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ellimages.xml" ContentType="application/vnd.wps-officedocument.cellimag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/>
  <mc:AlternateContent xmlns:mc="http://schemas.openxmlformats.org/markup-compatibility/2006">
    <mc:Choice Requires="x15">
      <x15ac:absPath xmlns:x15ac="http://schemas.microsoft.com/office/spreadsheetml/2010/11/ac" url="D:\gutao\辜涛\Project\Data_Warehouse_Engineering\杭州博耶数据科技有限公司\参考文件\"/>
    </mc:Choice>
  </mc:AlternateContent>
  <xr:revisionPtr revIDLastSave="0" documentId="13_ncr:1_{81DECC7A-8FA8-4E44-8FC1-921A6C6A0A7A}" xr6:coauthVersionLast="36" xr6:coauthVersionMax="36" xr10:uidLastSave="{00000000-0000-0000-0000-000000000000}"/>
  <bookViews>
    <workbookView xWindow="0" yWindow="0" windowWidth="0" windowHeight="21230" activeTab="3" xr2:uid="{00000000-000D-0000-FFFF-FFFF00000000}"/>
  </bookViews>
  <sheets>
    <sheet name="销售计划（销售前）" sheetId="1" r:id="rId1"/>
    <sheet name="销售计划（销售后）" sheetId="7" r:id="rId2"/>
    <sheet name="实际销售" sheetId="4" r:id="rId3"/>
    <sheet name="说明文档" sheetId="12" r:id="rId4"/>
    <sheet name="示例1" sheetId="6" r:id="rId5"/>
    <sheet name="销售取值基础数据" sheetId="3" r:id="rId6"/>
    <sheet name="库存表" sheetId="2" r:id="rId7"/>
    <sheet name="辅助表" sheetId="11" r:id="rId8"/>
  </sheets>
  <externalReferences>
    <externalReference r:id="rId9"/>
  </externalReferences>
  <definedNames>
    <definedName name="_xlnm._FilterDatabase" localSheetId="1" hidden="1">'销售计划（销售后）'!$A$1:$GM$18</definedName>
    <definedName name="_xlnm._FilterDatabase" localSheetId="5" hidden="1">销售取值基础数据!$A$1:$J$210</definedName>
  </definedNames>
  <calcPr calcId="191029"/>
</workbook>
</file>

<file path=xl/calcChain.xml><?xml version="1.0" encoding="utf-8"?>
<calcChain xmlns="http://schemas.openxmlformats.org/spreadsheetml/2006/main">
  <c r="GM12" i="11" l="1"/>
  <c r="GL12" i="11"/>
  <c r="GK12" i="11"/>
  <c r="GJ12" i="11"/>
  <c r="GI12" i="11"/>
  <c r="GH12" i="11"/>
  <c r="GG12" i="11"/>
  <c r="GF12" i="11"/>
  <c r="GE12" i="11"/>
  <c r="GD12" i="11"/>
  <c r="GC12" i="11"/>
  <c r="GB12" i="11"/>
  <c r="GA12" i="11"/>
  <c r="FZ12" i="11"/>
  <c r="FY12" i="11"/>
  <c r="FX12" i="11"/>
  <c r="FW12" i="11"/>
  <c r="FV12" i="11"/>
  <c r="FU12" i="11"/>
  <c r="FT12" i="11"/>
  <c r="FS12" i="11"/>
  <c r="FR12" i="11"/>
  <c r="FQ12" i="11"/>
  <c r="FP12" i="11"/>
  <c r="FO12" i="11"/>
  <c r="FN12" i="11"/>
  <c r="FM12" i="11"/>
  <c r="FL12" i="11"/>
  <c r="FK12" i="11"/>
  <c r="FJ12" i="11"/>
  <c r="FI12" i="11"/>
  <c r="FH12" i="11"/>
  <c r="FG12" i="11"/>
  <c r="FF12" i="11"/>
  <c r="FE12" i="11"/>
  <c r="FD12" i="11"/>
  <c r="FC12" i="11"/>
  <c r="FB12" i="11"/>
  <c r="FA12" i="11"/>
  <c r="EZ12" i="11"/>
  <c r="EY12" i="11"/>
  <c r="EX12" i="11"/>
  <c r="EW12" i="11"/>
  <c r="EV12" i="11"/>
  <c r="EU12" i="11"/>
  <c r="ET12" i="11"/>
  <c r="ES12" i="11"/>
  <c r="ER12" i="11"/>
  <c r="EQ12" i="11"/>
  <c r="EP12" i="11"/>
  <c r="EO12" i="11"/>
  <c r="EN12" i="11"/>
  <c r="EM12" i="11"/>
  <c r="EL12" i="11"/>
  <c r="EK12" i="11"/>
  <c r="EJ12" i="11"/>
  <c r="EI12" i="11"/>
  <c r="EH12" i="11"/>
  <c r="EG12" i="11"/>
  <c r="EF12" i="11"/>
  <c r="EE12" i="11"/>
  <c r="ED12" i="11"/>
  <c r="EC12" i="11"/>
  <c r="EB12" i="11"/>
  <c r="EA12" i="11"/>
  <c r="DZ12" i="11"/>
  <c r="DY12" i="11"/>
  <c r="DX12" i="11"/>
  <c r="DW12" i="11"/>
  <c r="DV12" i="11"/>
  <c r="DU12" i="11"/>
  <c r="DT12" i="11"/>
  <c r="DS12" i="11"/>
  <c r="DR12" i="11"/>
  <c r="DQ12" i="11"/>
  <c r="DP12" i="11"/>
  <c r="DO12" i="11"/>
  <c r="DN12" i="11"/>
  <c r="DM12" i="11"/>
  <c r="DL12" i="11"/>
  <c r="DK12" i="11"/>
  <c r="DJ12" i="11"/>
  <c r="DI12" i="11"/>
  <c r="DH12" i="11"/>
  <c r="DG12" i="11"/>
  <c r="DF12" i="11"/>
  <c r="DE12" i="11"/>
  <c r="DD12" i="11"/>
  <c r="DC12" i="11"/>
  <c r="DB12" i="11"/>
  <c r="DA12" i="11"/>
  <c r="CZ12" i="11"/>
  <c r="CY12" i="11"/>
  <c r="CX12" i="11"/>
  <c r="CW12" i="11"/>
  <c r="CV12" i="11"/>
  <c r="CU12" i="11"/>
  <c r="CT12" i="11"/>
  <c r="CS12" i="11"/>
  <c r="CR12" i="11"/>
  <c r="CQ12" i="11"/>
  <c r="CP12" i="11"/>
  <c r="CO12" i="11"/>
  <c r="CN12" i="11"/>
  <c r="CM12" i="11"/>
  <c r="CL12" i="11"/>
  <c r="CK12" i="11"/>
  <c r="CJ12" i="11"/>
  <c r="CI12" i="11"/>
  <c r="CH12" i="11"/>
  <c r="CG12" i="11"/>
  <c r="CF12" i="11"/>
  <c r="CE12" i="11"/>
  <c r="CD12" i="11"/>
  <c r="CC12" i="11"/>
  <c r="CB12" i="11"/>
  <c r="CA12" i="11"/>
  <c r="BZ12" i="11"/>
  <c r="BY12" i="11"/>
  <c r="BX12" i="11"/>
  <c r="BW12" i="11"/>
  <c r="BV12" i="11"/>
  <c r="BU12" i="11"/>
  <c r="BT12" i="11"/>
  <c r="BS12" i="11"/>
  <c r="BR12" i="11"/>
  <c r="BQ12" i="11"/>
  <c r="BP12" i="11"/>
  <c r="BO12" i="11"/>
  <c r="BN12" i="11"/>
  <c r="BM12" i="11"/>
  <c r="BL12" i="11"/>
  <c r="BK12" i="11"/>
  <c r="BJ12" i="11"/>
  <c r="BI12" i="11"/>
  <c r="BH12" i="11"/>
  <c r="BG12" i="11"/>
  <c r="BF12" i="11"/>
  <c r="BE12" i="11"/>
  <c r="BD12" i="11"/>
  <c r="BC12" i="11"/>
  <c r="BB12" i="11"/>
  <c r="BA12" i="11"/>
  <c r="AZ12" i="11"/>
  <c r="AY12" i="11"/>
  <c r="AX12" i="11"/>
  <c r="AW12" i="11"/>
  <c r="AV12" i="11"/>
  <c r="AU12" i="11"/>
  <c r="AT12" i="11"/>
  <c r="AS12" i="11"/>
  <c r="AR12" i="11"/>
  <c r="AQ12" i="11"/>
  <c r="AP12" i="11"/>
  <c r="AO12" i="11"/>
  <c r="AN12" i="11"/>
  <c r="AM12" i="11"/>
  <c r="AL12" i="11"/>
  <c r="AK12" i="11"/>
  <c r="AJ12" i="11"/>
  <c r="AI12" i="11"/>
  <c r="AH12" i="11"/>
  <c r="AG12" i="11"/>
  <c r="AF12" i="11"/>
  <c r="AE12" i="11"/>
  <c r="AD12" i="11"/>
  <c r="AC12" i="11"/>
  <c r="AB12" i="11"/>
  <c r="AA12" i="11"/>
  <c r="Z12" i="11"/>
  <c r="Y12" i="11"/>
  <c r="X12" i="11"/>
  <c r="W12" i="11"/>
  <c r="V12" i="11"/>
  <c r="U12" i="11"/>
  <c r="T12" i="11"/>
  <c r="S12" i="11"/>
  <c r="R12" i="11"/>
  <c r="Q12" i="11"/>
  <c r="P12" i="11"/>
  <c r="GM11" i="11"/>
  <c r="GL11" i="11"/>
  <c r="GK11" i="11"/>
  <c r="GJ11" i="11"/>
  <c r="GI11" i="11"/>
  <c r="GH11" i="11"/>
  <c r="GG11" i="11"/>
  <c r="GF11" i="11"/>
  <c r="GE11" i="11"/>
  <c r="GD11" i="11"/>
  <c r="GC11" i="11"/>
  <c r="GB11" i="11"/>
  <c r="GA11" i="11"/>
  <c r="FZ11" i="11"/>
  <c r="FY11" i="11"/>
  <c r="FX11" i="11"/>
  <c r="FW11" i="11"/>
  <c r="FV11" i="11"/>
  <c r="FU11" i="11"/>
  <c r="FT11" i="11"/>
  <c r="FS11" i="11"/>
  <c r="FR11" i="11"/>
  <c r="FQ11" i="11"/>
  <c r="FP11" i="11"/>
  <c r="FO11" i="11"/>
  <c r="FN11" i="11"/>
  <c r="FM11" i="11"/>
  <c r="FL11" i="11"/>
  <c r="FK11" i="11"/>
  <c r="FJ11" i="11"/>
  <c r="FI11" i="11"/>
  <c r="FH11" i="11"/>
  <c r="FG11" i="11"/>
  <c r="FF11" i="11"/>
  <c r="FE11" i="11"/>
  <c r="FD11" i="11"/>
  <c r="FC11" i="11"/>
  <c r="FB11" i="11"/>
  <c r="FA11" i="11"/>
  <c r="EZ11" i="11"/>
  <c r="EY11" i="11"/>
  <c r="EX11" i="11"/>
  <c r="EW11" i="11"/>
  <c r="EV11" i="11"/>
  <c r="EU11" i="11"/>
  <c r="ET11" i="11"/>
  <c r="ES11" i="11"/>
  <c r="ER11" i="11"/>
  <c r="EQ11" i="11"/>
  <c r="EP11" i="11"/>
  <c r="EO11" i="11"/>
  <c r="EN11" i="11"/>
  <c r="EM11" i="11"/>
  <c r="EL11" i="11"/>
  <c r="EK11" i="11"/>
  <c r="EJ11" i="11"/>
  <c r="EI11" i="11"/>
  <c r="EH11" i="11"/>
  <c r="EG11" i="11"/>
  <c r="EF11" i="11"/>
  <c r="EE11" i="11"/>
  <c r="ED11" i="11"/>
  <c r="EC11" i="11"/>
  <c r="EB11" i="11"/>
  <c r="EA11" i="11"/>
  <c r="DZ11" i="11"/>
  <c r="DY11" i="11"/>
  <c r="DX11" i="11"/>
  <c r="DW11" i="11"/>
  <c r="DV11" i="11"/>
  <c r="DU11" i="11"/>
  <c r="DT11" i="11"/>
  <c r="DS11" i="11"/>
  <c r="DR11" i="11"/>
  <c r="DQ11" i="11"/>
  <c r="DP11" i="11"/>
  <c r="DO11" i="11"/>
  <c r="DN11" i="11"/>
  <c r="DM11" i="11"/>
  <c r="DL11" i="11"/>
  <c r="DK11" i="11"/>
  <c r="DJ11" i="11"/>
  <c r="DI11" i="11"/>
  <c r="DH11" i="11"/>
  <c r="DG11" i="11"/>
  <c r="DF11" i="11"/>
  <c r="DE11" i="11"/>
  <c r="DD11" i="11"/>
  <c r="DC11" i="11"/>
  <c r="DB11" i="11"/>
  <c r="DA11" i="11"/>
  <c r="CZ11" i="11"/>
  <c r="CY11" i="11"/>
  <c r="CX11" i="11"/>
  <c r="CW11" i="11"/>
  <c r="CV11" i="11"/>
  <c r="CU11" i="11"/>
  <c r="CT11" i="11"/>
  <c r="CS11" i="11"/>
  <c r="CR11" i="11"/>
  <c r="CQ11" i="11"/>
  <c r="CP11" i="11"/>
  <c r="CO11" i="11"/>
  <c r="CN11" i="11"/>
  <c r="CM11" i="11"/>
  <c r="CL11" i="11"/>
  <c r="CK11" i="11"/>
  <c r="CJ11" i="11"/>
  <c r="CI11" i="11"/>
  <c r="CH11" i="11"/>
  <c r="CG11" i="11"/>
  <c r="CF11" i="11"/>
  <c r="CE11" i="11"/>
  <c r="CD11" i="11"/>
  <c r="CC11" i="11"/>
  <c r="CB11" i="11"/>
  <c r="CA11" i="11"/>
  <c r="BZ11" i="11"/>
  <c r="BY11" i="11"/>
  <c r="BX11" i="11"/>
  <c r="BW11" i="11"/>
  <c r="BV11" i="11"/>
  <c r="BU11" i="11"/>
  <c r="BT11" i="11"/>
  <c r="BS11" i="11"/>
  <c r="BR11" i="11"/>
  <c r="BQ11" i="11"/>
  <c r="BP11" i="11"/>
  <c r="BO11" i="11"/>
  <c r="BN11" i="11"/>
  <c r="BM11" i="11"/>
  <c r="BL11" i="11"/>
  <c r="BK11" i="11"/>
  <c r="BJ11" i="11"/>
  <c r="BI11" i="11"/>
  <c r="BH11" i="11"/>
  <c r="BG11" i="11"/>
  <c r="BF11" i="11"/>
  <c r="BE11" i="11"/>
  <c r="BD11" i="11"/>
  <c r="BC11" i="11"/>
  <c r="BB11" i="11"/>
  <c r="BA11" i="11"/>
  <c r="AZ11" i="11"/>
  <c r="AY11" i="11"/>
  <c r="AX11" i="11"/>
  <c r="AW11" i="11"/>
  <c r="AV11" i="11"/>
  <c r="AU11" i="11"/>
  <c r="AT11" i="11"/>
  <c r="AS11" i="11"/>
  <c r="AR11" i="11"/>
  <c r="AQ11" i="11"/>
  <c r="AP11" i="11"/>
  <c r="AO11" i="11"/>
  <c r="AN11" i="11"/>
  <c r="AM11" i="11"/>
  <c r="AL11" i="11"/>
  <c r="AK11" i="11"/>
  <c r="AJ11" i="11"/>
  <c r="AI11" i="11"/>
  <c r="AH11" i="11"/>
  <c r="AG11" i="11"/>
  <c r="AF11" i="11"/>
  <c r="AE11" i="11"/>
  <c r="AD11" i="11"/>
  <c r="AC11" i="11"/>
  <c r="AB11" i="11"/>
  <c r="AA11" i="11"/>
  <c r="Z11" i="11"/>
  <c r="Y11" i="11"/>
  <c r="X11" i="11"/>
  <c r="W11" i="11"/>
  <c r="V11" i="11"/>
  <c r="U11" i="11"/>
  <c r="T11" i="11"/>
  <c r="S11" i="11"/>
  <c r="R11" i="11"/>
  <c r="Q11" i="11"/>
  <c r="P11" i="11"/>
  <c r="GM10" i="11"/>
  <c r="GL10" i="11"/>
  <c r="GK10" i="11"/>
  <c r="GJ10" i="11"/>
  <c r="GI10" i="11"/>
  <c r="GH10" i="11"/>
  <c r="GG10" i="11"/>
  <c r="GF10" i="11"/>
  <c r="GE10" i="11"/>
  <c r="GD10" i="11"/>
  <c r="GC10" i="11"/>
  <c r="GB10" i="11"/>
  <c r="GA10" i="11"/>
  <c r="FZ10" i="11"/>
  <c r="FY10" i="11"/>
  <c r="FX10" i="11"/>
  <c r="FW10" i="11"/>
  <c r="FV10" i="11"/>
  <c r="FU10" i="11"/>
  <c r="FT10" i="11"/>
  <c r="FS10" i="11"/>
  <c r="FR10" i="11"/>
  <c r="FQ10" i="11"/>
  <c r="FP10" i="11"/>
  <c r="FO10" i="11"/>
  <c r="FN10" i="11"/>
  <c r="FM10" i="11"/>
  <c r="FL10" i="11"/>
  <c r="FK10" i="11"/>
  <c r="FJ10" i="11"/>
  <c r="FI10" i="11"/>
  <c r="FH10" i="11"/>
  <c r="FG10" i="11"/>
  <c r="FF10" i="11"/>
  <c r="FE10" i="11"/>
  <c r="FD10" i="11"/>
  <c r="FC10" i="11"/>
  <c r="FB10" i="11"/>
  <c r="FA10" i="11"/>
  <c r="EZ10" i="11"/>
  <c r="EY10" i="11"/>
  <c r="EX10" i="11"/>
  <c r="EW10" i="11"/>
  <c r="EV10" i="11"/>
  <c r="EU10" i="11"/>
  <c r="ET10" i="11"/>
  <c r="ES10" i="11"/>
  <c r="ER10" i="11"/>
  <c r="EQ10" i="11"/>
  <c r="EP10" i="11"/>
  <c r="EO10" i="11"/>
  <c r="EN10" i="11"/>
  <c r="EM10" i="11"/>
  <c r="EL10" i="11"/>
  <c r="EK10" i="11"/>
  <c r="EJ10" i="11"/>
  <c r="EI10" i="11"/>
  <c r="EH10" i="11"/>
  <c r="EG10" i="11"/>
  <c r="EF10" i="11"/>
  <c r="EE10" i="11"/>
  <c r="ED10" i="11"/>
  <c r="EC10" i="11"/>
  <c r="EB10" i="11"/>
  <c r="EA10" i="11"/>
  <c r="DZ10" i="11"/>
  <c r="DY10" i="11"/>
  <c r="DX10" i="11"/>
  <c r="DW10" i="11"/>
  <c r="DV10" i="11"/>
  <c r="DU10" i="11"/>
  <c r="DT10" i="11"/>
  <c r="DS10" i="11"/>
  <c r="DR10" i="11"/>
  <c r="DQ10" i="11"/>
  <c r="DP10" i="11"/>
  <c r="DO10" i="11"/>
  <c r="DN10" i="11"/>
  <c r="DM10" i="11"/>
  <c r="DL10" i="11"/>
  <c r="DK10" i="11"/>
  <c r="DJ10" i="11"/>
  <c r="DI10" i="11"/>
  <c r="DH10" i="11"/>
  <c r="DG10" i="11"/>
  <c r="DF10" i="11"/>
  <c r="DE10" i="11"/>
  <c r="DD10" i="11"/>
  <c r="DC10" i="11"/>
  <c r="DB10" i="11"/>
  <c r="DA10" i="11"/>
  <c r="CZ10" i="11"/>
  <c r="CY10" i="11"/>
  <c r="CX10" i="11"/>
  <c r="CW10" i="11"/>
  <c r="CV10" i="11"/>
  <c r="CU10" i="11"/>
  <c r="CT10" i="11"/>
  <c r="CS10" i="11"/>
  <c r="CR10" i="11"/>
  <c r="CQ10" i="11"/>
  <c r="CP10" i="11"/>
  <c r="CO10" i="11"/>
  <c r="CN10" i="11"/>
  <c r="CM10" i="11"/>
  <c r="CL10" i="11"/>
  <c r="CK10" i="11"/>
  <c r="CJ10" i="11"/>
  <c r="CI10" i="11"/>
  <c r="CH10" i="11"/>
  <c r="CG10" i="11"/>
  <c r="CF10" i="11"/>
  <c r="CE10" i="11"/>
  <c r="CD10" i="11"/>
  <c r="CC10" i="11"/>
  <c r="CB10" i="11"/>
  <c r="CA10" i="11"/>
  <c r="BZ10" i="11"/>
  <c r="BY10" i="11"/>
  <c r="BX10" i="11"/>
  <c r="BW10" i="11"/>
  <c r="BV10" i="11"/>
  <c r="BU10" i="11"/>
  <c r="BT10" i="11"/>
  <c r="BS10" i="11"/>
  <c r="BR10" i="11"/>
  <c r="BQ10" i="11"/>
  <c r="BP10" i="11"/>
  <c r="BO10" i="11"/>
  <c r="BN10" i="11"/>
  <c r="BM10" i="11"/>
  <c r="BL10" i="11"/>
  <c r="BK10" i="11"/>
  <c r="BJ10" i="11"/>
  <c r="BI10" i="11"/>
  <c r="BH10" i="11"/>
  <c r="BG10" i="11"/>
  <c r="BF10" i="11"/>
  <c r="BE10" i="11"/>
  <c r="BD10" i="11"/>
  <c r="BC10" i="11"/>
  <c r="BB10" i="11"/>
  <c r="BA10" i="11"/>
  <c r="AZ10" i="11"/>
  <c r="AY10" i="11"/>
  <c r="AX10" i="11"/>
  <c r="AW10" i="11"/>
  <c r="AV10" i="11"/>
  <c r="AU10" i="11"/>
  <c r="AT10" i="11"/>
  <c r="AS10" i="11"/>
  <c r="AR10" i="11"/>
  <c r="AQ10" i="11"/>
  <c r="AP10" i="11"/>
  <c r="AO10" i="11"/>
  <c r="AN10" i="11"/>
  <c r="AM10" i="11"/>
  <c r="AL10" i="11"/>
  <c r="AK10" i="11"/>
  <c r="AJ10" i="11"/>
  <c r="AI10" i="11"/>
  <c r="AH10" i="11"/>
  <c r="AG10" i="11"/>
  <c r="AF10" i="11"/>
  <c r="AE10" i="11"/>
  <c r="AD10" i="11"/>
  <c r="AC10" i="11"/>
  <c r="AB10" i="11"/>
  <c r="AA10" i="11"/>
  <c r="Z10" i="11"/>
  <c r="Y10" i="11"/>
  <c r="X10" i="11"/>
  <c r="W10" i="11"/>
  <c r="V10" i="11"/>
  <c r="U10" i="11"/>
  <c r="T10" i="11"/>
  <c r="S10" i="11"/>
  <c r="R10" i="11"/>
  <c r="Q10" i="11"/>
  <c r="P10" i="11"/>
  <c r="GM9" i="11"/>
  <c r="GL9" i="11"/>
  <c r="GK9" i="11"/>
  <c r="GJ9" i="11"/>
  <c r="GI9" i="11"/>
  <c r="GH9" i="11"/>
  <c r="GG9" i="11"/>
  <c r="GF9" i="11"/>
  <c r="GE9" i="11"/>
  <c r="GD9" i="11"/>
  <c r="GC9" i="11"/>
  <c r="GB9" i="11"/>
  <c r="GA9" i="11"/>
  <c r="FZ9" i="11"/>
  <c r="FY9" i="11"/>
  <c r="FX9" i="11"/>
  <c r="FW9" i="11"/>
  <c r="FV9" i="11"/>
  <c r="FU9" i="11"/>
  <c r="FT9" i="11"/>
  <c r="FS9" i="11"/>
  <c r="FR9" i="11"/>
  <c r="FQ9" i="11"/>
  <c r="FP9" i="11"/>
  <c r="FO9" i="11"/>
  <c r="FN9" i="11"/>
  <c r="FM9" i="11"/>
  <c r="FL9" i="11"/>
  <c r="FK9" i="11"/>
  <c r="FJ9" i="11"/>
  <c r="FI9" i="11"/>
  <c r="FH9" i="11"/>
  <c r="FG9" i="11"/>
  <c r="FF9" i="11"/>
  <c r="FE9" i="11"/>
  <c r="FD9" i="11"/>
  <c r="FC9" i="11"/>
  <c r="FB9" i="11"/>
  <c r="FA9" i="11"/>
  <c r="EZ9" i="11"/>
  <c r="EY9" i="11"/>
  <c r="EX9" i="11"/>
  <c r="EW9" i="11"/>
  <c r="EV9" i="11"/>
  <c r="EU9" i="11"/>
  <c r="ET9" i="11"/>
  <c r="ES9" i="11"/>
  <c r="ER9" i="11"/>
  <c r="EQ9" i="11"/>
  <c r="EP9" i="11"/>
  <c r="EO9" i="11"/>
  <c r="EN9" i="11"/>
  <c r="EM9" i="11"/>
  <c r="EL9" i="11"/>
  <c r="EK9" i="11"/>
  <c r="EJ9" i="11"/>
  <c r="EI9" i="11"/>
  <c r="EH9" i="11"/>
  <c r="EG9" i="11"/>
  <c r="EF9" i="11"/>
  <c r="EE9" i="11"/>
  <c r="ED9" i="11"/>
  <c r="EC9" i="11"/>
  <c r="EB9" i="11"/>
  <c r="EA9" i="11"/>
  <c r="DZ9" i="11"/>
  <c r="DY9" i="11"/>
  <c r="DX9" i="11"/>
  <c r="DW9" i="11"/>
  <c r="DV9" i="11"/>
  <c r="DU9" i="11"/>
  <c r="DT9" i="11"/>
  <c r="DS9" i="11"/>
  <c r="DR9" i="11"/>
  <c r="DQ9" i="11"/>
  <c r="DP9" i="11"/>
  <c r="DO9" i="11"/>
  <c r="DN9" i="11"/>
  <c r="DM9" i="11"/>
  <c r="DL9" i="11"/>
  <c r="DK9" i="11"/>
  <c r="DJ9" i="11"/>
  <c r="DI9" i="11"/>
  <c r="DH9" i="11"/>
  <c r="DG9" i="11"/>
  <c r="DF9" i="11"/>
  <c r="DE9" i="11"/>
  <c r="DD9" i="11"/>
  <c r="DC9" i="11"/>
  <c r="DB9" i="11"/>
  <c r="DA9" i="11"/>
  <c r="CZ9" i="11"/>
  <c r="CY9" i="11"/>
  <c r="CX9" i="11"/>
  <c r="CW9" i="11"/>
  <c r="CV9" i="11"/>
  <c r="CU9" i="11"/>
  <c r="CT9" i="11"/>
  <c r="CS9" i="11"/>
  <c r="CR9" i="11"/>
  <c r="CQ9" i="11"/>
  <c r="CP9" i="11"/>
  <c r="CO9" i="11"/>
  <c r="CN9" i="11"/>
  <c r="CM9" i="11"/>
  <c r="CL9" i="11"/>
  <c r="CK9" i="11"/>
  <c r="CJ9" i="11"/>
  <c r="CI9" i="11"/>
  <c r="CH9" i="11"/>
  <c r="CG9" i="11"/>
  <c r="CF9" i="11"/>
  <c r="CE9" i="11"/>
  <c r="CD9" i="11"/>
  <c r="CC9" i="11"/>
  <c r="CB9" i="11"/>
  <c r="CA9" i="11"/>
  <c r="BZ9" i="11"/>
  <c r="BY9" i="11"/>
  <c r="BX9" i="11"/>
  <c r="BW9" i="11"/>
  <c r="BV9" i="11"/>
  <c r="BU9" i="11"/>
  <c r="BT9" i="11"/>
  <c r="BS9" i="11"/>
  <c r="BR9" i="11"/>
  <c r="BQ9" i="11"/>
  <c r="BP9" i="11"/>
  <c r="BO9" i="11"/>
  <c r="BN9" i="11"/>
  <c r="BM9" i="11"/>
  <c r="BL9" i="11"/>
  <c r="BK9" i="11"/>
  <c r="BJ9" i="11"/>
  <c r="BI9" i="11"/>
  <c r="BH9" i="11"/>
  <c r="BG9" i="11"/>
  <c r="BF9" i="11"/>
  <c r="BE9" i="11"/>
  <c r="BD9" i="11"/>
  <c r="BC9" i="11"/>
  <c r="BB9" i="11"/>
  <c r="BA9" i="11"/>
  <c r="AZ9" i="11"/>
  <c r="AY9" i="11"/>
  <c r="AX9" i="11"/>
  <c r="AW9" i="11"/>
  <c r="AV9" i="11"/>
  <c r="AU9" i="11"/>
  <c r="AT9" i="11"/>
  <c r="AS9" i="11"/>
  <c r="AR9" i="11"/>
  <c r="AQ9" i="11"/>
  <c r="AP9" i="11"/>
  <c r="AO9" i="11"/>
  <c r="AN9" i="11"/>
  <c r="AM9" i="11"/>
  <c r="AL9" i="11"/>
  <c r="AK9" i="11"/>
  <c r="AJ9" i="11"/>
  <c r="AI9" i="11"/>
  <c r="AH9" i="11"/>
  <c r="AG9" i="11"/>
  <c r="AF9" i="11"/>
  <c r="AE9" i="11"/>
  <c r="AD9" i="11"/>
  <c r="AC9" i="11"/>
  <c r="AB9" i="11"/>
  <c r="AA9" i="11"/>
  <c r="Z9" i="11"/>
  <c r="Y9" i="11"/>
  <c r="X9" i="11"/>
  <c r="W9" i="11"/>
  <c r="V9" i="11"/>
  <c r="U9" i="11"/>
  <c r="T9" i="11"/>
  <c r="S9" i="11"/>
  <c r="R9" i="11"/>
  <c r="Q9" i="11"/>
  <c r="P9" i="11"/>
  <c r="GM8" i="11"/>
  <c r="GL8" i="11"/>
  <c r="GK8" i="11"/>
  <c r="GJ8" i="11"/>
  <c r="GI8" i="11"/>
  <c r="GH8" i="11"/>
  <c r="GG8" i="11"/>
  <c r="GF8" i="11"/>
  <c r="GE8" i="11"/>
  <c r="GD8" i="11"/>
  <c r="GC8" i="11"/>
  <c r="GB8" i="11"/>
  <c r="GA8" i="11"/>
  <c r="FZ8" i="11"/>
  <c r="FY8" i="11"/>
  <c r="FX8" i="11"/>
  <c r="FW8" i="11"/>
  <c r="FV8" i="11"/>
  <c r="FU8" i="11"/>
  <c r="FT8" i="11"/>
  <c r="FS8" i="11"/>
  <c r="FR8" i="11"/>
  <c r="FQ8" i="11"/>
  <c r="FP8" i="11"/>
  <c r="FO8" i="11"/>
  <c r="FN8" i="11"/>
  <c r="FM8" i="11"/>
  <c r="FL8" i="11"/>
  <c r="FK8" i="11"/>
  <c r="FJ8" i="11"/>
  <c r="FI8" i="11"/>
  <c r="FH8" i="11"/>
  <c r="FG8" i="11"/>
  <c r="FF8" i="11"/>
  <c r="FE8" i="11"/>
  <c r="FD8" i="11"/>
  <c r="FC8" i="11"/>
  <c r="FB8" i="11"/>
  <c r="FA8" i="11"/>
  <c r="EZ8" i="11"/>
  <c r="EY8" i="11"/>
  <c r="EX8" i="11"/>
  <c r="EW8" i="11"/>
  <c r="EV8" i="11"/>
  <c r="EU8" i="11"/>
  <c r="ET8" i="11"/>
  <c r="ES8" i="11"/>
  <c r="ER8" i="11"/>
  <c r="EQ8" i="11"/>
  <c r="EP8" i="11"/>
  <c r="EO8" i="11"/>
  <c r="EN8" i="11"/>
  <c r="EM8" i="11"/>
  <c r="EL8" i="11"/>
  <c r="EK8" i="11"/>
  <c r="EJ8" i="11"/>
  <c r="EI8" i="11"/>
  <c r="EH8" i="11"/>
  <c r="EG8" i="11"/>
  <c r="EF8" i="11"/>
  <c r="EE8" i="11"/>
  <c r="ED8" i="11"/>
  <c r="EC8" i="11"/>
  <c r="EB8" i="11"/>
  <c r="EA8" i="11"/>
  <c r="DZ8" i="11"/>
  <c r="DY8" i="11"/>
  <c r="DX8" i="11"/>
  <c r="DW8" i="11"/>
  <c r="DV8" i="11"/>
  <c r="DU8" i="11"/>
  <c r="DT8" i="11"/>
  <c r="DS8" i="11"/>
  <c r="DR8" i="11"/>
  <c r="DQ8" i="11"/>
  <c r="DP8" i="11"/>
  <c r="DO8" i="11"/>
  <c r="DN8" i="11"/>
  <c r="DM8" i="11"/>
  <c r="DL8" i="11"/>
  <c r="DK8" i="11"/>
  <c r="DJ8" i="11"/>
  <c r="DI8" i="11"/>
  <c r="DH8" i="11"/>
  <c r="DG8" i="11"/>
  <c r="DF8" i="11"/>
  <c r="DE8" i="11"/>
  <c r="DD8" i="11"/>
  <c r="DC8" i="11"/>
  <c r="DB8" i="11"/>
  <c r="DA8" i="11"/>
  <c r="CZ8" i="11"/>
  <c r="CY8" i="11"/>
  <c r="CX8" i="11"/>
  <c r="CW8" i="11"/>
  <c r="CV8" i="11"/>
  <c r="CU8" i="11"/>
  <c r="CT8" i="11"/>
  <c r="CS8" i="11"/>
  <c r="CR8" i="11"/>
  <c r="CQ8" i="11"/>
  <c r="CP8" i="11"/>
  <c r="CO8" i="11"/>
  <c r="CN8" i="11"/>
  <c r="CM8" i="11"/>
  <c r="CL8" i="11"/>
  <c r="CK8" i="11"/>
  <c r="CJ8" i="11"/>
  <c r="CI8" i="11"/>
  <c r="CH8" i="11"/>
  <c r="CG8" i="11"/>
  <c r="CF8" i="11"/>
  <c r="CE8" i="11"/>
  <c r="CD8" i="11"/>
  <c r="CC8" i="11"/>
  <c r="CB8" i="11"/>
  <c r="CA8" i="11"/>
  <c r="BZ8" i="11"/>
  <c r="BY8" i="11"/>
  <c r="BX8" i="11"/>
  <c r="BW8" i="11"/>
  <c r="BV8" i="11"/>
  <c r="BU8" i="11"/>
  <c r="BT8" i="11"/>
  <c r="BS8" i="11"/>
  <c r="BR8" i="11"/>
  <c r="BQ8" i="11"/>
  <c r="BP8" i="11"/>
  <c r="BO8" i="11"/>
  <c r="BN8" i="11"/>
  <c r="BM8" i="11"/>
  <c r="BL8" i="11"/>
  <c r="BK8" i="11"/>
  <c r="BJ8" i="11"/>
  <c r="BI8" i="11"/>
  <c r="BH8" i="11"/>
  <c r="BG8" i="11"/>
  <c r="BF8" i="11"/>
  <c r="BE8" i="11"/>
  <c r="BD8" i="11"/>
  <c r="BC8" i="11"/>
  <c r="BB8" i="11"/>
  <c r="BA8" i="11"/>
  <c r="AZ8" i="11"/>
  <c r="AY8" i="11"/>
  <c r="AX8" i="11"/>
  <c r="AW8" i="11"/>
  <c r="AV8" i="11"/>
  <c r="AU8" i="11"/>
  <c r="AT8" i="11"/>
  <c r="AS8" i="11"/>
  <c r="AR8" i="11"/>
  <c r="AQ8" i="11"/>
  <c r="AP8" i="11"/>
  <c r="AO8" i="11"/>
  <c r="AN8" i="11"/>
  <c r="AM8" i="11"/>
  <c r="AL8" i="11"/>
  <c r="AK8" i="11"/>
  <c r="AJ8" i="11"/>
  <c r="AI8" i="11"/>
  <c r="AH8" i="11"/>
  <c r="AG8" i="11"/>
  <c r="AF8" i="11"/>
  <c r="AE8" i="11"/>
  <c r="AD8" i="11"/>
  <c r="AC8" i="11"/>
  <c r="AB8" i="11"/>
  <c r="AA8" i="11"/>
  <c r="Z8" i="11"/>
  <c r="Y8" i="11"/>
  <c r="X8" i="11"/>
  <c r="W8" i="11"/>
  <c r="V8" i="11"/>
  <c r="U8" i="11"/>
  <c r="T8" i="11"/>
  <c r="S8" i="11"/>
  <c r="R8" i="11"/>
  <c r="Q8" i="11"/>
  <c r="P8" i="11"/>
  <c r="GM7" i="11"/>
  <c r="GL7" i="11"/>
  <c r="GK7" i="11"/>
  <c r="GJ7" i="11"/>
  <c r="GI7" i="11"/>
  <c r="GH7" i="11"/>
  <c r="GG7" i="11"/>
  <c r="GF7" i="11"/>
  <c r="GE7" i="11"/>
  <c r="GD7" i="11"/>
  <c r="GC7" i="11"/>
  <c r="GB7" i="11"/>
  <c r="GA7" i="11"/>
  <c r="FZ7" i="11"/>
  <c r="FY7" i="11"/>
  <c r="FX7" i="11"/>
  <c r="FW7" i="11"/>
  <c r="FV7" i="11"/>
  <c r="FU7" i="11"/>
  <c r="FT7" i="11"/>
  <c r="FS7" i="11"/>
  <c r="FR7" i="11"/>
  <c r="FQ7" i="11"/>
  <c r="FP7" i="11"/>
  <c r="FO7" i="11"/>
  <c r="FN7" i="11"/>
  <c r="FM7" i="11"/>
  <c r="FL7" i="11"/>
  <c r="FK7" i="11"/>
  <c r="FJ7" i="11"/>
  <c r="FI7" i="11"/>
  <c r="FH7" i="11"/>
  <c r="FG7" i="11"/>
  <c r="FF7" i="11"/>
  <c r="FE7" i="11"/>
  <c r="FD7" i="11"/>
  <c r="FC7" i="11"/>
  <c r="FB7" i="11"/>
  <c r="FA7" i="11"/>
  <c r="EZ7" i="11"/>
  <c r="EY7" i="11"/>
  <c r="EX7" i="11"/>
  <c r="EW7" i="11"/>
  <c r="EV7" i="11"/>
  <c r="EU7" i="11"/>
  <c r="ET7" i="11"/>
  <c r="ES7" i="11"/>
  <c r="ER7" i="11"/>
  <c r="EQ7" i="11"/>
  <c r="EP7" i="11"/>
  <c r="EO7" i="11"/>
  <c r="EN7" i="11"/>
  <c r="EM7" i="11"/>
  <c r="EL7" i="11"/>
  <c r="EK7" i="11"/>
  <c r="EJ7" i="11"/>
  <c r="EI7" i="11"/>
  <c r="EH7" i="11"/>
  <c r="EG7" i="11"/>
  <c r="EF7" i="11"/>
  <c r="EE7" i="11"/>
  <c r="ED7" i="11"/>
  <c r="EC7" i="11"/>
  <c r="EB7" i="11"/>
  <c r="EA7" i="11"/>
  <c r="DZ7" i="11"/>
  <c r="DY7" i="11"/>
  <c r="DX7" i="11"/>
  <c r="DW7" i="11"/>
  <c r="DV7" i="11"/>
  <c r="DU7" i="11"/>
  <c r="DT7" i="11"/>
  <c r="DS7" i="11"/>
  <c r="DR7" i="11"/>
  <c r="DQ7" i="11"/>
  <c r="DP7" i="11"/>
  <c r="DO7" i="11"/>
  <c r="DN7" i="11"/>
  <c r="DM7" i="11"/>
  <c r="DL7" i="11"/>
  <c r="DK7" i="11"/>
  <c r="DJ7" i="11"/>
  <c r="DI7" i="11"/>
  <c r="DH7" i="11"/>
  <c r="DG7" i="11"/>
  <c r="DF7" i="11"/>
  <c r="DE7" i="11"/>
  <c r="DD7" i="11"/>
  <c r="DC7" i="11"/>
  <c r="DB7" i="11"/>
  <c r="DA7" i="11"/>
  <c r="CZ7" i="11"/>
  <c r="CY7" i="11"/>
  <c r="CX7" i="11"/>
  <c r="CW7" i="11"/>
  <c r="CV7" i="11"/>
  <c r="CU7" i="11"/>
  <c r="CT7" i="11"/>
  <c r="CS7" i="11"/>
  <c r="CR7" i="11"/>
  <c r="CQ7" i="11"/>
  <c r="CP7" i="11"/>
  <c r="CO7" i="11"/>
  <c r="CN7" i="11"/>
  <c r="CM7" i="11"/>
  <c r="CL7" i="11"/>
  <c r="CK7" i="11"/>
  <c r="CJ7" i="11"/>
  <c r="CI7" i="11"/>
  <c r="CH7" i="11"/>
  <c r="CG7" i="11"/>
  <c r="CF7" i="11"/>
  <c r="CE7" i="11"/>
  <c r="CD7" i="11"/>
  <c r="CC7" i="11"/>
  <c r="CB7" i="11"/>
  <c r="CA7" i="11"/>
  <c r="BZ7" i="11"/>
  <c r="BY7" i="11"/>
  <c r="BX7" i="11"/>
  <c r="BW7" i="11"/>
  <c r="BV7" i="11"/>
  <c r="BU7" i="11"/>
  <c r="BT7" i="11"/>
  <c r="BS7" i="11"/>
  <c r="BR7" i="11"/>
  <c r="BQ7" i="11"/>
  <c r="BP7" i="11"/>
  <c r="BO7" i="11"/>
  <c r="BN7" i="11"/>
  <c r="BM7" i="11"/>
  <c r="BL7" i="11"/>
  <c r="BK7" i="11"/>
  <c r="BJ7" i="11"/>
  <c r="BI7" i="11"/>
  <c r="BH7" i="11"/>
  <c r="BG7" i="11"/>
  <c r="BF7" i="11"/>
  <c r="BE7" i="11"/>
  <c r="BD7" i="11"/>
  <c r="BC7" i="11"/>
  <c r="BB7" i="11"/>
  <c r="BA7" i="11"/>
  <c r="AZ7" i="11"/>
  <c r="AY7" i="11"/>
  <c r="AX7" i="11"/>
  <c r="AW7" i="11"/>
  <c r="AV7" i="11"/>
  <c r="AU7" i="11"/>
  <c r="AT7" i="11"/>
  <c r="AS7" i="11"/>
  <c r="AR7" i="11"/>
  <c r="AQ7" i="11"/>
  <c r="AP7" i="11"/>
  <c r="AO7" i="11"/>
  <c r="AN7" i="11"/>
  <c r="AM7" i="11"/>
  <c r="AL7" i="11"/>
  <c r="AK7" i="11"/>
  <c r="AJ7" i="11"/>
  <c r="AI7" i="11"/>
  <c r="AH7" i="11"/>
  <c r="AG7" i="11"/>
  <c r="AF7" i="11"/>
  <c r="AE7" i="11"/>
  <c r="AD7" i="11"/>
  <c r="AC7" i="11"/>
  <c r="AB7" i="11"/>
  <c r="AA7" i="11"/>
  <c r="Z7" i="11"/>
  <c r="Y7" i="11"/>
  <c r="X7" i="11"/>
  <c r="W7" i="11"/>
  <c r="V7" i="11"/>
  <c r="U7" i="11"/>
  <c r="T7" i="11"/>
  <c r="S7" i="11"/>
  <c r="R7" i="11"/>
  <c r="Q7" i="11"/>
  <c r="P7" i="11"/>
  <c r="GM6" i="11"/>
  <c r="GL6" i="11"/>
  <c r="GK6" i="11"/>
  <c r="GJ6" i="11"/>
  <c r="GI6" i="11"/>
  <c r="GH6" i="11"/>
  <c r="GG6" i="11"/>
  <c r="GF6" i="11"/>
  <c r="GE6" i="11"/>
  <c r="GD6" i="11"/>
  <c r="GC6" i="11"/>
  <c r="GB6" i="11"/>
  <c r="GA6" i="11"/>
  <c r="FZ6" i="11"/>
  <c r="FY6" i="11"/>
  <c r="FX6" i="11"/>
  <c r="FW6" i="11"/>
  <c r="FV6" i="11"/>
  <c r="FU6" i="11"/>
  <c r="FT6" i="11"/>
  <c r="FS6" i="11"/>
  <c r="FR6" i="11"/>
  <c r="FQ6" i="11"/>
  <c r="FP6" i="11"/>
  <c r="FO6" i="11"/>
  <c r="FN6" i="11"/>
  <c r="FM6" i="11"/>
  <c r="FL6" i="11"/>
  <c r="FK6" i="11"/>
  <c r="FJ6" i="11"/>
  <c r="FI6" i="11"/>
  <c r="FH6" i="11"/>
  <c r="FG6" i="11"/>
  <c r="FF6" i="11"/>
  <c r="FE6" i="11"/>
  <c r="FD6" i="11"/>
  <c r="FC6" i="11"/>
  <c r="FB6" i="11"/>
  <c r="FA6" i="11"/>
  <c r="EZ6" i="11"/>
  <c r="EY6" i="11"/>
  <c r="EX6" i="11"/>
  <c r="EW6" i="11"/>
  <c r="EV6" i="11"/>
  <c r="EU6" i="11"/>
  <c r="ET6" i="11"/>
  <c r="ES6" i="11"/>
  <c r="ER6" i="11"/>
  <c r="EQ6" i="11"/>
  <c r="EP6" i="11"/>
  <c r="EO6" i="11"/>
  <c r="EN6" i="11"/>
  <c r="EM6" i="11"/>
  <c r="EL6" i="11"/>
  <c r="EK6" i="11"/>
  <c r="EJ6" i="11"/>
  <c r="EI6" i="11"/>
  <c r="EH6" i="11"/>
  <c r="EG6" i="11"/>
  <c r="EF6" i="11"/>
  <c r="EE6" i="11"/>
  <c r="ED6" i="11"/>
  <c r="EC6" i="11"/>
  <c r="EB6" i="11"/>
  <c r="EA6" i="11"/>
  <c r="DZ6" i="11"/>
  <c r="DY6" i="11"/>
  <c r="DX6" i="11"/>
  <c r="DW6" i="11"/>
  <c r="DV6" i="11"/>
  <c r="DU6" i="11"/>
  <c r="DT6" i="11"/>
  <c r="DS6" i="11"/>
  <c r="DR6" i="11"/>
  <c r="DQ6" i="11"/>
  <c r="DP6" i="11"/>
  <c r="DO6" i="11"/>
  <c r="DN6" i="11"/>
  <c r="DM6" i="11"/>
  <c r="DL6" i="11"/>
  <c r="DK6" i="11"/>
  <c r="DJ6" i="11"/>
  <c r="DI6" i="11"/>
  <c r="DH6" i="11"/>
  <c r="DG6" i="11"/>
  <c r="DF6" i="11"/>
  <c r="DE6" i="11"/>
  <c r="DD6" i="11"/>
  <c r="DC6" i="11"/>
  <c r="DB6" i="11"/>
  <c r="DA6" i="11"/>
  <c r="CZ6" i="11"/>
  <c r="CY6" i="11"/>
  <c r="CX6" i="11"/>
  <c r="CW6" i="11"/>
  <c r="CV6" i="11"/>
  <c r="CU6" i="11"/>
  <c r="CT6" i="11"/>
  <c r="CS6" i="11"/>
  <c r="CR6" i="11"/>
  <c r="CQ6" i="11"/>
  <c r="CP6" i="11"/>
  <c r="CO6" i="11"/>
  <c r="CN6" i="11"/>
  <c r="CM6" i="11"/>
  <c r="CL6" i="11"/>
  <c r="CK6" i="11"/>
  <c r="CJ6" i="11"/>
  <c r="CI6" i="11"/>
  <c r="CH6" i="11"/>
  <c r="CG6" i="11"/>
  <c r="CF6" i="11"/>
  <c r="CE6" i="11"/>
  <c r="CD6" i="11"/>
  <c r="CC6" i="11"/>
  <c r="CB6" i="11"/>
  <c r="CA6" i="11"/>
  <c r="BZ6" i="11"/>
  <c r="BY6" i="11"/>
  <c r="BX6" i="11"/>
  <c r="BW6" i="11"/>
  <c r="BV6" i="11"/>
  <c r="BU6" i="11"/>
  <c r="BT6" i="11"/>
  <c r="BS6" i="11"/>
  <c r="BR6" i="11"/>
  <c r="BQ6" i="11"/>
  <c r="BP6" i="11"/>
  <c r="BO6" i="11"/>
  <c r="BN6" i="11"/>
  <c r="BM6" i="11"/>
  <c r="BL6" i="11"/>
  <c r="BK6" i="11"/>
  <c r="BJ6" i="11"/>
  <c r="BI6" i="11"/>
  <c r="BH6" i="11"/>
  <c r="BG6" i="11"/>
  <c r="BF6" i="11"/>
  <c r="BE6" i="11"/>
  <c r="BD6" i="11"/>
  <c r="BC6" i="11"/>
  <c r="BB6" i="11"/>
  <c r="BA6" i="11"/>
  <c r="AZ6" i="11"/>
  <c r="AY6" i="11"/>
  <c r="AX6" i="11"/>
  <c r="AW6" i="11"/>
  <c r="AV6" i="11"/>
  <c r="AU6" i="11"/>
  <c r="AT6" i="11"/>
  <c r="AS6" i="11"/>
  <c r="AR6" i="11"/>
  <c r="AQ6" i="11"/>
  <c r="AP6" i="11"/>
  <c r="AO6" i="11"/>
  <c r="AN6" i="11"/>
  <c r="AM6" i="11"/>
  <c r="AL6" i="11"/>
  <c r="AK6" i="11"/>
  <c r="AJ6" i="11"/>
  <c r="AI6" i="11"/>
  <c r="AH6" i="11"/>
  <c r="AG6" i="11"/>
  <c r="AF6" i="11"/>
  <c r="AE6" i="11"/>
  <c r="AD6" i="11"/>
  <c r="AC6" i="11"/>
  <c r="AB6" i="11"/>
  <c r="AA6" i="11"/>
  <c r="Z6" i="11"/>
  <c r="Y6" i="11"/>
  <c r="X6" i="11"/>
  <c r="W6" i="11"/>
  <c r="V6" i="11"/>
  <c r="U6" i="11"/>
  <c r="T6" i="11"/>
  <c r="S6" i="11"/>
  <c r="R6" i="11"/>
  <c r="Q6" i="11"/>
  <c r="P6" i="11"/>
  <c r="GM5" i="11"/>
  <c r="GL5" i="11"/>
  <c r="GK5" i="11"/>
  <c r="GJ5" i="11"/>
  <c r="GI5" i="11"/>
  <c r="GH5" i="11"/>
  <c r="GG5" i="11"/>
  <c r="GF5" i="11"/>
  <c r="GE5" i="11"/>
  <c r="GD5" i="11"/>
  <c r="GC5" i="11"/>
  <c r="GB5" i="11"/>
  <c r="GA5" i="11"/>
  <c r="FZ5" i="11"/>
  <c r="FY5" i="11"/>
  <c r="FX5" i="11"/>
  <c r="FW5" i="11"/>
  <c r="FV5" i="11"/>
  <c r="FU5" i="11"/>
  <c r="FT5" i="11"/>
  <c r="FS5" i="11"/>
  <c r="FR5" i="11"/>
  <c r="FQ5" i="11"/>
  <c r="FP5" i="11"/>
  <c r="FO5" i="11"/>
  <c r="FN5" i="11"/>
  <c r="FM5" i="11"/>
  <c r="FL5" i="11"/>
  <c r="FK5" i="11"/>
  <c r="FJ5" i="11"/>
  <c r="FI5" i="11"/>
  <c r="FH5" i="11"/>
  <c r="FG5" i="11"/>
  <c r="FF5" i="11"/>
  <c r="FE5" i="11"/>
  <c r="FD5" i="11"/>
  <c r="FC5" i="11"/>
  <c r="FB5" i="11"/>
  <c r="FA5" i="11"/>
  <c r="EZ5" i="11"/>
  <c r="EY5" i="11"/>
  <c r="EX5" i="11"/>
  <c r="EW5" i="11"/>
  <c r="EV5" i="11"/>
  <c r="EU5" i="11"/>
  <c r="ET5" i="11"/>
  <c r="ES5" i="11"/>
  <c r="ER5" i="11"/>
  <c r="EQ5" i="11"/>
  <c r="EP5" i="11"/>
  <c r="EO5" i="11"/>
  <c r="EN5" i="11"/>
  <c r="EM5" i="11"/>
  <c r="EL5" i="11"/>
  <c r="EK5" i="11"/>
  <c r="EJ5" i="11"/>
  <c r="EI5" i="11"/>
  <c r="EH5" i="11"/>
  <c r="EG5" i="11"/>
  <c r="EF5" i="11"/>
  <c r="EE5" i="11"/>
  <c r="ED5" i="11"/>
  <c r="EC5" i="11"/>
  <c r="EB5" i="11"/>
  <c r="EA5" i="11"/>
  <c r="DZ5" i="11"/>
  <c r="DY5" i="11"/>
  <c r="DX5" i="11"/>
  <c r="DW5" i="11"/>
  <c r="DV5" i="11"/>
  <c r="DU5" i="11"/>
  <c r="DT5" i="11"/>
  <c r="DS5" i="11"/>
  <c r="DR5" i="11"/>
  <c r="DQ5" i="11"/>
  <c r="DP5" i="11"/>
  <c r="DO5" i="11"/>
  <c r="DN5" i="11"/>
  <c r="DM5" i="11"/>
  <c r="DL5" i="11"/>
  <c r="DK5" i="11"/>
  <c r="DJ5" i="11"/>
  <c r="DI5" i="11"/>
  <c r="DH5" i="11"/>
  <c r="DG5" i="11"/>
  <c r="DF5" i="11"/>
  <c r="DE5" i="11"/>
  <c r="DD5" i="11"/>
  <c r="DC5" i="11"/>
  <c r="DB5" i="11"/>
  <c r="DA5" i="11"/>
  <c r="CZ5" i="11"/>
  <c r="CY5" i="11"/>
  <c r="CX5" i="11"/>
  <c r="CW5" i="11"/>
  <c r="CV5" i="11"/>
  <c r="CU5" i="11"/>
  <c r="CT5" i="11"/>
  <c r="CS5" i="11"/>
  <c r="CR5" i="11"/>
  <c r="CQ5" i="11"/>
  <c r="CP5" i="11"/>
  <c r="CO5" i="11"/>
  <c r="CN5" i="11"/>
  <c r="CM5" i="11"/>
  <c r="CL5" i="11"/>
  <c r="CK5" i="11"/>
  <c r="CJ5" i="11"/>
  <c r="CI5" i="11"/>
  <c r="CH5" i="11"/>
  <c r="CG5" i="11"/>
  <c r="CF5" i="11"/>
  <c r="CE5" i="11"/>
  <c r="CD5" i="11"/>
  <c r="CC5" i="11"/>
  <c r="CB5" i="11"/>
  <c r="CA5" i="11"/>
  <c r="BZ5" i="11"/>
  <c r="BY5" i="11"/>
  <c r="BX5" i="11"/>
  <c r="BW5" i="11"/>
  <c r="BV5" i="11"/>
  <c r="BU5" i="11"/>
  <c r="BT5" i="11"/>
  <c r="BS5" i="11"/>
  <c r="BR5" i="11"/>
  <c r="BQ5" i="11"/>
  <c r="BP5" i="11"/>
  <c r="BO5" i="11"/>
  <c r="BN5" i="11"/>
  <c r="BM5" i="11"/>
  <c r="BL5" i="11"/>
  <c r="BK5" i="11"/>
  <c r="BJ5" i="11"/>
  <c r="BI5" i="11"/>
  <c r="BH5" i="11"/>
  <c r="BG5" i="11"/>
  <c r="BF5" i="11"/>
  <c r="BE5" i="11"/>
  <c r="BD5" i="11"/>
  <c r="BC5" i="11"/>
  <c r="BB5" i="11"/>
  <c r="BA5" i="11"/>
  <c r="AZ5" i="11"/>
  <c r="AY5" i="11"/>
  <c r="AX5" i="11"/>
  <c r="AW5" i="11"/>
  <c r="AV5" i="11"/>
  <c r="AU5" i="11"/>
  <c r="AT5" i="11"/>
  <c r="AS5" i="11"/>
  <c r="AR5" i="11"/>
  <c r="AQ5" i="11"/>
  <c r="AP5" i="11"/>
  <c r="AO5" i="11"/>
  <c r="AN5" i="11"/>
  <c r="AM5" i="11"/>
  <c r="AL5" i="11"/>
  <c r="AK5" i="11"/>
  <c r="AJ5" i="11"/>
  <c r="AI5" i="11"/>
  <c r="AH5" i="11"/>
  <c r="AG5" i="11"/>
  <c r="AF5" i="11"/>
  <c r="AE5" i="11"/>
  <c r="AD5" i="11"/>
  <c r="AC5" i="11"/>
  <c r="AB5" i="11"/>
  <c r="AA5" i="11"/>
  <c r="Z5" i="11"/>
  <c r="Y5" i="11"/>
  <c r="X5" i="11"/>
  <c r="W5" i="11"/>
  <c r="V5" i="11"/>
  <c r="U5" i="11"/>
  <c r="T5" i="11"/>
  <c r="S5" i="11"/>
  <c r="R5" i="11"/>
  <c r="Q5" i="11"/>
  <c r="P5" i="11"/>
  <c r="F210" i="3"/>
  <c r="E210" i="3"/>
  <c r="C210" i="3"/>
  <c r="D210" i="3" s="1"/>
  <c r="B210" i="3"/>
  <c r="A210" i="3"/>
  <c r="F209" i="3"/>
  <c r="E209" i="3"/>
  <c r="C209" i="3"/>
  <c r="D209" i="3" s="1"/>
  <c r="B209" i="3"/>
  <c r="A209" i="3"/>
  <c r="F208" i="3"/>
  <c r="E208" i="3"/>
  <c r="C208" i="3"/>
  <c r="D208" i="3" s="1"/>
  <c r="B208" i="3"/>
  <c r="A208" i="3"/>
  <c r="F207" i="3"/>
  <c r="E207" i="3"/>
  <c r="C207" i="3"/>
  <c r="D207" i="3" s="1"/>
  <c r="B207" i="3"/>
  <c r="A207" i="3"/>
  <c r="F206" i="3"/>
  <c r="E206" i="3"/>
  <c r="C206" i="3"/>
  <c r="D206" i="3" s="1"/>
  <c r="B206" i="3"/>
  <c r="A206" i="3"/>
  <c r="F205" i="3"/>
  <c r="E205" i="3"/>
  <c r="C205" i="3"/>
  <c r="D205" i="3" s="1"/>
  <c r="B205" i="3"/>
  <c r="A205" i="3"/>
  <c r="F204" i="3"/>
  <c r="E204" i="3"/>
  <c r="C204" i="3"/>
  <c r="D204" i="3" s="1"/>
  <c r="B204" i="3"/>
  <c r="A204" i="3"/>
  <c r="F203" i="3"/>
  <c r="E203" i="3"/>
  <c r="C203" i="3"/>
  <c r="D203" i="3" s="1"/>
  <c r="B203" i="3"/>
  <c r="A203" i="3"/>
  <c r="F202" i="3"/>
  <c r="E202" i="3"/>
  <c r="C202" i="3"/>
  <c r="D202" i="3" s="1"/>
  <c r="B202" i="3"/>
  <c r="A202" i="3"/>
  <c r="F201" i="3"/>
  <c r="E201" i="3"/>
  <c r="C201" i="3"/>
  <c r="D201" i="3" s="1"/>
  <c r="B201" i="3"/>
  <c r="A201" i="3"/>
  <c r="F200" i="3"/>
  <c r="E200" i="3"/>
  <c r="C200" i="3"/>
  <c r="D200" i="3" s="1"/>
  <c r="B200" i="3"/>
  <c r="A200" i="3"/>
  <c r="F199" i="3"/>
  <c r="E199" i="3"/>
  <c r="C199" i="3"/>
  <c r="D199" i="3" s="1"/>
  <c r="B199" i="3"/>
  <c r="A199" i="3"/>
  <c r="F198" i="3"/>
  <c r="E198" i="3"/>
  <c r="C198" i="3"/>
  <c r="D198" i="3" s="1"/>
  <c r="B198" i="3"/>
  <c r="A198" i="3"/>
  <c r="F197" i="3"/>
  <c r="E197" i="3"/>
  <c r="C197" i="3"/>
  <c r="D197" i="3" s="1"/>
  <c r="B197" i="3"/>
  <c r="A197" i="3"/>
  <c r="F196" i="3"/>
  <c r="E196" i="3"/>
  <c r="C196" i="3"/>
  <c r="D196" i="3" s="1"/>
  <c r="B196" i="3"/>
  <c r="A196" i="3"/>
  <c r="F195" i="3"/>
  <c r="E195" i="3"/>
  <c r="C195" i="3"/>
  <c r="D195" i="3" s="1"/>
  <c r="B195" i="3"/>
  <c r="A195" i="3"/>
  <c r="F194" i="3"/>
  <c r="E194" i="3"/>
  <c r="C194" i="3"/>
  <c r="D194" i="3" s="1"/>
  <c r="B194" i="3"/>
  <c r="A194" i="3"/>
  <c r="F193" i="3"/>
  <c r="E193" i="3"/>
  <c r="C193" i="3"/>
  <c r="D193" i="3" s="1"/>
  <c r="B193" i="3"/>
  <c r="A193" i="3"/>
  <c r="F192" i="3"/>
  <c r="E192" i="3"/>
  <c r="C192" i="3"/>
  <c r="D192" i="3" s="1"/>
  <c r="B192" i="3"/>
  <c r="A192" i="3"/>
  <c r="F191" i="3"/>
  <c r="E191" i="3"/>
  <c r="C191" i="3"/>
  <c r="D191" i="3" s="1"/>
  <c r="B191" i="3"/>
  <c r="A191" i="3"/>
  <c r="F190" i="3"/>
  <c r="E190" i="3"/>
  <c r="C190" i="3"/>
  <c r="D190" i="3" s="1"/>
  <c r="B190" i="3"/>
  <c r="A190" i="3"/>
  <c r="F189" i="3"/>
  <c r="E189" i="3"/>
  <c r="C189" i="3"/>
  <c r="D189" i="3" s="1"/>
  <c r="B189" i="3"/>
  <c r="A189" i="3"/>
  <c r="F188" i="3"/>
  <c r="E188" i="3"/>
  <c r="C188" i="3"/>
  <c r="D188" i="3" s="1"/>
  <c r="B188" i="3"/>
  <c r="A188" i="3"/>
  <c r="F187" i="3"/>
  <c r="E187" i="3"/>
  <c r="C187" i="3"/>
  <c r="D187" i="3" s="1"/>
  <c r="B187" i="3"/>
  <c r="A187" i="3"/>
  <c r="F186" i="3"/>
  <c r="E186" i="3"/>
  <c r="C186" i="3"/>
  <c r="D186" i="3" s="1"/>
  <c r="B186" i="3"/>
  <c r="A186" i="3"/>
  <c r="F185" i="3"/>
  <c r="E185" i="3"/>
  <c r="C185" i="3"/>
  <c r="B185" i="3"/>
  <c r="A185" i="3"/>
  <c r="F184" i="3"/>
  <c r="E184" i="3"/>
  <c r="C184" i="3"/>
  <c r="B184" i="3"/>
  <c r="A184" i="3"/>
  <c r="F183" i="3"/>
  <c r="E183" i="3"/>
  <c r="C183" i="3"/>
  <c r="D183" i="3" s="1"/>
  <c r="B183" i="3"/>
  <c r="A183" i="3"/>
  <c r="F182" i="3"/>
  <c r="E182" i="3"/>
  <c r="C182" i="3"/>
  <c r="D182" i="3" s="1"/>
  <c r="B182" i="3"/>
  <c r="A182" i="3"/>
  <c r="F181" i="3"/>
  <c r="E181" i="3"/>
  <c r="C181" i="3"/>
  <c r="D181" i="3" s="1"/>
  <c r="B181" i="3"/>
  <c r="A181" i="3"/>
  <c r="F180" i="3"/>
  <c r="E180" i="3"/>
  <c r="C180" i="3"/>
  <c r="D180" i="3" s="1"/>
  <c r="B180" i="3"/>
  <c r="A180" i="3"/>
  <c r="F179" i="3"/>
  <c r="E179" i="3"/>
  <c r="C179" i="3"/>
  <c r="D179" i="3" s="1"/>
  <c r="B179" i="3"/>
  <c r="A179" i="3"/>
  <c r="F178" i="3"/>
  <c r="E178" i="3"/>
  <c r="C178" i="3"/>
  <c r="D178" i="3" s="1"/>
  <c r="B178" i="3"/>
  <c r="A178" i="3"/>
  <c r="F177" i="3"/>
  <c r="E177" i="3"/>
  <c r="C177" i="3"/>
  <c r="D177" i="3" s="1"/>
  <c r="B177" i="3"/>
  <c r="A177" i="3"/>
  <c r="F176" i="3"/>
  <c r="E176" i="3"/>
  <c r="C176" i="3"/>
  <c r="D176" i="3" s="1"/>
  <c r="B176" i="3"/>
  <c r="A176" i="3"/>
  <c r="F175" i="3"/>
  <c r="E175" i="3"/>
  <c r="C175" i="3"/>
  <c r="D175" i="3" s="1"/>
  <c r="B175" i="3"/>
  <c r="A175" i="3"/>
  <c r="F174" i="3"/>
  <c r="E174" i="3"/>
  <c r="C174" i="3"/>
  <c r="D174" i="3" s="1"/>
  <c r="B174" i="3"/>
  <c r="A174" i="3"/>
  <c r="F173" i="3"/>
  <c r="E173" i="3"/>
  <c r="C173" i="3"/>
  <c r="D173" i="3" s="1"/>
  <c r="B173" i="3"/>
  <c r="A173" i="3"/>
  <c r="F172" i="3"/>
  <c r="E172" i="3"/>
  <c r="C172" i="3"/>
  <c r="D172" i="3" s="1"/>
  <c r="B172" i="3"/>
  <c r="A172" i="3"/>
  <c r="F171" i="3"/>
  <c r="E171" i="3"/>
  <c r="C171" i="3"/>
  <c r="D171" i="3" s="1"/>
  <c r="B171" i="3"/>
  <c r="A171" i="3"/>
  <c r="F170" i="3"/>
  <c r="E170" i="3"/>
  <c r="C170" i="3"/>
  <c r="D170" i="3" s="1"/>
  <c r="B170" i="3"/>
  <c r="A170" i="3"/>
  <c r="F169" i="3"/>
  <c r="E169" i="3"/>
  <c r="C169" i="3"/>
  <c r="D169" i="3" s="1"/>
  <c r="B169" i="3"/>
  <c r="A169" i="3"/>
  <c r="F168" i="3"/>
  <c r="E168" i="3"/>
  <c r="C168" i="3"/>
  <c r="D168" i="3" s="1"/>
  <c r="B168" i="3"/>
  <c r="A168" i="3"/>
  <c r="F167" i="3"/>
  <c r="E167" i="3"/>
  <c r="C167" i="3"/>
  <c r="D167" i="3" s="1"/>
  <c r="B167" i="3"/>
  <c r="A167" i="3"/>
  <c r="F166" i="3"/>
  <c r="E166" i="3"/>
  <c r="C166" i="3"/>
  <c r="D166" i="3" s="1"/>
  <c r="B166" i="3"/>
  <c r="A166" i="3"/>
  <c r="F165" i="3"/>
  <c r="E165" i="3"/>
  <c r="C165" i="3"/>
  <c r="D165" i="3" s="1"/>
  <c r="B165" i="3"/>
  <c r="A165" i="3"/>
  <c r="F164" i="3"/>
  <c r="E164" i="3"/>
  <c r="C164" i="3"/>
  <c r="D164" i="3" s="1"/>
  <c r="B164" i="3"/>
  <c r="A164" i="3"/>
  <c r="F163" i="3"/>
  <c r="E163" i="3"/>
  <c r="C163" i="3"/>
  <c r="D163" i="3" s="1"/>
  <c r="B163" i="3"/>
  <c r="A163" i="3"/>
  <c r="F162" i="3"/>
  <c r="E162" i="3"/>
  <c r="C162" i="3"/>
  <c r="D162" i="3" s="1"/>
  <c r="B162" i="3"/>
  <c r="A162" i="3"/>
  <c r="F161" i="3"/>
  <c r="E161" i="3"/>
  <c r="C161" i="3"/>
  <c r="D161" i="3" s="1"/>
  <c r="B161" i="3"/>
  <c r="A161" i="3"/>
  <c r="F160" i="3"/>
  <c r="E160" i="3"/>
  <c r="C160" i="3"/>
  <c r="D160" i="3" s="1"/>
  <c r="B160" i="3"/>
  <c r="A160" i="3"/>
  <c r="F159" i="3"/>
  <c r="E159" i="3"/>
  <c r="C159" i="3"/>
  <c r="D159" i="3" s="1"/>
  <c r="B159" i="3"/>
  <c r="A159" i="3"/>
  <c r="F158" i="3"/>
  <c r="E158" i="3"/>
  <c r="C158" i="3"/>
  <c r="D158" i="3" s="1"/>
  <c r="B158" i="3"/>
  <c r="A158" i="3"/>
  <c r="F157" i="3"/>
  <c r="E157" i="3"/>
  <c r="C157" i="3"/>
  <c r="D157" i="3" s="1"/>
  <c r="B157" i="3"/>
  <c r="A157" i="3"/>
  <c r="F156" i="3"/>
  <c r="E156" i="3"/>
  <c r="C156" i="3"/>
  <c r="D156" i="3" s="1"/>
  <c r="B156" i="3"/>
  <c r="A156" i="3"/>
  <c r="F155" i="3"/>
  <c r="E155" i="3"/>
  <c r="C155" i="3"/>
  <c r="D155" i="3" s="1"/>
  <c r="B155" i="3"/>
  <c r="A155" i="3"/>
  <c r="F154" i="3"/>
  <c r="E154" i="3"/>
  <c r="C154" i="3"/>
  <c r="D154" i="3" s="1"/>
  <c r="B154" i="3"/>
  <c r="A154" i="3"/>
  <c r="F153" i="3"/>
  <c r="E153" i="3"/>
  <c r="C153" i="3"/>
  <c r="D153" i="3" s="1"/>
  <c r="B153" i="3"/>
  <c r="A153" i="3"/>
  <c r="F152" i="3"/>
  <c r="E152" i="3"/>
  <c r="C152" i="3"/>
  <c r="D152" i="3" s="1"/>
  <c r="B152" i="3"/>
  <c r="A152" i="3"/>
  <c r="F151" i="3"/>
  <c r="E151" i="3"/>
  <c r="C151" i="3"/>
  <c r="D151" i="3" s="1"/>
  <c r="B151" i="3"/>
  <c r="A151" i="3"/>
  <c r="F150" i="3"/>
  <c r="E150" i="3"/>
  <c r="D150" i="3"/>
  <c r="C150" i="3"/>
  <c r="B150" i="3"/>
  <c r="A150" i="3"/>
  <c r="F149" i="3"/>
  <c r="E149" i="3"/>
  <c r="C149" i="3"/>
  <c r="D149" i="3" s="1"/>
  <c r="B149" i="3"/>
  <c r="A149" i="3"/>
  <c r="F148" i="3"/>
  <c r="E148" i="3"/>
  <c r="C148" i="3"/>
  <c r="D148" i="3" s="1"/>
  <c r="B148" i="3"/>
  <c r="A148" i="3"/>
  <c r="F147" i="3"/>
  <c r="E147" i="3"/>
  <c r="D147" i="3"/>
  <c r="C147" i="3"/>
  <c r="B147" i="3"/>
  <c r="A147" i="3"/>
  <c r="F146" i="3"/>
  <c r="E146" i="3"/>
  <c r="C146" i="3"/>
  <c r="D146" i="3" s="1"/>
  <c r="B146" i="3"/>
  <c r="A146" i="3"/>
  <c r="F145" i="3"/>
  <c r="E145" i="3"/>
  <c r="C145" i="3"/>
  <c r="D145" i="3" s="1"/>
  <c r="B145" i="3"/>
  <c r="A145" i="3"/>
  <c r="F144" i="3"/>
  <c r="E144" i="3"/>
  <c r="D144" i="3"/>
  <c r="C144" i="3"/>
  <c r="B144" i="3"/>
  <c r="A144" i="3"/>
  <c r="F143" i="3"/>
  <c r="E143" i="3"/>
  <c r="C143" i="3"/>
  <c r="D143" i="3" s="1"/>
  <c r="B143" i="3"/>
  <c r="A143" i="3"/>
  <c r="F142" i="3"/>
  <c r="E142" i="3"/>
  <c r="D142" i="3"/>
  <c r="C142" i="3"/>
  <c r="B142" i="3"/>
  <c r="A142" i="3"/>
  <c r="F141" i="3"/>
  <c r="E141" i="3"/>
  <c r="C141" i="3"/>
  <c r="D141" i="3" s="1"/>
  <c r="B141" i="3"/>
  <c r="A141" i="3"/>
  <c r="F140" i="3"/>
  <c r="E140" i="3"/>
  <c r="C140" i="3"/>
  <c r="D140" i="3" s="1"/>
  <c r="B140" i="3"/>
  <c r="A140" i="3"/>
  <c r="F139" i="3"/>
  <c r="E139" i="3"/>
  <c r="C139" i="3"/>
  <c r="D139" i="3" s="1"/>
  <c r="B139" i="3"/>
  <c r="A139" i="3"/>
  <c r="F138" i="3"/>
  <c r="E138" i="3"/>
  <c r="C138" i="3"/>
  <c r="D138" i="3" s="1"/>
  <c r="B138" i="3"/>
  <c r="A138" i="3"/>
  <c r="F137" i="3"/>
  <c r="E137" i="3"/>
  <c r="C137" i="3"/>
  <c r="D137" i="3" s="1"/>
  <c r="B137" i="3"/>
  <c r="A137" i="3"/>
  <c r="F136" i="3"/>
  <c r="E136" i="3"/>
  <c r="C136" i="3"/>
  <c r="D136" i="3" s="1"/>
  <c r="B136" i="3"/>
  <c r="A136" i="3"/>
  <c r="F135" i="3"/>
  <c r="E135" i="3"/>
  <c r="C135" i="3"/>
  <c r="D135" i="3" s="1"/>
  <c r="B135" i="3"/>
  <c r="A135" i="3"/>
  <c r="F134" i="3"/>
  <c r="E134" i="3"/>
  <c r="C134" i="3"/>
  <c r="D134" i="3" s="1"/>
  <c r="B134" i="3"/>
  <c r="A134" i="3"/>
  <c r="F133" i="3"/>
  <c r="E133" i="3"/>
  <c r="C133" i="3"/>
  <c r="D133" i="3" s="1"/>
  <c r="B133" i="3"/>
  <c r="A133" i="3"/>
  <c r="F132" i="3"/>
  <c r="E132" i="3"/>
  <c r="C132" i="3"/>
  <c r="D132" i="3" s="1"/>
  <c r="B132" i="3"/>
  <c r="A132" i="3"/>
  <c r="F131" i="3"/>
  <c r="E131" i="3"/>
  <c r="C131" i="3"/>
  <c r="D131" i="3" s="1"/>
  <c r="B131" i="3"/>
  <c r="A131" i="3"/>
  <c r="F130" i="3"/>
  <c r="E130" i="3"/>
  <c r="C130" i="3"/>
  <c r="D130" i="3" s="1"/>
  <c r="B130" i="3"/>
  <c r="A130" i="3"/>
  <c r="F129" i="3"/>
  <c r="E129" i="3"/>
  <c r="C129" i="3"/>
  <c r="D129" i="3" s="1"/>
  <c r="B129" i="3"/>
  <c r="A129" i="3"/>
  <c r="F128" i="3"/>
  <c r="E128" i="3"/>
  <c r="C128" i="3"/>
  <c r="D128" i="3" s="1"/>
  <c r="B128" i="3"/>
  <c r="A128" i="3"/>
  <c r="F127" i="3"/>
  <c r="E127" i="3"/>
  <c r="C127" i="3"/>
  <c r="D127" i="3" s="1"/>
  <c r="B127" i="3"/>
  <c r="A127" i="3"/>
  <c r="F126" i="3"/>
  <c r="E126" i="3"/>
  <c r="C126" i="3"/>
  <c r="D126" i="3" s="1"/>
  <c r="B126" i="3"/>
  <c r="A126" i="3"/>
  <c r="F125" i="3"/>
  <c r="E125" i="3"/>
  <c r="C125" i="3"/>
  <c r="D125" i="3" s="1"/>
  <c r="B125" i="3"/>
  <c r="A125" i="3"/>
  <c r="F124" i="3"/>
  <c r="E124" i="3"/>
  <c r="C124" i="3"/>
  <c r="D124" i="3" s="1"/>
  <c r="B124" i="3"/>
  <c r="A124" i="3"/>
  <c r="F123" i="3"/>
  <c r="E123" i="3"/>
  <c r="C123" i="3"/>
  <c r="D123" i="3" s="1"/>
  <c r="B123" i="3"/>
  <c r="A123" i="3"/>
  <c r="F122" i="3"/>
  <c r="E122" i="3"/>
  <c r="C122" i="3"/>
  <c r="D122" i="3" s="1"/>
  <c r="B122" i="3"/>
  <c r="A122" i="3"/>
  <c r="F121" i="3"/>
  <c r="E121" i="3"/>
  <c r="C121" i="3"/>
  <c r="D121" i="3" s="1"/>
  <c r="B121" i="3"/>
  <c r="A121" i="3"/>
  <c r="F120" i="3"/>
  <c r="E120" i="3"/>
  <c r="C120" i="3"/>
  <c r="D120" i="3" s="1"/>
  <c r="B120" i="3"/>
  <c r="A120" i="3"/>
  <c r="F119" i="3"/>
  <c r="E119" i="3"/>
  <c r="C119" i="3"/>
  <c r="D119" i="3" s="1"/>
  <c r="B119" i="3"/>
  <c r="A119" i="3"/>
  <c r="F118" i="3"/>
  <c r="E118" i="3"/>
  <c r="C118" i="3"/>
  <c r="D118" i="3" s="1"/>
  <c r="B118" i="3"/>
  <c r="A118" i="3"/>
  <c r="F117" i="3"/>
  <c r="E117" i="3"/>
  <c r="C117" i="3"/>
  <c r="D117" i="3" s="1"/>
  <c r="B117" i="3"/>
  <c r="A117" i="3"/>
  <c r="F116" i="3"/>
  <c r="E116" i="3"/>
  <c r="C116" i="3"/>
  <c r="D116" i="3" s="1"/>
  <c r="B116" i="3"/>
  <c r="A116" i="3"/>
  <c r="F115" i="3"/>
  <c r="E115" i="3"/>
  <c r="C115" i="3"/>
  <c r="D115" i="3" s="1"/>
  <c r="B115" i="3"/>
  <c r="A115" i="3"/>
  <c r="F114" i="3"/>
  <c r="E114" i="3"/>
  <c r="C114" i="3"/>
  <c r="D114" i="3" s="1"/>
  <c r="B114" i="3"/>
  <c r="A114" i="3"/>
  <c r="F113" i="3"/>
  <c r="E113" i="3"/>
  <c r="C113" i="3"/>
  <c r="D113" i="3" s="1"/>
  <c r="B113" i="3"/>
  <c r="A113" i="3"/>
  <c r="F112" i="3"/>
  <c r="E112" i="3"/>
  <c r="C112" i="3"/>
  <c r="D112" i="3" s="1"/>
  <c r="B112" i="3"/>
  <c r="A112" i="3"/>
  <c r="F111" i="3"/>
  <c r="E111" i="3"/>
  <c r="C111" i="3"/>
  <c r="D111" i="3" s="1"/>
  <c r="B111" i="3"/>
  <c r="A111" i="3"/>
  <c r="F110" i="3"/>
  <c r="E110" i="3"/>
  <c r="C110" i="3"/>
  <c r="D110" i="3" s="1"/>
  <c r="B110" i="3"/>
  <c r="A110" i="3"/>
  <c r="F109" i="3"/>
  <c r="E109" i="3"/>
  <c r="C109" i="3"/>
  <c r="D109" i="3" s="1"/>
  <c r="B109" i="3"/>
  <c r="A109" i="3"/>
  <c r="F108" i="3"/>
  <c r="E108" i="3"/>
  <c r="C108" i="3"/>
  <c r="D108" i="3" s="1"/>
  <c r="B108" i="3"/>
  <c r="A108" i="3"/>
  <c r="F107" i="3"/>
  <c r="E107" i="3"/>
  <c r="C107" i="3"/>
  <c r="D107" i="3" s="1"/>
  <c r="B107" i="3"/>
  <c r="A107" i="3"/>
  <c r="F106" i="3"/>
  <c r="E106" i="3"/>
  <c r="C106" i="3"/>
  <c r="D106" i="3" s="1"/>
  <c r="B106" i="3"/>
  <c r="A106" i="3"/>
  <c r="F105" i="3"/>
  <c r="E105" i="3"/>
  <c r="C105" i="3"/>
  <c r="D105" i="3" s="1"/>
  <c r="B105" i="3"/>
  <c r="A105" i="3"/>
  <c r="F104" i="3"/>
  <c r="E104" i="3"/>
  <c r="C104" i="3"/>
  <c r="D104" i="3" s="1"/>
  <c r="B104" i="3"/>
  <c r="A104" i="3"/>
  <c r="F103" i="3"/>
  <c r="E103" i="3"/>
  <c r="C103" i="3"/>
  <c r="D103" i="3" s="1"/>
  <c r="B103" i="3"/>
  <c r="A103" i="3"/>
  <c r="F102" i="3"/>
  <c r="E102" i="3"/>
  <c r="D102" i="3"/>
  <c r="C102" i="3"/>
  <c r="B102" i="3"/>
  <c r="A102" i="3"/>
  <c r="F101" i="3"/>
  <c r="E101" i="3"/>
  <c r="C101" i="3"/>
  <c r="D101" i="3" s="1"/>
  <c r="B101" i="3"/>
  <c r="A101" i="3"/>
  <c r="F100" i="3"/>
  <c r="E100" i="3"/>
  <c r="C100" i="3"/>
  <c r="D100" i="3" s="1"/>
  <c r="B100" i="3"/>
  <c r="A100" i="3"/>
  <c r="F99" i="3"/>
  <c r="E99" i="3"/>
  <c r="C99" i="3"/>
  <c r="D99" i="3" s="1"/>
  <c r="B99" i="3"/>
  <c r="A99" i="3"/>
  <c r="F98" i="3"/>
  <c r="E98" i="3"/>
  <c r="C98" i="3"/>
  <c r="D98" i="3" s="1"/>
  <c r="B98" i="3"/>
  <c r="A98" i="3"/>
  <c r="F97" i="3"/>
  <c r="E97" i="3"/>
  <c r="C97" i="3"/>
  <c r="D97" i="3" s="1"/>
  <c r="B97" i="3"/>
  <c r="A97" i="3"/>
  <c r="F96" i="3"/>
  <c r="E96" i="3"/>
  <c r="C96" i="3"/>
  <c r="D96" i="3" s="1"/>
  <c r="B96" i="3"/>
  <c r="A96" i="3"/>
  <c r="F95" i="3"/>
  <c r="E95" i="3"/>
  <c r="C95" i="3"/>
  <c r="D95" i="3" s="1"/>
  <c r="B95" i="3"/>
  <c r="A95" i="3"/>
  <c r="F94" i="3"/>
  <c r="E94" i="3"/>
  <c r="C94" i="3"/>
  <c r="D94" i="3" s="1"/>
  <c r="B94" i="3"/>
  <c r="A94" i="3"/>
  <c r="F93" i="3"/>
  <c r="E93" i="3"/>
  <c r="C93" i="3"/>
  <c r="D93" i="3" s="1"/>
  <c r="B93" i="3"/>
  <c r="A93" i="3"/>
  <c r="F92" i="3"/>
  <c r="E92" i="3"/>
  <c r="C92" i="3"/>
  <c r="D92" i="3" s="1"/>
  <c r="B92" i="3"/>
  <c r="A92" i="3"/>
  <c r="F91" i="3"/>
  <c r="E91" i="3"/>
  <c r="D91" i="3"/>
  <c r="C91" i="3"/>
  <c r="B91" i="3"/>
  <c r="A91" i="3"/>
  <c r="F90" i="3"/>
  <c r="E90" i="3"/>
  <c r="C90" i="3"/>
  <c r="D90" i="3" s="1"/>
  <c r="B90" i="3"/>
  <c r="A90" i="3"/>
  <c r="F89" i="3"/>
  <c r="E89" i="3"/>
  <c r="C89" i="3"/>
  <c r="D89" i="3" s="1"/>
  <c r="B89" i="3"/>
  <c r="A89" i="3"/>
  <c r="F88" i="3"/>
  <c r="E88" i="3"/>
  <c r="D88" i="3"/>
  <c r="C88" i="3"/>
  <c r="B88" i="3"/>
  <c r="A88" i="3"/>
  <c r="F87" i="3"/>
  <c r="E87" i="3"/>
  <c r="C87" i="3"/>
  <c r="D87" i="3" s="1"/>
  <c r="B87" i="3"/>
  <c r="A87" i="3"/>
  <c r="F86" i="3"/>
  <c r="E86" i="3"/>
  <c r="D86" i="3"/>
  <c r="C86" i="3"/>
  <c r="B86" i="3"/>
  <c r="A86" i="3"/>
  <c r="F85" i="3"/>
  <c r="E85" i="3"/>
  <c r="C85" i="3"/>
  <c r="D85" i="3" s="1"/>
  <c r="B85" i="3"/>
  <c r="A85" i="3"/>
  <c r="F84" i="3"/>
  <c r="E84" i="3"/>
  <c r="C84" i="3"/>
  <c r="D84" i="3" s="1"/>
  <c r="B84" i="3"/>
  <c r="A84" i="3"/>
  <c r="F83" i="3"/>
  <c r="E83" i="3"/>
  <c r="D83" i="3"/>
  <c r="C83" i="3"/>
  <c r="B83" i="3"/>
  <c r="A83" i="3"/>
  <c r="F82" i="3"/>
  <c r="E82" i="3"/>
  <c r="C82" i="3"/>
  <c r="D82" i="3" s="1"/>
  <c r="B82" i="3"/>
  <c r="A82" i="3"/>
  <c r="F81" i="3"/>
  <c r="E81" i="3"/>
  <c r="C81" i="3"/>
  <c r="D81" i="3" s="1"/>
  <c r="B81" i="3"/>
  <c r="A81" i="3"/>
  <c r="F80" i="3"/>
  <c r="E80" i="3"/>
  <c r="D80" i="3"/>
  <c r="C80" i="3"/>
  <c r="B80" i="3"/>
  <c r="A80" i="3"/>
  <c r="F79" i="3"/>
  <c r="E79" i="3"/>
  <c r="C79" i="3"/>
  <c r="D79" i="3" s="1"/>
  <c r="B79" i="3"/>
  <c r="A79" i="3"/>
  <c r="F78" i="3"/>
  <c r="E78" i="3"/>
  <c r="D78" i="3"/>
  <c r="C78" i="3"/>
  <c r="B78" i="3"/>
  <c r="A78" i="3"/>
  <c r="F77" i="3"/>
  <c r="E77" i="3"/>
  <c r="C77" i="3"/>
  <c r="D77" i="3" s="1"/>
  <c r="B77" i="3"/>
  <c r="A77" i="3"/>
  <c r="F76" i="3"/>
  <c r="E76" i="3"/>
  <c r="C76" i="3"/>
  <c r="D76" i="3" s="1"/>
  <c r="B76" i="3"/>
  <c r="A76" i="3"/>
  <c r="F75" i="3"/>
  <c r="E75" i="3"/>
  <c r="C75" i="3"/>
  <c r="D75" i="3" s="1"/>
  <c r="B75" i="3"/>
  <c r="A75" i="3"/>
  <c r="F74" i="3"/>
  <c r="E74" i="3"/>
  <c r="C74" i="3"/>
  <c r="D74" i="3" s="1"/>
  <c r="B74" i="3"/>
  <c r="A74" i="3"/>
  <c r="F73" i="3"/>
  <c r="E73" i="3"/>
  <c r="C73" i="3"/>
  <c r="D73" i="3" s="1"/>
  <c r="B73" i="3"/>
  <c r="A73" i="3"/>
  <c r="F72" i="3"/>
  <c r="E72" i="3"/>
  <c r="C72" i="3"/>
  <c r="D72" i="3" s="1"/>
  <c r="B72" i="3"/>
  <c r="A72" i="3"/>
  <c r="F71" i="3"/>
  <c r="E71" i="3"/>
  <c r="C71" i="3"/>
  <c r="D71" i="3" s="1"/>
  <c r="B71" i="3"/>
  <c r="A71" i="3"/>
  <c r="F70" i="3"/>
  <c r="E70" i="3"/>
  <c r="C70" i="3"/>
  <c r="D70" i="3" s="1"/>
  <c r="B70" i="3"/>
  <c r="A70" i="3"/>
  <c r="F69" i="3"/>
  <c r="E69" i="3"/>
  <c r="C69" i="3"/>
  <c r="D69" i="3" s="1"/>
  <c r="B69" i="3"/>
  <c r="A69" i="3"/>
  <c r="F68" i="3"/>
  <c r="E68" i="3"/>
  <c r="C68" i="3"/>
  <c r="D68" i="3" s="1"/>
  <c r="B68" i="3"/>
  <c r="A68" i="3"/>
  <c r="F67" i="3"/>
  <c r="E67" i="3"/>
  <c r="C67" i="3"/>
  <c r="D67" i="3" s="1"/>
  <c r="B67" i="3"/>
  <c r="A67" i="3"/>
  <c r="F66" i="3"/>
  <c r="E66" i="3"/>
  <c r="C66" i="3"/>
  <c r="D66" i="3" s="1"/>
  <c r="B66" i="3"/>
  <c r="A66" i="3"/>
  <c r="F65" i="3"/>
  <c r="E65" i="3"/>
  <c r="C65" i="3"/>
  <c r="D65" i="3" s="1"/>
  <c r="B65" i="3"/>
  <c r="A65" i="3"/>
  <c r="F64" i="3"/>
  <c r="E64" i="3"/>
  <c r="C64" i="3"/>
  <c r="D64" i="3" s="1"/>
  <c r="B64" i="3"/>
  <c r="A64" i="3"/>
  <c r="F63" i="3"/>
  <c r="E63" i="3"/>
  <c r="C63" i="3"/>
  <c r="D63" i="3" s="1"/>
  <c r="B63" i="3"/>
  <c r="A63" i="3"/>
  <c r="F62" i="3"/>
  <c r="E62" i="3"/>
  <c r="C62" i="3"/>
  <c r="D62" i="3" s="1"/>
  <c r="B62" i="3"/>
  <c r="A62" i="3"/>
  <c r="F61" i="3"/>
  <c r="E61" i="3"/>
  <c r="C61" i="3"/>
  <c r="D61" i="3" s="1"/>
  <c r="B61" i="3"/>
  <c r="A61" i="3"/>
  <c r="F60" i="3"/>
  <c r="E60" i="3"/>
  <c r="C60" i="3"/>
  <c r="D60" i="3" s="1"/>
  <c r="B60" i="3"/>
  <c r="A60" i="3"/>
  <c r="F59" i="3"/>
  <c r="E59" i="3"/>
  <c r="C59" i="3"/>
  <c r="D59" i="3" s="1"/>
  <c r="B59" i="3"/>
  <c r="A59" i="3"/>
  <c r="F58" i="3"/>
  <c r="E58" i="3"/>
  <c r="C58" i="3"/>
  <c r="D58" i="3" s="1"/>
  <c r="B58" i="3"/>
  <c r="A58" i="3"/>
  <c r="F57" i="3"/>
  <c r="E57" i="3"/>
  <c r="C57" i="3"/>
  <c r="D57" i="3" s="1"/>
  <c r="B57" i="3"/>
  <c r="A57" i="3"/>
  <c r="F56" i="3"/>
  <c r="E56" i="3"/>
  <c r="C56" i="3"/>
  <c r="D56" i="3" s="1"/>
  <c r="B56" i="3"/>
  <c r="A56" i="3"/>
  <c r="F55" i="3"/>
  <c r="E55" i="3"/>
  <c r="C55" i="3"/>
  <c r="D55" i="3" s="1"/>
  <c r="B55" i="3"/>
  <c r="A55" i="3"/>
  <c r="F54" i="3"/>
  <c r="E54" i="3"/>
  <c r="D54" i="3"/>
  <c r="C54" i="3"/>
  <c r="B54" i="3"/>
  <c r="A54" i="3"/>
  <c r="F53" i="3"/>
  <c r="E53" i="3"/>
  <c r="C53" i="3"/>
  <c r="D53" i="3" s="1"/>
  <c r="B53" i="3"/>
  <c r="A53" i="3"/>
  <c r="F52" i="3"/>
  <c r="E52" i="3"/>
  <c r="C52" i="3"/>
  <c r="D52" i="3" s="1"/>
  <c r="B52" i="3"/>
  <c r="A52" i="3"/>
  <c r="F51" i="3"/>
  <c r="E51" i="3"/>
  <c r="D51" i="3"/>
  <c r="C51" i="3"/>
  <c r="B51" i="3"/>
  <c r="A51" i="3"/>
  <c r="F50" i="3"/>
  <c r="E50" i="3"/>
  <c r="C50" i="3"/>
  <c r="D50" i="3" s="1"/>
  <c r="B50" i="3"/>
  <c r="A50" i="3"/>
  <c r="F49" i="3"/>
  <c r="E49" i="3"/>
  <c r="C49" i="3"/>
  <c r="D49" i="3" s="1"/>
  <c r="B49" i="3"/>
  <c r="A49" i="3"/>
  <c r="F48" i="3"/>
  <c r="E48" i="3"/>
  <c r="D48" i="3"/>
  <c r="C48" i="3"/>
  <c r="B48" i="3"/>
  <c r="A48" i="3"/>
  <c r="F47" i="3"/>
  <c r="E47" i="3"/>
  <c r="C47" i="3"/>
  <c r="D47" i="3" s="1"/>
  <c r="B47" i="3"/>
  <c r="A47" i="3"/>
  <c r="F46" i="3"/>
  <c r="E46" i="3"/>
  <c r="D46" i="3"/>
  <c r="C46" i="3"/>
  <c r="B46" i="3"/>
  <c r="A46" i="3"/>
  <c r="F45" i="3"/>
  <c r="E45" i="3"/>
  <c r="C45" i="3"/>
  <c r="D45" i="3" s="1"/>
  <c r="B45" i="3"/>
  <c r="A45" i="3"/>
  <c r="F44" i="3"/>
  <c r="E44" i="3"/>
  <c r="C44" i="3"/>
  <c r="D44" i="3" s="1"/>
  <c r="B44" i="3"/>
  <c r="A44" i="3"/>
  <c r="F43" i="3"/>
  <c r="E43" i="3"/>
  <c r="C43" i="3"/>
  <c r="D43" i="3" s="1"/>
  <c r="B43" i="3"/>
  <c r="A43" i="3"/>
  <c r="F42" i="3"/>
  <c r="E42" i="3"/>
  <c r="C42" i="3"/>
  <c r="D42" i="3" s="1"/>
  <c r="B42" i="3"/>
  <c r="A42" i="3"/>
  <c r="F41" i="3"/>
  <c r="E41" i="3"/>
  <c r="C41" i="3"/>
  <c r="D41" i="3" s="1"/>
  <c r="B41" i="3"/>
  <c r="A41" i="3"/>
  <c r="F40" i="3"/>
  <c r="E40" i="3"/>
  <c r="C40" i="3"/>
  <c r="D40" i="3" s="1"/>
  <c r="B40" i="3"/>
  <c r="A40" i="3"/>
  <c r="F39" i="3"/>
  <c r="E39" i="3"/>
  <c r="C39" i="3"/>
  <c r="D39" i="3" s="1"/>
  <c r="B39" i="3"/>
  <c r="A39" i="3"/>
  <c r="F38" i="3"/>
  <c r="E38" i="3"/>
  <c r="C38" i="3"/>
  <c r="D38" i="3" s="1"/>
  <c r="B38" i="3"/>
  <c r="A38" i="3"/>
  <c r="F37" i="3"/>
  <c r="E37" i="3"/>
  <c r="C37" i="3"/>
  <c r="D37" i="3" s="1"/>
  <c r="B37" i="3"/>
  <c r="A37" i="3"/>
  <c r="F36" i="3"/>
  <c r="E36" i="3"/>
  <c r="C36" i="3"/>
  <c r="D36" i="3" s="1"/>
  <c r="B36" i="3"/>
  <c r="A36" i="3"/>
  <c r="F35" i="3"/>
  <c r="E35" i="3"/>
  <c r="C35" i="3"/>
  <c r="D35" i="3" s="1"/>
  <c r="B35" i="3"/>
  <c r="A35" i="3"/>
  <c r="F34" i="3"/>
  <c r="E34" i="3"/>
  <c r="C34" i="3"/>
  <c r="D34" i="3" s="1"/>
  <c r="B34" i="3"/>
  <c r="A34" i="3"/>
  <c r="F33" i="3"/>
  <c r="E33" i="3"/>
  <c r="C33" i="3"/>
  <c r="D33" i="3" s="1"/>
  <c r="B33" i="3"/>
  <c r="A33" i="3"/>
  <c r="F32" i="3"/>
  <c r="E32" i="3"/>
  <c r="C32" i="3"/>
  <c r="D32" i="3" s="1"/>
  <c r="B32" i="3"/>
  <c r="A32" i="3"/>
  <c r="F31" i="3"/>
  <c r="E31" i="3"/>
  <c r="C31" i="3"/>
  <c r="D31" i="3" s="1"/>
  <c r="B31" i="3"/>
  <c r="A31" i="3"/>
  <c r="F30" i="3"/>
  <c r="E30" i="3"/>
  <c r="C30" i="3"/>
  <c r="D30" i="3" s="1"/>
  <c r="B30" i="3"/>
  <c r="A30" i="3"/>
  <c r="F29" i="3"/>
  <c r="E29" i="3"/>
  <c r="C29" i="3"/>
  <c r="D29" i="3" s="1"/>
  <c r="B29" i="3"/>
  <c r="A29" i="3"/>
  <c r="F28" i="3"/>
  <c r="E28" i="3"/>
  <c r="C28" i="3"/>
  <c r="D28" i="3" s="1"/>
  <c r="B28" i="3"/>
  <c r="A28" i="3"/>
  <c r="F27" i="3"/>
  <c r="E27" i="3"/>
  <c r="C27" i="3"/>
  <c r="D27" i="3" s="1"/>
  <c r="B27" i="3"/>
  <c r="A27" i="3"/>
  <c r="F26" i="3"/>
  <c r="E26" i="3"/>
  <c r="C26" i="3"/>
  <c r="D26" i="3" s="1"/>
  <c r="B26" i="3"/>
  <c r="A26" i="3"/>
  <c r="F25" i="3"/>
  <c r="E25" i="3"/>
  <c r="C25" i="3"/>
  <c r="D25" i="3" s="1"/>
  <c r="B25" i="3"/>
  <c r="A25" i="3"/>
  <c r="F24" i="3"/>
  <c r="E24" i="3"/>
  <c r="C24" i="3"/>
  <c r="D24" i="3" s="1"/>
  <c r="B24" i="3"/>
  <c r="A24" i="3"/>
  <c r="F23" i="3"/>
  <c r="E23" i="3"/>
  <c r="C23" i="3"/>
  <c r="D23" i="3" s="1"/>
  <c r="B23" i="3"/>
  <c r="A23" i="3"/>
  <c r="F22" i="3"/>
  <c r="E22" i="3"/>
  <c r="D22" i="3"/>
  <c r="C22" i="3"/>
  <c r="B22" i="3"/>
  <c r="A22" i="3"/>
  <c r="F21" i="3"/>
  <c r="E21" i="3"/>
  <c r="C21" i="3"/>
  <c r="D21" i="3" s="1"/>
  <c r="B21" i="3"/>
  <c r="A21" i="3"/>
  <c r="F20" i="3"/>
  <c r="E20" i="3"/>
  <c r="C20" i="3"/>
  <c r="D20" i="3" s="1"/>
  <c r="B20" i="3"/>
  <c r="A20" i="3"/>
  <c r="F19" i="3"/>
  <c r="E19" i="3"/>
  <c r="D19" i="3"/>
  <c r="C19" i="3"/>
  <c r="B19" i="3"/>
  <c r="A19" i="3"/>
  <c r="F18" i="3"/>
  <c r="E18" i="3"/>
  <c r="C18" i="3"/>
  <c r="D18" i="3" s="1"/>
  <c r="B18" i="3"/>
  <c r="A18" i="3"/>
  <c r="F17" i="3"/>
  <c r="E17" i="3"/>
  <c r="C17" i="3"/>
  <c r="D17" i="3" s="1"/>
  <c r="B17" i="3"/>
  <c r="A17" i="3"/>
  <c r="F16" i="3"/>
  <c r="E16" i="3"/>
  <c r="D16" i="3"/>
  <c r="C16" i="3"/>
  <c r="B16" i="3"/>
  <c r="A16" i="3"/>
  <c r="F15" i="3"/>
  <c r="E15" i="3"/>
  <c r="C15" i="3"/>
  <c r="D15" i="3" s="1"/>
  <c r="B15" i="3"/>
  <c r="A15" i="3"/>
  <c r="F14" i="3"/>
  <c r="E14" i="3"/>
  <c r="D14" i="3"/>
  <c r="C14" i="3"/>
  <c r="B14" i="3"/>
  <c r="A14" i="3"/>
  <c r="F13" i="3"/>
  <c r="E13" i="3"/>
  <c r="C13" i="3"/>
  <c r="D13" i="3" s="1"/>
  <c r="B13" i="3"/>
  <c r="A13" i="3"/>
  <c r="F12" i="3"/>
  <c r="E12" i="3"/>
  <c r="C12" i="3"/>
  <c r="D12" i="3" s="1"/>
  <c r="B12" i="3"/>
  <c r="A12" i="3"/>
  <c r="F11" i="3"/>
  <c r="E11" i="3"/>
  <c r="C11" i="3"/>
  <c r="D11" i="3" s="1"/>
  <c r="B11" i="3"/>
  <c r="A11" i="3"/>
  <c r="F10" i="3"/>
  <c r="E10" i="3"/>
  <c r="C10" i="3"/>
  <c r="D10" i="3" s="1"/>
  <c r="B10" i="3"/>
  <c r="A10" i="3"/>
  <c r="F9" i="3"/>
  <c r="E9" i="3"/>
  <c r="C9" i="3"/>
  <c r="D9" i="3" s="1"/>
  <c r="B9" i="3"/>
  <c r="A9" i="3"/>
  <c r="F8" i="3"/>
  <c r="E8" i="3"/>
  <c r="C8" i="3"/>
  <c r="D8" i="3" s="1"/>
  <c r="B8" i="3"/>
  <c r="A8" i="3"/>
  <c r="F7" i="3"/>
  <c r="E7" i="3"/>
  <c r="C7" i="3"/>
  <c r="D7" i="3" s="1"/>
  <c r="B7" i="3"/>
  <c r="A7" i="3"/>
  <c r="F6" i="3"/>
  <c r="E6" i="3"/>
  <c r="C6" i="3"/>
  <c r="D6" i="3" s="1"/>
  <c r="B6" i="3"/>
  <c r="A6" i="3"/>
  <c r="F5" i="3"/>
  <c r="E5" i="3"/>
  <c r="C5" i="3"/>
  <c r="D5" i="3" s="1"/>
  <c r="B5" i="3"/>
  <c r="A5" i="3"/>
  <c r="F4" i="3"/>
  <c r="E4" i="3"/>
  <c r="C4" i="3"/>
  <c r="D4" i="3" s="1"/>
  <c r="B4" i="3"/>
  <c r="A4" i="3"/>
  <c r="F3" i="3"/>
  <c r="E3" i="3"/>
  <c r="C3" i="3"/>
  <c r="D3" i="3" s="1"/>
  <c r="B3" i="3"/>
  <c r="A3" i="3"/>
  <c r="F2" i="3"/>
  <c r="E2" i="3"/>
  <c r="C2" i="3"/>
  <c r="D2" i="3" s="1"/>
  <c r="B2" i="3"/>
  <c r="A2" i="3"/>
  <c r="GL12" i="6" a="1"/>
  <c r="GK12" i="6" a="1"/>
  <c r="GJ12" i="6" a="1"/>
  <c r="GI12" i="6" a="1"/>
  <c r="GH12" i="6" a="1"/>
  <c r="GG12" i="6" a="1"/>
  <c r="GF12" i="6" a="1"/>
  <c r="GE12" i="6" a="1"/>
  <c r="GD12" i="6" a="1"/>
  <c r="GD12" i="6"/>
  <c r="GC12" i="6" a="1"/>
  <c r="GB12" i="6" a="1"/>
  <c r="GA12" i="6" a="1"/>
  <c r="FZ12" i="6" a="1"/>
  <c r="FY12" i="6" a="1"/>
  <c r="FX12" i="6" a="1"/>
  <c r="FW12" i="6" a="1"/>
  <c r="FV12" i="6" a="1"/>
  <c r="FU12" i="6" a="1"/>
  <c r="FT12" i="6" a="1"/>
  <c r="FS12" i="6" a="1"/>
  <c r="FR12" i="6" a="1"/>
  <c r="FQ12" i="6" a="1"/>
  <c r="FP12" i="6" a="1"/>
  <c r="FO12" i="6" a="1"/>
  <c r="FN12" i="6" a="1"/>
  <c r="FM12" i="6" a="1"/>
  <c r="FL12" i="6" a="1"/>
  <c r="FK12" i="6" a="1"/>
  <c r="FJ12" i="6" a="1"/>
  <c r="FI12" i="6" a="1"/>
  <c r="FH12" i="6" a="1"/>
  <c r="FG12" i="6" a="1"/>
  <c r="FF12" i="6" a="1"/>
  <c r="FE12" i="6" a="1"/>
  <c r="FD12" i="6" a="1"/>
  <c r="FC12" i="6" a="1"/>
  <c r="FB12" i="6" a="1"/>
  <c r="FA12" i="6" a="1"/>
  <c r="EZ12" i="6" a="1"/>
  <c r="EY12" i="6" a="1"/>
  <c r="EX12" i="6" a="1"/>
  <c r="EW12" i="6" a="1"/>
  <c r="EV12" i="6" a="1"/>
  <c r="EU12" i="6" a="1"/>
  <c r="ET12" i="6" a="1"/>
  <c r="ES12" i="6" a="1"/>
  <c r="ER12" i="6" a="1"/>
  <c r="EQ12" i="6" a="1"/>
  <c r="EP12" i="6" a="1"/>
  <c r="EO12" i="6" a="1"/>
  <c r="EN12" i="6" a="1"/>
  <c r="EM12" i="6" a="1"/>
  <c r="EL12" i="6" a="1"/>
  <c r="EK12" i="6" a="1"/>
  <c r="EJ12" i="6" a="1"/>
  <c r="EI12" i="6" a="1"/>
  <c r="EH12" i="6" a="1"/>
  <c r="EG12" i="6" a="1"/>
  <c r="EF12" i="6" a="1"/>
  <c r="EE12" i="6" a="1"/>
  <c r="ED12" i="6" a="1"/>
  <c r="EC12" i="6" a="1"/>
  <c r="EB12" i="6" a="1"/>
  <c r="EA12" i="6" a="1"/>
  <c r="DZ12" i="6" a="1"/>
  <c r="DY12" i="6" a="1"/>
  <c r="DY12" i="6"/>
  <c r="DX12" i="6" a="1"/>
  <c r="DW12" i="6" a="1"/>
  <c r="DV12" i="6" a="1"/>
  <c r="DU12" i="6" a="1"/>
  <c r="DT12" i="6" a="1"/>
  <c r="DS12" i="6" a="1"/>
  <c r="DR12" i="6" a="1"/>
  <c r="DQ12" i="6" a="1"/>
  <c r="DP12" i="6" a="1"/>
  <c r="DO12" i="6" a="1"/>
  <c r="DN12" i="6" a="1"/>
  <c r="DM12" i="6" a="1"/>
  <c r="DL12" i="6" a="1"/>
  <c r="DK12" i="6" a="1"/>
  <c r="DJ12" i="6" a="1"/>
  <c r="DI12" i="6" a="1"/>
  <c r="DH12" i="6" a="1"/>
  <c r="DG12" i="6" a="1"/>
  <c r="DF12" i="6" a="1"/>
  <c r="DE12" i="6" a="1"/>
  <c r="DD12" i="6" a="1"/>
  <c r="DC12" i="6" a="1"/>
  <c r="DB12" i="6" a="1"/>
  <c r="DA12" i="6" a="1"/>
  <c r="CZ12" i="6" a="1"/>
  <c r="CY12" i="6" a="1"/>
  <c r="CY12" i="6"/>
  <c r="CX12" i="6" a="1"/>
  <c r="CW12" i="6" a="1"/>
  <c r="CV12" i="6" a="1"/>
  <c r="CU12" i="6" a="1"/>
  <c r="CT12" i="6" a="1"/>
  <c r="CS12" i="6" a="1"/>
  <c r="CR12" i="6" a="1"/>
  <c r="CQ12" i="6" a="1"/>
  <c r="CP12" i="6" a="1"/>
  <c r="CO12" i="6" a="1"/>
  <c r="CN12" i="6" a="1"/>
  <c r="CM12" i="6" a="1"/>
  <c r="CL12" i="6" a="1"/>
  <c r="CK12" i="6" a="1"/>
  <c r="CJ12" i="6" a="1"/>
  <c r="CI12" i="6" a="1"/>
  <c r="CH12" i="6" a="1"/>
  <c r="CG12" i="6" a="1"/>
  <c r="CF12" i="6" a="1"/>
  <c r="CE12" i="6" a="1"/>
  <c r="CD12" i="6" a="1"/>
  <c r="CC12" i="6" a="1"/>
  <c r="CB12" i="6" a="1"/>
  <c r="CA12" i="6" a="1"/>
  <c r="BZ12" i="6" a="1"/>
  <c r="BY12" i="6" a="1"/>
  <c r="BX12" i="6" a="1"/>
  <c r="BW12" i="6" a="1"/>
  <c r="BV12" i="6" a="1"/>
  <c r="BU12" i="6" a="1"/>
  <c r="BT12" i="6" a="1"/>
  <c r="BS12" i="6" a="1"/>
  <c r="BR12" i="6" a="1"/>
  <c r="BQ12" i="6" a="1"/>
  <c r="BP12" i="6" a="1"/>
  <c r="BO12" i="6" a="1"/>
  <c r="BN12" i="6" a="1"/>
  <c r="BM12" i="6" a="1"/>
  <c r="BL12" i="6" a="1"/>
  <c r="BK12" i="6" a="1"/>
  <c r="BJ12" i="6" a="1"/>
  <c r="BI12" i="6" a="1"/>
  <c r="BH12" i="6" a="1"/>
  <c r="BG12" i="6" a="1"/>
  <c r="BF12" i="6" a="1"/>
  <c r="BE12" i="6" a="1"/>
  <c r="BD12" i="6" a="1"/>
  <c r="BC12" i="6" a="1"/>
  <c r="BB12" i="6" a="1"/>
  <c r="BA12" i="6" a="1"/>
  <c r="AZ12" i="6" a="1"/>
  <c r="AY12" i="6" a="1"/>
  <c r="AX12" i="6" a="1"/>
  <c r="AW12" i="6" a="1"/>
  <c r="AV12" i="6" a="1"/>
  <c r="AU12" i="6" a="1"/>
  <c r="AT12" i="6" a="1"/>
  <c r="AS12" i="6" a="1"/>
  <c r="AR12" i="6" a="1"/>
  <c r="AQ12" i="6" a="1"/>
  <c r="AP12" i="6" a="1"/>
  <c r="AO12" i="6" a="1"/>
  <c r="AN12" i="6" a="1"/>
  <c r="AM12" i="6" a="1"/>
  <c r="AL12" i="6" a="1"/>
  <c r="AK12" i="6" a="1"/>
  <c r="AJ12" i="6" a="1"/>
  <c r="AI12" i="6" a="1"/>
  <c r="AH12" i="6" a="1"/>
  <c r="AG12" i="6" a="1"/>
  <c r="AF12" i="6" a="1"/>
  <c r="AE12" i="6" a="1"/>
  <c r="AD12" i="6" a="1"/>
  <c r="AC12" i="6" a="1"/>
  <c r="AB12" i="6" a="1"/>
  <c r="AA12" i="6" a="1"/>
  <c r="Z12" i="6" a="1"/>
  <c r="Y12" i="6" a="1"/>
  <c r="X12" i="6" a="1"/>
  <c r="W12" i="6" a="1"/>
  <c r="V12" i="6" a="1"/>
  <c r="U12" i="6" a="1"/>
  <c r="T12" i="6" a="1"/>
  <c r="S12" i="6" a="1"/>
  <c r="R12" i="6" a="1"/>
  <c r="Q12" i="6" a="1"/>
  <c r="P12" i="6" a="1"/>
  <c r="O12" i="6" a="1"/>
  <c r="N12" i="6" a="1"/>
  <c r="M12" i="6"/>
  <c r="H12" i="6"/>
  <c r="F12" i="6"/>
  <c r="E12" i="6"/>
  <c r="C12" i="6"/>
  <c r="DJ12" i="6" s="1"/>
  <c r="GL11" i="6" a="1"/>
  <c r="GK11" i="6" a="1"/>
  <c r="GJ11" i="6" a="1"/>
  <c r="GI11" i="6" a="1"/>
  <c r="GH11" i="6" a="1"/>
  <c r="GG11" i="6" a="1"/>
  <c r="GF11" i="6" a="1"/>
  <c r="GE11" i="6" a="1"/>
  <c r="GD11" i="6" a="1"/>
  <c r="GC11" i="6" a="1"/>
  <c r="GB11" i="6" a="1"/>
  <c r="GB11" i="6"/>
  <c r="GA11" i="6" a="1"/>
  <c r="FZ11" i="6" a="1"/>
  <c r="FY11" i="6" a="1"/>
  <c r="FX11" i="6" a="1"/>
  <c r="FW11" i="6" a="1"/>
  <c r="FV11" i="6" a="1"/>
  <c r="FU11" i="6" a="1"/>
  <c r="FT11" i="6" a="1"/>
  <c r="FS11" i="6" a="1"/>
  <c r="FR11" i="6" a="1"/>
  <c r="FQ11" i="6" a="1"/>
  <c r="FP11" i="6" a="1"/>
  <c r="FO11" i="6" a="1"/>
  <c r="FN11" i="6" a="1"/>
  <c r="FN11" i="6"/>
  <c r="FM11" i="6" a="1"/>
  <c r="FL11" i="6" a="1"/>
  <c r="FK11" i="6" a="1"/>
  <c r="FJ11" i="6" a="1"/>
  <c r="FI11" i="6" a="1"/>
  <c r="FH11" i="6" a="1"/>
  <c r="FG11" i="6" a="1"/>
  <c r="FF11" i="6" a="1"/>
  <c r="FE11" i="6" a="1"/>
  <c r="FD11" i="6" a="1"/>
  <c r="FC11" i="6" a="1"/>
  <c r="FB11" i="6" a="1"/>
  <c r="FA11" i="6" a="1"/>
  <c r="EZ11" i="6" a="1"/>
  <c r="EY11" i="6" a="1"/>
  <c r="EX11" i="6" a="1"/>
  <c r="EW11" i="6" a="1"/>
  <c r="EV11" i="6" a="1"/>
  <c r="EU11" i="6" a="1"/>
  <c r="ET11" i="6" a="1"/>
  <c r="ES11" i="6" a="1"/>
  <c r="ER11" i="6" a="1"/>
  <c r="EQ11" i="6" a="1"/>
  <c r="EP11" i="6" a="1"/>
  <c r="EO11" i="6" a="1"/>
  <c r="EN11" i="6" a="1"/>
  <c r="EM11" i="6" a="1"/>
  <c r="EL11" i="6" a="1"/>
  <c r="EK11" i="6" a="1"/>
  <c r="EJ11" i="6" a="1"/>
  <c r="EI11" i="6" a="1"/>
  <c r="EH11" i="6" a="1"/>
  <c r="EG11" i="6" a="1"/>
  <c r="EG11" i="6"/>
  <c r="EF11" i="6" a="1"/>
  <c r="EE11" i="6" a="1"/>
  <c r="ED11" i="6" a="1"/>
  <c r="EC11" i="6" a="1"/>
  <c r="EB11" i="6" a="1"/>
  <c r="EA11" i="6" a="1"/>
  <c r="DZ11" i="6" a="1"/>
  <c r="DY11" i="6" a="1"/>
  <c r="DX11" i="6" a="1"/>
  <c r="DW11" i="6" a="1"/>
  <c r="DV11" i="6" a="1"/>
  <c r="DU11" i="6" a="1"/>
  <c r="DT11" i="6" a="1"/>
  <c r="DS11" i="6" a="1"/>
  <c r="DR11" i="6" a="1"/>
  <c r="DQ11" i="6" a="1"/>
  <c r="DP11" i="6" a="1"/>
  <c r="DO11" i="6" a="1"/>
  <c r="DN11" i="6" a="1"/>
  <c r="DM11" i="6" a="1"/>
  <c r="DL11" i="6" a="1"/>
  <c r="DK11" i="6" a="1"/>
  <c r="DJ11" i="6" a="1"/>
  <c r="DI11" i="6" a="1"/>
  <c r="DH11" i="6" a="1"/>
  <c r="DG11" i="6" a="1"/>
  <c r="DF11" i="6" a="1"/>
  <c r="DE11" i="6" a="1"/>
  <c r="DD11" i="6" a="1"/>
  <c r="DC11" i="6" a="1"/>
  <c r="DB11" i="6" a="1"/>
  <c r="DA11" i="6" a="1"/>
  <c r="CZ11" i="6" a="1"/>
  <c r="CY11" i="6" a="1"/>
  <c r="CX11" i="6" a="1"/>
  <c r="CW11" i="6" a="1"/>
  <c r="CV11" i="6" a="1"/>
  <c r="CU11" i="6" a="1"/>
  <c r="CT11" i="6" a="1"/>
  <c r="CS11" i="6" a="1"/>
  <c r="CR11" i="6" a="1"/>
  <c r="CQ11" i="6" a="1"/>
  <c r="CP11" i="6" a="1"/>
  <c r="CO11" i="6" a="1"/>
  <c r="CN11" i="6" a="1"/>
  <c r="CM11" i="6" a="1"/>
  <c r="CL11" i="6" a="1"/>
  <c r="CK11" i="6" a="1"/>
  <c r="CJ11" i="6" a="1"/>
  <c r="CI11" i="6" a="1"/>
  <c r="CH11" i="6" a="1"/>
  <c r="CG11" i="6" a="1"/>
  <c r="CF11" i="6" a="1"/>
  <c r="CE11" i="6" a="1"/>
  <c r="CD11" i="6" a="1"/>
  <c r="CC11" i="6" a="1"/>
  <c r="CB11" i="6" a="1"/>
  <c r="CA11" i="6" a="1"/>
  <c r="BZ11" i="6" a="1"/>
  <c r="BY11" i="6" a="1"/>
  <c r="BX11" i="6" a="1"/>
  <c r="BW11" i="6" a="1"/>
  <c r="BV11" i="6" a="1"/>
  <c r="BU11" i="6" a="1"/>
  <c r="BT11" i="6" a="1"/>
  <c r="BS11" i="6" a="1"/>
  <c r="BR11" i="6" a="1"/>
  <c r="BQ11" i="6" a="1"/>
  <c r="BP11" i="6" a="1"/>
  <c r="BO11" i="6" a="1"/>
  <c r="BN11" i="6" a="1"/>
  <c r="BM11" i="6" a="1"/>
  <c r="BL11" i="6" a="1"/>
  <c r="BK11" i="6" a="1"/>
  <c r="BJ11" i="6" a="1"/>
  <c r="BI11" i="6" a="1"/>
  <c r="BH11" i="6" a="1"/>
  <c r="BG11" i="6" a="1"/>
  <c r="BF11" i="6" a="1"/>
  <c r="BE11" i="6" a="1"/>
  <c r="BD11" i="6" a="1"/>
  <c r="BC11" i="6" a="1"/>
  <c r="BB11" i="6" a="1"/>
  <c r="BA11" i="6" a="1"/>
  <c r="AZ11" i="6" a="1"/>
  <c r="AY11" i="6" a="1"/>
  <c r="AX11" i="6" a="1"/>
  <c r="AW11" i="6" a="1"/>
  <c r="AV11" i="6" a="1"/>
  <c r="AU11" i="6" a="1"/>
  <c r="AT11" i="6" a="1"/>
  <c r="AS11" i="6" a="1"/>
  <c r="AR11" i="6" a="1"/>
  <c r="AQ11" i="6" a="1"/>
  <c r="AP11" i="6" a="1"/>
  <c r="AO11" i="6" a="1"/>
  <c r="AN11" i="6" a="1"/>
  <c r="AM11" i="6" a="1"/>
  <c r="AL11" i="6" a="1"/>
  <c r="AK11" i="6" a="1"/>
  <c r="AJ11" i="6" a="1"/>
  <c r="AI11" i="6" a="1"/>
  <c r="AH11" i="6" a="1"/>
  <c r="AG11" i="6" a="1"/>
  <c r="AF11" i="6" a="1"/>
  <c r="AE11" i="6" a="1"/>
  <c r="AD11" i="6" a="1"/>
  <c r="AC11" i="6" a="1"/>
  <c r="AB11" i="6" a="1"/>
  <c r="AA11" i="6" a="1"/>
  <c r="Z11" i="6" a="1"/>
  <c r="Y11" i="6" a="1"/>
  <c r="X11" i="6" a="1"/>
  <c r="W11" i="6" a="1"/>
  <c r="V11" i="6" a="1"/>
  <c r="U11" i="6" a="1"/>
  <c r="T11" i="6" a="1"/>
  <c r="S11" i="6" a="1"/>
  <c r="R11" i="6" a="1"/>
  <c r="Q11" i="6" a="1"/>
  <c r="P11" i="6" a="1"/>
  <c r="O11" i="6" a="1"/>
  <c r="N11" i="6" a="1"/>
  <c r="M11" i="6"/>
  <c r="H11" i="6"/>
  <c r="F11" i="6"/>
  <c r="E11" i="6"/>
  <c r="C11" i="6"/>
  <c r="GL10" i="6" a="1"/>
  <c r="GL10" i="6"/>
  <c r="GK10" i="6" a="1"/>
  <c r="GK10" i="6"/>
  <c r="GJ10" i="6" a="1"/>
  <c r="GI10" i="6" a="1"/>
  <c r="GH10" i="6" a="1"/>
  <c r="GG10" i="6" a="1"/>
  <c r="GF10" i="6" a="1"/>
  <c r="GE10" i="6" a="1"/>
  <c r="GD10" i="6" a="1"/>
  <c r="GD10" i="6"/>
  <c r="GC10" i="6" a="1"/>
  <c r="GC10" i="6"/>
  <c r="GB10" i="6" a="1"/>
  <c r="GB10" i="6"/>
  <c r="GA10" i="6" a="1"/>
  <c r="FZ10" i="6" a="1"/>
  <c r="FY10" i="6" a="1"/>
  <c r="FX10" i="6" a="1"/>
  <c r="FW10" i="6" a="1"/>
  <c r="FV10" i="6" a="1"/>
  <c r="FU10" i="6" a="1"/>
  <c r="FU10" i="6"/>
  <c r="FT10" i="6" a="1"/>
  <c r="FT10" i="6"/>
  <c r="FS10" i="6" a="1"/>
  <c r="FS10" i="6"/>
  <c r="FR10" i="6" a="1"/>
  <c r="FQ10" i="6" a="1"/>
  <c r="FQ10" i="6"/>
  <c r="FP10" i="6" a="1"/>
  <c r="FO10" i="6" a="1"/>
  <c r="FN10" i="6" a="1"/>
  <c r="FM10" i="6" a="1"/>
  <c r="FL10" i="6" a="1"/>
  <c r="FL10" i="6"/>
  <c r="FK10" i="6" a="1"/>
  <c r="FK10" i="6"/>
  <c r="FJ10" i="6" a="1"/>
  <c r="FI10" i="6" a="1"/>
  <c r="FI10" i="6"/>
  <c r="FH10" i="6" a="1"/>
  <c r="FG10" i="6" a="1"/>
  <c r="FG10" i="6"/>
  <c r="FF10" i="6" a="1"/>
  <c r="FE10" i="6" a="1"/>
  <c r="FD10" i="6" a="1"/>
  <c r="FC10" i="6" a="1"/>
  <c r="FC10" i="6"/>
  <c r="FB10" i="6" a="1"/>
  <c r="FA10" i="6" a="1"/>
  <c r="EZ10" i="6" a="1"/>
  <c r="EZ10" i="6"/>
  <c r="EY10" i="6" a="1"/>
  <c r="EY10" i="6"/>
  <c r="EX10" i="6" a="1"/>
  <c r="EW10" i="6" a="1"/>
  <c r="EV10" i="6" a="1"/>
  <c r="EV10" i="6"/>
  <c r="EU10" i="6" a="1"/>
  <c r="ET10" i="6" a="1"/>
  <c r="ES10" i="6" a="1"/>
  <c r="ES10" i="6"/>
  <c r="ER10" i="6" a="1"/>
  <c r="ER10" i="6"/>
  <c r="EQ10" i="6" a="1"/>
  <c r="EP10" i="6" a="1"/>
  <c r="EP10" i="6"/>
  <c r="EO10" i="6" a="1"/>
  <c r="EO10" i="6"/>
  <c r="EN10" i="6" a="1"/>
  <c r="EM10" i="6" a="1"/>
  <c r="EM10" i="6"/>
  <c r="EL10" i="6" a="1"/>
  <c r="EK10" i="6" a="1"/>
  <c r="EJ10" i="6" a="1"/>
  <c r="EI10" i="6" a="1"/>
  <c r="EI10" i="6"/>
  <c r="EH10" i="6" a="1"/>
  <c r="EH10" i="6"/>
  <c r="EG10" i="6" a="1"/>
  <c r="EF10" i="6" a="1"/>
  <c r="EF10" i="6"/>
  <c r="EE10" i="6" a="1"/>
  <c r="EE10" i="6"/>
  <c r="ED10" i="6" a="1"/>
  <c r="EC10" i="6" a="1"/>
  <c r="EC10" i="6"/>
  <c r="EB10" i="6" a="1"/>
  <c r="EA10" i="6" a="1"/>
  <c r="DZ10" i="6" a="1"/>
  <c r="DY10" i="6" a="1"/>
  <c r="DY10" i="6"/>
  <c r="DX10" i="6" a="1"/>
  <c r="DX10" i="6"/>
  <c r="DW10" i="6" a="1"/>
  <c r="DW10" i="6"/>
  <c r="DV10" i="6" a="1"/>
  <c r="DU10" i="6" a="1"/>
  <c r="DT10" i="6" a="1"/>
  <c r="DT10" i="6"/>
  <c r="DS10" i="6" a="1"/>
  <c r="DR10" i="6" a="1"/>
  <c r="DQ10" i="6" a="1"/>
  <c r="DQ10" i="6"/>
  <c r="DP10" i="6" a="1"/>
  <c r="DO10" i="6" a="1"/>
  <c r="DO10" i="6"/>
  <c r="DN10" i="6" a="1"/>
  <c r="DM10" i="6" a="1"/>
  <c r="DM10" i="6"/>
  <c r="DL10" i="6" a="1"/>
  <c r="DL10" i="6"/>
  <c r="DK10" i="6" a="1"/>
  <c r="DJ10" i="6" a="1"/>
  <c r="DI10" i="6" a="1"/>
  <c r="DH10" i="6" a="1"/>
  <c r="DG10" i="6" a="1"/>
  <c r="DG10" i="6"/>
  <c r="DF10" i="6" a="1"/>
  <c r="DE10" i="6" a="1"/>
  <c r="DE10" i="6"/>
  <c r="DD10" i="6" a="1"/>
  <c r="DD10" i="6"/>
  <c r="DC10" i="6" a="1"/>
  <c r="DC10" i="6"/>
  <c r="DB10" i="6" a="1"/>
  <c r="DA10" i="6" a="1"/>
  <c r="DA10" i="6"/>
  <c r="CZ10" i="6" a="1"/>
  <c r="CY10" i="6" a="1"/>
  <c r="CX10" i="6" a="1"/>
  <c r="CW10" i="6" a="1"/>
  <c r="CW10" i="6"/>
  <c r="CV10" i="6" a="1"/>
  <c r="CV10" i="6"/>
  <c r="CU10" i="6" a="1"/>
  <c r="CU10" i="6"/>
  <c r="CT10" i="6" a="1"/>
  <c r="CT10" i="6"/>
  <c r="CS10" i="6" a="1"/>
  <c r="CR10" i="6" a="1"/>
  <c r="CQ10" i="6" a="1"/>
  <c r="CP10" i="6" a="1"/>
  <c r="CO10" i="6" a="1"/>
  <c r="CN10" i="6" a="1"/>
  <c r="CN10" i="6"/>
  <c r="CM10" i="6" a="1"/>
  <c r="CM10" i="6"/>
  <c r="CL10" i="6" a="1"/>
  <c r="CL10" i="6"/>
  <c r="CK10" i="6" a="1"/>
  <c r="CJ10" i="6" a="1"/>
  <c r="CJ10" i="6"/>
  <c r="CI10" i="6" a="1"/>
  <c r="CH10" i="6" a="1"/>
  <c r="CG10" i="6" a="1"/>
  <c r="CF10" i="6" a="1"/>
  <c r="CE10" i="6" a="1"/>
  <c r="CE10" i="6"/>
  <c r="CD10" i="6" a="1"/>
  <c r="CD10" i="6"/>
  <c r="CC10" i="6" a="1"/>
  <c r="CC10" i="6"/>
  <c r="CB10" i="6" a="1"/>
  <c r="CB10" i="6"/>
  <c r="CA10" i="6" a="1"/>
  <c r="BZ10" i="6" a="1"/>
  <c r="BY10" i="6" a="1"/>
  <c r="BX10" i="6" a="1"/>
  <c r="BW10" i="6" a="1"/>
  <c r="BV10" i="6" a="1"/>
  <c r="BV10" i="6"/>
  <c r="BU10" i="6" a="1"/>
  <c r="BU10" i="6"/>
  <c r="BT10" i="6" a="1"/>
  <c r="BS10" i="6" a="1"/>
  <c r="BS10" i="6"/>
  <c r="BR10" i="6" a="1"/>
  <c r="BQ10" i="6" a="1"/>
  <c r="BQ10" i="6"/>
  <c r="BP10" i="6" a="1"/>
  <c r="BO10" i="6" a="1"/>
  <c r="BN10" i="6" a="1"/>
  <c r="BM10" i="6" a="1"/>
  <c r="BM10" i="6"/>
  <c r="BL10" i="6" a="1"/>
  <c r="BL10" i="6"/>
  <c r="BK10" i="6" a="1"/>
  <c r="BK10" i="6"/>
  <c r="BJ10" i="6" a="1"/>
  <c r="BI10" i="6" a="1"/>
  <c r="BI10" i="6"/>
  <c r="BH10" i="6" a="1"/>
  <c r="BG10" i="6" a="1"/>
  <c r="BF10" i="6" a="1"/>
  <c r="BE10" i="6" a="1"/>
  <c r="BD10" i="6" a="1"/>
  <c r="BD10" i="6"/>
  <c r="BC10" i="6" a="1"/>
  <c r="BB10" i="6" a="1"/>
  <c r="BA10" i="6" a="1"/>
  <c r="AZ10" i="6" a="1"/>
  <c r="AZ10" i="6"/>
  <c r="AY10" i="6" a="1"/>
  <c r="AY10" i="6"/>
  <c r="AX10" i="6" a="1"/>
  <c r="AW10" i="6" a="1"/>
  <c r="AW10" i="6"/>
  <c r="AV10" i="6" a="1"/>
  <c r="AU10" i="6" a="1"/>
  <c r="AT10" i="6" a="1"/>
  <c r="AS10" i="6" a="1"/>
  <c r="AS10" i="6"/>
  <c r="AR10" i="6" a="1"/>
  <c r="AR10" i="6"/>
  <c r="AQ10" i="6" a="1"/>
  <c r="AP10" i="6" a="1"/>
  <c r="AP10" i="6"/>
  <c r="AO10" i="6" a="1"/>
  <c r="AN10" i="6" a="1"/>
  <c r="AN10" i="6"/>
  <c r="AM10" i="6" a="1"/>
  <c r="AL10" i="6" a="1"/>
  <c r="AK10" i="6" a="1"/>
  <c r="AK10" i="6"/>
  <c r="AJ10" i="6" a="1"/>
  <c r="AI10" i="6" a="1"/>
  <c r="AI10" i="6"/>
  <c r="AH10" i="6" a="1"/>
  <c r="AH10" i="6"/>
  <c r="AG10" i="6" a="1"/>
  <c r="AG10" i="6"/>
  <c r="AF10" i="6" a="1"/>
  <c r="AE10" i="6" a="1"/>
  <c r="AE10" i="6"/>
  <c r="AD10" i="6" a="1"/>
  <c r="AC10" i="6" a="1"/>
  <c r="AB10" i="6" a="1"/>
  <c r="AA10" i="6" a="1"/>
  <c r="AA10" i="6"/>
  <c r="Z10" i="6" a="1"/>
  <c r="Y10" i="6" a="1"/>
  <c r="Y10" i="6"/>
  <c r="X10" i="6" a="1"/>
  <c r="X10" i="6"/>
  <c r="W10" i="6" a="1"/>
  <c r="W10" i="6"/>
  <c r="V10" i="6" a="1"/>
  <c r="U10" i="6" a="1"/>
  <c r="U10" i="6"/>
  <c r="T10" i="6" a="1"/>
  <c r="S10" i="6" a="1"/>
  <c r="R10" i="6" a="1"/>
  <c r="R10" i="6"/>
  <c r="Q10" i="6" a="1"/>
  <c r="Q10" i="6"/>
  <c r="P10" i="6" a="1"/>
  <c r="P10" i="6"/>
  <c r="O10" i="6" a="1"/>
  <c r="O10" i="6"/>
  <c r="N10" i="6" a="1"/>
  <c r="M10" i="6"/>
  <c r="K10" i="6"/>
  <c r="H10" i="6"/>
  <c r="F10" i="6"/>
  <c r="E10" i="6"/>
  <c r="C10" i="6"/>
  <c r="GF10" i="6" s="1"/>
  <c r="GL9" i="6" a="1"/>
  <c r="GK9" i="6" a="1"/>
  <c r="GK9" i="6"/>
  <c r="GJ9" i="6" a="1"/>
  <c r="GJ9" i="6"/>
  <c r="GI9" i="6" a="1"/>
  <c r="GH9" i="6" a="1"/>
  <c r="GH9" i="6"/>
  <c r="GG9" i="6" a="1"/>
  <c r="GF9" i="6" a="1"/>
  <c r="GE9" i="6" a="1"/>
  <c r="GD9" i="6" a="1"/>
  <c r="GD9" i="6"/>
  <c r="GC9" i="6" a="1"/>
  <c r="GB9" i="6" a="1"/>
  <c r="GA9" i="6" a="1"/>
  <c r="FZ9" i="6" a="1"/>
  <c r="FZ9" i="6"/>
  <c r="FY9" i="6" a="1"/>
  <c r="FY9" i="6"/>
  <c r="FX9" i="6" a="1"/>
  <c r="FX9" i="6"/>
  <c r="FW9" i="6" a="1"/>
  <c r="FV9" i="6" a="1"/>
  <c r="FU9" i="6" a="1"/>
  <c r="FT9" i="6" a="1"/>
  <c r="FS9" i="6" a="1"/>
  <c r="FR9" i="6" a="1"/>
  <c r="FQ9" i="6" a="1"/>
  <c r="FP9" i="6" a="1"/>
  <c r="FO9" i="6" a="1"/>
  <c r="FN9" i="6" a="1"/>
  <c r="FM9" i="6" a="1"/>
  <c r="FL9" i="6" a="1"/>
  <c r="FK9" i="6" a="1"/>
  <c r="FJ9" i="6" a="1"/>
  <c r="FI9" i="6" a="1"/>
  <c r="FH9" i="6" a="1"/>
  <c r="FG9" i="6" a="1"/>
  <c r="FF9" i="6" a="1"/>
  <c r="FF9" i="6"/>
  <c r="FE9" i="6" a="1"/>
  <c r="FD9" i="6" a="1"/>
  <c r="FC9" i="6" a="1"/>
  <c r="FB9" i="6" a="1"/>
  <c r="FA9" i="6" a="1"/>
  <c r="EZ9" i="6" a="1"/>
  <c r="EY9" i="6" a="1"/>
  <c r="EX9" i="6" a="1"/>
  <c r="EW9" i="6" a="1"/>
  <c r="EV9" i="6" a="1"/>
  <c r="EU9" i="6" a="1"/>
  <c r="ET9" i="6" a="1"/>
  <c r="ES9" i="6" a="1"/>
  <c r="ER9" i="6" a="1"/>
  <c r="EQ9" i="6" a="1"/>
  <c r="EP9" i="6" a="1"/>
  <c r="EO9" i="6" a="1"/>
  <c r="EO9" i="6"/>
  <c r="EN9" i="6" a="1"/>
  <c r="EM9" i="6" a="1"/>
  <c r="EL9" i="6" a="1"/>
  <c r="EK9" i="6" a="1"/>
  <c r="EJ9" i="6" a="1"/>
  <c r="EI9" i="6" a="1"/>
  <c r="EH9" i="6" a="1"/>
  <c r="EG9" i="6" a="1"/>
  <c r="EF9" i="6" a="1"/>
  <c r="EE9" i="6" a="1"/>
  <c r="ED9" i="6" a="1"/>
  <c r="EC9" i="6" a="1"/>
  <c r="EC9" i="6"/>
  <c r="EB9" i="6" a="1"/>
  <c r="EA9" i="6" a="1"/>
  <c r="EA9" i="6"/>
  <c r="DZ9" i="6" a="1"/>
  <c r="DY9" i="6" a="1"/>
  <c r="DX9" i="6" a="1"/>
  <c r="DW9" i="6" a="1"/>
  <c r="DV9" i="6" a="1"/>
  <c r="DU9" i="6" a="1"/>
  <c r="DT9" i="6" a="1"/>
  <c r="DS9" i="6" a="1"/>
  <c r="DR9" i="6" a="1"/>
  <c r="DQ9" i="6" a="1"/>
  <c r="DP9" i="6" a="1"/>
  <c r="DO9" i="6" a="1"/>
  <c r="DN9" i="6" a="1"/>
  <c r="DM9" i="6" a="1"/>
  <c r="DL9" i="6" a="1"/>
  <c r="DK9" i="6" a="1"/>
  <c r="DJ9" i="6" a="1"/>
  <c r="DJ9" i="6"/>
  <c r="DI9" i="6" a="1"/>
  <c r="DI9" i="6"/>
  <c r="DH9" i="6" a="1"/>
  <c r="DG9" i="6" a="1"/>
  <c r="DF9" i="6" a="1"/>
  <c r="DE9" i="6" a="1"/>
  <c r="DD9" i="6" a="1"/>
  <c r="DC9" i="6" a="1"/>
  <c r="DB9" i="6" a="1"/>
  <c r="DB9" i="6"/>
  <c r="DA9" i="6" a="1"/>
  <c r="CZ9" i="6" a="1"/>
  <c r="CY9" i="6" a="1"/>
  <c r="CX9" i="6" a="1"/>
  <c r="CW9" i="6" a="1"/>
  <c r="CV9" i="6" a="1"/>
  <c r="CU9" i="6" a="1"/>
  <c r="CT9" i="6" a="1"/>
  <c r="CS9" i="6" a="1"/>
  <c r="CR9" i="6" a="1"/>
  <c r="CQ9" i="6" a="1"/>
  <c r="CP9" i="6" a="1"/>
  <c r="CO9" i="6" a="1"/>
  <c r="CN9" i="6" a="1"/>
  <c r="CM9" i="6" a="1"/>
  <c r="CL9" i="6" a="1"/>
  <c r="CL9" i="6"/>
  <c r="CK9" i="6" a="1"/>
  <c r="CJ9" i="6" a="1"/>
  <c r="CI9" i="6" a="1"/>
  <c r="CI9" i="6"/>
  <c r="CH9" i="6" a="1"/>
  <c r="CG9" i="6" a="1"/>
  <c r="CF9" i="6" a="1"/>
  <c r="CE9" i="6" a="1"/>
  <c r="CD9" i="6" a="1"/>
  <c r="CC9" i="6" a="1"/>
  <c r="CB9" i="6" a="1"/>
  <c r="CA9" i="6" a="1"/>
  <c r="BZ9" i="6" a="1"/>
  <c r="BY9" i="6" a="1"/>
  <c r="BX9" i="6" a="1"/>
  <c r="BW9" i="6" a="1"/>
  <c r="BV9" i="6" a="1"/>
  <c r="BU9" i="6" a="1"/>
  <c r="BT9" i="6" a="1"/>
  <c r="BS9" i="6" a="1"/>
  <c r="BR9" i="6" a="1"/>
  <c r="BQ9" i="6" a="1"/>
  <c r="BP9" i="6" a="1"/>
  <c r="BO9" i="6" a="1"/>
  <c r="BO9" i="6"/>
  <c r="BN9" i="6" a="1"/>
  <c r="BN9" i="6"/>
  <c r="BM9" i="6" a="1"/>
  <c r="BM9" i="6"/>
  <c r="BL9" i="6" a="1"/>
  <c r="BL9" i="6"/>
  <c r="BK9" i="6" a="1"/>
  <c r="BJ9" i="6" a="1"/>
  <c r="BI9" i="6" a="1"/>
  <c r="BH9" i="6" a="1"/>
  <c r="BG9" i="6" a="1"/>
  <c r="BF9" i="6" a="1"/>
  <c r="BF9" i="6"/>
  <c r="BE9" i="6" a="1"/>
  <c r="BE9" i="6"/>
  <c r="BD9" i="6" a="1"/>
  <c r="BD9" i="6"/>
  <c r="BC9" i="6" a="1"/>
  <c r="BB9" i="6" a="1"/>
  <c r="BA9" i="6" a="1"/>
  <c r="AZ9" i="6" a="1"/>
  <c r="AY9" i="6" a="1"/>
  <c r="AX9" i="6" a="1"/>
  <c r="AW9" i="6" a="1"/>
  <c r="AV9" i="6" a="1"/>
  <c r="AU9" i="6" a="1"/>
  <c r="AT9" i="6" a="1"/>
  <c r="AS9" i="6" a="1"/>
  <c r="AR9" i="6" a="1"/>
  <c r="AR9" i="6"/>
  <c r="AQ9" i="6" a="1"/>
  <c r="AP9" i="6" a="1"/>
  <c r="AO9" i="6" a="1"/>
  <c r="AN9" i="6" a="1"/>
  <c r="AM9" i="6" a="1"/>
  <c r="AL9" i="6" a="1"/>
  <c r="AK9" i="6" a="1"/>
  <c r="AJ9" i="6" a="1"/>
  <c r="AI9" i="6" a="1"/>
  <c r="AH9" i="6" a="1"/>
  <c r="AG9" i="6" a="1"/>
  <c r="AF9" i="6" a="1"/>
  <c r="AF9" i="6"/>
  <c r="AE9" i="6" a="1"/>
  <c r="AD9" i="6" a="1"/>
  <c r="AC9" i="6" a="1"/>
  <c r="AB9" i="6" a="1"/>
  <c r="AA9" i="6" a="1"/>
  <c r="AA9" i="6"/>
  <c r="Z9" i="6" a="1"/>
  <c r="Z9" i="6"/>
  <c r="Y9" i="6" a="1"/>
  <c r="X9" i="6" a="1"/>
  <c r="W9" i="6" a="1"/>
  <c r="V9" i="6" a="1"/>
  <c r="U9" i="6" a="1"/>
  <c r="T9" i="6" a="1"/>
  <c r="S9" i="6" a="1"/>
  <c r="R9" i="6" a="1"/>
  <c r="Q9" i="6" a="1"/>
  <c r="P9" i="6" a="1"/>
  <c r="O9" i="6" a="1"/>
  <c r="N9" i="6" a="1"/>
  <c r="M9" i="6"/>
  <c r="H9" i="6"/>
  <c r="G9" i="6"/>
  <c r="F9" i="6"/>
  <c r="E9" i="6"/>
  <c r="D9" i="6" a="1"/>
  <c r="D9" i="6"/>
  <c r="C9" i="6"/>
  <c r="CQ9" i="6" s="1"/>
  <c r="GL8" i="6" a="1"/>
  <c r="GK8" i="6" a="1"/>
  <c r="GJ8" i="6" a="1"/>
  <c r="GI8" i="6" a="1"/>
  <c r="GH8" i="6" a="1"/>
  <c r="GG8" i="6" a="1"/>
  <c r="GG8" i="6"/>
  <c r="GF8" i="6" a="1"/>
  <c r="GE8" i="6" a="1"/>
  <c r="GD8" i="6" a="1"/>
  <c r="GC8" i="6" a="1"/>
  <c r="GB8" i="6" a="1"/>
  <c r="GA8" i="6" a="1"/>
  <c r="FZ8" i="6" a="1"/>
  <c r="FY8" i="6" a="1"/>
  <c r="FX8" i="6" a="1"/>
  <c r="FW8" i="6" a="1"/>
  <c r="FV8" i="6" a="1"/>
  <c r="FU8" i="6" a="1"/>
  <c r="FT8" i="6" a="1"/>
  <c r="FS8" i="6" a="1"/>
  <c r="FR8" i="6" a="1"/>
  <c r="FQ8" i="6" a="1"/>
  <c r="FP8" i="6" a="1"/>
  <c r="FO8" i="6" a="1"/>
  <c r="FN8" i="6" a="1"/>
  <c r="FM8" i="6" a="1"/>
  <c r="FL8" i="6" a="1"/>
  <c r="FK8" i="6" a="1"/>
  <c r="FJ8" i="6" a="1"/>
  <c r="FI8" i="6" a="1"/>
  <c r="FH8" i="6" a="1"/>
  <c r="FG8" i="6" a="1"/>
  <c r="FF8" i="6" a="1"/>
  <c r="FE8" i="6" a="1"/>
  <c r="FD8" i="6" a="1"/>
  <c r="FC8" i="6" a="1"/>
  <c r="FB8" i="6" a="1"/>
  <c r="FA8" i="6" a="1"/>
  <c r="EZ8" i="6" a="1"/>
  <c r="EY8" i="6" a="1"/>
  <c r="EX8" i="6" a="1"/>
  <c r="EW8" i="6" a="1"/>
  <c r="EV8" i="6" a="1"/>
  <c r="EU8" i="6" a="1"/>
  <c r="ET8" i="6" a="1"/>
  <c r="ES8" i="6" a="1"/>
  <c r="ER8" i="6" a="1"/>
  <c r="EQ8" i="6" a="1"/>
  <c r="EP8" i="6" a="1"/>
  <c r="EO8" i="6" a="1"/>
  <c r="EN8" i="6" a="1"/>
  <c r="EM8" i="6" a="1"/>
  <c r="EL8" i="6" a="1"/>
  <c r="EK8" i="6" a="1"/>
  <c r="EJ8" i="6" a="1"/>
  <c r="EI8" i="6" a="1"/>
  <c r="EH8" i="6" a="1"/>
  <c r="EG8" i="6" a="1"/>
  <c r="EF8" i="6" a="1"/>
  <c r="EE8" i="6" a="1"/>
  <c r="ED8" i="6" a="1"/>
  <c r="EC8" i="6" a="1"/>
  <c r="EB8" i="6" a="1"/>
  <c r="EA8" i="6" a="1"/>
  <c r="DZ8" i="6" a="1"/>
  <c r="DY8" i="6" a="1"/>
  <c r="DX8" i="6" a="1"/>
  <c r="DW8" i="6" a="1"/>
  <c r="DV8" i="6" a="1"/>
  <c r="DU8" i="6" a="1"/>
  <c r="DT8" i="6" a="1"/>
  <c r="DS8" i="6" a="1"/>
  <c r="DR8" i="6" a="1"/>
  <c r="DQ8" i="6" a="1"/>
  <c r="DP8" i="6" a="1"/>
  <c r="DO8" i="6" a="1"/>
  <c r="DN8" i="6" a="1"/>
  <c r="DM8" i="6" a="1"/>
  <c r="DL8" i="6" a="1"/>
  <c r="DL8" i="6"/>
  <c r="DK8" i="6" a="1"/>
  <c r="DJ8" i="6" a="1"/>
  <c r="DI8" i="6" a="1"/>
  <c r="DH8" i="6" a="1"/>
  <c r="DG8" i="6" a="1"/>
  <c r="DF8" i="6" a="1"/>
  <c r="DE8" i="6" a="1"/>
  <c r="DD8" i="6" a="1"/>
  <c r="DC8" i="6" a="1"/>
  <c r="DB8" i="6" a="1"/>
  <c r="DA8" i="6" a="1"/>
  <c r="CZ8" i="6" a="1"/>
  <c r="CY8" i="6" a="1"/>
  <c r="CX8" i="6" a="1"/>
  <c r="CW8" i="6" a="1"/>
  <c r="CV8" i="6" a="1"/>
  <c r="CU8" i="6" a="1"/>
  <c r="CT8" i="6" a="1"/>
  <c r="CS8" i="6" a="1"/>
  <c r="CR8" i="6" a="1"/>
  <c r="CQ8" i="6" a="1"/>
  <c r="CP8" i="6" a="1"/>
  <c r="CO8" i="6" a="1"/>
  <c r="CN8" i="6" a="1"/>
  <c r="CM8" i="6" a="1"/>
  <c r="CM8" i="6"/>
  <c r="CL8" i="6" a="1"/>
  <c r="CK8" i="6" a="1"/>
  <c r="CJ8" i="6" a="1"/>
  <c r="CI8" i="6" a="1"/>
  <c r="CH8" i="6" a="1"/>
  <c r="CG8" i="6" a="1"/>
  <c r="CF8" i="6" a="1"/>
  <c r="CE8" i="6" a="1"/>
  <c r="CD8" i="6" a="1"/>
  <c r="CC8" i="6" a="1"/>
  <c r="CB8" i="6" a="1"/>
  <c r="CA8" i="6" a="1"/>
  <c r="BZ8" i="6" a="1"/>
  <c r="BZ8" i="6"/>
  <c r="BY8" i="6" a="1"/>
  <c r="BX8" i="6" a="1"/>
  <c r="BW8" i="6" a="1"/>
  <c r="BW8" i="6"/>
  <c r="BV8" i="6" a="1"/>
  <c r="BU8" i="6" a="1"/>
  <c r="BT8" i="6" a="1"/>
  <c r="BS8" i="6" a="1"/>
  <c r="BR8" i="6" a="1"/>
  <c r="BQ8" i="6" a="1"/>
  <c r="BP8" i="6" a="1"/>
  <c r="BO8" i="6" a="1"/>
  <c r="BO8" i="6"/>
  <c r="BN8" i="6" a="1"/>
  <c r="BM8" i="6" a="1"/>
  <c r="BL8" i="6" a="1"/>
  <c r="BK8" i="6" a="1"/>
  <c r="BJ8" i="6" a="1"/>
  <c r="BI8" i="6" a="1"/>
  <c r="BH8" i="6" a="1"/>
  <c r="BG8" i="6" a="1"/>
  <c r="BF8" i="6" a="1"/>
  <c r="BE8" i="6" a="1"/>
  <c r="BD8" i="6" a="1"/>
  <c r="BC8" i="6" a="1"/>
  <c r="BB8" i="6" a="1"/>
  <c r="BA8" i="6" a="1"/>
  <c r="BA8" i="6"/>
  <c r="AZ8" i="6" a="1"/>
  <c r="AZ8" i="6"/>
  <c r="AY8" i="6" a="1"/>
  <c r="AX8" i="6" a="1"/>
  <c r="AW8" i="6" a="1"/>
  <c r="AV8" i="6" a="1"/>
  <c r="AU8" i="6" a="1"/>
  <c r="AT8" i="6" a="1"/>
  <c r="AS8" i="6" a="1"/>
  <c r="AR8" i="6" a="1"/>
  <c r="AQ8" i="6" a="1"/>
  <c r="AP8" i="6" a="1"/>
  <c r="AO8" i="6" a="1"/>
  <c r="AN8" i="6" a="1"/>
  <c r="AM8" i="6" a="1"/>
  <c r="AL8" i="6" a="1"/>
  <c r="AK8" i="6" a="1"/>
  <c r="AJ8" i="6" a="1"/>
  <c r="AI8" i="6" a="1"/>
  <c r="AH8" i="6" a="1"/>
  <c r="AG8" i="6" a="1"/>
  <c r="AF8" i="6" a="1"/>
  <c r="AE8" i="6" a="1"/>
  <c r="AD8" i="6" a="1"/>
  <c r="AC8" i="6" a="1"/>
  <c r="AB8" i="6" a="1"/>
  <c r="AA8" i="6" a="1"/>
  <c r="Z8" i="6" a="1"/>
  <c r="Y8" i="6" a="1"/>
  <c r="X8" i="6" a="1"/>
  <c r="W8" i="6" a="1"/>
  <c r="V8" i="6" a="1"/>
  <c r="U8" i="6" a="1"/>
  <c r="T8" i="6" a="1"/>
  <c r="S8" i="6" a="1"/>
  <c r="R8" i="6" a="1"/>
  <c r="Q8" i="6" a="1"/>
  <c r="P8" i="6" a="1"/>
  <c r="O8" i="6" a="1"/>
  <c r="N8" i="6" a="1"/>
  <c r="M8" i="6"/>
  <c r="H8" i="6"/>
  <c r="G8" i="6"/>
  <c r="F8" i="6"/>
  <c r="E8" i="6"/>
  <c r="D8" i="6" a="1"/>
  <c r="D8" i="6"/>
  <c r="C8" i="6"/>
  <c r="FX8" i="6" s="1"/>
  <c r="GL7" i="6" a="1"/>
  <c r="GL7" i="6"/>
  <c r="GK7" i="6" a="1"/>
  <c r="GJ7" i="6" a="1"/>
  <c r="GI7" i="6" a="1"/>
  <c r="GI7" i="6"/>
  <c r="GH7" i="6" a="1"/>
  <c r="GG7" i="6" a="1"/>
  <c r="GG7" i="6"/>
  <c r="GF7" i="6" a="1"/>
  <c r="GE7" i="6" a="1"/>
  <c r="GD7" i="6" a="1"/>
  <c r="GD7" i="6"/>
  <c r="GC7" i="6" a="1"/>
  <c r="GB7" i="6" a="1"/>
  <c r="GA7" i="6" a="1"/>
  <c r="FZ7" i="6" a="1"/>
  <c r="FY7" i="6" a="1"/>
  <c r="FX7" i="6" a="1"/>
  <c r="FW7" i="6" a="1"/>
  <c r="FV7" i="6" a="1"/>
  <c r="FU7" i="6" a="1"/>
  <c r="FT7" i="6" a="1"/>
  <c r="FS7" i="6" a="1"/>
  <c r="FR7" i="6" a="1"/>
  <c r="FQ7" i="6" a="1"/>
  <c r="FP7" i="6" a="1"/>
  <c r="FO7" i="6" a="1"/>
  <c r="FN7" i="6" a="1"/>
  <c r="FM7" i="6" a="1"/>
  <c r="FL7" i="6" a="1"/>
  <c r="FK7" i="6" a="1"/>
  <c r="FK7" i="6"/>
  <c r="FJ7" i="6" a="1"/>
  <c r="FI7" i="6" a="1"/>
  <c r="FI7" i="6"/>
  <c r="FH7" i="6" a="1"/>
  <c r="FH7" i="6"/>
  <c r="FG7" i="6" a="1"/>
  <c r="FF7" i="6" a="1"/>
  <c r="FE7" i="6" a="1"/>
  <c r="FD7" i="6" a="1"/>
  <c r="FC7" i="6" a="1"/>
  <c r="FB7" i="6" a="1"/>
  <c r="FA7" i="6" a="1"/>
  <c r="EZ7" i="6" a="1"/>
  <c r="EY7" i="6" a="1"/>
  <c r="EX7" i="6" a="1"/>
  <c r="EX7" i="6"/>
  <c r="EW7" i="6" a="1"/>
  <c r="EV7" i="6" a="1"/>
  <c r="EU7" i="6" a="1"/>
  <c r="ET7" i="6" a="1"/>
  <c r="ES7" i="6" a="1"/>
  <c r="ER7" i="6" a="1"/>
  <c r="EQ7" i="6" a="1"/>
  <c r="EP7" i="6" a="1"/>
  <c r="EO7" i="6" a="1"/>
  <c r="EO7" i="6"/>
  <c r="EN7" i="6" a="1"/>
  <c r="EN7" i="6"/>
  <c r="EM7" i="6" a="1"/>
  <c r="EL7" i="6" a="1"/>
  <c r="EK7" i="6" a="1"/>
  <c r="EJ7" i="6" a="1"/>
  <c r="EI7" i="6" a="1"/>
  <c r="EH7" i="6" a="1"/>
  <c r="EG7" i="6" a="1"/>
  <c r="EF7" i="6" a="1"/>
  <c r="EE7" i="6" a="1"/>
  <c r="ED7" i="6" a="1"/>
  <c r="EC7" i="6" a="1"/>
  <c r="EC7" i="6"/>
  <c r="EB7" i="6" a="1"/>
  <c r="EA7" i="6" a="1"/>
  <c r="DZ7" i="6" a="1"/>
  <c r="DY7" i="6" a="1"/>
  <c r="DX7" i="6" a="1"/>
  <c r="DW7" i="6" a="1"/>
  <c r="DW7" i="6"/>
  <c r="DV7" i="6" a="1"/>
  <c r="DU7" i="6" a="1"/>
  <c r="DT7" i="6" a="1"/>
  <c r="DT7" i="6"/>
  <c r="DS7" i="6" a="1"/>
  <c r="DR7" i="6" a="1"/>
  <c r="DR7" i="6"/>
  <c r="DQ7" i="6" a="1"/>
  <c r="DP7" i="6" a="1"/>
  <c r="DO7" i="6" a="1"/>
  <c r="DN7" i="6" a="1"/>
  <c r="DM7" i="6" a="1"/>
  <c r="DL7" i="6" a="1"/>
  <c r="DK7" i="6" a="1"/>
  <c r="DJ7" i="6" a="1"/>
  <c r="DI7" i="6" a="1"/>
  <c r="DH7" i="6" a="1"/>
  <c r="DG7" i="6" a="1"/>
  <c r="DF7" i="6" a="1"/>
  <c r="DE7" i="6" a="1"/>
  <c r="DD7" i="6" a="1"/>
  <c r="DC7" i="6" a="1"/>
  <c r="DB7" i="6" a="1"/>
  <c r="DA7" i="6" a="1"/>
  <c r="CZ7" i="6" a="1"/>
  <c r="CZ7" i="6"/>
  <c r="CY7" i="6" a="1"/>
  <c r="CY7" i="6"/>
  <c r="CX7" i="6" a="1"/>
  <c r="CW7" i="6" a="1"/>
  <c r="CV7" i="6" a="1"/>
  <c r="CU7" i="6" a="1"/>
  <c r="CT7" i="6" a="1"/>
  <c r="CS7" i="6" a="1"/>
  <c r="CS7" i="6"/>
  <c r="CR7" i="6" a="1"/>
  <c r="CQ7" i="6" a="1"/>
  <c r="CQ7" i="6"/>
  <c r="CP7" i="6" a="1"/>
  <c r="CO7" i="6" a="1"/>
  <c r="CN7" i="6" a="1"/>
  <c r="CM7" i="6" a="1"/>
  <c r="CL7" i="6" a="1"/>
  <c r="CL7" i="6"/>
  <c r="CK7" i="6" a="1"/>
  <c r="CK7" i="6"/>
  <c r="CJ7" i="6" a="1"/>
  <c r="CI7" i="6" a="1"/>
  <c r="CH7" i="6" a="1"/>
  <c r="CG7" i="6" a="1"/>
  <c r="CF7" i="6" a="1"/>
  <c r="CE7" i="6" a="1"/>
  <c r="CD7" i="6" a="1"/>
  <c r="CD7" i="6"/>
  <c r="CC7" i="6" a="1"/>
  <c r="CB7" i="6" a="1"/>
  <c r="CA7" i="6" a="1"/>
  <c r="BZ7" i="6" a="1"/>
  <c r="BY7" i="6" a="1"/>
  <c r="BX7" i="6" a="1"/>
  <c r="BW7" i="6" a="1"/>
  <c r="BV7" i="6" a="1"/>
  <c r="BU7" i="6" a="1"/>
  <c r="BU7" i="6"/>
  <c r="BT7" i="6" a="1"/>
  <c r="BT7" i="6"/>
  <c r="BS7" i="6" a="1"/>
  <c r="BR7" i="6" a="1"/>
  <c r="BQ7" i="6" a="1"/>
  <c r="BP7" i="6" a="1"/>
  <c r="BO7" i="6" a="1"/>
  <c r="BN7" i="6" a="1"/>
  <c r="BN7" i="6"/>
  <c r="BM7" i="6" a="1"/>
  <c r="BM7" i="6"/>
  <c r="BL7" i="6" a="1"/>
  <c r="BK7" i="6" a="1"/>
  <c r="BK7" i="6"/>
  <c r="BJ7" i="6" a="1"/>
  <c r="BI7" i="6" a="1"/>
  <c r="BI7" i="6"/>
  <c r="BH7" i="6" a="1"/>
  <c r="BG7" i="6" a="1"/>
  <c r="BF7" i="6" a="1"/>
  <c r="BE7" i="6" a="1"/>
  <c r="BE7" i="6"/>
  <c r="BD7" i="6" a="1"/>
  <c r="BC7" i="6" a="1"/>
  <c r="BB7" i="6" a="1"/>
  <c r="BA7" i="6" a="1"/>
  <c r="AZ7" i="6" a="1"/>
  <c r="AY7" i="6" a="1"/>
  <c r="AX7" i="6" a="1"/>
  <c r="AW7" i="6" a="1"/>
  <c r="AW7" i="6"/>
  <c r="AV7" i="6" a="1"/>
  <c r="AU7" i="6" a="1"/>
  <c r="AT7" i="6" a="1"/>
  <c r="AS7" i="6" a="1"/>
  <c r="AR7" i="6" a="1"/>
  <c r="AQ7" i="6" a="1"/>
  <c r="AP7" i="6" a="1"/>
  <c r="AO7" i="6" a="1"/>
  <c r="AN7" i="6" a="1"/>
  <c r="AM7" i="6" a="1"/>
  <c r="AL7" i="6" a="1"/>
  <c r="AK7" i="6" a="1"/>
  <c r="AJ7" i="6" a="1"/>
  <c r="AI7" i="6" a="1"/>
  <c r="AH7" i="6" a="1"/>
  <c r="AH7" i="6"/>
  <c r="AG7" i="6" a="1"/>
  <c r="AF7" i="6" a="1"/>
  <c r="AF7" i="6"/>
  <c r="AE7" i="6" a="1"/>
  <c r="AD7" i="6" a="1"/>
  <c r="AC7" i="6" a="1"/>
  <c r="AB7" i="6" a="1"/>
  <c r="AA7" i="6" a="1"/>
  <c r="Z7" i="6" a="1"/>
  <c r="Y7" i="6" a="1"/>
  <c r="Y7" i="6"/>
  <c r="X7" i="6" a="1"/>
  <c r="X7" i="6"/>
  <c r="W7" i="6" a="1"/>
  <c r="W7" i="6"/>
  <c r="V7" i="6" a="1"/>
  <c r="U7" i="6" a="1"/>
  <c r="T7" i="6" a="1"/>
  <c r="S7" i="6" a="1"/>
  <c r="R7" i="6" a="1"/>
  <c r="Q7" i="6" a="1"/>
  <c r="P7" i="6" a="1"/>
  <c r="O7" i="6" a="1"/>
  <c r="O7" i="6"/>
  <c r="N7" i="6" a="1"/>
  <c r="M7" i="6"/>
  <c r="K7" i="6"/>
  <c r="H7" i="6"/>
  <c r="G7" i="6"/>
  <c r="D7" i="6" a="1"/>
  <c r="D7" i="6"/>
  <c r="C7" i="6"/>
  <c r="FS7" i="6" s="1"/>
  <c r="GL6" i="6" a="1"/>
  <c r="GK6" i="6" a="1"/>
  <c r="GJ6" i="6" a="1"/>
  <c r="GJ6" i="6"/>
  <c r="GI6" i="6" a="1"/>
  <c r="GH6" i="6" a="1"/>
  <c r="GH6" i="6"/>
  <c r="GG6" i="6" a="1"/>
  <c r="GG6" i="6"/>
  <c r="GF6" i="6" a="1"/>
  <c r="GE6" i="6" a="1"/>
  <c r="GD6" i="6" a="1"/>
  <c r="GC6" i="6" a="1"/>
  <c r="GB6" i="6" a="1"/>
  <c r="GA6" i="6" a="1"/>
  <c r="FZ6" i="6" a="1"/>
  <c r="FZ6" i="6"/>
  <c r="FY6" i="6" a="1"/>
  <c r="FY6" i="6"/>
  <c r="FX6" i="6" a="1"/>
  <c r="FW6" i="6" a="1"/>
  <c r="FW6" i="6"/>
  <c r="FV6" i="6" a="1"/>
  <c r="FV6" i="6"/>
  <c r="FU6" i="6" a="1"/>
  <c r="FT6" i="6" a="1"/>
  <c r="FS6" i="6" a="1"/>
  <c r="FR6" i="6" a="1"/>
  <c r="FR6" i="6"/>
  <c r="FQ6" i="6" a="1"/>
  <c r="FQ6" i="6"/>
  <c r="FP6" i="6" a="1"/>
  <c r="FO6" i="6" a="1"/>
  <c r="FO6" i="6"/>
  <c r="FN6" i="6" a="1"/>
  <c r="FN6" i="6"/>
  <c r="FM6" i="6" a="1"/>
  <c r="FM6" i="6"/>
  <c r="FL6" i="6" a="1"/>
  <c r="FK6" i="6" a="1"/>
  <c r="FJ6" i="6" a="1"/>
  <c r="FJ6" i="6"/>
  <c r="FI6" i="6" a="1"/>
  <c r="FI6" i="6"/>
  <c r="FH6" i="6" a="1"/>
  <c r="FG6" i="6" a="1"/>
  <c r="FG6" i="6"/>
  <c r="FF6" i="6" a="1"/>
  <c r="FF6" i="6"/>
  <c r="FE6" i="6" a="1"/>
  <c r="FE6" i="6"/>
  <c r="FD6" i="6" a="1"/>
  <c r="FD6" i="6"/>
  <c r="FC6" i="6" a="1"/>
  <c r="FB6" i="6" a="1"/>
  <c r="FA6" i="6" a="1"/>
  <c r="FA6" i="6"/>
  <c r="EZ6" i="6" a="1"/>
  <c r="EY6" i="6" a="1"/>
  <c r="EY6" i="6"/>
  <c r="EX6" i="6" a="1"/>
  <c r="EW6" i="6" a="1"/>
  <c r="EW6" i="6"/>
  <c r="EV6" i="6" a="1"/>
  <c r="EV6" i="6"/>
  <c r="EU6" i="6" a="1"/>
  <c r="ET6" i="6" a="1"/>
  <c r="ET6" i="6"/>
  <c r="ES6" i="6" a="1"/>
  <c r="ER6" i="6" a="1"/>
  <c r="EQ6" i="6" a="1"/>
  <c r="EP6" i="6" a="1"/>
  <c r="EP6" i="6"/>
  <c r="EO6" i="6" a="1"/>
  <c r="EO6" i="6"/>
  <c r="EN6" i="6" a="1"/>
  <c r="EM6" i="6" a="1"/>
  <c r="EL6" i="6" a="1"/>
  <c r="EL6" i="6"/>
  <c r="EK6" i="6" a="1"/>
  <c r="EK6" i="6"/>
  <c r="EJ6" i="6" a="1"/>
  <c r="EI6" i="6" a="1"/>
  <c r="EH6" i="6" a="1"/>
  <c r="EG6" i="6" a="1"/>
  <c r="EF6" i="6" a="1"/>
  <c r="EF6" i="6"/>
  <c r="EE6" i="6" a="1"/>
  <c r="ED6" i="6" a="1"/>
  <c r="ED6" i="6"/>
  <c r="EC6" i="6" a="1"/>
  <c r="EB6" i="6" a="1"/>
  <c r="EA6" i="6" a="1"/>
  <c r="EA6" i="6"/>
  <c r="DZ6" i="6" a="1"/>
  <c r="DZ6" i="6"/>
  <c r="DY6" i="6" a="1"/>
  <c r="DX6" i="6" a="1"/>
  <c r="DW6" i="6" a="1"/>
  <c r="DV6" i="6" a="1"/>
  <c r="DV6" i="6"/>
  <c r="DU6" i="6" a="1"/>
  <c r="DU6" i="6"/>
  <c r="DT6" i="6" a="1"/>
  <c r="DS6" i="6" a="1"/>
  <c r="DS6" i="6"/>
  <c r="DR6" i="6" a="1"/>
  <c r="DR6" i="6"/>
  <c r="DQ6" i="6" a="1"/>
  <c r="DQ6" i="6"/>
  <c r="DP6" i="6" a="1"/>
  <c r="DO6" i="6" a="1"/>
  <c r="DN6" i="6" a="1"/>
  <c r="DM6" i="6" a="1"/>
  <c r="DL6" i="6" a="1"/>
  <c r="DK6" i="6" a="1"/>
  <c r="DK6" i="6"/>
  <c r="DJ6" i="6" a="1"/>
  <c r="DJ6" i="6"/>
  <c r="DI6" i="6" a="1"/>
  <c r="DI6" i="6"/>
  <c r="DH6" i="6" a="1"/>
  <c r="DG6" i="6" a="1"/>
  <c r="DF6" i="6" a="1"/>
  <c r="DF6" i="6"/>
  <c r="DE6" i="6" a="1"/>
  <c r="DD6" i="6" a="1"/>
  <c r="DC6" i="6" a="1"/>
  <c r="DB6" i="6" a="1"/>
  <c r="DB6" i="6"/>
  <c r="DA6" i="6" a="1"/>
  <c r="DA6" i="6"/>
  <c r="CZ6" i="6" a="1"/>
  <c r="CZ6" i="6"/>
  <c r="CY6" i="6" a="1"/>
  <c r="CX6" i="6" a="1"/>
  <c r="CX6" i="6"/>
  <c r="CW6" i="6" a="1"/>
  <c r="CW6" i="6"/>
  <c r="CV6" i="6" a="1"/>
  <c r="CU6" i="6" a="1"/>
  <c r="CT6" i="6" a="1"/>
  <c r="CS6" i="6" a="1"/>
  <c r="CR6" i="6" a="1"/>
  <c r="CR6" i="6"/>
  <c r="CQ6" i="6" a="1"/>
  <c r="CP6" i="6" a="1"/>
  <c r="CP6" i="6"/>
  <c r="CO6" i="6" a="1"/>
  <c r="CO6" i="6"/>
  <c r="CN6" i="6" a="1"/>
  <c r="CM6" i="6" a="1"/>
  <c r="CL6" i="6" a="1"/>
  <c r="CK6" i="6" a="1"/>
  <c r="CJ6" i="6" a="1"/>
  <c r="CI6" i="6" a="1"/>
  <c r="CH6" i="6" a="1"/>
  <c r="CG6" i="6" a="1"/>
  <c r="CG6" i="6"/>
  <c r="CF6" i="6" a="1"/>
  <c r="CE6" i="6" a="1"/>
  <c r="CD6" i="6" a="1"/>
  <c r="CD6" i="6"/>
  <c r="CC6" i="6" a="1"/>
  <c r="CC6" i="6"/>
  <c r="CB6" i="6" a="1"/>
  <c r="CA6" i="6" a="1"/>
  <c r="BZ6" i="6" a="1"/>
  <c r="BY6" i="6" a="1"/>
  <c r="BY6" i="6"/>
  <c r="BX6" i="6" a="1"/>
  <c r="BW6" i="6" a="1"/>
  <c r="BV6" i="6" a="1"/>
  <c r="BU6" i="6" a="1"/>
  <c r="BU6" i="6"/>
  <c r="BT6" i="6" a="1"/>
  <c r="BS6" i="6" a="1"/>
  <c r="BR6" i="6" a="1"/>
  <c r="BR6" i="6"/>
  <c r="BQ6" i="6" a="1"/>
  <c r="BP6" i="6" a="1"/>
  <c r="BO6" i="6" a="1"/>
  <c r="BO6" i="6"/>
  <c r="BN6" i="6" a="1"/>
  <c r="BM6" i="6" a="1"/>
  <c r="BL6" i="6" a="1"/>
  <c r="BK6" i="6" a="1"/>
  <c r="BJ6" i="6" a="1"/>
  <c r="BI6" i="6" a="1"/>
  <c r="BH6" i="6" a="1"/>
  <c r="BG6" i="6" a="1"/>
  <c r="BG6" i="6"/>
  <c r="BF6" i="6" a="1"/>
  <c r="BE6" i="6" a="1"/>
  <c r="BD6" i="6" a="1"/>
  <c r="BC6" i="6" a="1"/>
  <c r="BB6" i="6" a="1"/>
  <c r="BB6" i="6"/>
  <c r="BA6" i="6" a="1"/>
  <c r="AZ6" i="6" a="1"/>
  <c r="AY6" i="6" a="1"/>
  <c r="AX6" i="6" a="1"/>
  <c r="AX6" i="6"/>
  <c r="AW6" i="6" a="1"/>
  <c r="AW6" i="6"/>
  <c r="AV6" i="6" a="1"/>
  <c r="AU6" i="6" a="1"/>
  <c r="AT6" i="6" a="1"/>
  <c r="AT6" i="6"/>
  <c r="AS6" i="6" a="1"/>
  <c r="AS6" i="6"/>
  <c r="AR6" i="6" a="1"/>
  <c r="AQ6" i="6" a="1"/>
  <c r="AP6" i="6" a="1"/>
  <c r="AO6" i="6" a="1"/>
  <c r="AN6" i="6" a="1"/>
  <c r="AN6" i="6"/>
  <c r="AM6" i="6" a="1"/>
  <c r="AL6" i="6" a="1"/>
  <c r="AL6" i="6"/>
  <c r="AK6" i="6" a="1"/>
  <c r="AK6" i="6"/>
  <c r="AJ6" i="6" a="1"/>
  <c r="AI6" i="6" a="1"/>
  <c r="AI6" i="6"/>
  <c r="AH6" i="6" a="1"/>
  <c r="AG6" i="6" a="1"/>
  <c r="AF6" i="6" a="1"/>
  <c r="AF6" i="6"/>
  <c r="AE6" i="6" a="1"/>
  <c r="AD6" i="6" a="1"/>
  <c r="AC6" i="6" a="1"/>
  <c r="AC6" i="6"/>
  <c r="AB6" i="6" a="1"/>
  <c r="AA6" i="6" a="1"/>
  <c r="Z6" i="6" a="1"/>
  <c r="Y6" i="6" a="1"/>
  <c r="X6" i="6" a="1"/>
  <c r="W6" i="6" a="1"/>
  <c r="V6" i="6" a="1"/>
  <c r="V6" i="6"/>
  <c r="U6" i="6" a="1"/>
  <c r="U6" i="6"/>
  <c r="T6" i="6" a="1"/>
  <c r="S6" i="6" a="1"/>
  <c r="R6" i="6" a="1"/>
  <c r="Q6" i="6" a="1"/>
  <c r="Q6" i="6"/>
  <c r="P6" i="6" a="1"/>
  <c r="P6" i="6"/>
  <c r="O6" i="6" a="1"/>
  <c r="N6" i="6" a="1"/>
  <c r="M6" i="6"/>
  <c r="K6" i="6"/>
  <c r="H6" i="6"/>
  <c r="G6" i="6"/>
  <c r="F6" i="6"/>
  <c r="D6" i="6" a="1"/>
  <c r="D6" i="6"/>
  <c r="C6" i="6"/>
  <c r="FU6" i="6" s="1"/>
  <c r="GL5" i="6" a="1"/>
  <c r="GK5" i="6" a="1"/>
  <c r="GJ5" i="6" a="1"/>
  <c r="GI5" i="6" a="1"/>
  <c r="GH5" i="6" a="1"/>
  <c r="GG5" i="6" a="1"/>
  <c r="GF5" i="6" a="1"/>
  <c r="GE5" i="6" a="1"/>
  <c r="GD5" i="6" a="1"/>
  <c r="GC5" i="6" a="1"/>
  <c r="GB5" i="6" a="1"/>
  <c r="GA5" i="6" a="1"/>
  <c r="FZ5" i="6" a="1"/>
  <c r="FY5" i="6" a="1"/>
  <c r="FX5" i="6" a="1"/>
  <c r="FW5" i="6" a="1"/>
  <c r="FV5" i="6" a="1"/>
  <c r="FU5" i="6" a="1"/>
  <c r="FT5" i="6" a="1"/>
  <c r="FS5" i="6" a="1"/>
  <c r="FR5" i="6" a="1"/>
  <c r="FQ5" i="6" a="1"/>
  <c r="FP5" i="6" a="1"/>
  <c r="FO5" i="6" a="1"/>
  <c r="FN5" i="6" a="1"/>
  <c r="FM5" i="6" a="1"/>
  <c r="FL5" i="6" a="1"/>
  <c r="FK5" i="6" a="1"/>
  <c r="FJ5" i="6" a="1"/>
  <c r="FI5" i="6" a="1"/>
  <c r="FH5" i="6" a="1"/>
  <c r="FG5" i="6" a="1"/>
  <c r="FF5" i="6" a="1"/>
  <c r="FE5" i="6" a="1"/>
  <c r="FD5" i="6" a="1"/>
  <c r="FC5" i="6" a="1"/>
  <c r="FB5" i="6" a="1"/>
  <c r="FA5" i="6" a="1"/>
  <c r="EZ5" i="6" a="1"/>
  <c r="EY5" i="6" a="1"/>
  <c r="EX5" i="6" a="1"/>
  <c r="EW5" i="6" a="1"/>
  <c r="EV5" i="6" a="1"/>
  <c r="EU5" i="6" a="1"/>
  <c r="ET5" i="6" a="1"/>
  <c r="ES5" i="6" a="1"/>
  <c r="ER5" i="6" a="1"/>
  <c r="EQ5" i="6" a="1"/>
  <c r="EP5" i="6" a="1"/>
  <c r="EO5" i="6" a="1"/>
  <c r="EN5" i="6" a="1"/>
  <c r="EM5" i="6" a="1"/>
  <c r="EL5" i="6" a="1"/>
  <c r="EK5" i="6" a="1"/>
  <c r="EJ5" i="6" a="1"/>
  <c r="EI5" i="6" a="1"/>
  <c r="EH5" i="6" a="1"/>
  <c r="EG5" i="6" a="1"/>
  <c r="EF5" i="6" a="1"/>
  <c r="EE5" i="6" a="1"/>
  <c r="ED5" i="6" a="1"/>
  <c r="EC5" i="6" a="1"/>
  <c r="EB5" i="6" a="1"/>
  <c r="EA5" i="6" a="1"/>
  <c r="DZ5" i="6" a="1"/>
  <c r="DY5" i="6" a="1"/>
  <c r="DX5" i="6" a="1"/>
  <c r="DW5" i="6" a="1"/>
  <c r="DV5" i="6" a="1"/>
  <c r="DU5" i="6" a="1"/>
  <c r="DT5" i="6" a="1"/>
  <c r="DS5" i="6" a="1"/>
  <c r="DR5" i="6" a="1"/>
  <c r="DQ5" i="6" a="1"/>
  <c r="DP5" i="6" a="1"/>
  <c r="DO5" i="6" a="1"/>
  <c r="DN5" i="6" a="1"/>
  <c r="DM5" i="6" a="1"/>
  <c r="DL5" i="6" a="1"/>
  <c r="DK5" i="6" a="1"/>
  <c r="DK5" i="6"/>
  <c r="DJ5" i="6" a="1"/>
  <c r="DI5" i="6" a="1"/>
  <c r="DH5" i="6" a="1"/>
  <c r="DG5" i="6" a="1"/>
  <c r="DF5" i="6" a="1"/>
  <c r="DE5" i="6" a="1"/>
  <c r="DD5" i="6" a="1"/>
  <c r="DC5" i="6" a="1"/>
  <c r="DB5" i="6" a="1"/>
  <c r="DA5" i="6" a="1"/>
  <c r="CZ5" i="6" a="1"/>
  <c r="CY5" i="6" a="1"/>
  <c r="CX5" i="6" a="1"/>
  <c r="CW5" i="6" a="1"/>
  <c r="CV5" i="6" a="1"/>
  <c r="CU5" i="6" a="1"/>
  <c r="CT5" i="6" a="1"/>
  <c r="CS5" i="6" a="1"/>
  <c r="CR5" i="6" a="1"/>
  <c r="CQ5" i="6" a="1"/>
  <c r="CP5" i="6" a="1"/>
  <c r="CO5" i="6" a="1"/>
  <c r="CN5" i="6" a="1"/>
  <c r="CM5" i="6" a="1"/>
  <c r="CL5" i="6" a="1"/>
  <c r="CK5" i="6" a="1"/>
  <c r="CJ5" i="6" a="1"/>
  <c r="CI5" i="6" a="1"/>
  <c r="CH5" i="6" a="1"/>
  <c r="CG5" i="6" a="1"/>
  <c r="CF5" i="6" a="1"/>
  <c r="CE5" i="6" a="1"/>
  <c r="CD5" i="6" a="1"/>
  <c r="CC5" i="6" a="1"/>
  <c r="CB5" i="6" a="1"/>
  <c r="CA5" i="6" a="1"/>
  <c r="BZ5" i="6" a="1"/>
  <c r="BY5" i="6" a="1"/>
  <c r="BX5" i="6" a="1"/>
  <c r="BW5" i="6" a="1"/>
  <c r="BV5" i="6" a="1"/>
  <c r="BU5" i="6" a="1"/>
  <c r="BT5" i="6" a="1"/>
  <c r="BS5" i="6" a="1"/>
  <c r="BR5" i="6" a="1"/>
  <c r="BQ5" i="6" a="1"/>
  <c r="BP5" i="6" a="1"/>
  <c r="BO5" i="6" a="1"/>
  <c r="BN5" i="6" a="1"/>
  <c r="BM5" i="6" a="1"/>
  <c r="BL5" i="6" a="1"/>
  <c r="BK5" i="6" a="1"/>
  <c r="BK5" i="6"/>
  <c r="BJ5" i="6" a="1"/>
  <c r="BI5" i="6" a="1"/>
  <c r="BH5" i="6" a="1"/>
  <c r="BG5" i="6" a="1"/>
  <c r="BF5" i="6" a="1"/>
  <c r="BE5" i="6" a="1"/>
  <c r="BD5" i="6" a="1"/>
  <c r="BC5" i="6" a="1"/>
  <c r="BB5" i="6" a="1"/>
  <c r="BA5" i="6" a="1"/>
  <c r="AZ5" i="6" a="1"/>
  <c r="AY5" i="6" a="1"/>
  <c r="AX5" i="6" a="1"/>
  <c r="AW5" i="6" a="1"/>
  <c r="AW5" i="6"/>
  <c r="AV5" i="6" a="1"/>
  <c r="AU5" i="6" a="1"/>
  <c r="AT5" i="6" a="1"/>
  <c r="AS5" i="6" a="1"/>
  <c r="AR5" i="6" a="1"/>
  <c r="AQ5" i="6" a="1"/>
  <c r="AP5" i="6" a="1"/>
  <c r="AO5" i="6" a="1"/>
  <c r="AN5" i="6" a="1"/>
  <c r="AM5" i="6" a="1"/>
  <c r="AL5" i="6" a="1"/>
  <c r="AK5" i="6" a="1"/>
  <c r="AJ5" i="6" a="1"/>
  <c r="AI5" i="6" a="1"/>
  <c r="AH5" i="6" a="1"/>
  <c r="AG5" i="6" a="1"/>
  <c r="AF5" i="6" a="1"/>
  <c r="AE5" i="6" a="1"/>
  <c r="AD5" i="6" a="1"/>
  <c r="AC5" i="6" a="1"/>
  <c r="AB5" i="6" a="1"/>
  <c r="AA5" i="6" a="1"/>
  <c r="Z5" i="6" a="1"/>
  <c r="Y5" i="6" a="1"/>
  <c r="X5" i="6" a="1"/>
  <c r="W5" i="6" a="1"/>
  <c r="V5" i="6" a="1"/>
  <c r="U5" i="6" a="1"/>
  <c r="T5" i="6" a="1"/>
  <c r="S5" i="6" a="1"/>
  <c r="R5" i="6" a="1"/>
  <c r="Q5" i="6" a="1"/>
  <c r="P5" i="6" a="1"/>
  <c r="O5" i="6" a="1"/>
  <c r="N5" i="6" a="1"/>
  <c r="M5" i="6"/>
  <c r="H5" i="6"/>
  <c r="G5" i="6"/>
  <c r="D5" i="6" a="1"/>
  <c r="D5" i="6"/>
  <c r="C5" i="6"/>
  <c r="AG11" i="12"/>
  <c r="AF11" i="12"/>
  <c r="AE11" i="12"/>
  <c r="AD11" i="12"/>
  <c r="AC11" i="12"/>
  <c r="AB11" i="12"/>
  <c r="AA11" i="12"/>
  <c r="Z11" i="12"/>
  <c r="Y11" i="12"/>
  <c r="X11" i="12"/>
  <c r="W11" i="12"/>
  <c r="V11" i="12"/>
  <c r="U11" i="12"/>
  <c r="T11" i="12"/>
  <c r="S11" i="12"/>
  <c r="R11" i="12"/>
  <c r="Q11" i="12"/>
  <c r="P11" i="12"/>
  <c r="O11" i="12"/>
  <c r="N11" i="12"/>
  <c r="M11" i="12"/>
  <c r="L11" i="12"/>
  <c r="K11" i="12"/>
  <c r="J11" i="12"/>
  <c r="I11" i="12"/>
  <c r="H11" i="12"/>
  <c r="G11" i="12"/>
  <c r="F11" i="12"/>
  <c r="E11" i="12"/>
  <c r="D11" i="12"/>
  <c r="C11" i="12"/>
  <c r="B11" i="12"/>
  <c r="P6" i="12"/>
  <c r="O6" i="12"/>
  <c r="N6" i="12"/>
  <c r="M6" i="12"/>
  <c r="L6" i="12"/>
  <c r="J6" i="12"/>
  <c r="I6" i="12"/>
  <c r="H6" i="12"/>
  <c r="G6" i="12"/>
  <c r="F6" i="12"/>
  <c r="E6" i="12"/>
  <c r="D6" i="12"/>
  <c r="C6" i="12"/>
  <c r="B6" i="12"/>
  <c r="GN12" i="4"/>
  <c r="GH12" i="4"/>
  <c r="FZ12" i="4"/>
  <c r="FL12" i="4"/>
  <c r="FJ12" i="4"/>
  <c r="FI12" i="4"/>
  <c r="FH12" i="4"/>
  <c r="FE12" i="4"/>
  <c r="EG12" i="4"/>
  <c r="DZ12" i="4"/>
  <c r="DV12" i="4"/>
  <c r="DR12" i="4"/>
  <c r="DQ12" i="4"/>
  <c r="DO12" i="4"/>
  <c r="DJ12" i="4"/>
  <c r="CX12" i="4"/>
  <c r="CI12" i="4"/>
  <c r="CC12" i="4"/>
  <c r="BV12" i="4"/>
  <c r="BN12" i="4"/>
  <c r="BL12" i="4"/>
  <c r="BF12" i="4"/>
  <c r="BE12" i="4"/>
  <c r="AZ12" i="4"/>
  <c r="AH12" i="4"/>
  <c r="Z12" i="4"/>
  <c r="X12" i="4"/>
  <c r="R12" i="4"/>
  <c r="Q12" i="4"/>
  <c r="P12" i="4" a="1"/>
  <c r="P12" i="4"/>
  <c r="N12" i="4"/>
  <c r="M12" i="4"/>
  <c r="J12" i="4"/>
  <c r="H12" i="4"/>
  <c r="E12" i="4"/>
  <c r="C12" i="4"/>
  <c r="EW12" i="4" s="1"/>
  <c r="GO11" i="4"/>
  <c r="GE11" i="4"/>
  <c r="FY11" i="4"/>
  <c r="FU11" i="4"/>
  <c r="FS11" i="4"/>
  <c r="FP11" i="4"/>
  <c r="FM11" i="4"/>
  <c r="EU11" i="4"/>
  <c r="ER11" i="4"/>
  <c r="EQ11" i="4"/>
  <c r="EM11" i="4"/>
  <c r="EJ11" i="4"/>
  <c r="DS11" i="4"/>
  <c r="DQ11" i="4"/>
  <c r="DN11" i="4"/>
  <c r="DK11" i="4"/>
  <c r="DD11" i="4"/>
  <c r="CW11" i="4"/>
  <c r="CV11" i="4"/>
  <c r="CJ11" i="4"/>
  <c r="CG11" i="4"/>
  <c r="BU11" i="4"/>
  <c r="BR11" i="4"/>
  <c r="BP11" i="4"/>
  <c r="BN11" i="4"/>
  <c r="BG11" i="4"/>
  <c r="AU11" i="4"/>
  <c r="AS11" i="4"/>
  <c r="AP11" i="4"/>
  <c r="AN11" i="4"/>
  <c r="X11" i="4"/>
  <c r="W11" i="4"/>
  <c r="U11" i="4"/>
  <c r="T11" i="4"/>
  <c r="R11" i="4"/>
  <c r="Q11" i="4"/>
  <c r="P11" i="4" a="1"/>
  <c r="P11" i="4"/>
  <c r="N11" i="4"/>
  <c r="M11" i="4"/>
  <c r="J11" i="4"/>
  <c r="H11" i="4"/>
  <c r="E11" i="4"/>
  <c r="C11" i="4"/>
  <c r="FV11" i="4" s="1"/>
  <c r="GO10" i="4"/>
  <c r="GN10" i="4"/>
  <c r="GL10" i="4"/>
  <c r="GK10" i="4"/>
  <c r="GJ10" i="4"/>
  <c r="GI10" i="4"/>
  <c r="GF10" i="4"/>
  <c r="GA10" i="4"/>
  <c r="FX10" i="4"/>
  <c r="FW10" i="4"/>
  <c r="FT10" i="4"/>
  <c r="FR10" i="4"/>
  <c r="FP10" i="4"/>
  <c r="FO10" i="4"/>
  <c r="FM10" i="4"/>
  <c r="FJ10" i="4"/>
  <c r="FF10" i="4"/>
  <c r="FE10" i="4"/>
  <c r="FC10" i="4"/>
  <c r="FB10" i="4"/>
  <c r="EY10" i="4"/>
  <c r="EX10" i="4"/>
  <c r="EV10" i="4"/>
  <c r="ES10" i="4"/>
  <c r="EN10" i="4"/>
  <c r="EM10" i="4"/>
  <c r="EI10" i="4"/>
  <c r="EG10" i="4"/>
  <c r="EF10" i="4"/>
  <c r="EE10" i="4"/>
  <c r="ED10" i="4"/>
  <c r="EC10" i="4"/>
  <c r="DZ10" i="4"/>
  <c r="DT10" i="4"/>
  <c r="DS10" i="4"/>
  <c r="DR10" i="4"/>
  <c r="DP10" i="4"/>
  <c r="DL10" i="4"/>
  <c r="DH10" i="4"/>
  <c r="DG10" i="4"/>
  <c r="DF10" i="4"/>
  <c r="DC10" i="4"/>
  <c r="DA10" i="4"/>
  <c r="CZ10" i="4"/>
  <c r="CY10" i="4"/>
  <c r="CW10" i="4"/>
  <c r="CU10" i="4"/>
  <c r="CT10" i="4"/>
  <c r="CR10" i="4"/>
  <c r="CL10" i="4"/>
  <c r="CG10" i="4"/>
  <c r="CF10" i="4"/>
  <c r="CE10" i="4"/>
  <c r="CD10" i="4"/>
  <c r="CC10" i="4"/>
  <c r="CA10" i="4"/>
  <c r="BW10" i="4"/>
  <c r="BV10" i="4"/>
  <c r="BU10" i="4"/>
  <c r="BO10" i="4"/>
  <c r="BN10" i="4"/>
  <c r="BM10" i="4"/>
  <c r="BJ10" i="4"/>
  <c r="BE10" i="4"/>
  <c r="BD10" i="4"/>
  <c r="BC10" i="4"/>
  <c r="BB10" i="4"/>
  <c r="AZ10" i="4"/>
  <c r="AV10" i="4"/>
  <c r="AU10" i="4"/>
  <c r="AQ10" i="4"/>
  <c r="AP10" i="4"/>
  <c r="AM10" i="4"/>
  <c r="AL10" i="4"/>
  <c r="AK10" i="4"/>
  <c r="AH10" i="4"/>
  <c r="AE10" i="4"/>
  <c r="AA10" i="4"/>
  <c r="X10" i="4"/>
  <c r="W10" i="4"/>
  <c r="T10" i="4"/>
  <c r="S10" i="4"/>
  <c r="R10" i="4"/>
  <c r="Q10" i="4"/>
  <c r="P10" i="4" a="1"/>
  <c r="P10" i="4"/>
  <c r="N10" i="4"/>
  <c r="M10" i="4"/>
  <c r="J10" i="4"/>
  <c r="H10" i="4"/>
  <c r="E10" i="4"/>
  <c r="C10" i="4"/>
  <c r="GO9" i="4"/>
  <c r="FY9" i="4"/>
  <c r="FI9" i="4"/>
  <c r="EZ9" i="4"/>
  <c r="EY9" i="4"/>
  <c r="EM9" i="4"/>
  <c r="EE9" i="4"/>
  <c r="CW9" i="4"/>
  <c r="CV9" i="4"/>
  <c r="CC9" i="4"/>
  <c r="AT9" i="4"/>
  <c r="AO9" i="4"/>
  <c r="Y9" i="4"/>
  <c r="V9" i="4"/>
  <c r="R9" i="4"/>
  <c r="Q9" i="4"/>
  <c r="P9" i="4" a="1"/>
  <c r="P9" i="4"/>
  <c r="N9" i="4"/>
  <c r="M9" i="4"/>
  <c r="J9" i="4"/>
  <c r="H9" i="4"/>
  <c r="G9" i="4"/>
  <c r="E9" i="4"/>
  <c r="D9" i="4" a="1"/>
  <c r="D9" i="4"/>
  <c r="C9" i="4"/>
  <c r="FD8" i="4"/>
  <c r="DJ8" i="4"/>
  <c r="BT8" i="4"/>
  <c r="Z8" i="4"/>
  <c r="R8" i="4"/>
  <c r="Q8" i="4"/>
  <c r="P8" i="4" a="1"/>
  <c r="N8" i="4"/>
  <c r="M8" i="4"/>
  <c r="J8" i="4"/>
  <c r="H8" i="4"/>
  <c r="G8" i="4"/>
  <c r="E8" i="4"/>
  <c r="D8" i="4" a="1"/>
  <c r="D8" i="4"/>
  <c r="C8" i="4"/>
  <c r="GM8" i="4" s="1"/>
  <c r="GN7" i="4"/>
  <c r="GM7" i="4"/>
  <c r="GL7" i="4"/>
  <c r="GK7" i="4"/>
  <c r="GB7" i="4"/>
  <c r="FS7" i="4"/>
  <c r="FM7" i="4"/>
  <c r="FG7" i="4"/>
  <c r="FF7" i="4"/>
  <c r="FE7" i="4"/>
  <c r="FD7" i="4"/>
  <c r="FB7" i="4"/>
  <c r="EM7" i="4"/>
  <c r="EJ7" i="4"/>
  <c r="EC7" i="4"/>
  <c r="EB7" i="4"/>
  <c r="EA7" i="4"/>
  <c r="DZ7" i="4"/>
  <c r="DW7" i="4"/>
  <c r="DH7" i="4"/>
  <c r="DF7" i="4"/>
  <c r="DB7" i="4"/>
  <c r="CZ7" i="4"/>
  <c r="CT7" i="4"/>
  <c r="CS7" i="4"/>
  <c r="CO7" i="4"/>
  <c r="CE7" i="4"/>
  <c r="CA7" i="4"/>
  <c r="BU7" i="4"/>
  <c r="BT7" i="4"/>
  <c r="BR7" i="4"/>
  <c r="BO7" i="4"/>
  <c r="BI7" i="4"/>
  <c r="BA7" i="4"/>
  <c r="AW7" i="4"/>
  <c r="AP7" i="4"/>
  <c r="AM7" i="4"/>
  <c r="AL7" i="4"/>
  <c r="AK7" i="4"/>
  <c r="AF7" i="4"/>
  <c r="T7" i="4"/>
  <c r="R7" i="4"/>
  <c r="Q7" i="4"/>
  <c r="P7" i="4" a="1"/>
  <c r="P7" i="4"/>
  <c r="N7" i="4"/>
  <c r="M7" i="4"/>
  <c r="J7" i="4"/>
  <c r="H7" i="4"/>
  <c r="G7" i="4"/>
  <c r="E7" i="4"/>
  <c r="D7" i="4" a="1"/>
  <c r="D7" i="4"/>
  <c r="C7" i="4"/>
  <c r="FT7" i="4" s="1"/>
  <c r="FF6" i="4"/>
  <c r="FC6" i="4"/>
  <c r="EI6" i="4"/>
  <c r="DP6" i="4"/>
  <c r="DN6" i="4"/>
  <c r="Y6" i="4"/>
  <c r="W6" i="4"/>
  <c r="V6" i="4"/>
  <c r="R6" i="4"/>
  <c r="Q6" i="4"/>
  <c r="P6" i="4" a="1"/>
  <c r="N6" i="4"/>
  <c r="M6" i="4"/>
  <c r="J6" i="4"/>
  <c r="H6" i="4"/>
  <c r="G6" i="4"/>
  <c r="E6" i="4"/>
  <c r="D6" i="4" a="1"/>
  <c r="D6" i="4"/>
  <c r="C6" i="4"/>
  <c r="GM5" i="4"/>
  <c r="FY5" i="4"/>
  <c r="FW5" i="4"/>
  <c r="FL5" i="4"/>
  <c r="FE5" i="4"/>
  <c r="EI5" i="4"/>
  <c r="EG5" i="4"/>
  <c r="DV5" i="4"/>
  <c r="DH5" i="4"/>
  <c r="DB5" i="4"/>
  <c r="DA5" i="4"/>
  <c r="CN5" i="4"/>
  <c r="BS5" i="4"/>
  <c r="BM5" i="4"/>
  <c r="BI5" i="4"/>
  <c r="BG5" i="4"/>
  <c r="AK5" i="4"/>
  <c r="X5" i="4"/>
  <c r="W5" i="4"/>
  <c r="T5" i="4"/>
  <c r="R5" i="4"/>
  <c r="Q5" i="4"/>
  <c r="P5" i="4" a="1"/>
  <c r="N5" i="4"/>
  <c r="M5" i="4"/>
  <c r="J5" i="4"/>
  <c r="H5" i="4"/>
  <c r="G5" i="4"/>
  <c r="E5" i="4"/>
  <c r="D5" i="4" a="1"/>
  <c r="D5" i="4"/>
  <c r="C5" i="4"/>
  <c r="GM18" i="7"/>
  <c r="GL18" i="7"/>
  <c r="GI18" i="7"/>
  <c r="GE18" i="7"/>
  <c r="FZ18" i="7"/>
  <c r="FV18" i="7"/>
  <c r="FT18" i="7"/>
  <c r="FR18" i="7"/>
  <c r="FK18" i="7"/>
  <c r="FI18" i="7"/>
  <c r="FE18" i="7"/>
  <c r="FB18" i="7"/>
  <c r="EW18" i="7"/>
  <c r="EV18" i="7"/>
  <c r="ES18" i="7"/>
  <c r="EP18" i="7"/>
  <c r="EO18" i="7"/>
  <c r="EM18" i="7"/>
  <c r="EC18" i="7"/>
  <c r="DX18" i="7"/>
  <c r="DW18" i="7"/>
  <c r="DV18" i="7"/>
  <c r="DT18" i="7"/>
  <c r="DS18" i="7"/>
  <c r="DO18" i="7"/>
  <c r="DG18" i="7"/>
  <c r="DF18" i="7"/>
  <c r="DB18" i="7"/>
  <c r="CV18" i="7"/>
  <c r="CT18" i="7"/>
  <c r="CQ18" i="7"/>
  <c r="CL18" i="7"/>
  <c r="CK18" i="7"/>
  <c r="CJ18" i="7"/>
  <c r="CF18" i="7"/>
  <c r="CC18" i="7"/>
  <c r="CB18" i="7"/>
  <c r="BO18" i="7"/>
  <c r="BM18" i="7"/>
  <c r="BK18" i="7"/>
  <c r="BJ18" i="7"/>
  <c r="BH18" i="7"/>
  <c r="BG18" i="7"/>
  <c r="BF18" i="7"/>
  <c r="BD18" i="7"/>
  <c r="AR18" i="7"/>
  <c r="AO18" i="7"/>
  <c r="AM18" i="7"/>
  <c r="AK18" i="7"/>
  <c r="AF18" i="7"/>
  <c r="AE18" i="7"/>
  <c r="Z18" i="7"/>
  <c r="X18" i="7"/>
  <c r="W18" i="7"/>
  <c r="T18" i="7"/>
  <c r="P18" i="7"/>
  <c r="N18" i="7" a="1"/>
  <c r="N18" i="7"/>
  <c r="M18" i="7"/>
  <c r="J18" i="7"/>
  <c r="H18" i="7"/>
  <c r="E18" i="7"/>
  <c r="C18" i="7"/>
  <c r="GM17" i="7"/>
  <c r="GL17" i="7"/>
  <c r="GK17" i="7"/>
  <c r="GJ17" i="7"/>
  <c r="GF17" i="7"/>
  <c r="GE17" i="7"/>
  <c r="GD17" i="7"/>
  <c r="FW17" i="7"/>
  <c r="FV17" i="7"/>
  <c r="FT17" i="7"/>
  <c r="FR17" i="7"/>
  <c r="FO17" i="7"/>
  <c r="FN17" i="7"/>
  <c r="FK17" i="7"/>
  <c r="FJ17" i="7"/>
  <c r="FI17" i="7"/>
  <c r="FG17" i="7"/>
  <c r="FF17" i="7"/>
  <c r="FD17" i="7"/>
  <c r="EX17" i="7"/>
  <c r="EW17" i="7"/>
  <c r="ET17" i="7"/>
  <c r="EQ17" i="7"/>
  <c r="EP17" i="7"/>
  <c r="EN17" i="7"/>
  <c r="EM17" i="7"/>
  <c r="EL17" i="7"/>
  <c r="EK17" i="7"/>
  <c r="EG17" i="7"/>
  <c r="EE17" i="7"/>
  <c r="ED17" i="7"/>
  <c r="DZ17" i="7"/>
  <c r="DY17" i="7"/>
  <c r="DU17" i="7"/>
  <c r="DS17" i="7"/>
  <c r="DO17" i="7"/>
  <c r="DN17" i="7"/>
  <c r="DM17" i="7"/>
  <c r="DK17" i="7"/>
  <c r="DJ17" i="7"/>
  <c r="DI17" i="7"/>
  <c r="DH17" i="7"/>
  <c r="DF17" i="7"/>
  <c r="CX17" i="7"/>
  <c r="CW17" i="7"/>
  <c r="CU17" i="7"/>
  <c r="CS17" i="7"/>
  <c r="CR17" i="7"/>
  <c r="CP17" i="7"/>
  <c r="CO17" i="7"/>
  <c r="CN17" i="7"/>
  <c r="CM17" i="7"/>
  <c r="CL17" i="7"/>
  <c r="CE17" i="7"/>
  <c r="CD17" i="7"/>
  <c r="CA17" i="7"/>
  <c r="BZ17" i="7"/>
  <c r="BX17" i="7"/>
  <c r="BU17" i="7"/>
  <c r="BS17" i="7"/>
  <c r="BP17" i="7"/>
  <c r="BO17" i="7"/>
  <c r="BM17" i="7"/>
  <c r="BK17" i="7"/>
  <c r="BI17" i="7"/>
  <c r="BH17" i="7"/>
  <c r="BG17" i="7"/>
  <c r="BC17" i="7"/>
  <c r="BB17" i="7"/>
  <c r="AW17" i="7"/>
  <c r="AT17" i="7"/>
  <c r="AS17" i="7"/>
  <c r="AQ17" i="7"/>
  <c r="AP17" i="7"/>
  <c r="AO17" i="7"/>
  <c r="AL17" i="7"/>
  <c r="AK17" i="7"/>
  <c r="AH17" i="7"/>
  <c r="AG17" i="7"/>
  <c r="AD17" i="7"/>
  <c r="AA17" i="7"/>
  <c r="Y17" i="7"/>
  <c r="U17" i="7"/>
  <c r="T17" i="7"/>
  <c r="Q17" i="7"/>
  <c r="P17" i="7"/>
  <c r="N17" i="7" a="1"/>
  <c r="N17" i="7"/>
  <c r="M17" i="7"/>
  <c r="J17" i="7"/>
  <c r="H17" i="7"/>
  <c r="E17" i="7"/>
  <c r="C17" i="7"/>
  <c r="FU17" i="7" s="1"/>
  <c r="GC16" i="7"/>
  <c r="FZ16" i="7"/>
  <c r="EL16" i="7"/>
  <c r="DH16" i="7"/>
  <c r="CX16" i="7"/>
  <c r="CV16" i="7"/>
  <c r="BT16" i="7"/>
  <c r="BQ16" i="7"/>
  <c r="AG16" i="7"/>
  <c r="AD16" i="7"/>
  <c r="AB16" i="7"/>
  <c r="P16" i="7"/>
  <c r="N16" i="7" a="1"/>
  <c r="M16" i="7"/>
  <c r="J16" i="7"/>
  <c r="H16" i="7"/>
  <c r="E16" i="7"/>
  <c r="C16" i="7"/>
  <c r="GM15" i="7"/>
  <c r="GD15" i="7"/>
  <c r="FY15" i="7"/>
  <c r="FX15" i="7"/>
  <c r="FW15" i="7"/>
  <c r="FV15" i="7"/>
  <c r="FQ15" i="7"/>
  <c r="FF15" i="7"/>
  <c r="FD15" i="7"/>
  <c r="FA15" i="7"/>
  <c r="EQ15" i="7"/>
  <c r="EO15" i="7"/>
  <c r="EN15" i="7"/>
  <c r="EJ15" i="7"/>
  <c r="EF15" i="7"/>
  <c r="EB15" i="7"/>
  <c r="DT15" i="7"/>
  <c r="DR15" i="7"/>
  <c r="DL15" i="7"/>
  <c r="DI15" i="7"/>
  <c r="DH15" i="7"/>
  <c r="DA15" i="7"/>
  <c r="CX15" i="7"/>
  <c r="CS15" i="7"/>
  <c r="CQ15" i="7"/>
  <c r="CM15" i="7"/>
  <c r="CA15" i="7"/>
  <c r="BY15" i="7"/>
  <c r="BX15" i="7"/>
  <c r="BW15" i="7"/>
  <c r="BU15" i="7"/>
  <c r="BI15" i="7"/>
  <c r="BG15" i="7"/>
  <c r="BB15" i="7"/>
  <c r="AX15" i="7"/>
  <c r="AP15" i="7"/>
  <c r="AO15" i="7"/>
  <c r="AN15" i="7"/>
  <c r="AL15" i="7"/>
  <c r="AF15" i="7"/>
  <c r="U15" i="7"/>
  <c r="S15" i="7"/>
  <c r="P15" i="7"/>
  <c r="N15" i="7" a="1"/>
  <c r="M15" i="7"/>
  <c r="J15" i="7"/>
  <c r="H15" i="7"/>
  <c r="G15" i="7"/>
  <c r="E15" i="7"/>
  <c r="D15" i="7" a="1"/>
  <c r="D15" i="7"/>
  <c r="C15" i="7"/>
  <c r="FE15" i="7" s="1"/>
  <c r="GD14" i="7"/>
  <c r="FN14" i="7"/>
  <c r="FK14" i="7"/>
  <c r="FJ14" i="7"/>
  <c r="FG14" i="7"/>
  <c r="FE14" i="7"/>
  <c r="ET14" i="7"/>
  <c r="DW14" i="7"/>
  <c r="DU14" i="7"/>
  <c r="DN14" i="7"/>
  <c r="DM14" i="7"/>
  <c r="DE14" i="7"/>
  <c r="DC14" i="7"/>
  <c r="CU14" i="7"/>
  <c r="CB14" i="7"/>
  <c r="BZ14" i="7"/>
  <c r="BJ14" i="7"/>
  <c r="BG14" i="7"/>
  <c r="BF14" i="7"/>
  <c r="BE14" i="7"/>
  <c r="AS14" i="7"/>
  <c r="W14" i="7"/>
  <c r="U14" i="7"/>
  <c r="P14" i="7"/>
  <c r="N14" i="7" a="1"/>
  <c r="N14" i="7"/>
  <c r="M14" i="7"/>
  <c r="J14" i="7"/>
  <c r="H14" i="7"/>
  <c r="G14" i="7"/>
  <c r="E14" i="7"/>
  <c r="D14" i="7" a="1"/>
  <c r="D14" i="7"/>
  <c r="C14" i="7"/>
  <c r="GE14" i="7" s="1"/>
  <c r="GM13" i="7" a="1"/>
  <c r="GL13" i="7" a="1"/>
  <c r="GL13" i="7"/>
  <c r="GK13" i="7" a="1"/>
  <c r="GK13" i="7"/>
  <c r="GJ13" i="7" a="1"/>
  <c r="GJ13" i="7"/>
  <c r="GI13" i="7" a="1"/>
  <c r="GH13" i="7" a="1"/>
  <c r="GG13" i="7" a="1"/>
  <c r="GF13" i="7" a="1"/>
  <c r="GE13" i="7" a="1"/>
  <c r="GD13" i="7" a="1"/>
  <c r="GC13" i="7" a="1"/>
  <c r="GB13" i="7" a="1"/>
  <c r="GA13" i="7" a="1"/>
  <c r="FZ13" i="7" a="1"/>
  <c r="FZ13" i="7"/>
  <c r="FY13" i="7" a="1"/>
  <c r="FX13" i="7" a="1"/>
  <c r="FW13" i="7" a="1"/>
  <c r="FV13" i="7" a="1"/>
  <c r="FU13" i="7" a="1"/>
  <c r="FT13" i="7" a="1"/>
  <c r="FS13" i="7" a="1"/>
  <c r="FR13" i="7" a="1"/>
  <c r="FQ13" i="7" a="1"/>
  <c r="FP13" i="7" a="1"/>
  <c r="FP13" i="7"/>
  <c r="FO13" i="7" a="1"/>
  <c r="FN13" i="7" a="1"/>
  <c r="FM13" i="7" a="1"/>
  <c r="FL13" i="7" a="1"/>
  <c r="FL13" i="7"/>
  <c r="FK13" i="7" a="1"/>
  <c r="FJ13" i="7" a="1"/>
  <c r="FJ13" i="7"/>
  <c r="FI13" i="7" a="1"/>
  <c r="FH13" i="7" a="1"/>
  <c r="FH13" i="7"/>
  <c r="FG13" i="7" a="1"/>
  <c r="FF13" i="7" a="1"/>
  <c r="FE13" i="7" a="1"/>
  <c r="FD13" i="7" a="1"/>
  <c r="FC13" i="7" a="1"/>
  <c r="FB13" i="7" a="1"/>
  <c r="FA13" i="7" a="1"/>
  <c r="FA13" i="7"/>
  <c r="EZ13" i="7" a="1"/>
  <c r="EZ13" i="7"/>
  <c r="EY13" i="7" a="1"/>
  <c r="EY13" i="7"/>
  <c r="EX13" i="7" a="1"/>
  <c r="EX13" i="7"/>
  <c r="EW13" i="7" a="1"/>
  <c r="EV13" i="7" a="1"/>
  <c r="EU13" i="7" a="1"/>
  <c r="ET13" i="7" a="1"/>
  <c r="ES13" i="7" a="1"/>
  <c r="ER13" i="7" a="1"/>
  <c r="ER13" i="7"/>
  <c r="EQ13" i="7" a="1"/>
  <c r="EP13" i="7" a="1"/>
  <c r="EP13" i="7"/>
  <c r="EO13" i="7" a="1"/>
  <c r="EO13" i="7"/>
  <c r="EN13" i="7" a="1"/>
  <c r="EM13" i="7" a="1"/>
  <c r="EL13" i="7" a="1"/>
  <c r="EK13" i="7" a="1"/>
  <c r="EJ13" i="7" a="1"/>
  <c r="EI13" i="7" a="1"/>
  <c r="EI13" i="7"/>
  <c r="EH13" i="7" a="1"/>
  <c r="EG13" i="7" a="1"/>
  <c r="EG13" i="7"/>
  <c r="EF13" i="7" a="1"/>
  <c r="EF13" i="7"/>
  <c r="EE13" i="7" a="1"/>
  <c r="ED13" i="7" a="1"/>
  <c r="EC13" i="7" a="1"/>
  <c r="EB13" i="7" a="1"/>
  <c r="EA13" i="7" a="1"/>
  <c r="EA13" i="7"/>
  <c r="DZ13" i="7" a="1"/>
  <c r="DY13" i="7" a="1"/>
  <c r="DY13" i="7"/>
  <c r="DX13" i="7" a="1"/>
  <c r="DX13" i="7"/>
  <c r="DW13" i="7" a="1"/>
  <c r="DV13" i="7" a="1"/>
  <c r="DV13" i="7"/>
  <c r="DU13" i="7" a="1"/>
  <c r="DT13" i="7" a="1"/>
  <c r="DS13" i="7" a="1"/>
  <c r="DR13" i="7" a="1"/>
  <c r="DR13" i="7"/>
  <c r="DQ13" i="7" a="1"/>
  <c r="DQ13" i="7"/>
  <c r="DP13" i="7" a="1"/>
  <c r="DO13" i="7" a="1"/>
  <c r="DN13" i="7" a="1"/>
  <c r="DM13" i="7" a="1"/>
  <c r="DM13" i="7"/>
  <c r="DL13" i="7" a="1"/>
  <c r="DK13" i="7" a="1"/>
  <c r="DJ13" i="7" a="1"/>
  <c r="DI13" i="7" a="1"/>
  <c r="DI13" i="7"/>
  <c r="DH13" i="7" a="1"/>
  <c r="DH13" i="7"/>
  <c r="DG13" i="7" a="1"/>
  <c r="DF13" i="7" a="1"/>
  <c r="DF13" i="7"/>
  <c r="DE13" i="7" a="1"/>
  <c r="DD13" i="7" a="1"/>
  <c r="DC13" i="7" a="1"/>
  <c r="DB13" i="7" a="1"/>
  <c r="DA13" i="7" a="1"/>
  <c r="CZ13" i="7" a="1"/>
  <c r="CZ13" i="7"/>
  <c r="CY13" i="7" a="1"/>
  <c r="CX13" i="7" a="1"/>
  <c r="CX13" i="7"/>
  <c r="CW13" i="7" a="1"/>
  <c r="CV13" i="7" a="1"/>
  <c r="CV13" i="7"/>
  <c r="CU13" i="7" a="1"/>
  <c r="CU13" i="7"/>
  <c r="CT13" i="7" a="1"/>
  <c r="CS13" i="7" a="1"/>
  <c r="CR13" i="7" a="1"/>
  <c r="CQ13" i="7" a="1"/>
  <c r="CP13" i="7" a="1"/>
  <c r="CP13" i="7"/>
  <c r="CO13" i="7" a="1"/>
  <c r="CO13" i="7"/>
  <c r="CN13" i="7" a="1"/>
  <c r="CN13" i="7"/>
  <c r="CM13" i="7" a="1"/>
  <c r="CM13" i="7"/>
  <c r="CL13" i="7" a="1"/>
  <c r="CL13" i="7"/>
  <c r="CK13" i="7" a="1"/>
  <c r="CJ13" i="7" a="1"/>
  <c r="CI13" i="7" a="1"/>
  <c r="CH13" i="7" a="1"/>
  <c r="CG13" i="7" a="1"/>
  <c r="CF13" i="7" a="1"/>
  <c r="CE13" i="7" a="1"/>
  <c r="CE13" i="7"/>
  <c r="CD13" i="7" a="1"/>
  <c r="CD13" i="7"/>
  <c r="CC13" i="7" a="1"/>
  <c r="CC13" i="7"/>
  <c r="CB13" i="7" a="1"/>
  <c r="CA13" i="7" a="1"/>
  <c r="BZ13" i="7" a="1"/>
  <c r="BY13" i="7" a="1"/>
  <c r="BX13" i="7" a="1"/>
  <c r="BX13" i="7"/>
  <c r="BW13" i="7" a="1"/>
  <c r="BV13" i="7" a="1"/>
  <c r="BU13" i="7" a="1"/>
  <c r="BT13" i="7" a="1"/>
  <c r="BT13" i="7"/>
  <c r="BS13" i="7" a="1"/>
  <c r="BR13" i="7" a="1"/>
  <c r="BQ13" i="7" a="1"/>
  <c r="BP13" i="7" a="1"/>
  <c r="BP13" i="7"/>
  <c r="BO13" i="7" a="1"/>
  <c r="BN13" i="7" a="1"/>
  <c r="BN13" i="7"/>
  <c r="BM13" i="7" a="1"/>
  <c r="BL13" i="7" a="1"/>
  <c r="BK13" i="7" a="1"/>
  <c r="BJ13" i="7" a="1"/>
  <c r="BI13" i="7" a="1"/>
  <c r="BH13" i="7" a="1"/>
  <c r="BG13" i="7" a="1"/>
  <c r="BG13" i="7"/>
  <c r="BF13" i="7" a="1"/>
  <c r="BF13" i="7"/>
  <c r="BE13" i="7" a="1"/>
  <c r="BD13" i="7" a="1"/>
  <c r="BD13" i="7"/>
  <c r="BC13" i="7" a="1"/>
  <c r="BB13" i="7" a="1"/>
  <c r="BA13" i="7" a="1"/>
  <c r="AZ13" i="7" a="1"/>
  <c r="AY13" i="7" a="1"/>
  <c r="AX13" i="7" a="1"/>
  <c r="AW13" i="7" a="1"/>
  <c r="AV13" i="7" a="1"/>
  <c r="AV13" i="7"/>
  <c r="AU13" i="7" a="1"/>
  <c r="AT13" i="7" a="1"/>
  <c r="AT13" i="7"/>
  <c r="AS13" i="7" a="1"/>
  <c r="AR13" i="7" a="1"/>
  <c r="AQ13" i="7" a="1"/>
  <c r="AP13" i="7" a="1"/>
  <c r="AO13" i="7" a="1"/>
  <c r="AN13" i="7" a="1"/>
  <c r="AN13" i="7"/>
  <c r="AM13" i="7" a="1"/>
  <c r="AL13" i="7" a="1"/>
  <c r="AK13" i="7" a="1"/>
  <c r="AJ13" i="7" a="1"/>
  <c r="AJ13" i="7"/>
  <c r="AI13" i="7" a="1"/>
  <c r="AI13" i="7"/>
  <c r="AH13" i="7" a="1"/>
  <c r="AG13" i="7" a="1"/>
  <c r="AF13" i="7" a="1"/>
  <c r="AE13" i="7" a="1"/>
  <c r="AD13" i="7" a="1"/>
  <c r="AD13" i="7"/>
  <c r="AC13" i="7" a="1"/>
  <c r="AC13" i="7"/>
  <c r="AB13" i="7" a="1"/>
  <c r="AA13" i="7" a="1"/>
  <c r="Z13" i="7" a="1"/>
  <c r="Z13" i="7"/>
  <c r="Y13" i="7" a="1"/>
  <c r="X13" i="7" a="1"/>
  <c r="W13" i="7" a="1"/>
  <c r="V13" i="7" a="1"/>
  <c r="V13" i="7"/>
  <c r="U13" i="7" a="1"/>
  <c r="T13" i="7" a="1"/>
  <c r="T13" i="7"/>
  <c r="S13" i="7" a="1"/>
  <c r="S13" i="7"/>
  <c r="R13" i="7" a="1"/>
  <c r="Q13" i="7" a="1"/>
  <c r="P13" i="7"/>
  <c r="N13" i="7" a="1"/>
  <c r="M13" i="7"/>
  <c r="J13" i="7"/>
  <c r="H13" i="7"/>
  <c r="G13" i="7"/>
  <c r="E13" i="7"/>
  <c r="D13" i="7" a="1"/>
  <c r="D13" i="7"/>
  <c r="C13" i="7"/>
  <c r="AO12" i="7"/>
  <c r="AN12" i="7"/>
  <c r="AI12" i="7"/>
  <c r="P12" i="7"/>
  <c r="N12" i="7" a="1"/>
  <c r="M12" i="7"/>
  <c r="J12" i="7"/>
  <c r="H12" i="7"/>
  <c r="G12" i="7"/>
  <c r="E12" i="7"/>
  <c r="D12" i="7" a="1"/>
  <c r="D12" i="7"/>
  <c r="C12" i="7"/>
  <c r="AR12" i="7" s="1"/>
  <c r="GM11" i="7"/>
  <c r="GL11" i="7"/>
  <c r="GK11" i="7"/>
  <c r="GJ11" i="7"/>
  <c r="GI11" i="7"/>
  <c r="GH11" i="7"/>
  <c r="GG11" i="7"/>
  <c r="GF11" i="7"/>
  <c r="GE11" i="7"/>
  <c r="GD11" i="7"/>
  <c r="GC11" i="7"/>
  <c r="GB11" i="7"/>
  <c r="GA11" i="7"/>
  <c r="FZ11" i="7"/>
  <c r="FY11" i="7"/>
  <c r="FX11" i="7"/>
  <c r="FW11" i="7"/>
  <c r="FV11" i="7"/>
  <c r="FU11" i="7"/>
  <c r="FT11" i="7"/>
  <c r="FS11" i="7"/>
  <c r="FR11" i="7"/>
  <c r="FQ11" i="7"/>
  <c r="FP11" i="7"/>
  <c r="FO11" i="7"/>
  <c r="FN11" i="7"/>
  <c r="FM11" i="7"/>
  <c r="FL11" i="7"/>
  <c r="FK11" i="7"/>
  <c r="FJ11" i="7"/>
  <c r="FI11" i="7"/>
  <c r="FH11" i="7"/>
  <c r="FG11" i="7"/>
  <c r="FF11" i="7"/>
  <c r="FE11" i="7"/>
  <c r="FD11" i="7"/>
  <c r="FC11" i="7"/>
  <c r="FB11" i="7"/>
  <c r="FA11" i="7"/>
  <c r="EZ11" i="7"/>
  <c r="EY11" i="7"/>
  <c r="EX11" i="7"/>
  <c r="EW11" i="7"/>
  <c r="EV11" i="7"/>
  <c r="EU11" i="7"/>
  <c r="ET11" i="7"/>
  <c r="ES11" i="7"/>
  <c r="ER11" i="7"/>
  <c r="EQ11" i="7"/>
  <c r="EP11" i="7"/>
  <c r="EO11" i="7"/>
  <c r="EN11" i="7"/>
  <c r="EM11" i="7"/>
  <c r="EL11" i="7"/>
  <c r="EK11" i="7"/>
  <c r="EJ11" i="7"/>
  <c r="EI11" i="7"/>
  <c r="EH11" i="7"/>
  <c r="EG11" i="7"/>
  <c r="EF11" i="7"/>
  <c r="EE11" i="7"/>
  <c r="ED11" i="7"/>
  <c r="EC11" i="7"/>
  <c r="EB11" i="7"/>
  <c r="EA11" i="7"/>
  <c r="DZ11" i="7"/>
  <c r="DY11" i="7"/>
  <c r="DX11" i="7"/>
  <c r="DW11" i="7"/>
  <c r="DV11" i="7"/>
  <c r="DU11" i="7"/>
  <c r="DT11" i="7"/>
  <c r="DS11" i="7"/>
  <c r="DR11" i="7"/>
  <c r="DQ11" i="7"/>
  <c r="DP11" i="7"/>
  <c r="DO11" i="7"/>
  <c r="DN11" i="7"/>
  <c r="DM11" i="7"/>
  <c r="DL11" i="7"/>
  <c r="DK11" i="7"/>
  <c r="DJ11" i="7"/>
  <c r="DI11" i="7"/>
  <c r="DH11" i="7"/>
  <c r="DG11" i="7"/>
  <c r="DF11" i="7"/>
  <c r="DE11" i="7"/>
  <c r="DD11" i="7"/>
  <c r="DC11" i="7"/>
  <c r="DB11" i="7"/>
  <c r="DA11" i="7"/>
  <c r="CZ11" i="7"/>
  <c r="CY11" i="7"/>
  <c r="CX11" i="7"/>
  <c r="CW11" i="7"/>
  <c r="CV11" i="7"/>
  <c r="CU11" i="7"/>
  <c r="CT11" i="7"/>
  <c r="CS11" i="7"/>
  <c r="CR11" i="7"/>
  <c r="CQ11" i="7"/>
  <c r="CP11" i="7"/>
  <c r="CO11" i="7"/>
  <c r="CN11" i="7"/>
  <c r="CM11" i="7"/>
  <c r="CL11" i="7"/>
  <c r="CK11" i="7"/>
  <c r="CJ11" i="7"/>
  <c r="CI11" i="7"/>
  <c r="CH11" i="7"/>
  <c r="CG11" i="7"/>
  <c r="CF11" i="7"/>
  <c r="CE11" i="7"/>
  <c r="CD11" i="7"/>
  <c r="CC11" i="7"/>
  <c r="CB11" i="7"/>
  <c r="CA11" i="7"/>
  <c r="BZ11" i="7"/>
  <c r="BY11" i="7"/>
  <c r="BX11" i="7"/>
  <c r="BW11" i="7"/>
  <c r="BV11" i="7"/>
  <c r="BU11" i="7"/>
  <c r="BT11" i="7"/>
  <c r="BS11" i="7"/>
  <c r="BR11" i="7"/>
  <c r="BQ11" i="7"/>
  <c r="BP11" i="7"/>
  <c r="BO11" i="7"/>
  <c r="BN11" i="7"/>
  <c r="BM11" i="7"/>
  <c r="BL11" i="7"/>
  <c r="BK11" i="7"/>
  <c r="BJ11" i="7"/>
  <c r="BI11" i="7"/>
  <c r="BH11" i="7"/>
  <c r="BG11" i="7"/>
  <c r="BF11" i="7"/>
  <c r="BE11" i="7"/>
  <c r="BD11" i="7"/>
  <c r="BC11" i="7"/>
  <c r="BB11" i="7"/>
  <c r="BA11" i="7"/>
  <c r="AZ11" i="7"/>
  <c r="AY11" i="7"/>
  <c r="AX11" i="7"/>
  <c r="AW11" i="7"/>
  <c r="AV11" i="7"/>
  <c r="AU11" i="7"/>
  <c r="AT11" i="7"/>
  <c r="AS11" i="7"/>
  <c r="AR11" i="7"/>
  <c r="AQ11" i="7"/>
  <c r="AP11" i="7"/>
  <c r="AO11" i="7"/>
  <c r="AN11" i="7"/>
  <c r="AM11" i="7"/>
  <c r="AL11" i="7"/>
  <c r="AK11" i="7"/>
  <c r="AJ11" i="7"/>
  <c r="AI11" i="7"/>
  <c r="AH11" i="7"/>
  <c r="AG11" i="7"/>
  <c r="AF11" i="7"/>
  <c r="AE11" i="7"/>
  <c r="AD11" i="7"/>
  <c r="AC11" i="7"/>
  <c r="AB11" i="7"/>
  <c r="AA11" i="7"/>
  <c r="Z11" i="7"/>
  <c r="Y11" i="7"/>
  <c r="X11" i="7"/>
  <c r="W11" i="7"/>
  <c r="V11" i="7"/>
  <c r="U11" i="7"/>
  <c r="T11" i="7"/>
  <c r="S11" i="7"/>
  <c r="R11" i="7"/>
  <c r="Q11" i="7"/>
  <c r="P11" i="7"/>
  <c r="N11" i="7" a="1"/>
  <c r="M11" i="7"/>
  <c r="J11" i="7"/>
  <c r="H11" i="7"/>
  <c r="G11" i="7"/>
  <c r="E11" i="7"/>
  <c r="D11" i="7" a="1"/>
  <c r="D11" i="7"/>
  <c r="C11" i="7"/>
  <c r="N11" i="7" s="1"/>
  <c r="GM10" i="7" a="1"/>
  <c r="GL10" i="7" a="1"/>
  <c r="GL10" i="7"/>
  <c r="GK10" i="7" a="1"/>
  <c r="GJ10" i="7" a="1"/>
  <c r="GI10" i="7" a="1"/>
  <c r="GI10" i="7"/>
  <c r="GH10" i="7" a="1"/>
  <c r="GG10" i="7" a="1"/>
  <c r="GF10" i="7" a="1"/>
  <c r="GE10" i="7" a="1"/>
  <c r="GD10" i="7" a="1"/>
  <c r="GC10" i="7" a="1"/>
  <c r="GB10" i="7" a="1"/>
  <c r="GA10" i="7" a="1"/>
  <c r="GA10" i="7"/>
  <c r="FZ10" i="7" a="1"/>
  <c r="FY10" i="7" a="1"/>
  <c r="FX10" i="7" a="1"/>
  <c r="FW10" i="7" a="1"/>
  <c r="FW10" i="7"/>
  <c r="FV10" i="7" a="1"/>
  <c r="FU10" i="7" a="1"/>
  <c r="FT10" i="7" a="1"/>
  <c r="FS10" i="7" a="1"/>
  <c r="FS10" i="7"/>
  <c r="FR10" i="7" a="1"/>
  <c r="FQ10" i="7" a="1"/>
  <c r="FP10" i="7" a="1"/>
  <c r="FO10" i="7" a="1"/>
  <c r="FN10" i="7" a="1"/>
  <c r="FM10" i="7" a="1"/>
  <c r="FL10" i="7" a="1"/>
  <c r="FK10" i="7" a="1"/>
  <c r="FJ10" i="7" a="1"/>
  <c r="FI10" i="7" a="1"/>
  <c r="FH10" i="7" a="1"/>
  <c r="FG10" i="7" a="1"/>
  <c r="FF10" i="7" a="1"/>
  <c r="FE10" i="7" a="1"/>
  <c r="FD10" i="7" a="1"/>
  <c r="FC10" i="7" a="1"/>
  <c r="FB10" i="7" a="1"/>
  <c r="FB10" i="7"/>
  <c r="FA10" i="7" a="1"/>
  <c r="EZ10" i="7" a="1"/>
  <c r="EY10" i="7" a="1"/>
  <c r="EX10" i="7" a="1"/>
  <c r="EW10" i="7" a="1"/>
  <c r="EV10" i="7" a="1"/>
  <c r="EU10" i="7" a="1"/>
  <c r="ET10" i="7" a="1"/>
  <c r="ES10" i="7" a="1"/>
  <c r="ER10" i="7" a="1"/>
  <c r="EQ10" i="7" a="1"/>
  <c r="EP10" i="7" a="1"/>
  <c r="EO10" i="7" a="1"/>
  <c r="EO10" i="7"/>
  <c r="EN10" i="7" a="1"/>
  <c r="EM10" i="7" a="1"/>
  <c r="EL10" i="7" a="1"/>
  <c r="EK10" i="7" a="1"/>
  <c r="EK10" i="7"/>
  <c r="EJ10" i="7" a="1"/>
  <c r="EI10" i="7" a="1"/>
  <c r="EH10" i="7" a="1"/>
  <c r="EG10" i="7" a="1"/>
  <c r="EF10" i="7" a="1"/>
  <c r="EE10" i="7" a="1"/>
  <c r="ED10" i="7" a="1"/>
  <c r="EC10" i="7" a="1"/>
  <c r="EC10" i="7"/>
  <c r="EB10" i="7" a="1"/>
  <c r="EB10" i="7"/>
  <c r="EA10" i="7" a="1"/>
  <c r="DZ10" i="7" a="1"/>
  <c r="DY10" i="7" a="1"/>
  <c r="DX10" i="7" a="1"/>
  <c r="DW10" i="7" a="1"/>
  <c r="DV10" i="7" a="1"/>
  <c r="DU10" i="7" a="1"/>
  <c r="DT10" i="7" a="1"/>
  <c r="DS10" i="7" a="1"/>
  <c r="DR10" i="7" a="1"/>
  <c r="DQ10" i="7" a="1"/>
  <c r="DP10" i="7" a="1"/>
  <c r="DO10" i="7" a="1"/>
  <c r="DO10" i="7"/>
  <c r="DN10" i="7" a="1"/>
  <c r="DN10" i="7"/>
  <c r="DM10" i="7" a="1"/>
  <c r="DL10" i="7" a="1"/>
  <c r="DK10" i="7" a="1"/>
  <c r="DJ10" i="7" a="1"/>
  <c r="DI10" i="7" a="1"/>
  <c r="DH10" i="7" a="1"/>
  <c r="DG10" i="7" a="1"/>
  <c r="DF10" i="7" a="1"/>
  <c r="DE10" i="7" a="1"/>
  <c r="DD10" i="7" a="1"/>
  <c r="DC10" i="7" a="1"/>
  <c r="DB10" i="7" a="1"/>
  <c r="DA10" i="7" a="1"/>
  <c r="CZ10" i="7" a="1"/>
  <c r="CY10" i="7" a="1"/>
  <c r="CX10" i="7" a="1"/>
  <c r="CW10" i="7" a="1"/>
  <c r="CV10" i="7" a="1"/>
  <c r="CU10" i="7" a="1"/>
  <c r="CT10" i="7" a="1"/>
  <c r="CS10" i="7" a="1"/>
  <c r="CR10" i="7" a="1"/>
  <c r="CQ10" i="7" a="1"/>
  <c r="CP10" i="7" a="1"/>
  <c r="CO10" i="7" a="1"/>
  <c r="CN10" i="7" a="1"/>
  <c r="CM10" i="7" a="1"/>
  <c r="CL10" i="7" a="1"/>
  <c r="CK10" i="7" a="1"/>
  <c r="CJ10" i="7" a="1"/>
  <c r="CI10" i="7" a="1"/>
  <c r="CH10" i="7" a="1"/>
  <c r="CG10" i="7" a="1"/>
  <c r="CF10" i="7" a="1"/>
  <c r="CE10" i="7" a="1"/>
  <c r="CD10" i="7" a="1"/>
  <c r="CC10" i="7" a="1"/>
  <c r="CC10" i="7"/>
  <c r="CB10" i="7" a="1"/>
  <c r="CA10" i="7" a="1"/>
  <c r="BZ10" i="7" a="1"/>
  <c r="BY10" i="7" a="1"/>
  <c r="BX10" i="7" a="1"/>
  <c r="BW10" i="7" a="1"/>
  <c r="BV10" i="7" a="1"/>
  <c r="BU10" i="7" a="1"/>
  <c r="BT10" i="7" a="1"/>
  <c r="BS10" i="7" a="1"/>
  <c r="BR10" i="7" a="1"/>
  <c r="BQ10" i="7" a="1"/>
  <c r="BP10" i="7" a="1"/>
  <c r="BO10" i="7" a="1"/>
  <c r="BN10" i="7" a="1"/>
  <c r="BM10" i="7" a="1"/>
  <c r="BL10" i="7" a="1"/>
  <c r="BK10" i="7" a="1"/>
  <c r="BJ10" i="7" a="1"/>
  <c r="BI10" i="7" a="1"/>
  <c r="BH10" i="7" a="1"/>
  <c r="BG10" i="7" a="1"/>
  <c r="BG10" i="7"/>
  <c r="BF10" i="7" a="1"/>
  <c r="BE10" i="7" a="1"/>
  <c r="BD10" i="7" a="1"/>
  <c r="BC10" i="7" a="1"/>
  <c r="BB10" i="7" a="1"/>
  <c r="BA10" i="7" a="1"/>
  <c r="AZ10" i="7" a="1"/>
  <c r="AY10" i="7" a="1"/>
  <c r="AX10" i="7" a="1"/>
  <c r="AW10" i="7" a="1"/>
  <c r="AV10" i="7" a="1"/>
  <c r="AU10" i="7" a="1"/>
  <c r="AT10" i="7" a="1"/>
  <c r="AS10" i="7" a="1"/>
  <c r="AR10" i="7" a="1"/>
  <c r="AQ10" i="7" a="1"/>
  <c r="AP10" i="7" a="1"/>
  <c r="AO10" i="7" a="1"/>
  <c r="AN10" i="7" a="1"/>
  <c r="AM10" i="7" a="1"/>
  <c r="AL10" i="7" a="1"/>
  <c r="AL10" i="7"/>
  <c r="AK10" i="7" a="1"/>
  <c r="AJ10" i="7" a="1"/>
  <c r="AI10" i="7" a="1"/>
  <c r="AH10" i="7" a="1"/>
  <c r="AG10" i="7" a="1"/>
  <c r="AF10" i="7" a="1"/>
  <c r="AE10" i="7" a="1"/>
  <c r="AD10" i="7" a="1"/>
  <c r="AC10" i="7" a="1"/>
  <c r="AB10" i="7" a="1"/>
  <c r="AA10" i="7" a="1"/>
  <c r="Z10" i="7" a="1"/>
  <c r="Y10" i="7" a="1"/>
  <c r="X10" i="7" a="1"/>
  <c r="W10" i="7" a="1"/>
  <c r="V10" i="7" a="1"/>
  <c r="U10" i="7" a="1"/>
  <c r="T10" i="7" a="1"/>
  <c r="S10" i="7" a="1"/>
  <c r="R10" i="7" a="1"/>
  <c r="Q10" i="7" a="1"/>
  <c r="P10" i="7"/>
  <c r="J10" i="7"/>
  <c r="H10" i="7"/>
  <c r="G10" i="7"/>
  <c r="E10" i="7"/>
  <c r="D10" i="7" a="1"/>
  <c r="D10" i="7"/>
  <c r="C10" i="7"/>
  <c r="FM10" i="7" s="1"/>
  <c r="BX9" i="7"/>
  <c r="BV9" i="7"/>
  <c r="AY9" i="7"/>
  <c r="AX9" i="7"/>
  <c r="AH9" i="7"/>
  <c r="S9" i="7"/>
  <c r="R9" i="7"/>
  <c r="P9" i="7"/>
  <c r="N9" i="7" a="1"/>
  <c r="M9" i="7"/>
  <c r="J9" i="7"/>
  <c r="H9" i="7"/>
  <c r="G9" i="7"/>
  <c r="E9" i="7"/>
  <c r="D9" i="7" a="1"/>
  <c r="D9" i="7"/>
  <c r="C9" i="7"/>
  <c r="AN9" i="7" s="1"/>
  <c r="GM8" i="7"/>
  <c r="GL8" i="7"/>
  <c r="GK8" i="7"/>
  <c r="GJ8" i="7"/>
  <c r="GI8" i="7"/>
  <c r="GH8" i="7"/>
  <c r="GG8" i="7"/>
  <c r="GF8" i="7"/>
  <c r="GE8" i="7"/>
  <c r="GD8" i="7"/>
  <c r="GC8" i="7"/>
  <c r="GB8" i="7"/>
  <c r="GA8" i="7"/>
  <c r="FZ8" i="7"/>
  <c r="FY8" i="7"/>
  <c r="FX8" i="7"/>
  <c r="FW8" i="7"/>
  <c r="FV8" i="7"/>
  <c r="FU8" i="7"/>
  <c r="FT8" i="7"/>
  <c r="FS8" i="7"/>
  <c r="FR8" i="7"/>
  <c r="FQ8" i="7"/>
  <c r="FP8" i="7"/>
  <c r="FO8" i="7"/>
  <c r="FN8" i="7"/>
  <c r="FM8" i="7"/>
  <c r="FL8" i="7"/>
  <c r="FK8" i="7"/>
  <c r="FJ8" i="7"/>
  <c r="FI8" i="7"/>
  <c r="FH8" i="7"/>
  <c r="FG8" i="7"/>
  <c r="FF8" i="7"/>
  <c r="FE8" i="7"/>
  <c r="FD8" i="7"/>
  <c r="FC8" i="7"/>
  <c r="FB8" i="7"/>
  <c r="FA8" i="7"/>
  <c r="EZ8" i="7"/>
  <c r="EY8" i="7"/>
  <c r="EX8" i="7"/>
  <c r="EW8" i="7"/>
  <c r="EV8" i="7"/>
  <c r="EU8" i="7"/>
  <c r="ET8" i="7"/>
  <c r="ES8" i="7"/>
  <c r="ER8" i="7"/>
  <c r="EQ8" i="7"/>
  <c r="EP8" i="7"/>
  <c r="EO8" i="7"/>
  <c r="EN8" i="7"/>
  <c r="EM8" i="7"/>
  <c r="EL8" i="7"/>
  <c r="EK8" i="7"/>
  <c r="EJ8" i="7"/>
  <c r="EI8" i="7"/>
  <c r="EH8" i="7"/>
  <c r="EG8" i="7"/>
  <c r="EF8" i="7"/>
  <c r="EE8" i="7"/>
  <c r="ED8" i="7"/>
  <c r="EC8" i="7"/>
  <c r="EB8" i="7"/>
  <c r="EA8" i="7"/>
  <c r="DZ8" i="7"/>
  <c r="DY8" i="7"/>
  <c r="DX8" i="7"/>
  <c r="DW8" i="7"/>
  <c r="DV8" i="7"/>
  <c r="DU8" i="7"/>
  <c r="DT8" i="7"/>
  <c r="DS8" i="7"/>
  <c r="DR8" i="7"/>
  <c r="DQ8" i="7"/>
  <c r="DP8" i="7"/>
  <c r="DO8" i="7"/>
  <c r="DN8" i="7"/>
  <c r="DM8" i="7"/>
  <c r="DL8" i="7"/>
  <c r="DK8" i="7"/>
  <c r="DJ8" i="7"/>
  <c r="DI8" i="7"/>
  <c r="DH8" i="7"/>
  <c r="DG8" i="7"/>
  <c r="DF8" i="7"/>
  <c r="DE8" i="7"/>
  <c r="DD8" i="7"/>
  <c r="DC8" i="7"/>
  <c r="DB8" i="7"/>
  <c r="DA8" i="7"/>
  <c r="CZ8" i="7"/>
  <c r="CY8" i="7"/>
  <c r="CX8" i="7"/>
  <c r="CW8" i="7"/>
  <c r="CV8" i="7"/>
  <c r="CU8" i="7"/>
  <c r="CT8" i="7"/>
  <c r="CS8" i="7"/>
  <c r="CR8" i="7"/>
  <c r="CQ8" i="7"/>
  <c r="CP8" i="7"/>
  <c r="CO8" i="7"/>
  <c r="CN8" i="7"/>
  <c r="CM8" i="7"/>
  <c r="CL8" i="7"/>
  <c r="CK8" i="7"/>
  <c r="CJ8" i="7"/>
  <c r="CI8" i="7"/>
  <c r="CH8" i="7"/>
  <c r="CG8" i="7"/>
  <c r="CF8" i="7"/>
  <c r="CE8" i="7"/>
  <c r="CD8" i="7"/>
  <c r="CC8" i="7"/>
  <c r="CB8" i="7"/>
  <c r="CA8" i="7"/>
  <c r="BZ8" i="7"/>
  <c r="BY8" i="7"/>
  <c r="BX8" i="7"/>
  <c r="BW8" i="7"/>
  <c r="BV8" i="7"/>
  <c r="BU8" i="7"/>
  <c r="BT8" i="7"/>
  <c r="BS8" i="7"/>
  <c r="BR8" i="7"/>
  <c r="BQ8" i="7"/>
  <c r="BP8" i="7"/>
  <c r="BO8" i="7"/>
  <c r="BN8" i="7"/>
  <c r="BM8" i="7"/>
  <c r="BL8" i="7"/>
  <c r="BK8" i="7"/>
  <c r="BJ8" i="7"/>
  <c r="BI8" i="7"/>
  <c r="BH8" i="7"/>
  <c r="BG8" i="7"/>
  <c r="BF8" i="7"/>
  <c r="BE8" i="7"/>
  <c r="BD8" i="7"/>
  <c r="BC8" i="7"/>
  <c r="BB8" i="7"/>
  <c r="BA8" i="7"/>
  <c r="AZ8" i="7"/>
  <c r="AY8" i="7"/>
  <c r="AX8" i="7"/>
  <c r="AW8" i="7"/>
  <c r="AV8" i="7"/>
  <c r="AU8" i="7"/>
  <c r="AT8" i="7"/>
  <c r="AS8" i="7"/>
  <c r="AR8" i="7"/>
  <c r="AQ8" i="7"/>
  <c r="AP8" i="7"/>
  <c r="AO8" i="7"/>
  <c r="AN8" i="7"/>
  <c r="AM8" i="7"/>
  <c r="AL8" i="7"/>
  <c r="AK8" i="7"/>
  <c r="AJ8" i="7"/>
  <c r="AI8" i="7"/>
  <c r="AH8" i="7"/>
  <c r="AG8" i="7"/>
  <c r="AF8" i="7"/>
  <c r="AE8" i="7"/>
  <c r="AD8" i="7"/>
  <c r="AC8" i="7"/>
  <c r="AB8" i="7"/>
  <c r="AA8" i="7"/>
  <c r="Z8" i="7"/>
  <c r="Y8" i="7"/>
  <c r="X8" i="7"/>
  <c r="W8" i="7"/>
  <c r="V8" i="7"/>
  <c r="U8" i="7"/>
  <c r="T8" i="7"/>
  <c r="S8" i="7"/>
  <c r="R8" i="7"/>
  <c r="Q8" i="7"/>
  <c r="P8" i="7"/>
  <c r="J8" i="7"/>
  <c r="H8" i="7"/>
  <c r="G8" i="7"/>
  <c r="E8" i="7"/>
  <c r="D8" i="7" a="1"/>
  <c r="D8" i="7"/>
  <c r="C8" i="7"/>
  <c r="GM7" i="7" a="1"/>
  <c r="GL7" i="7" a="1"/>
  <c r="GK7" i="7" a="1"/>
  <c r="GJ7" i="7" a="1"/>
  <c r="GI7" i="7" a="1"/>
  <c r="GH7" i="7" a="1"/>
  <c r="GG7" i="7" a="1"/>
  <c r="GF7" i="7" a="1"/>
  <c r="GE7" i="7" a="1"/>
  <c r="GD7" i="7" a="1"/>
  <c r="GC7" i="7" a="1"/>
  <c r="GB7" i="7" a="1"/>
  <c r="GA7" i="7" a="1"/>
  <c r="FZ7" i="7" a="1"/>
  <c r="FY7" i="7" a="1"/>
  <c r="FX7" i="7" a="1"/>
  <c r="FW7" i="7" a="1"/>
  <c r="FV7" i="7" a="1"/>
  <c r="FU7" i="7" a="1"/>
  <c r="FT7" i="7" a="1"/>
  <c r="FS7" i="7" a="1"/>
  <c r="FR7" i="7" a="1"/>
  <c r="FQ7" i="7" a="1"/>
  <c r="FP7" i="7" a="1"/>
  <c r="FO7" i="7" a="1"/>
  <c r="FN7" i="7" a="1"/>
  <c r="FM7" i="7" a="1"/>
  <c r="FL7" i="7" a="1"/>
  <c r="FK7" i="7" a="1"/>
  <c r="FJ7" i="7" a="1"/>
  <c r="FI7" i="7" a="1"/>
  <c r="FH7" i="7" a="1"/>
  <c r="FG7" i="7" a="1"/>
  <c r="FF7" i="7" a="1"/>
  <c r="FE7" i="7" a="1"/>
  <c r="FD7" i="7" a="1"/>
  <c r="FC7" i="7" a="1"/>
  <c r="FB7" i="7" a="1"/>
  <c r="FB7" i="7"/>
  <c r="FA7" i="7" a="1"/>
  <c r="EZ7" i="7" a="1"/>
  <c r="EY7" i="7" a="1"/>
  <c r="EX7" i="7" a="1"/>
  <c r="EW7" i="7" a="1"/>
  <c r="EV7" i="7" a="1"/>
  <c r="EU7" i="7" a="1"/>
  <c r="ET7" i="7" a="1"/>
  <c r="ES7" i="7" a="1"/>
  <c r="ER7" i="7" a="1"/>
  <c r="EQ7" i="7" a="1"/>
  <c r="EP7" i="7" a="1"/>
  <c r="EP7" i="7"/>
  <c r="EO7" i="7" a="1"/>
  <c r="EN7" i="7" a="1"/>
  <c r="EM7" i="7" a="1"/>
  <c r="EL7" i="7" a="1"/>
  <c r="EK7" i="7" a="1"/>
  <c r="EJ7" i="7" a="1"/>
  <c r="EI7" i="7" a="1"/>
  <c r="EH7" i="7" a="1"/>
  <c r="EG7" i="7" a="1"/>
  <c r="EF7" i="7" a="1"/>
  <c r="EE7" i="7" a="1"/>
  <c r="ED7" i="7" a="1"/>
  <c r="EC7" i="7" a="1"/>
  <c r="EB7" i="7" a="1"/>
  <c r="EA7" i="7" a="1"/>
  <c r="DZ7" i="7" a="1"/>
  <c r="DY7" i="7" a="1"/>
  <c r="DY7" i="7"/>
  <c r="DX7" i="7" a="1"/>
  <c r="DW7" i="7" a="1"/>
  <c r="DV7" i="7" a="1"/>
  <c r="DU7" i="7" a="1"/>
  <c r="DT7" i="7" a="1"/>
  <c r="DS7" i="7" a="1"/>
  <c r="DR7" i="7" a="1"/>
  <c r="DQ7" i="7" a="1"/>
  <c r="DP7" i="7" a="1"/>
  <c r="DO7" i="7" a="1"/>
  <c r="DN7" i="7" a="1"/>
  <c r="DN7" i="7"/>
  <c r="DM7" i="7" a="1"/>
  <c r="DL7" i="7" a="1"/>
  <c r="DK7" i="7" a="1"/>
  <c r="DJ7" i="7" a="1"/>
  <c r="DI7" i="7" a="1"/>
  <c r="DH7" i="7" a="1"/>
  <c r="DG7" i="7" a="1"/>
  <c r="DF7" i="7" a="1"/>
  <c r="DE7" i="7" a="1"/>
  <c r="DD7" i="7" a="1"/>
  <c r="DC7" i="7" a="1"/>
  <c r="DB7" i="7" a="1"/>
  <c r="DB7" i="7"/>
  <c r="DA7" i="7" a="1"/>
  <c r="CZ7" i="7" a="1"/>
  <c r="CY7" i="7" a="1"/>
  <c r="CX7" i="7" a="1"/>
  <c r="CW7" i="7" a="1"/>
  <c r="CV7" i="7" a="1"/>
  <c r="CU7" i="7" a="1"/>
  <c r="CT7" i="7" a="1"/>
  <c r="CS7" i="7" a="1"/>
  <c r="CR7" i="7" a="1"/>
  <c r="CQ7" i="7" a="1"/>
  <c r="CP7" i="7" a="1"/>
  <c r="CO7" i="7" a="1"/>
  <c r="CN7" i="7" a="1"/>
  <c r="CM7" i="7" a="1"/>
  <c r="CL7" i="7" a="1"/>
  <c r="CK7" i="7" a="1"/>
  <c r="CJ7" i="7" a="1"/>
  <c r="CI7" i="7" a="1"/>
  <c r="CH7" i="7" a="1"/>
  <c r="CG7" i="7" a="1"/>
  <c r="CF7" i="7" a="1"/>
  <c r="CE7" i="7" a="1"/>
  <c r="CD7" i="7" a="1"/>
  <c r="CC7" i="7" a="1"/>
  <c r="CB7" i="7" a="1"/>
  <c r="CA7" i="7" a="1"/>
  <c r="BZ7" i="7" a="1"/>
  <c r="BY7" i="7" a="1"/>
  <c r="BY7" i="7"/>
  <c r="BX7" i="7" a="1"/>
  <c r="BW7" i="7" a="1"/>
  <c r="BV7" i="7" a="1"/>
  <c r="BU7" i="7" a="1"/>
  <c r="BT7" i="7" a="1"/>
  <c r="BS7" i="7" a="1"/>
  <c r="BR7" i="7" a="1"/>
  <c r="BQ7" i="7" a="1"/>
  <c r="BP7" i="7" a="1"/>
  <c r="BP7" i="7"/>
  <c r="BO7" i="7" a="1"/>
  <c r="BO7" i="7"/>
  <c r="BN7" i="7" a="1"/>
  <c r="BN7" i="7"/>
  <c r="BM7" i="7" a="1"/>
  <c r="BL7" i="7" a="1"/>
  <c r="BK7" i="7" a="1"/>
  <c r="BJ7" i="7" a="1"/>
  <c r="BI7" i="7" a="1"/>
  <c r="BH7" i="7" a="1"/>
  <c r="BG7" i="7" a="1"/>
  <c r="BF7" i="7" a="1"/>
  <c r="BE7" i="7" a="1"/>
  <c r="BD7" i="7" a="1"/>
  <c r="BC7" i="7" a="1"/>
  <c r="BB7" i="7" a="1"/>
  <c r="BA7" i="7" a="1"/>
  <c r="BA7" i="7"/>
  <c r="AZ7" i="7" a="1"/>
  <c r="AY7" i="7" a="1"/>
  <c r="AX7" i="7" a="1"/>
  <c r="AW7" i="7" a="1"/>
  <c r="AV7" i="7" a="1"/>
  <c r="AU7" i="7" a="1"/>
  <c r="AT7" i="7" a="1"/>
  <c r="AS7" i="7" a="1"/>
  <c r="AR7" i="7" a="1"/>
  <c r="AQ7" i="7" a="1"/>
  <c r="AP7" i="7" a="1"/>
  <c r="AP7" i="7"/>
  <c r="AO7" i="7" a="1"/>
  <c r="AN7" i="7" a="1"/>
  <c r="AM7" i="7" a="1"/>
  <c r="AL7" i="7" a="1"/>
  <c r="AK7" i="7" a="1"/>
  <c r="AJ7" i="7" a="1"/>
  <c r="AI7" i="7" a="1"/>
  <c r="AH7" i="7" a="1"/>
  <c r="AG7" i="7" a="1"/>
  <c r="AG7" i="7"/>
  <c r="AF7" i="7" a="1"/>
  <c r="AF7" i="7"/>
  <c r="AE7" i="7" a="1"/>
  <c r="AD7" i="7" a="1"/>
  <c r="AD7" i="7"/>
  <c r="AC7" i="7" a="1"/>
  <c r="AB7" i="7" a="1"/>
  <c r="AA7" i="7" a="1"/>
  <c r="Z7" i="7" a="1"/>
  <c r="Y7" i="7" a="1"/>
  <c r="X7" i="7" a="1"/>
  <c r="W7" i="7" a="1"/>
  <c r="V7" i="7" a="1"/>
  <c r="U7" i="7" a="1"/>
  <c r="T7" i="7" a="1"/>
  <c r="S7" i="7" a="1"/>
  <c r="R7" i="7" a="1"/>
  <c r="Q7" i="7" a="1"/>
  <c r="P7" i="7"/>
  <c r="N7" i="7" a="1"/>
  <c r="M7" i="7"/>
  <c r="J7" i="7"/>
  <c r="H7" i="7"/>
  <c r="G7" i="7"/>
  <c r="E7" i="7"/>
  <c r="D7" i="7" a="1"/>
  <c r="D7" i="7"/>
  <c r="C7" i="7"/>
  <c r="EW6" i="7"/>
  <c r="EV6" i="7"/>
  <c r="EU6" i="7"/>
  <c r="EB6" i="7"/>
  <c r="DZ6" i="7"/>
  <c r="DJ6" i="7"/>
  <c r="CL6" i="7"/>
  <c r="CK6" i="7"/>
  <c r="CJ6" i="7"/>
  <c r="BZ6" i="7"/>
  <c r="BS6" i="7"/>
  <c r="BH6" i="7"/>
  <c r="BF6" i="7"/>
  <c r="AL6" i="7"/>
  <c r="X6" i="7"/>
  <c r="V6" i="7"/>
  <c r="P6" i="7"/>
  <c r="N6" i="7" a="1"/>
  <c r="M6" i="7"/>
  <c r="J6" i="7"/>
  <c r="H6" i="7"/>
  <c r="G6" i="7"/>
  <c r="E6" i="7"/>
  <c r="D6" i="7" a="1"/>
  <c r="D6" i="7"/>
  <c r="C6" i="7"/>
  <c r="DM6" i="7" s="1"/>
  <c r="GM5" i="7"/>
  <c r="GL5" i="7"/>
  <c r="GK5" i="7"/>
  <c r="GJ5" i="7"/>
  <c r="GI5" i="7"/>
  <c r="GH5" i="7"/>
  <c r="GG5" i="7"/>
  <c r="GF5" i="7"/>
  <c r="GE5" i="7"/>
  <c r="GD5" i="7"/>
  <c r="GC5" i="7"/>
  <c r="GB5" i="7"/>
  <c r="GA5" i="7"/>
  <c r="FZ5" i="7"/>
  <c r="FY5" i="7"/>
  <c r="FX5" i="7"/>
  <c r="FW5" i="7"/>
  <c r="FV5" i="7"/>
  <c r="FU5" i="7"/>
  <c r="FT5" i="7"/>
  <c r="FS5" i="7"/>
  <c r="FR5" i="7"/>
  <c r="FQ5" i="7"/>
  <c r="FP5" i="7"/>
  <c r="FO5" i="7"/>
  <c r="FN5" i="7"/>
  <c r="FM5" i="7"/>
  <c r="FL5" i="7"/>
  <c r="FK5" i="7"/>
  <c r="FJ5" i="7"/>
  <c r="FI5" i="7"/>
  <c r="FH5" i="7"/>
  <c r="FG5" i="7"/>
  <c r="FF5" i="7"/>
  <c r="FE5" i="7"/>
  <c r="FD5" i="7"/>
  <c r="FC5" i="7"/>
  <c r="FB5" i="7"/>
  <c r="FA5" i="7"/>
  <c r="EZ5" i="7"/>
  <c r="EY5" i="7"/>
  <c r="EX5" i="7"/>
  <c r="EW5" i="7"/>
  <c r="EV5" i="7"/>
  <c r="EU5" i="7"/>
  <c r="ET5" i="7"/>
  <c r="ES5" i="7"/>
  <c r="ER5" i="7"/>
  <c r="EQ5" i="7"/>
  <c r="EP5" i="7"/>
  <c r="EO5" i="7"/>
  <c r="EN5" i="7"/>
  <c r="EM5" i="7"/>
  <c r="EL5" i="7"/>
  <c r="EK5" i="7"/>
  <c r="EJ5" i="7"/>
  <c r="EI5" i="7"/>
  <c r="EH5" i="7"/>
  <c r="EG5" i="7"/>
  <c r="EF5" i="7"/>
  <c r="EE5" i="7"/>
  <c r="ED5" i="7"/>
  <c r="EC5" i="7"/>
  <c r="EB5" i="7"/>
  <c r="EA5" i="7"/>
  <c r="DZ5" i="7"/>
  <c r="DY5" i="7"/>
  <c r="DX5" i="7"/>
  <c r="DW5" i="7"/>
  <c r="DV5" i="7"/>
  <c r="DU5" i="7"/>
  <c r="DT5" i="7"/>
  <c r="DS5" i="7"/>
  <c r="DR5" i="7"/>
  <c r="DQ5" i="7"/>
  <c r="DP5" i="7"/>
  <c r="DO5" i="7"/>
  <c r="DN5" i="7"/>
  <c r="DM5" i="7"/>
  <c r="DL5" i="7"/>
  <c r="DK5" i="7"/>
  <c r="DJ5" i="7"/>
  <c r="DI5" i="7"/>
  <c r="DH5" i="7"/>
  <c r="DG5" i="7"/>
  <c r="DF5" i="7"/>
  <c r="DE5" i="7"/>
  <c r="DD5" i="7"/>
  <c r="DC5" i="7"/>
  <c r="DB5" i="7"/>
  <c r="DA5" i="7"/>
  <c r="CZ5" i="7"/>
  <c r="CY5" i="7"/>
  <c r="CX5" i="7"/>
  <c r="CW5" i="7"/>
  <c r="CV5" i="7"/>
  <c r="CU5" i="7"/>
  <c r="CT5" i="7"/>
  <c r="CS5" i="7"/>
  <c r="CR5" i="7"/>
  <c r="CQ5" i="7"/>
  <c r="CP5" i="7"/>
  <c r="CO5" i="7"/>
  <c r="CN5" i="7"/>
  <c r="CM5" i="7"/>
  <c r="CL5" i="7"/>
  <c r="CK5" i="7"/>
  <c r="CJ5" i="7"/>
  <c r="CI5" i="7"/>
  <c r="CH5" i="7"/>
  <c r="CG5" i="7"/>
  <c r="CF5" i="7"/>
  <c r="CE5" i="7"/>
  <c r="CD5" i="7"/>
  <c r="CC5" i="7"/>
  <c r="CB5" i="7"/>
  <c r="CA5" i="7"/>
  <c r="BZ5" i="7"/>
  <c r="BY5" i="7"/>
  <c r="BX5" i="7"/>
  <c r="BW5" i="7"/>
  <c r="BV5" i="7"/>
  <c r="BU5" i="7"/>
  <c r="BT5" i="7"/>
  <c r="BS5" i="7"/>
  <c r="BR5" i="7"/>
  <c r="BQ5" i="7"/>
  <c r="BP5" i="7"/>
  <c r="BO5" i="7"/>
  <c r="BN5" i="7"/>
  <c r="BM5" i="7"/>
  <c r="BL5" i="7"/>
  <c r="BK5" i="7"/>
  <c r="BJ5" i="7"/>
  <c r="BI5" i="7"/>
  <c r="BH5" i="7"/>
  <c r="BG5" i="7"/>
  <c r="BF5" i="7"/>
  <c r="BE5" i="7"/>
  <c r="BD5" i="7"/>
  <c r="BC5" i="7"/>
  <c r="BB5" i="7"/>
  <c r="BA5" i="7"/>
  <c r="AZ5" i="7"/>
  <c r="AY5" i="7"/>
  <c r="AX5" i="7"/>
  <c r="AW5" i="7"/>
  <c r="AV5" i="7"/>
  <c r="AU5" i="7"/>
  <c r="AT5" i="7"/>
  <c r="AS5" i="7"/>
  <c r="AR5" i="7"/>
  <c r="AQ5" i="7"/>
  <c r="AP5" i="7"/>
  <c r="AO5" i="7"/>
  <c r="AN5" i="7"/>
  <c r="AM5" i="7"/>
  <c r="AL5" i="7"/>
  <c r="AK5" i="7"/>
  <c r="AJ5" i="7"/>
  <c r="AI5" i="7"/>
  <c r="AH5" i="7"/>
  <c r="AG5" i="7"/>
  <c r="AF5" i="7"/>
  <c r="AE5" i="7"/>
  <c r="AD5" i="7"/>
  <c r="AC5" i="7"/>
  <c r="AB5" i="7"/>
  <c r="AA5" i="7"/>
  <c r="Z5" i="7"/>
  <c r="Y5" i="7"/>
  <c r="X5" i="7"/>
  <c r="W5" i="7"/>
  <c r="V5" i="7"/>
  <c r="U5" i="7"/>
  <c r="T5" i="7"/>
  <c r="S5" i="7"/>
  <c r="R5" i="7"/>
  <c r="Q5" i="7"/>
  <c r="P5" i="7"/>
  <c r="N5" i="7" a="1"/>
  <c r="M5" i="7"/>
  <c r="J5" i="7"/>
  <c r="H5" i="7"/>
  <c r="G5" i="7"/>
  <c r="E5" i="7"/>
  <c r="D5" i="7" a="1"/>
  <c r="D5" i="7"/>
  <c r="C5" i="7"/>
  <c r="N5" i="7" s="1"/>
  <c r="GO12" i="1"/>
  <c r="GN12" i="1"/>
  <c r="GM12" i="1"/>
  <c r="GL12" i="1"/>
  <c r="GK12" i="1"/>
  <c r="GJ12" i="1"/>
  <c r="GI12" i="1"/>
  <c r="GH12" i="1"/>
  <c r="GG12" i="1"/>
  <c r="GF12" i="1"/>
  <c r="GE12" i="1"/>
  <c r="GD12" i="1"/>
  <c r="GC12" i="1"/>
  <c r="GB12" i="1"/>
  <c r="GA12" i="1"/>
  <c r="FZ12" i="1"/>
  <c r="FY12" i="1"/>
  <c r="FX12" i="1"/>
  <c r="FW12" i="1"/>
  <c r="FV12" i="1"/>
  <c r="FU12" i="1"/>
  <c r="FT12" i="1"/>
  <c r="FS12" i="1"/>
  <c r="FR12" i="1"/>
  <c r="FQ12" i="1"/>
  <c r="FP12" i="1"/>
  <c r="FO12" i="1"/>
  <c r="FN12" i="1"/>
  <c r="FM12" i="1"/>
  <c r="FL12" i="1"/>
  <c r="FK12" i="1"/>
  <c r="FJ12" i="1"/>
  <c r="FI12" i="1"/>
  <c r="FH12" i="1"/>
  <c r="FG12" i="1"/>
  <c r="FF12" i="1"/>
  <c r="FE12" i="1"/>
  <c r="FD12" i="1"/>
  <c r="FC12" i="1"/>
  <c r="FB12" i="1"/>
  <c r="FA12" i="1"/>
  <c r="EZ12" i="1"/>
  <c r="EY12" i="1"/>
  <c r="EX12" i="1"/>
  <c r="EW12" i="1"/>
  <c r="EV12" i="1"/>
  <c r="EU12" i="1"/>
  <c r="ET12" i="1"/>
  <c r="ES12" i="1"/>
  <c r="ER12" i="1"/>
  <c r="EQ12" i="1"/>
  <c r="EP12" i="1"/>
  <c r="EO12" i="1"/>
  <c r="EN12" i="1"/>
  <c r="EM12" i="1"/>
  <c r="EL12" i="1"/>
  <c r="EK12" i="1"/>
  <c r="EJ12" i="1"/>
  <c r="EI12" i="1"/>
  <c r="EH12" i="1"/>
  <c r="EG12" i="1"/>
  <c r="EF12" i="1"/>
  <c r="EE12" i="1"/>
  <c r="ED12" i="1"/>
  <c r="EC12" i="1"/>
  <c r="EB12" i="1"/>
  <c r="EA12" i="1"/>
  <c r="DZ12" i="1"/>
  <c r="DY12" i="1"/>
  <c r="DX12" i="1"/>
  <c r="DW12" i="1"/>
  <c r="DV12" i="1"/>
  <c r="DU12" i="1"/>
  <c r="DT12" i="1"/>
  <c r="DS12" i="1"/>
  <c r="DR12" i="1"/>
  <c r="DQ12" i="1"/>
  <c r="DP12" i="1"/>
  <c r="DO12" i="1"/>
  <c r="DN12" i="1"/>
  <c r="DM12" i="1"/>
  <c r="DL12" i="1"/>
  <c r="DK12" i="1"/>
  <c r="DJ12" i="1"/>
  <c r="DI12" i="1"/>
  <c r="DH12" i="1"/>
  <c r="DG12" i="1"/>
  <c r="DF12" i="1"/>
  <c r="DE12" i="1"/>
  <c r="DD12" i="1"/>
  <c r="DC12" i="1"/>
  <c r="DB12" i="1"/>
  <c r="DA12" i="1"/>
  <c r="CZ12" i="1"/>
  <c r="CY12" i="1"/>
  <c r="CX12" i="1"/>
  <c r="CW12" i="1"/>
  <c r="CV12" i="1"/>
  <c r="CU12" i="1"/>
  <c r="CT12" i="1"/>
  <c r="CS12" i="1"/>
  <c r="CR12" i="1"/>
  <c r="CQ12" i="1"/>
  <c r="CP12" i="1"/>
  <c r="CO12" i="1"/>
  <c r="CN12" i="1"/>
  <c r="CM12" i="1"/>
  <c r="CL12" i="1"/>
  <c r="CK12" i="1"/>
  <c r="CJ12" i="1"/>
  <c r="CI12" i="1"/>
  <c r="CH12" i="1"/>
  <c r="CG12" i="1"/>
  <c r="CF12" i="1"/>
  <c r="CE12" i="1"/>
  <c r="CD12" i="1"/>
  <c r="CC12" i="1"/>
  <c r="CB12" i="1"/>
  <c r="CA12" i="1"/>
  <c r="BZ12" i="1"/>
  <c r="BY12" i="1"/>
  <c r="BX12" i="1"/>
  <c r="BW12" i="1"/>
  <c r="BV12" i="1"/>
  <c r="BU12" i="1"/>
  <c r="BT12" i="1"/>
  <c r="BS12" i="1"/>
  <c r="BR12" i="1"/>
  <c r="BQ12" i="1"/>
  <c r="BP12" i="1"/>
  <c r="BO12" i="1"/>
  <c r="BN12" i="1"/>
  <c r="BM12" i="1"/>
  <c r="BL12" i="1"/>
  <c r="BK12" i="1"/>
  <c r="BJ12" i="1"/>
  <c r="BI12" i="1"/>
  <c r="BH12" i="1"/>
  <c r="BG12" i="1"/>
  <c r="BF12" i="1"/>
  <c r="BE12" i="1"/>
  <c r="BD12" i="1"/>
  <c r="BC12" i="1"/>
  <c r="BB12" i="1"/>
  <c r="BA12" i="1"/>
  <c r="AZ12" i="1"/>
  <c r="AY12" i="1"/>
  <c r="AX12" i="1"/>
  <c r="AW12" i="1"/>
  <c r="AV12" i="1"/>
  <c r="AU12" i="1"/>
  <c r="AT12" i="1"/>
  <c r="AS12" i="1"/>
  <c r="AR12" i="1"/>
  <c r="AQ12" i="1"/>
  <c r="AP12" i="1"/>
  <c r="AO12" i="1"/>
  <c r="AN12" i="1"/>
  <c r="AM12" i="1"/>
  <c r="AL12" i="1"/>
  <c r="AK12" i="1"/>
  <c r="AJ12" i="1"/>
  <c r="AI12" i="1"/>
  <c r="AH12" i="1"/>
  <c r="AG12" i="1"/>
  <c r="AF12" i="1"/>
  <c r="AE12" i="1"/>
  <c r="AD12" i="1"/>
  <c r="AC12" i="1"/>
  <c r="AB12" i="1"/>
  <c r="AA12" i="1"/>
  <c r="Z12" i="1"/>
  <c r="Y12" i="1"/>
  <c r="X12" i="1"/>
  <c r="W12" i="1"/>
  <c r="V12" i="1"/>
  <c r="U12" i="1"/>
  <c r="T12" i="1"/>
  <c r="S12" i="1"/>
  <c r="R12" i="1"/>
  <c r="Q12" i="1"/>
  <c r="P12" i="1" a="1"/>
  <c r="P12" i="1"/>
  <c r="N12" i="1" a="1"/>
  <c r="M12" i="1" a="1"/>
  <c r="H12" i="1"/>
  <c r="C12" i="1"/>
  <c r="GO11" i="1"/>
  <c r="GN11" i="1"/>
  <c r="GM11" i="1"/>
  <c r="GL11" i="1"/>
  <c r="GK11" i="1"/>
  <c r="GJ11" i="1"/>
  <c r="GI11" i="1"/>
  <c r="GH11" i="1"/>
  <c r="GG11" i="1"/>
  <c r="GF11" i="1"/>
  <c r="GE11" i="1"/>
  <c r="GD11" i="1"/>
  <c r="GC11" i="1"/>
  <c r="GB11" i="1"/>
  <c r="GA11" i="1"/>
  <c r="FZ11" i="1"/>
  <c r="FY11" i="1"/>
  <c r="FX11" i="1"/>
  <c r="FW11" i="1"/>
  <c r="FV11" i="1"/>
  <c r="FU11" i="1"/>
  <c r="FT11" i="1"/>
  <c r="FS11" i="1"/>
  <c r="FR11" i="1"/>
  <c r="FQ11" i="1"/>
  <c r="FP11" i="1"/>
  <c r="FO11" i="1"/>
  <c r="FN11" i="1"/>
  <c r="FM11" i="1"/>
  <c r="FL11" i="1"/>
  <c r="FK11" i="1"/>
  <c r="FJ11" i="1"/>
  <c r="FI11" i="1"/>
  <c r="FH11" i="1"/>
  <c r="FG11" i="1"/>
  <c r="FF11" i="1"/>
  <c r="FE11" i="1"/>
  <c r="FD11" i="1"/>
  <c r="FC11" i="1"/>
  <c r="FB11" i="1"/>
  <c r="FA11" i="1"/>
  <c r="EZ11" i="1"/>
  <c r="EY11" i="1"/>
  <c r="EX11" i="1"/>
  <c r="EW11" i="1"/>
  <c r="EV11" i="1"/>
  <c r="EU11" i="1"/>
  <c r="ET11" i="1"/>
  <c r="ES11" i="1"/>
  <c r="ER11" i="1"/>
  <c r="EQ11" i="1"/>
  <c r="EP11" i="1"/>
  <c r="EO11" i="1"/>
  <c r="EN11" i="1"/>
  <c r="EM11" i="1"/>
  <c r="EL11" i="1"/>
  <c r="EK11" i="1"/>
  <c r="EJ11" i="1"/>
  <c r="EI11" i="1"/>
  <c r="EH11" i="1"/>
  <c r="EG11" i="1"/>
  <c r="EF11" i="1"/>
  <c r="EE11" i="1"/>
  <c r="ED11" i="1"/>
  <c r="EC11" i="1"/>
  <c r="EB11" i="1"/>
  <c r="EA11" i="1"/>
  <c r="DZ11" i="1"/>
  <c r="DY11" i="1"/>
  <c r="DX11" i="1"/>
  <c r="DW11" i="1"/>
  <c r="DV11" i="1"/>
  <c r="DU11" i="1"/>
  <c r="DT11" i="1"/>
  <c r="DS11" i="1"/>
  <c r="DR11" i="1"/>
  <c r="DQ11" i="1"/>
  <c r="DP11" i="1"/>
  <c r="DO11" i="1"/>
  <c r="DN11" i="1"/>
  <c r="DM11" i="1"/>
  <c r="DL11" i="1"/>
  <c r="DK11" i="1"/>
  <c r="DJ11" i="1"/>
  <c r="DI11" i="1"/>
  <c r="DH11" i="1"/>
  <c r="DG11" i="1"/>
  <c r="DF11" i="1"/>
  <c r="DE11" i="1"/>
  <c r="DD11" i="1"/>
  <c r="DC11" i="1"/>
  <c r="DB11" i="1"/>
  <c r="DA11" i="1"/>
  <c r="CZ11" i="1"/>
  <c r="CY11" i="1"/>
  <c r="CX11" i="1"/>
  <c r="CW11" i="1"/>
  <c r="CV11" i="1"/>
  <c r="CU11" i="1"/>
  <c r="CT11" i="1"/>
  <c r="CS11" i="1"/>
  <c r="CR11" i="1"/>
  <c r="CQ11" i="1"/>
  <c r="CP11" i="1"/>
  <c r="CO11" i="1"/>
  <c r="CN11" i="1"/>
  <c r="CM11" i="1"/>
  <c r="CL11" i="1"/>
  <c r="CK11" i="1"/>
  <c r="CJ11" i="1"/>
  <c r="CI11" i="1"/>
  <c r="CH11" i="1"/>
  <c r="CG11" i="1"/>
  <c r="CF11" i="1"/>
  <c r="CE11" i="1"/>
  <c r="CD11" i="1"/>
  <c r="CC11" i="1"/>
  <c r="CB11" i="1"/>
  <c r="CA11" i="1"/>
  <c r="BZ11" i="1"/>
  <c r="BY11" i="1"/>
  <c r="BX11" i="1"/>
  <c r="BW11" i="1"/>
  <c r="BV11" i="1"/>
  <c r="BU11" i="1"/>
  <c r="BT11" i="1"/>
  <c r="BS11" i="1"/>
  <c r="BR11" i="1"/>
  <c r="BQ11" i="1"/>
  <c r="BP11" i="1"/>
  <c r="BO11" i="1"/>
  <c r="BN11" i="1"/>
  <c r="BM11" i="1"/>
  <c r="BL11" i="1"/>
  <c r="BK11" i="1"/>
  <c r="BJ11" i="1"/>
  <c r="BI11" i="1"/>
  <c r="BH11" i="1"/>
  <c r="BG11" i="1"/>
  <c r="BF11" i="1"/>
  <c r="BE11" i="1"/>
  <c r="BD11" i="1"/>
  <c r="BC11" i="1"/>
  <c r="BB11" i="1"/>
  <c r="BA11" i="1"/>
  <c r="AZ11" i="1"/>
  <c r="AY11" i="1"/>
  <c r="AX11" i="1"/>
  <c r="AW11" i="1"/>
  <c r="AV11" i="1"/>
  <c r="AU11" i="1"/>
  <c r="AT11" i="1"/>
  <c r="AS11" i="1"/>
  <c r="AR11" i="1"/>
  <c r="AQ11" i="1"/>
  <c r="AP11" i="1"/>
  <c r="AO11" i="1"/>
  <c r="AN11" i="1"/>
  <c r="AM11" i="1"/>
  <c r="AL11" i="1"/>
  <c r="AK11" i="1"/>
  <c r="AJ11" i="1"/>
  <c r="AI11" i="1"/>
  <c r="AH11" i="1"/>
  <c r="AG11" i="1"/>
  <c r="AF11" i="1"/>
  <c r="AE11" i="1"/>
  <c r="AD11" i="1"/>
  <c r="AC11" i="1"/>
  <c r="AB11" i="1"/>
  <c r="AA11" i="1"/>
  <c r="Z11" i="1"/>
  <c r="Y11" i="1"/>
  <c r="X11" i="1"/>
  <c r="W11" i="1"/>
  <c r="V11" i="1"/>
  <c r="U11" i="1"/>
  <c r="T11" i="1"/>
  <c r="S11" i="1"/>
  <c r="R11" i="1"/>
  <c r="Q11" i="1"/>
  <c r="P11" i="1" a="1"/>
  <c r="P11" i="1"/>
  <c r="N11" i="1" a="1"/>
  <c r="M11" i="1" a="1"/>
  <c r="H11" i="1"/>
  <c r="C11" i="1"/>
  <c r="N11" i="1" s="1"/>
  <c r="GO10" i="1"/>
  <c r="GN10" i="1"/>
  <c r="GM10" i="1"/>
  <c r="GL10" i="1"/>
  <c r="GK10" i="1"/>
  <c r="GJ10" i="1"/>
  <c r="GI10" i="1"/>
  <c r="GH10" i="1"/>
  <c r="GG10" i="1"/>
  <c r="GF10" i="1"/>
  <c r="GE10" i="1"/>
  <c r="GD10" i="1"/>
  <c r="GC10" i="1"/>
  <c r="GB10" i="1"/>
  <c r="GA10" i="1"/>
  <c r="FZ10" i="1"/>
  <c r="FY10" i="1"/>
  <c r="FX10" i="1"/>
  <c r="FW10" i="1"/>
  <c r="FV10" i="1"/>
  <c r="FU10" i="1"/>
  <c r="FT10" i="1"/>
  <c r="FS10" i="1"/>
  <c r="FR10" i="1"/>
  <c r="FQ10" i="1"/>
  <c r="FP10" i="1"/>
  <c r="FO10" i="1"/>
  <c r="FN10" i="1"/>
  <c r="FM10" i="1"/>
  <c r="FL10" i="1"/>
  <c r="FK10" i="1"/>
  <c r="FJ10" i="1"/>
  <c r="FI10" i="1"/>
  <c r="FH10" i="1"/>
  <c r="FG10" i="1"/>
  <c r="FF10" i="1"/>
  <c r="FE10" i="1"/>
  <c r="FD10" i="1"/>
  <c r="FC10" i="1"/>
  <c r="FB10" i="1"/>
  <c r="FA10" i="1"/>
  <c r="EZ10" i="1"/>
  <c r="EY10" i="1"/>
  <c r="EX10" i="1"/>
  <c r="EW10" i="1"/>
  <c r="EV10" i="1"/>
  <c r="EU10" i="1"/>
  <c r="ET10" i="1"/>
  <c r="ES10" i="1"/>
  <c r="ER10" i="1"/>
  <c r="EQ10" i="1"/>
  <c r="EP10" i="1"/>
  <c r="EO10" i="1"/>
  <c r="EN10" i="1"/>
  <c r="EM10" i="1"/>
  <c r="EL10" i="1"/>
  <c r="EK10" i="1"/>
  <c r="EJ10" i="1"/>
  <c r="EI10" i="1"/>
  <c r="EH10" i="1"/>
  <c r="EG10" i="1"/>
  <c r="EF10" i="1"/>
  <c r="EE10" i="1"/>
  <c r="ED10" i="1"/>
  <c r="EC10" i="1"/>
  <c r="EB10" i="1"/>
  <c r="EA10" i="1"/>
  <c r="DZ10" i="1"/>
  <c r="DY10" i="1"/>
  <c r="DX10" i="1"/>
  <c r="DW10" i="1"/>
  <c r="DV10" i="1"/>
  <c r="DU10" i="1"/>
  <c r="DT10" i="1"/>
  <c r="DS10" i="1"/>
  <c r="DR10" i="1"/>
  <c r="DQ10" i="1"/>
  <c r="DP10" i="1"/>
  <c r="DO10" i="1"/>
  <c r="DN10" i="1"/>
  <c r="DM10" i="1"/>
  <c r="DL10" i="1"/>
  <c r="DK10" i="1"/>
  <c r="DJ10" i="1"/>
  <c r="DI10" i="1"/>
  <c r="DH10" i="1"/>
  <c r="DG10" i="1"/>
  <c r="DF10" i="1"/>
  <c r="DE10" i="1"/>
  <c r="DD10" i="1"/>
  <c r="DC10" i="1"/>
  <c r="DB10" i="1"/>
  <c r="DA10" i="1"/>
  <c r="CZ10" i="1"/>
  <c r="CY10" i="1"/>
  <c r="CX10" i="1"/>
  <c r="CW10" i="1"/>
  <c r="CV10" i="1"/>
  <c r="CU10" i="1"/>
  <c r="CT10" i="1"/>
  <c r="CS10" i="1"/>
  <c r="CR10" i="1"/>
  <c r="CQ10" i="1"/>
  <c r="CP10" i="1"/>
  <c r="CO10" i="1"/>
  <c r="CN10" i="1"/>
  <c r="CM10" i="1"/>
  <c r="CL10" i="1"/>
  <c r="CK10" i="1"/>
  <c r="CJ10" i="1"/>
  <c r="CI10" i="1"/>
  <c r="CH10" i="1"/>
  <c r="CG10" i="1"/>
  <c r="CF10" i="1"/>
  <c r="CE10" i="1"/>
  <c r="CD10" i="1"/>
  <c r="CC10" i="1"/>
  <c r="CB10" i="1"/>
  <c r="CA10" i="1"/>
  <c r="BZ10" i="1"/>
  <c r="BY10" i="1"/>
  <c r="BX10" i="1"/>
  <c r="BW10" i="1"/>
  <c r="BV10" i="1"/>
  <c r="BU10" i="1"/>
  <c r="BT10" i="1"/>
  <c r="BS10" i="1"/>
  <c r="BR10" i="1"/>
  <c r="BQ10" i="1"/>
  <c r="BP10" i="1"/>
  <c r="BO10" i="1"/>
  <c r="BN10" i="1"/>
  <c r="BM10" i="1"/>
  <c r="BL10" i="1"/>
  <c r="BK10" i="1"/>
  <c r="BJ10" i="1"/>
  <c r="BI10" i="1"/>
  <c r="BH10" i="1"/>
  <c r="BG10" i="1"/>
  <c r="BF10" i="1"/>
  <c r="BE10" i="1"/>
  <c r="BD10" i="1"/>
  <c r="BC10" i="1"/>
  <c r="BB10" i="1"/>
  <c r="BA10" i="1"/>
  <c r="AZ10" i="1"/>
  <c r="AY10" i="1"/>
  <c r="AX10" i="1"/>
  <c r="AW10" i="1"/>
  <c r="AV10" i="1"/>
  <c r="AU10" i="1"/>
  <c r="AT10" i="1"/>
  <c r="AS10" i="1"/>
  <c r="AR10" i="1"/>
  <c r="AQ10" i="1"/>
  <c r="AP10" i="1"/>
  <c r="AO10" i="1"/>
  <c r="AN10" i="1"/>
  <c r="AM10" i="1"/>
  <c r="AL10" i="1"/>
  <c r="AK10" i="1"/>
  <c r="AJ10" i="1"/>
  <c r="AI10" i="1"/>
  <c r="AH10" i="1"/>
  <c r="AG10" i="1"/>
  <c r="AF10" i="1"/>
  <c r="AE10" i="1"/>
  <c r="AD10" i="1"/>
  <c r="AC10" i="1"/>
  <c r="AB10" i="1"/>
  <c r="AA10" i="1"/>
  <c r="Z10" i="1"/>
  <c r="Y10" i="1"/>
  <c r="X10" i="1"/>
  <c r="W10" i="1"/>
  <c r="V10" i="1"/>
  <c r="U10" i="1"/>
  <c r="T10" i="1"/>
  <c r="S10" i="1"/>
  <c r="R10" i="1"/>
  <c r="Q10" i="1"/>
  <c r="P10" i="1" a="1"/>
  <c r="P10" i="1"/>
  <c r="N10" i="1" a="1"/>
  <c r="M10" i="1" a="1"/>
  <c r="H10" i="1"/>
  <c r="C10" i="1"/>
  <c r="GO9" i="1"/>
  <c r="GN9" i="1"/>
  <c r="GM9" i="1"/>
  <c r="GL9" i="1"/>
  <c r="GK9" i="1"/>
  <c r="GJ9" i="1"/>
  <c r="GI9" i="1"/>
  <c r="GH9" i="1"/>
  <c r="GG9" i="1"/>
  <c r="GF9" i="1"/>
  <c r="GE9" i="1"/>
  <c r="GD9" i="1"/>
  <c r="GC9" i="1"/>
  <c r="GB9" i="1"/>
  <c r="GA9" i="1"/>
  <c r="FZ9" i="1"/>
  <c r="FY9" i="1"/>
  <c r="FX9" i="1"/>
  <c r="FW9" i="1"/>
  <c r="FV9" i="1"/>
  <c r="FU9" i="1"/>
  <c r="FT9" i="1"/>
  <c r="FS9" i="1"/>
  <c r="FR9" i="1"/>
  <c r="FQ9" i="1"/>
  <c r="FP9" i="1"/>
  <c r="FO9" i="1"/>
  <c r="FN9" i="1"/>
  <c r="FM9" i="1"/>
  <c r="FL9" i="1"/>
  <c r="FK9" i="1"/>
  <c r="FJ9" i="1"/>
  <c r="FI9" i="1"/>
  <c r="FH9" i="1"/>
  <c r="FG9" i="1"/>
  <c r="FF9" i="1"/>
  <c r="FE9" i="1"/>
  <c r="FD9" i="1"/>
  <c r="FC9" i="1"/>
  <c r="FB9" i="1"/>
  <c r="FA9" i="1"/>
  <c r="EZ9" i="1"/>
  <c r="EY9" i="1"/>
  <c r="EX9" i="1"/>
  <c r="EW9" i="1"/>
  <c r="EV9" i="1"/>
  <c r="EU9" i="1"/>
  <c r="ET9" i="1"/>
  <c r="ES9" i="1"/>
  <c r="ER9" i="1"/>
  <c r="EQ9" i="1"/>
  <c r="EP9" i="1"/>
  <c r="EO9" i="1"/>
  <c r="EN9" i="1"/>
  <c r="EM9" i="1"/>
  <c r="EL9" i="1"/>
  <c r="EK9" i="1"/>
  <c r="EJ9" i="1"/>
  <c r="EI9" i="1"/>
  <c r="EH9" i="1"/>
  <c r="EG9" i="1"/>
  <c r="EF9" i="1"/>
  <c r="EE9" i="1"/>
  <c r="ED9" i="1"/>
  <c r="EC9" i="1"/>
  <c r="EB9" i="1"/>
  <c r="EA9" i="1"/>
  <c r="DZ9" i="1"/>
  <c r="DY9" i="1"/>
  <c r="DX9" i="1"/>
  <c r="DW9" i="1"/>
  <c r="DV9" i="1"/>
  <c r="DU9" i="1"/>
  <c r="DT9" i="1"/>
  <c r="DS9" i="1"/>
  <c r="DR9" i="1"/>
  <c r="DQ9" i="1"/>
  <c r="DP9" i="1"/>
  <c r="DO9" i="1"/>
  <c r="DN9" i="1"/>
  <c r="DM9" i="1"/>
  <c r="DL9" i="1"/>
  <c r="DK9" i="1"/>
  <c r="DJ9" i="1"/>
  <c r="DI9" i="1"/>
  <c r="DH9" i="1"/>
  <c r="DG9" i="1"/>
  <c r="DF9" i="1"/>
  <c r="DE9" i="1"/>
  <c r="DD9" i="1"/>
  <c r="DC9" i="1"/>
  <c r="DB9" i="1"/>
  <c r="DA9" i="1"/>
  <c r="CZ9" i="1"/>
  <c r="CY9" i="1"/>
  <c r="CX9" i="1"/>
  <c r="CW9" i="1"/>
  <c r="CV9" i="1"/>
  <c r="CU9" i="1"/>
  <c r="CT9" i="1"/>
  <c r="CS9" i="1"/>
  <c r="CR9" i="1"/>
  <c r="CQ9" i="1"/>
  <c r="CP9" i="1"/>
  <c r="CO9" i="1"/>
  <c r="CN9" i="1"/>
  <c r="CM9" i="1"/>
  <c r="CL9" i="1"/>
  <c r="CK9" i="1"/>
  <c r="CJ9" i="1"/>
  <c r="CI9" i="1"/>
  <c r="CH9" i="1"/>
  <c r="CG9" i="1"/>
  <c r="CF9" i="1"/>
  <c r="CE9" i="1"/>
  <c r="CD9" i="1"/>
  <c r="CC9" i="1"/>
  <c r="CB9" i="1"/>
  <c r="CA9" i="1"/>
  <c r="BZ9" i="1"/>
  <c r="BY9" i="1"/>
  <c r="BX9" i="1"/>
  <c r="BW9" i="1"/>
  <c r="BV9" i="1"/>
  <c r="BU9" i="1"/>
  <c r="BT9" i="1"/>
  <c r="BS9" i="1"/>
  <c r="BR9" i="1"/>
  <c r="BQ9" i="1"/>
  <c r="BP9" i="1"/>
  <c r="BO9" i="1"/>
  <c r="BN9" i="1"/>
  <c r="BM9" i="1"/>
  <c r="BL9" i="1"/>
  <c r="BK9" i="1"/>
  <c r="BJ9" i="1"/>
  <c r="BI9" i="1"/>
  <c r="BH9" i="1"/>
  <c r="BG9" i="1"/>
  <c r="BF9" i="1"/>
  <c r="BE9" i="1"/>
  <c r="BD9" i="1"/>
  <c r="BC9" i="1"/>
  <c r="BB9" i="1"/>
  <c r="BA9" i="1"/>
  <c r="AZ9" i="1"/>
  <c r="AY9" i="1"/>
  <c r="AX9" i="1"/>
  <c r="AW9" i="1"/>
  <c r="AV9" i="1"/>
  <c r="AU9" i="1"/>
  <c r="AT9" i="1"/>
  <c r="AS9" i="1"/>
  <c r="AR9" i="1"/>
  <c r="AQ9" i="1"/>
  <c r="AP9" i="1"/>
  <c r="AO9" i="1"/>
  <c r="AN9" i="1"/>
  <c r="AM9" i="1"/>
  <c r="AL9" i="1"/>
  <c r="AK9" i="1"/>
  <c r="AJ9" i="1"/>
  <c r="AI9" i="1"/>
  <c r="AH9" i="1"/>
  <c r="AG9" i="1"/>
  <c r="AF9" i="1"/>
  <c r="AE9" i="1"/>
  <c r="AD9" i="1"/>
  <c r="AC9" i="1"/>
  <c r="AB9" i="1"/>
  <c r="AA9" i="1"/>
  <c r="Z9" i="1"/>
  <c r="Y9" i="1"/>
  <c r="X9" i="1"/>
  <c r="W9" i="1"/>
  <c r="V9" i="1"/>
  <c r="U9" i="1"/>
  <c r="T9" i="1"/>
  <c r="S9" i="1"/>
  <c r="R9" i="1"/>
  <c r="Q9" i="1"/>
  <c r="P9" i="1" a="1"/>
  <c r="P9" i="1"/>
  <c r="N9" i="1" a="1"/>
  <c r="N9" i="1"/>
  <c r="M9" i="1" a="1"/>
  <c r="M9" i="1"/>
  <c r="I9" i="6" s="1"/>
  <c r="H9" i="1"/>
  <c r="D9" i="1" a="1"/>
  <c r="D9" i="1"/>
  <c r="C9" i="1"/>
  <c r="GO8" i="1"/>
  <c r="GN8" i="1"/>
  <c r="GM8" i="1"/>
  <c r="GL8" i="1"/>
  <c r="GK8" i="1"/>
  <c r="GJ8" i="1"/>
  <c r="GI8" i="1"/>
  <c r="GH8" i="1"/>
  <c r="GG8" i="1"/>
  <c r="GF8" i="1"/>
  <c r="GE8" i="1"/>
  <c r="GD8" i="1"/>
  <c r="GC8" i="1"/>
  <c r="GB8" i="1"/>
  <c r="GA8" i="1"/>
  <c r="FZ8" i="1"/>
  <c r="FY8" i="1"/>
  <c r="FX8" i="1"/>
  <c r="FW8" i="1"/>
  <c r="FV8" i="1"/>
  <c r="FU8" i="1"/>
  <c r="FT8" i="1"/>
  <c r="FS8" i="1"/>
  <c r="FR8" i="1"/>
  <c r="FQ8" i="1"/>
  <c r="FP8" i="1"/>
  <c r="FO8" i="1"/>
  <c r="FN8" i="1"/>
  <c r="FM8" i="1"/>
  <c r="FL8" i="1"/>
  <c r="FK8" i="1"/>
  <c r="FJ8" i="1"/>
  <c r="FI8" i="1"/>
  <c r="FH8" i="1"/>
  <c r="FG8" i="1"/>
  <c r="FF8" i="1"/>
  <c r="FE8" i="1"/>
  <c r="FD8" i="1"/>
  <c r="FC8" i="1"/>
  <c r="FB8" i="1"/>
  <c r="FA8" i="1"/>
  <c r="EZ8" i="1"/>
  <c r="EY8" i="1"/>
  <c r="EX8" i="1"/>
  <c r="EW8" i="1"/>
  <c r="EV8" i="1"/>
  <c r="EU8" i="1"/>
  <c r="ET8" i="1"/>
  <c r="ES8" i="1"/>
  <c r="ER8" i="1"/>
  <c r="EQ8" i="1"/>
  <c r="EP8" i="1"/>
  <c r="EO8" i="1"/>
  <c r="EN8" i="1"/>
  <c r="EM8" i="1"/>
  <c r="EL8" i="1"/>
  <c r="EK8" i="1"/>
  <c r="EJ8" i="1"/>
  <c r="EI8" i="1"/>
  <c r="EH8" i="1"/>
  <c r="EG8" i="1"/>
  <c r="EF8" i="1"/>
  <c r="EE8" i="1"/>
  <c r="ED8" i="1"/>
  <c r="EC8" i="1"/>
  <c r="EB8" i="1"/>
  <c r="EA8" i="1"/>
  <c r="DZ8" i="1"/>
  <c r="DY8" i="1"/>
  <c r="DX8" i="1"/>
  <c r="DW8" i="1"/>
  <c r="DV8" i="1"/>
  <c r="DU8" i="1"/>
  <c r="DT8" i="1"/>
  <c r="DS8" i="1"/>
  <c r="DR8" i="1"/>
  <c r="DQ8" i="1"/>
  <c r="DP8" i="1"/>
  <c r="DO8" i="1"/>
  <c r="DN8" i="1"/>
  <c r="DM8" i="1"/>
  <c r="DL8" i="1"/>
  <c r="DK8" i="1"/>
  <c r="DJ8" i="1"/>
  <c r="DI8" i="1"/>
  <c r="DH8" i="1"/>
  <c r="DG8" i="1"/>
  <c r="DF8" i="1"/>
  <c r="DE8" i="1"/>
  <c r="DD8" i="1"/>
  <c r="DC8" i="1"/>
  <c r="DB8" i="1"/>
  <c r="DA8" i="1"/>
  <c r="CZ8" i="1"/>
  <c r="CY8" i="1"/>
  <c r="CX8" i="1"/>
  <c r="CW8" i="1"/>
  <c r="CV8" i="1"/>
  <c r="CU8" i="1"/>
  <c r="CT8" i="1"/>
  <c r="CS8" i="1"/>
  <c r="CR8" i="1"/>
  <c r="CQ8" i="1"/>
  <c r="CP8" i="1"/>
  <c r="CO8" i="1"/>
  <c r="CN8" i="1"/>
  <c r="CM8" i="1"/>
  <c r="CL8" i="1"/>
  <c r="CK8" i="1"/>
  <c r="CJ8" i="1"/>
  <c r="CI8" i="1"/>
  <c r="CH8" i="1"/>
  <c r="CG8" i="1"/>
  <c r="CF8" i="1"/>
  <c r="CE8" i="1"/>
  <c r="CD8" i="1"/>
  <c r="CC8" i="1"/>
  <c r="CB8" i="1"/>
  <c r="CA8" i="1"/>
  <c r="BZ8" i="1"/>
  <c r="BY8" i="1"/>
  <c r="BX8" i="1"/>
  <c r="BW8" i="1"/>
  <c r="BV8" i="1"/>
  <c r="BU8" i="1"/>
  <c r="BT8" i="1"/>
  <c r="BS8" i="1"/>
  <c r="BR8" i="1"/>
  <c r="BQ8" i="1"/>
  <c r="BP8" i="1"/>
  <c r="BO8" i="1"/>
  <c r="BN8" i="1"/>
  <c r="BM8" i="1"/>
  <c r="BL8" i="1"/>
  <c r="BK8" i="1"/>
  <c r="BJ8" i="1"/>
  <c r="BI8" i="1"/>
  <c r="BH8" i="1"/>
  <c r="BG8" i="1"/>
  <c r="BF8" i="1"/>
  <c r="BE8" i="1"/>
  <c r="BD8" i="1"/>
  <c r="BC8" i="1"/>
  <c r="BB8" i="1"/>
  <c r="BA8" i="1"/>
  <c r="AZ8" i="1"/>
  <c r="AY8" i="1"/>
  <c r="AX8" i="1"/>
  <c r="AW8" i="1"/>
  <c r="AV8" i="1"/>
  <c r="AU8" i="1"/>
  <c r="AT8" i="1"/>
  <c r="AS8" i="1"/>
  <c r="AR8" i="1"/>
  <c r="AQ8" i="1"/>
  <c r="AP8" i="1"/>
  <c r="AO8" i="1"/>
  <c r="AN8" i="1"/>
  <c r="AM8" i="1"/>
  <c r="AL8" i="1"/>
  <c r="AK8" i="1"/>
  <c r="AJ8" i="1"/>
  <c r="AI8" i="1"/>
  <c r="AH8" i="1"/>
  <c r="AG8" i="1"/>
  <c r="AF8" i="1"/>
  <c r="AE8" i="1"/>
  <c r="AD8" i="1"/>
  <c r="AC8" i="1"/>
  <c r="AB8" i="1"/>
  <c r="AA8" i="1"/>
  <c r="Z8" i="1"/>
  <c r="Y8" i="1"/>
  <c r="X8" i="1"/>
  <c r="W8" i="1"/>
  <c r="V8" i="1"/>
  <c r="U8" i="1"/>
  <c r="T8" i="1"/>
  <c r="S8" i="1"/>
  <c r="R8" i="1"/>
  <c r="Q8" i="1"/>
  <c r="P8" i="1" a="1"/>
  <c r="P8" i="1"/>
  <c r="N8" i="1" a="1"/>
  <c r="M8" i="1" a="1"/>
  <c r="H8" i="1"/>
  <c r="D8" i="1" a="1"/>
  <c r="D8" i="1"/>
  <c r="C8" i="1"/>
  <c r="GO7" i="1"/>
  <c r="GN7" i="1"/>
  <c r="GM7" i="1"/>
  <c r="GL7" i="1"/>
  <c r="GK7" i="1"/>
  <c r="GJ7" i="1"/>
  <c r="GI7" i="1"/>
  <c r="GH7" i="1"/>
  <c r="GG7" i="1"/>
  <c r="GF7" i="1"/>
  <c r="GE7" i="1"/>
  <c r="GD7" i="1"/>
  <c r="GC7" i="1"/>
  <c r="GB7" i="1"/>
  <c r="GA7" i="1"/>
  <c r="FZ7" i="1"/>
  <c r="FY7" i="1"/>
  <c r="FX7" i="1"/>
  <c r="FW7" i="1"/>
  <c r="FV7" i="1"/>
  <c r="FU7" i="1"/>
  <c r="FT7" i="1"/>
  <c r="FS7" i="1"/>
  <c r="FR7" i="1"/>
  <c r="FQ7" i="1"/>
  <c r="FP7" i="1"/>
  <c r="FO7" i="1"/>
  <c r="FN7" i="1"/>
  <c r="FM7" i="1"/>
  <c r="FL7" i="1"/>
  <c r="FK7" i="1"/>
  <c r="FJ7" i="1"/>
  <c r="FI7" i="1"/>
  <c r="FH7" i="1"/>
  <c r="FG7" i="1"/>
  <c r="FF7" i="1"/>
  <c r="FE7" i="1"/>
  <c r="FD7" i="1"/>
  <c r="FC7" i="1"/>
  <c r="FB7" i="1"/>
  <c r="FA7" i="1"/>
  <c r="EZ7" i="1"/>
  <c r="EY7" i="1"/>
  <c r="EX7" i="1"/>
  <c r="EW7" i="1"/>
  <c r="EV7" i="1"/>
  <c r="EU7" i="1"/>
  <c r="ET7" i="1"/>
  <c r="ES7" i="1"/>
  <c r="ER7" i="1"/>
  <c r="EQ7" i="1"/>
  <c r="EP7" i="1"/>
  <c r="EO7" i="1"/>
  <c r="EN7" i="1"/>
  <c r="EM7" i="1"/>
  <c r="EL7" i="1"/>
  <c r="EK7" i="1"/>
  <c r="EJ7" i="1"/>
  <c r="EI7" i="1"/>
  <c r="EH7" i="1"/>
  <c r="EG7" i="1"/>
  <c r="EF7" i="1"/>
  <c r="EE7" i="1"/>
  <c r="ED7" i="1"/>
  <c r="EC7" i="1"/>
  <c r="EB7" i="1"/>
  <c r="EA7" i="1"/>
  <c r="DZ7" i="1"/>
  <c r="DY7" i="1"/>
  <c r="DX7" i="1"/>
  <c r="DW7" i="1"/>
  <c r="DV7" i="1"/>
  <c r="DU7" i="1"/>
  <c r="DT7" i="1"/>
  <c r="DS7" i="1"/>
  <c r="DR7" i="1"/>
  <c r="DQ7" i="1"/>
  <c r="DP7" i="1"/>
  <c r="DO7" i="1"/>
  <c r="DN7" i="1"/>
  <c r="DM7" i="1"/>
  <c r="DL7" i="1"/>
  <c r="DK7" i="1"/>
  <c r="DJ7" i="1"/>
  <c r="DI7" i="1"/>
  <c r="DH7" i="1"/>
  <c r="DG7" i="1"/>
  <c r="DF7" i="1"/>
  <c r="DE7" i="1"/>
  <c r="DD7" i="1"/>
  <c r="DC7" i="1"/>
  <c r="DB7" i="1"/>
  <c r="DA7" i="1"/>
  <c r="CZ7" i="1"/>
  <c r="CY7" i="1"/>
  <c r="CX7" i="1"/>
  <c r="CW7" i="1"/>
  <c r="CV7" i="1"/>
  <c r="CU7" i="1"/>
  <c r="CT7" i="1"/>
  <c r="CS7" i="1"/>
  <c r="CR7" i="1"/>
  <c r="CQ7" i="1"/>
  <c r="CP7" i="1"/>
  <c r="CO7" i="1"/>
  <c r="CN7" i="1"/>
  <c r="CM7" i="1"/>
  <c r="CL7" i="1"/>
  <c r="CK7" i="1"/>
  <c r="CJ7" i="1"/>
  <c r="CI7" i="1"/>
  <c r="CH7" i="1"/>
  <c r="CG7" i="1"/>
  <c r="CF7" i="1"/>
  <c r="CE7" i="1"/>
  <c r="CD7" i="1"/>
  <c r="CC7" i="1"/>
  <c r="CB7" i="1"/>
  <c r="CA7" i="1"/>
  <c r="BZ7" i="1"/>
  <c r="BY7" i="1"/>
  <c r="BX7" i="1"/>
  <c r="BW7" i="1"/>
  <c r="BV7" i="1"/>
  <c r="BU7" i="1"/>
  <c r="BT7" i="1"/>
  <c r="BS7" i="1"/>
  <c r="BR7" i="1"/>
  <c r="BQ7" i="1"/>
  <c r="BP7" i="1"/>
  <c r="BO7" i="1"/>
  <c r="BN7" i="1"/>
  <c r="BM7" i="1"/>
  <c r="BL7" i="1"/>
  <c r="BK7" i="1"/>
  <c r="BJ7" i="1"/>
  <c r="BI7" i="1"/>
  <c r="BH7" i="1"/>
  <c r="BG7" i="1"/>
  <c r="BF7" i="1"/>
  <c r="BE7" i="1"/>
  <c r="BD7" i="1"/>
  <c r="BC7" i="1"/>
  <c r="BB7" i="1"/>
  <c r="BA7" i="1"/>
  <c r="AZ7" i="1"/>
  <c r="AY7" i="1"/>
  <c r="AX7" i="1"/>
  <c r="AW7" i="1"/>
  <c r="AV7" i="1"/>
  <c r="AU7" i="1"/>
  <c r="AT7" i="1"/>
  <c r="AS7" i="1"/>
  <c r="AR7" i="1"/>
  <c r="AQ7" i="1"/>
  <c r="AP7" i="1"/>
  <c r="AO7" i="1"/>
  <c r="AN7" i="1"/>
  <c r="AM7" i="1"/>
  <c r="AL7" i="1"/>
  <c r="AK7" i="1"/>
  <c r="AJ7" i="1"/>
  <c r="AI7" i="1"/>
  <c r="AH7" i="1"/>
  <c r="AG7" i="1"/>
  <c r="AF7" i="1"/>
  <c r="AE7" i="1"/>
  <c r="AD7" i="1"/>
  <c r="AC7" i="1"/>
  <c r="AB7" i="1"/>
  <c r="AA7" i="1"/>
  <c r="Z7" i="1"/>
  <c r="Y7" i="1"/>
  <c r="X7" i="1"/>
  <c r="W7" i="1"/>
  <c r="V7" i="1"/>
  <c r="U7" i="1"/>
  <c r="T7" i="1"/>
  <c r="S7" i="1"/>
  <c r="R7" i="1"/>
  <c r="Q7" i="1"/>
  <c r="P7" i="1" a="1"/>
  <c r="P7" i="1"/>
  <c r="N7" i="1" a="1"/>
  <c r="N7" i="1"/>
  <c r="M7" i="1" a="1"/>
  <c r="H7" i="1"/>
  <c r="D7" i="1" a="1"/>
  <c r="D7" i="1"/>
  <c r="C7" i="1"/>
  <c r="M7" i="1" s="1"/>
  <c r="GO6" i="1"/>
  <c r="GN6" i="1"/>
  <c r="GM6" i="1"/>
  <c r="GL6" i="1"/>
  <c r="GK6" i="1"/>
  <c r="GJ6" i="1"/>
  <c r="GI6" i="1"/>
  <c r="GH6" i="1"/>
  <c r="GG6" i="1"/>
  <c r="GF6" i="1"/>
  <c r="GE6" i="1"/>
  <c r="GD6" i="1"/>
  <c r="GC6" i="1"/>
  <c r="GB6" i="1"/>
  <c r="GA6" i="1"/>
  <c r="FZ6" i="1"/>
  <c r="FY6" i="1"/>
  <c r="FX6" i="1"/>
  <c r="FW6" i="1"/>
  <c r="FV6" i="1"/>
  <c r="FU6" i="1"/>
  <c r="FT6" i="1"/>
  <c r="FS6" i="1"/>
  <c r="FR6" i="1"/>
  <c r="FQ6" i="1"/>
  <c r="FP6" i="1"/>
  <c r="FO6" i="1"/>
  <c r="FN6" i="1"/>
  <c r="FM6" i="1"/>
  <c r="FL6" i="1"/>
  <c r="FK6" i="1"/>
  <c r="FJ6" i="1"/>
  <c r="FI6" i="1"/>
  <c r="FH6" i="1"/>
  <c r="FG6" i="1"/>
  <c r="FF6" i="1"/>
  <c r="FE6" i="1"/>
  <c r="FD6" i="1"/>
  <c r="FC6" i="1"/>
  <c r="FB6" i="1"/>
  <c r="FA6" i="1"/>
  <c r="EZ6" i="1"/>
  <c r="EY6" i="1"/>
  <c r="EX6" i="1"/>
  <c r="EW6" i="1"/>
  <c r="EV6" i="1"/>
  <c r="EU6" i="1"/>
  <c r="ET6" i="1"/>
  <c r="ES6" i="1"/>
  <c r="ER6" i="1"/>
  <c r="EQ6" i="1"/>
  <c r="EP6" i="1"/>
  <c r="EO6" i="1"/>
  <c r="EN6" i="1"/>
  <c r="EM6" i="1"/>
  <c r="EL6" i="1"/>
  <c r="EK6" i="1"/>
  <c r="EJ6" i="1"/>
  <c r="EI6" i="1"/>
  <c r="EH6" i="1"/>
  <c r="EG6" i="1"/>
  <c r="EF6" i="1"/>
  <c r="EE6" i="1"/>
  <c r="ED6" i="1"/>
  <c r="EC6" i="1"/>
  <c r="EB6" i="1"/>
  <c r="EA6" i="1"/>
  <c r="DZ6" i="1"/>
  <c r="DY6" i="1"/>
  <c r="DX6" i="1"/>
  <c r="DW6" i="1"/>
  <c r="DV6" i="1"/>
  <c r="DU6" i="1"/>
  <c r="DT6" i="1"/>
  <c r="DS6" i="1"/>
  <c r="DR6" i="1"/>
  <c r="DQ6" i="1"/>
  <c r="DP6" i="1"/>
  <c r="DO6" i="1"/>
  <c r="DN6" i="1"/>
  <c r="DM6" i="1"/>
  <c r="DL6" i="1"/>
  <c r="DK6" i="1"/>
  <c r="DJ6" i="1"/>
  <c r="DI6" i="1"/>
  <c r="DH6" i="1"/>
  <c r="DG6" i="1"/>
  <c r="DF6" i="1"/>
  <c r="DE6" i="1"/>
  <c r="DD6" i="1"/>
  <c r="DC6" i="1"/>
  <c r="DB6" i="1"/>
  <c r="DA6" i="1"/>
  <c r="CZ6" i="1"/>
  <c r="CY6" i="1"/>
  <c r="CX6" i="1"/>
  <c r="CW6" i="1"/>
  <c r="CV6" i="1"/>
  <c r="CU6" i="1"/>
  <c r="CT6" i="1"/>
  <c r="CS6" i="1"/>
  <c r="CR6" i="1"/>
  <c r="CQ6" i="1"/>
  <c r="CP6" i="1"/>
  <c r="CO6" i="1"/>
  <c r="CN6" i="1"/>
  <c r="CM6" i="1"/>
  <c r="CL6" i="1"/>
  <c r="CK6" i="1"/>
  <c r="CJ6" i="1"/>
  <c r="CI6" i="1"/>
  <c r="CH6" i="1"/>
  <c r="CG6" i="1"/>
  <c r="CF6" i="1"/>
  <c r="CE6" i="1"/>
  <c r="CD6" i="1"/>
  <c r="CC6" i="1"/>
  <c r="CB6" i="1"/>
  <c r="CA6" i="1"/>
  <c r="BZ6" i="1"/>
  <c r="BY6" i="1"/>
  <c r="BX6" i="1"/>
  <c r="BW6" i="1"/>
  <c r="BV6" i="1"/>
  <c r="BU6" i="1"/>
  <c r="BT6" i="1"/>
  <c r="BS6" i="1"/>
  <c r="BR6" i="1"/>
  <c r="BQ6" i="1"/>
  <c r="BP6" i="1"/>
  <c r="BO6" i="1"/>
  <c r="BN6" i="1"/>
  <c r="BM6" i="1"/>
  <c r="BL6" i="1"/>
  <c r="BK6" i="1"/>
  <c r="BJ6" i="1"/>
  <c r="BI6" i="1"/>
  <c r="BH6" i="1"/>
  <c r="BG6" i="1"/>
  <c r="BF6" i="1"/>
  <c r="BE6" i="1"/>
  <c r="BD6" i="1"/>
  <c r="BC6" i="1"/>
  <c r="BB6" i="1"/>
  <c r="BA6" i="1"/>
  <c r="AZ6" i="1"/>
  <c r="AY6" i="1"/>
  <c r="AX6" i="1"/>
  <c r="AW6" i="1"/>
  <c r="AV6" i="1"/>
  <c r="AU6" i="1"/>
  <c r="AT6" i="1"/>
  <c r="AS6" i="1"/>
  <c r="AR6" i="1"/>
  <c r="AQ6" i="1"/>
  <c r="AP6" i="1"/>
  <c r="AO6" i="1"/>
  <c r="AN6" i="1"/>
  <c r="AM6" i="1"/>
  <c r="AL6" i="1"/>
  <c r="AK6" i="1"/>
  <c r="AJ6" i="1"/>
  <c r="AI6" i="1"/>
  <c r="AH6" i="1"/>
  <c r="AG6" i="1"/>
  <c r="AF6" i="1"/>
  <c r="AE6" i="1"/>
  <c r="AD6" i="1"/>
  <c r="AC6" i="1"/>
  <c r="AB6" i="1"/>
  <c r="AA6" i="1"/>
  <c r="Z6" i="1"/>
  <c r="Y6" i="1"/>
  <c r="X6" i="1"/>
  <c r="W6" i="1"/>
  <c r="V6" i="1"/>
  <c r="U6" i="1"/>
  <c r="T6" i="1"/>
  <c r="S6" i="1"/>
  <c r="R6" i="1"/>
  <c r="Q6" i="1"/>
  <c r="P6" i="1" a="1"/>
  <c r="P6" i="1"/>
  <c r="N6" i="1" a="1"/>
  <c r="M6" i="1" a="1"/>
  <c r="J6" i="1" a="1"/>
  <c r="H6" i="1"/>
  <c r="D6" i="1" a="1"/>
  <c r="D6" i="1"/>
  <c r="C6" i="1"/>
  <c r="GO5" i="1"/>
  <c r="GN5" i="1"/>
  <c r="GM5" i="1"/>
  <c r="GL5" i="1"/>
  <c r="GK5" i="1"/>
  <c r="GJ5" i="1"/>
  <c r="GI5" i="1"/>
  <c r="GH5" i="1"/>
  <c r="GG5" i="1"/>
  <c r="GF5" i="1"/>
  <c r="GE5" i="1"/>
  <c r="GD5" i="1"/>
  <c r="GC5" i="1"/>
  <c r="GB5" i="1"/>
  <c r="GA5" i="1"/>
  <c r="FZ5" i="1"/>
  <c r="FY5" i="1"/>
  <c r="FX5" i="1"/>
  <c r="FW5" i="1"/>
  <c r="FV5" i="1"/>
  <c r="FU5" i="1"/>
  <c r="FT5" i="1"/>
  <c r="FS5" i="1"/>
  <c r="FR5" i="1"/>
  <c r="FQ5" i="1"/>
  <c r="FP5" i="1"/>
  <c r="FO5" i="1"/>
  <c r="FN5" i="1"/>
  <c r="FM5" i="1"/>
  <c r="FL5" i="1"/>
  <c r="FK5" i="1"/>
  <c r="FJ5" i="1"/>
  <c r="FI5" i="1"/>
  <c r="FH5" i="1"/>
  <c r="FG5" i="1"/>
  <c r="FF5" i="1"/>
  <c r="FE5" i="1"/>
  <c r="FD5" i="1"/>
  <c r="FC5" i="1"/>
  <c r="FB5" i="1"/>
  <c r="FA5" i="1"/>
  <c r="EZ5" i="1"/>
  <c r="EY5" i="1"/>
  <c r="EX5" i="1"/>
  <c r="EW5" i="1"/>
  <c r="EV5" i="1"/>
  <c r="EU5" i="1"/>
  <c r="ET5" i="1"/>
  <c r="ES5" i="1"/>
  <c r="ER5" i="1"/>
  <c r="EQ5" i="1"/>
  <c r="EP5" i="1"/>
  <c r="EO5" i="1"/>
  <c r="EN5" i="1"/>
  <c r="EM5" i="1"/>
  <c r="EL5" i="1"/>
  <c r="EK5" i="1"/>
  <c r="EJ5" i="1"/>
  <c r="EI5" i="1"/>
  <c r="EH5" i="1"/>
  <c r="EG5" i="1"/>
  <c r="EF5" i="1"/>
  <c r="EE5" i="1"/>
  <c r="ED5" i="1"/>
  <c r="EC5" i="1"/>
  <c r="EB5" i="1"/>
  <c r="EA5" i="1"/>
  <c r="DZ5" i="1"/>
  <c r="DY5" i="1"/>
  <c r="DX5" i="1"/>
  <c r="DW5" i="1"/>
  <c r="DV5" i="1"/>
  <c r="DU5" i="1"/>
  <c r="DT5" i="1"/>
  <c r="DS5" i="1"/>
  <c r="DR5" i="1"/>
  <c r="DQ5" i="1"/>
  <c r="DP5" i="1"/>
  <c r="DO5" i="1"/>
  <c r="DN5" i="1"/>
  <c r="DM5" i="1"/>
  <c r="DL5" i="1"/>
  <c r="DK5" i="1"/>
  <c r="DJ5" i="1"/>
  <c r="DI5" i="1"/>
  <c r="DH5" i="1"/>
  <c r="DG5" i="1"/>
  <c r="DF5" i="1"/>
  <c r="DE5" i="1"/>
  <c r="DD5" i="1"/>
  <c r="DC5" i="1"/>
  <c r="DB5" i="1"/>
  <c r="DA5" i="1"/>
  <c r="CZ5" i="1"/>
  <c r="CY5" i="1"/>
  <c r="CX5" i="1"/>
  <c r="CW5" i="1"/>
  <c r="CV5" i="1"/>
  <c r="CU5" i="1"/>
  <c r="CT5" i="1"/>
  <c r="CS5" i="1"/>
  <c r="CR5" i="1"/>
  <c r="CQ5" i="1"/>
  <c r="CP5" i="1"/>
  <c r="CO5" i="1"/>
  <c r="CN5" i="1"/>
  <c r="CM5" i="1"/>
  <c r="CL5" i="1"/>
  <c r="CK5" i="1"/>
  <c r="CJ5" i="1"/>
  <c r="CI5" i="1"/>
  <c r="CH5" i="1"/>
  <c r="CG5" i="1"/>
  <c r="CF5" i="1"/>
  <c r="CE5" i="1"/>
  <c r="CD5" i="1"/>
  <c r="CC5" i="1"/>
  <c r="CB5" i="1"/>
  <c r="CA5" i="1"/>
  <c r="BZ5" i="1"/>
  <c r="BY5" i="1"/>
  <c r="BX5" i="1"/>
  <c r="BW5" i="1"/>
  <c r="BV5" i="1"/>
  <c r="BU5" i="1"/>
  <c r="BT5" i="1"/>
  <c r="BS5" i="1"/>
  <c r="BR5" i="1"/>
  <c r="BQ5" i="1"/>
  <c r="BP5" i="1"/>
  <c r="BO5" i="1"/>
  <c r="BN5" i="1"/>
  <c r="BM5" i="1"/>
  <c r="BL5" i="1"/>
  <c r="BK5" i="1"/>
  <c r="BJ5" i="1"/>
  <c r="BI5" i="1"/>
  <c r="BH5" i="1"/>
  <c r="BG5" i="1"/>
  <c r="BF5" i="1"/>
  <c r="BE5" i="1"/>
  <c r="BD5" i="1"/>
  <c r="BC5" i="1"/>
  <c r="BB5" i="1"/>
  <c r="BA5" i="1"/>
  <c r="AZ5" i="1"/>
  <c r="AY5" i="1"/>
  <c r="AX5" i="1"/>
  <c r="AW5" i="1"/>
  <c r="AV5" i="1"/>
  <c r="AU5" i="1"/>
  <c r="AT5" i="1"/>
  <c r="AS5" i="1"/>
  <c r="AR5" i="1"/>
  <c r="AQ5" i="1"/>
  <c r="AP5" i="1"/>
  <c r="AO5" i="1"/>
  <c r="AN5" i="1"/>
  <c r="AM5" i="1"/>
  <c r="AL5" i="1"/>
  <c r="AK5" i="1"/>
  <c r="AJ5" i="1"/>
  <c r="AI5" i="1"/>
  <c r="AH5" i="1"/>
  <c r="AG5" i="1"/>
  <c r="AF5" i="1"/>
  <c r="AE5" i="1"/>
  <c r="AD5" i="1"/>
  <c r="AC5" i="1"/>
  <c r="AB5" i="1"/>
  <c r="AA5" i="1"/>
  <c r="Z5" i="1"/>
  <c r="Y5" i="1"/>
  <c r="X5" i="1"/>
  <c r="W5" i="1"/>
  <c r="V5" i="1"/>
  <c r="U5" i="1"/>
  <c r="T5" i="1"/>
  <c r="S5" i="1"/>
  <c r="R5" i="1"/>
  <c r="Q5" i="1"/>
  <c r="P5" i="1" a="1"/>
  <c r="P5" i="1"/>
  <c r="N5" i="1" a="1"/>
  <c r="N5" i="1"/>
  <c r="M5" i="1" a="1"/>
  <c r="M5" i="1"/>
  <c r="H5" i="1"/>
  <c r="D5" i="1" a="1"/>
  <c r="D5" i="1"/>
  <c r="C5" i="1"/>
  <c r="J6" i="1" s="1"/>
  <c r="N12" i="1" l="1"/>
  <c r="M12" i="1"/>
  <c r="FU7" i="7"/>
  <c r="GJ7" i="7"/>
  <c r="FZ7" i="7"/>
  <c r="EW7" i="7"/>
  <c r="DJ7" i="7"/>
  <c r="DA7" i="7"/>
  <c r="BX7" i="7"/>
  <c r="FF7" i="7"/>
  <c r="EL7" i="7"/>
  <c r="DS7" i="7"/>
  <c r="CX7" i="7"/>
  <c r="CO7" i="7"/>
  <c r="AI7" i="7"/>
  <c r="FA7" i="7"/>
  <c r="N7" i="7" s="1"/>
  <c r="EG7" i="7"/>
  <c r="DX7" i="7"/>
  <c r="DM7" i="7"/>
  <c r="CR7" i="7"/>
  <c r="BE7" i="7"/>
  <c r="AL7" i="7"/>
  <c r="R7" i="7"/>
  <c r="GD7" i="7"/>
  <c r="FT7" i="7"/>
  <c r="EZ7" i="7"/>
  <c r="EF7" i="7"/>
  <c r="BD7" i="7"/>
  <c r="Z7" i="7"/>
  <c r="Q7" i="7"/>
  <c r="FI7" i="7"/>
  <c r="EO7" i="7"/>
  <c r="DV7" i="7"/>
  <c r="CP7" i="7"/>
  <c r="CF7" i="7"/>
  <c r="BV7" i="7"/>
  <c r="BM7" i="7"/>
  <c r="GM7" i="7"/>
  <c r="GC7" i="7"/>
  <c r="Y7" i="7"/>
  <c r="FR7" i="7"/>
  <c r="FH7" i="7"/>
  <c r="EX7" i="7"/>
  <c r="EN7" i="7"/>
  <c r="DI7" i="7"/>
  <c r="CE7" i="7"/>
  <c r="BB7" i="7"/>
  <c r="AH7" i="7"/>
  <c r="GL7" i="7"/>
  <c r="GB7" i="7"/>
  <c r="EC7" i="7"/>
  <c r="CN7" i="7"/>
  <c r="BT7" i="7"/>
  <c r="X7" i="7"/>
  <c r="GK7" i="7"/>
  <c r="EB7" i="7"/>
  <c r="DR7" i="7"/>
  <c r="CM7" i="7"/>
  <c r="CC7" i="7"/>
  <c r="EK7" i="7"/>
  <c r="CV7" i="7"/>
  <c r="BR7" i="7"/>
  <c r="AZ7" i="7"/>
  <c r="FY7" i="7"/>
  <c r="FO7" i="7"/>
  <c r="EA7" i="7"/>
  <c r="DF7" i="7"/>
  <c r="CB7" i="7"/>
  <c r="BH7" i="7"/>
  <c r="FD7" i="7"/>
  <c r="ES7" i="7"/>
  <c r="EJ7" i="7"/>
  <c r="DP7" i="7"/>
  <c r="BQ7" i="7"/>
  <c r="AY7" i="7"/>
  <c r="AO7" i="7"/>
  <c r="U7" i="7"/>
  <c r="V7" i="7"/>
  <c r="BF7" i="7"/>
  <c r="DC7" i="7"/>
  <c r="EQ7" i="7"/>
  <c r="FQ7" i="7"/>
  <c r="FA6" i="4"/>
  <c r="DL6" i="4"/>
  <c r="BU6" i="4"/>
  <c r="AO6" i="4"/>
  <c r="FX6" i="4"/>
  <c r="EG6" i="4"/>
  <c r="CN6" i="4"/>
  <c r="AY6" i="4"/>
  <c r="FG6" i="4"/>
  <c r="DO6" i="4"/>
  <c r="BT6" i="4"/>
  <c r="AA6" i="4"/>
  <c r="P6" i="4" s="1"/>
  <c r="FE6" i="4"/>
  <c r="DF6" i="4"/>
  <c r="BO6" i="4"/>
  <c r="U6" i="4"/>
  <c r="EX6" i="4"/>
  <c r="DD6" i="4"/>
  <c r="BM6" i="4"/>
  <c r="EW6" i="4"/>
  <c r="DC6" i="4"/>
  <c r="BA6" i="4"/>
  <c r="EV6" i="4"/>
  <c r="CU6" i="4"/>
  <c r="AZ6" i="4"/>
  <c r="EK6" i="4"/>
  <c r="CP6" i="4"/>
  <c r="AX6" i="4"/>
  <c r="GH6" i="4"/>
  <c r="EJ6" i="4"/>
  <c r="CO6" i="4"/>
  <c r="AW6" i="4"/>
  <c r="GD6" i="4"/>
  <c r="EH6" i="4"/>
  <c r="CK6" i="4"/>
  <c r="AQ6" i="4"/>
  <c r="GA6" i="4"/>
  <c r="ED6" i="4"/>
  <c r="CJ6" i="4"/>
  <c r="AP6" i="4"/>
  <c r="FZ6" i="4"/>
  <c r="EC6" i="4"/>
  <c r="CI6" i="4"/>
  <c r="AF6" i="4"/>
  <c r="FW6" i="4"/>
  <c r="DZ6" i="4"/>
  <c r="CH6" i="4"/>
  <c r="AD6" i="4"/>
  <c r="Z6" i="4"/>
  <c r="FI6" i="4"/>
  <c r="AR6" i="4"/>
  <c r="FS6" i="4"/>
  <c r="BP6" i="4"/>
  <c r="GG6" i="4"/>
  <c r="Y6" i="7"/>
  <c r="CO6" i="7"/>
  <c r="AV7" i="7"/>
  <c r="BG7" i="7"/>
  <c r="CS7" i="7"/>
  <c r="ER7" i="7"/>
  <c r="GF7" i="7"/>
  <c r="BN6" i="4"/>
  <c r="FV6" i="4"/>
  <c r="AB6" i="7"/>
  <c r="CR6" i="7"/>
  <c r="CG7" i="7"/>
  <c r="DE7" i="7"/>
  <c r="FG7" i="7"/>
  <c r="AC6" i="7"/>
  <c r="CT6" i="7"/>
  <c r="AW7" i="7"/>
  <c r="CT7" i="7"/>
  <c r="CN10" i="7"/>
  <c r="BR6" i="4"/>
  <c r="AU6" i="7"/>
  <c r="AB7" i="7"/>
  <c r="AN7" i="7"/>
  <c r="BW7" i="7"/>
  <c r="DH7" i="7"/>
  <c r="FJ7" i="7"/>
  <c r="FW7" i="7"/>
  <c r="BY9" i="7"/>
  <c r="BA9" i="7"/>
  <c r="U9" i="7"/>
  <c r="BD9" i="7"/>
  <c r="W9" i="7"/>
  <c r="BW9" i="7"/>
  <c r="AO9" i="7"/>
  <c r="BU9" i="7"/>
  <c r="AM9" i="7"/>
  <c r="BT9" i="7"/>
  <c r="AL9" i="7"/>
  <c r="BS9" i="7"/>
  <c r="AK9" i="7"/>
  <c r="BR9" i="7"/>
  <c r="AJ9" i="7"/>
  <c r="BQ9" i="7"/>
  <c r="AI9" i="7"/>
  <c r="BG9" i="7"/>
  <c r="AF9" i="7"/>
  <c r="BF9" i="7"/>
  <c r="AD9" i="7"/>
  <c r="BE9" i="7"/>
  <c r="V9" i="7"/>
  <c r="BC9" i="7"/>
  <c r="T9" i="7"/>
  <c r="AZ9" i="7"/>
  <c r="Z12" i="7"/>
  <c r="AK12" i="7"/>
  <c r="X12" i="7"/>
  <c r="Q12" i="7"/>
  <c r="N6" i="1"/>
  <c r="M6" i="1"/>
  <c r="I6" i="6" s="1"/>
  <c r="CH7" i="7"/>
  <c r="GH7" i="7"/>
  <c r="BS6" i="4"/>
  <c r="EP6" i="7"/>
  <c r="DI6" i="7"/>
  <c r="CA6" i="7"/>
  <c r="ET6" i="7"/>
  <c r="DK6" i="7"/>
  <c r="CC6" i="7"/>
  <c r="BB6" i="7"/>
  <c r="W6" i="7"/>
  <c r="EQ6" i="7"/>
  <c r="DG6" i="7"/>
  <c r="BY6" i="7"/>
  <c r="AT6" i="7"/>
  <c r="U6" i="7"/>
  <c r="EO6" i="7"/>
  <c r="DF6" i="7"/>
  <c r="BX6" i="7"/>
  <c r="AS6" i="7"/>
  <c r="T6" i="7"/>
  <c r="EE6" i="7"/>
  <c r="DD6" i="7"/>
  <c r="BV6" i="7"/>
  <c r="AR6" i="7"/>
  <c r="ED6" i="7"/>
  <c r="DB6" i="7"/>
  <c r="BU6" i="7"/>
  <c r="AP6" i="7"/>
  <c r="EC6" i="7"/>
  <c r="CU6" i="7"/>
  <c r="BT6" i="7"/>
  <c r="AO6" i="7"/>
  <c r="EA6" i="7"/>
  <c r="CS6" i="7"/>
  <c r="BL6" i="7"/>
  <c r="AM6" i="7"/>
  <c r="DY6" i="7"/>
  <c r="CQ6" i="7"/>
  <c r="BJ6" i="7"/>
  <c r="AK6" i="7"/>
  <c r="DX6" i="7"/>
  <c r="CP6" i="7"/>
  <c r="BI6" i="7"/>
  <c r="AD6" i="7"/>
  <c r="AN6" i="7"/>
  <c r="DL6" i="7"/>
  <c r="AX7" i="7"/>
  <c r="BJ7" i="7"/>
  <c r="EI7" i="7"/>
  <c r="BV6" i="4"/>
  <c r="CM6" i="4"/>
  <c r="M10" i="1"/>
  <c r="I10" i="6" s="1"/>
  <c r="N10" i="1"/>
  <c r="BC6" i="7"/>
  <c r="DU6" i="7"/>
  <c r="CJ7" i="7"/>
  <c r="CW7" i="7"/>
  <c r="BB9" i="7"/>
  <c r="DE6" i="4"/>
  <c r="BE6" i="7"/>
  <c r="DW6" i="7"/>
  <c r="FX7" i="7"/>
  <c r="BP9" i="7"/>
  <c r="V10" i="7"/>
  <c r="CD10" i="7"/>
  <c r="DI6" i="4"/>
  <c r="N8" i="1"/>
  <c r="M8" i="1"/>
  <c r="BK6" i="7"/>
  <c r="ES6" i="7"/>
  <c r="S7" i="7"/>
  <c r="AQ7" i="7"/>
  <c r="DZ7" i="7"/>
  <c r="FN7" i="7"/>
  <c r="FE10" i="7"/>
  <c r="W10" i="7"/>
  <c r="GM10" i="7"/>
  <c r="FK10" i="7"/>
  <c r="CX10" i="7"/>
  <c r="AW10" i="7"/>
  <c r="EW10" i="7"/>
  <c r="EJ10" i="7"/>
  <c r="AH10" i="7"/>
  <c r="FU10" i="7"/>
  <c r="FJ10" i="7"/>
  <c r="CW10" i="7"/>
  <c r="BX10" i="7"/>
  <c r="AG10" i="7"/>
  <c r="GE10" i="7"/>
  <c r="CV10" i="7"/>
  <c r="GD10" i="7"/>
  <c r="DS10" i="7"/>
  <c r="DF10" i="7"/>
  <c r="CU10" i="7"/>
  <c r="BU10" i="7"/>
  <c r="FR10" i="7"/>
  <c r="ED10" i="7"/>
  <c r="DE10" i="7"/>
  <c r="CT10" i="7"/>
  <c r="T6" i="4"/>
  <c r="DY6" i="4"/>
  <c r="AJ11" i="4"/>
  <c r="BY11" i="4"/>
  <c r="DV11" i="4"/>
  <c r="BS12" i="4"/>
  <c r="DS12" i="4"/>
  <c r="FM12" i="4"/>
  <c r="AM7" i="6"/>
  <c r="EE7" i="6"/>
  <c r="GK7" i="6"/>
  <c r="AD8" i="6"/>
  <c r="FI8" i="6"/>
  <c r="BK14" i="7"/>
  <c r="DO14" i="7"/>
  <c r="FL14" i="7"/>
  <c r="AY15" i="7"/>
  <c r="CB15" i="7"/>
  <c r="DM15" i="7"/>
  <c r="EV15" i="7"/>
  <c r="GA15" i="7"/>
  <c r="FQ5" i="4"/>
  <c r="EQ5" i="4"/>
  <c r="CH5" i="4"/>
  <c r="FT5" i="4"/>
  <c r="CO5" i="4"/>
  <c r="V5" i="4"/>
  <c r="DZ5" i="4"/>
  <c r="AV5" i="4"/>
  <c r="AR5" i="4"/>
  <c r="DX5" i="4"/>
  <c r="AR7" i="4"/>
  <c r="BV7" i="4"/>
  <c r="DD7" i="4"/>
  <c r="ED7" i="4"/>
  <c r="FI7" i="4"/>
  <c r="GO7" i="4"/>
  <c r="Q14" i="7"/>
  <c r="BY14" i="7"/>
  <c r="DP14" i="7"/>
  <c r="FM14" i="7"/>
  <c r="Q15" i="7"/>
  <c r="BA15" i="7"/>
  <c r="CD15" i="7"/>
  <c r="DN15" i="7"/>
  <c r="EY15" i="7"/>
  <c r="GC15" i="7"/>
  <c r="FY18" i="7"/>
  <c r="GD18" i="7"/>
  <c r="FC18" i="7"/>
  <c r="DZ18" i="7"/>
  <c r="DA18" i="7"/>
  <c r="CA18" i="7"/>
  <c r="AV18" i="7"/>
  <c r="V18" i="7"/>
  <c r="GK18" i="7"/>
  <c r="FH18" i="7"/>
  <c r="EA18" i="7"/>
  <c r="CX18" i="7"/>
  <c r="BX18" i="7"/>
  <c r="AQ18" i="7"/>
  <c r="FL18" i="7"/>
  <c r="EI18" i="7"/>
  <c r="DC18" i="7"/>
  <c r="BZ18" i="7"/>
  <c r="AP18" i="7"/>
  <c r="AG18" i="7"/>
  <c r="BL18" i="7"/>
  <c r="CU18" i="7"/>
  <c r="DY18" i="7"/>
  <c r="FJ18" i="7"/>
  <c r="AT5" i="4"/>
  <c r="EC5" i="4"/>
  <c r="AU7" i="4"/>
  <c r="BY7" i="4"/>
  <c r="DE7" i="4"/>
  <c r="EH7" i="4"/>
  <c r="FL7" i="4"/>
  <c r="FQ9" i="4"/>
  <c r="GI9" i="4"/>
  <c r="BE9" i="4"/>
  <c r="GN9" i="4"/>
  <c r="CA9" i="4"/>
  <c r="CU9" i="4"/>
  <c r="AR9" i="4"/>
  <c r="GL9" i="4"/>
  <c r="FK11" i="4"/>
  <c r="FQ11" i="4"/>
  <c r="EA11" i="4"/>
  <c r="CI11" i="4"/>
  <c r="AT11" i="4"/>
  <c r="FL11" i="4"/>
  <c r="DP11" i="4"/>
  <c r="BX11" i="4"/>
  <c r="AM11" i="4"/>
  <c r="EY11" i="4"/>
  <c r="DJ11" i="4"/>
  <c r="BO11" i="4"/>
  <c r="V11" i="4"/>
  <c r="AL11" i="4"/>
  <c r="CE11" i="4"/>
  <c r="EF11" i="4"/>
  <c r="FW11" i="4"/>
  <c r="U12" i="4"/>
  <c r="BU12" i="4"/>
  <c r="DT12" i="4"/>
  <c r="FU12" i="4"/>
  <c r="P7" i="6"/>
  <c r="DI7" i="6"/>
  <c r="DU7" i="6"/>
  <c r="EP7" i="6"/>
  <c r="GA7" i="6"/>
  <c r="AQ8" i="6"/>
  <c r="BP8" i="6"/>
  <c r="FW8" i="6"/>
  <c r="GH8" i="6"/>
  <c r="S8" i="6"/>
  <c r="CO8" i="6"/>
  <c r="EL8" i="6"/>
  <c r="EY8" i="6"/>
  <c r="FJ8" i="6"/>
  <c r="V14" i="7"/>
  <c r="CA14" i="7"/>
  <c r="DV14" i="7"/>
  <c r="GB14" i="7"/>
  <c r="T15" i="7"/>
  <c r="BD15" i="7"/>
  <c r="CO15" i="7"/>
  <c r="DS15" i="7"/>
  <c r="FC15" i="7"/>
  <c r="GE15" i="7"/>
  <c r="V17" i="7"/>
  <c r="AV17" i="7"/>
  <c r="BW17" i="7"/>
  <c r="CT17" i="7"/>
  <c r="DT17" i="7"/>
  <c r="ES17" i="7"/>
  <c r="FS17" i="7"/>
  <c r="AL18" i="7"/>
  <c r="BN18" i="7"/>
  <c r="CW18" i="7"/>
  <c r="EE18" i="7"/>
  <c r="FM18" i="7"/>
  <c r="BH5" i="4"/>
  <c r="EH5" i="4"/>
  <c r="S7" i="4"/>
  <c r="AX7" i="4"/>
  <c r="CB7" i="4"/>
  <c r="DG7" i="4"/>
  <c r="EK7" i="4"/>
  <c r="FN7" i="4"/>
  <c r="BA9" i="4"/>
  <c r="GH10" i="4"/>
  <c r="FG10" i="4"/>
  <c r="EJ10" i="4"/>
  <c r="DN10" i="4"/>
  <c r="CN10" i="4"/>
  <c r="BQ10" i="4"/>
  <c r="AR10" i="4"/>
  <c r="U10" i="4"/>
  <c r="FU10" i="4"/>
  <c r="EW10" i="4"/>
  <c r="DW10" i="4"/>
  <c r="CX10" i="4"/>
  <c r="BZ10" i="4"/>
  <c r="BA10" i="4"/>
  <c r="Y10" i="4"/>
  <c r="GM10" i="4"/>
  <c r="FN10" i="4"/>
  <c r="EL10" i="4"/>
  <c r="DK10" i="4"/>
  <c r="CH10" i="4"/>
  <c r="BH10" i="4"/>
  <c r="AI10" i="4"/>
  <c r="AG10" i="4"/>
  <c r="BG10" i="4"/>
  <c r="CJ10" i="4"/>
  <c r="DO10" i="4"/>
  <c r="EP10" i="4"/>
  <c r="FS10" i="4"/>
  <c r="AO11" i="4"/>
  <c r="CH11" i="4"/>
  <c r="EL11" i="4"/>
  <c r="GB11" i="4"/>
  <c r="Y12" i="4"/>
  <c r="BX12" i="4"/>
  <c r="DY12" i="4"/>
  <c r="GB12" i="4"/>
  <c r="Q7" i="6"/>
  <c r="AO7" i="6"/>
  <c r="BY7" i="6"/>
  <c r="DJ7" i="6"/>
  <c r="EG7" i="6"/>
  <c r="GB7" i="6"/>
  <c r="EA8" i="6"/>
  <c r="FZ8" i="6"/>
  <c r="FP8" i="6"/>
  <c r="ET8" i="6"/>
  <c r="EJ8" i="6"/>
  <c r="DN8" i="6"/>
  <c r="DD8" i="6"/>
  <c r="CH8" i="6"/>
  <c r="BX8" i="6"/>
  <c r="BB8" i="6"/>
  <c r="AR8" i="6"/>
  <c r="V8" i="6"/>
  <c r="FG8" i="6"/>
  <c r="DC8" i="6"/>
  <c r="BJ8" i="6"/>
  <c r="AC8" i="6"/>
  <c r="GE8" i="6"/>
  <c r="FH8" i="6"/>
  <c r="EK8" i="6"/>
  <c r="AY8" i="6"/>
  <c r="AB8" i="6"/>
  <c r="DM8" i="6"/>
  <c r="CP8" i="6"/>
  <c r="AA8" i="6"/>
  <c r="FQ8" i="6"/>
  <c r="EI8" i="6"/>
  <c r="CE8" i="6"/>
  <c r="BH8" i="6"/>
  <c r="AK8" i="6"/>
  <c r="N8" i="6"/>
  <c r="FO8" i="6"/>
  <c r="ER8" i="6"/>
  <c r="DK8" i="6"/>
  <c r="CX8" i="6"/>
  <c r="CN8" i="6"/>
  <c r="BQ8" i="6"/>
  <c r="AT8" i="6"/>
  <c r="J8" i="6"/>
  <c r="T8" i="6"/>
  <c r="AS8" i="6"/>
  <c r="BR8" i="6"/>
  <c r="EZ8" i="6"/>
  <c r="X14" i="7"/>
  <c r="CD14" i="7"/>
  <c r="DY14" i="7"/>
  <c r="AE15" i="7"/>
  <c r="BH15" i="7"/>
  <c r="CR15" i="7"/>
  <c r="DU15" i="7"/>
  <c r="FK16" i="7"/>
  <c r="EP16" i="7"/>
  <c r="GE16" i="7"/>
  <c r="BG16" i="7"/>
  <c r="EN16" i="7"/>
  <c r="Z17" i="7"/>
  <c r="AY17" i="7"/>
  <c r="BY17" i="7"/>
  <c r="CV17" i="7"/>
  <c r="DW17" i="7"/>
  <c r="EU17" i="7"/>
  <c r="AN18" i="7"/>
  <c r="BS18" i="7"/>
  <c r="DD18" i="7"/>
  <c r="EN18" i="7"/>
  <c r="FS18" i="7"/>
  <c r="BJ5" i="4"/>
  <c r="EU5" i="4"/>
  <c r="V7" i="4"/>
  <c r="BB7" i="4"/>
  <c r="CG7" i="4"/>
  <c r="DI7" i="4"/>
  <c r="EN7" i="4"/>
  <c r="CF9" i="4"/>
  <c r="AJ10" i="4"/>
  <c r="BL10" i="4"/>
  <c r="CM10" i="4"/>
  <c r="DQ10" i="4"/>
  <c r="EU10" i="4"/>
  <c r="FV10" i="4"/>
  <c r="AR11" i="4"/>
  <c r="CQ11" i="4"/>
  <c r="EO11" i="4"/>
  <c r="GI11" i="4"/>
  <c r="AD12" i="4"/>
  <c r="CG12" i="4"/>
  <c r="EC12" i="4"/>
  <c r="GK12" i="4"/>
  <c r="DA5" i="6"/>
  <c r="ED5" i="6"/>
  <c r="FE7" i="6"/>
  <c r="BG8" i="6"/>
  <c r="EB8" i="6"/>
  <c r="FY8" i="6"/>
  <c r="FV7" i="4"/>
  <c r="EU7" i="4"/>
  <c r="DX7" i="4"/>
  <c r="CX7" i="4"/>
  <c r="BX7" i="4"/>
  <c r="AY7" i="4"/>
  <c r="Y7" i="4"/>
  <c r="FU7" i="4"/>
  <c r="ES7" i="4"/>
  <c r="DR7" i="4"/>
  <c r="CQ7" i="4"/>
  <c r="BP7" i="4"/>
  <c r="AN7" i="4"/>
  <c r="FX7" i="4"/>
  <c r="ET7" i="4"/>
  <c r="DQ7" i="4"/>
  <c r="CN7" i="4"/>
  <c r="BM7" i="4"/>
  <c r="AJ7" i="4"/>
  <c r="X7" i="4"/>
  <c r="BC7" i="4"/>
  <c r="CI7" i="4"/>
  <c r="DJ7" i="4"/>
  <c r="EQ7" i="4"/>
  <c r="FW7" i="4"/>
  <c r="U8" i="6"/>
  <c r="AI8" i="6"/>
  <c r="CF8" i="6"/>
  <c r="DE8" i="6"/>
  <c r="FA8" i="6"/>
  <c r="FD14" i="7"/>
  <c r="GH14" i="7"/>
  <c r="EQ14" i="7"/>
  <c r="CT14" i="7"/>
  <c r="BD14" i="7"/>
  <c r="GG14" i="7"/>
  <c r="EG14" i="7"/>
  <c r="CH14" i="7"/>
  <c r="AP14" i="7"/>
  <c r="AL14" i="7"/>
  <c r="CE14" i="7"/>
  <c r="DZ14" i="7"/>
  <c r="GJ14" i="7"/>
  <c r="I5" i="6"/>
  <c r="AM14" i="7"/>
  <c r="CG14" i="7"/>
  <c r="EH14" i="7"/>
  <c r="GG15" i="7"/>
  <c r="FK15" i="7"/>
  <c r="EK15" i="7"/>
  <c r="DK15" i="7"/>
  <c r="CF15" i="7"/>
  <c r="BF15" i="7"/>
  <c r="AG15" i="7"/>
  <c r="FT15" i="7"/>
  <c r="EM15" i="7"/>
  <c r="DJ15" i="7"/>
  <c r="CC15" i="7"/>
  <c r="BC15" i="7"/>
  <c r="V15" i="7"/>
  <c r="FZ15" i="7"/>
  <c r="EW15" i="7"/>
  <c r="DQ15" i="7"/>
  <c r="CN15" i="7"/>
  <c r="BE15" i="7"/>
  <c r="AA15" i="7"/>
  <c r="AH15" i="7"/>
  <c r="BK15" i="7"/>
  <c r="CT15" i="7"/>
  <c r="EC15" i="7"/>
  <c r="FG15" i="7"/>
  <c r="AC7" i="4"/>
  <c r="BE7" i="4"/>
  <c r="CJ7" i="4"/>
  <c r="DK7" i="4"/>
  <c r="ER7" i="4"/>
  <c r="FY7" i="4"/>
  <c r="AO14" i="7"/>
  <c r="CI14" i="7"/>
  <c r="ER14" i="7"/>
  <c r="AJ15" i="7"/>
  <c r="BS15" i="7"/>
  <c r="CU15" i="7"/>
  <c r="ED15" i="7"/>
  <c r="FH15" i="7"/>
  <c r="GI17" i="7"/>
  <c r="FM17" i="7"/>
  <c r="ER17" i="7"/>
  <c r="DX17" i="7"/>
  <c r="DD17" i="7"/>
  <c r="CF17" i="7"/>
  <c r="BL17" i="7"/>
  <c r="AR17" i="7"/>
  <c r="W17" i="7"/>
  <c r="FZ17" i="7"/>
  <c r="FE17" i="7"/>
  <c r="EJ17" i="7"/>
  <c r="DL17" i="7"/>
  <c r="CQ17" i="7"/>
  <c r="BV17" i="7"/>
  <c r="AX17" i="7"/>
  <c r="AC17" i="7"/>
  <c r="FX17" i="7"/>
  <c r="FB17" i="7"/>
  <c r="EC17" i="7"/>
  <c r="DG17" i="7"/>
  <c r="CK17" i="7"/>
  <c r="BJ17" i="7"/>
  <c r="AM17" i="7"/>
  <c r="AE17" i="7"/>
  <c r="BE17" i="7"/>
  <c r="CB17" i="7"/>
  <c r="DB17" i="7"/>
  <c r="EA17" i="7"/>
  <c r="FA17" i="7"/>
  <c r="FY17" i="7"/>
  <c r="AT18" i="7"/>
  <c r="CD18" i="7"/>
  <c r="DH18" i="7"/>
  <c r="EQ18" i="7"/>
  <c r="FW18" i="7"/>
  <c r="CK5" i="4"/>
  <c r="FP5" i="4"/>
  <c r="AD7" i="4"/>
  <c r="BF7" i="4"/>
  <c r="CK7" i="4"/>
  <c r="DO7" i="4"/>
  <c r="EV7" i="4"/>
  <c r="FZ7" i="4"/>
  <c r="DH9" i="4"/>
  <c r="AW11" i="4"/>
  <c r="CX11" i="4"/>
  <c r="ES11" i="4"/>
  <c r="AO12" i="4"/>
  <c r="CP12" i="4"/>
  <c r="AG7" i="6"/>
  <c r="AS7" i="6"/>
  <c r="BF7" i="6"/>
  <c r="CC7" i="6"/>
  <c r="EK7" i="6"/>
  <c r="AJ8" i="6"/>
  <c r="BI8" i="6"/>
  <c r="CG8" i="6"/>
  <c r="DF8" i="6"/>
  <c r="EQ8" i="6"/>
  <c r="FB8" i="6"/>
  <c r="GE12" i="4"/>
  <c r="EH12" i="4"/>
  <c r="CT12" i="4"/>
  <c r="BB12" i="4"/>
  <c r="GJ12" i="4"/>
  <c r="EI12" i="4"/>
  <c r="CS12" i="4"/>
  <c r="AT12" i="4"/>
  <c r="GO12" i="4"/>
  <c r="EV12" i="4"/>
  <c r="CV12" i="4"/>
  <c r="AQ12" i="4"/>
  <c r="AN12" i="4"/>
  <c r="CM12" i="4"/>
  <c r="ET12" i="4"/>
  <c r="FT7" i="6"/>
  <c r="FX7" i="6"/>
  <c r="FM7" i="6"/>
  <c r="FD7" i="6"/>
  <c r="DZ7" i="6"/>
  <c r="DQ7" i="6"/>
  <c r="CV7" i="6"/>
  <c r="CB7" i="6"/>
  <c r="BS7" i="6"/>
  <c r="AZ7" i="6"/>
  <c r="GF7" i="6"/>
  <c r="FV7" i="6"/>
  <c r="CT7" i="6"/>
  <c r="CJ7" i="6"/>
  <c r="BQ7" i="6"/>
  <c r="BH7" i="6"/>
  <c r="AX7" i="6"/>
  <c r="AN7" i="6"/>
  <c r="T7" i="6"/>
  <c r="GC7" i="6"/>
  <c r="FQ7" i="6"/>
  <c r="CA7" i="6"/>
  <c r="AV7" i="6"/>
  <c r="Z7" i="6"/>
  <c r="FN7" i="6"/>
  <c r="DP7" i="6"/>
  <c r="DE7" i="6"/>
  <c r="CI7" i="6"/>
  <c r="BX7" i="6"/>
  <c r="BD7" i="6"/>
  <c r="FC7" i="6"/>
  <c r="EH7" i="6"/>
  <c r="DO7" i="6"/>
  <c r="BC7" i="6"/>
  <c r="AP7" i="6"/>
  <c r="U7" i="6"/>
  <c r="GJ7" i="6"/>
  <c r="FL7" i="6"/>
  <c r="DX7" i="6"/>
  <c r="CR7" i="6"/>
  <c r="CG7" i="6"/>
  <c r="BV7" i="6"/>
  <c r="BL7" i="6"/>
  <c r="AE7" i="6"/>
  <c r="EZ7" i="6"/>
  <c r="EF7" i="6"/>
  <c r="DL7" i="6"/>
  <c r="DA7" i="6"/>
  <c r="AC7" i="6"/>
  <c r="R7" i="6"/>
  <c r="BP7" i="6"/>
  <c r="DY7" i="6"/>
  <c r="EU7" i="6"/>
  <c r="FF7" i="6"/>
  <c r="DS8" i="6"/>
  <c r="EC8" i="6"/>
  <c r="AQ14" i="7"/>
  <c r="CS14" i="7"/>
  <c r="ES14" i="7"/>
  <c r="AK15" i="7"/>
  <c r="BT15" i="7"/>
  <c r="CV15" i="7"/>
  <c r="EE15" i="7"/>
  <c r="FJ15" i="7"/>
  <c r="AF17" i="7"/>
  <c r="BF17" i="7"/>
  <c r="CC17" i="7"/>
  <c r="DE17" i="7"/>
  <c r="EB17" i="7"/>
  <c r="FC17" i="7"/>
  <c r="GC17" i="7"/>
  <c r="Q18" i="7"/>
  <c r="BB18" i="7"/>
  <c r="CE18" i="7"/>
  <c r="DL18" i="7"/>
  <c r="ER18" i="7"/>
  <c r="FX18" i="7"/>
  <c r="CL5" i="4"/>
  <c r="FV5" i="4"/>
  <c r="AE7" i="4"/>
  <c r="BH7" i="4"/>
  <c r="CL7" i="4"/>
  <c r="DU7" i="4"/>
  <c r="FA7" i="4"/>
  <c r="GA7" i="4"/>
  <c r="DZ9" i="4"/>
  <c r="AO10" i="4"/>
  <c r="BS10" i="4"/>
  <c r="CV10" i="4"/>
  <c r="DY10" i="4"/>
  <c r="EZ10" i="4"/>
  <c r="GC10" i="4"/>
  <c r="BD11" i="4"/>
  <c r="CY11" i="4"/>
  <c r="ET11" i="4"/>
  <c r="AP12" i="4"/>
  <c r="CW12" i="4"/>
  <c r="EZ12" i="4"/>
  <c r="DB7" i="6"/>
  <c r="EV7" i="6"/>
  <c r="CU8" i="6"/>
  <c r="DT8" i="6"/>
  <c r="ED8" i="6"/>
  <c r="AU14" i="7"/>
  <c r="CV14" i="7"/>
  <c r="FC14" i="7"/>
  <c r="AM15" i="7"/>
  <c r="BV15" i="7"/>
  <c r="CZ15" i="7"/>
  <c r="EI15" i="7"/>
  <c r="FU15" i="7"/>
  <c r="U18" i="7"/>
  <c r="BE18" i="7"/>
  <c r="CG18" i="7"/>
  <c r="DR18" i="7"/>
  <c r="ET18" i="7"/>
  <c r="GC18" i="7"/>
  <c r="CZ5" i="4"/>
  <c r="FX5" i="4"/>
  <c r="AG7" i="4"/>
  <c r="BN7" i="4"/>
  <c r="CR7" i="4"/>
  <c r="DY7" i="4"/>
  <c r="FC7" i="4"/>
  <c r="GC7" i="4"/>
  <c r="EK9" i="4"/>
  <c r="S11" i="4"/>
  <c r="BK11" i="4"/>
  <c r="DI11" i="4"/>
  <c r="FI11" i="4"/>
  <c r="BC12" i="4"/>
  <c r="CZ12" i="4"/>
  <c r="FF12" i="4"/>
  <c r="EB7" i="6"/>
  <c r="EM7" i="6"/>
  <c r="EW7" i="6"/>
  <c r="K8" i="6"/>
  <c r="AL8" i="6"/>
  <c r="CV8" i="6"/>
  <c r="DU8" i="6"/>
  <c r="ES8" i="6"/>
  <c r="FR8" i="6"/>
  <c r="BY8" i="6"/>
  <c r="CW8" i="6"/>
  <c r="DV8" i="6"/>
  <c r="GF8" i="6"/>
  <c r="GD13" i="7"/>
  <c r="FU13" i="7"/>
  <c r="BU13" i="7"/>
  <c r="AW13" i="7"/>
  <c r="AL13" i="7"/>
  <c r="AA13" i="7"/>
  <c r="Q13" i="7"/>
  <c r="U13" i="7"/>
  <c r="AS13" i="7"/>
  <c r="BE13" i="7"/>
  <c r="EH13" i="7"/>
  <c r="ES13" i="7"/>
  <c r="GE13" i="7"/>
  <c r="BS11" i="6"/>
  <c r="BU11" i="6"/>
  <c r="AD11" i="6"/>
  <c r="CX11" i="6"/>
  <c r="DZ11" i="6"/>
  <c r="FP11" i="6"/>
  <c r="BV11" i="6"/>
  <c r="BH11" i="6"/>
  <c r="AH12" i="6"/>
  <c r="AV12" i="6"/>
  <c r="GL12" i="6"/>
  <c r="FC12" i="6"/>
  <c r="EE12" i="6"/>
  <c r="DH12" i="6"/>
  <c r="BZ12" i="6"/>
  <c r="AE12" i="6"/>
  <c r="FY12" i="6"/>
  <c r="FM12" i="6"/>
  <c r="DR12" i="6"/>
  <c r="CK12" i="6"/>
  <c r="AO12" i="6"/>
  <c r="GK12" i="6"/>
  <c r="FB12" i="6"/>
  <c r="DG12" i="6"/>
  <c r="AD12" i="6"/>
  <c r="FL12" i="6"/>
  <c r="EC12" i="6"/>
  <c r="DQ12" i="6"/>
  <c r="AN12" i="6"/>
  <c r="FA12" i="6"/>
  <c r="BJ12" i="6"/>
  <c r="AX12" i="6"/>
  <c r="AC12" i="6"/>
  <c r="P12" i="6"/>
  <c r="FV12" i="6"/>
  <c r="FK12" i="6"/>
  <c r="EN12" i="6"/>
  <c r="CH12" i="6"/>
  <c r="BV12" i="6"/>
  <c r="AM12" i="6"/>
  <c r="GH12" i="6"/>
  <c r="CR12" i="6"/>
  <c r="AW12" i="6"/>
  <c r="FD12" i="6"/>
  <c r="DI12" i="6"/>
  <c r="U12" i="6"/>
  <c r="ES12" i="6"/>
  <c r="CX12" i="6"/>
  <c r="AL12" i="6"/>
  <c r="CZ12" i="6"/>
  <c r="DM12" i="6"/>
  <c r="Y12" i="6"/>
  <c r="CO12" i="6"/>
  <c r="CB12" i="6"/>
  <c r="DA12" i="6"/>
  <c r="FT12" i="6"/>
  <c r="K12" i="6"/>
  <c r="CP12" i="6"/>
  <c r="FU12" i="6"/>
  <c r="AG11" i="6"/>
  <c r="AU11" i="6"/>
  <c r="FO11" i="6"/>
  <c r="N12" i="6"/>
  <c r="BD12" i="6"/>
  <c r="BQ12" i="6"/>
  <c r="CQ12" i="6"/>
  <c r="ET12" i="6"/>
  <c r="FB11" i="6"/>
  <c r="AH11" i="6"/>
  <c r="BE12" i="6"/>
  <c r="EU12" i="6"/>
  <c r="FJ12" i="6"/>
  <c r="V11" i="6"/>
  <c r="BS12" i="6"/>
  <c r="CG12" i="6"/>
  <c r="EH12" i="6"/>
  <c r="BF12" i="6"/>
  <c r="W11" i="6"/>
  <c r="AU12" i="6"/>
  <c r="DV12" i="6"/>
  <c r="GJ10" i="6"/>
  <c r="BA6" i="6"/>
  <c r="BN6" i="6"/>
  <c r="DH6" i="6"/>
  <c r="EC6" i="6"/>
  <c r="EN6" i="6"/>
  <c r="EX6" i="6"/>
  <c r="EZ9" i="6"/>
  <c r="FN9" i="6"/>
  <c r="GL9" i="6"/>
  <c r="AB10" i="6"/>
  <c r="AU10" i="6"/>
  <c r="CF10" i="6"/>
  <c r="CO10" i="6"/>
  <c r="DH10" i="6"/>
  <c r="EA10" i="6"/>
  <c r="GE10" i="6"/>
  <c r="BE10" i="6"/>
  <c r="BN10" i="6"/>
  <c r="BW10" i="6"/>
  <c r="DR10" i="6"/>
  <c r="EK10" i="6"/>
  <c r="FD10" i="6"/>
  <c r="FM10" i="6"/>
  <c r="FV10" i="6"/>
  <c r="T10" i="6"/>
  <c r="AM10" i="6"/>
  <c r="AV10" i="6"/>
  <c r="CG10" i="6"/>
  <c r="CZ10" i="6"/>
  <c r="EB10" i="6"/>
  <c r="EU10" i="6"/>
  <c r="CB6" i="6"/>
  <c r="GE6" i="6"/>
  <c r="BF10" i="6"/>
  <c r="BO10" i="6"/>
  <c r="BX10" i="6"/>
  <c r="CQ10" i="6"/>
  <c r="DJ10" i="6"/>
  <c r="FE10" i="6"/>
  <c r="FN10" i="6"/>
  <c r="FW10" i="6"/>
  <c r="GG10" i="6"/>
  <c r="BK9" i="6"/>
  <c r="DM9" i="6"/>
  <c r="BG10" i="6"/>
  <c r="BP10" i="6"/>
  <c r="CI10" i="6"/>
  <c r="DK10" i="6"/>
  <c r="FF10" i="6"/>
  <c r="FX10" i="6"/>
  <c r="AF10" i="6"/>
  <c r="AO10" i="6"/>
  <c r="AX10" i="6"/>
  <c r="CS10" i="6"/>
  <c r="DU10" i="6"/>
  <c r="EN10" i="6"/>
  <c r="EW10" i="6"/>
  <c r="FP10" i="6"/>
  <c r="GI10" i="6"/>
  <c r="AD10" i="7"/>
  <c r="AO10" i="7"/>
  <c r="AY10" i="7"/>
  <c r="BK10" i="7"/>
  <c r="CF10" i="7"/>
  <c r="DL10" i="7"/>
  <c r="DV10" i="7"/>
  <c r="R12" i="7"/>
  <c r="BB16" i="7"/>
  <c r="CN16" i="7"/>
  <c r="EC16" i="7"/>
  <c r="AM5" i="4"/>
  <c r="BT5" i="4"/>
  <c r="DI5" i="4"/>
  <c r="EZ5" i="4"/>
  <c r="GN5" i="4"/>
  <c r="S8" i="4"/>
  <c r="BA8" i="4"/>
  <c r="CS8" i="4"/>
  <c r="EK8" i="4"/>
  <c r="GH8" i="4"/>
  <c r="P8" i="4" s="1"/>
  <c r="BN9" i="4"/>
  <c r="DI9" i="4"/>
  <c r="FM9" i="4"/>
  <c r="GM16" i="7"/>
  <c r="FW16" i="7"/>
  <c r="FG16" i="7"/>
  <c r="EQ16" i="7"/>
  <c r="EA16" i="7"/>
  <c r="DK16" i="7"/>
  <c r="CU16" i="7"/>
  <c r="CE16" i="7"/>
  <c r="BO16" i="7"/>
  <c r="AY16" i="7"/>
  <c r="AI16" i="7"/>
  <c r="S16" i="7"/>
  <c r="GG16" i="7"/>
  <c r="FP16" i="7"/>
  <c r="EY16" i="7"/>
  <c r="EH16" i="7"/>
  <c r="DQ16" i="7"/>
  <c r="CZ16" i="7"/>
  <c r="CI16" i="7"/>
  <c r="BR16" i="7"/>
  <c r="BA16" i="7"/>
  <c r="AJ16" i="7"/>
  <c r="R16" i="7"/>
  <c r="GF16" i="7"/>
  <c r="FO16" i="7"/>
  <c r="EX16" i="7"/>
  <c r="EG16" i="7"/>
  <c r="DP16" i="7"/>
  <c r="CY16" i="7"/>
  <c r="CH16" i="7"/>
  <c r="FT16" i="7"/>
  <c r="FA16" i="7"/>
  <c r="EF16" i="7"/>
  <c r="DM16" i="7"/>
  <c r="CS16" i="7"/>
  <c r="BZ16" i="7"/>
  <c r="BH16" i="7"/>
  <c r="AP16" i="7"/>
  <c r="X16" i="7"/>
  <c r="FX16" i="7"/>
  <c r="FC16" i="7"/>
  <c r="EI16" i="7"/>
  <c r="DL16" i="7"/>
  <c r="CQ16" i="7"/>
  <c r="BW16" i="7"/>
  <c r="BD16" i="7"/>
  <c r="AK16" i="7"/>
  <c r="FU16" i="7"/>
  <c r="EW16" i="7"/>
  <c r="EB16" i="7"/>
  <c r="DF16" i="7"/>
  <c r="CK16" i="7"/>
  <c r="BN16" i="7"/>
  <c r="AT16" i="7"/>
  <c r="Z16" i="7"/>
  <c r="GK16" i="7"/>
  <c r="FN16" i="7"/>
  <c r="ES16" i="7"/>
  <c r="DW16" i="7"/>
  <c r="DB16" i="7"/>
  <c r="CD16" i="7"/>
  <c r="BJ16" i="7"/>
  <c r="AO16" i="7"/>
  <c r="U16" i="7"/>
  <c r="GJ16" i="7"/>
  <c r="DV16" i="7"/>
  <c r="DA16" i="7"/>
  <c r="BI16" i="7"/>
  <c r="T16" i="7"/>
  <c r="FS16" i="7"/>
  <c r="EV16" i="7"/>
  <c r="DZ16" i="7"/>
  <c r="DE16" i="7"/>
  <c r="CJ16" i="7"/>
  <c r="BM16" i="7"/>
  <c r="AS16" i="7"/>
  <c r="Y16" i="7"/>
  <c r="FR16" i="7"/>
  <c r="EU16" i="7"/>
  <c r="DY16" i="7"/>
  <c r="DD16" i="7"/>
  <c r="CG16" i="7"/>
  <c r="BL16" i="7"/>
  <c r="AR16" i="7"/>
  <c r="W16" i="7"/>
  <c r="GL16" i="7"/>
  <c r="FQ16" i="7"/>
  <c r="ET16" i="7"/>
  <c r="DX16" i="7"/>
  <c r="DC16" i="7"/>
  <c r="CF16" i="7"/>
  <c r="BK16" i="7"/>
  <c r="AQ16" i="7"/>
  <c r="V16" i="7"/>
  <c r="ER16" i="7"/>
  <c r="CC16" i="7"/>
  <c r="AN16" i="7"/>
  <c r="FM16" i="7"/>
  <c r="GB16" i="7"/>
  <c r="FF16" i="7"/>
  <c r="EK16" i="7"/>
  <c r="DN16" i="7"/>
  <c r="CP16" i="7"/>
  <c r="BU16" i="7"/>
  <c r="AZ16" i="7"/>
  <c r="AE16" i="7"/>
  <c r="AL16" i="7"/>
  <c r="BX16" i="7"/>
  <c r="DJ16" i="7"/>
  <c r="FB16" i="7"/>
  <c r="GI16" i="7"/>
  <c r="AP8" i="4"/>
  <c r="CH8" i="4"/>
  <c r="DQ8" i="4"/>
  <c r="FM8" i="4"/>
  <c r="N16" i="7"/>
  <c r="AX16" i="7"/>
  <c r="CM16" i="7"/>
  <c r="DU16" i="7"/>
  <c r="FJ16" i="7"/>
  <c r="AX8" i="4"/>
  <c r="CQ8" i="4"/>
  <c r="EH8" i="4"/>
  <c r="GG8" i="4"/>
  <c r="DB10" i="7"/>
  <c r="ES10" i="7"/>
  <c r="FN10" i="7"/>
  <c r="S12" i="7"/>
  <c r="CG13" i="7"/>
  <c r="FQ13" i="7"/>
  <c r="GF14" i="7"/>
  <c r="FP14" i="7"/>
  <c r="EZ14" i="7"/>
  <c r="EJ14" i="7"/>
  <c r="DT14" i="7"/>
  <c r="DD14" i="7"/>
  <c r="CN14" i="7"/>
  <c r="BX14" i="7"/>
  <c r="BH14" i="7"/>
  <c r="AR14" i="7"/>
  <c r="AB14" i="7"/>
  <c r="GI14" i="7"/>
  <c r="FR14" i="7"/>
  <c r="FA14" i="7"/>
  <c r="EI14" i="7"/>
  <c r="DR14" i="7"/>
  <c r="DA14" i="7"/>
  <c r="CJ14" i="7"/>
  <c r="BS14" i="7"/>
  <c r="BB14" i="7"/>
  <c r="AK14" i="7"/>
  <c r="T14" i="7"/>
  <c r="FZ14" i="7"/>
  <c r="FH14" i="7"/>
  <c r="EP14" i="7"/>
  <c r="DX14" i="7"/>
  <c r="DF14" i="7"/>
  <c r="CM14" i="7"/>
  <c r="BU14" i="7"/>
  <c r="BC14" i="7"/>
  <c r="AJ14" i="7"/>
  <c r="R14" i="7"/>
  <c r="FY14" i="7"/>
  <c r="FF14" i="7"/>
  <c r="EM14" i="7"/>
  <c r="DS14" i="7"/>
  <c r="CY14" i="7"/>
  <c r="CF14" i="7"/>
  <c r="BM14" i="7"/>
  <c r="AT14" i="7"/>
  <c r="Z14" i="7"/>
  <c r="FV14" i="7"/>
  <c r="FB14" i="7"/>
  <c r="EF14" i="7"/>
  <c r="DL14" i="7"/>
  <c r="CR14" i="7"/>
  <c r="BW14" i="7"/>
  <c r="BA14" i="7"/>
  <c r="AG14" i="7"/>
  <c r="GL14" i="7"/>
  <c r="FQ14" i="7"/>
  <c r="EV14" i="7"/>
  <c r="EB14" i="7"/>
  <c r="DH14" i="7"/>
  <c r="CL14" i="7"/>
  <c r="BQ14" i="7"/>
  <c r="AW14" i="7"/>
  <c r="AC14" i="7"/>
  <c r="FO14" i="7"/>
  <c r="EU14" i="7"/>
  <c r="CK14" i="7"/>
  <c r="AV14" i="7"/>
  <c r="FU14" i="7"/>
  <c r="EY14" i="7"/>
  <c r="EE14" i="7"/>
  <c r="DK14" i="7"/>
  <c r="CQ14" i="7"/>
  <c r="BV14" i="7"/>
  <c r="AZ14" i="7"/>
  <c r="AF14" i="7"/>
  <c r="FT14" i="7"/>
  <c r="EX14" i="7"/>
  <c r="ED14" i="7"/>
  <c r="DJ14" i="7"/>
  <c r="CP14" i="7"/>
  <c r="BT14" i="7"/>
  <c r="AY14" i="7"/>
  <c r="AE14" i="7"/>
  <c r="GM14" i="7"/>
  <c r="FS14" i="7"/>
  <c r="EW14" i="7"/>
  <c r="EC14" i="7"/>
  <c r="DI14" i="7"/>
  <c r="CO14" i="7"/>
  <c r="BR14" i="7"/>
  <c r="AX14" i="7"/>
  <c r="AD14" i="7"/>
  <c r="GK14" i="7"/>
  <c r="EA14" i="7"/>
  <c r="AA14" i="7"/>
  <c r="DG14" i="7"/>
  <c r="BP14" i="7"/>
  <c r="GC14" i="7"/>
  <c r="FI14" i="7"/>
  <c r="EN14" i="7"/>
  <c r="DQ14" i="7"/>
  <c r="CW14" i="7"/>
  <c r="CC14" i="7"/>
  <c r="BI14" i="7"/>
  <c r="AN14" i="7"/>
  <c r="S14" i="7"/>
  <c r="Y14" i="7"/>
  <c r="BL14" i="7"/>
  <c r="CX14" i="7"/>
  <c r="EK14" i="7"/>
  <c r="FW14" i="7"/>
  <c r="BC16" i="7"/>
  <c r="CO16" i="7"/>
  <c r="ED16" i="7"/>
  <c r="FL16" i="7"/>
  <c r="AN5" i="4"/>
  <c r="CC5" i="4"/>
  <c r="DJ5" i="4"/>
  <c r="FA5" i="4"/>
  <c r="GO5" i="4"/>
  <c r="T8" i="4"/>
  <c r="BK8" i="4"/>
  <c r="CU8" i="4"/>
  <c r="EN8" i="4"/>
  <c r="GI8" i="4"/>
  <c r="BO9" i="4"/>
  <c r="DJ9" i="4"/>
  <c r="FO9" i="4"/>
  <c r="U10" i="7"/>
  <c r="AP10" i="7"/>
  <c r="BW10" i="7"/>
  <c r="CG10" i="7"/>
  <c r="DM10" i="7"/>
  <c r="DW10" i="7"/>
  <c r="GK10" i="7"/>
  <c r="U12" i="7"/>
  <c r="BL13" i="7"/>
  <c r="BW13" i="7"/>
  <c r="DZ13" i="7"/>
  <c r="EJ13" i="7"/>
  <c r="FG13" i="7"/>
  <c r="AH14" i="7"/>
  <c r="BN14" i="7"/>
  <c r="CZ14" i="7"/>
  <c r="EL14" i="7"/>
  <c r="FX14" i="7"/>
  <c r="Q16" i="7"/>
  <c r="BE16" i="7"/>
  <c r="CR16" i="7"/>
  <c r="EE16" i="7"/>
  <c r="FV16" i="7"/>
  <c r="AO5" i="4"/>
  <c r="CD5" i="4"/>
  <c r="DL5" i="4"/>
  <c r="FB5" i="4"/>
  <c r="U8" i="4"/>
  <c r="BM8" i="4"/>
  <c r="CV8" i="4"/>
  <c r="EO8" i="4"/>
  <c r="GL8" i="4"/>
  <c r="S9" i="4"/>
  <c r="BS9" i="4"/>
  <c r="DU9" i="4"/>
  <c r="FP9" i="4"/>
  <c r="AU16" i="7"/>
  <c r="CA16" i="7"/>
  <c r="DR16" i="7"/>
  <c r="FE16" i="7"/>
  <c r="AT8" i="4"/>
  <c r="CL8" i="4"/>
  <c r="ED8" i="4"/>
  <c r="FP8" i="4"/>
  <c r="EY6" i="7"/>
  <c r="EI6" i="7"/>
  <c r="DS6" i="7"/>
  <c r="DC6" i="7"/>
  <c r="CM6" i="7"/>
  <c r="BW6" i="7"/>
  <c r="BG6" i="7"/>
  <c r="AQ6" i="7"/>
  <c r="AA6" i="7"/>
  <c r="EM6" i="7"/>
  <c r="DV6" i="7"/>
  <c r="DE6" i="7"/>
  <c r="CN6" i="7"/>
  <c r="EL6" i="7"/>
  <c r="DT6" i="7"/>
  <c r="DA6" i="7"/>
  <c r="CI6" i="7"/>
  <c r="BR6" i="7"/>
  <c r="BA6" i="7"/>
  <c r="AJ6" i="7"/>
  <c r="S6" i="7"/>
  <c r="CV6" i="7"/>
  <c r="CD6" i="7"/>
  <c r="AE6" i="7"/>
  <c r="EK6" i="7"/>
  <c r="DR6" i="7"/>
  <c r="CZ6" i="7"/>
  <c r="CH6" i="7"/>
  <c r="BQ6" i="7"/>
  <c r="AZ6" i="7"/>
  <c r="AI6" i="7"/>
  <c r="R6" i="7"/>
  <c r="EJ6" i="7"/>
  <c r="DQ6" i="7"/>
  <c r="CY6" i="7"/>
  <c r="CG6" i="7"/>
  <c r="BP6" i="7"/>
  <c r="AY6" i="7"/>
  <c r="AH6" i="7"/>
  <c r="Q6" i="7"/>
  <c r="EH6" i="7"/>
  <c r="DP6" i="7"/>
  <c r="CX6" i="7"/>
  <c r="CF6" i="7"/>
  <c r="BO6" i="7"/>
  <c r="AX6" i="7"/>
  <c r="AG6" i="7"/>
  <c r="EX6" i="7"/>
  <c r="EF6" i="7"/>
  <c r="DN6" i="7"/>
  <c r="BM6" i="7"/>
  <c r="AV6" i="7"/>
  <c r="EZ6" i="7"/>
  <c r="EG6" i="7"/>
  <c r="DO6" i="7"/>
  <c r="CW6" i="7"/>
  <c r="CE6" i="7"/>
  <c r="BN6" i="7"/>
  <c r="AW6" i="7"/>
  <c r="AF6" i="7"/>
  <c r="ER6" i="7"/>
  <c r="Z6" i="7"/>
  <c r="BD6" i="7"/>
  <c r="CB6" i="7"/>
  <c r="DH6" i="7"/>
  <c r="EN6" i="7"/>
  <c r="BM10" i="7"/>
  <c r="DC10" i="7"/>
  <c r="ET10" i="7"/>
  <c r="V12" i="7"/>
  <c r="GI13" i="7"/>
  <c r="GA13" i="7"/>
  <c r="FS13" i="7"/>
  <c r="FK13" i="7"/>
  <c r="FC13" i="7"/>
  <c r="EU13" i="7"/>
  <c r="EM13" i="7"/>
  <c r="EE13" i="7"/>
  <c r="DW13" i="7"/>
  <c r="DO13" i="7"/>
  <c r="DG13" i="7"/>
  <c r="CY13" i="7"/>
  <c r="CQ13" i="7"/>
  <c r="CI13" i="7"/>
  <c r="CA13" i="7"/>
  <c r="BS13" i="7"/>
  <c r="BK13" i="7"/>
  <c r="BC13" i="7"/>
  <c r="AU13" i="7"/>
  <c r="AM13" i="7"/>
  <c r="AE13" i="7"/>
  <c r="W13" i="7"/>
  <c r="GM13" i="7"/>
  <c r="FV13" i="7"/>
  <c r="FE13" i="7"/>
  <c r="EN13" i="7"/>
  <c r="DN13" i="7"/>
  <c r="CW13" i="7"/>
  <c r="CF13" i="7"/>
  <c r="BO13" i="7"/>
  <c r="AX13" i="7"/>
  <c r="AG13" i="7"/>
  <c r="GC13" i="7"/>
  <c r="FT13" i="7"/>
  <c r="FB13" i="7"/>
  <c r="EB13" i="7"/>
  <c r="DB13" i="7"/>
  <c r="CS13" i="7"/>
  <c r="BA13" i="7"/>
  <c r="AR13" i="7"/>
  <c r="R13" i="7"/>
  <c r="GF13" i="7"/>
  <c r="FW13" i="7"/>
  <c r="EL13" i="7"/>
  <c r="DC13" i="7"/>
  <c r="AQ13" i="7"/>
  <c r="FY13" i="7"/>
  <c r="FO13" i="7"/>
  <c r="EW13" i="7"/>
  <c r="DD13" i="7"/>
  <c r="CT13" i="7"/>
  <c r="CK13" i="7"/>
  <c r="CB13" i="7"/>
  <c r="BJ13" i="7"/>
  <c r="FM13" i="7"/>
  <c r="FD13" i="7"/>
  <c r="EK13" i="7"/>
  <c r="DA13" i="7"/>
  <c r="BQ13" i="7"/>
  <c r="BH13" i="7"/>
  <c r="AY13" i="7"/>
  <c r="AO13" i="7"/>
  <c r="AF13" i="7"/>
  <c r="DS13" i="7"/>
  <c r="CH13" i="7"/>
  <c r="GH13" i="7"/>
  <c r="FF13" i="7"/>
  <c r="ED13" i="7"/>
  <c r="DU13" i="7"/>
  <c r="DL13" i="7"/>
  <c r="AH13" i="7"/>
  <c r="Y13" i="7"/>
  <c r="FX13" i="7"/>
  <c r="FN13" i="7"/>
  <c r="EV13" i="7"/>
  <c r="CJ13" i="7"/>
  <c r="BR13" i="7"/>
  <c r="BI13" i="7"/>
  <c r="AZ13" i="7"/>
  <c r="AP13" i="7"/>
  <c r="N13" i="7"/>
  <c r="GG13" i="7"/>
  <c r="EC13" i="7"/>
  <c r="DT13" i="7"/>
  <c r="DK13" i="7"/>
  <c r="CR13" i="7"/>
  <c r="BZ13" i="7"/>
  <c r="X13" i="7"/>
  <c r="DJ13" i="7"/>
  <c r="ET13" i="7"/>
  <c r="BY13" i="7"/>
  <c r="GB13" i="7"/>
  <c r="FI13" i="7"/>
  <c r="EQ13" i="7"/>
  <c r="DP13" i="7"/>
  <c r="BV13" i="7"/>
  <c r="BM13" i="7"/>
  <c r="AK13" i="7"/>
  <c r="AB13" i="7"/>
  <c r="BB13" i="7"/>
  <c r="DE13" i="7"/>
  <c r="FR13" i="7"/>
  <c r="AI14" i="7"/>
  <c r="BO14" i="7"/>
  <c r="DB14" i="7"/>
  <c r="EO14" i="7"/>
  <c r="GA14" i="7"/>
  <c r="AA16" i="7"/>
  <c r="BF16" i="7"/>
  <c r="CT16" i="7"/>
  <c r="EJ16" i="7"/>
  <c r="FY16" i="7"/>
  <c r="AQ5" i="4"/>
  <c r="CE5" i="4"/>
  <c r="DU5" i="4"/>
  <c r="FD5" i="4"/>
  <c r="W8" i="4"/>
  <c r="BN8" i="4"/>
  <c r="DG8" i="4"/>
  <c r="EP8" i="4"/>
  <c r="T9" i="4"/>
  <c r="BX9" i="4"/>
  <c r="DW9" i="4"/>
  <c r="GD8" i="4"/>
  <c r="FN8" i="4"/>
  <c r="EX8" i="4"/>
  <c r="GB8" i="4"/>
  <c r="FL8" i="4"/>
  <c r="GJ8" i="4"/>
  <c r="FR8" i="4"/>
  <c r="EZ8" i="4"/>
  <c r="EI8" i="4"/>
  <c r="DS8" i="4"/>
  <c r="DC8" i="4"/>
  <c r="CM8" i="4"/>
  <c r="BW8" i="4"/>
  <c r="BG8" i="4"/>
  <c r="AQ8" i="4"/>
  <c r="AA8" i="4"/>
  <c r="GF8" i="4"/>
  <c r="FK8" i="4"/>
  <c r="ES8" i="4"/>
  <c r="EB8" i="4"/>
  <c r="DK8" i="4"/>
  <c r="CT8" i="4"/>
  <c r="CC8" i="4"/>
  <c r="BL8" i="4"/>
  <c r="AU8" i="4"/>
  <c r="AD8" i="4"/>
  <c r="FZ8" i="4"/>
  <c r="FF8" i="4"/>
  <c r="EM8" i="4"/>
  <c r="DU8" i="4"/>
  <c r="DB8" i="4"/>
  <c r="CJ8" i="4"/>
  <c r="BR8" i="4"/>
  <c r="AZ8" i="4"/>
  <c r="AH8" i="4"/>
  <c r="FY8" i="4"/>
  <c r="FE8" i="4"/>
  <c r="EL8" i="4"/>
  <c r="DT8" i="4"/>
  <c r="DA8" i="4"/>
  <c r="CI8" i="4"/>
  <c r="BQ8" i="4"/>
  <c r="AY8" i="4"/>
  <c r="AG8" i="4"/>
  <c r="GA8" i="4"/>
  <c r="FC8" i="4"/>
  <c r="EG8" i="4"/>
  <c r="DM8" i="4"/>
  <c r="CR8" i="4"/>
  <c r="BX8" i="4"/>
  <c r="BC8" i="4"/>
  <c r="AI8" i="4"/>
  <c r="GO8" i="4"/>
  <c r="FQ8" i="4"/>
  <c r="ER8" i="4"/>
  <c r="DW8" i="4"/>
  <c r="CY8" i="4"/>
  <c r="CD8" i="4"/>
  <c r="BH8" i="4"/>
  <c r="AL8" i="4"/>
  <c r="GC8" i="4"/>
  <c r="FA8" i="4"/>
  <c r="EC8" i="4"/>
  <c r="DF8" i="4"/>
  <c r="CG8" i="4"/>
  <c r="BJ8" i="4"/>
  <c r="AM8" i="4"/>
  <c r="FU8" i="4"/>
  <c r="EU8" i="4"/>
  <c r="DX8" i="4"/>
  <c r="CX8" i="4"/>
  <c r="CA8" i="4"/>
  <c r="BD8" i="4"/>
  <c r="AE8" i="4"/>
  <c r="FX8" i="4"/>
  <c r="EY8" i="4"/>
  <c r="EA8" i="4"/>
  <c r="DE8" i="4"/>
  <c r="CF8" i="4"/>
  <c r="BI8" i="4"/>
  <c r="AK8" i="4"/>
  <c r="FW8" i="4"/>
  <c r="EW8" i="4"/>
  <c r="DZ8" i="4"/>
  <c r="DD8" i="4"/>
  <c r="CE8" i="4"/>
  <c r="BF8" i="4"/>
  <c r="AJ8" i="4"/>
  <c r="FV8" i="4"/>
  <c r="EV8" i="4"/>
  <c r="DY8" i="4"/>
  <c r="CZ8" i="4"/>
  <c r="CB8" i="4"/>
  <c r="BE8" i="4"/>
  <c r="AF8" i="4"/>
  <c r="FT8" i="4"/>
  <c r="ET8" i="4"/>
  <c r="DV8" i="4"/>
  <c r="CW8" i="4"/>
  <c r="BZ8" i="4"/>
  <c r="BB8" i="4"/>
  <c r="AC8" i="4"/>
  <c r="GK8" i="4"/>
  <c r="FI8" i="4"/>
  <c r="EJ8" i="4"/>
  <c r="DL8" i="4"/>
  <c r="CO8" i="4"/>
  <c r="BP8" i="4"/>
  <c r="AS8" i="4"/>
  <c r="V8" i="4"/>
  <c r="X8" i="4"/>
  <c r="BO8" i="4"/>
  <c r="DH8" i="4"/>
  <c r="EQ8" i="4"/>
  <c r="GN8" i="4"/>
  <c r="GJ10" i="7"/>
  <c r="GB10" i="7"/>
  <c r="FT10" i="7"/>
  <c r="FL10" i="7"/>
  <c r="FD10" i="7"/>
  <c r="EV10" i="7"/>
  <c r="EN10" i="7"/>
  <c r="EF10" i="7"/>
  <c r="DX10" i="7"/>
  <c r="DP10" i="7"/>
  <c r="DH10" i="7"/>
  <c r="CZ10" i="7"/>
  <c r="CR10" i="7"/>
  <c r="CJ10" i="7"/>
  <c r="CB10" i="7"/>
  <c r="BT10" i="7"/>
  <c r="BL10" i="7"/>
  <c r="BD10" i="7"/>
  <c r="AV10" i="7"/>
  <c r="AN10" i="7"/>
  <c r="AF10" i="7"/>
  <c r="X10" i="7"/>
  <c r="FZ10" i="7"/>
  <c r="FI10" i="7"/>
  <c r="ER10" i="7"/>
  <c r="EA10" i="7"/>
  <c r="DJ10" i="7"/>
  <c r="CS10" i="7"/>
  <c r="BS10" i="7"/>
  <c r="BB10" i="7"/>
  <c r="AK10" i="7"/>
  <c r="T10" i="7"/>
  <c r="FX10" i="7"/>
  <c r="FG10" i="7"/>
  <c r="EP10" i="7"/>
  <c r="DY10" i="7"/>
  <c r="CY10" i="7"/>
  <c r="CH10" i="7"/>
  <c r="BQ10" i="7"/>
  <c r="AZ10" i="7"/>
  <c r="AI10" i="7"/>
  <c r="R10" i="7"/>
  <c r="DG10" i="7"/>
  <c r="CP10" i="7"/>
  <c r="Z10" i="7"/>
  <c r="GH10" i="7"/>
  <c r="FQ10" i="7"/>
  <c r="EZ10" i="7"/>
  <c r="EI10" i="7"/>
  <c r="DR10" i="7"/>
  <c r="DA10" i="7"/>
  <c r="CA10" i="7"/>
  <c r="BJ10" i="7"/>
  <c r="AS10" i="7"/>
  <c r="AB10" i="7"/>
  <c r="FY10" i="7"/>
  <c r="FH10" i="7"/>
  <c r="EQ10" i="7"/>
  <c r="DZ10" i="7"/>
  <c r="DI10" i="7"/>
  <c r="CI10" i="7"/>
  <c r="BR10" i="7"/>
  <c r="BA10" i="7"/>
  <c r="AJ10" i="7"/>
  <c r="S10" i="7"/>
  <c r="GG10" i="7"/>
  <c r="FP10" i="7"/>
  <c r="EY10" i="7"/>
  <c r="EH10" i="7"/>
  <c r="DQ10" i="7"/>
  <c r="CQ10" i="7"/>
  <c r="BZ10" i="7"/>
  <c r="BI10" i="7"/>
  <c r="AR10" i="7"/>
  <c r="AA10" i="7"/>
  <c r="GF10" i="7"/>
  <c r="EG10" i="7"/>
  <c r="BH10" i="7"/>
  <c r="FO10" i="7"/>
  <c r="EX10" i="7"/>
  <c r="BY10" i="7"/>
  <c r="AQ10" i="7"/>
  <c r="GC10" i="7"/>
  <c r="FC10" i="7"/>
  <c r="EL10" i="7"/>
  <c r="DU10" i="7"/>
  <c r="DD10" i="7"/>
  <c r="CM10" i="7"/>
  <c r="BV10" i="7"/>
  <c r="BE10" i="7"/>
  <c r="AE10" i="7"/>
  <c r="BC10" i="7"/>
  <c r="BN10" i="7"/>
  <c r="EU10" i="7"/>
  <c r="FF10" i="7"/>
  <c r="AM12" i="7"/>
  <c r="W12" i="7"/>
  <c r="AG12" i="7"/>
  <c r="AF12" i="7"/>
  <c r="AT12" i="7"/>
  <c r="AB12" i="7"/>
  <c r="AE12" i="7"/>
  <c r="AV12" i="7"/>
  <c r="AD12" i="7"/>
  <c r="AU12" i="7"/>
  <c r="AC12" i="7"/>
  <c r="AS12" i="7"/>
  <c r="AA12" i="7"/>
  <c r="AL12" i="7"/>
  <c r="T12" i="7"/>
  <c r="Y12" i="7"/>
  <c r="AC16" i="7"/>
  <c r="BP16" i="7"/>
  <c r="CW16" i="7"/>
  <c r="EM16" i="7"/>
  <c r="GA16" i="7"/>
  <c r="Y8" i="4"/>
  <c r="BS8" i="4"/>
  <c r="DI8" i="4"/>
  <c r="FB8" i="4"/>
  <c r="GD9" i="4"/>
  <c r="FN9" i="4"/>
  <c r="EX9" i="4"/>
  <c r="EH9" i="4"/>
  <c r="DR9" i="4"/>
  <c r="DB9" i="4"/>
  <c r="CL9" i="4"/>
  <c r="BV9" i="4"/>
  <c r="BF9" i="4"/>
  <c r="AP9" i="4"/>
  <c r="Z9" i="4"/>
  <c r="GB9" i="4"/>
  <c r="FL9" i="4"/>
  <c r="EV9" i="4"/>
  <c r="EF9" i="4"/>
  <c r="DP9" i="4"/>
  <c r="CZ9" i="4"/>
  <c r="CJ9" i="4"/>
  <c r="BT9" i="4"/>
  <c r="BD9" i="4"/>
  <c r="AN9" i="4"/>
  <c r="X9" i="4"/>
  <c r="FX9" i="4"/>
  <c r="FF9" i="4"/>
  <c r="EN9" i="4"/>
  <c r="DV9" i="4"/>
  <c r="DD9" i="4"/>
  <c r="CK9" i="4"/>
  <c r="BR9" i="4"/>
  <c r="AZ9" i="4"/>
  <c r="AH9" i="4"/>
  <c r="GF9" i="4"/>
  <c r="FK9" i="4"/>
  <c r="ER9" i="4"/>
  <c r="DY9" i="4"/>
  <c r="DF9" i="4"/>
  <c r="CM9" i="4"/>
  <c r="BQ9" i="4"/>
  <c r="AX9" i="4"/>
  <c r="AE9" i="4"/>
  <c r="GE9" i="4"/>
  <c r="FJ9" i="4"/>
  <c r="EQ9" i="4"/>
  <c r="DX9" i="4"/>
  <c r="DE9" i="4"/>
  <c r="CI9" i="4"/>
  <c r="BP9" i="4"/>
  <c r="AW9" i="4"/>
  <c r="AD9" i="4"/>
  <c r="GA9" i="4"/>
  <c r="FE9" i="4"/>
  <c r="EJ9" i="4"/>
  <c r="DM9" i="4"/>
  <c r="CR9" i="4"/>
  <c r="BW9" i="4"/>
  <c r="AY9" i="4"/>
  <c r="AB9" i="4"/>
  <c r="FZ9" i="4"/>
  <c r="FD9" i="4"/>
  <c r="EI9" i="4"/>
  <c r="DL9" i="4"/>
  <c r="CQ9" i="4"/>
  <c r="BU9" i="4"/>
  <c r="AV9" i="4"/>
  <c r="AA9" i="4"/>
  <c r="GC9" i="4"/>
  <c r="FB9" i="4"/>
  <c r="EC9" i="4"/>
  <c r="DC9" i="4"/>
  <c r="CD9" i="4"/>
  <c r="BG9" i="4"/>
  <c r="AG9" i="4"/>
  <c r="GG9" i="4"/>
  <c r="FA9" i="4"/>
  <c r="EA9" i="4"/>
  <c r="CX9" i="4"/>
  <c r="BZ9" i="4"/>
  <c r="AU9" i="4"/>
  <c r="U9" i="4"/>
  <c r="FW9" i="4"/>
  <c r="EW9" i="4"/>
  <c r="DT9" i="4"/>
  <c r="CS9" i="4"/>
  <c r="BM9" i="4"/>
  <c r="AL9" i="4"/>
  <c r="AJ9" i="4"/>
  <c r="FS9" i="4"/>
  <c r="EP9" i="4"/>
  <c r="DN9" i="4"/>
  <c r="CH9" i="4"/>
  <c r="BI9" i="4"/>
  <c r="AF9" i="4"/>
  <c r="FV9" i="4"/>
  <c r="EU9" i="4"/>
  <c r="DS9" i="4"/>
  <c r="CP9" i="4"/>
  <c r="BL9" i="4"/>
  <c r="AK9" i="4"/>
  <c r="FU9" i="4"/>
  <c r="ET9" i="4"/>
  <c r="DQ9" i="4"/>
  <c r="CO9" i="4"/>
  <c r="BK9" i="4"/>
  <c r="FT9" i="4"/>
  <c r="ES9" i="4"/>
  <c r="DO9" i="4"/>
  <c r="CN9" i="4"/>
  <c r="BJ9" i="4"/>
  <c r="AI9" i="4"/>
  <c r="FR9" i="4"/>
  <c r="EO9" i="4"/>
  <c r="DK9" i="4"/>
  <c r="CG9" i="4"/>
  <c r="BH9" i="4"/>
  <c r="AC9" i="4"/>
  <c r="GK9" i="4"/>
  <c r="FH9" i="4"/>
  <c r="ED9" i="4"/>
  <c r="CY9" i="4"/>
  <c r="BY9" i="4"/>
  <c r="AS9" i="4"/>
  <c r="W9" i="4"/>
  <c r="CB9" i="4"/>
  <c r="EB9" i="4"/>
  <c r="GH9" i="4"/>
  <c r="AT10" i="7"/>
  <c r="BO10" i="7"/>
  <c r="CK10" i="7"/>
  <c r="AH12" i="7"/>
  <c r="AF16" i="7"/>
  <c r="BS16" i="7"/>
  <c r="DG16" i="7"/>
  <c r="EO16" i="7"/>
  <c r="GD16" i="7"/>
  <c r="AW5" i="4"/>
  <c r="CM5" i="4"/>
  <c r="EB5" i="4"/>
  <c r="AB8" i="4"/>
  <c r="BU8" i="4"/>
  <c r="DN8" i="4"/>
  <c r="FG8" i="4"/>
  <c r="AM9" i="4"/>
  <c r="CE9" i="4"/>
  <c r="EG9" i="4"/>
  <c r="GJ9" i="4"/>
  <c r="J5" i="1"/>
  <c r="Y10" i="7"/>
  <c r="AU10" i="7"/>
  <c r="BF10" i="7"/>
  <c r="BP10" i="7"/>
  <c r="CL10" i="7"/>
  <c r="EM10" i="7"/>
  <c r="AJ12" i="7"/>
  <c r="AH16" i="7"/>
  <c r="BV16" i="7"/>
  <c r="DI16" i="7"/>
  <c r="EZ16" i="7"/>
  <c r="GH16" i="7"/>
  <c r="AO8" i="4"/>
  <c r="BY8" i="4"/>
  <c r="DP8" i="4"/>
  <c r="FJ8" i="4"/>
  <c r="AQ9" i="4"/>
  <c r="CT9" i="4"/>
  <c r="EL9" i="4"/>
  <c r="GM9" i="4"/>
  <c r="AM16" i="7"/>
  <c r="FD16" i="7"/>
  <c r="AR8" i="4"/>
  <c r="CK8" i="4"/>
  <c r="DR8" i="4"/>
  <c r="FO8" i="4"/>
  <c r="BY16" i="7"/>
  <c r="DO16" i="7"/>
  <c r="Q10" i="7"/>
  <c r="AM10" i="7"/>
  <c r="DT10" i="7"/>
  <c r="FA10" i="7"/>
  <c r="FV10" i="7"/>
  <c r="AP12" i="7"/>
  <c r="AV16" i="7"/>
  <c r="CB16" i="7"/>
  <c r="DS16" i="7"/>
  <c r="FH16" i="7"/>
  <c r="GI5" i="4"/>
  <c r="FS5" i="4"/>
  <c r="FC5" i="4"/>
  <c r="EM5" i="4"/>
  <c r="DW5" i="4"/>
  <c r="DG5" i="4"/>
  <c r="CQ5" i="4"/>
  <c r="CA5" i="4"/>
  <c r="BK5" i="4"/>
  <c r="AU5" i="4"/>
  <c r="AE5" i="4"/>
  <c r="GE5" i="4"/>
  <c r="FN5" i="4"/>
  <c r="EW5" i="4"/>
  <c r="EF5" i="4"/>
  <c r="DO5" i="4"/>
  <c r="CX5" i="4"/>
  <c r="CG5" i="4"/>
  <c r="BP5" i="4"/>
  <c r="AY5" i="4"/>
  <c r="AH5" i="4"/>
  <c r="GD5" i="4"/>
  <c r="FM5" i="4"/>
  <c r="EV5" i="4"/>
  <c r="EE5" i="4"/>
  <c r="DN5" i="4"/>
  <c r="CW5" i="4"/>
  <c r="CF5" i="4"/>
  <c r="BO5" i="4"/>
  <c r="AX5" i="4"/>
  <c r="AG5" i="4"/>
  <c r="GL5" i="4"/>
  <c r="FR5" i="4"/>
  <c r="EY5" i="4"/>
  <c r="ED5" i="4"/>
  <c r="DK5" i="4"/>
  <c r="CR5" i="4"/>
  <c r="BX5" i="4"/>
  <c r="BE5" i="4"/>
  <c r="AL5" i="4"/>
  <c r="S5" i="4"/>
  <c r="GJ5" i="4"/>
  <c r="FO5" i="4"/>
  <c r="ES5" i="4"/>
  <c r="DY5" i="4"/>
  <c r="DD5" i="4"/>
  <c r="CJ5" i="4"/>
  <c r="BN5" i="4"/>
  <c r="AS5" i="4"/>
  <c r="Y5" i="4"/>
  <c r="GH5" i="4"/>
  <c r="FK5" i="4"/>
  <c r="EP5" i="4"/>
  <c r="DT5" i="4"/>
  <c r="CY5" i="4"/>
  <c r="CB5" i="4"/>
  <c r="BF5" i="4"/>
  <c r="AJ5" i="4"/>
  <c r="FI5" i="4"/>
  <c r="DR5" i="4"/>
  <c r="BY5" i="4"/>
  <c r="BC5" i="4"/>
  <c r="GB5" i="4"/>
  <c r="FG5" i="4"/>
  <c r="EK5" i="4"/>
  <c r="DP5" i="4"/>
  <c r="CS5" i="4"/>
  <c r="BV5" i="4"/>
  <c r="BA5" i="4"/>
  <c r="AC5" i="4"/>
  <c r="BU5" i="4"/>
  <c r="AB5" i="4"/>
  <c r="GG5" i="4"/>
  <c r="FJ5" i="4"/>
  <c r="EO5" i="4"/>
  <c r="DS5" i="4"/>
  <c r="CV5" i="4"/>
  <c r="BZ5" i="4"/>
  <c r="BD5" i="4"/>
  <c r="AI5" i="4"/>
  <c r="GF5" i="4"/>
  <c r="EN5" i="4"/>
  <c r="CU5" i="4"/>
  <c r="P5" i="4" s="1"/>
  <c r="AF5" i="4"/>
  <c r="GC5" i="4"/>
  <c r="FH5" i="4"/>
  <c r="EL5" i="4"/>
  <c r="DQ5" i="4"/>
  <c r="CT5" i="4"/>
  <c r="BW5" i="4"/>
  <c r="BB5" i="4"/>
  <c r="AD5" i="4"/>
  <c r="GA5" i="4"/>
  <c r="FF5" i="4"/>
  <c r="EJ5" i="4"/>
  <c r="DM5" i="4"/>
  <c r="CP5" i="4"/>
  <c r="AZ5" i="4"/>
  <c r="FU5" i="4"/>
  <c r="EX5" i="4"/>
  <c r="EA5" i="4"/>
  <c r="DE5" i="4"/>
  <c r="CI5" i="4"/>
  <c r="BL5" i="4"/>
  <c r="AP5" i="4"/>
  <c r="U5" i="4"/>
  <c r="Z5" i="4"/>
  <c r="BQ5" i="4"/>
  <c r="DC5" i="4"/>
  <c r="ER5" i="4"/>
  <c r="FZ5" i="4"/>
  <c r="AV8" i="4"/>
  <c r="CN8" i="4"/>
  <c r="EE8" i="4"/>
  <c r="FS8" i="4"/>
  <c r="BB9" i="4"/>
  <c r="DA9" i="4"/>
  <c r="FC9" i="4"/>
  <c r="AN8" i="4"/>
  <c r="BV8" i="4"/>
  <c r="DO8" i="4"/>
  <c r="FH8" i="4"/>
  <c r="AC10" i="7"/>
  <c r="AX10" i="7"/>
  <c r="CE10" i="7"/>
  <c r="CO10" i="7"/>
  <c r="DK10" i="7"/>
  <c r="EE10" i="7"/>
  <c r="AQ12" i="7"/>
  <c r="AW16" i="7"/>
  <c r="CL16" i="7"/>
  <c r="DT16" i="7"/>
  <c r="FI16" i="7"/>
  <c r="AA5" i="4"/>
  <c r="BR5" i="4"/>
  <c r="DF5" i="4"/>
  <c r="ET5" i="4"/>
  <c r="GK5" i="4"/>
  <c r="AW8" i="4"/>
  <c r="CP8" i="4"/>
  <c r="EF8" i="4"/>
  <c r="GE8" i="4"/>
  <c r="BC9" i="4"/>
  <c r="DG9" i="4"/>
  <c r="FG9" i="4"/>
  <c r="CH5" i="6"/>
  <c r="FO5" i="6"/>
  <c r="Q5" i="6"/>
  <c r="AS5" i="6"/>
  <c r="GE6" i="4"/>
  <c r="FO6" i="4"/>
  <c r="EY6" i="4"/>
  <c r="GL6" i="4"/>
  <c r="FU6" i="4"/>
  <c r="FD6" i="4"/>
  <c r="EM6" i="4"/>
  <c r="DW6" i="4"/>
  <c r="DG6" i="4"/>
  <c r="CQ6" i="4"/>
  <c r="CA6" i="4"/>
  <c r="BK6" i="4"/>
  <c r="AU6" i="4"/>
  <c r="AE6" i="4"/>
  <c r="GC6" i="4"/>
  <c r="FK6" i="4"/>
  <c r="ES6" i="4"/>
  <c r="EB6" i="4"/>
  <c r="DK6" i="4"/>
  <c r="CT6" i="4"/>
  <c r="CC6" i="4"/>
  <c r="BL6" i="4"/>
  <c r="AT6" i="4"/>
  <c r="AC6" i="4"/>
  <c r="GB6" i="4"/>
  <c r="FJ6" i="4"/>
  <c r="ER6" i="4"/>
  <c r="EA6" i="4"/>
  <c r="DJ6" i="4"/>
  <c r="CS6" i="4"/>
  <c r="CB6" i="4"/>
  <c r="BJ6" i="4"/>
  <c r="AS6" i="4"/>
  <c r="AB6" i="4"/>
  <c r="GO6" i="4"/>
  <c r="FT6" i="4"/>
  <c r="EZ6" i="4"/>
  <c r="EF6" i="4"/>
  <c r="DM6" i="4"/>
  <c r="CR6" i="4"/>
  <c r="BX6" i="4"/>
  <c r="BE6" i="4"/>
  <c r="AL6" i="4"/>
  <c r="S6" i="4"/>
  <c r="GF6" i="4"/>
  <c r="FH6" i="4"/>
  <c r="EL6" i="4"/>
  <c r="DR6" i="4"/>
  <c r="CX6" i="4"/>
  <c r="CD6" i="4"/>
  <c r="BG6" i="4"/>
  <c r="AM6" i="4"/>
  <c r="X6" i="4"/>
  <c r="AV6" i="4"/>
  <c r="BQ6" i="4"/>
  <c r="CL6" i="4"/>
  <c r="DH6" i="4"/>
  <c r="EE6" i="4"/>
  <c r="FB6" i="4"/>
  <c r="FY6" i="4"/>
  <c r="AE5" i="6"/>
  <c r="CZ5" i="6"/>
  <c r="R5" i="6"/>
  <c r="DM5" i="6"/>
  <c r="EN5" i="6"/>
  <c r="GF5" i="6"/>
  <c r="FX5" i="6"/>
  <c r="FP5" i="6"/>
  <c r="FH5" i="6"/>
  <c r="EZ5" i="6"/>
  <c r="N5" i="6" s="1"/>
  <c r="ER5" i="6"/>
  <c r="EJ5" i="6"/>
  <c r="EB5" i="6"/>
  <c r="DT5" i="6"/>
  <c r="DL5" i="6"/>
  <c r="DD5" i="6"/>
  <c r="CV5" i="6"/>
  <c r="CN5" i="6"/>
  <c r="CF5" i="6"/>
  <c r="BX5" i="6"/>
  <c r="BP5" i="6"/>
  <c r="BH5" i="6"/>
  <c r="AZ5" i="6"/>
  <c r="AR5" i="6"/>
  <c r="AJ5" i="6"/>
  <c r="AB5" i="6"/>
  <c r="T5" i="6"/>
  <c r="GB5" i="6"/>
  <c r="FK5" i="6"/>
  <c r="ET5" i="6"/>
  <c r="EC5" i="6"/>
  <c r="DC5" i="6"/>
  <c r="CL5" i="6"/>
  <c r="BU5" i="6"/>
  <c r="BD5" i="6"/>
  <c r="AM5" i="6"/>
  <c r="V5" i="6"/>
  <c r="GA5" i="6"/>
  <c r="FJ5" i="6"/>
  <c r="ES5" i="6"/>
  <c r="DS5" i="6"/>
  <c r="DB5" i="6"/>
  <c r="CK5" i="6"/>
  <c r="BT5" i="6"/>
  <c r="BC5" i="6"/>
  <c r="AL5" i="6"/>
  <c r="U5" i="6"/>
  <c r="J5" i="6"/>
  <c r="GJ5" i="6"/>
  <c r="FR5" i="6"/>
  <c r="EP5" i="6"/>
  <c r="DG5" i="6"/>
  <c r="CO5" i="6"/>
  <c r="CE5" i="6"/>
  <c r="BM5" i="6"/>
  <c r="AU5" i="6"/>
  <c r="AC5" i="6"/>
  <c r="S5" i="6"/>
  <c r="GK5" i="6"/>
  <c r="FS5" i="6"/>
  <c r="FA5" i="6"/>
  <c r="EQ5" i="6"/>
  <c r="DH5" i="6"/>
  <c r="CP5" i="6"/>
  <c r="BN5" i="6"/>
  <c r="AV5" i="6"/>
  <c r="AD5" i="6"/>
  <c r="FT5" i="6"/>
  <c r="EG5" i="6"/>
  <c r="DX5" i="6"/>
  <c r="DO5" i="6"/>
  <c r="CB5" i="6"/>
  <c r="BI5" i="6"/>
  <c r="AY5" i="6"/>
  <c r="AF5" i="6"/>
  <c r="GC5" i="6"/>
  <c r="FI5" i="6"/>
  <c r="EO5" i="6"/>
  <c r="DE5" i="6"/>
  <c r="CU5" i="6"/>
  <c r="BR5" i="6"/>
  <c r="AO5" i="6"/>
  <c r="FU5" i="6"/>
  <c r="FB5" i="6"/>
  <c r="EH5" i="6"/>
  <c r="DY5" i="6"/>
  <c r="DP5" i="6"/>
  <c r="CW5" i="6"/>
  <c r="CM5" i="6"/>
  <c r="CC5" i="6"/>
  <c r="BJ5" i="6"/>
  <c r="AG5" i="6"/>
  <c r="GL5" i="6"/>
  <c r="FF5" i="6"/>
  <c r="EA5" i="6"/>
  <c r="DQ5" i="6"/>
  <c r="CJ5" i="6"/>
  <c r="BZ5" i="6"/>
  <c r="BE5" i="6"/>
  <c r="AT5" i="6"/>
  <c r="Y5" i="6"/>
  <c r="O5" i="6"/>
  <c r="EV5" i="6"/>
  <c r="EK5" i="6"/>
  <c r="DF5" i="6"/>
  <c r="BO5" i="6"/>
  <c r="AI5" i="6"/>
  <c r="EU5" i="6"/>
  <c r="AH5" i="6"/>
  <c r="BW5" i="6"/>
  <c r="BL5" i="6"/>
  <c r="AQ5" i="6"/>
  <c r="FG5" i="6"/>
  <c r="DR5" i="6"/>
  <c r="CA5" i="6"/>
  <c r="BQ5" i="6"/>
  <c r="BF5" i="6"/>
  <c r="AK5" i="6"/>
  <c r="Z5" i="6"/>
  <c r="P5" i="6"/>
  <c r="GG5" i="6"/>
  <c r="FL5" i="6"/>
  <c r="CI5" i="6"/>
  <c r="AX5" i="6"/>
  <c r="FV5" i="6"/>
  <c r="EY5" i="6"/>
  <c r="EM5" i="6"/>
  <c r="CT5" i="6"/>
  <c r="X5" i="6"/>
  <c r="K5" i="6"/>
  <c r="GE5" i="6"/>
  <c r="EX5" i="6"/>
  <c r="EL5" i="6"/>
  <c r="CS5" i="6"/>
  <c r="W5" i="6"/>
  <c r="DZ5" i="6"/>
  <c r="DN5" i="6"/>
  <c r="CG5" i="6"/>
  <c r="BG5" i="6"/>
  <c r="F5" i="6"/>
  <c r="GD5" i="6"/>
  <c r="EW5" i="6"/>
  <c r="CR5" i="6"/>
  <c r="GI5" i="6"/>
  <c r="FY5" i="6"/>
  <c r="FN5" i="6"/>
  <c r="FC5" i="6"/>
  <c r="DU5" i="6"/>
  <c r="CX5" i="6"/>
  <c r="BA5" i="6"/>
  <c r="GH5" i="6"/>
  <c r="FM5" i="6"/>
  <c r="BY5" i="6"/>
  <c r="AN5" i="6"/>
  <c r="EI5" i="6"/>
  <c r="DW5" i="6"/>
  <c r="CY5" i="6"/>
  <c r="DJ5" i="6"/>
  <c r="BV5" i="6"/>
  <c r="BS5" i="6"/>
  <c r="FE5" i="6"/>
  <c r="AP5" i="6"/>
  <c r="FQ5" i="6"/>
  <c r="FD5" i="6"/>
  <c r="CQ5" i="6"/>
  <c r="EE5" i="6"/>
  <c r="FW5" i="6"/>
  <c r="BH9" i="7"/>
  <c r="CC9" i="7"/>
  <c r="BM9" i="7"/>
  <c r="AW9" i="7"/>
  <c r="AG9" i="7"/>
  <c r="Q9" i="7"/>
  <c r="CE9" i="7"/>
  <c r="BN9" i="7"/>
  <c r="AV9" i="7"/>
  <c r="AE9" i="7"/>
  <c r="X9" i="7"/>
  <c r="BB6" i="4"/>
  <c r="BW6" i="4"/>
  <c r="CV6" i="4"/>
  <c r="DQ6" i="4"/>
  <c r="EN6" i="4"/>
  <c r="FL6" i="4"/>
  <c r="GI6" i="4"/>
  <c r="M11" i="1"/>
  <c r="I11" i="6" s="1"/>
  <c r="AJ7" i="7"/>
  <c r="AS7" i="7"/>
  <c r="CK7" i="7"/>
  <c r="DK7" i="7"/>
  <c r="DT7" i="7"/>
  <c r="ET7" i="7"/>
  <c r="FL7" i="7"/>
  <c r="Z9" i="7"/>
  <c r="AR9" i="7"/>
  <c r="BJ9" i="7"/>
  <c r="CB9" i="7"/>
  <c r="W15" i="7"/>
  <c r="AQ15" i="7"/>
  <c r="BL15" i="7"/>
  <c r="CG15" i="7"/>
  <c r="DB15" i="7"/>
  <c r="DX15" i="7"/>
  <c r="ER15" i="7"/>
  <c r="FL15" i="7"/>
  <c r="Y18" i="7"/>
  <c r="AU18" i="7"/>
  <c r="BP18" i="7"/>
  <c r="CM18" i="7"/>
  <c r="DK18" i="7"/>
  <c r="EF18" i="7"/>
  <c r="FD18" i="7"/>
  <c r="AI6" i="4"/>
  <c r="BD6" i="4"/>
  <c r="BZ6" i="4"/>
  <c r="CY6" i="4"/>
  <c r="DT6" i="4"/>
  <c r="EP6" i="4"/>
  <c r="FN6" i="4"/>
  <c r="GK6" i="4"/>
  <c r="CD5" i="6"/>
  <c r="EF5" i="6"/>
  <c r="AA9" i="7"/>
  <c r="AS9" i="7"/>
  <c r="BK9" i="7"/>
  <c r="CD9" i="7"/>
  <c r="GH15" i="7"/>
  <c r="FR15" i="7"/>
  <c r="FB15" i="7"/>
  <c r="EL15" i="7"/>
  <c r="DV15" i="7"/>
  <c r="DF15" i="7"/>
  <c r="CP15" i="7"/>
  <c r="BZ15" i="7"/>
  <c r="BJ15" i="7"/>
  <c r="AT15" i="7"/>
  <c r="AD15" i="7"/>
  <c r="N15" i="7"/>
  <c r="GF15" i="7"/>
  <c r="FO15" i="7"/>
  <c r="EX15" i="7"/>
  <c r="EG15" i="7"/>
  <c r="DP15" i="7"/>
  <c r="CY15" i="7"/>
  <c r="CH15" i="7"/>
  <c r="BQ15" i="7"/>
  <c r="AZ15" i="7"/>
  <c r="AI15" i="7"/>
  <c r="R15" i="7"/>
  <c r="GK15" i="7"/>
  <c r="FS15" i="7"/>
  <c r="EZ15" i="7"/>
  <c r="EH15" i="7"/>
  <c r="DO15" i="7"/>
  <c r="CW15" i="7"/>
  <c r="CE15" i="7"/>
  <c r="BM15" i="7"/>
  <c r="AU15" i="7"/>
  <c r="AB15" i="7"/>
  <c r="GB15" i="7"/>
  <c r="FI15" i="7"/>
  <c r="EP15" i="7"/>
  <c r="DW15" i="7"/>
  <c r="DC15" i="7"/>
  <c r="CJ15" i="7"/>
  <c r="BP15" i="7"/>
  <c r="AW15" i="7"/>
  <c r="AC15" i="7"/>
  <c r="X15" i="7"/>
  <c r="AR15" i="7"/>
  <c r="BN15" i="7"/>
  <c r="CI15" i="7"/>
  <c r="DD15" i="7"/>
  <c r="DY15" i="7"/>
  <c r="ES15" i="7"/>
  <c r="FM15" i="7"/>
  <c r="GI15" i="7"/>
  <c r="AJ6" i="4"/>
  <c r="BF6" i="4"/>
  <c r="CE6" i="4"/>
  <c r="CZ6" i="4"/>
  <c r="DU6" i="4"/>
  <c r="FP6" i="4"/>
  <c r="GM6" i="4"/>
  <c r="GI7" i="7"/>
  <c r="GA7" i="7"/>
  <c r="FS7" i="7"/>
  <c r="FK7" i="7"/>
  <c r="FC7" i="7"/>
  <c r="EU7" i="7"/>
  <c r="EM7" i="7"/>
  <c r="EE7" i="7"/>
  <c r="DW7" i="7"/>
  <c r="DO7" i="7"/>
  <c r="DG7" i="7"/>
  <c r="CY7" i="7"/>
  <c r="CQ7" i="7"/>
  <c r="CI7" i="7"/>
  <c r="CA7" i="7"/>
  <c r="BS7" i="7"/>
  <c r="BK7" i="7"/>
  <c r="BC7" i="7"/>
  <c r="AU7" i="7"/>
  <c r="AM7" i="7"/>
  <c r="AE7" i="7"/>
  <c r="W7" i="7"/>
  <c r="GG7" i="7"/>
  <c r="FP7" i="7"/>
  <c r="EY7" i="7"/>
  <c r="EH7" i="7"/>
  <c r="DQ7" i="7"/>
  <c r="CZ7" i="7"/>
  <c r="BZ7" i="7"/>
  <c r="BI7" i="7"/>
  <c r="AR7" i="7"/>
  <c r="AA7" i="7"/>
  <c r="AK7" i="7"/>
  <c r="AT7" i="7"/>
  <c r="BL7" i="7"/>
  <c r="CL7" i="7"/>
  <c r="DL7" i="7"/>
  <c r="DU7" i="7"/>
  <c r="FM7" i="7"/>
  <c r="FV7" i="7"/>
  <c r="AB9" i="7"/>
  <c r="AT9" i="7"/>
  <c r="BL9" i="7"/>
  <c r="CF9" i="7"/>
  <c r="Y15" i="7"/>
  <c r="AS15" i="7"/>
  <c r="BO15" i="7"/>
  <c r="CK15" i="7"/>
  <c r="DE15" i="7"/>
  <c r="DZ15" i="7"/>
  <c r="ET15" i="7"/>
  <c r="FN15" i="7"/>
  <c r="GJ15" i="7"/>
  <c r="GG18" i="7"/>
  <c r="FQ18" i="7"/>
  <c r="FA18" i="7"/>
  <c r="EK18" i="7"/>
  <c r="DU18" i="7"/>
  <c r="DE18" i="7"/>
  <c r="CO18" i="7"/>
  <c r="BY18" i="7"/>
  <c r="BI18" i="7"/>
  <c r="AS18" i="7"/>
  <c r="AC18" i="7"/>
  <c r="GH18" i="7"/>
  <c r="FP18" i="7"/>
  <c r="EY18" i="7"/>
  <c r="EH18" i="7"/>
  <c r="DQ18" i="7"/>
  <c r="CZ18" i="7"/>
  <c r="CI18" i="7"/>
  <c r="BR18" i="7"/>
  <c r="BA18" i="7"/>
  <c r="AJ18" i="7"/>
  <c r="S18" i="7"/>
  <c r="GF18" i="7"/>
  <c r="FO18" i="7"/>
  <c r="EX18" i="7"/>
  <c r="EG18" i="7"/>
  <c r="DP18" i="7"/>
  <c r="CY18" i="7"/>
  <c r="CH18" i="7"/>
  <c r="BQ18" i="7"/>
  <c r="AZ18" i="7"/>
  <c r="AI18" i="7"/>
  <c r="R18" i="7"/>
  <c r="GJ18" i="7"/>
  <c r="FN18" i="7"/>
  <c r="EU18" i="7"/>
  <c r="EB18" i="7"/>
  <c r="DI18" i="7"/>
  <c r="CP18" i="7"/>
  <c r="BV18" i="7"/>
  <c r="BC18" i="7"/>
  <c r="AH18" i="7"/>
  <c r="FU18" i="7"/>
  <c r="EZ18" i="7"/>
  <c r="ED18" i="7"/>
  <c r="DJ18" i="7"/>
  <c r="CN18" i="7"/>
  <c r="BT18" i="7"/>
  <c r="AX18" i="7"/>
  <c r="AD18" i="7"/>
  <c r="AA18" i="7"/>
  <c r="AW18" i="7"/>
  <c r="BU18" i="7"/>
  <c r="CR18" i="7"/>
  <c r="DM18" i="7"/>
  <c r="EJ18" i="7"/>
  <c r="FF18" i="7"/>
  <c r="GA18" i="7"/>
  <c r="AK6" i="4"/>
  <c r="BH6" i="4"/>
  <c r="CF6" i="4"/>
  <c r="DA6" i="4"/>
  <c r="DV6" i="4"/>
  <c r="ET6" i="4"/>
  <c r="FQ6" i="4"/>
  <c r="GN6" i="4"/>
  <c r="BB5" i="6"/>
  <c r="FZ5" i="6"/>
  <c r="AP9" i="7"/>
  <c r="BZ9" i="7"/>
  <c r="AG6" i="4"/>
  <c r="Y9" i="7"/>
  <c r="AQ9" i="7"/>
  <c r="BI9" i="7"/>
  <c r="CA9" i="7"/>
  <c r="AH6" i="4"/>
  <c r="BC6" i="4"/>
  <c r="BY6" i="4"/>
  <c r="CW6" i="4"/>
  <c r="DS6" i="4"/>
  <c r="EO6" i="4"/>
  <c r="FM6" i="4"/>
  <c r="GJ6" i="4"/>
  <c r="EQ6" i="4"/>
  <c r="T7" i="7"/>
  <c r="AC7" i="7"/>
  <c r="BU7" i="7"/>
  <c r="CD7" i="7"/>
  <c r="CU7" i="7"/>
  <c r="DD7" i="7"/>
  <c r="ED7" i="7"/>
  <c r="EV7" i="7"/>
  <c r="FE7" i="7"/>
  <c r="GE7" i="7"/>
  <c r="AC9" i="7"/>
  <c r="AU9" i="7"/>
  <c r="BO9" i="7"/>
  <c r="Z15" i="7"/>
  <c r="AV15" i="7"/>
  <c r="BR15" i="7"/>
  <c r="CL15" i="7"/>
  <c r="DG15" i="7"/>
  <c r="EA15" i="7"/>
  <c r="EU15" i="7"/>
  <c r="FP15" i="7"/>
  <c r="GL15" i="7"/>
  <c r="AB18" i="7"/>
  <c r="AY18" i="7"/>
  <c r="BW18" i="7"/>
  <c r="CS18" i="7"/>
  <c r="DN18" i="7"/>
  <c r="EL18" i="7"/>
  <c r="FG18" i="7"/>
  <c r="GB18" i="7"/>
  <c r="AN6" i="4"/>
  <c r="BI6" i="4"/>
  <c r="CG6" i="4"/>
  <c r="DB6" i="4"/>
  <c r="DX6" i="4"/>
  <c r="EU6" i="4"/>
  <c r="FR6" i="4"/>
  <c r="GE7" i="4"/>
  <c r="FO7" i="4"/>
  <c r="EY7" i="4"/>
  <c r="EI7" i="4"/>
  <c r="DS7" i="4"/>
  <c r="DC7" i="4"/>
  <c r="CM7" i="4"/>
  <c r="BW7" i="4"/>
  <c r="BG7" i="4"/>
  <c r="AQ7" i="4"/>
  <c r="AA7" i="4"/>
  <c r="GG7" i="4"/>
  <c r="FP7" i="4"/>
  <c r="EX7" i="4"/>
  <c r="EG7" i="4"/>
  <c r="DP7" i="4"/>
  <c r="CY7" i="4"/>
  <c r="CH7" i="4"/>
  <c r="BQ7" i="4"/>
  <c r="AZ7" i="4"/>
  <c r="AI7" i="4"/>
  <c r="GJ7" i="4"/>
  <c r="FR7" i="4"/>
  <c r="EZ7" i="4"/>
  <c r="EF7" i="4"/>
  <c r="DN7" i="4"/>
  <c r="CV7" i="4"/>
  <c r="CD7" i="4"/>
  <c r="BL7" i="4"/>
  <c r="AT7" i="4"/>
  <c r="AB7" i="4"/>
  <c r="GI7" i="4"/>
  <c r="FQ7" i="4"/>
  <c r="EW7" i="4"/>
  <c r="EE7" i="4"/>
  <c r="DM7" i="4"/>
  <c r="CU7" i="4"/>
  <c r="CC7" i="4"/>
  <c r="BK7" i="4"/>
  <c r="AS7" i="4"/>
  <c r="Z7" i="4"/>
  <c r="GD7" i="4"/>
  <c r="FJ7" i="4"/>
  <c r="EP7" i="4"/>
  <c r="DV7" i="4"/>
  <c r="DA7" i="4"/>
  <c r="CF7" i="4"/>
  <c r="BJ7" i="4"/>
  <c r="AO7" i="4"/>
  <c r="U7" i="4"/>
  <c r="GH7" i="4"/>
  <c r="FK7" i="4"/>
  <c r="EO7" i="4"/>
  <c r="DT7" i="4"/>
  <c r="CW7" i="4"/>
  <c r="BZ7" i="4"/>
  <c r="BD7" i="4"/>
  <c r="AH7" i="4"/>
  <c r="W7" i="4"/>
  <c r="AV7" i="4"/>
  <c r="BS7" i="4"/>
  <c r="CP7" i="4"/>
  <c r="DL7" i="4"/>
  <c r="EL7" i="4"/>
  <c r="FH7" i="4"/>
  <c r="GF7" i="4"/>
  <c r="AA5" i="6"/>
  <c r="DI5" i="6"/>
  <c r="DV5" i="6"/>
  <c r="BW9" i="6"/>
  <c r="CV9" i="6"/>
  <c r="EH9" i="6"/>
  <c r="FH9" i="6"/>
  <c r="BC9" i="6"/>
  <c r="BX9" i="6"/>
  <c r="AU9" i="6"/>
  <c r="I7" i="6"/>
  <c r="GI9" i="6"/>
  <c r="GA9" i="6"/>
  <c r="FS9" i="6"/>
  <c r="FK9" i="6"/>
  <c r="FC9" i="6"/>
  <c r="EU9" i="6"/>
  <c r="EM9" i="6"/>
  <c r="EE9" i="6"/>
  <c r="DW9" i="6"/>
  <c r="DO9" i="6"/>
  <c r="J9" i="6"/>
  <c r="GF9" i="6"/>
  <c r="FO9" i="6"/>
  <c r="EX9" i="6"/>
  <c r="EG9" i="6"/>
  <c r="DP9" i="6"/>
  <c r="FV9" i="6"/>
  <c r="FE9" i="6"/>
  <c r="EN9" i="6"/>
  <c r="DN9" i="6"/>
  <c r="DF9" i="6"/>
  <c r="CX9" i="6"/>
  <c r="GC9" i="6"/>
  <c r="FL9" i="6"/>
  <c r="EL9" i="6"/>
  <c r="DU9" i="6"/>
  <c r="FW9" i="6"/>
  <c r="FD9" i="6"/>
  <c r="EK9" i="6"/>
  <c r="EB9" i="6"/>
  <c r="DS9" i="6"/>
  <c r="DA9" i="6"/>
  <c r="GG9" i="6"/>
  <c r="ET9" i="6"/>
  <c r="EJ9" i="6"/>
  <c r="DQ9" i="6"/>
  <c r="CP9" i="6"/>
  <c r="CH9" i="6"/>
  <c r="BZ9" i="6"/>
  <c r="BR9" i="6"/>
  <c r="BJ9" i="6"/>
  <c r="BB9" i="6"/>
  <c r="AT9" i="6"/>
  <c r="AL9" i="6"/>
  <c r="AD9" i="6"/>
  <c r="V9" i="6"/>
  <c r="N9" i="6"/>
  <c r="FB9" i="6"/>
  <c r="ES9" i="6"/>
  <c r="EI9" i="6"/>
  <c r="CW9" i="6"/>
  <c r="CO9" i="6"/>
  <c r="CG9" i="6"/>
  <c r="BY9" i="6"/>
  <c r="BQ9" i="6"/>
  <c r="BI9" i="6"/>
  <c r="BA9" i="6"/>
  <c r="AS9" i="6"/>
  <c r="AK9" i="6"/>
  <c r="AC9" i="6"/>
  <c r="U9" i="6"/>
  <c r="K9" i="6"/>
  <c r="GE9" i="6"/>
  <c r="FU9" i="6"/>
  <c r="FA9" i="6"/>
  <c r="EQ9" i="6"/>
  <c r="DV9" i="6"/>
  <c r="DK9" i="6"/>
  <c r="CS9" i="6"/>
  <c r="CJ9" i="6"/>
  <c r="CA9" i="6"/>
  <c r="BH9" i="6"/>
  <c r="AY9" i="6"/>
  <c r="AP9" i="6"/>
  <c r="AG9" i="6"/>
  <c r="X9" i="6"/>
  <c r="O9" i="6"/>
  <c r="FM9" i="6"/>
  <c r="ER9" i="6"/>
  <c r="DL9" i="6"/>
  <c r="CT9" i="6"/>
  <c r="CK9" i="6"/>
  <c r="CB9" i="6"/>
  <c r="BS9" i="6"/>
  <c r="AZ9" i="6"/>
  <c r="AQ9" i="6"/>
  <c r="AH9" i="6"/>
  <c r="Y9" i="6"/>
  <c r="P9" i="6"/>
  <c r="FJ9" i="6"/>
  <c r="DR9" i="6"/>
  <c r="DG9" i="6"/>
  <c r="CM9" i="6"/>
  <c r="CC9" i="6"/>
  <c r="AX9" i="6"/>
  <c r="AN9" i="6"/>
  <c r="S9" i="6"/>
  <c r="FT9" i="6"/>
  <c r="EY9" i="6"/>
  <c r="DE9" i="6"/>
  <c r="BP9" i="6"/>
  <c r="DH9" i="6"/>
  <c r="CY9" i="6"/>
  <c r="CN9" i="6"/>
  <c r="CD9" i="6"/>
  <c r="BT9" i="6"/>
  <c r="AO9" i="6"/>
  <c r="AE9" i="6"/>
  <c r="T9" i="6"/>
  <c r="FI9" i="6"/>
  <c r="DC9" i="6"/>
  <c r="CR9" i="6"/>
  <c r="CF9" i="6"/>
  <c r="BU9" i="6"/>
  <c r="AB9" i="6"/>
  <c r="Q9" i="6"/>
  <c r="EW9" i="6"/>
  <c r="DZ9" i="6"/>
  <c r="AM9" i="6"/>
  <c r="FR9" i="6"/>
  <c r="EV9" i="6"/>
  <c r="DY9" i="6"/>
  <c r="AW9" i="6"/>
  <c r="GB9" i="6"/>
  <c r="FQ9" i="6"/>
  <c r="DX9" i="6"/>
  <c r="CZ9" i="6"/>
  <c r="AV9" i="6"/>
  <c r="AJ9" i="6"/>
  <c r="DD9" i="6"/>
  <c r="BV9" i="6"/>
  <c r="R9" i="6"/>
  <c r="BG9" i="6"/>
  <c r="CE9" i="6"/>
  <c r="ED9" i="6"/>
  <c r="EP9" i="6"/>
  <c r="FP9" i="6"/>
  <c r="W9" i="6"/>
  <c r="AI9" i="6"/>
  <c r="GB17" i="7"/>
  <c r="FL17" i="7"/>
  <c r="EV17" i="7"/>
  <c r="EF17" i="7"/>
  <c r="DP17" i="7"/>
  <c r="CZ17" i="7"/>
  <c r="CJ17" i="7"/>
  <c r="BT17" i="7"/>
  <c r="BD17" i="7"/>
  <c r="AN17" i="7"/>
  <c r="X17" i="7"/>
  <c r="GH17" i="7"/>
  <c r="FQ17" i="7"/>
  <c r="EZ17" i="7"/>
  <c r="EI17" i="7"/>
  <c r="DR17" i="7"/>
  <c r="DA17" i="7"/>
  <c r="CI17" i="7"/>
  <c r="BR17" i="7"/>
  <c r="BA17" i="7"/>
  <c r="AJ17" i="7"/>
  <c r="S17" i="7"/>
  <c r="GG17" i="7"/>
  <c r="FP17" i="7"/>
  <c r="EY17" i="7"/>
  <c r="EH17" i="7"/>
  <c r="DQ17" i="7"/>
  <c r="CY17" i="7"/>
  <c r="CH17" i="7"/>
  <c r="BQ17" i="7"/>
  <c r="AZ17" i="7"/>
  <c r="AI17" i="7"/>
  <c r="R17" i="7"/>
  <c r="AB17" i="7"/>
  <c r="AU17" i="7"/>
  <c r="BN17" i="7"/>
  <c r="CG17" i="7"/>
  <c r="DC17" i="7"/>
  <c r="DV17" i="7"/>
  <c r="EO17" i="7"/>
  <c r="FH17" i="7"/>
  <c r="GA17" i="7"/>
  <c r="DT9" i="6"/>
  <c r="EF9" i="6"/>
  <c r="CU9" i="6"/>
  <c r="FG9" i="6"/>
  <c r="AK11" i="4"/>
  <c r="BM11" i="4"/>
  <c r="CU11" i="4"/>
  <c r="DY11" i="4"/>
  <c r="GM12" i="4"/>
  <c r="FW12" i="4"/>
  <c r="FG12" i="4"/>
  <c r="EQ12" i="4"/>
  <c r="EA12" i="4"/>
  <c r="DK12" i="4"/>
  <c r="CU12" i="4"/>
  <c r="CE12" i="4"/>
  <c r="BO12" i="4"/>
  <c r="AY12" i="4"/>
  <c r="AI12" i="4"/>
  <c r="S12" i="4"/>
  <c r="GI12" i="4"/>
  <c r="FS12" i="4"/>
  <c r="FC12" i="4"/>
  <c r="EM12" i="4"/>
  <c r="DW12" i="4"/>
  <c r="DG12" i="4"/>
  <c r="CQ12" i="4"/>
  <c r="CA12" i="4"/>
  <c r="BK12" i="4"/>
  <c r="AU12" i="4"/>
  <c r="AE12" i="4"/>
  <c r="GG12" i="4"/>
  <c r="FQ12" i="4"/>
  <c r="FA12" i="4"/>
  <c r="EK12" i="4"/>
  <c r="DU12" i="4"/>
  <c r="DE12" i="4"/>
  <c r="CO12" i="4"/>
  <c r="BY12" i="4"/>
  <c r="BI12" i="4"/>
  <c r="AS12" i="4"/>
  <c r="AC12" i="4"/>
  <c r="GL12" i="4"/>
  <c r="FR12" i="4"/>
  <c r="EX12" i="4"/>
  <c r="EE12" i="4"/>
  <c r="DL12" i="4"/>
  <c r="CR12" i="4"/>
  <c r="BW12" i="4"/>
  <c r="BD12" i="4"/>
  <c r="AK12" i="4"/>
  <c r="GD12" i="4"/>
  <c r="FK12" i="4"/>
  <c r="ER12" i="4"/>
  <c r="DX12" i="4"/>
  <c r="DC12" i="4"/>
  <c r="CJ12" i="4"/>
  <c r="BQ12" i="4"/>
  <c r="AW12" i="4"/>
  <c r="AB12" i="4"/>
  <c r="FY12" i="4"/>
  <c r="FB12" i="4"/>
  <c r="EF12" i="4"/>
  <c r="DI12" i="4"/>
  <c r="CL12" i="4"/>
  <c r="BP12" i="4"/>
  <c r="AR12" i="4"/>
  <c r="W12" i="4"/>
  <c r="GA12" i="4"/>
  <c r="FD12" i="4"/>
  <c r="ED12" i="4"/>
  <c r="DF12" i="4"/>
  <c r="CH12" i="4"/>
  <c r="BJ12" i="4"/>
  <c r="AM12" i="4"/>
  <c r="FX12" i="4"/>
  <c r="EY12" i="4"/>
  <c r="EB12" i="4"/>
  <c r="DB12" i="4"/>
  <c r="CF12" i="4"/>
  <c r="BG12" i="4"/>
  <c r="AJ12" i="4"/>
  <c r="FN12" i="4"/>
  <c r="EN12" i="4"/>
  <c r="DN12" i="4"/>
  <c r="CK12" i="4"/>
  <c r="BH12" i="4"/>
  <c r="AG12" i="4"/>
  <c r="FP12" i="4"/>
  <c r="EP12" i="4"/>
  <c r="DP12" i="4"/>
  <c r="CN12" i="4"/>
  <c r="BM12" i="4"/>
  <c r="AL12" i="4"/>
  <c r="FT12" i="4"/>
  <c r="EL12" i="4"/>
  <c r="DH12" i="4"/>
  <c r="CB12" i="4"/>
  <c r="AX12" i="4"/>
  <c r="T12" i="4"/>
  <c r="FO12" i="4"/>
  <c r="EJ12" i="4"/>
  <c r="DD12" i="4"/>
  <c r="BZ12" i="4"/>
  <c r="AV12" i="4"/>
  <c r="FV12" i="4"/>
  <c r="ES12" i="4"/>
  <c r="DM12" i="4"/>
  <c r="CD12" i="4"/>
  <c r="BA12" i="4"/>
  <c r="V12" i="4"/>
  <c r="AF12" i="4"/>
  <c r="BT12" i="4"/>
  <c r="DA12" i="4"/>
  <c r="EU12" i="4"/>
  <c r="GF12" i="4"/>
  <c r="GJ11" i="4"/>
  <c r="FT11" i="4"/>
  <c r="FD11" i="4"/>
  <c r="EN11" i="4"/>
  <c r="DX11" i="4"/>
  <c r="DH11" i="4"/>
  <c r="CR11" i="4"/>
  <c r="CB11" i="4"/>
  <c r="BL11" i="4"/>
  <c r="AV11" i="4"/>
  <c r="AF11" i="4"/>
  <c r="GD11" i="4"/>
  <c r="FN11" i="4"/>
  <c r="EX11" i="4"/>
  <c r="EH11" i="4"/>
  <c r="DR11" i="4"/>
  <c r="DB11" i="4"/>
  <c r="CL11" i="4"/>
  <c r="BV11" i="4"/>
  <c r="BF11" i="4"/>
  <c r="GG11" i="4"/>
  <c r="FO11" i="4"/>
  <c r="EV11" i="4"/>
  <c r="ED11" i="4"/>
  <c r="DL11" i="4"/>
  <c r="CT11" i="4"/>
  <c r="CA11" i="4"/>
  <c r="BI11" i="4"/>
  <c r="AQ11" i="4"/>
  <c r="Z11" i="4"/>
  <c r="FZ11" i="4"/>
  <c r="FH11" i="4"/>
  <c r="EP11" i="4"/>
  <c r="DW11" i="4"/>
  <c r="DE11" i="4"/>
  <c r="CM11" i="4"/>
  <c r="BT11" i="4"/>
  <c r="GM11" i="4"/>
  <c r="FR11" i="4"/>
  <c r="EW11" i="4"/>
  <c r="EB11" i="4"/>
  <c r="DG11" i="4"/>
  <c r="CK11" i="4"/>
  <c r="BQ11" i="4"/>
  <c r="AX11" i="4"/>
  <c r="AE11" i="4"/>
  <c r="GC11" i="4"/>
  <c r="FG11" i="4"/>
  <c r="EK11" i="4"/>
  <c r="DO11" i="4"/>
  <c r="CS11" i="4"/>
  <c r="BW11" i="4"/>
  <c r="BA11" i="4"/>
  <c r="AH11" i="4"/>
  <c r="GA11" i="4"/>
  <c r="FE11" i="4"/>
  <c r="EI11" i="4"/>
  <c r="DM11" i="4"/>
  <c r="CP11" i="4"/>
  <c r="BS11" i="4"/>
  <c r="AY11" i="4"/>
  <c r="AD11" i="4"/>
  <c r="FX11" i="4"/>
  <c r="EZ11" i="4"/>
  <c r="DZ11" i="4"/>
  <c r="CZ11" i="4"/>
  <c r="CC11" i="4"/>
  <c r="BC11" i="4"/>
  <c r="AG11" i="4"/>
  <c r="GH11" i="4"/>
  <c r="FF11" i="4"/>
  <c r="EE11" i="4"/>
  <c r="DC11" i="4"/>
  <c r="CD11" i="4"/>
  <c r="BB11" i="4"/>
  <c r="AB11" i="4"/>
  <c r="GF11" i="4"/>
  <c r="FC11" i="4"/>
  <c r="EC11" i="4"/>
  <c r="DA11" i="4"/>
  <c r="BZ11" i="4"/>
  <c r="AZ11" i="4"/>
  <c r="AA11" i="4"/>
  <c r="GK11" i="4"/>
  <c r="FJ11" i="4"/>
  <c r="EG11" i="4"/>
  <c r="DF11" i="4"/>
  <c r="CF11" i="4"/>
  <c r="BE11" i="4"/>
  <c r="AI11" i="4"/>
  <c r="Y11" i="4"/>
  <c r="BH11" i="4"/>
  <c r="CN11" i="4"/>
  <c r="DT11" i="4"/>
  <c r="FA11" i="4"/>
  <c r="GL11" i="4"/>
  <c r="AC11" i="4"/>
  <c r="BJ11" i="4"/>
  <c r="CO11" i="4"/>
  <c r="DU11" i="4"/>
  <c r="FB11" i="4"/>
  <c r="GN11" i="4"/>
  <c r="AA12" i="4"/>
  <c r="BR12" i="4"/>
  <c r="CY12" i="4"/>
  <c r="EO12" i="4"/>
  <c r="GC12" i="4"/>
  <c r="I8" i="6"/>
  <c r="R6" i="6"/>
  <c r="AD6" i="6"/>
  <c r="BL6" i="6"/>
  <c r="BW6" i="6"/>
  <c r="CS6" i="6"/>
  <c r="DC6" i="6"/>
  <c r="EI6" i="6"/>
  <c r="ES6" i="6"/>
  <c r="FB6" i="6"/>
  <c r="J6" i="6"/>
  <c r="GI6" i="6"/>
  <c r="GA6" i="6"/>
  <c r="FS6" i="6"/>
  <c r="FK6" i="6"/>
  <c r="FC6" i="6"/>
  <c r="EU6" i="6"/>
  <c r="EM6" i="6"/>
  <c r="EE6" i="6"/>
  <c r="DW6" i="6"/>
  <c r="DO6" i="6"/>
  <c r="DG6" i="6"/>
  <c r="CY6" i="6"/>
  <c r="CQ6" i="6"/>
  <c r="CI6" i="6"/>
  <c r="CA6" i="6"/>
  <c r="BS6" i="6"/>
  <c r="BK6" i="6"/>
  <c r="BC6" i="6"/>
  <c r="AU6" i="6"/>
  <c r="AM6" i="6"/>
  <c r="AE6" i="6"/>
  <c r="W6" i="6"/>
  <c r="O6" i="6"/>
  <c r="GF6" i="6"/>
  <c r="FX6" i="6"/>
  <c r="FP6" i="6"/>
  <c r="FH6" i="6"/>
  <c r="EZ6" i="6"/>
  <c r="ER6" i="6"/>
  <c r="EJ6" i="6"/>
  <c r="EB6" i="6"/>
  <c r="DT6" i="6"/>
  <c r="DL6" i="6"/>
  <c r="DD6" i="6"/>
  <c r="CV6" i="6"/>
  <c r="CN6" i="6"/>
  <c r="CF6" i="6"/>
  <c r="BX6" i="6"/>
  <c r="BP6" i="6"/>
  <c r="BH6" i="6"/>
  <c r="AZ6" i="6"/>
  <c r="AR6" i="6"/>
  <c r="AJ6" i="6"/>
  <c r="AB6" i="6"/>
  <c r="T6" i="6"/>
  <c r="GK6" i="6"/>
  <c r="GB6" i="6"/>
  <c r="EQ6" i="6"/>
  <c r="EH6" i="6"/>
  <c r="DY6" i="6"/>
  <c r="DP6" i="6"/>
  <c r="CE6" i="6"/>
  <c r="BV6" i="6"/>
  <c r="BM6" i="6"/>
  <c r="BD6" i="6"/>
  <c r="S6" i="6"/>
  <c r="FT6" i="6"/>
  <c r="CM6" i="6"/>
  <c r="BT6" i="6"/>
  <c r="BJ6" i="6"/>
  <c r="AQ6" i="6"/>
  <c r="AH6" i="6"/>
  <c r="Y6" i="6"/>
  <c r="GL6" i="6"/>
  <c r="EG6" i="6"/>
  <c r="CU6" i="6"/>
  <c r="CL6" i="6"/>
  <c r="BI6" i="6"/>
  <c r="AY6" i="6"/>
  <c r="AP6" i="6"/>
  <c r="AG6" i="6"/>
  <c r="X6" i="6"/>
  <c r="N6" i="6"/>
  <c r="GC6" i="6"/>
  <c r="DM6" i="6"/>
  <c r="CT6" i="6"/>
  <c r="CJ6" i="6"/>
  <c r="BZ6" i="6"/>
  <c r="BE6" i="6"/>
  <c r="Z6" i="6"/>
  <c r="GD6" i="6"/>
  <c r="DX6" i="6"/>
  <c r="DN6" i="6"/>
  <c r="DE6" i="6"/>
  <c r="CK6" i="6"/>
  <c r="BQ6" i="6"/>
  <c r="BF6" i="6"/>
  <c r="AV6" i="6"/>
  <c r="AA6" i="6"/>
  <c r="AO6" i="6"/>
  <c r="CH6" i="6"/>
  <c r="FL6" i="6"/>
  <c r="GG10" i="4"/>
  <c r="FQ10" i="4"/>
  <c r="FA10" i="4"/>
  <c r="EK10" i="4"/>
  <c r="DU10" i="4"/>
  <c r="DE10" i="4"/>
  <c r="CO10" i="4"/>
  <c r="BY10" i="4"/>
  <c r="BI10" i="4"/>
  <c r="AS10" i="4"/>
  <c r="AC10" i="4"/>
  <c r="FZ10" i="4"/>
  <c r="FI10" i="4"/>
  <c r="ER10" i="4"/>
  <c r="EA10" i="4"/>
  <c r="DJ10" i="4"/>
  <c r="CS10" i="4"/>
  <c r="CB10" i="4"/>
  <c r="BK10" i="4"/>
  <c r="AT10" i="4"/>
  <c r="AB10" i="4"/>
  <c r="GD10" i="4"/>
  <c r="FL10" i="4"/>
  <c r="ET10" i="4"/>
  <c r="EB10" i="4"/>
  <c r="DI10" i="4"/>
  <c r="CQ10" i="4"/>
  <c r="BX10" i="4"/>
  <c r="BF10" i="4"/>
  <c r="AN10" i="4"/>
  <c r="V10" i="4"/>
  <c r="GE10" i="4"/>
  <c r="FK10" i="4"/>
  <c r="EQ10" i="4"/>
  <c r="DX10" i="4"/>
  <c r="DD10" i="4"/>
  <c r="CK10" i="4"/>
  <c r="BR10" i="4"/>
  <c r="AY10" i="4"/>
  <c r="AF10" i="4"/>
  <c r="GB10" i="4"/>
  <c r="FH10" i="4"/>
  <c r="EO10" i="4"/>
  <c r="DV10" i="4"/>
  <c r="DB10" i="4"/>
  <c r="CI10" i="4"/>
  <c r="BP10" i="4"/>
  <c r="AW10" i="4"/>
  <c r="AD10" i="4"/>
  <c r="Z10" i="4"/>
  <c r="AX10" i="4"/>
  <c r="BT10" i="4"/>
  <c r="CP10" i="4"/>
  <c r="DM10" i="4"/>
  <c r="EH10" i="4"/>
  <c r="FD10" i="4"/>
  <c r="FY10" i="4"/>
  <c r="GG11" i="6"/>
  <c r="FY11" i="6"/>
  <c r="FQ11" i="6"/>
  <c r="FI11" i="6"/>
  <c r="FA11" i="6"/>
  <c r="ES11" i="6"/>
  <c r="EK11" i="6"/>
  <c r="EC11" i="6"/>
  <c r="DU11" i="6"/>
  <c r="DM11" i="6"/>
  <c r="DE11" i="6"/>
  <c r="CW11" i="6"/>
  <c r="CO11" i="6"/>
  <c r="CG11" i="6"/>
  <c r="BY11" i="6"/>
  <c r="BQ11" i="6"/>
  <c r="BI11" i="6"/>
  <c r="BA11" i="6"/>
  <c r="AS11" i="6"/>
  <c r="AK11" i="6"/>
  <c r="AC11" i="6"/>
  <c r="U11" i="6"/>
  <c r="K11" i="6"/>
  <c r="J11" i="6"/>
  <c r="GD11" i="6"/>
  <c r="FM11" i="6"/>
  <c r="EV11" i="6"/>
  <c r="EE11" i="6"/>
  <c r="DN11" i="6"/>
  <c r="CN11" i="6"/>
  <c r="BW11" i="6"/>
  <c r="BF11" i="6"/>
  <c r="AO11" i="6"/>
  <c r="X11" i="6"/>
  <c r="GL11" i="6"/>
  <c r="FU11" i="6"/>
  <c r="FD11" i="6"/>
  <c r="EM11" i="6"/>
  <c r="DV11" i="6"/>
  <c r="CV11" i="6"/>
  <c r="CE11" i="6"/>
  <c r="BN11" i="6"/>
  <c r="AW11" i="6"/>
  <c r="AF11" i="6"/>
  <c r="O11" i="6"/>
  <c r="GK11" i="6"/>
  <c r="FT11" i="6"/>
  <c r="FC11" i="6"/>
  <c r="EL11" i="6"/>
  <c r="DL11" i="6"/>
  <c r="CU11" i="6"/>
  <c r="CD11" i="6"/>
  <c r="BM11" i="6"/>
  <c r="AV11" i="6"/>
  <c r="AE11" i="6"/>
  <c r="N11" i="6"/>
  <c r="GA11" i="6"/>
  <c r="FJ11" i="6"/>
  <c r="EJ11" i="6"/>
  <c r="DS11" i="6"/>
  <c r="DB11" i="6"/>
  <c r="CK11" i="6"/>
  <c r="BT11" i="6"/>
  <c r="BC11" i="6"/>
  <c r="AL11" i="6"/>
  <c r="GI11" i="6"/>
  <c r="FR11" i="6"/>
  <c r="ER11" i="6"/>
  <c r="EA11" i="6"/>
  <c r="DJ11" i="6"/>
  <c r="CS11" i="6"/>
  <c r="CB11" i="6"/>
  <c r="BK11" i="6"/>
  <c r="AT11" i="6"/>
  <c r="T11" i="6"/>
  <c r="EZ11" i="6"/>
  <c r="DW11" i="6"/>
  <c r="DC11" i="6"/>
  <c r="CI11" i="6"/>
  <c r="BO11" i="6"/>
  <c r="AJ11" i="6"/>
  <c r="Q11" i="6"/>
  <c r="EP11" i="6"/>
  <c r="EF11" i="6"/>
  <c r="CR11" i="6"/>
  <c r="BX11" i="6"/>
  <c r="BD11" i="6"/>
  <c r="Z11" i="6"/>
  <c r="GC11" i="6"/>
  <c r="FS11" i="6"/>
  <c r="EY11" i="6"/>
  <c r="DK11" i="6"/>
  <c r="CH11" i="6"/>
  <c r="AI11" i="6"/>
  <c r="P11" i="6"/>
  <c r="FH11" i="6"/>
  <c r="EO11" i="6"/>
  <c r="DA11" i="6"/>
  <c r="CQ11" i="6"/>
  <c r="AR11" i="6"/>
  <c r="Y11" i="6"/>
  <c r="FG11" i="6"/>
  <c r="EN11" i="6"/>
  <c r="DI11" i="6"/>
  <c r="CZ11" i="6"/>
  <c r="CP11" i="6"/>
  <c r="CF11" i="6"/>
  <c r="AQ11" i="6"/>
  <c r="GJ11" i="6"/>
  <c r="FZ11" i="6"/>
  <c r="FF11" i="6"/>
  <c r="EB11" i="6"/>
  <c r="DR11" i="6"/>
  <c r="DH11" i="6"/>
  <c r="CY11" i="6"/>
  <c r="BJ11" i="6"/>
  <c r="AZ11" i="6"/>
  <c r="AP11" i="6"/>
  <c r="ET11" i="6"/>
  <c r="EI11" i="6"/>
  <c r="DP11" i="6"/>
  <c r="DF11" i="6"/>
  <c r="CL11" i="6"/>
  <c r="BR11" i="6"/>
  <c r="AX11" i="6"/>
  <c r="FW11" i="6"/>
  <c r="DY11" i="6"/>
  <c r="CA11" i="6"/>
  <c r="BG11" i="6"/>
  <c r="AM11" i="6"/>
  <c r="S11" i="6"/>
  <c r="FV11" i="6"/>
  <c r="DX11" i="6"/>
  <c r="DD11" i="6"/>
  <c r="CT11" i="6"/>
  <c r="CJ11" i="6"/>
  <c r="BZ11" i="6"/>
  <c r="BP11" i="6"/>
  <c r="R11" i="6"/>
  <c r="DO11" i="6"/>
  <c r="AY11" i="6"/>
  <c r="FX11" i="6"/>
  <c r="FL11" i="6"/>
  <c r="GE11" i="6"/>
  <c r="EU11" i="6"/>
  <c r="BE11" i="6"/>
  <c r="EQ11" i="6"/>
  <c r="ED11" i="6"/>
  <c r="DQ11" i="6"/>
  <c r="AN11" i="6"/>
  <c r="AB11" i="6"/>
  <c r="BL11" i="6"/>
  <c r="CM11" i="6"/>
  <c r="FE11" i="6"/>
  <c r="GF11" i="6"/>
  <c r="AA11" i="6"/>
  <c r="BB11" i="6"/>
  <c r="DT11" i="6"/>
  <c r="GH11" i="6"/>
  <c r="CC11" i="6"/>
  <c r="EH11" i="6"/>
  <c r="EW11" i="6"/>
  <c r="DG11" i="6"/>
  <c r="EX11" i="6"/>
  <c r="FK11" i="6"/>
  <c r="AJ7" i="6"/>
  <c r="CN7" i="6"/>
  <c r="CW7" i="6"/>
  <c r="DG7" i="6"/>
  <c r="ER7" i="6"/>
  <c r="FA7" i="6"/>
  <c r="J7" i="6"/>
  <c r="F7" i="6"/>
  <c r="GH7" i="6"/>
  <c r="FZ7" i="6"/>
  <c r="FR7" i="6"/>
  <c r="FJ7" i="6"/>
  <c r="FB7" i="6"/>
  <c r="ET7" i="6"/>
  <c r="EL7" i="6"/>
  <c r="ED7" i="6"/>
  <c r="DV7" i="6"/>
  <c r="DN7" i="6"/>
  <c r="DF7" i="6"/>
  <c r="CX7" i="6"/>
  <c r="CP7" i="6"/>
  <c r="CH7" i="6"/>
  <c r="BZ7" i="6"/>
  <c r="BR7" i="6"/>
  <c r="BJ7" i="6"/>
  <c r="BB7" i="6"/>
  <c r="AT7" i="6"/>
  <c r="AL7" i="6"/>
  <c r="AD7" i="6"/>
  <c r="V7" i="6"/>
  <c r="N7" i="6"/>
  <c r="GE7" i="6"/>
  <c r="FW7" i="6"/>
  <c r="FO7" i="6"/>
  <c r="FG7" i="6"/>
  <c r="EY7" i="6"/>
  <c r="EQ7" i="6"/>
  <c r="EI7" i="6"/>
  <c r="EA7" i="6"/>
  <c r="DS7" i="6"/>
  <c r="DK7" i="6"/>
  <c r="DC7" i="6"/>
  <c r="CU7" i="6"/>
  <c r="CM7" i="6"/>
  <c r="CE7" i="6"/>
  <c r="BW7" i="6"/>
  <c r="BO7" i="6"/>
  <c r="BG7" i="6"/>
  <c r="AY7" i="6"/>
  <c r="AQ7" i="6"/>
  <c r="AI7" i="6"/>
  <c r="AA7" i="6"/>
  <c r="S7" i="6"/>
  <c r="FY7" i="6"/>
  <c r="FP7" i="6"/>
  <c r="DM7" i="6"/>
  <c r="DD7" i="6"/>
  <c r="BA7" i="6"/>
  <c r="AR7" i="6"/>
  <c r="AB7" i="6"/>
  <c r="AK7" i="6"/>
  <c r="AU7" i="6"/>
  <c r="CF7" i="6"/>
  <c r="CO7" i="6"/>
  <c r="DH7" i="6"/>
  <c r="EJ7" i="6"/>
  <c r="ES7" i="6"/>
  <c r="FU7" i="6"/>
  <c r="I12" i="6"/>
  <c r="J12" i="6"/>
  <c r="GF12" i="6"/>
  <c r="FX12" i="6"/>
  <c r="FP12" i="6"/>
  <c r="FH12" i="6"/>
  <c r="EZ12" i="6"/>
  <c r="ER12" i="6"/>
  <c r="EJ12" i="6"/>
  <c r="EB12" i="6"/>
  <c r="DT12" i="6"/>
  <c r="DL12" i="6"/>
  <c r="DD12" i="6"/>
  <c r="CV12" i="6"/>
  <c r="CN12" i="6"/>
  <c r="CF12" i="6"/>
  <c r="BX12" i="6"/>
  <c r="BP12" i="6"/>
  <c r="BH12" i="6"/>
  <c r="AZ12" i="6"/>
  <c r="AR12" i="6"/>
  <c r="AJ12" i="6"/>
  <c r="AB12" i="6"/>
  <c r="T12" i="6"/>
  <c r="GE12" i="6"/>
  <c r="FW12" i="6"/>
  <c r="FO12" i="6"/>
  <c r="FG12" i="6"/>
  <c r="EY12" i="6"/>
  <c r="EQ12" i="6"/>
  <c r="EI12" i="6"/>
  <c r="EA12" i="6"/>
  <c r="DS12" i="6"/>
  <c r="DK12" i="6"/>
  <c r="DC12" i="6"/>
  <c r="CU12" i="6"/>
  <c r="CM12" i="6"/>
  <c r="CE12" i="6"/>
  <c r="BW12" i="6"/>
  <c r="BO12" i="6"/>
  <c r="BG12" i="6"/>
  <c r="AY12" i="6"/>
  <c r="AQ12" i="6"/>
  <c r="AI12" i="6"/>
  <c r="AA12" i="6"/>
  <c r="S12" i="6"/>
  <c r="GJ12" i="6"/>
  <c r="GA12" i="6"/>
  <c r="FR12" i="6"/>
  <c r="FI12" i="6"/>
  <c r="EP12" i="6"/>
  <c r="EG12" i="6"/>
  <c r="DX12" i="6"/>
  <c r="DO12" i="6"/>
  <c r="DF12" i="6"/>
  <c r="CW12" i="6"/>
  <c r="CD12" i="6"/>
  <c r="BU12" i="6"/>
  <c r="BL12" i="6"/>
  <c r="BC12" i="6"/>
  <c r="AT12" i="6"/>
  <c r="AK12" i="6"/>
  <c r="R12" i="6"/>
  <c r="GI12" i="6"/>
  <c r="FZ12" i="6"/>
  <c r="FQ12" i="6"/>
  <c r="EX12" i="6"/>
  <c r="EO12" i="6"/>
  <c r="EF12" i="6"/>
  <c r="DW12" i="6"/>
  <c r="DN12" i="6"/>
  <c r="DE12" i="6"/>
  <c r="CL12" i="6"/>
  <c r="CC12" i="6"/>
  <c r="BT12" i="6"/>
  <c r="BK12" i="6"/>
  <c r="BB12" i="6"/>
  <c r="AS12" i="6"/>
  <c r="Z12" i="6"/>
  <c r="Q12" i="6"/>
  <c r="GG12" i="6"/>
  <c r="FN12" i="6"/>
  <c r="FE12" i="6"/>
  <c r="EV12" i="6"/>
  <c r="EM12" i="6"/>
  <c r="ED12" i="6"/>
  <c r="DU12" i="6"/>
  <c r="DB12" i="6"/>
  <c r="CS12" i="6"/>
  <c r="CJ12" i="6"/>
  <c r="CA12" i="6"/>
  <c r="BR12" i="6"/>
  <c r="BI12" i="6"/>
  <c r="AP12" i="6"/>
  <c r="AG12" i="6"/>
  <c r="X12" i="6"/>
  <c r="O12" i="6"/>
  <c r="BA12" i="6"/>
  <c r="EK12" i="6"/>
  <c r="FF12" i="6"/>
  <c r="GB12" i="6"/>
  <c r="V12" i="6"/>
  <c r="AF12" i="6"/>
  <c r="BM12" i="6"/>
  <c r="CI12" i="6"/>
  <c r="DZ12" i="6"/>
  <c r="BY12" i="6"/>
  <c r="CT12" i="6"/>
  <c r="DP12" i="6"/>
  <c r="EL12" i="6"/>
  <c r="EW12" i="6"/>
  <c r="FS12" i="6"/>
  <c r="GC12" i="6"/>
  <c r="W12" i="6"/>
  <c r="BN12" i="6"/>
  <c r="GL8" i="6"/>
  <c r="GD8" i="6"/>
  <c r="FV8" i="6"/>
  <c r="FN8" i="6"/>
  <c r="FF8" i="6"/>
  <c r="EX8" i="6"/>
  <c r="EP8" i="6"/>
  <c r="EH8" i="6"/>
  <c r="DZ8" i="6"/>
  <c r="DR8" i="6"/>
  <c r="DJ8" i="6"/>
  <c r="DB8" i="6"/>
  <c r="CT8" i="6"/>
  <c r="CL8" i="6"/>
  <c r="CD8" i="6"/>
  <c r="BV8" i="6"/>
  <c r="BN8" i="6"/>
  <c r="BF8" i="6"/>
  <c r="AX8" i="6"/>
  <c r="AP8" i="6"/>
  <c r="AH8" i="6"/>
  <c r="Z8" i="6"/>
  <c r="R8" i="6"/>
  <c r="GK8" i="6"/>
  <c r="GC8" i="6"/>
  <c r="FU8" i="6"/>
  <c r="FM8" i="6"/>
  <c r="FE8" i="6"/>
  <c r="EW8" i="6"/>
  <c r="EO8" i="6"/>
  <c r="EG8" i="6"/>
  <c r="DY8" i="6"/>
  <c r="DQ8" i="6"/>
  <c r="DI8" i="6"/>
  <c r="DA8" i="6"/>
  <c r="CS8" i="6"/>
  <c r="CK8" i="6"/>
  <c r="CC8" i="6"/>
  <c r="BU8" i="6"/>
  <c r="BM8" i="6"/>
  <c r="BE8" i="6"/>
  <c r="AW8" i="6"/>
  <c r="AO8" i="6"/>
  <c r="AG8" i="6"/>
  <c r="Y8" i="6"/>
  <c r="Q8" i="6"/>
  <c r="GJ8" i="6"/>
  <c r="GB8" i="6"/>
  <c r="FT8" i="6"/>
  <c r="FL8" i="6"/>
  <c r="FD8" i="6"/>
  <c r="EV8" i="6"/>
  <c r="EN8" i="6"/>
  <c r="EF8" i="6"/>
  <c r="DX8" i="6"/>
  <c r="DP8" i="6"/>
  <c r="DH8" i="6"/>
  <c r="CZ8" i="6"/>
  <c r="CR8" i="6"/>
  <c r="CJ8" i="6"/>
  <c r="CB8" i="6"/>
  <c r="BT8" i="6"/>
  <c r="BL8" i="6"/>
  <c r="BD8" i="6"/>
  <c r="AV8" i="6"/>
  <c r="AN8" i="6"/>
  <c r="AF8" i="6"/>
  <c r="X8" i="6"/>
  <c r="P8" i="6"/>
  <c r="GI8" i="6"/>
  <c r="GA8" i="6"/>
  <c r="FS8" i="6"/>
  <c r="FK8" i="6"/>
  <c r="FC8" i="6"/>
  <c r="EU8" i="6"/>
  <c r="EM8" i="6"/>
  <c r="EE8" i="6"/>
  <c r="DW8" i="6"/>
  <c r="DO8" i="6"/>
  <c r="DG8" i="6"/>
  <c r="CY8" i="6"/>
  <c r="CQ8" i="6"/>
  <c r="CI8" i="6"/>
  <c r="CA8" i="6"/>
  <c r="BS8" i="6"/>
  <c r="BK8" i="6"/>
  <c r="BC8" i="6"/>
  <c r="AU8" i="6"/>
  <c r="AM8" i="6"/>
  <c r="AE8" i="6"/>
  <c r="W8" i="6"/>
  <c r="O8" i="6"/>
  <c r="Z10" i="6"/>
  <c r="AQ10" i="6"/>
  <c r="BH10" i="6"/>
  <c r="BY10" i="6"/>
  <c r="CY10" i="6"/>
  <c r="DP10" i="6"/>
  <c r="EG10" i="6"/>
  <c r="EX10" i="6"/>
  <c r="FO10" i="6"/>
  <c r="GH10" i="6"/>
  <c r="FZ10" i="6"/>
  <c r="FR10" i="6"/>
  <c r="FJ10" i="6"/>
  <c r="FB10" i="6"/>
  <c r="ET10" i="6"/>
  <c r="EL10" i="6"/>
  <c r="ED10" i="6"/>
  <c r="DV10" i="6"/>
  <c r="DN10" i="6"/>
  <c r="DF10" i="6"/>
  <c r="CX10" i="6"/>
  <c r="CP10" i="6"/>
  <c r="CH10" i="6"/>
  <c r="BZ10" i="6"/>
  <c r="BR10" i="6"/>
  <c r="BJ10" i="6"/>
  <c r="BB10" i="6"/>
  <c r="AT10" i="6"/>
  <c r="AL10" i="6"/>
  <c r="AD10" i="6"/>
  <c r="V10" i="6"/>
  <c r="N10" i="6"/>
  <c r="J10" i="6"/>
  <c r="S10" i="6"/>
  <c r="AJ10" i="6"/>
  <c r="BA10" i="6"/>
  <c r="CA10" i="6"/>
  <c r="CR10" i="6"/>
  <c r="DI10" i="6"/>
  <c r="DZ10" i="6"/>
  <c r="EQ10" i="6"/>
  <c r="FH10" i="6"/>
  <c r="FY10" i="6"/>
  <c r="AC10" i="6"/>
  <c r="BC10" i="6"/>
  <c r="BT10" i="6"/>
  <c r="CK10" i="6"/>
  <c r="DB10" i="6"/>
  <c r="DS10" i="6"/>
  <c r="EJ10" i="6"/>
  <c r="FA10" i="6"/>
  <c r="GA10" i="6"/>
  <c r="FA6" i="7" l="1"/>
  <c r="N6" i="7" s="1"/>
  <c r="AW12" i="7"/>
  <c r="AX12" i="7"/>
  <c r="CG9" i="7"/>
  <c r="N9" i="7" s="1"/>
  <c r="FB6" i="7"/>
  <c r="CH9" i="7" l="1"/>
  <c r="FC6" i="7"/>
  <c r="CI9" i="7"/>
  <c r="AY12" i="7"/>
  <c r="N12" i="7"/>
  <c r="FD6" i="7" l="1"/>
  <c r="AZ12" i="7"/>
  <c r="CJ9" i="7"/>
  <c r="CK9" i="7" s="1"/>
  <c r="BA12" i="7" l="1"/>
  <c r="CL9" i="7"/>
  <c r="FE6" i="7"/>
  <c r="FF6" i="7" l="1"/>
  <c r="BB12" i="7"/>
  <c r="CM9" i="7"/>
  <c r="CN9" i="7" l="1"/>
  <c r="FG6" i="7"/>
  <c r="BC12" i="7"/>
  <c r="FH6" i="7" l="1"/>
  <c r="BD12" i="7"/>
  <c r="CO9" i="7"/>
  <c r="FI6" i="7" l="1"/>
  <c r="FJ6" i="7" s="1"/>
  <c r="FK6" i="7" s="1"/>
  <c r="FL6" i="7" s="1"/>
  <c r="FM6" i="7" s="1"/>
  <c r="FN6" i="7" s="1"/>
  <c r="FO6" i="7" s="1"/>
  <c r="FP6" i="7" s="1"/>
  <c r="FQ6" i="7" s="1"/>
  <c r="FR6" i="7" s="1"/>
  <c r="FS6" i="7" s="1"/>
  <c r="FT6" i="7" s="1"/>
  <c r="FU6" i="7" s="1"/>
  <c r="FV6" i="7" s="1"/>
  <c r="FW6" i="7" s="1"/>
  <c r="FX6" i="7" s="1"/>
  <c r="FY6" i="7" s="1"/>
  <c r="FZ6" i="7" s="1"/>
  <c r="GA6" i="7" s="1"/>
  <c r="GB6" i="7" s="1"/>
  <c r="GC6" i="7" s="1"/>
  <c r="GD6" i="7" s="1"/>
  <c r="GE6" i="7" s="1"/>
  <c r="GF6" i="7" s="1"/>
  <c r="GG6" i="7" s="1"/>
  <c r="GH6" i="7" s="1"/>
  <c r="GI6" i="7" s="1"/>
  <c r="GJ6" i="7" s="1"/>
  <c r="GK6" i="7" s="1"/>
  <c r="GL6" i="7" s="1"/>
  <c r="GM6" i="7" s="1"/>
  <c r="BE12" i="7"/>
  <c r="CP9" i="7"/>
  <c r="CQ9" i="7" s="1"/>
  <c r="CR9" i="7" s="1"/>
  <c r="CS9" i="7" s="1"/>
  <c r="CT9" i="7" s="1"/>
  <c r="CU9" i="7" s="1"/>
  <c r="CV9" i="7" s="1"/>
  <c r="CW9" i="7" s="1"/>
  <c r="CX9" i="7" s="1"/>
  <c r="CY9" i="7" s="1"/>
  <c r="CZ9" i="7" s="1"/>
  <c r="DA9" i="7" s="1"/>
  <c r="DB9" i="7" s="1"/>
  <c r="DC9" i="7" s="1"/>
  <c r="DD9" i="7" s="1"/>
  <c r="DE9" i="7" s="1"/>
  <c r="DF9" i="7" s="1"/>
  <c r="DG9" i="7" s="1"/>
  <c r="DH9" i="7" s="1"/>
  <c r="DI9" i="7" s="1"/>
  <c r="DJ9" i="7" s="1"/>
  <c r="DK9" i="7" s="1"/>
  <c r="DL9" i="7" s="1"/>
  <c r="DM9" i="7" s="1"/>
  <c r="DN9" i="7" s="1"/>
  <c r="DO9" i="7" s="1"/>
  <c r="DP9" i="7" s="1"/>
  <c r="DQ9" i="7" s="1"/>
  <c r="DR9" i="7" s="1"/>
  <c r="DS9" i="7" s="1"/>
  <c r="DT9" i="7" s="1"/>
  <c r="DU9" i="7" s="1"/>
  <c r="DV9" i="7" s="1"/>
  <c r="DW9" i="7" s="1"/>
  <c r="DX9" i="7" s="1"/>
  <c r="DY9" i="7" s="1"/>
  <c r="DZ9" i="7" s="1"/>
  <c r="EA9" i="7" s="1"/>
  <c r="EB9" i="7" s="1"/>
  <c r="EC9" i="7" s="1"/>
  <c r="ED9" i="7" s="1"/>
  <c r="EE9" i="7" s="1"/>
  <c r="EF9" i="7" s="1"/>
  <c r="EG9" i="7" s="1"/>
  <c r="EH9" i="7" s="1"/>
  <c r="EI9" i="7" s="1"/>
  <c r="EJ9" i="7" s="1"/>
  <c r="EK9" i="7" s="1"/>
  <c r="EL9" i="7" s="1"/>
  <c r="EM9" i="7" s="1"/>
  <c r="EN9" i="7" s="1"/>
  <c r="EO9" i="7" s="1"/>
  <c r="EP9" i="7" s="1"/>
  <c r="EQ9" i="7" s="1"/>
  <c r="ER9" i="7" s="1"/>
  <c r="ES9" i="7" s="1"/>
  <c r="ET9" i="7" s="1"/>
  <c r="EU9" i="7" s="1"/>
  <c r="EV9" i="7" s="1"/>
  <c r="EW9" i="7" s="1"/>
  <c r="EX9" i="7" s="1"/>
  <c r="EY9" i="7" s="1"/>
  <c r="EZ9" i="7" s="1"/>
  <c r="FA9" i="7" s="1"/>
  <c r="FB9" i="7" s="1"/>
  <c r="FC9" i="7" s="1"/>
  <c r="FD9" i="7" s="1"/>
  <c r="FE9" i="7" s="1"/>
  <c r="FF9" i="7" s="1"/>
  <c r="FG9" i="7" s="1"/>
  <c r="FH9" i="7" s="1"/>
  <c r="FI9" i="7" s="1"/>
  <c r="FJ9" i="7" s="1"/>
  <c r="FK9" i="7" s="1"/>
  <c r="FL9" i="7" s="1"/>
  <c r="FM9" i="7" s="1"/>
  <c r="FN9" i="7" s="1"/>
  <c r="FO9" i="7" s="1"/>
  <c r="FP9" i="7" s="1"/>
  <c r="FQ9" i="7" s="1"/>
  <c r="FR9" i="7" s="1"/>
  <c r="FS9" i="7" s="1"/>
  <c r="FT9" i="7" s="1"/>
  <c r="FU9" i="7" s="1"/>
  <c r="FV9" i="7" s="1"/>
  <c r="FW9" i="7" s="1"/>
  <c r="FX9" i="7" s="1"/>
  <c r="FY9" i="7" s="1"/>
  <c r="FZ9" i="7" s="1"/>
  <c r="GA9" i="7" s="1"/>
  <c r="GB9" i="7" s="1"/>
  <c r="GC9" i="7" s="1"/>
  <c r="GD9" i="7" s="1"/>
  <c r="GE9" i="7" s="1"/>
  <c r="GF9" i="7" s="1"/>
  <c r="GG9" i="7" s="1"/>
  <c r="GH9" i="7" s="1"/>
  <c r="GI9" i="7" s="1"/>
  <c r="GJ9" i="7" s="1"/>
  <c r="GK9" i="7" s="1"/>
  <c r="GL9" i="7" s="1"/>
  <c r="GM9" i="7" s="1"/>
  <c r="BF12" i="7" l="1"/>
  <c r="BG12" i="7" s="1"/>
  <c r="BH12" i="7" s="1"/>
  <c r="BI12" i="7" s="1"/>
  <c r="BJ12" i="7" s="1"/>
  <c r="BK12" i="7" s="1"/>
  <c r="BL12" i="7" s="1"/>
  <c r="BM12" i="7" s="1"/>
  <c r="BN12" i="7" s="1"/>
  <c r="BO12" i="7" s="1"/>
  <c r="BP12" i="7" s="1"/>
  <c r="BQ12" i="7" s="1"/>
  <c r="BR12" i="7" s="1"/>
  <c r="BS12" i="7" s="1"/>
  <c r="BT12" i="7" s="1"/>
  <c r="BU12" i="7" s="1"/>
  <c r="BV12" i="7" s="1"/>
  <c r="BW12" i="7" s="1"/>
  <c r="BX12" i="7" s="1"/>
  <c r="BY12" i="7" s="1"/>
  <c r="BZ12" i="7" s="1"/>
  <c r="CA12" i="7" s="1"/>
  <c r="CB12" i="7" s="1"/>
  <c r="CC12" i="7" s="1"/>
  <c r="CD12" i="7" s="1"/>
  <c r="CE12" i="7" s="1"/>
  <c r="CF12" i="7" s="1"/>
  <c r="CG12" i="7" s="1"/>
  <c r="CH12" i="7" s="1"/>
  <c r="CI12" i="7" s="1"/>
  <c r="CJ12" i="7" s="1"/>
  <c r="CK12" i="7" s="1"/>
  <c r="CL12" i="7" s="1"/>
  <c r="CM12" i="7" s="1"/>
  <c r="CN12" i="7" s="1"/>
  <c r="CO12" i="7" s="1"/>
  <c r="CP12" i="7" s="1"/>
  <c r="CQ12" i="7" s="1"/>
  <c r="CR12" i="7" s="1"/>
  <c r="CS12" i="7" s="1"/>
  <c r="CT12" i="7" s="1"/>
  <c r="CU12" i="7" s="1"/>
  <c r="CV12" i="7" s="1"/>
  <c r="CW12" i="7" s="1"/>
  <c r="CX12" i="7" s="1"/>
  <c r="CY12" i="7" s="1"/>
  <c r="CZ12" i="7" s="1"/>
  <c r="DA12" i="7" s="1"/>
  <c r="DB12" i="7" s="1"/>
  <c r="DC12" i="7" s="1"/>
  <c r="DD12" i="7" s="1"/>
  <c r="DE12" i="7" s="1"/>
  <c r="DF12" i="7" s="1"/>
  <c r="DG12" i="7" s="1"/>
  <c r="DH12" i="7" s="1"/>
  <c r="DI12" i="7" s="1"/>
  <c r="DJ12" i="7" s="1"/>
  <c r="DK12" i="7" s="1"/>
  <c r="DL12" i="7" s="1"/>
  <c r="DM12" i="7" s="1"/>
  <c r="DN12" i="7" s="1"/>
  <c r="DO12" i="7" s="1"/>
  <c r="DP12" i="7" s="1"/>
  <c r="DQ12" i="7" s="1"/>
  <c r="DR12" i="7" s="1"/>
  <c r="DS12" i="7" s="1"/>
  <c r="DT12" i="7" s="1"/>
  <c r="DU12" i="7" s="1"/>
  <c r="DV12" i="7" s="1"/>
  <c r="DW12" i="7" s="1"/>
  <c r="DX12" i="7" s="1"/>
  <c r="DY12" i="7" s="1"/>
  <c r="DZ12" i="7" s="1"/>
  <c r="EA12" i="7" s="1"/>
  <c r="EB12" i="7" s="1"/>
  <c r="EC12" i="7" s="1"/>
  <c r="ED12" i="7" s="1"/>
  <c r="EE12" i="7" s="1"/>
  <c r="EF12" i="7" s="1"/>
  <c r="EG12" i="7" s="1"/>
  <c r="EH12" i="7" s="1"/>
  <c r="EI12" i="7" s="1"/>
  <c r="EJ12" i="7" s="1"/>
  <c r="EK12" i="7" s="1"/>
  <c r="EL12" i="7" s="1"/>
  <c r="EM12" i="7" s="1"/>
  <c r="EN12" i="7" s="1"/>
  <c r="EO12" i="7" s="1"/>
  <c r="EP12" i="7" s="1"/>
  <c r="EQ12" i="7" s="1"/>
  <c r="ER12" i="7" s="1"/>
  <c r="ES12" i="7" s="1"/>
  <c r="ET12" i="7" s="1"/>
  <c r="EU12" i="7" s="1"/>
  <c r="EV12" i="7" s="1"/>
  <c r="EW12" i="7" s="1"/>
  <c r="EX12" i="7" s="1"/>
  <c r="EY12" i="7" s="1"/>
  <c r="EZ12" i="7" s="1"/>
  <c r="FA12" i="7" s="1"/>
  <c r="FB12" i="7" s="1"/>
  <c r="FC12" i="7" s="1"/>
  <c r="FD12" i="7" s="1"/>
  <c r="FE12" i="7" s="1"/>
  <c r="FF12" i="7" s="1"/>
  <c r="FG12" i="7" s="1"/>
  <c r="FH12" i="7" s="1"/>
  <c r="FI12" i="7" s="1"/>
  <c r="FJ12" i="7" s="1"/>
  <c r="FK12" i="7" s="1"/>
  <c r="FL12" i="7" s="1"/>
  <c r="FM12" i="7" s="1"/>
  <c r="FN12" i="7" s="1"/>
  <c r="FO12" i="7" s="1"/>
  <c r="FP12" i="7" s="1"/>
  <c r="FQ12" i="7" s="1"/>
  <c r="FR12" i="7" s="1"/>
  <c r="FS12" i="7" s="1"/>
  <c r="FT12" i="7" s="1"/>
  <c r="FU12" i="7" s="1"/>
  <c r="FV12" i="7" s="1"/>
  <c r="FW12" i="7" s="1"/>
  <c r="FX12" i="7" s="1"/>
  <c r="FY12" i="7" s="1"/>
  <c r="FZ12" i="7" s="1"/>
  <c r="GA12" i="7" s="1"/>
  <c r="GB12" i="7" s="1"/>
  <c r="GC12" i="7" s="1"/>
  <c r="GD12" i="7" s="1"/>
  <c r="GE12" i="7" s="1"/>
  <c r="GF12" i="7" s="1"/>
  <c r="GG12" i="7" s="1"/>
  <c r="GH12" i="7" s="1"/>
  <c r="GI12" i="7" s="1"/>
  <c r="GJ12" i="7" s="1"/>
  <c r="GK12" i="7" s="1"/>
  <c r="GL12" i="7" s="1"/>
  <c r="GM12" i="7" s="1"/>
</calcChain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39" name="ID_2FF9DAB369DD415BA36048C0B97CD3AE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2745700" y="342900"/>
          <a:ext cx="15801975" cy="24288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" name="ID_0345428C931A4ECE9CA0C8FB4F73DFE0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85800" y="342900"/>
          <a:ext cx="15925800" cy="87439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0" name="ID_E0B7FBBAB7F048ABBB2A0849748D7832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2819400" y="171450"/>
          <a:ext cx="16002000" cy="91249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2" name="ID_CFF877637BE84D8F905DDBB41DB39536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24403050" y="342900"/>
          <a:ext cx="16002000" cy="27527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8" name="ID_2BA37C806E5B4D649E84AEBBAEF69BD8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5419725" y="342900"/>
          <a:ext cx="15925800" cy="87439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7" name="ID_FA5C9E19B62549F9926A77E6B91FAEA0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2124075" y="342900"/>
          <a:ext cx="15925800" cy="87439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9" name="ID_0ACE3DC86B4745889EF69CC64AA4B03B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3076575" y="342900"/>
          <a:ext cx="4876800" cy="26193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2" name="ID_F9EB89464A3444299AE13998760C9812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8181975" y="171450"/>
          <a:ext cx="15925800" cy="87439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" name="ID_7D6C281C2CFC4DB1BC65552BAD993FE2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3009900" y="342900"/>
          <a:ext cx="15678150" cy="30765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0" name="ID_BA11A246A3294EEC8B40F91679D02233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6638925" y="342900"/>
          <a:ext cx="8496300" cy="29146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" name="ID_B5C0910CE9404A0EB0DA0CDF38895060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9801225" y="342900"/>
          <a:ext cx="15925800" cy="87439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3" name="ID_F2F07B0CB7F1447D98F622C9179D2AAD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19431000" y="342900"/>
          <a:ext cx="15706725" cy="24288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5" name="ID_A326DF5CB3434348A2A9217168153F45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11142345" y="171450"/>
          <a:ext cx="15925800" cy="87439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" name="ID_EC9EFCA3D4F14391B27ADE8C7545D47A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14895195" y="342900"/>
          <a:ext cx="15925800" cy="87439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9" name="ID_865F0A18EDF6476EB0195752AFBE8B51"/>
        <xdr:cNvPicPr>
          <a:picLocks noChangeAspect="1"/>
        </xdr:cNvPicPr>
      </xdr:nvPicPr>
      <xdr:blipFill>
        <a:blip r:embed="rId14"/>
        <a:stretch>
          <a:fillRect/>
        </a:stretch>
      </xdr:blipFill>
      <xdr:spPr>
        <a:xfrm>
          <a:off x="21088350" y="342900"/>
          <a:ext cx="15478125" cy="31242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1" name="ID_4F9CED08BFFF42EF890DD01CB8DF974B"/>
        <xdr:cNvPicPr>
          <a:picLocks noChangeAspect="1"/>
        </xdr:cNvPicPr>
      </xdr:nvPicPr>
      <xdr:blipFill>
        <a:blip r:embed="rId15"/>
        <a:stretch>
          <a:fillRect/>
        </a:stretch>
      </xdr:blipFill>
      <xdr:spPr>
        <a:xfrm>
          <a:off x="11591925" y="342900"/>
          <a:ext cx="15925800" cy="87439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60" name="ID_F4851D5103E641E8B3BCA50FBF452644"/>
        <xdr:cNvPicPr>
          <a:picLocks noChangeAspect="1"/>
        </xdr:cNvPicPr>
      </xdr:nvPicPr>
      <xdr:blipFill>
        <a:blip r:embed="rId16"/>
        <a:stretch>
          <a:fillRect/>
        </a:stretch>
      </xdr:blipFill>
      <xdr:spPr>
        <a:xfrm>
          <a:off x="21917025" y="342900"/>
          <a:ext cx="15849600" cy="26860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3" name="ID_A9A89D57B469436D98A7583DE51BF64A"/>
        <xdr:cNvPicPr>
          <a:picLocks noChangeAspect="1"/>
        </xdr:cNvPicPr>
      </xdr:nvPicPr>
      <xdr:blipFill>
        <a:blip r:embed="rId17"/>
        <a:stretch>
          <a:fillRect/>
        </a:stretch>
      </xdr:blipFill>
      <xdr:spPr>
        <a:xfrm>
          <a:off x="16247745" y="342900"/>
          <a:ext cx="15716250" cy="26860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61" name="ID_E736491522214798A0BFAB7F6602F961"/>
        <xdr:cNvPicPr>
          <a:picLocks noChangeAspect="1"/>
        </xdr:cNvPicPr>
      </xdr:nvPicPr>
      <xdr:blipFill>
        <a:blip r:embed="rId18"/>
        <a:stretch>
          <a:fillRect/>
        </a:stretch>
      </xdr:blipFill>
      <xdr:spPr>
        <a:xfrm>
          <a:off x="18602325" y="342900"/>
          <a:ext cx="15973425" cy="28194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2" name="ID_67C646F8A7DB407D9A4A5214C53C3B87"/>
        <xdr:cNvPicPr>
          <a:picLocks noChangeAspect="1"/>
        </xdr:cNvPicPr>
      </xdr:nvPicPr>
      <xdr:blipFill>
        <a:blip r:embed="rId19"/>
        <a:stretch>
          <a:fillRect/>
        </a:stretch>
      </xdr:blipFill>
      <xdr:spPr>
        <a:xfrm>
          <a:off x="13916025" y="342900"/>
          <a:ext cx="15982950" cy="35242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1" name="ID_0245A576731143628CFAC64603DABC2E"/>
        <xdr:cNvPicPr>
          <a:picLocks noChangeAspect="1"/>
        </xdr:cNvPicPr>
      </xdr:nvPicPr>
      <xdr:blipFill>
        <a:blip r:embed="rId20"/>
        <a:stretch>
          <a:fillRect/>
        </a:stretch>
      </xdr:blipFill>
      <xdr:spPr>
        <a:xfrm>
          <a:off x="16944975" y="342900"/>
          <a:ext cx="15725775" cy="28765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9" name="ID_FC39189B555D4643AFC9D2CC25CFC2E3"/>
        <xdr:cNvPicPr>
          <a:picLocks noChangeAspect="1"/>
        </xdr:cNvPicPr>
      </xdr:nvPicPr>
      <xdr:blipFill>
        <a:blip r:embed="rId21"/>
        <a:stretch>
          <a:fillRect/>
        </a:stretch>
      </xdr:blipFill>
      <xdr:spPr>
        <a:xfrm>
          <a:off x="25231725" y="342900"/>
          <a:ext cx="15906750" cy="27336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6" name="ID_4E8B43409FF0440BBC2A849CA2842774"/>
        <xdr:cNvPicPr>
          <a:picLocks noChangeAspect="1"/>
        </xdr:cNvPicPr>
      </xdr:nvPicPr>
      <xdr:blipFill>
        <a:blip r:embed="rId22"/>
        <a:stretch>
          <a:fillRect/>
        </a:stretch>
      </xdr:blipFill>
      <xdr:spPr>
        <a:xfrm>
          <a:off x="21736050" y="342900"/>
          <a:ext cx="15925800" cy="29718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7" name="ID_C4EDE2EA149642DD90DBCBD725CFE3AD"/>
        <xdr:cNvPicPr>
          <a:picLocks noChangeAspect="1"/>
        </xdr:cNvPicPr>
      </xdr:nvPicPr>
      <xdr:blipFill>
        <a:blip r:embed="rId23"/>
        <a:stretch>
          <a:fillRect/>
        </a:stretch>
      </xdr:blipFill>
      <xdr:spPr>
        <a:xfrm>
          <a:off x="22564725" y="342900"/>
          <a:ext cx="16002000" cy="31337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4" name="ID_80C0A2294F0549DE9D6CE6AF079873D2"/>
        <xdr:cNvPicPr>
          <a:picLocks noChangeAspect="1"/>
        </xdr:cNvPicPr>
      </xdr:nvPicPr>
      <xdr:blipFill>
        <a:blip r:embed="rId24"/>
        <a:stretch>
          <a:fillRect/>
        </a:stretch>
      </xdr:blipFill>
      <xdr:spPr>
        <a:xfrm>
          <a:off x="29792930" y="342900"/>
          <a:ext cx="15135225" cy="32289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8" name="ID_D046EEE3586246CFAFF0B53C5C75D7BC"/>
        <xdr:cNvPicPr>
          <a:picLocks noChangeAspect="1"/>
        </xdr:cNvPicPr>
      </xdr:nvPicPr>
      <xdr:blipFill>
        <a:blip r:embed="rId25"/>
        <a:stretch>
          <a:fillRect/>
        </a:stretch>
      </xdr:blipFill>
      <xdr:spPr>
        <a:xfrm>
          <a:off x="20259675" y="342900"/>
          <a:ext cx="15944850" cy="23812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8" name="ID_E9B76A73AA3E480F9D15A6CBDF773BC9"/>
        <xdr:cNvPicPr>
          <a:picLocks noChangeAspect="1"/>
        </xdr:cNvPicPr>
      </xdr:nvPicPr>
      <xdr:blipFill>
        <a:blip r:embed="rId26"/>
        <a:stretch>
          <a:fillRect/>
        </a:stretch>
      </xdr:blipFill>
      <xdr:spPr>
        <a:xfrm>
          <a:off x="21917025" y="342900"/>
          <a:ext cx="15763875" cy="32194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9" name="ID_310FF1C72A0844F8AF0FABBC9C9F06E2"/>
        <xdr:cNvPicPr>
          <a:picLocks noChangeAspect="1"/>
        </xdr:cNvPicPr>
      </xdr:nvPicPr>
      <xdr:blipFill>
        <a:blip r:embed="rId27"/>
        <a:stretch>
          <a:fillRect/>
        </a:stretch>
      </xdr:blipFill>
      <xdr:spPr>
        <a:xfrm>
          <a:off x="23574375" y="342900"/>
          <a:ext cx="15963900" cy="26670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7" name="ID_2D6DED501D1644F9B443F07FA5A3E85E"/>
        <xdr:cNvPicPr>
          <a:picLocks noChangeAspect="1"/>
        </xdr:cNvPicPr>
      </xdr:nvPicPr>
      <xdr:blipFill>
        <a:blip r:embed="rId28"/>
        <a:stretch>
          <a:fillRect/>
        </a:stretch>
      </xdr:blipFill>
      <xdr:spPr>
        <a:xfrm>
          <a:off x="25231725" y="342900"/>
          <a:ext cx="15887700" cy="26098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2" name="ID_9BC49509D5A9477299BF4E7B7DC84AC1"/>
        <xdr:cNvPicPr>
          <a:picLocks noChangeAspect="1"/>
        </xdr:cNvPicPr>
      </xdr:nvPicPr>
      <xdr:blipFill>
        <a:blip r:embed="rId29"/>
        <a:stretch>
          <a:fillRect/>
        </a:stretch>
      </xdr:blipFill>
      <xdr:spPr>
        <a:xfrm>
          <a:off x="16499840" y="448310"/>
          <a:ext cx="15925800" cy="26479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0" name="ID_4AE2B971AB54426889F10D9EB03458B7"/>
        <xdr:cNvPicPr>
          <a:picLocks noChangeAspect="1"/>
        </xdr:cNvPicPr>
      </xdr:nvPicPr>
      <xdr:blipFill>
        <a:blip r:embed="rId30"/>
        <a:stretch>
          <a:fillRect/>
        </a:stretch>
      </xdr:blipFill>
      <xdr:spPr>
        <a:xfrm>
          <a:off x="16944975" y="342900"/>
          <a:ext cx="15840075" cy="24765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4" name="ID_8296FF4B11E3412380A5D37488E11F99"/>
        <xdr:cNvPicPr>
          <a:picLocks noChangeAspect="1"/>
        </xdr:cNvPicPr>
      </xdr:nvPicPr>
      <xdr:blipFill>
        <a:blip r:embed="rId31"/>
        <a:stretch>
          <a:fillRect/>
        </a:stretch>
      </xdr:blipFill>
      <xdr:spPr>
        <a:xfrm>
          <a:off x="17773650" y="342900"/>
          <a:ext cx="15992475" cy="23812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1" name="ID_24B49FDC5269430799CE506A0AE9F997"/>
        <xdr:cNvPicPr>
          <a:picLocks noChangeAspect="1"/>
        </xdr:cNvPicPr>
      </xdr:nvPicPr>
      <xdr:blipFill>
        <a:blip r:embed="rId32"/>
        <a:stretch>
          <a:fillRect/>
        </a:stretch>
      </xdr:blipFill>
      <xdr:spPr>
        <a:xfrm>
          <a:off x="20259675" y="342900"/>
          <a:ext cx="15735300" cy="24003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5" name="ID_8081C454ACCA4F6D98A96D46618E7C7F"/>
        <xdr:cNvPicPr>
          <a:picLocks noChangeAspect="1"/>
        </xdr:cNvPicPr>
      </xdr:nvPicPr>
      <xdr:blipFill>
        <a:blip r:embed="rId33"/>
        <a:stretch>
          <a:fillRect/>
        </a:stretch>
      </xdr:blipFill>
      <xdr:spPr>
        <a:xfrm>
          <a:off x="21088350" y="342900"/>
          <a:ext cx="15773400" cy="22288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4" name="ID_6AD28F2A89E340B88C47EA362505A497"/>
        <xdr:cNvPicPr>
          <a:picLocks noChangeAspect="1"/>
        </xdr:cNvPicPr>
      </xdr:nvPicPr>
      <xdr:blipFill>
        <a:blip r:embed="rId34"/>
        <a:stretch>
          <a:fillRect/>
        </a:stretch>
      </xdr:blipFill>
      <xdr:spPr>
        <a:xfrm>
          <a:off x="22745700" y="342900"/>
          <a:ext cx="15916275" cy="26384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2" name="ID_C535AC9BC6B2415E8AFB731F177A80CB"/>
        <xdr:cNvPicPr>
          <a:picLocks noChangeAspect="1"/>
        </xdr:cNvPicPr>
      </xdr:nvPicPr>
      <xdr:blipFill>
        <a:blip r:embed="rId35"/>
        <a:stretch>
          <a:fillRect/>
        </a:stretch>
      </xdr:blipFill>
      <xdr:spPr>
        <a:xfrm>
          <a:off x="23574375" y="342900"/>
          <a:ext cx="15687675" cy="23717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6" name="ID_8D51D93EFACA4CB1BDF7750C79680ABE"/>
        <xdr:cNvPicPr>
          <a:picLocks noChangeAspect="1"/>
        </xdr:cNvPicPr>
      </xdr:nvPicPr>
      <xdr:blipFill>
        <a:blip r:embed="rId36"/>
        <a:stretch>
          <a:fillRect/>
        </a:stretch>
      </xdr:blipFill>
      <xdr:spPr>
        <a:xfrm>
          <a:off x="24403050" y="342900"/>
          <a:ext cx="15849600" cy="28194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5" name="ID_A144E430E7364B089F5BC9D5D989BAEA"/>
        <xdr:cNvPicPr>
          <a:picLocks noChangeAspect="1"/>
        </xdr:cNvPicPr>
      </xdr:nvPicPr>
      <xdr:blipFill>
        <a:blip r:embed="rId37"/>
        <a:stretch>
          <a:fillRect/>
        </a:stretch>
      </xdr:blipFill>
      <xdr:spPr>
        <a:xfrm>
          <a:off x="26060400" y="342900"/>
          <a:ext cx="15944850" cy="26384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3" name="ID_58C767CA3BD84FF1820F52C56FA96738"/>
        <xdr:cNvPicPr>
          <a:picLocks noChangeAspect="1"/>
        </xdr:cNvPicPr>
      </xdr:nvPicPr>
      <xdr:blipFill>
        <a:blip r:embed="rId38"/>
        <a:stretch>
          <a:fillRect/>
        </a:stretch>
      </xdr:blipFill>
      <xdr:spPr>
        <a:xfrm>
          <a:off x="26889075" y="342900"/>
          <a:ext cx="15840075" cy="22860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7" name="ID_91878CAB0EC54215A06DC5305C8A6B2C"/>
        <xdr:cNvPicPr>
          <a:picLocks noChangeAspect="1"/>
        </xdr:cNvPicPr>
      </xdr:nvPicPr>
      <xdr:blipFill>
        <a:blip r:embed="rId39"/>
        <a:stretch>
          <a:fillRect/>
        </a:stretch>
      </xdr:blipFill>
      <xdr:spPr>
        <a:xfrm>
          <a:off x="27717750" y="342900"/>
          <a:ext cx="15792450" cy="28765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8" name="ID_86DEEF6F25FC46A18DBFB8B1DA35AC76"/>
        <xdr:cNvPicPr>
          <a:picLocks noChangeAspect="1"/>
        </xdr:cNvPicPr>
      </xdr:nvPicPr>
      <xdr:blipFill>
        <a:blip r:embed="rId40"/>
        <a:stretch>
          <a:fillRect/>
        </a:stretch>
      </xdr:blipFill>
      <xdr:spPr>
        <a:xfrm>
          <a:off x="28508325" y="342900"/>
          <a:ext cx="15878175" cy="24098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73" name="ID_A3A86D35ED674B3FA5FB0FC50B20F811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5133975" y="3048000"/>
          <a:ext cx="15925800" cy="87439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74" name="ID_5130E987A77049C9A712C933BC521AC7"/>
        <xdr:cNvPicPr>
          <a:picLocks noChangeAspect="1"/>
        </xdr:cNvPicPr>
      </xdr:nvPicPr>
      <xdr:blipFill>
        <a:blip r:embed="rId41"/>
        <a:stretch>
          <a:fillRect/>
        </a:stretch>
      </xdr:blipFill>
      <xdr:spPr>
        <a:xfrm>
          <a:off x="6924675" y="3048000"/>
          <a:ext cx="15925800" cy="8743950"/>
        </a:xfrm>
        <a:prstGeom prst="rect">
          <a:avLst/>
        </a:prstGeom>
        <a:noFill/>
        <a:ln w="9525">
          <a:noFill/>
        </a:ln>
      </xdr:spPr>
    </xdr:pic>
  </etc:cellImage>
</etc:cellImages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EDY</author>
  </authors>
  <commentList>
    <comment ref="F4" authorId="0" shapeId="0" xr:uid="{00000000-0006-0000-0000-000001000000}">
      <text>
        <r>
          <rPr>
            <b/>
            <sz val="9"/>
            <rFont val="宋体"/>
            <family val="3"/>
            <charset val="134"/>
          </rPr>
          <t>EDY:</t>
        </r>
        <r>
          <rPr>
            <sz val="9"/>
            <rFont val="宋体"/>
            <family val="3"/>
            <charset val="134"/>
          </rPr>
          <t xml:space="preserve">
按照30天平均日销计算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EDY</author>
  </authors>
  <commentList>
    <comment ref="F4" authorId="0" shapeId="0" xr:uid="{00000000-0006-0000-0100-000001000000}">
      <text>
        <r>
          <rPr>
            <b/>
            <sz val="9"/>
            <rFont val="宋体"/>
            <family val="3"/>
            <charset val="134"/>
          </rPr>
          <t>EDY:</t>
        </r>
        <r>
          <rPr>
            <sz val="9"/>
            <rFont val="宋体"/>
            <family val="3"/>
            <charset val="134"/>
          </rPr>
          <t xml:space="preserve">
按照30天平均日销计算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EDY</author>
  </authors>
  <commentList>
    <comment ref="F4" authorId="0" shapeId="0" xr:uid="{00000000-0006-0000-0200-000001000000}">
      <text>
        <r>
          <rPr>
            <b/>
            <sz val="9"/>
            <rFont val="宋体"/>
            <family val="3"/>
            <charset val="134"/>
          </rPr>
          <t>EDY:</t>
        </r>
        <r>
          <rPr>
            <sz val="9"/>
            <rFont val="宋体"/>
            <family val="3"/>
            <charset val="134"/>
          </rPr>
          <t xml:space="preserve">
按照30天平均日销计算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EDY</author>
  </authors>
  <commentList>
    <comment ref="H1" authorId="0" shapeId="0" xr:uid="{00000000-0006-0000-0300-000001000000}">
      <text>
        <r>
          <rPr>
            <b/>
            <sz val="9"/>
            <rFont val="宋体"/>
            <family val="3"/>
            <charset val="134"/>
          </rPr>
          <t>EDY:</t>
        </r>
        <r>
          <rPr>
            <sz val="9"/>
            <rFont val="宋体"/>
            <family val="3"/>
            <charset val="134"/>
          </rPr>
          <t xml:space="preserve">
按照30天平均日销计算</t>
        </r>
      </text>
    </comment>
    <comment ref="D10" authorId="0" shapeId="0" xr:uid="{00000000-0006-0000-0300-000002000000}">
      <text>
        <r>
          <rPr>
            <b/>
            <sz val="9"/>
            <rFont val="宋体"/>
            <family val="3"/>
            <charset val="134"/>
          </rPr>
          <t>EDY:</t>
        </r>
        <r>
          <rPr>
            <sz val="9"/>
            <rFont val="宋体"/>
            <family val="3"/>
            <charset val="134"/>
          </rPr>
          <t xml:space="preserve">
按照30天平均日销计算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EDY</author>
  </authors>
  <commentList>
    <comment ref="E4" authorId="0" shapeId="0" xr:uid="{00000000-0006-0000-0400-000001000000}">
      <text>
        <r>
          <rPr>
            <b/>
            <sz val="9"/>
            <rFont val="宋体"/>
            <family val="3"/>
            <charset val="134"/>
          </rPr>
          <t>EDY:</t>
        </r>
        <r>
          <rPr>
            <sz val="9"/>
            <rFont val="宋体"/>
            <family val="3"/>
            <charset val="134"/>
          </rPr>
          <t xml:space="preserve">
erp导出</t>
        </r>
      </text>
    </comment>
    <comment ref="F4" authorId="0" shapeId="0" xr:uid="{00000000-0006-0000-0400-000002000000}">
      <text>
        <r>
          <rPr>
            <b/>
            <sz val="9"/>
            <rFont val="宋体"/>
            <family val="3"/>
            <charset val="134"/>
          </rPr>
          <t>EDY:</t>
        </r>
        <r>
          <rPr>
            <sz val="9"/>
            <rFont val="宋体"/>
            <family val="3"/>
            <charset val="134"/>
          </rPr>
          <t xml:space="preserve">
按照30天平均日销计算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EDY</author>
  </authors>
  <commentList>
    <comment ref="F4" authorId="0" shapeId="0" xr:uid="{00000000-0006-0000-0700-000001000000}">
      <text>
        <r>
          <rPr>
            <b/>
            <sz val="9"/>
            <rFont val="宋体"/>
            <family val="3"/>
            <charset val="134"/>
          </rPr>
          <t>EDY:</t>
        </r>
        <r>
          <rPr>
            <sz val="9"/>
            <rFont val="宋体"/>
            <family val="3"/>
            <charset val="134"/>
          </rPr>
          <t xml:space="preserve">
按照30天平均日销计算</t>
        </r>
      </text>
    </comment>
  </commentList>
</comments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<sst xmlns="http://schemas.openxmlformats.org/spreadsheetml/2006/main" count="515" uniqueCount="99">
  <si>
    <t>项目</t>
  </si>
  <si>
    <t>销售计划（销售前）</t>
  </si>
  <si>
    <t>0-30天新品期</t>
  </si>
  <si>
    <t>31-120天热销期</t>
  </si>
  <si>
    <t>121-180天清货期</t>
  </si>
  <si>
    <t>SKC</t>
  </si>
  <si>
    <t>上架时间</t>
  </si>
  <si>
    <t>已上架天数</t>
  </si>
  <si>
    <t>销售周期标签</t>
  </si>
  <si>
    <t>库存</t>
  </si>
  <si>
    <t>可售周期</t>
  </si>
  <si>
    <t>累计销量</t>
  </si>
  <si>
    <t>达成比例</t>
  </si>
  <si>
    <t>昨日销售达成情况</t>
  </si>
  <si>
    <t>7天销售达成情况</t>
  </si>
  <si>
    <t>30天销售达成情况</t>
  </si>
  <si>
    <t>订货数量</t>
  </si>
  <si>
    <t>昨日计划销售数量</t>
  </si>
  <si>
    <t>今日计划销售数量</t>
  </si>
  <si>
    <t>某天</t>
  </si>
  <si>
    <t>某一天应销售数量</t>
  </si>
  <si>
    <t>距离已上架数量（）天</t>
  </si>
  <si>
    <t>ABCW011-1</t>
  </si>
  <si>
    <t>ABAV085-3</t>
  </si>
  <si>
    <t>ABPV009-6</t>
  </si>
  <si>
    <t>ABAV045-2</t>
  </si>
  <si>
    <t>销售计划（销售后）</t>
  </si>
  <si>
    <t>昨日实际销售</t>
  </si>
  <si>
    <t>销售计划</t>
  </si>
  <si>
    <t>实际销售</t>
  </si>
  <si>
    <t>销售计划（有销售后）</t>
  </si>
  <si>
    <t>系列</t>
  </si>
  <si>
    <t>在仓库存</t>
  </si>
  <si>
    <t>可提库存</t>
  </si>
  <si>
    <t>可售周期(天)</t>
  </si>
  <si>
    <t>日销量</t>
  </si>
  <si>
    <t>系列日销</t>
  </si>
  <si>
    <t>金额</t>
  </si>
  <si>
    <t>1天</t>
  </si>
  <si>
    <t>2天</t>
  </si>
  <si>
    <t>30天</t>
  </si>
  <si>
    <t>31天</t>
  </si>
  <si>
    <t>120天</t>
  </si>
  <si>
    <t>121天</t>
  </si>
  <si>
    <t>180天</t>
  </si>
  <si>
    <t>多维表取值</t>
  </si>
  <si>
    <t>公式计算</t>
  </si>
  <si>
    <t>/</t>
  </si>
  <si>
    <t>多维表-基本信息-商品库-款号</t>
  </si>
  <si>
    <t>多维表-基本信息-商品库-系列</t>
  </si>
  <si>
    <t>多维表-基本信息-商品库-上架时间</t>
  </si>
  <si>
    <t>多维表-基本信息-SKU库存更新-总和</t>
  </si>
  <si>
    <t>多维表-基本信息-品牌方库存表-库存数量</t>
  </si>
  <si>
    <r>
      <rPr>
        <sz val="10"/>
        <color theme="1"/>
        <rFont val="宋体"/>
        <family val="3"/>
        <charset val="134"/>
        <scheme val="minor"/>
      </rPr>
      <t xml:space="preserve">多维表-ERP数据对接-店铺SKU销量_01&amp;02&amp;03&amp;04&amp;05&amp;06-韦德之道-销量、韦德日本站-销量、韦德西语站-销量、韦德德国站-销量（4个站销量的总和）
</t>
    </r>
    <r>
      <rPr>
        <b/>
        <sz val="10"/>
        <color theme="1"/>
        <rFont val="宋体"/>
        <family val="3"/>
        <charset val="134"/>
        <scheme val="minor"/>
      </rPr>
      <t>日销量=30天平均日销</t>
    </r>
    <r>
      <rPr>
        <sz val="10"/>
        <color theme="1"/>
        <rFont val="宋体"/>
        <family val="3"/>
        <charset val="134"/>
        <scheme val="minor"/>
      </rPr>
      <t xml:space="preserve">
</t>
    </r>
    <r>
      <rPr>
        <sz val="10"/>
        <color rgb="FFFF0000"/>
        <rFont val="宋体"/>
        <family val="3"/>
        <charset val="134"/>
        <scheme val="minor"/>
      </rPr>
      <t>已售天数小于30天的，按照实际已售天数计算
已售天数大于等于30天的，按照近30天计算</t>
    </r>
  </si>
  <si>
    <r>
      <rPr>
        <sz val="10"/>
        <color theme="1"/>
        <rFont val="宋体"/>
        <family val="3"/>
        <charset val="134"/>
        <scheme val="minor"/>
      </rPr>
      <t>多维表-基本信息-商品库-系列
用SKC匹配对应系列，再使用</t>
    </r>
    <r>
      <rPr>
        <b/>
        <sz val="10"/>
        <color theme="1"/>
        <rFont val="宋体"/>
        <family val="3"/>
        <charset val="134"/>
        <scheme val="minor"/>
      </rPr>
      <t>系列</t>
    </r>
    <r>
      <rPr>
        <sz val="10"/>
        <color theme="1"/>
        <rFont val="宋体"/>
        <family val="3"/>
        <charset val="134"/>
        <scheme val="minor"/>
      </rPr>
      <t>单条件求和日销量</t>
    </r>
  </si>
  <si>
    <t>多维表-ERP数据对接-店铺SKU销量_01&amp;02&amp;03&amp;04&amp;05&amp;06-韦德之道-销量、韦德日本站-销量、韦德西语站-销量、韦德德国站-销量（4个站销量的总和）</t>
  </si>
  <si>
    <t>多维表-ERP数据对接-店铺SKU销量_01&amp;02&amp;03&amp;04&amp;05&amp;06-韦德之道-金额、韦德日本站-金额、韦德西语站-金额、韦德德国站-金额（4个站金额的总和）</t>
  </si>
  <si>
    <r>
      <rPr>
        <sz val="10"/>
        <color rgb="FF000000"/>
        <rFont val="宋体"/>
        <family val="3"/>
        <charset val="134"/>
      </rPr>
      <t xml:space="preserve">达成比例=累计销量/订货数量
</t>
    </r>
    <r>
      <rPr>
        <sz val="10"/>
        <color rgb="FFFF0000"/>
        <rFont val="宋体"/>
        <family val="3"/>
        <charset val="134"/>
      </rPr>
      <t>判断SKC是否存在二级市场补货：①二级市场是否补货（是、否）②补货数量</t>
    </r>
  </si>
  <si>
    <r>
      <rPr>
        <sz val="10"/>
        <color rgb="FF000000"/>
        <rFont val="宋体"/>
        <family val="3"/>
        <charset val="134"/>
      </rPr>
      <t>多维表-ERP数据对接-店铺SKU销量_01&amp;02&amp;03&amp;04&amp;05&amp;06-韦德之道-销量、韦德日本站-销量、韦德西语站-销量、韦德德国站-销量（4个站</t>
    </r>
    <r>
      <rPr>
        <sz val="10"/>
        <color rgb="FFFF0000"/>
        <rFont val="宋体"/>
        <family val="3"/>
        <charset val="134"/>
      </rPr>
      <t>昨日</t>
    </r>
    <r>
      <rPr>
        <sz val="10"/>
        <color rgb="FF000000"/>
        <rFont val="宋体"/>
        <family val="3"/>
        <charset val="134"/>
      </rPr>
      <t>销量的总和）/</t>
    </r>
    <r>
      <rPr>
        <b/>
        <sz val="10"/>
        <color rgb="FF000000"/>
        <rFont val="宋体"/>
        <family val="3"/>
        <charset val="134"/>
      </rPr>
      <t>销售计划（销售后）</t>
    </r>
    <r>
      <rPr>
        <sz val="10"/>
        <color rgb="FF000000"/>
        <rFont val="宋体"/>
        <family val="3"/>
        <charset val="134"/>
      </rPr>
      <t>选项下的</t>
    </r>
    <r>
      <rPr>
        <sz val="10"/>
        <color rgb="FFFF0000"/>
        <rFont val="宋体"/>
        <family val="3"/>
        <charset val="134"/>
      </rPr>
      <t>昨日</t>
    </r>
    <r>
      <rPr>
        <sz val="10"/>
        <color rgb="FF000000"/>
        <rFont val="宋体"/>
        <family val="3"/>
        <charset val="134"/>
      </rPr>
      <t>销售计划</t>
    </r>
  </si>
  <si>
    <r>
      <rPr>
        <sz val="10"/>
        <color rgb="FF000000"/>
        <rFont val="宋体"/>
        <family val="3"/>
        <charset val="134"/>
      </rPr>
      <t>多维表-ERP数据对接-店铺SKU销量_01&amp;02&amp;03&amp;04&amp;05&amp;06-韦德之道-销量、韦德日本站-销量、韦德西语站-销量、韦德德国站-销量（4个站</t>
    </r>
    <r>
      <rPr>
        <sz val="10"/>
        <color rgb="FFFF0000"/>
        <rFont val="宋体"/>
        <family val="3"/>
        <charset val="134"/>
      </rPr>
      <t>7天</t>
    </r>
    <r>
      <rPr>
        <sz val="10"/>
        <color rgb="FF000000"/>
        <rFont val="宋体"/>
        <family val="3"/>
        <charset val="134"/>
      </rPr>
      <t>销量的总和）/</t>
    </r>
    <r>
      <rPr>
        <b/>
        <sz val="10"/>
        <color rgb="FF000000"/>
        <rFont val="宋体"/>
        <family val="3"/>
        <charset val="134"/>
      </rPr>
      <t>销售计划（销售后）</t>
    </r>
    <r>
      <rPr>
        <sz val="10"/>
        <color rgb="FF000000"/>
        <rFont val="宋体"/>
        <family val="3"/>
        <charset val="134"/>
      </rPr>
      <t>选项下的</t>
    </r>
    <r>
      <rPr>
        <sz val="10"/>
        <color rgb="FFFF0000"/>
        <rFont val="宋体"/>
        <family val="3"/>
        <charset val="134"/>
      </rPr>
      <t>7天</t>
    </r>
    <r>
      <rPr>
        <sz val="10"/>
        <color rgb="FF000000"/>
        <rFont val="宋体"/>
        <family val="3"/>
        <charset val="134"/>
      </rPr>
      <t>销售计划的总和</t>
    </r>
  </si>
  <si>
    <r>
      <rPr>
        <sz val="10"/>
        <color rgb="FF000000"/>
        <rFont val="宋体"/>
        <family val="3"/>
        <charset val="134"/>
      </rPr>
      <t>多维表-ERP数据对接-店铺SKU销量_01&amp;02&amp;03&amp;04&amp;05&amp;06-韦德之道-销量、韦德日本站-销量、韦德西语站-销量、韦德德国站-销量（4个站</t>
    </r>
    <r>
      <rPr>
        <sz val="10"/>
        <color rgb="FFFF0000"/>
        <rFont val="宋体"/>
        <family val="3"/>
        <charset val="134"/>
      </rPr>
      <t>30天</t>
    </r>
    <r>
      <rPr>
        <sz val="10"/>
        <color rgb="FF000000"/>
        <rFont val="宋体"/>
        <family val="3"/>
        <charset val="134"/>
      </rPr>
      <t>销量的总和）/</t>
    </r>
    <r>
      <rPr>
        <b/>
        <sz val="10"/>
        <rFont val="宋体"/>
        <family val="3"/>
        <charset val="134"/>
      </rPr>
      <t>销售计划（销售后）</t>
    </r>
    <r>
      <rPr>
        <sz val="10"/>
        <color rgb="FF000000"/>
        <rFont val="宋体"/>
        <family val="3"/>
        <charset val="134"/>
      </rPr>
      <t>选项下的</t>
    </r>
    <r>
      <rPr>
        <sz val="10"/>
        <color rgb="FFFF0000"/>
        <rFont val="宋体"/>
        <family val="3"/>
        <charset val="134"/>
      </rPr>
      <t>30天</t>
    </r>
    <r>
      <rPr>
        <sz val="10"/>
        <color rgb="FF000000"/>
        <rFont val="宋体"/>
        <family val="3"/>
        <charset val="134"/>
      </rPr>
      <t>销售计划的总和</t>
    </r>
  </si>
  <si>
    <t>多维表-品牌订货&amp;提货-品牌订货到货情况表-订货数量</t>
  </si>
  <si>
    <t>多维表-ERP数据对接-店铺SKU销量_01&amp;02&amp;03&amp;04&amp;05&amp;06-韦德之道-销量、韦德日本站-销量、韦德西语站-销量、韦德德国站-销量（4个站昨日销量的总和）</t>
  </si>
  <si>
    <r>
      <rPr>
        <sz val="10"/>
        <color theme="1"/>
        <rFont val="宋体"/>
        <family val="3"/>
        <charset val="134"/>
        <scheme val="minor"/>
      </rPr>
      <t xml:space="preserve">公式：today（）-上架日期+1
</t>
    </r>
    <r>
      <rPr>
        <sz val="10"/>
        <color rgb="FFFF0000"/>
        <rFont val="宋体"/>
        <family val="3"/>
        <charset val="134"/>
        <scheme val="minor"/>
      </rPr>
      <t>上架日期当天为销售第一天</t>
    </r>
  </si>
  <si>
    <t>180天为销售周期，把180天分为三个销售周期。分别为：新品期（1-30天）、热销期（31-120天）、清货期（121-180天）</t>
  </si>
  <si>
    <r>
      <rPr>
        <sz val="10"/>
        <color theme="1"/>
        <rFont val="宋体"/>
        <family val="3"/>
        <charset val="134"/>
        <scheme val="minor"/>
      </rPr>
      <t xml:space="preserve">可售周期=库存/近30天平均日销
</t>
    </r>
    <r>
      <rPr>
        <sz val="10"/>
        <color rgb="FFFF0000"/>
        <rFont val="宋体"/>
        <family val="3"/>
        <charset val="134"/>
        <scheme val="minor"/>
      </rPr>
      <t>如果此商品销售时间不足30天，那么就除以已上架天数-1天（因今日销量次日才更新，故需-1天）</t>
    </r>
  </si>
  <si>
    <t>项目为销售计划（销售后）选项下，获取今日计划销售数量</t>
  </si>
  <si>
    <r>
      <rPr>
        <sz val="10"/>
        <color rgb="FF000000"/>
        <rFont val="宋体"/>
        <family val="3"/>
        <charset val="134"/>
      </rPr>
      <t>①项目=</t>
    </r>
    <r>
      <rPr>
        <b/>
        <sz val="10"/>
        <color rgb="FF000000"/>
        <rFont val="宋体"/>
        <family val="3"/>
        <charset val="134"/>
      </rPr>
      <t>销售计划（销售前）</t>
    </r>
    <r>
      <rPr>
        <sz val="10"/>
        <color rgb="FF000000"/>
        <rFont val="宋体"/>
        <family val="3"/>
        <charset val="134"/>
      </rPr>
      <t>，等于：订货数量*80%/180</t>
    </r>
  </si>
  <si>
    <r>
      <rPr>
        <sz val="10"/>
        <color rgb="FF000000"/>
        <rFont val="宋体"/>
        <family val="3"/>
        <charset val="134"/>
      </rPr>
      <t>②项目=</t>
    </r>
    <r>
      <rPr>
        <b/>
        <sz val="10"/>
        <color rgb="FF000000"/>
        <rFont val="宋体"/>
        <family val="3"/>
        <charset val="134"/>
      </rPr>
      <t>销售计划（销售后）</t>
    </r>
    <r>
      <rPr>
        <sz val="10"/>
        <color rgb="FF000000"/>
        <rFont val="宋体"/>
        <family val="3"/>
        <charset val="134"/>
      </rPr>
      <t>，等于：订货数量*80%/180</t>
    </r>
  </si>
  <si>
    <r>
      <rPr>
        <sz val="10"/>
        <color rgb="FF000000"/>
        <rFont val="宋体"/>
        <family val="3"/>
        <charset val="134"/>
      </rPr>
      <t>③项目=</t>
    </r>
    <r>
      <rPr>
        <b/>
        <sz val="10"/>
        <color rgb="FF000000"/>
        <rFont val="宋体"/>
        <family val="3"/>
        <charset val="134"/>
      </rPr>
      <t>实际销售</t>
    </r>
    <r>
      <rPr>
        <sz val="10"/>
        <color rgb="FF000000"/>
        <rFont val="宋体"/>
        <family val="3"/>
        <charset val="134"/>
      </rPr>
      <t>,匹配上架第1天的销量</t>
    </r>
  </si>
  <si>
    <r>
      <rPr>
        <sz val="10"/>
        <color rgb="FF000000"/>
        <rFont val="宋体"/>
        <family val="3"/>
        <charset val="134"/>
      </rPr>
      <t>④项目=</t>
    </r>
    <r>
      <rPr>
        <b/>
        <sz val="10"/>
        <color rgb="FF000000"/>
        <rFont val="宋体"/>
        <family val="3"/>
        <charset val="134"/>
      </rPr>
      <t>达成情况</t>
    </r>
    <r>
      <rPr>
        <sz val="10"/>
        <color rgb="FF000000"/>
        <rFont val="宋体"/>
        <family val="3"/>
        <charset val="134"/>
      </rPr>
      <t>，等于：实际销售/销售计划（销售后）</t>
    </r>
  </si>
  <si>
    <r>
      <rPr>
        <sz val="10"/>
        <color rgb="FF000000"/>
        <rFont val="宋体"/>
        <family val="3"/>
        <charset val="134"/>
      </rPr>
      <t>②项目=</t>
    </r>
    <r>
      <rPr>
        <b/>
        <sz val="10"/>
        <color rgb="FF000000"/>
        <rFont val="宋体"/>
        <family val="3"/>
        <charset val="134"/>
      </rPr>
      <t>销售计划（销售后）</t>
    </r>
    <r>
      <rPr>
        <sz val="10"/>
        <color rgb="FF000000"/>
        <rFont val="宋体"/>
        <family val="3"/>
        <charset val="134"/>
      </rPr>
      <t>，等于：(订货数量-第一天销售数量）*80%/（180-1）</t>
    </r>
  </si>
  <si>
    <r>
      <rPr>
        <sz val="10"/>
        <color rgb="FF000000"/>
        <rFont val="宋体"/>
        <family val="3"/>
        <charset val="134"/>
      </rPr>
      <t>③项目=</t>
    </r>
    <r>
      <rPr>
        <b/>
        <sz val="10"/>
        <color rgb="FF000000"/>
        <rFont val="宋体"/>
        <family val="3"/>
        <charset val="134"/>
      </rPr>
      <t>实际销售</t>
    </r>
    <r>
      <rPr>
        <sz val="10"/>
        <color rgb="FF000000"/>
        <rFont val="宋体"/>
        <family val="3"/>
        <charset val="134"/>
      </rPr>
      <t>,匹配上架第2天的销量,如果上架时间不足2天，则为"空"</t>
    </r>
  </si>
  <si>
    <r>
      <rPr>
        <sz val="10"/>
        <color rgb="FF000000"/>
        <rFont val="宋体"/>
        <family val="3"/>
        <charset val="134"/>
      </rPr>
      <t>②项目=</t>
    </r>
    <r>
      <rPr>
        <b/>
        <sz val="10"/>
        <color rgb="FF000000"/>
        <rFont val="宋体"/>
        <family val="3"/>
        <charset val="134"/>
      </rPr>
      <t>销售计划（销售后）</t>
    </r>
    <r>
      <rPr>
        <sz val="10"/>
        <color rgb="FF000000"/>
        <rFont val="宋体"/>
        <family val="3"/>
        <charset val="134"/>
      </rPr>
      <t>，等于：（订货数量-前29天销售数量的总和）*80%/（180-29）</t>
    </r>
  </si>
  <si>
    <r>
      <rPr>
        <sz val="10"/>
        <color rgb="FF000000"/>
        <rFont val="宋体"/>
        <family val="3"/>
        <charset val="134"/>
      </rPr>
      <t>③项目=</t>
    </r>
    <r>
      <rPr>
        <b/>
        <sz val="10"/>
        <color rgb="FF000000"/>
        <rFont val="宋体"/>
        <family val="3"/>
        <charset val="134"/>
      </rPr>
      <t>实际销售</t>
    </r>
    <r>
      <rPr>
        <sz val="10"/>
        <color rgb="FF000000"/>
        <rFont val="宋体"/>
        <family val="3"/>
        <charset val="134"/>
      </rPr>
      <t>,匹配上架第30天的销量，如果上架时间不足30天，则为"空"</t>
    </r>
  </si>
  <si>
    <r>
      <rPr>
        <sz val="10"/>
        <color rgb="FF000000"/>
        <rFont val="宋体"/>
        <family val="3"/>
        <charset val="134"/>
      </rPr>
      <t>①项目=</t>
    </r>
    <r>
      <rPr>
        <b/>
        <sz val="10"/>
        <color rgb="FF000000"/>
        <rFont val="宋体"/>
        <family val="3"/>
        <charset val="134"/>
      </rPr>
      <t>销售计划（销售前）</t>
    </r>
    <r>
      <rPr>
        <sz val="10"/>
        <color rgb="FF000000"/>
        <rFont val="宋体"/>
        <family val="3"/>
        <charset val="134"/>
      </rPr>
      <t>，等于：订货数量*110%/180</t>
    </r>
  </si>
  <si>
    <r>
      <rPr>
        <sz val="10"/>
        <color rgb="FF000000"/>
        <rFont val="宋体"/>
        <family val="3"/>
        <charset val="134"/>
      </rPr>
      <t>②项目=</t>
    </r>
    <r>
      <rPr>
        <b/>
        <sz val="10"/>
        <color rgb="FF000000"/>
        <rFont val="宋体"/>
        <family val="3"/>
        <charset val="134"/>
      </rPr>
      <t>销售计划（销售后）</t>
    </r>
    <r>
      <rPr>
        <sz val="10"/>
        <color rgb="FF000000"/>
        <rFont val="宋体"/>
        <family val="3"/>
        <charset val="134"/>
      </rPr>
      <t>，等于：（订货数量-前30天销售数量的总和）*110%/（180-30）</t>
    </r>
  </si>
  <si>
    <r>
      <rPr>
        <sz val="10"/>
        <color rgb="FF000000"/>
        <rFont val="宋体"/>
        <family val="3"/>
        <charset val="134"/>
      </rPr>
      <t>③项目=</t>
    </r>
    <r>
      <rPr>
        <b/>
        <sz val="10"/>
        <color rgb="FF000000"/>
        <rFont val="宋体"/>
        <family val="3"/>
        <charset val="134"/>
      </rPr>
      <t>实际销售</t>
    </r>
    <r>
      <rPr>
        <sz val="10"/>
        <color rgb="FF000000"/>
        <rFont val="宋体"/>
        <family val="3"/>
        <charset val="134"/>
      </rPr>
      <t>,匹配上架第31天的销量，如果上架时间不足31天，则为"空"</t>
    </r>
  </si>
  <si>
    <r>
      <rPr>
        <sz val="10"/>
        <color rgb="FF000000"/>
        <rFont val="宋体"/>
        <family val="3"/>
        <charset val="134"/>
      </rPr>
      <t>②项目=</t>
    </r>
    <r>
      <rPr>
        <b/>
        <sz val="10"/>
        <color rgb="FF000000"/>
        <rFont val="宋体"/>
        <family val="3"/>
        <charset val="134"/>
      </rPr>
      <t>销售计划（销售后）</t>
    </r>
    <r>
      <rPr>
        <sz val="10"/>
        <color rgb="FF000000"/>
        <rFont val="宋体"/>
        <family val="3"/>
        <charset val="134"/>
      </rPr>
      <t>，等于：（订货数量-前119天销售数量的总和）*110%/（180-119）</t>
    </r>
  </si>
  <si>
    <r>
      <rPr>
        <sz val="10"/>
        <color rgb="FF000000"/>
        <rFont val="宋体"/>
        <family val="3"/>
        <charset val="134"/>
      </rPr>
      <t>③项目=</t>
    </r>
    <r>
      <rPr>
        <b/>
        <sz val="10"/>
        <color rgb="FF000000"/>
        <rFont val="宋体"/>
        <family val="3"/>
        <charset val="134"/>
      </rPr>
      <t>实际销售</t>
    </r>
    <r>
      <rPr>
        <sz val="10"/>
        <color rgb="FF000000"/>
        <rFont val="宋体"/>
        <family val="3"/>
        <charset val="134"/>
      </rPr>
      <t>,匹配上架第120天的销量，如果上架时间不足120天，则为"空"</t>
    </r>
  </si>
  <si>
    <r>
      <rPr>
        <sz val="10"/>
        <color rgb="FF000000"/>
        <rFont val="宋体"/>
        <family val="3"/>
        <charset val="134"/>
      </rPr>
      <t>①项目=</t>
    </r>
    <r>
      <rPr>
        <b/>
        <sz val="10"/>
        <color rgb="FF000000"/>
        <rFont val="宋体"/>
        <family val="3"/>
        <charset val="134"/>
      </rPr>
      <t>销售计划（销售前）</t>
    </r>
    <r>
      <rPr>
        <sz val="10"/>
        <color rgb="FF000000"/>
        <rFont val="宋体"/>
        <family val="3"/>
        <charset val="134"/>
      </rPr>
      <t>，等于：订货数量*100%/180</t>
    </r>
  </si>
  <si>
    <r>
      <rPr>
        <sz val="10"/>
        <color rgb="FF000000"/>
        <rFont val="宋体"/>
        <family val="3"/>
        <charset val="134"/>
      </rPr>
      <t>②项目=</t>
    </r>
    <r>
      <rPr>
        <b/>
        <sz val="10"/>
        <color rgb="FF000000"/>
        <rFont val="宋体"/>
        <family val="3"/>
        <charset val="134"/>
      </rPr>
      <t>销售计划（销售后）</t>
    </r>
    <r>
      <rPr>
        <sz val="10"/>
        <color rgb="FF000000"/>
        <rFont val="宋体"/>
        <family val="3"/>
        <charset val="134"/>
      </rPr>
      <t>，等于：（订货数量-前120天销售数量的总和）*100%/（180-120）</t>
    </r>
  </si>
  <si>
    <r>
      <rPr>
        <sz val="10"/>
        <color rgb="FF000000"/>
        <rFont val="宋体"/>
        <family val="3"/>
        <charset val="134"/>
      </rPr>
      <t>③项目=</t>
    </r>
    <r>
      <rPr>
        <b/>
        <sz val="10"/>
        <color rgb="FF000000"/>
        <rFont val="宋体"/>
        <family val="3"/>
        <charset val="134"/>
      </rPr>
      <t>实际销售</t>
    </r>
    <r>
      <rPr>
        <sz val="10"/>
        <color rgb="FF000000"/>
        <rFont val="宋体"/>
        <family val="3"/>
        <charset val="134"/>
      </rPr>
      <t>,匹配上架第121天的销量，如果上架时间不足121天，则为"空"</t>
    </r>
  </si>
  <si>
    <r>
      <rPr>
        <sz val="10"/>
        <color rgb="FF000000"/>
        <rFont val="宋体"/>
        <family val="3"/>
        <charset val="134"/>
      </rPr>
      <t>②项目=</t>
    </r>
    <r>
      <rPr>
        <b/>
        <sz val="10"/>
        <color rgb="FF000000"/>
        <rFont val="宋体"/>
        <family val="3"/>
        <charset val="134"/>
      </rPr>
      <t>销售计划（销售后）</t>
    </r>
    <r>
      <rPr>
        <sz val="10"/>
        <color rgb="FF000000"/>
        <rFont val="宋体"/>
        <family val="3"/>
        <charset val="134"/>
      </rPr>
      <t>，等于：（订货数量-前179天销售数量的总和）*100%/（180-179）</t>
    </r>
  </si>
  <si>
    <r>
      <rPr>
        <sz val="10"/>
        <color rgb="FF000000"/>
        <rFont val="宋体"/>
        <family val="3"/>
        <charset val="134"/>
      </rPr>
      <t>③项目=</t>
    </r>
    <r>
      <rPr>
        <b/>
        <sz val="10"/>
        <color rgb="FF000000"/>
        <rFont val="宋体"/>
        <family val="3"/>
        <charset val="134"/>
      </rPr>
      <t>实际销售</t>
    </r>
    <r>
      <rPr>
        <sz val="10"/>
        <color rgb="FF000000"/>
        <rFont val="宋体"/>
        <family val="3"/>
        <charset val="134"/>
      </rPr>
      <t>,匹配上架第180天的销量，如果上架时间不足180天，则为"空"</t>
    </r>
  </si>
  <si>
    <r>
      <rPr>
        <b/>
        <u/>
        <sz val="11"/>
        <color theme="1"/>
        <rFont val="宋体"/>
        <family val="3"/>
        <charset val="134"/>
        <scheme val="minor"/>
      </rPr>
      <t>销售计划（销售</t>
    </r>
    <r>
      <rPr>
        <b/>
        <sz val="11"/>
        <color theme="1"/>
        <rFont val="宋体"/>
        <family val="3"/>
        <charset val="134"/>
        <scheme val="minor"/>
      </rPr>
      <t>前</t>
    </r>
    <r>
      <rPr>
        <b/>
        <u/>
        <sz val="11"/>
        <color theme="1"/>
        <rFont val="宋体"/>
        <family val="3"/>
        <charset val="134"/>
        <scheme val="minor"/>
      </rPr>
      <t>）</t>
    </r>
    <r>
      <rPr>
        <sz val="11"/>
        <color theme="1"/>
        <rFont val="宋体"/>
        <family val="3"/>
        <charset val="134"/>
        <scheme val="minor"/>
      </rPr>
      <t xml:space="preserve">此项计算逻辑：
根据设定销售周期标签比例计算
新品期（1-30天）：订货数量的80%；订货数量*80%/180
热销期（31-120天）：订货数量的110%；订货数量*110%/180
清货期（121-180天）：订货数量的100%；订货数量*100%/180
</t>
    </r>
    <r>
      <rPr>
        <b/>
        <u/>
        <sz val="11"/>
        <color theme="1"/>
        <rFont val="宋体"/>
        <family val="3"/>
        <charset val="134"/>
        <scheme val="minor"/>
      </rPr>
      <t>销售计划（销售后）</t>
    </r>
    <r>
      <rPr>
        <sz val="11"/>
        <color theme="1"/>
        <rFont val="宋体"/>
        <family val="3"/>
        <charset val="134"/>
        <scheme val="minor"/>
      </rPr>
      <t xml:space="preserve">此项计算逻辑：当有了第一天销售后，根据第一天实际销售计算第2天-180天的计划销售数量
</t>
    </r>
    <r>
      <rPr>
        <b/>
        <sz val="9"/>
        <color rgb="FFFF0000"/>
        <rFont val="宋体"/>
        <family val="3"/>
        <charset val="134"/>
        <scheme val="minor"/>
      </rPr>
      <t xml:space="preserve">需注意，因今日不会更新次日的销量，故已售天数=已上架天数-1
</t>
    </r>
    <r>
      <rPr>
        <sz val="11"/>
        <rFont val="宋体"/>
        <family val="3"/>
        <charset val="134"/>
        <scheme val="minor"/>
      </rPr>
      <t>新品期（1天）：订货数量*80%/180</t>
    </r>
    <r>
      <rPr>
        <sz val="11"/>
        <color theme="1"/>
        <rFont val="宋体"/>
        <family val="3"/>
        <charset val="134"/>
        <scheme val="minor"/>
      </rPr>
      <t xml:space="preserve">
新品期（2-30天）：（订货数量-已售天数实际销量的总和）*80%/（180-已售天数）
</t>
    </r>
    <r>
      <rPr>
        <sz val="10"/>
        <color theme="4"/>
        <rFont val="宋体"/>
        <family val="3"/>
        <charset val="134"/>
        <scheme val="minor"/>
      </rPr>
      <t xml:space="preserve">例：订货数量为1000双，已上架天数5天，前4天实际销售总和为50双，计算第5天、第6天、第7天……销售计划
</t>
    </r>
    <r>
      <rPr>
        <u/>
        <sz val="10"/>
        <color theme="4"/>
        <rFont val="宋体"/>
        <family val="3"/>
        <charset val="134"/>
        <scheme val="minor"/>
      </rPr>
      <t>第5天销售计划</t>
    </r>
    <r>
      <rPr>
        <sz val="10"/>
        <color theme="4"/>
        <rFont val="宋体"/>
        <family val="3"/>
        <charset val="134"/>
        <scheme val="minor"/>
      </rPr>
      <t xml:space="preserve">：（1000-50）*80%/（180-4）
</t>
    </r>
    <r>
      <rPr>
        <u/>
        <sz val="10"/>
        <color theme="5" tint="-0.249977111117893"/>
        <rFont val="宋体"/>
        <family val="3"/>
        <charset val="134"/>
        <scheme val="minor"/>
      </rPr>
      <t>第6天销售计划</t>
    </r>
    <r>
      <rPr>
        <sz val="10"/>
        <color theme="4"/>
        <rFont val="宋体"/>
        <family val="3"/>
        <charset val="134"/>
        <scheme val="minor"/>
      </rPr>
      <t>：（1000-50-</t>
    </r>
    <r>
      <rPr>
        <u/>
        <sz val="10"/>
        <color theme="4"/>
        <rFont val="宋体"/>
        <family val="3"/>
        <charset val="134"/>
        <scheme val="minor"/>
      </rPr>
      <t>第5天销售计划</t>
    </r>
    <r>
      <rPr>
        <sz val="10"/>
        <color theme="4"/>
        <rFont val="宋体"/>
        <family val="3"/>
        <charset val="134"/>
        <scheme val="minor"/>
      </rPr>
      <t xml:space="preserve">）*80%/（180-5）
</t>
    </r>
    <r>
      <rPr>
        <u/>
        <sz val="10"/>
        <color theme="6" tint="-0.249977111117893"/>
        <rFont val="宋体"/>
        <family val="3"/>
        <charset val="134"/>
        <scheme val="minor"/>
      </rPr>
      <t>第7天销售计划</t>
    </r>
    <r>
      <rPr>
        <sz val="10"/>
        <color theme="4"/>
        <rFont val="宋体"/>
        <family val="3"/>
        <charset val="134"/>
        <scheme val="minor"/>
      </rPr>
      <t>：（1000-50-</t>
    </r>
    <r>
      <rPr>
        <u/>
        <sz val="10"/>
        <color theme="4"/>
        <rFont val="宋体"/>
        <family val="3"/>
        <charset val="134"/>
        <scheme val="minor"/>
      </rPr>
      <t>第5天销售计划</t>
    </r>
    <r>
      <rPr>
        <sz val="10"/>
        <color theme="4"/>
        <rFont val="宋体"/>
        <family val="3"/>
        <charset val="134"/>
        <scheme val="minor"/>
      </rPr>
      <t>-</t>
    </r>
    <r>
      <rPr>
        <u/>
        <sz val="10"/>
        <color theme="5" tint="-0.249977111117893"/>
        <rFont val="宋体"/>
        <family val="3"/>
        <charset val="134"/>
        <scheme val="minor"/>
      </rPr>
      <t>第6天销售计划</t>
    </r>
    <r>
      <rPr>
        <sz val="10"/>
        <color theme="4"/>
        <rFont val="宋体"/>
        <family val="3"/>
        <charset val="134"/>
        <scheme val="minor"/>
      </rPr>
      <t>）*80%/（180-6）</t>
    </r>
    <r>
      <rPr>
        <sz val="11"/>
        <color theme="1"/>
        <rFont val="宋体"/>
        <family val="3"/>
        <charset val="134"/>
        <scheme val="minor"/>
      </rPr>
      <t xml:space="preserve">
</t>
    </r>
    <r>
      <rPr>
        <sz val="11"/>
        <color theme="4"/>
        <rFont val="宋体"/>
        <family val="3"/>
        <charset val="134"/>
        <scheme val="minor"/>
      </rPr>
      <t>……</t>
    </r>
    <r>
      <rPr>
        <sz val="11"/>
        <color theme="1"/>
        <rFont val="宋体"/>
        <family val="3"/>
        <charset val="134"/>
        <scheme val="minor"/>
      </rPr>
      <t xml:space="preserve">
热销期（31-120天）：（订货数量-已售天数实际销量的总和）*110%/（180-已售天数）
</t>
    </r>
    <r>
      <rPr>
        <sz val="10"/>
        <color theme="4"/>
        <rFont val="宋体"/>
        <family val="3"/>
        <charset val="134"/>
        <scheme val="minor"/>
      </rPr>
      <t xml:space="preserve">例：订货数量为1000双，已上架天数31天，前30天实际销售总和为200双，计算第31天、第32天、第33天……销售计划
</t>
    </r>
    <r>
      <rPr>
        <u/>
        <sz val="10"/>
        <color theme="4"/>
        <rFont val="宋体"/>
        <family val="3"/>
        <charset val="134"/>
        <scheme val="minor"/>
      </rPr>
      <t>第31天销售计划</t>
    </r>
    <r>
      <rPr>
        <sz val="10"/>
        <color theme="4"/>
        <rFont val="宋体"/>
        <family val="3"/>
        <charset val="134"/>
        <scheme val="minor"/>
      </rPr>
      <t xml:space="preserve">：（1000-200）*110%/（180-30）
</t>
    </r>
    <r>
      <rPr>
        <u/>
        <sz val="10"/>
        <color theme="5" tint="-0.249977111117893"/>
        <rFont val="宋体"/>
        <family val="3"/>
        <charset val="134"/>
        <scheme val="minor"/>
      </rPr>
      <t>第32天销售计划</t>
    </r>
    <r>
      <rPr>
        <sz val="10"/>
        <color theme="4"/>
        <rFont val="宋体"/>
        <family val="3"/>
        <charset val="134"/>
        <scheme val="minor"/>
      </rPr>
      <t>：（1000-200-</t>
    </r>
    <r>
      <rPr>
        <u/>
        <sz val="10"/>
        <color theme="4"/>
        <rFont val="宋体"/>
        <family val="3"/>
        <charset val="134"/>
        <scheme val="minor"/>
      </rPr>
      <t>第31天销售计划</t>
    </r>
    <r>
      <rPr>
        <sz val="10"/>
        <color theme="4"/>
        <rFont val="宋体"/>
        <family val="3"/>
        <charset val="134"/>
        <scheme val="minor"/>
      </rPr>
      <t xml:space="preserve">）*110%/（180-31）
</t>
    </r>
    <r>
      <rPr>
        <u/>
        <sz val="10"/>
        <color theme="6" tint="-0.249977111117893"/>
        <rFont val="宋体"/>
        <family val="3"/>
        <charset val="134"/>
        <scheme val="minor"/>
      </rPr>
      <t>第33天销售计划</t>
    </r>
    <r>
      <rPr>
        <sz val="10"/>
        <color theme="4"/>
        <rFont val="宋体"/>
        <family val="3"/>
        <charset val="134"/>
        <scheme val="minor"/>
      </rPr>
      <t>：（1000-200-</t>
    </r>
    <r>
      <rPr>
        <u/>
        <sz val="10"/>
        <color theme="4"/>
        <rFont val="宋体"/>
        <family val="3"/>
        <charset val="134"/>
        <scheme val="minor"/>
      </rPr>
      <t>第31天销售计划</t>
    </r>
    <r>
      <rPr>
        <sz val="10"/>
        <color theme="4"/>
        <rFont val="宋体"/>
        <family val="3"/>
        <charset val="134"/>
        <scheme val="minor"/>
      </rPr>
      <t>-</t>
    </r>
    <r>
      <rPr>
        <u/>
        <sz val="10"/>
        <color theme="5" tint="-0.249977111117893"/>
        <rFont val="宋体"/>
        <family val="3"/>
        <charset val="134"/>
        <scheme val="minor"/>
      </rPr>
      <t>第32天销售计划</t>
    </r>
    <r>
      <rPr>
        <sz val="10"/>
        <color theme="4"/>
        <rFont val="宋体"/>
        <family val="3"/>
        <charset val="134"/>
        <scheme val="minor"/>
      </rPr>
      <t>）*110%/（180-32）</t>
    </r>
    <r>
      <rPr>
        <sz val="11"/>
        <color theme="4"/>
        <rFont val="宋体"/>
        <family val="3"/>
        <charset val="134"/>
        <scheme val="minor"/>
      </rPr>
      <t xml:space="preserve">
……</t>
    </r>
    <r>
      <rPr>
        <sz val="11"/>
        <color theme="1"/>
        <rFont val="宋体"/>
        <family val="3"/>
        <charset val="134"/>
        <scheme val="minor"/>
      </rPr>
      <t xml:space="preserve">
清货期（121-180天）：（订货数量-已售天数实际销量的总和）*100%/（180-已售天数）
</t>
    </r>
    <r>
      <rPr>
        <sz val="10"/>
        <color theme="4"/>
        <rFont val="宋体"/>
        <family val="3"/>
        <charset val="134"/>
        <scheme val="minor"/>
      </rPr>
      <t xml:space="preserve">例：订货数量为1000双，已上架天数121天，前120天实际销售总和为800双，计算第121天、第122天、第123天……销售计划
</t>
    </r>
    <r>
      <rPr>
        <u/>
        <sz val="10"/>
        <color theme="4"/>
        <rFont val="宋体"/>
        <family val="3"/>
        <charset val="134"/>
        <scheme val="minor"/>
      </rPr>
      <t>第121天销售计划</t>
    </r>
    <r>
      <rPr>
        <sz val="10"/>
        <color theme="4"/>
        <rFont val="宋体"/>
        <family val="3"/>
        <charset val="134"/>
        <scheme val="minor"/>
      </rPr>
      <t xml:space="preserve">：（1000-800）*100%/（180-120）
</t>
    </r>
    <r>
      <rPr>
        <u/>
        <sz val="10"/>
        <color theme="5" tint="-0.249977111117893"/>
        <rFont val="宋体"/>
        <family val="3"/>
        <charset val="134"/>
        <scheme val="minor"/>
      </rPr>
      <t>第122天销售计划</t>
    </r>
    <r>
      <rPr>
        <sz val="10"/>
        <color theme="4"/>
        <rFont val="宋体"/>
        <family val="3"/>
        <charset val="134"/>
        <scheme val="minor"/>
      </rPr>
      <t>：（1000-800-</t>
    </r>
    <r>
      <rPr>
        <u/>
        <sz val="10"/>
        <color theme="4"/>
        <rFont val="宋体"/>
        <family val="3"/>
        <charset val="134"/>
        <scheme val="minor"/>
      </rPr>
      <t>第121天销售计划</t>
    </r>
    <r>
      <rPr>
        <sz val="10"/>
        <color theme="4"/>
        <rFont val="宋体"/>
        <family val="3"/>
        <charset val="134"/>
        <scheme val="minor"/>
      </rPr>
      <t xml:space="preserve">）*100%/（180-121）
</t>
    </r>
    <r>
      <rPr>
        <u/>
        <sz val="10"/>
        <color theme="6" tint="-0.249977111117893"/>
        <rFont val="宋体"/>
        <family val="3"/>
        <charset val="134"/>
        <scheme val="minor"/>
      </rPr>
      <t>第123天销售计划</t>
    </r>
    <r>
      <rPr>
        <sz val="10"/>
        <color theme="4"/>
        <rFont val="宋体"/>
        <family val="3"/>
        <charset val="134"/>
        <scheme val="minor"/>
      </rPr>
      <t>：（1000-800-</t>
    </r>
    <r>
      <rPr>
        <u/>
        <sz val="10"/>
        <color theme="4"/>
        <rFont val="宋体"/>
        <family val="3"/>
        <charset val="134"/>
        <scheme val="minor"/>
      </rPr>
      <t>第121天销售计划</t>
    </r>
    <r>
      <rPr>
        <sz val="10"/>
        <color theme="4"/>
        <rFont val="宋体"/>
        <family val="3"/>
        <charset val="134"/>
        <scheme val="minor"/>
      </rPr>
      <t>-</t>
    </r>
    <r>
      <rPr>
        <u/>
        <sz val="10"/>
        <color theme="5" tint="-0.249977111117893"/>
        <rFont val="宋体"/>
        <family val="3"/>
        <charset val="134"/>
        <scheme val="minor"/>
      </rPr>
      <t>第122天销售计划</t>
    </r>
    <r>
      <rPr>
        <sz val="10"/>
        <color theme="4"/>
        <rFont val="宋体"/>
        <family val="3"/>
        <charset val="134"/>
        <scheme val="minor"/>
      </rPr>
      <t>）*100%/（180-122）</t>
    </r>
    <r>
      <rPr>
        <sz val="11"/>
        <color theme="4"/>
        <rFont val="宋体"/>
        <family val="3"/>
        <charset val="134"/>
        <scheme val="minor"/>
      </rPr>
      <t xml:space="preserve">
……
</t>
    </r>
    <r>
      <rPr>
        <b/>
        <u/>
        <sz val="11"/>
        <rFont val="宋体"/>
        <family val="3"/>
        <charset val="134"/>
        <scheme val="minor"/>
      </rPr>
      <t>实际销售</t>
    </r>
    <r>
      <rPr>
        <sz val="11"/>
        <rFont val="宋体"/>
        <family val="3"/>
        <charset val="134"/>
        <scheme val="minor"/>
      </rPr>
      <t>此项需匹配多维表各SKC对应各销售天数的销量
SUMIFS(求和区域，区域1，条件1，区域2，条件2)
SUMIFS(销量，销售表SKC列，SKC,销售表已上架天数列，上架天数</t>
    </r>
    <r>
      <rPr>
        <sz val="8"/>
        <color rgb="FFFF0000"/>
        <rFont val="宋体"/>
        <family val="3"/>
        <charset val="134"/>
        <scheme val="minor"/>
      </rPr>
      <t>(1-180)</t>
    </r>
    <r>
      <rPr>
        <sz val="11"/>
        <rFont val="宋体"/>
        <family val="3"/>
        <charset val="134"/>
        <scheme val="minor"/>
      </rPr>
      <t xml:space="preserve">)
</t>
    </r>
    <r>
      <rPr>
        <b/>
        <u/>
        <sz val="11"/>
        <rFont val="宋体"/>
        <family val="3"/>
        <charset val="134"/>
        <scheme val="minor"/>
      </rPr>
      <t>达成情况</t>
    </r>
    <r>
      <rPr>
        <sz val="11"/>
        <rFont val="宋体"/>
        <family val="3"/>
        <charset val="134"/>
        <scheme val="minor"/>
      </rPr>
      <t>此项计算逻辑:</t>
    </r>
    <r>
      <rPr>
        <u/>
        <sz val="11"/>
        <rFont val="宋体"/>
        <family val="3"/>
        <charset val="134"/>
        <scheme val="minor"/>
      </rPr>
      <t>实际销售/销售计划（销售后）=达成情况（%）</t>
    </r>
    <r>
      <rPr>
        <sz val="11"/>
        <rFont val="宋体"/>
        <family val="3"/>
        <charset val="134"/>
        <scheme val="minor"/>
      </rPr>
      <t xml:space="preserve">
</t>
    </r>
    <r>
      <rPr>
        <sz val="10"/>
        <color theme="4"/>
        <rFont val="宋体"/>
        <family val="3"/>
        <charset val="134"/>
        <scheme val="minor"/>
      </rPr>
      <t>例：订货数量为1000双，第1天实际销量5双，第2天实际销量10双，计算第1天、第2天达成情况
第1天达成情况：5/（1000*80%/180)
第2天达成情况：10/（（1000-5）*80%/（180-1)）</t>
    </r>
  </si>
  <si>
    <t>上架日期</t>
  </si>
  <si>
    <t>创建-上架</t>
  </si>
  <si>
    <t>是否可取</t>
  </si>
  <si>
    <t>近7天可取</t>
  </si>
  <si>
    <t>近30天可取</t>
  </si>
  <si>
    <t>创建时间</t>
  </si>
  <si>
    <t>系统SKU</t>
  </si>
  <si>
    <t>销售数量</t>
  </si>
  <si>
    <t>清货期</t>
  </si>
  <si>
    <t>热销期</t>
  </si>
  <si>
    <t>新品期</t>
  </si>
  <si>
    <t>滞销</t>
  </si>
  <si>
    <t>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</si>
</sst>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78" formatCode="0_);[Red]\(0\)"/>
    <numFmt numFmtId="179" formatCode="0_ "/>
    <numFmt numFmtId="180" formatCode="0.0_ "/>
  </numFmts>
  <fonts count="26" x14ac:knownFonts="1">
    <font>
      <sz val="11"/>
      <color theme="1"/>
      <name val="宋体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4"/>
      <name val="宋体"/>
      <family val="3"/>
      <charset val="134"/>
    </font>
    <font>
      <sz val="10"/>
      <color rgb="FF000000"/>
      <name val="宋体"/>
      <family val="3"/>
      <charset val="134"/>
    </font>
    <font>
      <sz val="10"/>
      <color theme="1"/>
      <name val="宋体"/>
      <family val="3"/>
      <charset val="134"/>
      <scheme val="minor"/>
    </font>
    <font>
      <b/>
      <u/>
      <sz val="11"/>
      <color theme="1"/>
      <name val="宋体"/>
      <family val="3"/>
      <charset val="134"/>
      <scheme val="minor"/>
    </font>
    <font>
      <sz val="11"/>
      <color rgb="FFFF0000"/>
      <name val="宋体"/>
      <family val="3"/>
      <charset val="134"/>
      <scheme val="minor"/>
    </font>
    <font>
      <sz val="11"/>
      <color theme="4"/>
      <name val="宋体"/>
      <family val="3"/>
      <charset val="134"/>
      <scheme val="minor"/>
    </font>
    <font>
      <sz val="1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b/>
      <sz val="10"/>
      <color theme="1"/>
      <name val="宋体"/>
      <family val="3"/>
      <charset val="134"/>
      <scheme val="minor"/>
    </font>
    <font>
      <sz val="10"/>
      <color rgb="FFFF0000"/>
      <name val="宋体"/>
      <family val="3"/>
      <charset val="134"/>
      <scheme val="minor"/>
    </font>
    <font>
      <sz val="10"/>
      <color rgb="FFFF0000"/>
      <name val="宋体"/>
      <family val="3"/>
      <charset val="134"/>
    </font>
    <font>
      <b/>
      <sz val="10"/>
      <color rgb="FF000000"/>
      <name val="宋体"/>
      <family val="3"/>
      <charset val="134"/>
    </font>
    <font>
      <b/>
      <sz val="9"/>
      <color rgb="FFFF0000"/>
      <name val="宋体"/>
      <family val="3"/>
      <charset val="134"/>
      <scheme val="minor"/>
    </font>
    <font>
      <sz val="10"/>
      <color theme="4"/>
      <name val="宋体"/>
      <family val="3"/>
      <charset val="134"/>
      <scheme val="minor"/>
    </font>
    <font>
      <u/>
      <sz val="10"/>
      <color theme="4"/>
      <name val="宋体"/>
      <family val="3"/>
      <charset val="134"/>
      <scheme val="minor"/>
    </font>
    <font>
      <u/>
      <sz val="10"/>
      <color theme="5" tint="-0.249977111117893"/>
      <name val="宋体"/>
      <family val="3"/>
      <charset val="134"/>
      <scheme val="minor"/>
    </font>
    <font>
      <u/>
      <sz val="10"/>
      <color theme="6" tint="-0.249977111117893"/>
      <name val="宋体"/>
      <family val="3"/>
      <charset val="134"/>
      <scheme val="minor"/>
    </font>
    <font>
      <b/>
      <u/>
      <sz val="11"/>
      <name val="宋体"/>
      <family val="3"/>
      <charset val="134"/>
      <scheme val="minor"/>
    </font>
    <font>
      <sz val="8"/>
      <color rgb="FFFF0000"/>
      <name val="宋体"/>
      <family val="3"/>
      <charset val="134"/>
      <scheme val="minor"/>
    </font>
    <font>
      <u/>
      <sz val="11"/>
      <name val="宋体"/>
      <family val="3"/>
      <charset val="134"/>
      <scheme val="minor"/>
    </font>
    <font>
      <b/>
      <sz val="10"/>
      <name val="宋体"/>
      <family val="3"/>
      <charset val="134"/>
    </font>
    <font>
      <b/>
      <sz val="9"/>
      <name val="宋体"/>
      <family val="3"/>
      <charset val="134"/>
    </font>
    <font>
      <sz val="9"/>
      <name val="宋体"/>
      <family val="3"/>
      <charset val="134"/>
    </font>
    <font>
      <sz val="9"/>
      <name val="宋体"/>
      <family val="3"/>
      <charset val="134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EE796"/>
        <bgColor indexed="64"/>
      </patternFill>
    </fill>
    <fill>
      <patternFill patternType="solid">
        <fgColor theme="5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82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178" fontId="0" fillId="0" borderId="0" xfId="0" applyNumberFormat="1" applyAlignment="1">
      <alignment horizontal="distributed" vertical="center"/>
    </xf>
    <xf numFmtId="0" fontId="0" fillId="0" borderId="0" xfId="0" applyAlignment="1">
      <alignment horizontal="center" vertical="center" wrapText="1"/>
    </xf>
    <xf numFmtId="179" fontId="0" fillId="0" borderId="0" xfId="0" applyNumberFormat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10" fontId="0" fillId="0" borderId="1" xfId="0" applyNumberFormat="1" applyBorder="1" applyAlignment="1">
      <alignment horizontal="center" vertical="center"/>
    </xf>
    <xf numFmtId="178" fontId="0" fillId="0" borderId="1" xfId="0" applyNumberFormat="1" applyBorder="1" applyAlignment="1">
      <alignment horizontal="distributed" vertical="center"/>
    </xf>
    <xf numFmtId="0" fontId="0" fillId="2" borderId="1" xfId="0" applyFill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>
      <alignment vertical="center"/>
    </xf>
    <xf numFmtId="0" fontId="1" fillId="0" borderId="1" xfId="0" applyFont="1" applyBorder="1" applyAlignment="1">
      <alignment horizontal="center" vertical="center"/>
    </xf>
    <xf numFmtId="10" fontId="1" fillId="0" borderId="1" xfId="0" applyNumberFormat="1" applyFont="1" applyBorder="1" applyAlignment="1">
      <alignment horizontal="center" vertical="center"/>
    </xf>
    <xf numFmtId="178" fontId="1" fillId="6" borderId="1" xfId="0" applyNumberFormat="1" applyFont="1" applyFill="1" applyBorder="1" applyAlignment="1">
      <alignment horizontal="center" vertical="center" wrapText="1"/>
    </xf>
    <xf numFmtId="178" fontId="1" fillId="0" borderId="1" xfId="0" applyNumberFormat="1" applyFont="1" applyBorder="1" applyAlignment="1">
      <alignment horizontal="distributed" vertical="center" wrapText="1"/>
    </xf>
    <xf numFmtId="0" fontId="1" fillId="0" borderId="1" xfId="0" applyFont="1" applyBorder="1" applyAlignment="1">
      <alignment horizontal="center" vertical="center" wrapText="1"/>
    </xf>
    <xf numFmtId="179" fontId="1" fillId="0" borderId="1" xfId="0" applyNumberFormat="1" applyFont="1" applyBorder="1" applyAlignment="1">
      <alignment horizontal="center" vertical="center"/>
    </xf>
    <xf numFmtId="14" fontId="0" fillId="0" borderId="1" xfId="0" applyNumberFormat="1" applyBorder="1">
      <alignment vertical="center"/>
    </xf>
    <xf numFmtId="0" fontId="0" fillId="0" borderId="1" xfId="0" applyNumberFormat="1" applyBorder="1" applyAlignment="1">
      <alignment horizontal="center" vertical="center" wrapText="1"/>
    </xf>
    <xf numFmtId="179" fontId="0" fillId="0" borderId="1" xfId="0" applyNumberFormat="1" applyBorder="1" applyAlignment="1">
      <alignment horizontal="center" vertical="center"/>
    </xf>
    <xf numFmtId="178" fontId="0" fillId="0" borderId="1" xfId="0" applyNumberFormat="1" applyBorder="1" applyAlignment="1">
      <alignment horizontal="distributed" vertical="top"/>
    </xf>
    <xf numFmtId="0" fontId="2" fillId="7" borderId="1" xfId="0" applyFont="1" applyFill="1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58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178" fontId="0" fillId="0" borderId="0" xfId="0" applyNumberFormat="1">
      <alignment vertical="center"/>
    </xf>
    <xf numFmtId="10" fontId="0" fillId="0" borderId="0" xfId="0" applyNumberFormat="1">
      <alignment vertical="center"/>
    </xf>
    <xf numFmtId="178" fontId="0" fillId="0" borderId="0" xfId="0" applyNumberFormat="1" applyAlignment="1">
      <alignment horizontal="center" vertical="center"/>
    </xf>
    <xf numFmtId="178" fontId="0" fillId="0" borderId="0" xfId="0" applyNumberFormat="1" applyAlignment="1">
      <alignment horizontal="center" vertical="center" wrapText="1"/>
    </xf>
    <xf numFmtId="178" fontId="0" fillId="0" borderId="1" xfId="0" applyNumberFormat="1" applyBorder="1" applyAlignment="1">
      <alignment horizontal="center" vertical="center"/>
    </xf>
    <xf numFmtId="178" fontId="0" fillId="0" borderId="1" xfId="0" applyNumberFormat="1" applyBorder="1" applyAlignment="1">
      <alignment horizontal="center" vertical="center" wrapText="1"/>
    </xf>
    <xf numFmtId="178" fontId="1" fillId="0" borderId="1" xfId="0" applyNumberFormat="1" applyFont="1" applyBorder="1" applyAlignment="1">
      <alignment horizontal="center" vertical="center"/>
    </xf>
    <xf numFmtId="10" fontId="1" fillId="6" borderId="1" xfId="0" applyNumberFormat="1" applyFont="1" applyFill="1" applyBorder="1" applyAlignment="1">
      <alignment horizontal="center" vertical="center" wrapText="1"/>
    </xf>
    <xf numFmtId="178" fontId="1" fillId="0" borderId="1" xfId="0" applyNumberFormat="1" applyFont="1" applyBorder="1" applyAlignment="1">
      <alignment horizontal="center" vertical="center" wrapText="1"/>
    </xf>
    <xf numFmtId="178" fontId="0" fillId="0" borderId="1" xfId="0" applyNumberFormat="1" applyBorder="1" applyAlignment="1">
      <alignment horizontal="distributed" vertical="center" wrapText="1"/>
    </xf>
    <xf numFmtId="0" fontId="0" fillId="0" borderId="0" xfId="0" applyAlignment="1">
      <alignment vertical="center"/>
    </xf>
    <xf numFmtId="0" fontId="3" fillId="8" borderId="1" xfId="0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vertical="center" wrapText="1"/>
    </xf>
    <xf numFmtId="0" fontId="4" fillId="8" borderId="1" xfId="0" applyFont="1" applyFill="1" applyBorder="1" applyAlignment="1">
      <alignment vertical="center" wrapText="1"/>
    </xf>
    <xf numFmtId="0" fontId="1" fillId="0" borderId="0" xfId="0" applyFont="1" applyAlignment="1">
      <alignment vertical="center"/>
    </xf>
    <xf numFmtId="0" fontId="4" fillId="9" borderId="1" xfId="0" applyFont="1" applyFill="1" applyBorder="1" applyAlignment="1">
      <alignment vertical="center" wrapText="1"/>
    </xf>
    <xf numFmtId="0" fontId="3" fillId="9" borderId="1" xfId="0" applyFont="1" applyFill="1" applyBorder="1" applyAlignment="1">
      <alignment vertical="center" wrapText="1"/>
    </xf>
    <xf numFmtId="0" fontId="0" fillId="0" borderId="0" xfId="0" applyNumberFormat="1">
      <alignment vertical="center"/>
    </xf>
    <xf numFmtId="0" fontId="0" fillId="0" borderId="0" xfId="0" applyNumberFormat="1" applyAlignment="1">
      <alignment horizontal="center" vertical="center" wrapText="1"/>
    </xf>
    <xf numFmtId="0" fontId="1" fillId="0" borderId="1" xfId="0" applyNumberFormat="1" applyFont="1" applyBorder="1" applyAlignment="1">
      <alignment horizontal="center" vertical="center" wrapText="1"/>
    </xf>
    <xf numFmtId="58" fontId="0" fillId="0" borderId="1" xfId="0" applyNumberFormat="1" applyBorder="1">
      <alignment vertical="center"/>
    </xf>
    <xf numFmtId="0" fontId="6" fillId="0" borderId="0" xfId="0" applyFont="1">
      <alignment vertical="center"/>
    </xf>
    <xf numFmtId="179" fontId="7" fillId="0" borderId="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14" fontId="8" fillId="0" borderId="1" xfId="0" applyNumberFormat="1" applyFont="1" applyBorder="1">
      <alignment vertical="center"/>
    </xf>
    <xf numFmtId="10" fontId="8" fillId="0" borderId="1" xfId="0" applyNumberFormat="1" applyFont="1" applyBorder="1" applyAlignment="1">
      <alignment horizontal="center" vertical="center"/>
    </xf>
    <xf numFmtId="178" fontId="6" fillId="0" borderId="1" xfId="0" applyNumberFormat="1" applyFont="1" applyBorder="1" applyAlignment="1">
      <alignment horizontal="distributed" vertical="center"/>
    </xf>
    <xf numFmtId="0" fontId="6" fillId="0" borderId="1" xfId="0" applyNumberFormat="1" applyFont="1" applyBorder="1" applyAlignment="1">
      <alignment horizontal="center" vertical="center" wrapText="1"/>
    </xf>
    <xf numFmtId="179" fontId="6" fillId="2" borderId="1" xfId="0" applyNumberFormat="1" applyFont="1" applyFill="1" applyBorder="1" applyAlignment="1">
      <alignment horizontal="center" vertical="center"/>
    </xf>
    <xf numFmtId="179" fontId="6" fillId="2" borderId="1" xfId="0" applyNumberFormat="1" applyFont="1" applyFill="1" applyBorder="1" applyAlignment="1">
      <alignment horizontal="center" vertical="center" wrapText="1"/>
    </xf>
    <xf numFmtId="0" fontId="1" fillId="0" borderId="0" xfId="0" applyFont="1">
      <alignment vertical="center"/>
    </xf>
    <xf numFmtId="0" fontId="0" fillId="0" borderId="1" xfId="0" applyBorder="1" applyAlignment="1">
      <alignment vertical="center" wrapText="1"/>
    </xf>
    <xf numFmtId="180" fontId="0" fillId="0" borderId="1" xfId="0" applyNumberForma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179" fontId="1" fillId="3" borderId="1" xfId="0" applyNumberFormat="1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0" fillId="2" borderId="1" xfId="0" applyNumberFormat="1" applyFill="1" applyBorder="1" applyAlignment="1">
      <alignment horizontal="center" vertical="center"/>
    </xf>
    <xf numFmtId="179" fontId="1" fillId="0" borderId="2" xfId="0" applyNumberFormat="1" applyFont="1" applyBorder="1" applyAlignment="1">
      <alignment horizontal="center" vertical="center"/>
    </xf>
    <xf numFmtId="179" fontId="1" fillId="0" borderId="3" xfId="0" applyNumberFormat="1" applyFont="1" applyBorder="1" applyAlignment="1">
      <alignment horizontal="center" vertical="center"/>
    </xf>
    <xf numFmtId="179" fontId="1" fillId="0" borderId="4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5" fillId="0" borderId="0" xfId="0" applyFont="1" applyAlignment="1">
      <alignment vertical="top" wrapText="1"/>
    </xf>
    <xf numFmtId="0" fontId="0" fillId="0" borderId="0" xfId="0" applyAlignment="1">
      <alignment vertical="top"/>
    </xf>
  </cellXfs>
  <cellStyles count="1">
    <cellStyle name="常规" xfId="0" builtinId="0"/>
  </cellStyles>
  <dxfs count="18">
    <dxf>
      <numFmt numFmtId="14" formatCode="0.00%"/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7"/>
      <tableStyleElement type="headerRow" dxfId="16"/>
      <tableStyleElement type="totalRow" dxfId="15"/>
      <tableStyleElement type="firstColumn" dxfId="14"/>
      <tableStyleElement type="lastColumn" dxfId="13"/>
      <tableStyleElement type="firstRowStripe" dxfId="12"/>
      <tableStyleElement type="firstColumnStripe" dxfId="11"/>
    </tableStyle>
    <tableStyle name="PivotStylePreset2_Accent1" table="0" count="10" xr9:uid="{267968C8-6FFD-4C36-ACC1-9EA1FD1885CA}">
      <tableStyleElement type="headerRow" dxfId="10"/>
      <tableStyleElement type="totalRow" dxfId="9"/>
      <tableStyleElement type="firstRowStripe" dxfId="8"/>
      <tableStyleElement type="firstColumnStripe" dxfId="7"/>
      <tableStyleElement type="firstSubtotalRow" dxfId="6"/>
      <tableStyleElement type="secondSubtotalRow" dxfId="5"/>
      <tableStyleElement type="firstRowSubheading" dxfId="4"/>
      <tableStyleElement type="secondRowSubheading" dxfId="3"/>
      <tableStyleElement type="pageFieldLabels" dxfId="2"/>
      <tableStyleElement type="pageFieldValues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ellimages.xml.rels><?xml version="1.0" encoding="UTF-8" standalone="yes"?>
<Relationships xmlns="http://schemas.openxmlformats.org/package/2006/relationships"><Relationship Id="rId39" Type="http://schemas.openxmlformats.org/officeDocument/2006/relationships/image" Target="media/image39.png"/><Relationship Id="rId26" Type="http://schemas.openxmlformats.org/officeDocument/2006/relationships/image" Target="media/image26.png"/><Relationship Id="rId18" Type="http://schemas.openxmlformats.org/officeDocument/2006/relationships/image" Target="media/image18.png"/><Relationship Id="rId13" Type="http://schemas.openxmlformats.org/officeDocument/2006/relationships/image" Target="media/image13.png"/><Relationship Id="rId34" Type="http://schemas.openxmlformats.org/officeDocument/2006/relationships/image" Target="media/image34.png"/><Relationship Id="rId21" Type="http://schemas.openxmlformats.org/officeDocument/2006/relationships/image" Target="media/image21.png"/><Relationship Id="rId7" Type="http://schemas.openxmlformats.org/officeDocument/2006/relationships/image" Target="media/image7.png"/><Relationship Id="rId41" Type="http://schemas.openxmlformats.org/officeDocument/2006/relationships/image" Target="media/image41.png"/><Relationship Id="rId29" Type="http://schemas.openxmlformats.org/officeDocument/2006/relationships/image" Target="media/image29.png"/><Relationship Id="rId20" Type="http://schemas.openxmlformats.org/officeDocument/2006/relationships/image" Target="media/image20.png"/><Relationship Id="rId2" Type="http://schemas.openxmlformats.org/officeDocument/2006/relationships/image" Target="media/image2.png"/><Relationship Id="rId16" Type="http://schemas.openxmlformats.org/officeDocument/2006/relationships/image" Target="media/image16.png"/><Relationship Id="rId6" Type="http://schemas.openxmlformats.org/officeDocument/2006/relationships/image" Target="media/image6.png"/><Relationship Id="rId40" Type="http://schemas.openxmlformats.org/officeDocument/2006/relationships/image" Target="media/image40.png"/><Relationship Id="rId37" Type="http://schemas.openxmlformats.org/officeDocument/2006/relationships/image" Target="media/image37.png"/><Relationship Id="rId32" Type="http://schemas.openxmlformats.org/officeDocument/2006/relationships/image" Target="media/image32.png"/><Relationship Id="rId24" Type="http://schemas.openxmlformats.org/officeDocument/2006/relationships/image" Target="media/image24.png"/><Relationship Id="rId11" Type="http://schemas.openxmlformats.org/officeDocument/2006/relationships/image" Target="media/image11.png"/><Relationship Id="rId1" Type="http://schemas.openxmlformats.org/officeDocument/2006/relationships/image" Target="media/image1.png"/><Relationship Id="rId5" Type="http://schemas.openxmlformats.org/officeDocument/2006/relationships/image" Target="media/image5.png"/><Relationship Id="rId36" Type="http://schemas.openxmlformats.org/officeDocument/2006/relationships/image" Target="media/image36.png"/><Relationship Id="rId28" Type="http://schemas.openxmlformats.org/officeDocument/2006/relationships/image" Target="media/image28.png"/><Relationship Id="rId23" Type="http://schemas.openxmlformats.org/officeDocument/2006/relationships/image" Target="media/image23.png"/><Relationship Id="rId15" Type="http://schemas.openxmlformats.org/officeDocument/2006/relationships/image" Target="media/image15.png"/><Relationship Id="rId31" Type="http://schemas.openxmlformats.org/officeDocument/2006/relationships/image" Target="media/image31.png"/><Relationship Id="rId19" Type="http://schemas.openxmlformats.org/officeDocument/2006/relationships/image" Target="media/image19.png"/><Relationship Id="rId10" Type="http://schemas.openxmlformats.org/officeDocument/2006/relationships/image" Target="media/image10.png"/><Relationship Id="rId9" Type="http://schemas.openxmlformats.org/officeDocument/2006/relationships/image" Target="media/image9.png"/><Relationship Id="rId4" Type="http://schemas.openxmlformats.org/officeDocument/2006/relationships/image" Target="media/image4.png"/><Relationship Id="rId35" Type="http://schemas.openxmlformats.org/officeDocument/2006/relationships/image" Target="media/image35.png"/><Relationship Id="rId30" Type="http://schemas.openxmlformats.org/officeDocument/2006/relationships/image" Target="media/image30.png"/><Relationship Id="rId27" Type="http://schemas.openxmlformats.org/officeDocument/2006/relationships/image" Target="media/image27.png"/><Relationship Id="rId22" Type="http://schemas.openxmlformats.org/officeDocument/2006/relationships/image" Target="media/image22.png"/><Relationship Id="rId14" Type="http://schemas.openxmlformats.org/officeDocument/2006/relationships/image" Target="media/image14.png"/><Relationship Id="rId8" Type="http://schemas.openxmlformats.org/officeDocument/2006/relationships/image" Target="media/image8.png"/><Relationship Id="rId3" Type="http://schemas.openxmlformats.org/officeDocument/2006/relationships/image" Target="media/image3.png"/><Relationship Id="rId38" Type="http://schemas.openxmlformats.org/officeDocument/2006/relationships/image" Target="media/image38.png"/><Relationship Id="rId33" Type="http://schemas.openxmlformats.org/officeDocument/2006/relationships/image" Target="media/image33.png"/><Relationship Id="rId25" Type="http://schemas.openxmlformats.org/officeDocument/2006/relationships/image" Target="media/image25.png"/><Relationship Id="rId17" Type="http://schemas.openxmlformats.org/officeDocument/2006/relationships/image" Target="media/image17.png"/><Relationship Id="rId12" Type="http://schemas.openxmlformats.org/officeDocument/2006/relationships/image" Target="media/image12.png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www.wps.cn/officeDocument/2020/cellImage" Target="cellimages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sus/Documents/xwechat_files/baiyu830542_45c9/msg/file/2026-06/&#26032;&#21697;-&#28909;&#38144;-&#28165;&#36135;&#26399;&#38144;&#21806;&#20998;&#26512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计划销售"/>
      <sheetName val="实际销售"/>
      <sheetName val="达成情况"/>
      <sheetName val="库存表"/>
      <sheetName val="销售表"/>
    </sheetNames>
    <sheetDataSet>
      <sheetData sheetId="0"/>
      <sheetData sheetId="1"/>
      <sheetData sheetId="2"/>
      <sheetData sheetId="3"/>
      <sheetData sheetId="4">
        <row r="1">
          <cell r="B1" t="str">
            <v>创建-上架</v>
          </cell>
          <cell r="E1" t="str">
            <v>近7天可取</v>
          </cell>
          <cell r="I1" t="str">
            <v>SKC</v>
          </cell>
          <cell r="J1" t="str">
            <v>销售数量</v>
          </cell>
        </row>
        <row r="2">
          <cell r="B2">
            <v>1</v>
          </cell>
          <cell r="E2" t="str">
            <v>不可取</v>
          </cell>
          <cell r="I2" t="str">
            <v>ABAV085-3</v>
          </cell>
          <cell r="J2">
            <v>10</v>
          </cell>
        </row>
        <row r="3">
          <cell r="B3">
            <v>2</v>
          </cell>
          <cell r="E3" t="str">
            <v>不可取</v>
          </cell>
          <cell r="I3" t="str">
            <v>ABAV085-3</v>
          </cell>
          <cell r="J3">
            <v>15</v>
          </cell>
        </row>
        <row r="4">
          <cell r="B4">
            <v>3</v>
          </cell>
          <cell r="E4" t="str">
            <v>不可取</v>
          </cell>
          <cell r="I4" t="str">
            <v>ABAV085-3</v>
          </cell>
          <cell r="J4">
            <v>10</v>
          </cell>
        </row>
        <row r="5">
          <cell r="B5">
            <v>4</v>
          </cell>
          <cell r="E5" t="str">
            <v>不可取</v>
          </cell>
          <cell r="I5" t="str">
            <v>ABAV085-3</v>
          </cell>
          <cell r="J5">
            <v>11</v>
          </cell>
        </row>
        <row r="6">
          <cell r="B6">
            <v>5</v>
          </cell>
          <cell r="E6" t="str">
            <v>不可取</v>
          </cell>
          <cell r="I6" t="str">
            <v>ABAV085-3</v>
          </cell>
          <cell r="J6">
            <v>12</v>
          </cell>
        </row>
        <row r="7">
          <cell r="B7">
            <v>6</v>
          </cell>
          <cell r="E7" t="str">
            <v>不可取</v>
          </cell>
          <cell r="I7" t="str">
            <v>ABAV085-3</v>
          </cell>
          <cell r="J7">
            <v>13</v>
          </cell>
        </row>
        <row r="8">
          <cell r="B8">
            <v>7</v>
          </cell>
          <cell r="E8" t="str">
            <v>不可取</v>
          </cell>
          <cell r="I8" t="str">
            <v>ABAV085-3</v>
          </cell>
          <cell r="J8">
            <v>7</v>
          </cell>
        </row>
        <row r="9">
          <cell r="B9">
            <v>8</v>
          </cell>
          <cell r="E9" t="str">
            <v>不可取</v>
          </cell>
          <cell r="I9" t="str">
            <v>ABAV085-3</v>
          </cell>
          <cell r="J9">
            <v>8</v>
          </cell>
        </row>
        <row r="10">
          <cell r="B10">
            <v>9</v>
          </cell>
          <cell r="E10" t="str">
            <v>不可取</v>
          </cell>
          <cell r="I10" t="str">
            <v>ABAV085-3</v>
          </cell>
          <cell r="J10">
            <v>9</v>
          </cell>
        </row>
        <row r="11">
          <cell r="B11">
            <v>10</v>
          </cell>
          <cell r="E11" t="str">
            <v>不可取</v>
          </cell>
          <cell r="I11" t="str">
            <v>ABAV085-3</v>
          </cell>
          <cell r="J11">
            <v>10</v>
          </cell>
        </row>
        <row r="12">
          <cell r="B12">
            <v>11</v>
          </cell>
          <cell r="E12" t="str">
            <v>不可取</v>
          </cell>
          <cell r="I12" t="str">
            <v>ABAV085-3</v>
          </cell>
          <cell r="J12">
            <v>15</v>
          </cell>
        </row>
        <row r="13">
          <cell r="B13">
            <v>12</v>
          </cell>
          <cell r="E13" t="str">
            <v>不可取</v>
          </cell>
          <cell r="I13" t="str">
            <v>ABAV085-3</v>
          </cell>
          <cell r="J13">
            <v>14</v>
          </cell>
        </row>
        <row r="14">
          <cell r="B14">
            <v>13</v>
          </cell>
          <cell r="E14" t="str">
            <v>不可取</v>
          </cell>
          <cell r="I14" t="str">
            <v>ABAV085-3</v>
          </cell>
          <cell r="J14">
            <v>13</v>
          </cell>
        </row>
        <row r="15">
          <cell r="B15">
            <v>14</v>
          </cell>
          <cell r="E15" t="str">
            <v>不可取</v>
          </cell>
          <cell r="I15" t="str">
            <v>ABAV085-3</v>
          </cell>
          <cell r="J15">
            <v>10</v>
          </cell>
        </row>
        <row r="16">
          <cell r="B16">
            <v>15</v>
          </cell>
          <cell r="E16" t="str">
            <v>不可取</v>
          </cell>
          <cell r="I16" t="str">
            <v>ABAV085-3</v>
          </cell>
          <cell r="J16">
            <v>15</v>
          </cell>
        </row>
        <row r="17">
          <cell r="B17">
            <v>16</v>
          </cell>
          <cell r="E17" t="str">
            <v>不可取</v>
          </cell>
          <cell r="I17" t="str">
            <v>ABAV085-3</v>
          </cell>
          <cell r="J17">
            <v>10</v>
          </cell>
        </row>
        <row r="18">
          <cell r="B18">
            <v>17</v>
          </cell>
          <cell r="E18" t="str">
            <v>不可取</v>
          </cell>
          <cell r="I18" t="str">
            <v>ABAV085-3</v>
          </cell>
          <cell r="J18">
            <v>11</v>
          </cell>
        </row>
        <row r="19">
          <cell r="B19">
            <v>18</v>
          </cell>
          <cell r="E19" t="str">
            <v>不可取</v>
          </cell>
          <cell r="I19" t="str">
            <v>ABAV085-3</v>
          </cell>
          <cell r="J19">
            <v>12</v>
          </cell>
        </row>
        <row r="20">
          <cell r="B20">
            <v>19</v>
          </cell>
          <cell r="E20" t="str">
            <v>不可取</v>
          </cell>
          <cell r="I20" t="str">
            <v>ABAV085-3</v>
          </cell>
          <cell r="J20">
            <v>13</v>
          </cell>
        </row>
        <row r="21">
          <cell r="B21">
            <v>20</v>
          </cell>
          <cell r="E21" t="str">
            <v>不可取</v>
          </cell>
          <cell r="I21" t="str">
            <v>ABAV085-3</v>
          </cell>
          <cell r="J21">
            <v>7</v>
          </cell>
        </row>
        <row r="22">
          <cell r="B22">
            <v>21</v>
          </cell>
          <cell r="E22" t="str">
            <v>不可取</v>
          </cell>
          <cell r="I22" t="str">
            <v>ABAV085-3</v>
          </cell>
          <cell r="J22">
            <v>8</v>
          </cell>
        </row>
        <row r="23">
          <cell r="B23">
            <v>22</v>
          </cell>
          <cell r="E23" t="str">
            <v>不可取</v>
          </cell>
          <cell r="I23" t="str">
            <v>ABAV085-3</v>
          </cell>
          <cell r="J23">
            <v>9</v>
          </cell>
        </row>
        <row r="24">
          <cell r="B24">
            <v>23</v>
          </cell>
          <cell r="E24" t="str">
            <v>不可取</v>
          </cell>
          <cell r="I24" t="str">
            <v>ABAV085-3</v>
          </cell>
          <cell r="J24">
            <v>13</v>
          </cell>
        </row>
        <row r="25">
          <cell r="B25">
            <v>24</v>
          </cell>
          <cell r="E25" t="str">
            <v>不可取</v>
          </cell>
          <cell r="I25" t="str">
            <v>ABAV085-3</v>
          </cell>
          <cell r="J25">
            <v>7</v>
          </cell>
        </row>
        <row r="26">
          <cell r="B26">
            <v>25</v>
          </cell>
          <cell r="E26" t="str">
            <v>不可取</v>
          </cell>
          <cell r="I26" t="str">
            <v>ABAV085-3</v>
          </cell>
          <cell r="J26">
            <v>8</v>
          </cell>
        </row>
        <row r="27">
          <cell r="B27">
            <v>26</v>
          </cell>
          <cell r="E27" t="str">
            <v>不可取</v>
          </cell>
          <cell r="I27" t="str">
            <v>ABAV085-3</v>
          </cell>
          <cell r="J27">
            <v>9</v>
          </cell>
        </row>
        <row r="28">
          <cell r="B28">
            <v>27</v>
          </cell>
          <cell r="E28" t="str">
            <v>不可取</v>
          </cell>
          <cell r="I28" t="str">
            <v>ABAV085-3</v>
          </cell>
          <cell r="J28">
            <v>10</v>
          </cell>
        </row>
        <row r="29">
          <cell r="B29">
            <v>28</v>
          </cell>
          <cell r="E29" t="str">
            <v>不可取</v>
          </cell>
          <cell r="I29" t="str">
            <v>ABAV085-3</v>
          </cell>
          <cell r="J29">
            <v>15</v>
          </cell>
        </row>
        <row r="30">
          <cell r="B30">
            <v>29</v>
          </cell>
          <cell r="E30" t="str">
            <v>不可取</v>
          </cell>
          <cell r="I30" t="str">
            <v>ABAV085-3</v>
          </cell>
          <cell r="J30">
            <v>14</v>
          </cell>
        </row>
        <row r="31">
          <cell r="B31">
            <v>30</v>
          </cell>
          <cell r="E31" t="str">
            <v>不可取</v>
          </cell>
          <cell r="I31" t="str">
            <v>ABAV085-3</v>
          </cell>
          <cell r="J31">
            <v>13</v>
          </cell>
        </row>
        <row r="32">
          <cell r="B32">
            <v>31</v>
          </cell>
          <cell r="E32" t="str">
            <v>不可取</v>
          </cell>
          <cell r="I32" t="str">
            <v>ABAV085-3</v>
          </cell>
          <cell r="J32">
            <v>15</v>
          </cell>
        </row>
        <row r="33">
          <cell r="B33">
            <v>32</v>
          </cell>
          <cell r="E33" t="str">
            <v>不可取</v>
          </cell>
          <cell r="I33" t="str">
            <v>ABAV085-3</v>
          </cell>
          <cell r="J33">
            <v>10</v>
          </cell>
        </row>
        <row r="34">
          <cell r="B34">
            <v>33</v>
          </cell>
          <cell r="E34" t="str">
            <v>不可取</v>
          </cell>
          <cell r="I34" t="str">
            <v>ABAV085-3</v>
          </cell>
          <cell r="J34">
            <v>11</v>
          </cell>
        </row>
        <row r="35">
          <cell r="B35">
            <v>34</v>
          </cell>
          <cell r="E35" t="str">
            <v>不可取</v>
          </cell>
          <cell r="I35" t="str">
            <v>ABAV085-3</v>
          </cell>
          <cell r="J35">
            <v>12</v>
          </cell>
        </row>
        <row r="36">
          <cell r="B36">
            <v>35</v>
          </cell>
          <cell r="E36" t="str">
            <v>不可取</v>
          </cell>
          <cell r="I36" t="str">
            <v>ABAV085-3</v>
          </cell>
          <cell r="J36">
            <v>9</v>
          </cell>
        </row>
        <row r="37">
          <cell r="B37">
            <v>36</v>
          </cell>
          <cell r="E37" t="str">
            <v>不可取</v>
          </cell>
          <cell r="I37" t="str">
            <v>ABAV085-3</v>
          </cell>
          <cell r="J37">
            <v>10</v>
          </cell>
        </row>
        <row r="38">
          <cell r="B38">
            <v>37</v>
          </cell>
          <cell r="E38" t="str">
            <v>不可取</v>
          </cell>
          <cell r="I38" t="str">
            <v>ABAV085-3</v>
          </cell>
          <cell r="J38">
            <v>15</v>
          </cell>
        </row>
        <row r="39">
          <cell r="B39">
            <v>38</v>
          </cell>
          <cell r="E39" t="str">
            <v>不可取</v>
          </cell>
          <cell r="I39" t="str">
            <v>ABAV085-3</v>
          </cell>
          <cell r="J39">
            <v>14</v>
          </cell>
        </row>
        <row r="40">
          <cell r="B40">
            <v>39</v>
          </cell>
          <cell r="E40" t="str">
            <v>不可取</v>
          </cell>
          <cell r="I40" t="str">
            <v>ABAV085-3</v>
          </cell>
          <cell r="J40">
            <v>13</v>
          </cell>
        </row>
        <row r="41">
          <cell r="B41">
            <v>40</v>
          </cell>
          <cell r="E41" t="str">
            <v>不可取</v>
          </cell>
          <cell r="I41" t="str">
            <v>ABAV085-3</v>
          </cell>
          <cell r="J41">
            <v>10</v>
          </cell>
        </row>
        <row r="42">
          <cell r="B42">
            <v>41</v>
          </cell>
          <cell r="E42" t="str">
            <v>不可取</v>
          </cell>
          <cell r="I42" t="str">
            <v>ABAV085-3</v>
          </cell>
          <cell r="J42">
            <v>15</v>
          </cell>
        </row>
        <row r="43">
          <cell r="B43">
            <v>42</v>
          </cell>
          <cell r="E43" t="str">
            <v>不可取</v>
          </cell>
          <cell r="I43" t="str">
            <v>ABAV085-3</v>
          </cell>
          <cell r="J43">
            <v>10</v>
          </cell>
        </row>
        <row r="44">
          <cell r="B44">
            <v>43</v>
          </cell>
          <cell r="E44" t="str">
            <v>不可取</v>
          </cell>
          <cell r="I44" t="str">
            <v>ABAV085-3</v>
          </cell>
          <cell r="J44">
            <v>13</v>
          </cell>
        </row>
        <row r="45">
          <cell r="B45">
            <v>44</v>
          </cell>
          <cell r="E45" t="str">
            <v>不可取</v>
          </cell>
          <cell r="I45" t="str">
            <v>ABAV085-3</v>
          </cell>
          <cell r="J45">
            <v>15</v>
          </cell>
        </row>
        <row r="46">
          <cell r="B46">
            <v>45</v>
          </cell>
          <cell r="E46" t="str">
            <v>不可取</v>
          </cell>
          <cell r="I46" t="str">
            <v>ABAV085-3</v>
          </cell>
          <cell r="J46">
            <v>10</v>
          </cell>
        </row>
        <row r="47">
          <cell r="B47">
            <v>46</v>
          </cell>
          <cell r="E47" t="str">
            <v>不可取</v>
          </cell>
          <cell r="I47" t="str">
            <v>ABAV085-3</v>
          </cell>
          <cell r="J47">
            <v>11</v>
          </cell>
        </row>
        <row r="48">
          <cell r="B48">
            <v>47</v>
          </cell>
          <cell r="E48" t="str">
            <v>不可取</v>
          </cell>
          <cell r="I48" t="str">
            <v>ABAV085-3</v>
          </cell>
          <cell r="J48">
            <v>13</v>
          </cell>
        </row>
        <row r="49">
          <cell r="B49">
            <v>48</v>
          </cell>
          <cell r="E49" t="str">
            <v>不可取</v>
          </cell>
          <cell r="I49" t="str">
            <v>ABAV085-3</v>
          </cell>
          <cell r="J49">
            <v>15</v>
          </cell>
        </row>
        <row r="50">
          <cell r="B50">
            <v>49</v>
          </cell>
          <cell r="E50" t="str">
            <v>可取</v>
          </cell>
          <cell r="I50" t="str">
            <v>ABAV085-3</v>
          </cell>
          <cell r="J50">
            <v>10</v>
          </cell>
        </row>
        <row r="51">
          <cell r="B51">
            <v>50</v>
          </cell>
          <cell r="E51" t="str">
            <v>可取</v>
          </cell>
          <cell r="I51" t="str">
            <v>ABAV085-3</v>
          </cell>
          <cell r="J51">
            <v>11</v>
          </cell>
        </row>
        <row r="52">
          <cell r="B52">
            <v>51</v>
          </cell>
          <cell r="E52" t="str">
            <v>可取</v>
          </cell>
          <cell r="I52" t="str">
            <v>ABAV085-3</v>
          </cell>
          <cell r="J52">
            <v>8</v>
          </cell>
        </row>
        <row r="53">
          <cell r="B53">
            <v>52</v>
          </cell>
          <cell r="E53" t="str">
            <v>可取</v>
          </cell>
          <cell r="I53" t="str">
            <v>ABAV085-3</v>
          </cell>
          <cell r="J53">
            <v>13</v>
          </cell>
        </row>
        <row r="54">
          <cell r="B54">
            <v>53</v>
          </cell>
          <cell r="E54" t="str">
            <v>可取</v>
          </cell>
          <cell r="I54" t="str">
            <v>ABAV085-3</v>
          </cell>
          <cell r="J54">
            <v>15</v>
          </cell>
        </row>
        <row r="55">
          <cell r="B55">
            <v>54</v>
          </cell>
          <cell r="E55" t="str">
            <v>可取</v>
          </cell>
          <cell r="I55" t="str">
            <v>ABAV085-3</v>
          </cell>
          <cell r="J55">
            <v>10</v>
          </cell>
        </row>
        <row r="56">
          <cell r="B56">
            <v>55</v>
          </cell>
          <cell r="E56" t="str">
            <v>可取</v>
          </cell>
          <cell r="I56" t="str">
            <v>ABAV085-3</v>
          </cell>
          <cell r="J56">
            <v>15</v>
          </cell>
        </row>
        <row r="57">
          <cell r="B57">
            <v>1</v>
          </cell>
          <cell r="E57" t="str">
            <v>不可取</v>
          </cell>
          <cell r="I57" t="str">
            <v>ABCW011-1</v>
          </cell>
          <cell r="J57">
            <v>8</v>
          </cell>
        </row>
        <row r="58">
          <cell r="B58">
            <v>2</v>
          </cell>
          <cell r="E58" t="str">
            <v>不可取</v>
          </cell>
          <cell r="I58" t="str">
            <v>ABCW011-1</v>
          </cell>
          <cell r="J58">
            <v>9</v>
          </cell>
        </row>
        <row r="59">
          <cell r="B59">
            <v>3</v>
          </cell>
          <cell r="E59" t="str">
            <v>不可取</v>
          </cell>
          <cell r="I59" t="str">
            <v>ABCW011-1</v>
          </cell>
          <cell r="J59">
            <v>13</v>
          </cell>
        </row>
        <row r="60">
          <cell r="B60">
            <v>4</v>
          </cell>
          <cell r="E60" t="str">
            <v>不可取</v>
          </cell>
          <cell r="I60" t="str">
            <v>ABCW011-1</v>
          </cell>
          <cell r="J60">
            <v>7</v>
          </cell>
        </row>
        <row r="61">
          <cell r="B61">
            <v>5</v>
          </cell>
          <cell r="E61" t="str">
            <v>不可取</v>
          </cell>
          <cell r="I61" t="str">
            <v>ABCW011-1</v>
          </cell>
          <cell r="J61">
            <v>8</v>
          </cell>
        </row>
        <row r="62">
          <cell r="B62">
            <v>6</v>
          </cell>
          <cell r="E62" t="str">
            <v>不可取</v>
          </cell>
          <cell r="I62" t="str">
            <v>ABCW011-1</v>
          </cell>
          <cell r="J62">
            <v>9</v>
          </cell>
        </row>
        <row r="63">
          <cell r="B63">
            <v>7</v>
          </cell>
          <cell r="E63" t="str">
            <v>不可取</v>
          </cell>
          <cell r="I63" t="str">
            <v>ABCW011-1</v>
          </cell>
          <cell r="J63">
            <v>10</v>
          </cell>
        </row>
        <row r="64">
          <cell r="B64">
            <v>8</v>
          </cell>
          <cell r="E64" t="str">
            <v>不可取</v>
          </cell>
          <cell r="I64" t="str">
            <v>ABCW011-1</v>
          </cell>
          <cell r="J64">
            <v>15</v>
          </cell>
        </row>
        <row r="65">
          <cell r="B65">
            <v>9</v>
          </cell>
          <cell r="E65" t="str">
            <v>不可取</v>
          </cell>
          <cell r="I65" t="str">
            <v>ABCW011-1</v>
          </cell>
          <cell r="J65">
            <v>14</v>
          </cell>
        </row>
        <row r="66">
          <cell r="B66">
            <v>10</v>
          </cell>
          <cell r="E66" t="str">
            <v>不可取</v>
          </cell>
          <cell r="I66" t="str">
            <v>ABCW011-1</v>
          </cell>
          <cell r="J66">
            <v>13</v>
          </cell>
        </row>
        <row r="67">
          <cell r="B67">
            <v>11</v>
          </cell>
          <cell r="E67" t="str">
            <v>不可取</v>
          </cell>
          <cell r="I67" t="str">
            <v>ABCW011-1</v>
          </cell>
          <cell r="J67">
            <v>15</v>
          </cell>
        </row>
        <row r="68">
          <cell r="B68">
            <v>12</v>
          </cell>
          <cell r="E68" t="str">
            <v>不可取</v>
          </cell>
          <cell r="I68" t="str">
            <v>ABCW011-1</v>
          </cell>
          <cell r="J68">
            <v>10</v>
          </cell>
        </row>
        <row r="69">
          <cell r="B69">
            <v>13</v>
          </cell>
          <cell r="E69" t="str">
            <v>不可取</v>
          </cell>
          <cell r="I69" t="str">
            <v>ABCW011-1</v>
          </cell>
          <cell r="J69">
            <v>11</v>
          </cell>
        </row>
        <row r="70">
          <cell r="B70">
            <v>14</v>
          </cell>
          <cell r="E70" t="str">
            <v>不可取</v>
          </cell>
          <cell r="I70" t="str">
            <v>ABCW011-1</v>
          </cell>
          <cell r="J70">
            <v>12</v>
          </cell>
        </row>
        <row r="71">
          <cell r="B71">
            <v>15</v>
          </cell>
          <cell r="E71" t="str">
            <v>不可取</v>
          </cell>
          <cell r="I71" t="str">
            <v>ABCW011-1</v>
          </cell>
          <cell r="J71">
            <v>9</v>
          </cell>
        </row>
        <row r="72">
          <cell r="B72">
            <v>16</v>
          </cell>
          <cell r="E72" t="str">
            <v>不可取</v>
          </cell>
          <cell r="I72" t="str">
            <v>ABCW011-1</v>
          </cell>
          <cell r="J72">
            <v>10</v>
          </cell>
        </row>
        <row r="73">
          <cell r="B73">
            <v>17</v>
          </cell>
          <cell r="E73" t="str">
            <v>不可取</v>
          </cell>
          <cell r="I73" t="str">
            <v>ABCW011-1</v>
          </cell>
          <cell r="J73">
            <v>10</v>
          </cell>
        </row>
        <row r="74">
          <cell r="B74">
            <v>18</v>
          </cell>
          <cell r="E74" t="str">
            <v>不可取</v>
          </cell>
          <cell r="I74" t="str">
            <v>ABCW011-1</v>
          </cell>
          <cell r="J74">
            <v>13</v>
          </cell>
        </row>
        <row r="75">
          <cell r="B75">
            <v>19</v>
          </cell>
          <cell r="E75" t="str">
            <v>不可取</v>
          </cell>
          <cell r="I75" t="str">
            <v>ABCW011-1</v>
          </cell>
          <cell r="J75">
            <v>15</v>
          </cell>
        </row>
        <row r="76">
          <cell r="B76">
            <v>20</v>
          </cell>
          <cell r="E76" t="str">
            <v>不可取</v>
          </cell>
          <cell r="I76" t="str">
            <v>ABCW011-1</v>
          </cell>
          <cell r="J76">
            <v>10</v>
          </cell>
        </row>
        <row r="77">
          <cell r="B77">
            <v>21</v>
          </cell>
          <cell r="E77" t="str">
            <v>不可取</v>
          </cell>
          <cell r="I77" t="str">
            <v>ABCW011-1</v>
          </cell>
          <cell r="J77">
            <v>11</v>
          </cell>
        </row>
        <row r="78">
          <cell r="B78">
            <v>22</v>
          </cell>
          <cell r="E78" t="str">
            <v>不可取</v>
          </cell>
          <cell r="I78" t="str">
            <v>ABCW011-1</v>
          </cell>
          <cell r="J78">
            <v>13</v>
          </cell>
        </row>
        <row r="79">
          <cell r="B79">
            <v>23</v>
          </cell>
          <cell r="E79" t="str">
            <v>不可取</v>
          </cell>
          <cell r="I79" t="str">
            <v>ABCW011-1</v>
          </cell>
          <cell r="J79">
            <v>15</v>
          </cell>
        </row>
        <row r="80">
          <cell r="B80">
            <v>24</v>
          </cell>
          <cell r="E80" t="str">
            <v>不可取</v>
          </cell>
          <cell r="I80" t="str">
            <v>ABCW011-1</v>
          </cell>
          <cell r="J80">
            <v>10</v>
          </cell>
        </row>
        <row r="81">
          <cell r="B81">
            <v>25</v>
          </cell>
          <cell r="E81" t="str">
            <v>不可取</v>
          </cell>
          <cell r="I81" t="str">
            <v>ABCW011-1</v>
          </cell>
          <cell r="J81">
            <v>11</v>
          </cell>
        </row>
        <row r="82">
          <cell r="B82">
            <v>26</v>
          </cell>
          <cell r="E82" t="str">
            <v>不可取</v>
          </cell>
          <cell r="I82" t="str">
            <v>ABCW011-1</v>
          </cell>
          <cell r="J82">
            <v>8</v>
          </cell>
        </row>
        <row r="83">
          <cell r="B83">
            <v>27</v>
          </cell>
          <cell r="E83" t="str">
            <v>不可取</v>
          </cell>
          <cell r="I83" t="str">
            <v>ABCW011-1</v>
          </cell>
          <cell r="J83">
            <v>8</v>
          </cell>
        </row>
        <row r="84">
          <cell r="B84">
            <v>28</v>
          </cell>
          <cell r="E84" t="str">
            <v>不可取</v>
          </cell>
          <cell r="I84" t="str">
            <v>ABCW011-1</v>
          </cell>
          <cell r="J84">
            <v>9</v>
          </cell>
        </row>
        <row r="85">
          <cell r="B85">
            <v>29</v>
          </cell>
          <cell r="E85" t="str">
            <v>不可取</v>
          </cell>
          <cell r="I85" t="str">
            <v>ABCW011-1</v>
          </cell>
          <cell r="J85">
            <v>10</v>
          </cell>
        </row>
        <row r="86">
          <cell r="B86">
            <v>30</v>
          </cell>
          <cell r="E86" t="str">
            <v>不可取</v>
          </cell>
          <cell r="I86" t="str">
            <v>ABCW011-1</v>
          </cell>
          <cell r="J86">
            <v>15</v>
          </cell>
        </row>
        <row r="87">
          <cell r="B87">
            <v>31</v>
          </cell>
          <cell r="E87" t="str">
            <v>不可取</v>
          </cell>
          <cell r="I87" t="str">
            <v>ABCW011-1</v>
          </cell>
          <cell r="J87">
            <v>14</v>
          </cell>
        </row>
        <row r="88">
          <cell r="B88">
            <v>32</v>
          </cell>
          <cell r="E88" t="str">
            <v>不可取</v>
          </cell>
          <cell r="I88" t="str">
            <v>ABCW011-1</v>
          </cell>
          <cell r="J88">
            <v>13</v>
          </cell>
        </row>
        <row r="89">
          <cell r="B89">
            <v>33</v>
          </cell>
          <cell r="E89" t="str">
            <v>不可取</v>
          </cell>
          <cell r="I89" t="str">
            <v>ABCW011-1</v>
          </cell>
          <cell r="J89">
            <v>15</v>
          </cell>
        </row>
        <row r="90">
          <cell r="B90">
            <v>34</v>
          </cell>
          <cell r="E90" t="str">
            <v>不可取</v>
          </cell>
          <cell r="I90" t="str">
            <v>ABCW011-1</v>
          </cell>
          <cell r="J90">
            <v>10</v>
          </cell>
        </row>
        <row r="91">
          <cell r="B91">
            <v>35</v>
          </cell>
          <cell r="E91" t="str">
            <v>不可取</v>
          </cell>
          <cell r="I91" t="str">
            <v>ABCW011-1</v>
          </cell>
          <cell r="J91">
            <v>11</v>
          </cell>
        </row>
        <row r="92">
          <cell r="B92">
            <v>36</v>
          </cell>
          <cell r="E92" t="str">
            <v>不可取</v>
          </cell>
          <cell r="I92" t="str">
            <v>ABCW011-1</v>
          </cell>
          <cell r="J92">
            <v>12</v>
          </cell>
        </row>
        <row r="93">
          <cell r="B93">
            <v>37</v>
          </cell>
          <cell r="E93" t="str">
            <v>不可取</v>
          </cell>
          <cell r="I93" t="str">
            <v>ABCW011-1</v>
          </cell>
          <cell r="J93">
            <v>9</v>
          </cell>
        </row>
        <row r="94">
          <cell r="B94">
            <v>38</v>
          </cell>
          <cell r="E94" t="str">
            <v>不可取</v>
          </cell>
          <cell r="I94" t="str">
            <v>ABCW011-1</v>
          </cell>
          <cell r="J94">
            <v>10</v>
          </cell>
        </row>
        <row r="95">
          <cell r="B95">
            <v>39</v>
          </cell>
          <cell r="E95" t="str">
            <v>不可取</v>
          </cell>
          <cell r="I95" t="str">
            <v>ABCW011-1</v>
          </cell>
          <cell r="J95">
            <v>10</v>
          </cell>
        </row>
        <row r="96">
          <cell r="B96">
            <v>40</v>
          </cell>
          <cell r="E96" t="str">
            <v>不可取</v>
          </cell>
          <cell r="I96" t="str">
            <v>ABCW011-1</v>
          </cell>
          <cell r="J96">
            <v>13</v>
          </cell>
        </row>
        <row r="97">
          <cell r="B97">
            <v>41</v>
          </cell>
          <cell r="E97" t="str">
            <v>不可取</v>
          </cell>
          <cell r="I97" t="str">
            <v>ABCW011-1</v>
          </cell>
          <cell r="J97">
            <v>15</v>
          </cell>
        </row>
        <row r="98">
          <cell r="B98">
            <v>42</v>
          </cell>
          <cell r="E98" t="str">
            <v>不可取</v>
          </cell>
          <cell r="I98" t="str">
            <v>ABCW011-1</v>
          </cell>
          <cell r="J98">
            <v>10</v>
          </cell>
        </row>
        <row r="99">
          <cell r="B99">
            <v>43</v>
          </cell>
          <cell r="E99" t="str">
            <v>不可取</v>
          </cell>
          <cell r="I99" t="str">
            <v>ABCW011-1</v>
          </cell>
          <cell r="J99">
            <v>11</v>
          </cell>
        </row>
        <row r="100">
          <cell r="B100">
            <v>44</v>
          </cell>
          <cell r="E100" t="str">
            <v>不可取</v>
          </cell>
          <cell r="I100" t="str">
            <v>ABCW011-1</v>
          </cell>
          <cell r="J100">
            <v>13</v>
          </cell>
        </row>
        <row r="101">
          <cell r="B101">
            <v>45</v>
          </cell>
          <cell r="E101" t="str">
            <v>不可取</v>
          </cell>
          <cell r="I101" t="str">
            <v>ABCW011-1</v>
          </cell>
          <cell r="J101">
            <v>15</v>
          </cell>
        </row>
        <row r="102">
          <cell r="B102">
            <v>46</v>
          </cell>
          <cell r="E102" t="str">
            <v>不可取</v>
          </cell>
          <cell r="I102" t="str">
            <v>ABCW011-1</v>
          </cell>
          <cell r="J102">
            <v>14</v>
          </cell>
        </row>
        <row r="103">
          <cell r="B103">
            <v>47</v>
          </cell>
          <cell r="E103" t="str">
            <v>不可取</v>
          </cell>
          <cell r="I103" t="str">
            <v>ABCW011-1</v>
          </cell>
          <cell r="J103">
            <v>13</v>
          </cell>
        </row>
        <row r="104">
          <cell r="B104">
            <v>48</v>
          </cell>
          <cell r="E104" t="str">
            <v>不可取</v>
          </cell>
          <cell r="I104" t="str">
            <v>ABCW011-1</v>
          </cell>
          <cell r="J104">
            <v>15</v>
          </cell>
        </row>
        <row r="105">
          <cell r="B105">
            <v>49</v>
          </cell>
          <cell r="E105" t="str">
            <v>不可取</v>
          </cell>
          <cell r="I105" t="str">
            <v>ABCW011-1</v>
          </cell>
          <cell r="J105">
            <v>10</v>
          </cell>
        </row>
        <row r="106">
          <cell r="B106">
            <v>50</v>
          </cell>
          <cell r="E106" t="str">
            <v>不可取</v>
          </cell>
          <cell r="I106" t="str">
            <v>ABCW011-1</v>
          </cell>
          <cell r="J106">
            <v>11</v>
          </cell>
        </row>
        <row r="107">
          <cell r="B107">
            <v>51</v>
          </cell>
          <cell r="E107" t="str">
            <v>不可取</v>
          </cell>
          <cell r="I107" t="str">
            <v>ABCW011-1</v>
          </cell>
          <cell r="J107">
            <v>12</v>
          </cell>
        </row>
        <row r="108">
          <cell r="B108">
            <v>52</v>
          </cell>
          <cell r="E108" t="str">
            <v>不可取</v>
          </cell>
          <cell r="I108" t="str">
            <v>ABCW011-1</v>
          </cell>
          <cell r="J108">
            <v>9</v>
          </cell>
        </row>
        <row r="109">
          <cell r="B109">
            <v>53</v>
          </cell>
          <cell r="E109" t="str">
            <v>不可取</v>
          </cell>
          <cell r="I109" t="str">
            <v>ABCW011-1</v>
          </cell>
          <cell r="J109">
            <v>10</v>
          </cell>
        </row>
        <row r="110">
          <cell r="B110">
            <v>54</v>
          </cell>
          <cell r="E110" t="str">
            <v>不可取</v>
          </cell>
          <cell r="I110" t="str">
            <v>ABCW011-1</v>
          </cell>
          <cell r="J110">
            <v>10</v>
          </cell>
        </row>
        <row r="111">
          <cell r="B111">
            <v>55</v>
          </cell>
          <cell r="E111" t="str">
            <v>不可取</v>
          </cell>
          <cell r="I111" t="str">
            <v>ABCW011-1</v>
          </cell>
          <cell r="J111">
            <v>10</v>
          </cell>
        </row>
        <row r="112">
          <cell r="B112">
            <v>56</v>
          </cell>
          <cell r="E112" t="str">
            <v>不可取</v>
          </cell>
          <cell r="I112" t="str">
            <v>ABCW011-1</v>
          </cell>
          <cell r="J112">
            <v>15</v>
          </cell>
        </row>
        <row r="113">
          <cell r="B113">
            <v>57</v>
          </cell>
          <cell r="E113" t="str">
            <v>不可取</v>
          </cell>
          <cell r="I113" t="str">
            <v>ABCW011-1</v>
          </cell>
          <cell r="J113">
            <v>10</v>
          </cell>
        </row>
        <row r="114">
          <cell r="B114">
            <v>58</v>
          </cell>
          <cell r="E114" t="str">
            <v>不可取</v>
          </cell>
          <cell r="I114" t="str">
            <v>ABCW011-1</v>
          </cell>
          <cell r="J114">
            <v>11</v>
          </cell>
        </row>
        <row r="115">
          <cell r="B115">
            <v>59</v>
          </cell>
          <cell r="E115" t="str">
            <v>不可取</v>
          </cell>
          <cell r="I115" t="str">
            <v>ABCW011-1</v>
          </cell>
          <cell r="J115">
            <v>12</v>
          </cell>
        </row>
        <row r="116">
          <cell r="B116">
            <v>60</v>
          </cell>
          <cell r="E116" t="str">
            <v>不可取</v>
          </cell>
          <cell r="I116" t="str">
            <v>ABCW011-1</v>
          </cell>
          <cell r="J116">
            <v>13</v>
          </cell>
        </row>
        <row r="117">
          <cell r="B117">
            <v>61</v>
          </cell>
          <cell r="E117" t="str">
            <v>不可取</v>
          </cell>
          <cell r="I117" t="str">
            <v>ABCW011-1</v>
          </cell>
          <cell r="J117">
            <v>7</v>
          </cell>
        </row>
        <row r="118">
          <cell r="B118">
            <v>62</v>
          </cell>
          <cell r="E118" t="str">
            <v>不可取</v>
          </cell>
          <cell r="I118" t="str">
            <v>ABCW011-1</v>
          </cell>
          <cell r="J118">
            <v>8</v>
          </cell>
        </row>
        <row r="119">
          <cell r="B119">
            <v>63</v>
          </cell>
          <cell r="E119" t="str">
            <v>不可取</v>
          </cell>
          <cell r="I119" t="str">
            <v>ABCW011-1</v>
          </cell>
          <cell r="J119">
            <v>9</v>
          </cell>
        </row>
        <row r="120">
          <cell r="B120">
            <v>64</v>
          </cell>
          <cell r="E120" t="str">
            <v>不可取</v>
          </cell>
          <cell r="I120" t="str">
            <v>ABCW011-1</v>
          </cell>
          <cell r="J120">
            <v>10</v>
          </cell>
        </row>
        <row r="121">
          <cell r="B121">
            <v>65</v>
          </cell>
          <cell r="E121" t="str">
            <v>不可取</v>
          </cell>
          <cell r="I121" t="str">
            <v>ABCW011-1</v>
          </cell>
          <cell r="J121">
            <v>15</v>
          </cell>
        </row>
        <row r="122">
          <cell r="B122">
            <v>66</v>
          </cell>
          <cell r="E122" t="str">
            <v>不可取</v>
          </cell>
          <cell r="I122" t="str">
            <v>ABCW011-1</v>
          </cell>
          <cell r="J122">
            <v>14</v>
          </cell>
        </row>
        <row r="123">
          <cell r="B123">
            <v>67</v>
          </cell>
          <cell r="E123" t="str">
            <v>不可取</v>
          </cell>
          <cell r="I123" t="str">
            <v>ABCW011-1</v>
          </cell>
          <cell r="J123">
            <v>13</v>
          </cell>
        </row>
        <row r="124">
          <cell r="B124">
            <v>68</v>
          </cell>
          <cell r="E124" t="str">
            <v>不可取</v>
          </cell>
          <cell r="I124" t="str">
            <v>ABCW011-1</v>
          </cell>
          <cell r="J124">
            <v>10</v>
          </cell>
        </row>
        <row r="125">
          <cell r="B125">
            <v>69</v>
          </cell>
          <cell r="E125" t="str">
            <v>不可取</v>
          </cell>
          <cell r="I125" t="str">
            <v>ABCW011-1</v>
          </cell>
          <cell r="J125">
            <v>15</v>
          </cell>
        </row>
        <row r="126">
          <cell r="B126">
            <v>70</v>
          </cell>
          <cell r="E126" t="str">
            <v>不可取</v>
          </cell>
          <cell r="I126" t="str">
            <v>ABCW011-1</v>
          </cell>
          <cell r="J126">
            <v>10</v>
          </cell>
        </row>
        <row r="127">
          <cell r="B127">
            <v>71</v>
          </cell>
          <cell r="E127" t="str">
            <v>不可取</v>
          </cell>
          <cell r="I127" t="str">
            <v>ABCW011-1</v>
          </cell>
          <cell r="J127">
            <v>11</v>
          </cell>
        </row>
        <row r="128">
          <cell r="B128">
            <v>72</v>
          </cell>
          <cell r="E128" t="str">
            <v>不可取</v>
          </cell>
          <cell r="I128" t="str">
            <v>ABCW011-1</v>
          </cell>
          <cell r="J128">
            <v>12</v>
          </cell>
        </row>
        <row r="129">
          <cell r="B129">
            <v>73</v>
          </cell>
          <cell r="E129" t="str">
            <v>不可取</v>
          </cell>
          <cell r="I129" t="str">
            <v>ABCW011-1</v>
          </cell>
          <cell r="J129">
            <v>13</v>
          </cell>
        </row>
        <row r="130">
          <cell r="B130">
            <v>74</v>
          </cell>
          <cell r="E130" t="str">
            <v>不可取</v>
          </cell>
          <cell r="I130" t="str">
            <v>ABCW011-1</v>
          </cell>
          <cell r="J130">
            <v>7</v>
          </cell>
        </row>
        <row r="131">
          <cell r="B131">
            <v>75</v>
          </cell>
          <cell r="E131" t="str">
            <v>不可取</v>
          </cell>
          <cell r="I131" t="str">
            <v>ABCW011-1</v>
          </cell>
          <cell r="J131">
            <v>8</v>
          </cell>
        </row>
        <row r="132">
          <cell r="B132">
            <v>76</v>
          </cell>
          <cell r="E132" t="str">
            <v>不可取</v>
          </cell>
          <cell r="I132" t="str">
            <v>ABCW011-1</v>
          </cell>
          <cell r="J132">
            <v>9</v>
          </cell>
        </row>
        <row r="133">
          <cell r="B133">
            <v>77</v>
          </cell>
          <cell r="E133" t="str">
            <v>不可取</v>
          </cell>
          <cell r="I133" t="str">
            <v>ABCW011-1</v>
          </cell>
          <cell r="J133">
            <v>13</v>
          </cell>
        </row>
        <row r="134">
          <cell r="B134">
            <v>78</v>
          </cell>
          <cell r="E134" t="str">
            <v>不可取</v>
          </cell>
          <cell r="I134" t="str">
            <v>ABCW011-1</v>
          </cell>
          <cell r="J134">
            <v>7</v>
          </cell>
        </row>
        <row r="135">
          <cell r="B135">
            <v>79</v>
          </cell>
          <cell r="E135" t="str">
            <v>不可取</v>
          </cell>
          <cell r="I135" t="str">
            <v>ABCW011-1</v>
          </cell>
          <cell r="J135">
            <v>8</v>
          </cell>
        </row>
        <row r="136">
          <cell r="B136">
            <v>80</v>
          </cell>
          <cell r="E136" t="str">
            <v>不可取</v>
          </cell>
          <cell r="I136" t="str">
            <v>ABCW011-1</v>
          </cell>
          <cell r="J136">
            <v>9</v>
          </cell>
        </row>
        <row r="137">
          <cell r="B137">
            <v>81</v>
          </cell>
          <cell r="E137" t="str">
            <v>不可取</v>
          </cell>
          <cell r="I137" t="str">
            <v>ABCW011-1</v>
          </cell>
          <cell r="J137">
            <v>10</v>
          </cell>
        </row>
        <row r="138">
          <cell r="B138">
            <v>82</v>
          </cell>
          <cell r="E138" t="str">
            <v>不可取</v>
          </cell>
          <cell r="I138" t="str">
            <v>ABCW011-1</v>
          </cell>
          <cell r="J138">
            <v>15</v>
          </cell>
        </row>
        <row r="139">
          <cell r="B139">
            <v>83</v>
          </cell>
          <cell r="E139" t="str">
            <v>不可取</v>
          </cell>
          <cell r="I139" t="str">
            <v>ABCW011-1</v>
          </cell>
          <cell r="J139">
            <v>14</v>
          </cell>
        </row>
        <row r="140">
          <cell r="B140">
            <v>84</v>
          </cell>
          <cell r="E140" t="str">
            <v>不可取</v>
          </cell>
          <cell r="I140" t="str">
            <v>ABCW011-1</v>
          </cell>
          <cell r="J140">
            <v>13</v>
          </cell>
        </row>
        <row r="141">
          <cell r="B141">
            <v>85</v>
          </cell>
          <cell r="E141" t="str">
            <v>不可取</v>
          </cell>
          <cell r="I141" t="str">
            <v>ABCW011-1</v>
          </cell>
          <cell r="J141">
            <v>15</v>
          </cell>
        </row>
        <row r="142">
          <cell r="B142">
            <v>86</v>
          </cell>
          <cell r="E142" t="str">
            <v>不可取</v>
          </cell>
          <cell r="I142" t="str">
            <v>ABCW011-1</v>
          </cell>
          <cell r="J142">
            <v>10</v>
          </cell>
        </row>
        <row r="143">
          <cell r="B143">
            <v>87</v>
          </cell>
          <cell r="E143" t="str">
            <v>不可取</v>
          </cell>
          <cell r="I143" t="str">
            <v>ABCW011-1</v>
          </cell>
          <cell r="J143">
            <v>11</v>
          </cell>
        </row>
        <row r="144">
          <cell r="B144">
            <v>88</v>
          </cell>
          <cell r="E144" t="str">
            <v>不可取</v>
          </cell>
          <cell r="I144" t="str">
            <v>ABCW011-1</v>
          </cell>
          <cell r="J144">
            <v>12</v>
          </cell>
        </row>
        <row r="145">
          <cell r="B145">
            <v>89</v>
          </cell>
          <cell r="E145" t="str">
            <v>不可取</v>
          </cell>
          <cell r="I145" t="str">
            <v>ABCW011-1</v>
          </cell>
          <cell r="J145">
            <v>9</v>
          </cell>
        </row>
        <row r="146">
          <cell r="B146">
            <v>90</v>
          </cell>
          <cell r="E146" t="str">
            <v>不可取</v>
          </cell>
          <cell r="I146" t="str">
            <v>ABCW011-1</v>
          </cell>
          <cell r="J146">
            <v>10</v>
          </cell>
        </row>
        <row r="147">
          <cell r="B147">
            <v>91</v>
          </cell>
          <cell r="E147" t="str">
            <v>不可取</v>
          </cell>
          <cell r="I147" t="str">
            <v>ABCW011-1</v>
          </cell>
          <cell r="J147">
            <v>15</v>
          </cell>
        </row>
        <row r="148">
          <cell r="B148">
            <v>92</v>
          </cell>
          <cell r="E148" t="str">
            <v>不可取</v>
          </cell>
          <cell r="I148" t="str">
            <v>ABCW011-1</v>
          </cell>
          <cell r="J148">
            <v>14</v>
          </cell>
        </row>
        <row r="149">
          <cell r="B149">
            <v>93</v>
          </cell>
          <cell r="E149" t="str">
            <v>不可取</v>
          </cell>
          <cell r="I149" t="str">
            <v>ABCW011-1</v>
          </cell>
          <cell r="J149">
            <v>13</v>
          </cell>
        </row>
        <row r="150">
          <cell r="B150">
            <v>94</v>
          </cell>
          <cell r="E150" t="str">
            <v>不可取</v>
          </cell>
          <cell r="I150" t="str">
            <v>ABCW011-1</v>
          </cell>
          <cell r="J150">
            <v>10</v>
          </cell>
        </row>
        <row r="151">
          <cell r="B151">
            <v>95</v>
          </cell>
          <cell r="E151" t="str">
            <v>不可取</v>
          </cell>
          <cell r="I151" t="str">
            <v>ABCW011-1</v>
          </cell>
          <cell r="J151">
            <v>15</v>
          </cell>
        </row>
        <row r="152">
          <cell r="B152">
            <v>96</v>
          </cell>
          <cell r="E152" t="str">
            <v>不可取</v>
          </cell>
          <cell r="I152" t="str">
            <v>ABCW011-1</v>
          </cell>
          <cell r="J152">
            <v>10</v>
          </cell>
        </row>
        <row r="153">
          <cell r="B153">
            <v>97</v>
          </cell>
          <cell r="E153" t="str">
            <v>不可取</v>
          </cell>
          <cell r="I153" t="str">
            <v>ABCW011-1</v>
          </cell>
          <cell r="J153">
            <v>13</v>
          </cell>
        </row>
        <row r="154">
          <cell r="B154">
            <v>98</v>
          </cell>
          <cell r="E154" t="str">
            <v>不可取</v>
          </cell>
          <cell r="I154" t="str">
            <v>ABCW011-1</v>
          </cell>
          <cell r="J154">
            <v>8</v>
          </cell>
        </row>
        <row r="155">
          <cell r="B155">
            <v>99</v>
          </cell>
          <cell r="E155" t="str">
            <v>不可取</v>
          </cell>
          <cell r="I155" t="str">
            <v>ABCW011-1</v>
          </cell>
          <cell r="J155">
            <v>9</v>
          </cell>
        </row>
        <row r="156">
          <cell r="B156">
            <v>100</v>
          </cell>
          <cell r="E156" t="str">
            <v>不可取</v>
          </cell>
          <cell r="I156" t="str">
            <v>ABCW011-1</v>
          </cell>
          <cell r="J156">
            <v>13</v>
          </cell>
        </row>
        <row r="157">
          <cell r="B157">
            <v>101</v>
          </cell>
          <cell r="E157" t="str">
            <v>不可取</v>
          </cell>
          <cell r="I157" t="str">
            <v>ABCW011-1</v>
          </cell>
          <cell r="J157">
            <v>7</v>
          </cell>
        </row>
        <row r="158">
          <cell r="B158">
            <v>102</v>
          </cell>
          <cell r="E158" t="str">
            <v>不可取</v>
          </cell>
          <cell r="I158" t="str">
            <v>ABCW011-1</v>
          </cell>
          <cell r="J158">
            <v>8</v>
          </cell>
        </row>
        <row r="159">
          <cell r="B159">
            <v>103</v>
          </cell>
          <cell r="E159" t="str">
            <v>不可取</v>
          </cell>
          <cell r="I159" t="str">
            <v>ABCW011-1</v>
          </cell>
          <cell r="J159">
            <v>9</v>
          </cell>
        </row>
        <row r="160">
          <cell r="B160">
            <v>104</v>
          </cell>
          <cell r="E160" t="str">
            <v>不可取</v>
          </cell>
          <cell r="I160" t="str">
            <v>ABCW011-1</v>
          </cell>
          <cell r="J160">
            <v>10</v>
          </cell>
        </row>
        <row r="161">
          <cell r="B161">
            <v>105</v>
          </cell>
          <cell r="E161" t="str">
            <v>不可取</v>
          </cell>
          <cell r="I161" t="str">
            <v>ABCW011-1</v>
          </cell>
          <cell r="J161">
            <v>15</v>
          </cell>
        </row>
        <row r="162">
          <cell r="B162">
            <v>106</v>
          </cell>
          <cell r="E162" t="str">
            <v>不可取</v>
          </cell>
          <cell r="I162" t="str">
            <v>ABCW011-1</v>
          </cell>
          <cell r="J162">
            <v>14</v>
          </cell>
        </row>
        <row r="163">
          <cell r="B163">
            <v>107</v>
          </cell>
          <cell r="E163" t="str">
            <v>不可取</v>
          </cell>
          <cell r="I163" t="str">
            <v>ABCW011-1</v>
          </cell>
          <cell r="J163">
            <v>13</v>
          </cell>
        </row>
        <row r="164">
          <cell r="B164">
            <v>108</v>
          </cell>
          <cell r="E164" t="str">
            <v>不可取</v>
          </cell>
          <cell r="I164" t="str">
            <v>ABCW011-1</v>
          </cell>
          <cell r="J164">
            <v>15</v>
          </cell>
        </row>
        <row r="165">
          <cell r="B165">
            <v>109</v>
          </cell>
          <cell r="E165" t="str">
            <v>不可取</v>
          </cell>
          <cell r="I165" t="str">
            <v>ABCW011-1</v>
          </cell>
          <cell r="J165">
            <v>10</v>
          </cell>
        </row>
        <row r="166">
          <cell r="B166">
            <v>110</v>
          </cell>
          <cell r="E166" t="str">
            <v>不可取</v>
          </cell>
          <cell r="I166" t="str">
            <v>ABCW011-1</v>
          </cell>
          <cell r="J166">
            <v>11</v>
          </cell>
        </row>
        <row r="167">
          <cell r="B167">
            <v>111</v>
          </cell>
          <cell r="E167" t="str">
            <v>不可取</v>
          </cell>
          <cell r="I167" t="str">
            <v>ABCW011-1</v>
          </cell>
          <cell r="J167">
            <v>12</v>
          </cell>
        </row>
        <row r="168">
          <cell r="B168">
            <v>112</v>
          </cell>
          <cell r="E168" t="str">
            <v>不可取</v>
          </cell>
          <cell r="I168" t="str">
            <v>ABCW011-1</v>
          </cell>
          <cell r="J168">
            <v>9</v>
          </cell>
        </row>
        <row r="169">
          <cell r="B169">
            <v>113</v>
          </cell>
          <cell r="E169" t="str">
            <v>不可取</v>
          </cell>
          <cell r="I169" t="str">
            <v>ABCW011-1</v>
          </cell>
          <cell r="J169">
            <v>10</v>
          </cell>
        </row>
        <row r="170">
          <cell r="B170">
            <v>114</v>
          </cell>
          <cell r="E170" t="str">
            <v>不可取</v>
          </cell>
          <cell r="I170" t="str">
            <v>ABCW011-1</v>
          </cell>
          <cell r="J170">
            <v>15</v>
          </cell>
        </row>
        <row r="171">
          <cell r="B171">
            <v>115</v>
          </cell>
          <cell r="E171" t="str">
            <v>不可取</v>
          </cell>
          <cell r="I171" t="str">
            <v>ABCW011-1</v>
          </cell>
          <cell r="J171">
            <v>14</v>
          </cell>
        </row>
        <row r="172">
          <cell r="B172">
            <v>116</v>
          </cell>
          <cell r="E172" t="str">
            <v>不可取</v>
          </cell>
          <cell r="I172" t="str">
            <v>ABCW011-1</v>
          </cell>
          <cell r="J172">
            <v>13</v>
          </cell>
        </row>
        <row r="173">
          <cell r="B173">
            <v>117</v>
          </cell>
          <cell r="E173" t="str">
            <v>不可取</v>
          </cell>
          <cell r="I173" t="str">
            <v>ABCW011-1</v>
          </cell>
          <cell r="J173">
            <v>10</v>
          </cell>
        </row>
        <row r="174">
          <cell r="B174">
            <v>118</v>
          </cell>
          <cell r="E174" t="str">
            <v>不可取</v>
          </cell>
          <cell r="I174" t="str">
            <v>ABCW011-1</v>
          </cell>
          <cell r="J174">
            <v>15</v>
          </cell>
        </row>
        <row r="175">
          <cell r="B175">
            <v>119</v>
          </cell>
          <cell r="E175" t="str">
            <v>不可取</v>
          </cell>
          <cell r="I175" t="str">
            <v>ABCW011-1</v>
          </cell>
          <cell r="J175">
            <v>15</v>
          </cell>
        </row>
        <row r="176">
          <cell r="B176">
            <v>120</v>
          </cell>
          <cell r="E176" t="str">
            <v>不可取</v>
          </cell>
          <cell r="I176" t="str">
            <v>ABCW011-1</v>
          </cell>
          <cell r="J176">
            <v>10</v>
          </cell>
        </row>
        <row r="177">
          <cell r="B177">
            <v>121</v>
          </cell>
          <cell r="E177" t="str">
            <v>可取</v>
          </cell>
          <cell r="I177" t="str">
            <v>ABCW011-1</v>
          </cell>
          <cell r="J177">
            <v>13</v>
          </cell>
        </row>
        <row r="178">
          <cell r="B178">
            <v>122</v>
          </cell>
          <cell r="E178" t="str">
            <v>可取</v>
          </cell>
          <cell r="I178" t="str">
            <v>ABCW011-1</v>
          </cell>
          <cell r="J178">
            <v>8</v>
          </cell>
        </row>
        <row r="179">
          <cell r="B179">
            <v>123</v>
          </cell>
          <cell r="E179" t="str">
            <v>可取</v>
          </cell>
          <cell r="I179" t="str">
            <v>ABCW011-1</v>
          </cell>
          <cell r="J179">
            <v>9</v>
          </cell>
        </row>
        <row r="180">
          <cell r="B180">
            <v>124</v>
          </cell>
          <cell r="E180" t="str">
            <v>可取</v>
          </cell>
          <cell r="I180" t="str">
            <v>ABCW011-1</v>
          </cell>
          <cell r="J180">
            <v>13</v>
          </cell>
        </row>
        <row r="181">
          <cell r="B181">
            <v>125</v>
          </cell>
          <cell r="E181" t="str">
            <v>可取</v>
          </cell>
          <cell r="I181" t="str">
            <v>ABCW011-1</v>
          </cell>
          <cell r="J181">
            <v>7</v>
          </cell>
        </row>
        <row r="182">
          <cell r="B182">
            <v>126</v>
          </cell>
          <cell r="E182" t="str">
            <v>可取</v>
          </cell>
          <cell r="I182" t="str">
            <v>ABCW011-1</v>
          </cell>
          <cell r="J182">
            <v>4</v>
          </cell>
        </row>
        <row r="183">
          <cell r="B183">
            <v>127</v>
          </cell>
          <cell r="E183" t="str">
            <v>可取</v>
          </cell>
          <cell r="I183" t="str">
            <v>ABCW011-1</v>
          </cell>
          <cell r="J183">
            <v>8</v>
          </cell>
        </row>
        <row r="184">
          <cell r="B184">
            <v>1</v>
          </cell>
          <cell r="E184" t="str">
            <v>不可取</v>
          </cell>
          <cell r="I184" t="str">
            <v>ABPV009-6</v>
          </cell>
          <cell r="J184">
            <v>3</v>
          </cell>
        </row>
        <row r="185">
          <cell r="B185">
            <v>2</v>
          </cell>
          <cell r="E185" t="str">
            <v>不可取</v>
          </cell>
          <cell r="I185" t="str">
            <v>ABPV009-6</v>
          </cell>
          <cell r="J185">
            <v>5</v>
          </cell>
        </row>
        <row r="186">
          <cell r="B186">
            <v>3</v>
          </cell>
          <cell r="E186" t="str">
            <v>不可取</v>
          </cell>
          <cell r="I186" t="str">
            <v>ABPV009-6</v>
          </cell>
          <cell r="J186">
            <v>6</v>
          </cell>
        </row>
        <row r="187">
          <cell r="B187">
            <v>4</v>
          </cell>
          <cell r="E187" t="str">
            <v>不可取</v>
          </cell>
          <cell r="I187" t="str">
            <v>ABPV009-6</v>
          </cell>
          <cell r="J187">
            <v>8</v>
          </cell>
        </row>
        <row r="188">
          <cell r="B188">
            <v>5</v>
          </cell>
          <cell r="E188" t="str">
            <v>不可取</v>
          </cell>
          <cell r="I188" t="str">
            <v>ABPV009-6</v>
          </cell>
          <cell r="J188">
            <v>9</v>
          </cell>
        </row>
        <row r="189">
          <cell r="B189">
            <v>6</v>
          </cell>
          <cell r="E189" t="str">
            <v>不可取</v>
          </cell>
          <cell r="I189" t="str">
            <v>ABPV009-6</v>
          </cell>
          <cell r="J189">
            <v>7</v>
          </cell>
        </row>
        <row r="190">
          <cell r="B190">
            <v>7</v>
          </cell>
          <cell r="E190" t="str">
            <v>不可取</v>
          </cell>
          <cell r="I190" t="str">
            <v>ABPV009-6</v>
          </cell>
          <cell r="J190">
            <v>5</v>
          </cell>
        </row>
        <row r="191">
          <cell r="B191">
            <v>8</v>
          </cell>
          <cell r="E191" t="str">
            <v>不可取</v>
          </cell>
          <cell r="I191" t="str">
            <v>ABPV009-6</v>
          </cell>
          <cell r="J191">
            <v>6</v>
          </cell>
        </row>
        <row r="192">
          <cell r="B192">
            <v>9</v>
          </cell>
          <cell r="E192" t="str">
            <v>不可取</v>
          </cell>
          <cell r="I192" t="str">
            <v>ABPV009-6</v>
          </cell>
          <cell r="J192">
            <v>2</v>
          </cell>
        </row>
        <row r="193">
          <cell r="B193">
            <v>10</v>
          </cell>
          <cell r="E193" t="str">
            <v>不可取</v>
          </cell>
          <cell r="I193" t="str">
            <v>ABPV009-6</v>
          </cell>
          <cell r="J193">
            <v>4</v>
          </cell>
        </row>
        <row r="194">
          <cell r="B194">
            <v>11</v>
          </cell>
          <cell r="E194" t="str">
            <v>不可取</v>
          </cell>
          <cell r="I194" t="str">
            <v>ABPV009-6</v>
          </cell>
          <cell r="J194">
            <v>5</v>
          </cell>
        </row>
        <row r="195">
          <cell r="B195">
            <v>12</v>
          </cell>
          <cell r="E195" t="str">
            <v>不可取</v>
          </cell>
          <cell r="I195" t="str">
            <v>ABPV009-6</v>
          </cell>
          <cell r="J195">
            <v>7</v>
          </cell>
        </row>
        <row r="196">
          <cell r="B196">
            <v>13</v>
          </cell>
          <cell r="E196" t="str">
            <v>不可取</v>
          </cell>
          <cell r="I196" t="str">
            <v>ABPV009-6</v>
          </cell>
          <cell r="J196">
            <v>8</v>
          </cell>
        </row>
        <row r="197">
          <cell r="B197">
            <v>14</v>
          </cell>
          <cell r="E197" t="str">
            <v>不可取</v>
          </cell>
          <cell r="I197" t="str">
            <v>ABPV009-6</v>
          </cell>
          <cell r="J197">
            <v>9</v>
          </cell>
        </row>
        <row r="198">
          <cell r="B198">
            <v>15</v>
          </cell>
          <cell r="E198" t="str">
            <v>不可取</v>
          </cell>
          <cell r="I198" t="str">
            <v>ABPV009-6</v>
          </cell>
          <cell r="J198">
            <v>11</v>
          </cell>
        </row>
        <row r="199">
          <cell r="B199">
            <v>16</v>
          </cell>
          <cell r="E199" t="str">
            <v>不可取</v>
          </cell>
          <cell r="I199" t="str">
            <v>ABPV009-6</v>
          </cell>
          <cell r="J199">
            <v>9</v>
          </cell>
        </row>
        <row r="200">
          <cell r="B200">
            <v>17</v>
          </cell>
          <cell r="E200" t="str">
            <v>不可取</v>
          </cell>
          <cell r="I200" t="str">
            <v>ABPV009-6</v>
          </cell>
          <cell r="J200">
            <v>9</v>
          </cell>
        </row>
        <row r="201">
          <cell r="B201">
            <v>18</v>
          </cell>
          <cell r="E201" t="str">
            <v>不可取</v>
          </cell>
          <cell r="I201" t="str">
            <v>ABPV009-6</v>
          </cell>
          <cell r="J201">
            <v>7</v>
          </cell>
        </row>
        <row r="202">
          <cell r="B202">
            <v>19</v>
          </cell>
          <cell r="E202" t="str">
            <v>不可取</v>
          </cell>
          <cell r="I202" t="str">
            <v>ABPV009-6</v>
          </cell>
          <cell r="J202">
            <v>5</v>
          </cell>
        </row>
        <row r="203">
          <cell r="B203">
            <v>20</v>
          </cell>
          <cell r="E203" t="str">
            <v>不可取</v>
          </cell>
          <cell r="I203" t="str">
            <v>ABPV009-6</v>
          </cell>
          <cell r="J203">
            <v>6</v>
          </cell>
        </row>
        <row r="204">
          <cell r="B204">
            <v>21</v>
          </cell>
          <cell r="E204" t="str">
            <v>不可取</v>
          </cell>
          <cell r="I204" t="str">
            <v>ABPV009-6</v>
          </cell>
          <cell r="J204">
            <v>13</v>
          </cell>
        </row>
        <row r="205">
          <cell r="B205">
            <v>22</v>
          </cell>
          <cell r="E205" t="str">
            <v>不可取</v>
          </cell>
          <cell r="I205" t="str">
            <v>ABPV009-6</v>
          </cell>
          <cell r="J205">
            <v>9</v>
          </cell>
        </row>
        <row r="206">
          <cell r="B206">
            <v>23</v>
          </cell>
          <cell r="E206" t="str">
            <v>不可取</v>
          </cell>
          <cell r="I206" t="str">
            <v>ABPV009-6</v>
          </cell>
          <cell r="J206">
            <v>7</v>
          </cell>
        </row>
        <row r="207">
          <cell r="B207">
            <v>24</v>
          </cell>
          <cell r="E207" t="str">
            <v>不可取</v>
          </cell>
          <cell r="I207" t="str">
            <v>ABPV009-6</v>
          </cell>
          <cell r="J207">
            <v>5</v>
          </cell>
        </row>
        <row r="208">
          <cell r="B208">
            <v>25</v>
          </cell>
          <cell r="E208" t="str">
            <v>不可取</v>
          </cell>
          <cell r="I208" t="str">
            <v>ABPV009-6</v>
          </cell>
          <cell r="J208">
            <v>6</v>
          </cell>
        </row>
        <row r="209">
          <cell r="B209">
            <v>26</v>
          </cell>
          <cell r="E209" t="str">
            <v>可取</v>
          </cell>
          <cell r="I209" t="str">
            <v>ABPV009-6</v>
          </cell>
          <cell r="J209">
            <v>8</v>
          </cell>
        </row>
        <row r="210">
          <cell r="B210">
            <v>27</v>
          </cell>
          <cell r="E210" t="str">
            <v>可取</v>
          </cell>
          <cell r="I210" t="str">
            <v>ABPV009-6</v>
          </cell>
          <cell r="J210">
            <v>9</v>
          </cell>
        </row>
        <row r="211">
          <cell r="B211">
            <v>28</v>
          </cell>
          <cell r="E211" t="str">
            <v>可取</v>
          </cell>
          <cell r="I211" t="str">
            <v>ABPV009-6</v>
          </cell>
          <cell r="J211">
            <v>7</v>
          </cell>
        </row>
        <row r="212">
          <cell r="B212">
            <v>29</v>
          </cell>
          <cell r="E212" t="str">
            <v>可取</v>
          </cell>
          <cell r="I212" t="str">
            <v>ABPV009-6</v>
          </cell>
          <cell r="J212">
            <v>5</v>
          </cell>
        </row>
        <row r="213">
          <cell r="B213">
            <v>30</v>
          </cell>
          <cell r="E213" t="str">
            <v>可取</v>
          </cell>
          <cell r="I213" t="str">
            <v>ABPV009-6</v>
          </cell>
          <cell r="J213">
            <v>6</v>
          </cell>
        </row>
        <row r="214">
          <cell r="B214">
            <v>31</v>
          </cell>
          <cell r="E214" t="str">
            <v>可取</v>
          </cell>
          <cell r="I214" t="str">
            <v>ABPV009-6</v>
          </cell>
          <cell r="J214">
            <v>8</v>
          </cell>
        </row>
        <row r="215">
          <cell r="B215">
            <v>32</v>
          </cell>
          <cell r="E215" t="str">
            <v>可取</v>
          </cell>
          <cell r="I215" t="str">
            <v>ABPV009-6</v>
          </cell>
          <cell r="J215">
            <v>6</v>
          </cell>
        </row>
      </sheetData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O12"/>
  <sheetViews>
    <sheetView workbookViewId="0">
      <selection activeCell="I6" sqref="I6"/>
    </sheetView>
  </sheetViews>
  <sheetFormatPr defaultColWidth="9" defaultRowHeight="14" outlineLevelCol="1" x14ac:dyDescent="0.25"/>
  <cols>
    <col min="1" max="1" width="9.6328125" customWidth="1"/>
    <col min="2" max="2" width="11.453125" customWidth="1"/>
    <col min="3" max="3" width="10.90625" style="2" customWidth="1"/>
    <col min="4" max="4" width="12.90625" style="2" customWidth="1"/>
    <col min="5" max="5" width="5.36328125" style="2" customWidth="1"/>
    <col min="6" max="8" width="9.36328125" style="2" customWidth="1"/>
    <col min="9" max="11" width="10" style="2" customWidth="1"/>
    <col min="12" max="13" width="9.36328125" style="2" customWidth="1"/>
    <col min="14" max="14" width="9.26953125" style="4" customWidth="1"/>
    <col min="15" max="15" width="7.08984375" style="2" hidden="1" customWidth="1"/>
    <col min="16" max="16" width="10.08984375" style="5" hidden="1" customWidth="1"/>
    <col min="17" max="17" width="12.36328125" style="5" hidden="1" customWidth="1"/>
    <col min="18" max="21" width="4.36328125" style="6" customWidth="1" outlineLevel="1"/>
    <col min="22" max="46" width="4.36328125" style="2" customWidth="1" outlineLevel="1"/>
    <col min="47" max="47" width="4.36328125" style="2" customWidth="1"/>
    <col min="48" max="136" width="4.36328125" style="2" customWidth="1" outlineLevel="1"/>
    <col min="137" max="137" width="4.36328125" style="2" customWidth="1"/>
    <col min="138" max="138" width="4.7265625" style="2" customWidth="1" outlineLevel="1"/>
    <col min="139" max="196" width="4.36328125" style="2" customWidth="1" outlineLevel="1"/>
    <col min="197" max="197" width="4.36328125" style="2" customWidth="1"/>
  </cols>
  <sheetData>
    <row r="1" spans="1:197" x14ac:dyDescent="0.25">
      <c r="A1" s="1" t="s">
        <v>0</v>
      </c>
    </row>
    <row r="2" spans="1:197" x14ac:dyDescent="0.25">
      <c r="A2" s="1" t="s">
        <v>1</v>
      </c>
    </row>
    <row r="3" spans="1:197" x14ac:dyDescent="0.25">
      <c r="A3" s="8"/>
      <c r="B3" s="8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11"/>
      <c r="O3" s="65"/>
      <c r="P3" s="65"/>
      <c r="Q3" s="65"/>
      <c r="R3" s="66" t="s">
        <v>2</v>
      </c>
      <c r="S3" s="66"/>
      <c r="T3" s="66"/>
      <c r="U3" s="66"/>
      <c r="V3" s="66"/>
      <c r="W3" s="66"/>
      <c r="X3" s="66"/>
      <c r="Y3" s="66"/>
      <c r="Z3" s="66"/>
      <c r="AA3" s="66"/>
      <c r="AB3" s="66"/>
      <c r="AC3" s="66"/>
      <c r="AD3" s="66"/>
      <c r="AE3" s="66"/>
      <c r="AF3" s="66"/>
      <c r="AG3" s="66"/>
      <c r="AH3" s="66"/>
      <c r="AI3" s="66"/>
      <c r="AJ3" s="66"/>
      <c r="AK3" s="66"/>
      <c r="AL3" s="66"/>
      <c r="AM3" s="66"/>
      <c r="AN3" s="66"/>
      <c r="AO3" s="66"/>
      <c r="AP3" s="66"/>
      <c r="AQ3" s="66"/>
      <c r="AR3" s="66"/>
      <c r="AS3" s="66"/>
      <c r="AT3" s="66"/>
      <c r="AU3" s="66"/>
      <c r="AV3" s="67" t="s">
        <v>3</v>
      </c>
      <c r="AW3" s="67"/>
      <c r="AX3" s="67"/>
      <c r="AY3" s="67"/>
      <c r="AZ3" s="67"/>
      <c r="BA3" s="67"/>
      <c r="BB3" s="67"/>
      <c r="BC3" s="67"/>
      <c r="BD3" s="67"/>
      <c r="BE3" s="67"/>
      <c r="BF3" s="67"/>
      <c r="BG3" s="67"/>
      <c r="BH3" s="67"/>
      <c r="BI3" s="67"/>
      <c r="BJ3" s="67"/>
      <c r="BK3" s="67"/>
      <c r="BL3" s="67"/>
      <c r="BM3" s="67"/>
      <c r="BN3" s="67"/>
      <c r="BO3" s="67"/>
      <c r="BP3" s="67"/>
      <c r="BQ3" s="67"/>
      <c r="BR3" s="67"/>
      <c r="BS3" s="67"/>
      <c r="BT3" s="67"/>
      <c r="BU3" s="67"/>
      <c r="BV3" s="67"/>
      <c r="BW3" s="67"/>
      <c r="BX3" s="67"/>
      <c r="BY3" s="67"/>
      <c r="BZ3" s="67"/>
      <c r="CA3" s="67"/>
      <c r="CB3" s="67"/>
      <c r="CC3" s="67"/>
      <c r="CD3" s="67"/>
      <c r="CE3" s="67"/>
      <c r="CF3" s="67"/>
      <c r="CG3" s="67"/>
      <c r="CH3" s="67"/>
      <c r="CI3" s="67"/>
      <c r="CJ3" s="67"/>
      <c r="CK3" s="67"/>
      <c r="CL3" s="67"/>
      <c r="CM3" s="67"/>
      <c r="CN3" s="67"/>
      <c r="CO3" s="67"/>
      <c r="CP3" s="67"/>
      <c r="CQ3" s="67"/>
      <c r="CR3" s="67"/>
      <c r="CS3" s="67"/>
      <c r="CT3" s="67"/>
      <c r="CU3" s="67"/>
      <c r="CV3" s="67"/>
      <c r="CW3" s="67"/>
      <c r="CX3" s="67"/>
      <c r="CY3" s="67"/>
      <c r="CZ3" s="67"/>
      <c r="DA3" s="67"/>
      <c r="DB3" s="67"/>
      <c r="DC3" s="67"/>
      <c r="DD3" s="67"/>
      <c r="DE3" s="67"/>
      <c r="DF3" s="67"/>
      <c r="DG3" s="67"/>
      <c r="DH3" s="67"/>
      <c r="DI3" s="67"/>
      <c r="DJ3" s="67"/>
      <c r="DK3" s="67"/>
      <c r="DL3" s="67"/>
      <c r="DM3" s="67"/>
      <c r="DN3" s="67"/>
      <c r="DO3" s="67"/>
      <c r="DP3" s="67"/>
      <c r="DQ3" s="67"/>
      <c r="DR3" s="67"/>
      <c r="DS3" s="67"/>
      <c r="DT3" s="67"/>
      <c r="DU3" s="67"/>
      <c r="DV3" s="67"/>
      <c r="DW3" s="67"/>
      <c r="DX3" s="67"/>
      <c r="DY3" s="67"/>
      <c r="DZ3" s="67"/>
      <c r="EA3" s="67"/>
      <c r="EB3" s="67"/>
      <c r="EC3" s="67"/>
      <c r="ED3" s="67"/>
      <c r="EE3" s="67"/>
      <c r="EF3" s="67"/>
      <c r="EG3" s="67"/>
      <c r="EH3" s="68" t="s">
        <v>4</v>
      </c>
      <c r="EI3" s="68"/>
      <c r="EJ3" s="68"/>
      <c r="EK3" s="68"/>
      <c r="EL3" s="68"/>
      <c r="EM3" s="68"/>
      <c r="EN3" s="68"/>
      <c r="EO3" s="68"/>
      <c r="EP3" s="68"/>
      <c r="EQ3" s="68"/>
      <c r="ER3" s="68"/>
      <c r="ES3" s="68"/>
      <c r="ET3" s="68"/>
      <c r="EU3" s="68"/>
      <c r="EV3" s="68"/>
      <c r="EW3" s="68"/>
      <c r="EX3" s="68"/>
      <c r="EY3" s="68"/>
      <c r="EZ3" s="68"/>
      <c r="FA3" s="68"/>
      <c r="FB3" s="68"/>
      <c r="FC3" s="68"/>
      <c r="FD3" s="68"/>
      <c r="FE3" s="68"/>
      <c r="FF3" s="68"/>
      <c r="FG3" s="68"/>
      <c r="FH3" s="68"/>
      <c r="FI3" s="68"/>
      <c r="FJ3" s="68"/>
      <c r="FK3" s="68"/>
      <c r="FL3" s="68"/>
      <c r="FM3" s="68"/>
      <c r="FN3" s="68"/>
      <c r="FO3" s="68"/>
      <c r="FP3" s="68"/>
      <c r="FQ3" s="68"/>
      <c r="FR3" s="68"/>
      <c r="FS3" s="68"/>
      <c r="FT3" s="68"/>
      <c r="FU3" s="68"/>
      <c r="FV3" s="68"/>
      <c r="FW3" s="68"/>
      <c r="FX3" s="68"/>
      <c r="FY3" s="68"/>
      <c r="FZ3" s="68"/>
      <c r="GA3" s="68"/>
      <c r="GB3" s="68"/>
      <c r="GC3" s="68"/>
      <c r="GD3" s="68"/>
      <c r="GE3" s="68"/>
      <c r="GF3" s="68"/>
      <c r="GG3" s="68"/>
      <c r="GH3" s="68"/>
      <c r="GI3" s="68"/>
      <c r="GJ3" s="68"/>
      <c r="GK3" s="68"/>
      <c r="GL3" s="68"/>
      <c r="GM3" s="68"/>
      <c r="GN3" s="68"/>
      <c r="GO3" s="68"/>
    </row>
    <row r="4" spans="1:197" s="62" customFormat="1" ht="28" x14ac:dyDescent="0.25">
      <c r="A4" s="14" t="s">
        <v>5</v>
      </c>
      <c r="B4" s="14" t="s">
        <v>6</v>
      </c>
      <c r="C4" s="15" t="s">
        <v>7</v>
      </c>
      <c r="D4" s="15" t="s">
        <v>8</v>
      </c>
      <c r="E4" s="15" t="s">
        <v>9</v>
      </c>
      <c r="F4" s="15" t="s">
        <v>10</v>
      </c>
      <c r="G4" s="15" t="s">
        <v>11</v>
      </c>
      <c r="H4" s="15" t="s">
        <v>12</v>
      </c>
      <c r="I4" s="17" t="s">
        <v>13</v>
      </c>
      <c r="J4" s="17" t="s">
        <v>14</v>
      </c>
      <c r="K4" s="17" t="s">
        <v>15</v>
      </c>
      <c r="L4" s="15" t="s">
        <v>16</v>
      </c>
      <c r="M4" s="19" t="s">
        <v>17</v>
      </c>
      <c r="N4" s="18" t="s">
        <v>18</v>
      </c>
      <c r="O4" s="15" t="s">
        <v>19</v>
      </c>
      <c r="P4" s="19" t="s">
        <v>20</v>
      </c>
      <c r="Q4" s="19" t="s">
        <v>21</v>
      </c>
      <c r="R4" s="20">
        <v>1</v>
      </c>
      <c r="S4" s="20">
        <v>2</v>
      </c>
      <c r="T4" s="20">
        <v>3</v>
      </c>
      <c r="U4" s="20">
        <v>4</v>
      </c>
      <c r="V4" s="15">
        <v>5</v>
      </c>
      <c r="W4" s="15">
        <v>6</v>
      </c>
      <c r="X4" s="15">
        <v>7</v>
      </c>
      <c r="Y4" s="15">
        <v>8</v>
      </c>
      <c r="Z4" s="15">
        <v>9</v>
      </c>
      <c r="AA4" s="15">
        <v>10</v>
      </c>
      <c r="AB4" s="15">
        <v>11</v>
      </c>
      <c r="AC4" s="15">
        <v>12</v>
      </c>
      <c r="AD4" s="15">
        <v>13</v>
      </c>
      <c r="AE4" s="15">
        <v>14</v>
      </c>
      <c r="AF4" s="15">
        <v>15</v>
      </c>
      <c r="AG4" s="15">
        <v>16</v>
      </c>
      <c r="AH4" s="15">
        <v>17</v>
      </c>
      <c r="AI4" s="15">
        <v>18</v>
      </c>
      <c r="AJ4" s="15">
        <v>19</v>
      </c>
      <c r="AK4" s="15">
        <v>20</v>
      </c>
      <c r="AL4" s="15">
        <v>21</v>
      </c>
      <c r="AM4" s="15">
        <v>22</v>
      </c>
      <c r="AN4" s="15">
        <v>23</v>
      </c>
      <c r="AO4" s="15">
        <v>24</v>
      </c>
      <c r="AP4" s="15">
        <v>25</v>
      </c>
      <c r="AQ4" s="15">
        <v>26</v>
      </c>
      <c r="AR4" s="15">
        <v>27</v>
      </c>
      <c r="AS4" s="15">
        <v>28</v>
      </c>
      <c r="AT4" s="15">
        <v>29</v>
      </c>
      <c r="AU4" s="15">
        <v>30</v>
      </c>
      <c r="AV4" s="15">
        <v>31</v>
      </c>
      <c r="AW4" s="15">
        <v>32</v>
      </c>
      <c r="AX4" s="15">
        <v>33</v>
      </c>
      <c r="AY4" s="15">
        <v>34</v>
      </c>
      <c r="AZ4" s="15">
        <v>35</v>
      </c>
      <c r="BA4" s="15">
        <v>36</v>
      </c>
      <c r="BB4" s="15">
        <v>37</v>
      </c>
      <c r="BC4" s="15">
        <v>38</v>
      </c>
      <c r="BD4" s="15">
        <v>39</v>
      </c>
      <c r="BE4" s="15">
        <v>40</v>
      </c>
      <c r="BF4" s="15">
        <v>41</v>
      </c>
      <c r="BG4" s="15">
        <v>42</v>
      </c>
      <c r="BH4" s="15">
        <v>43</v>
      </c>
      <c r="BI4" s="15">
        <v>44</v>
      </c>
      <c r="BJ4" s="15">
        <v>45</v>
      </c>
      <c r="BK4" s="15">
        <v>46</v>
      </c>
      <c r="BL4" s="15">
        <v>47</v>
      </c>
      <c r="BM4" s="15">
        <v>48</v>
      </c>
      <c r="BN4" s="15">
        <v>49</v>
      </c>
      <c r="BO4" s="15">
        <v>50</v>
      </c>
      <c r="BP4" s="15">
        <v>51</v>
      </c>
      <c r="BQ4" s="15">
        <v>52</v>
      </c>
      <c r="BR4" s="15">
        <v>53</v>
      </c>
      <c r="BS4" s="15">
        <v>54</v>
      </c>
      <c r="BT4" s="15">
        <v>55</v>
      </c>
      <c r="BU4" s="15">
        <v>56</v>
      </c>
      <c r="BV4" s="15">
        <v>57</v>
      </c>
      <c r="BW4" s="15">
        <v>58</v>
      </c>
      <c r="BX4" s="15">
        <v>59</v>
      </c>
      <c r="BY4" s="15">
        <v>60</v>
      </c>
      <c r="BZ4" s="15">
        <v>61</v>
      </c>
      <c r="CA4" s="15">
        <v>62</v>
      </c>
      <c r="CB4" s="15">
        <v>63</v>
      </c>
      <c r="CC4" s="15">
        <v>64</v>
      </c>
      <c r="CD4" s="15">
        <v>65</v>
      </c>
      <c r="CE4" s="15">
        <v>66</v>
      </c>
      <c r="CF4" s="15">
        <v>67</v>
      </c>
      <c r="CG4" s="15">
        <v>68</v>
      </c>
      <c r="CH4" s="15">
        <v>69</v>
      </c>
      <c r="CI4" s="15">
        <v>70</v>
      </c>
      <c r="CJ4" s="15">
        <v>71</v>
      </c>
      <c r="CK4" s="15">
        <v>72</v>
      </c>
      <c r="CL4" s="15">
        <v>73</v>
      </c>
      <c r="CM4" s="15">
        <v>74</v>
      </c>
      <c r="CN4" s="15">
        <v>75</v>
      </c>
      <c r="CO4" s="15">
        <v>76</v>
      </c>
      <c r="CP4" s="15">
        <v>77</v>
      </c>
      <c r="CQ4" s="15">
        <v>78</v>
      </c>
      <c r="CR4" s="15">
        <v>79</v>
      </c>
      <c r="CS4" s="15">
        <v>80</v>
      </c>
      <c r="CT4" s="15">
        <v>81</v>
      </c>
      <c r="CU4" s="15">
        <v>82</v>
      </c>
      <c r="CV4" s="15">
        <v>83</v>
      </c>
      <c r="CW4" s="15">
        <v>84</v>
      </c>
      <c r="CX4" s="15">
        <v>85</v>
      </c>
      <c r="CY4" s="15">
        <v>86</v>
      </c>
      <c r="CZ4" s="15">
        <v>87</v>
      </c>
      <c r="DA4" s="15">
        <v>88</v>
      </c>
      <c r="DB4" s="15">
        <v>89</v>
      </c>
      <c r="DC4" s="15">
        <v>90</v>
      </c>
      <c r="DD4" s="15">
        <v>91</v>
      </c>
      <c r="DE4" s="15">
        <v>92</v>
      </c>
      <c r="DF4" s="15">
        <v>93</v>
      </c>
      <c r="DG4" s="15">
        <v>94</v>
      </c>
      <c r="DH4" s="15">
        <v>95</v>
      </c>
      <c r="DI4" s="15">
        <v>96</v>
      </c>
      <c r="DJ4" s="15">
        <v>97</v>
      </c>
      <c r="DK4" s="15">
        <v>98</v>
      </c>
      <c r="DL4" s="15">
        <v>99</v>
      </c>
      <c r="DM4" s="15">
        <v>100</v>
      </c>
      <c r="DN4" s="15">
        <v>101</v>
      </c>
      <c r="DO4" s="15">
        <v>102</v>
      </c>
      <c r="DP4" s="15">
        <v>103</v>
      </c>
      <c r="DQ4" s="15">
        <v>104</v>
      </c>
      <c r="DR4" s="15">
        <v>105</v>
      </c>
      <c r="DS4" s="15">
        <v>106</v>
      </c>
      <c r="DT4" s="15">
        <v>107</v>
      </c>
      <c r="DU4" s="15">
        <v>108</v>
      </c>
      <c r="DV4" s="15">
        <v>109</v>
      </c>
      <c r="DW4" s="15">
        <v>110</v>
      </c>
      <c r="DX4" s="15">
        <v>111</v>
      </c>
      <c r="DY4" s="15">
        <v>112</v>
      </c>
      <c r="DZ4" s="15">
        <v>113</v>
      </c>
      <c r="EA4" s="15">
        <v>114</v>
      </c>
      <c r="EB4" s="15">
        <v>115</v>
      </c>
      <c r="EC4" s="15">
        <v>116</v>
      </c>
      <c r="ED4" s="15">
        <v>117</v>
      </c>
      <c r="EE4" s="15">
        <v>118</v>
      </c>
      <c r="EF4" s="15">
        <v>119</v>
      </c>
      <c r="EG4" s="15">
        <v>120</v>
      </c>
      <c r="EH4" s="15">
        <v>121</v>
      </c>
      <c r="EI4" s="15">
        <v>122</v>
      </c>
      <c r="EJ4" s="15">
        <v>123</v>
      </c>
      <c r="EK4" s="15">
        <v>124</v>
      </c>
      <c r="EL4" s="15">
        <v>125</v>
      </c>
      <c r="EM4" s="15">
        <v>126</v>
      </c>
      <c r="EN4" s="15">
        <v>127</v>
      </c>
      <c r="EO4" s="15">
        <v>128</v>
      </c>
      <c r="EP4" s="15">
        <v>129</v>
      </c>
      <c r="EQ4" s="15">
        <v>130</v>
      </c>
      <c r="ER4" s="15">
        <v>131</v>
      </c>
      <c r="ES4" s="15">
        <v>132</v>
      </c>
      <c r="ET4" s="15">
        <v>133</v>
      </c>
      <c r="EU4" s="15">
        <v>134</v>
      </c>
      <c r="EV4" s="15">
        <v>135</v>
      </c>
      <c r="EW4" s="15">
        <v>136</v>
      </c>
      <c r="EX4" s="15">
        <v>137</v>
      </c>
      <c r="EY4" s="15">
        <v>138</v>
      </c>
      <c r="EZ4" s="15">
        <v>139</v>
      </c>
      <c r="FA4" s="15">
        <v>140</v>
      </c>
      <c r="FB4" s="15">
        <v>141</v>
      </c>
      <c r="FC4" s="15">
        <v>142</v>
      </c>
      <c r="FD4" s="15">
        <v>143</v>
      </c>
      <c r="FE4" s="15">
        <v>144</v>
      </c>
      <c r="FF4" s="15">
        <v>145</v>
      </c>
      <c r="FG4" s="15">
        <v>146</v>
      </c>
      <c r="FH4" s="15">
        <v>147</v>
      </c>
      <c r="FI4" s="15">
        <v>148</v>
      </c>
      <c r="FJ4" s="15">
        <v>149</v>
      </c>
      <c r="FK4" s="15">
        <v>150</v>
      </c>
      <c r="FL4" s="15">
        <v>151</v>
      </c>
      <c r="FM4" s="15">
        <v>152</v>
      </c>
      <c r="FN4" s="15">
        <v>153</v>
      </c>
      <c r="FO4" s="15">
        <v>154</v>
      </c>
      <c r="FP4" s="15">
        <v>155</v>
      </c>
      <c r="FQ4" s="15">
        <v>156</v>
      </c>
      <c r="FR4" s="15">
        <v>157</v>
      </c>
      <c r="FS4" s="15">
        <v>158</v>
      </c>
      <c r="FT4" s="15">
        <v>159</v>
      </c>
      <c r="FU4" s="15">
        <v>160</v>
      </c>
      <c r="FV4" s="15">
        <v>161</v>
      </c>
      <c r="FW4" s="15">
        <v>162</v>
      </c>
      <c r="FX4" s="15">
        <v>163</v>
      </c>
      <c r="FY4" s="15">
        <v>164</v>
      </c>
      <c r="FZ4" s="15">
        <v>165</v>
      </c>
      <c r="GA4" s="15">
        <v>166</v>
      </c>
      <c r="GB4" s="15">
        <v>167</v>
      </c>
      <c r="GC4" s="15">
        <v>168</v>
      </c>
      <c r="GD4" s="15">
        <v>169</v>
      </c>
      <c r="GE4" s="15">
        <v>170</v>
      </c>
      <c r="GF4" s="15">
        <v>171</v>
      </c>
      <c r="GG4" s="15">
        <v>172</v>
      </c>
      <c r="GH4" s="15">
        <v>173</v>
      </c>
      <c r="GI4" s="15">
        <v>174</v>
      </c>
      <c r="GJ4" s="15">
        <v>175</v>
      </c>
      <c r="GK4" s="15">
        <v>176</v>
      </c>
      <c r="GL4" s="15">
        <v>177</v>
      </c>
      <c r="GM4" s="15">
        <v>178</v>
      </c>
      <c r="GN4" s="15">
        <v>179</v>
      </c>
      <c r="GO4" s="15">
        <v>180</v>
      </c>
    </row>
    <row r="5" spans="1:197" x14ac:dyDescent="0.25">
      <c r="A5" s="63" t="s">
        <v>22</v>
      </c>
      <c r="B5" s="21">
        <v>46062</v>
      </c>
      <c r="C5" s="9">
        <f ca="1">TODAY()-B5+1</f>
        <v>142</v>
      </c>
      <c r="D5" s="9" t="str" cm="1">
        <f t="array" ref="D5" ca="1">_xlfn.IFS(AND(TODAY()-B5&lt;=30,TODAY()-B5&gt;=0),"新品期",AND(TODAY()-B5&gt;=31,TODAY()-B5&lt;=120),"热销期",AND(TODAY()-B5&gt;=121,TODAY()-B5&lt;=180),"清货期",TODAY()-B5&gt;180,"滞销")</f>
        <v>清货期</v>
      </c>
      <c r="E5" s="9"/>
      <c r="F5" s="9"/>
      <c r="G5" s="9"/>
      <c r="H5" s="9">
        <f>G5/L5</f>
        <v>0</v>
      </c>
      <c r="I5" s="9"/>
      <c r="J5" s="35">
        <f ca="1">SUM(INDEX(R5:GO5,C5-1):INDEX(R5:GO5,C5-7))</f>
        <v>194.4444444444446</v>
      </c>
      <c r="K5" s="9"/>
      <c r="L5" s="9">
        <v>5000</v>
      </c>
      <c r="M5" s="11" cm="1">
        <f t="array" ref="M5" ca="1">IF($C5&gt;180,"0",INDEX($R5:$GO5,$C5-1))</f>
        <v>27.7777777777778</v>
      </c>
      <c r="N5" s="11" cm="1">
        <f t="array" ref="N5" ca="1">IF($C5&gt;180,"0",INDEX($R5:$GO5,$C5))</f>
        <v>27.7777777777778</v>
      </c>
      <c r="O5" s="52">
        <v>46144</v>
      </c>
      <c r="P5" s="64" cm="1">
        <f t="array" ref="P5">IFERROR(INDEX(R5:GO5,Q5),"/")</f>
        <v>30.5555555555556</v>
      </c>
      <c r="Q5" s="22">
        <f>IF(O5-B5&gt;0,O5-B5,"此时段未上架")</f>
        <v>82</v>
      </c>
      <c r="R5" s="23">
        <f>$L5*80%/180</f>
        <v>22.2222222222222</v>
      </c>
      <c r="S5" s="23">
        <f t="shared" ref="S5:AU5" si="0">$L5*80%/180</f>
        <v>22.2222222222222</v>
      </c>
      <c r="T5" s="23">
        <f t="shared" si="0"/>
        <v>22.2222222222222</v>
      </c>
      <c r="U5" s="23">
        <f t="shared" si="0"/>
        <v>22.2222222222222</v>
      </c>
      <c r="V5" s="23">
        <f t="shared" si="0"/>
        <v>22.2222222222222</v>
      </c>
      <c r="W5" s="23">
        <f t="shared" si="0"/>
        <v>22.2222222222222</v>
      </c>
      <c r="X5" s="23">
        <f t="shared" si="0"/>
        <v>22.2222222222222</v>
      </c>
      <c r="Y5" s="23">
        <f t="shared" si="0"/>
        <v>22.2222222222222</v>
      </c>
      <c r="Z5" s="23">
        <f t="shared" si="0"/>
        <v>22.2222222222222</v>
      </c>
      <c r="AA5" s="23">
        <f t="shared" si="0"/>
        <v>22.2222222222222</v>
      </c>
      <c r="AB5" s="23">
        <f t="shared" si="0"/>
        <v>22.2222222222222</v>
      </c>
      <c r="AC5" s="23">
        <f t="shared" si="0"/>
        <v>22.2222222222222</v>
      </c>
      <c r="AD5" s="23">
        <f t="shared" si="0"/>
        <v>22.2222222222222</v>
      </c>
      <c r="AE5" s="23">
        <f t="shared" si="0"/>
        <v>22.2222222222222</v>
      </c>
      <c r="AF5" s="23">
        <f t="shared" si="0"/>
        <v>22.2222222222222</v>
      </c>
      <c r="AG5" s="23">
        <f t="shared" si="0"/>
        <v>22.2222222222222</v>
      </c>
      <c r="AH5" s="23">
        <f t="shared" si="0"/>
        <v>22.2222222222222</v>
      </c>
      <c r="AI5" s="23">
        <f t="shared" si="0"/>
        <v>22.2222222222222</v>
      </c>
      <c r="AJ5" s="23">
        <f t="shared" si="0"/>
        <v>22.2222222222222</v>
      </c>
      <c r="AK5" s="23">
        <f t="shared" si="0"/>
        <v>22.2222222222222</v>
      </c>
      <c r="AL5" s="23">
        <f t="shared" si="0"/>
        <v>22.2222222222222</v>
      </c>
      <c r="AM5" s="23">
        <f t="shared" si="0"/>
        <v>22.2222222222222</v>
      </c>
      <c r="AN5" s="23">
        <f t="shared" si="0"/>
        <v>22.2222222222222</v>
      </c>
      <c r="AO5" s="23">
        <f t="shared" si="0"/>
        <v>22.2222222222222</v>
      </c>
      <c r="AP5" s="23">
        <f t="shared" si="0"/>
        <v>22.2222222222222</v>
      </c>
      <c r="AQ5" s="23">
        <f t="shared" si="0"/>
        <v>22.2222222222222</v>
      </c>
      <c r="AR5" s="23">
        <f t="shared" si="0"/>
        <v>22.2222222222222</v>
      </c>
      <c r="AS5" s="23">
        <f t="shared" si="0"/>
        <v>22.2222222222222</v>
      </c>
      <c r="AT5" s="23">
        <f t="shared" si="0"/>
        <v>22.2222222222222</v>
      </c>
      <c r="AU5" s="23">
        <f t="shared" si="0"/>
        <v>22.2222222222222</v>
      </c>
      <c r="AV5" s="23">
        <f>$L5*110%/180</f>
        <v>30.5555555555556</v>
      </c>
      <c r="AW5" s="23">
        <f t="shared" ref="AW5:CB5" si="1">$L5*110%/180</f>
        <v>30.5555555555556</v>
      </c>
      <c r="AX5" s="23">
        <f t="shared" si="1"/>
        <v>30.5555555555556</v>
      </c>
      <c r="AY5" s="23">
        <f t="shared" si="1"/>
        <v>30.5555555555556</v>
      </c>
      <c r="AZ5" s="23">
        <f t="shared" si="1"/>
        <v>30.5555555555556</v>
      </c>
      <c r="BA5" s="23">
        <f t="shared" si="1"/>
        <v>30.5555555555556</v>
      </c>
      <c r="BB5" s="23">
        <f t="shared" si="1"/>
        <v>30.5555555555556</v>
      </c>
      <c r="BC5" s="23">
        <f t="shared" si="1"/>
        <v>30.5555555555556</v>
      </c>
      <c r="BD5" s="23">
        <f t="shared" si="1"/>
        <v>30.5555555555556</v>
      </c>
      <c r="BE5" s="23">
        <f t="shared" si="1"/>
        <v>30.5555555555556</v>
      </c>
      <c r="BF5" s="23">
        <f t="shared" si="1"/>
        <v>30.5555555555556</v>
      </c>
      <c r="BG5" s="23">
        <f t="shared" si="1"/>
        <v>30.5555555555556</v>
      </c>
      <c r="BH5" s="23">
        <f t="shared" si="1"/>
        <v>30.5555555555556</v>
      </c>
      <c r="BI5" s="23">
        <f t="shared" si="1"/>
        <v>30.5555555555556</v>
      </c>
      <c r="BJ5" s="23">
        <f t="shared" si="1"/>
        <v>30.5555555555556</v>
      </c>
      <c r="BK5" s="23">
        <f t="shared" si="1"/>
        <v>30.5555555555556</v>
      </c>
      <c r="BL5" s="23">
        <f t="shared" si="1"/>
        <v>30.5555555555556</v>
      </c>
      <c r="BM5" s="23">
        <f t="shared" si="1"/>
        <v>30.5555555555556</v>
      </c>
      <c r="BN5" s="23">
        <f t="shared" si="1"/>
        <v>30.5555555555556</v>
      </c>
      <c r="BO5" s="23">
        <f t="shared" si="1"/>
        <v>30.5555555555556</v>
      </c>
      <c r="BP5" s="23">
        <f t="shared" si="1"/>
        <v>30.5555555555556</v>
      </c>
      <c r="BQ5" s="23">
        <f t="shared" si="1"/>
        <v>30.5555555555556</v>
      </c>
      <c r="BR5" s="23">
        <f t="shared" si="1"/>
        <v>30.5555555555556</v>
      </c>
      <c r="BS5" s="23">
        <f t="shared" si="1"/>
        <v>30.5555555555556</v>
      </c>
      <c r="BT5" s="23">
        <f t="shared" si="1"/>
        <v>30.5555555555556</v>
      </c>
      <c r="BU5" s="23">
        <f t="shared" si="1"/>
        <v>30.5555555555556</v>
      </c>
      <c r="BV5" s="23">
        <f t="shared" si="1"/>
        <v>30.5555555555556</v>
      </c>
      <c r="BW5" s="23">
        <f t="shared" si="1"/>
        <v>30.5555555555556</v>
      </c>
      <c r="BX5" s="23">
        <f t="shared" si="1"/>
        <v>30.5555555555556</v>
      </c>
      <c r="BY5" s="23">
        <f t="shared" si="1"/>
        <v>30.5555555555556</v>
      </c>
      <c r="BZ5" s="23">
        <f t="shared" si="1"/>
        <v>30.5555555555556</v>
      </c>
      <c r="CA5" s="23">
        <f t="shared" si="1"/>
        <v>30.5555555555556</v>
      </c>
      <c r="CB5" s="23">
        <f t="shared" si="1"/>
        <v>30.5555555555556</v>
      </c>
      <c r="CC5" s="23">
        <f t="shared" ref="CC5:DH5" si="2">$L5*110%/180</f>
        <v>30.5555555555556</v>
      </c>
      <c r="CD5" s="23">
        <f t="shared" si="2"/>
        <v>30.5555555555556</v>
      </c>
      <c r="CE5" s="23">
        <f t="shared" si="2"/>
        <v>30.5555555555556</v>
      </c>
      <c r="CF5" s="23">
        <f t="shared" si="2"/>
        <v>30.5555555555556</v>
      </c>
      <c r="CG5" s="23">
        <f t="shared" si="2"/>
        <v>30.5555555555556</v>
      </c>
      <c r="CH5" s="23">
        <f t="shared" si="2"/>
        <v>30.5555555555556</v>
      </c>
      <c r="CI5" s="23">
        <f t="shared" si="2"/>
        <v>30.5555555555556</v>
      </c>
      <c r="CJ5" s="23">
        <f t="shared" si="2"/>
        <v>30.5555555555556</v>
      </c>
      <c r="CK5" s="23">
        <f t="shared" si="2"/>
        <v>30.5555555555556</v>
      </c>
      <c r="CL5" s="23">
        <f t="shared" si="2"/>
        <v>30.5555555555556</v>
      </c>
      <c r="CM5" s="23">
        <f t="shared" si="2"/>
        <v>30.5555555555556</v>
      </c>
      <c r="CN5" s="23">
        <f t="shared" si="2"/>
        <v>30.5555555555556</v>
      </c>
      <c r="CO5" s="23">
        <f t="shared" si="2"/>
        <v>30.5555555555556</v>
      </c>
      <c r="CP5" s="23">
        <f t="shared" si="2"/>
        <v>30.5555555555556</v>
      </c>
      <c r="CQ5" s="23">
        <f t="shared" si="2"/>
        <v>30.5555555555556</v>
      </c>
      <c r="CR5" s="23">
        <f t="shared" si="2"/>
        <v>30.5555555555556</v>
      </c>
      <c r="CS5" s="23">
        <f t="shared" si="2"/>
        <v>30.5555555555556</v>
      </c>
      <c r="CT5" s="23">
        <f t="shared" si="2"/>
        <v>30.5555555555556</v>
      </c>
      <c r="CU5" s="23">
        <f t="shared" si="2"/>
        <v>30.5555555555556</v>
      </c>
      <c r="CV5" s="23">
        <f t="shared" si="2"/>
        <v>30.5555555555556</v>
      </c>
      <c r="CW5" s="23">
        <f t="shared" si="2"/>
        <v>30.5555555555556</v>
      </c>
      <c r="CX5" s="23">
        <f t="shared" si="2"/>
        <v>30.5555555555556</v>
      </c>
      <c r="CY5" s="23">
        <f t="shared" si="2"/>
        <v>30.5555555555556</v>
      </c>
      <c r="CZ5" s="23">
        <f t="shared" si="2"/>
        <v>30.5555555555556</v>
      </c>
      <c r="DA5" s="23">
        <f t="shared" si="2"/>
        <v>30.5555555555556</v>
      </c>
      <c r="DB5" s="23">
        <f t="shared" si="2"/>
        <v>30.5555555555556</v>
      </c>
      <c r="DC5" s="23">
        <f t="shared" si="2"/>
        <v>30.5555555555556</v>
      </c>
      <c r="DD5" s="23">
        <f t="shared" si="2"/>
        <v>30.5555555555556</v>
      </c>
      <c r="DE5" s="23">
        <f t="shared" si="2"/>
        <v>30.5555555555556</v>
      </c>
      <c r="DF5" s="23">
        <f t="shared" si="2"/>
        <v>30.5555555555556</v>
      </c>
      <c r="DG5" s="23">
        <f t="shared" si="2"/>
        <v>30.5555555555556</v>
      </c>
      <c r="DH5" s="23">
        <f t="shared" si="2"/>
        <v>30.5555555555556</v>
      </c>
      <c r="DI5" s="23">
        <f t="shared" ref="DI5:EG5" si="3">$L5*110%/180</f>
        <v>30.5555555555556</v>
      </c>
      <c r="DJ5" s="23">
        <f t="shared" si="3"/>
        <v>30.5555555555556</v>
      </c>
      <c r="DK5" s="23">
        <f t="shared" si="3"/>
        <v>30.5555555555556</v>
      </c>
      <c r="DL5" s="23">
        <f t="shared" si="3"/>
        <v>30.5555555555556</v>
      </c>
      <c r="DM5" s="23">
        <f t="shared" si="3"/>
        <v>30.5555555555556</v>
      </c>
      <c r="DN5" s="23">
        <f t="shared" si="3"/>
        <v>30.5555555555556</v>
      </c>
      <c r="DO5" s="23">
        <f t="shared" si="3"/>
        <v>30.5555555555556</v>
      </c>
      <c r="DP5" s="23">
        <f t="shared" si="3"/>
        <v>30.5555555555556</v>
      </c>
      <c r="DQ5" s="23">
        <f t="shared" si="3"/>
        <v>30.5555555555556</v>
      </c>
      <c r="DR5" s="23">
        <f t="shared" si="3"/>
        <v>30.5555555555556</v>
      </c>
      <c r="DS5" s="23">
        <f t="shared" si="3"/>
        <v>30.5555555555556</v>
      </c>
      <c r="DT5" s="23">
        <f t="shared" si="3"/>
        <v>30.5555555555556</v>
      </c>
      <c r="DU5" s="23">
        <f t="shared" si="3"/>
        <v>30.5555555555556</v>
      </c>
      <c r="DV5" s="23">
        <f t="shared" si="3"/>
        <v>30.5555555555556</v>
      </c>
      <c r="DW5" s="23">
        <f t="shared" si="3"/>
        <v>30.5555555555556</v>
      </c>
      <c r="DX5" s="23">
        <f t="shared" si="3"/>
        <v>30.5555555555556</v>
      </c>
      <c r="DY5" s="23">
        <f t="shared" si="3"/>
        <v>30.5555555555556</v>
      </c>
      <c r="DZ5" s="23">
        <f t="shared" si="3"/>
        <v>30.5555555555556</v>
      </c>
      <c r="EA5" s="23">
        <f t="shared" si="3"/>
        <v>30.5555555555556</v>
      </c>
      <c r="EB5" s="23">
        <f t="shared" si="3"/>
        <v>30.5555555555556</v>
      </c>
      <c r="EC5" s="23">
        <f t="shared" si="3"/>
        <v>30.5555555555556</v>
      </c>
      <c r="ED5" s="23">
        <f t="shared" si="3"/>
        <v>30.5555555555556</v>
      </c>
      <c r="EE5" s="23">
        <f t="shared" si="3"/>
        <v>30.5555555555556</v>
      </c>
      <c r="EF5" s="23">
        <f t="shared" si="3"/>
        <v>30.5555555555556</v>
      </c>
      <c r="EG5" s="23">
        <f t="shared" si="3"/>
        <v>30.5555555555556</v>
      </c>
      <c r="EH5" s="23">
        <f>$L5*100%/180</f>
        <v>27.7777777777778</v>
      </c>
      <c r="EI5" s="23">
        <f t="shared" ref="EI5:FN5" si="4">$L5*100%/180</f>
        <v>27.7777777777778</v>
      </c>
      <c r="EJ5" s="23">
        <f t="shared" si="4"/>
        <v>27.7777777777778</v>
      </c>
      <c r="EK5" s="23">
        <f t="shared" si="4"/>
        <v>27.7777777777778</v>
      </c>
      <c r="EL5" s="23">
        <f t="shared" si="4"/>
        <v>27.7777777777778</v>
      </c>
      <c r="EM5" s="23">
        <f t="shared" si="4"/>
        <v>27.7777777777778</v>
      </c>
      <c r="EN5" s="23">
        <f t="shared" si="4"/>
        <v>27.7777777777778</v>
      </c>
      <c r="EO5" s="23">
        <f t="shared" si="4"/>
        <v>27.7777777777778</v>
      </c>
      <c r="EP5" s="23">
        <f t="shared" si="4"/>
        <v>27.7777777777778</v>
      </c>
      <c r="EQ5" s="23">
        <f t="shared" si="4"/>
        <v>27.7777777777778</v>
      </c>
      <c r="ER5" s="23">
        <f t="shared" si="4"/>
        <v>27.7777777777778</v>
      </c>
      <c r="ES5" s="23">
        <f t="shared" si="4"/>
        <v>27.7777777777778</v>
      </c>
      <c r="ET5" s="23">
        <f t="shared" si="4"/>
        <v>27.7777777777778</v>
      </c>
      <c r="EU5" s="23">
        <f t="shared" si="4"/>
        <v>27.7777777777778</v>
      </c>
      <c r="EV5" s="23">
        <f t="shared" si="4"/>
        <v>27.7777777777778</v>
      </c>
      <c r="EW5" s="23">
        <f t="shared" si="4"/>
        <v>27.7777777777778</v>
      </c>
      <c r="EX5" s="23">
        <f t="shared" si="4"/>
        <v>27.7777777777778</v>
      </c>
      <c r="EY5" s="23">
        <f t="shared" si="4"/>
        <v>27.7777777777778</v>
      </c>
      <c r="EZ5" s="23">
        <f t="shared" si="4"/>
        <v>27.7777777777778</v>
      </c>
      <c r="FA5" s="23">
        <f t="shared" si="4"/>
        <v>27.7777777777778</v>
      </c>
      <c r="FB5" s="23">
        <f t="shared" si="4"/>
        <v>27.7777777777778</v>
      </c>
      <c r="FC5" s="23">
        <f t="shared" si="4"/>
        <v>27.7777777777778</v>
      </c>
      <c r="FD5" s="23">
        <f t="shared" si="4"/>
        <v>27.7777777777778</v>
      </c>
      <c r="FE5" s="23">
        <f t="shared" si="4"/>
        <v>27.7777777777778</v>
      </c>
      <c r="FF5" s="23">
        <f t="shared" si="4"/>
        <v>27.7777777777778</v>
      </c>
      <c r="FG5" s="23">
        <f t="shared" si="4"/>
        <v>27.7777777777778</v>
      </c>
      <c r="FH5" s="23">
        <f t="shared" si="4"/>
        <v>27.7777777777778</v>
      </c>
      <c r="FI5" s="23">
        <f t="shared" si="4"/>
        <v>27.7777777777778</v>
      </c>
      <c r="FJ5" s="23">
        <f t="shared" si="4"/>
        <v>27.7777777777778</v>
      </c>
      <c r="FK5" s="23">
        <f t="shared" si="4"/>
        <v>27.7777777777778</v>
      </c>
      <c r="FL5" s="23">
        <f t="shared" si="4"/>
        <v>27.7777777777778</v>
      </c>
      <c r="FM5" s="23">
        <f t="shared" si="4"/>
        <v>27.7777777777778</v>
      </c>
      <c r="FN5" s="23">
        <f t="shared" si="4"/>
        <v>27.7777777777778</v>
      </c>
      <c r="FO5" s="23">
        <f t="shared" ref="FO5:GO5" si="5">$L5*100%/180</f>
        <v>27.7777777777778</v>
      </c>
      <c r="FP5" s="23">
        <f t="shared" si="5"/>
        <v>27.7777777777778</v>
      </c>
      <c r="FQ5" s="23">
        <f t="shared" si="5"/>
        <v>27.7777777777778</v>
      </c>
      <c r="FR5" s="23">
        <f t="shared" si="5"/>
        <v>27.7777777777778</v>
      </c>
      <c r="FS5" s="23">
        <f t="shared" si="5"/>
        <v>27.7777777777778</v>
      </c>
      <c r="FT5" s="23">
        <f t="shared" si="5"/>
        <v>27.7777777777778</v>
      </c>
      <c r="FU5" s="23">
        <f t="shared" si="5"/>
        <v>27.7777777777778</v>
      </c>
      <c r="FV5" s="23">
        <f t="shared" si="5"/>
        <v>27.7777777777778</v>
      </c>
      <c r="FW5" s="23">
        <f t="shared" si="5"/>
        <v>27.7777777777778</v>
      </c>
      <c r="FX5" s="23">
        <f t="shared" si="5"/>
        <v>27.7777777777778</v>
      </c>
      <c r="FY5" s="23">
        <f t="shared" si="5"/>
        <v>27.7777777777778</v>
      </c>
      <c r="FZ5" s="23">
        <f t="shared" si="5"/>
        <v>27.7777777777778</v>
      </c>
      <c r="GA5" s="23">
        <f t="shared" si="5"/>
        <v>27.7777777777778</v>
      </c>
      <c r="GB5" s="23">
        <f t="shared" si="5"/>
        <v>27.7777777777778</v>
      </c>
      <c r="GC5" s="23">
        <f t="shared" si="5"/>
        <v>27.7777777777778</v>
      </c>
      <c r="GD5" s="23">
        <f t="shared" si="5"/>
        <v>27.7777777777778</v>
      </c>
      <c r="GE5" s="23">
        <f t="shared" si="5"/>
        <v>27.7777777777778</v>
      </c>
      <c r="GF5" s="23">
        <f t="shared" si="5"/>
        <v>27.7777777777778</v>
      </c>
      <c r="GG5" s="23">
        <f t="shared" si="5"/>
        <v>27.7777777777778</v>
      </c>
      <c r="GH5" s="23">
        <f t="shared" si="5"/>
        <v>27.7777777777778</v>
      </c>
      <c r="GI5" s="23">
        <f t="shared" si="5"/>
        <v>27.7777777777778</v>
      </c>
      <c r="GJ5" s="23">
        <f t="shared" si="5"/>
        <v>27.7777777777778</v>
      </c>
      <c r="GK5" s="23">
        <f t="shared" si="5"/>
        <v>27.7777777777778</v>
      </c>
      <c r="GL5" s="23">
        <f t="shared" si="5"/>
        <v>27.7777777777778</v>
      </c>
      <c r="GM5" s="23">
        <f t="shared" si="5"/>
        <v>27.7777777777778</v>
      </c>
      <c r="GN5" s="23">
        <f t="shared" si="5"/>
        <v>27.7777777777778</v>
      </c>
      <c r="GO5" s="23">
        <f t="shared" si="5"/>
        <v>27.7777777777778</v>
      </c>
    </row>
    <row r="6" spans="1:197" x14ac:dyDescent="0.25">
      <c r="A6" s="63" t="s">
        <v>23</v>
      </c>
      <c r="B6" s="21">
        <v>46134</v>
      </c>
      <c r="C6" s="9">
        <f ca="1">TODAY()-B6+1</f>
        <v>70</v>
      </c>
      <c r="D6" s="9" t="str" cm="1">
        <f t="array" ref="D6" ca="1">_xlfn.IFS(AND(TODAY()-B6&lt;=30,TODAY()-B6&gt;=0),"新品期",AND(TODAY()-B6&gt;=31,TODAY()-B6&lt;=120),"热销期",AND(TODAY()-B6&gt;=121,TODAY()-B6&lt;=180),"清货期",TODAY()-B6&gt;180,"滞销")</f>
        <v>热销期</v>
      </c>
      <c r="E6" s="9"/>
      <c r="F6" s="9"/>
      <c r="G6" s="9"/>
      <c r="H6" s="9">
        <f t="shared" ref="H6:H12" si="6">G6/L6</f>
        <v>0</v>
      </c>
      <c r="I6" s="9"/>
      <c r="J6" s="9" cm="1">
        <f t="array" ref="J6" ca="1">INDEX(R5:GO5,C5-7)</f>
        <v>27.7777777777778</v>
      </c>
      <c r="K6" s="9"/>
      <c r="L6" s="9">
        <v>3000</v>
      </c>
      <c r="M6" s="11" cm="1">
        <f t="array" ref="M6" ca="1">IF($C6&gt;180,"0",INDEX($R6:$GO6,$C6-1))</f>
        <v>18.3333333333333</v>
      </c>
      <c r="N6" s="11" cm="1">
        <f t="array" ref="N6" ca="1">IF(C6&gt;180,"0",INDEX(R6:GO6,C6))</f>
        <v>18.3333333333333</v>
      </c>
      <c r="O6" s="52">
        <v>46144</v>
      </c>
      <c r="P6" s="64" cm="1">
        <f t="array" ref="P6">IFERROR(INDEX(R6:GO6,Q6),"/")</f>
        <v>13.3333333333333</v>
      </c>
      <c r="Q6" s="22">
        <f t="shared" ref="Q6:Q12" si="7">IF(O6-B6&gt;0,O6-B6,"此时段未上架")</f>
        <v>10</v>
      </c>
      <c r="R6" s="23">
        <f t="shared" ref="R6:R12" si="8">$L6*80%/180</f>
        <v>13.3333333333333</v>
      </c>
      <c r="S6" s="23">
        <f t="shared" ref="S6:S12" si="9">$L6*80%/180</f>
        <v>13.3333333333333</v>
      </c>
      <c r="T6" s="23">
        <f t="shared" ref="T6:T12" si="10">$L6*80%/180</f>
        <v>13.3333333333333</v>
      </c>
      <c r="U6" s="23">
        <f t="shared" ref="U6:U12" si="11">$L6*80%/180</f>
        <v>13.3333333333333</v>
      </c>
      <c r="V6" s="23">
        <f t="shared" ref="V6:V12" si="12">$L6*80%/180</f>
        <v>13.3333333333333</v>
      </c>
      <c r="W6" s="23">
        <f t="shared" ref="W6:W12" si="13">$L6*80%/180</f>
        <v>13.3333333333333</v>
      </c>
      <c r="X6" s="23">
        <f t="shared" ref="X6:X12" si="14">$L6*80%/180</f>
        <v>13.3333333333333</v>
      </c>
      <c r="Y6" s="23">
        <f t="shared" ref="Y6:Y12" si="15">$L6*80%/180</f>
        <v>13.3333333333333</v>
      </c>
      <c r="Z6" s="23">
        <f t="shared" ref="Z6:Z12" si="16">$L6*80%/180</f>
        <v>13.3333333333333</v>
      </c>
      <c r="AA6" s="23">
        <f t="shared" ref="AA6:AA12" si="17">$L6*80%/180</f>
        <v>13.3333333333333</v>
      </c>
      <c r="AB6" s="23">
        <f t="shared" ref="AB6:AB12" si="18">$L6*80%/180</f>
        <v>13.3333333333333</v>
      </c>
      <c r="AC6" s="23">
        <f t="shared" ref="AC6:AC12" si="19">$L6*80%/180</f>
        <v>13.3333333333333</v>
      </c>
      <c r="AD6" s="23">
        <f t="shared" ref="AD6:AD12" si="20">$L6*80%/180</f>
        <v>13.3333333333333</v>
      </c>
      <c r="AE6" s="23">
        <f t="shared" ref="AE6:AE12" si="21">$L6*80%/180</f>
        <v>13.3333333333333</v>
      </c>
      <c r="AF6" s="23">
        <f t="shared" ref="AF6:AF12" si="22">$L6*80%/180</f>
        <v>13.3333333333333</v>
      </c>
      <c r="AG6" s="23">
        <f t="shared" ref="AG6:AG12" si="23">$L6*80%/180</f>
        <v>13.3333333333333</v>
      </c>
      <c r="AH6" s="23">
        <f t="shared" ref="AH6:AH12" si="24">$L6*80%/180</f>
        <v>13.3333333333333</v>
      </c>
      <c r="AI6" s="23">
        <f t="shared" ref="AI6:AI12" si="25">$L6*80%/180</f>
        <v>13.3333333333333</v>
      </c>
      <c r="AJ6" s="23">
        <f t="shared" ref="AJ6:AJ12" si="26">$L6*80%/180</f>
        <v>13.3333333333333</v>
      </c>
      <c r="AK6" s="23">
        <f t="shared" ref="AK6:AK12" si="27">$L6*80%/180</f>
        <v>13.3333333333333</v>
      </c>
      <c r="AL6" s="23">
        <f t="shared" ref="AL6:AL12" si="28">$L6*80%/180</f>
        <v>13.3333333333333</v>
      </c>
      <c r="AM6" s="23">
        <f t="shared" ref="AM6:AM12" si="29">$L6*80%/180</f>
        <v>13.3333333333333</v>
      </c>
      <c r="AN6" s="23">
        <f t="shared" ref="AN6:AN12" si="30">$L6*80%/180</f>
        <v>13.3333333333333</v>
      </c>
      <c r="AO6" s="23">
        <f t="shared" ref="AO6:AO12" si="31">$L6*80%/180</f>
        <v>13.3333333333333</v>
      </c>
      <c r="AP6" s="23">
        <f t="shared" ref="AP6:AP12" si="32">$L6*80%/180</f>
        <v>13.3333333333333</v>
      </c>
      <c r="AQ6" s="23">
        <f t="shared" ref="AQ6:AQ12" si="33">$L6*80%/180</f>
        <v>13.3333333333333</v>
      </c>
      <c r="AR6" s="23">
        <f t="shared" ref="AR6:AR12" si="34">$L6*80%/180</f>
        <v>13.3333333333333</v>
      </c>
      <c r="AS6" s="23">
        <f t="shared" ref="AS6:AS12" si="35">$L6*80%/180</f>
        <v>13.3333333333333</v>
      </c>
      <c r="AT6" s="23">
        <f t="shared" ref="AT6:AT12" si="36">$L6*80%/180</f>
        <v>13.3333333333333</v>
      </c>
      <c r="AU6" s="23">
        <f t="shared" ref="AU6:AU12" si="37">$L6*80%/180</f>
        <v>13.3333333333333</v>
      </c>
      <c r="AV6" s="23">
        <f t="shared" ref="AV6:AV12" si="38">$L6*110%/180</f>
        <v>18.3333333333333</v>
      </c>
      <c r="AW6" s="23">
        <f t="shared" ref="AW6:AW12" si="39">$L6*110%/180</f>
        <v>18.3333333333333</v>
      </c>
      <c r="AX6" s="23">
        <f t="shared" ref="AX6:AX12" si="40">$L6*110%/180</f>
        <v>18.3333333333333</v>
      </c>
      <c r="AY6" s="23">
        <f t="shared" ref="AY6:AY12" si="41">$L6*110%/180</f>
        <v>18.3333333333333</v>
      </c>
      <c r="AZ6" s="23">
        <f t="shared" ref="AZ6:AZ12" si="42">$L6*110%/180</f>
        <v>18.3333333333333</v>
      </c>
      <c r="BA6" s="23">
        <f t="shared" ref="BA6:BA12" si="43">$L6*110%/180</f>
        <v>18.3333333333333</v>
      </c>
      <c r="BB6" s="23">
        <f t="shared" ref="BB6:BB12" si="44">$L6*110%/180</f>
        <v>18.3333333333333</v>
      </c>
      <c r="BC6" s="23">
        <f t="shared" ref="BC6:BC12" si="45">$L6*110%/180</f>
        <v>18.3333333333333</v>
      </c>
      <c r="BD6" s="23">
        <f t="shared" ref="BD6:BD12" si="46">$L6*110%/180</f>
        <v>18.3333333333333</v>
      </c>
      <c r="BE6" s="23">
        <f t="shared" ref="BE6:BE12" si="47">$L6*110%/180</f>
        <v>18.3333333333333</v>
      </c>
      <c r="BF6" s="23">
        <f t="shared" ref="BF6:BF12" si="48">$L6*110%/180</f>
        <v>18.3333333333333</v>
      </c>
      <c r="BG6" s="23">
        <f t="shared" ref="BG6:BG12" si="49">$L6*110%/180</f>
        <v>18.3333333333333</v>
      </c>
      <c r="BH6" s="23">
        <f t="shared" ref="BH6:BH12" si="50">$L6*110%/180</f>
        <v>18.3333333333333</v>
      </c>
      <c r="BI6" s="23">
        <f t="shared" ref="BI6:BI12" si="51">$L6*110%/180</f>
        <v>18.3333333333333</v>
      </c>
      <c r="BJ6" s="23">
        <f t="shared" ref="BJ6:BJ12" si="52">$L6*110%/180</f>
        <v>18.3333333333333</v>
      </c>
      <c r="BK6" s="23">
        <f t="shared" ref="BK6:BK12" si="53">$L6*110%/180</f>
        <v>18.3333333333333</v>
      </c>
      <c r="BL6" s="23">
        <f t="shared" ref="BL6:BL12" si="54">$L6*110%/180</f>
        <v>18.3333333333333</v>
      </c>
      <c r="BM6" s="23">
        <f t="shared" ref="BM6:BM12" si="55">$L6*110%/180</f>
        <v>18.3333333333333</v>
      </c>
      <c r="BN6" s="23">
        <f t="shared" ref="BN6:BN12" si="56">$L6*110%/180</f>
        <v>18.3333333333333</v>
      </c>
      <c r="BO6" s="23">
        <f t="shared" ref="BO6:BO12" si="57">$L6*110%/180</f>
        <v>18.3333333333333</v>
      </c>
      <c r="BP6" s="23">
        <f t="shared" ref="BP6:BP12" si="58">$L6*110%/180</f>
        <v>18.3333333333333</v>
      </c>
      <c r="BQ6" s="23">
        <f t="shared" ref="BQ6:BQ12" si="59">$L6*110%/180</f>
        <v>18.3333333333333</v>
      </c>
      <c r="BR6" s="23">
        <f t="shared" ref="BR6:BR12" si="60">$L6*110%/180</f>
        <v>18.3333333333333</v>
      </c>
      <c r="BS6" s="23">
        <f t="shared" ref="BS6:BS12" si="61">$L6*110%/180</f>
        <v>18.3333333333333</v>
      </c>
      <c r="BT6" s="23">
        <f t="shared" ref="BT6:BT12" si="62">$L6*110%/180</f>
        <v>18.3333333333333</v>
      </c>
      <c r="BU6" s="23">
        <f t="shared" ref="BU6:BU12" si="63">$L6*110%/180</f>
        <v>18.3333333333333</v>
      </c>
      <c r="BV6" s="23">
        <f t="shared" ref="BV6:BV12" si="64">$L6*110%/180</f>
        <v>18.3333333333333</v>
      </c>
      <c r="BW6" s="23">
        <f t="shared" ref="BW6:BW12" si="65">$L6*110%/180</f>
        <v>18.3333333333333</v>
      </c>
      <c r="BX6" s="23">
        <f t="shared" ref="BX6:BX12" si="66">$L6*110%/180</f>
        <v>18.3333333333333</v>
      </c>
      <c r="BY6" s="23">
        <f t="shared" ref="BY6:BY12" si="67">$L6*110%/180</f>
        <v>18.3333333333333</v>
      </c>
      <c r="BZ6" s="23">
        <f t="shared" ref="BZ6:BZ12" si="68">$L6*110%/180</f>
        <v>18.3333333333333</v>
      </c>
      <c r="CA6" s="23">
        <f t="shared" ref="CA6:CA12" si="69">$L6*110%/180</f>
        <v>18.3333333333333</v>
      </c>
      <c r="CB6" s="23">
        <f t="shared" ref="CB6:CB12" si="70">$L6*110%/180</f>
        <v>18.3333333333333</v>
      </c>
      <c r="CC6" s="23">
        <f t="shared" ref="CC6:CC12" si="71">$L6*110%/180</f>
        <v>18.3333333333333</v>
      </c>
      <c r="CD6" s="23">
        <f t="shared" ref="CD6:CD12" si="72">$L6*110%/180</f>
        <v>18.3333333333333</v>
      </c>
      <c r="CE6" s="23">
        <f t="shared" ref="CE6:CE12" si="73">$L6*110%/180</f>
        <v>18.3333333333333</v>
      </c>
      <c r="CF6" s="23">
        <f t="shared" ref="CF6:CF12" si="74">$L6*110%/180</f>
        <v>18.3333333333333</v>
      </c>
      <c r="CG6" s="23">
        <f t="shared" ref="CG6:CG12" si="75">$L6*110%/180</f>
        <v>18.3333333333333</v>
      </c>
      <c r="CH6" s="23">
        <f t="shared" ref="CH6:CH12" si="76">$L6*110%/180</f>
        <v>18.3333333333333</v>
      </c>
      <c r="CI6" s="23">
        <f t="shared" ref="CI6:CI12" si="77">$L6*110%/180</f>
        <v>18.3333333333333</v>
      </c>
      <c r="CJ6" s="23">
        <f t="shared" ref="CJ6:CJ12" si="78">$L6*110%/180</f>
        <v>18.3333333333333</v>
      </c>
      <c r="CK6" s="23">
        <f t="shared" ref="CK6:CK12" si="79">$L6*110%/180</f>
        <v>18.3333333333333</v>
      </c>
      <c r="CL6" s="23">
        <f t="shared" ref="CL6:CL12" si="80">$L6*110%/180</f>
        <v>18.3333333333333</v>
      </c>
      <c r="CM6" s="23">
        <f t="shared" ref="CM6:CM12" si="81">$L6*110%/180</f>
        <v>18.3333333333333</v>
      </c>
      <c r="CN6" s="23">
        <f t="shared" ref="CN6:CN12" si="82">$L6*110%/180</f>
        <v>18.3333333333333</v>
      </c>
      <c r="CO6" s="23">
        <f t="shared" ref="CO6:CO12" si="83">$L6*110%/180</f>
        <v>18.3333333333333</v>
      </c>
      <c r="CP6" s="23">
        <f t="shared" ref="CP6:CP12" si="84">$L6*110%/180</f>
        <v>18.3333333333333</v>
      </c>
      <c r="CQ6" s="23">
        <f t="shared" ref="CQ6:CQ12" si="85">$L6*110%/180</f>
        <v>18.3333333333333</v>
      </c>
      <c r="CR6" s="23">
        <f t="shared" ref="CR6:CR12" si="86">$L6*110%/180</f>
        <v>18.3333333333333</v>
      </c>
      <c r="CS6" s="23">
        <f t="shared" ref="CS6:CS12" si="87">$L6*110%/180</f>
        <v>18.3333333333333</v>
      </c>
      <c r="CT6" s="23">
        <f t="shared" ref="CT6:CT12" si="88">$L6*110%/180</f>
        <v>18.3333333333333</v>
      </c>
      <c r="CU6" s="23">
        <f t="shared" ref="CU6:CU12" si="89">$L6*110%/180</f>
        <v>18.3333333333333</v>
      </c>
      <c r="CV6" s="23">
        <f t="shared" ref="CV6:CV12" si="90">$L6*110%/180</f>
        <v>18.3333333333333</v>
      </c>
      <c r="CW6" s="23">
        <f t="shared" ref="CW6:CW12" si="91">$L6*110%/180</f>
        <v>18.3333333333333</v>
      </c>
      <c r="CX6" s="23">
        <f t="shared" ref="CX6:CX12" si="92">$L6*110%/180</f>
        <v>18.3333333333333</v>
      </c>
      <c r="CY6" s="23">
        <f t="shared" ref="CY6:CY12" si="93">$L6*110%/180</f>
        <v>18.3333333333333</v>
      </c>
      <c r="CZ6" s="23">
        <f t="shared" ref="CZ6:CZ12" si="94">$L6*110%/180</f>
        <v>18.3333333333333</v>
      </c>
      <c r="DA6" s="23">
        <f t="shared" ref="DA6:DA12" si="95">$L6*110%/180</f>
        <v>18.3333333333333</v>
      </c>
      <c r="DB6" s="23">
        <f t="shared" ref="DB6:DB12" si="96">$L6*110%/180</f>
        <v>18.3333333333333</v>
      </c>
      <c r="DC6" s="23">
        <f t="shared" ref="DC6:DC12" si="97">$L6*110%/180</f>
        <v>18.3333333333333</v>
      </c>
      <c r="DD6" s="23">
        <f t="shared" ref="DD6:DD12" si="98">$L6*110%/180</f>
        <v>18.3333333333333</v>
      </c>
      <c r="DE6" s="23">
        <f t="shared" ref="DE6:DE12" si="99">$L6*110%/180</f>
        <v>18.3333333333333</v>
      </c>
      <c r="DF6" s="23">
        <f t="shared" ref="DF6:DF12" si="100">$L6*110%/180</f>
        <v>18.3333333333333</v>
      </c>
      <c r="DG6" s="23">
        <f t="shared" ref="DG6:DG12" si="101">$L6*110%/180</f>
        <v>18.3333333333333</v>
      </c>
      <c r="DH6" s="23">
        <f t="shared" ref="DH6:DH12" si="102">$L6*110%/180</f>
        <v>18.3333333333333</v>
      </c>
      <c r="DI6" s="23">
        <f t="shared" ref="DI6:DI12" si="103">$L6*110%/180</f>
        <v>18.3333333333333</v>
      </c>
      <c r="DJ6" s="23">
        <f t="shared" ref="DJ6:DJ12" si="104">$L6*110%/180</f>
        <v>18.3333333333333</v>
      </c>
      <c r="DK6" s="23">
        <f t="shared" ref="DK6:DK12" si="105">$L6*110%/180</f>
        <v>18.3333333333333</v>
      </c>
      <c r="DL6" s="23">
        <f t="shared" ref="DL6:DL12" si="106">$L6*110%/180</f>
        <v>18.3333333333333</v>
      </c>
      <c r="DM6" s="23">
        <f t="shared" ref="DM6:DM12" si="107">$L6*110%/180</f>
        <v>18.3333333333333</v>
      </c>
      <c r="DN6" s="23">
        <f t="shared" ref="DN6:DN12" si="108">$L6*110%/180</f>
        <v>18.3333333333333</v>
      </c>
      <c r="DO6" s="23">
        <f t="shared" ref="DO6:DO12" si="109">$L6*110%/180</f>
        <v>18.3333333333333</v>
      </c>
      <c r="DP6" s="23">
        <f t="shared" ref="DP6:DP12" si="110">$L6*110%/180</f>
        <v>18.3333333333333</v>
      </c>
      <c r="DQ6" s="23">
        <f t="shared" ref="DQ6:DQ12" si="111">$L6*110%/180</f>
        <v>18.3333333333333</v>
      </c>
      <c r="DR6" s="23">
        <f t="shared" ref="DR6:DR12" si="112">$L6*110%/180</f>
        <v>18.3333333333333</v>
      </c>
      <c r="DS6" s="23">
        <f t="shared" ref="DS6:DS12" si="113">$L6*110%/180</f>
        <v>18.3333333333333</v>
      </c>
      <c r="DT6" s="23">
        <f t="shared" ref="DT6:DT12" si="114">$L6*110%/180</f>
        <v>18.3333333333333</v>
      </c>
      <c r="DU6" s="23">
        <f t="shared" ref="DU6:DU12" si="115">$L6*110%/180</f>
        <v>18.3333333333333</v>
      </c>
      <c r="DV6" s="23">
        <f t="shared" ref="DV6:DV12" si="116">$L6*110%/180</f>
        <v>18.3333333333333</v>
      </c>
      <c r="DW6" s="23">
        <f t="shared" ref="DW6:DW12" si="117">$L6*110%/180</f>
        <v>18.3333333333333</v>
      </c>
      <c r="DX6" s="23">
        <f t="shared" ref="DX6:DX12" si="118">$L6*110%/180</f>
        <v>18.3333333333333</v>
      </c>
      <c r="DY6" s="23">
        <f t="shared" ref="DY6:DY12" si="119">$L6*110%/180</f>
        <v>18.3333333333333</v>
      </c>
      <c r="DZ6" s="23">
        <f t="shared" ref="DZ6:DZ12" si="120">$L6*110%/180</f>
        <v>18.3333333333333</v>
      </c>
      <c r="EA6" s="23">
        <f t="shared" ref="EA6:EA12" si="121">$L6*110%/180</f>
        <v>18.3333333333333</v>
      </c>
      <c r="EB6" s="23">
        <f t="shared" ref="EB6:EB12" si="122">$L6*110%/180</f>
        <v>18.3333333333333</v>
      </c>
      <c r="EC6" s="23">
        <f t="shared" ref="EC6:EC12" si="123">$L6*110%/180</f>
        <v>18.3333333333333</v>
      </c>
      <c r="ED6" s="23">
        <f t="shared" ref="ED6:ED12" si="124">$L6*110%/180</f>
        <v>18.3333333333333</v>
      </c>
      <c r="EE6" s="23">
        <f t="shared" ref="EE6:EE12" si="125">$L6*110%/180</f>
        <v>18.3333333333333</v>
      </c>
      <c r="EF6" s="23">
        <f t="shared" ref="EF6:EF12" si="126">$L6*110%/180</f>
        <v>18.3333333333333</v>
      </c>
      <c r="EG6" s="23">
        <f t="shared" ref="EG6:EG12" si="127">$L6*110%/180</f>
        <v>18.3333333333333</v>
      </c>
      <c r="EH6" s="23">
        <f t="shared" ref="EH6:EH12" si="128">$L6*100%/180</f>
        <v>16.6666666666667</v>
      </c>
      <c r="EI6" s="23">
        <f t="shared" ref="EI6:EI12" si="129">$L6*100%/180</f>
        <v>16.6666666666667</v>
      </c>
      <c r="EJ6" s="23">
        <f t="shared" ref="EJ6:EJ12" si="130">$L6*100%/180</f>
        <v>16.6666666666667</v>
      </c>
      <c r="EK6" s="23">
        <f t="shared" ref="EK6:EK12" si="131">$L6*100%/180</f>
        <v>16.6666666666667</v>
      </c>
      <c r="EL6" s="23">
        <f t="shared" ref="EL6:EL12" si="132">$L6*100%/180</f>
        <v>16.6666666666667</v>
      </c>
      <c r="EM6" s="23">
        <f t="shared" ref="EM6:EM12" si="133">$L6*100%/180</f>
        <v>16.6666666666667</v>
      </c>
      <c r="EN6" s="23">
        <f t="shared" ref="EN6:EN12" si="134">$L6*100%/180</f>
        <v>16.6666666666667</v>
      </c>
      <c r="EO6" s="23">
        <f t="shared" ref="EO6:EO12" si="135">$L6*100%/180</f>
        <v>16.6666666666667</v>
      </c>
      <c r="EP6" s="23">
        <f t="shared" ref="EP6:EP12" si="136">$L6*100%/180</f>
        <v>16.6666666666667</v>
      </c>
      <c r="EQ6" s="23">
        <f t="shared" ref="EQ6:EQ12" si="137">$L6*100%/180</f>
        <v>16.6666666666667</v>
      </c>
      <c r="ER6" s="23">
        <f t="shared" ref="ER6:ER12" si="138">$L6*100%/180</f>
        <v>16.6666666666667</v>
      </c>
      <c r="ES6" s="23">
        <f t="shared" ref="ES6:ES12" si="139">$L6*100%/180</f>
        <v>16.6666666666667</v>
      </c>
      <c r="ET6" s="23">
        <f t="shared" ref="ET6:ET12" si="140">$L6*100%/180</f>
        <v>16.6666666666667</v>
      </c>
      <c r="EU6" s="23">
        <f t="shared" ref="EU6:EU12" si="141">$L6*100%/180</f>
        <v>16.6666666666667</v>
      </c>
      <c r="EV6" s="23">
        <f t="shared" ref="EV6:EV12" si="142">$L6*100%/180</f>
        <v>16.6666666666667</v>
      </c>
      <c r="EW6" s="23">
        <f t="shared" ref="EW6:EW12" si="143">$L6*100%/180</f>
        <v>16.6666666666667</v>
      </c>
      <c r="EX6" s="23">
        <f t="shared" ref="EX6:EX12" si="144">$L6*100%/180</f>
        <v>16.6666666666667</v>
      </c>
      <c r="EY6" s="23">
        <f t="shared" ref="EY6:EY12" si="145">$L6*100%/180</f>
        <v>16.6666666666667</v>
      </c>
      <c r="EZ6" s="23">
        <f t="shared" ref="EZ6:EZ12" si="146">$L6*100%/180</f>
        <v>16.6666666666667</v>
      </c>
      <c r="FA6" s="23">
        <f t="shared" ref="FA6:FA12" si="147">$L6*100%/180</f>
        <v>16.6666666666667</v>
      </c>
      <c r="FB6" s="23">
        <f t="shared" ref="FB6:FB12" si="148">$L6*100%/180</f>
        <v>16.6666666666667</v>
      </c>
      <c r="FC6" s="23">
        <f t="shared" ref="FC6:FC12" si="149">$L6*100%/180</f>
        <v>16.6666666666667</v>
      </c>
      <c r="FD6" s="23">
        <f t="shared" ref="FD6:FD12" si="150">$L6*100%/180</f>
        <v>16.6666666666667</v>
      </c>
      <c r="FE6" s="23">
        <f t="shared" ref="FE6:FE12" si="151">$L6*100%/180</f>
        <v>16.6666666666667</v>
      </c>
      <c r="FF6" s="23">
        <f t="shared" ref="FF6:FF12" si="152">$L6*100%/180</f>
        <v>16.6666666666667</v>
      </c>
      <c r="FG6" s="23">
        <f t="shared" ref="FG6:FG12" si="153">$L6*100%/180</f>
        <v>16.6666666666667</v>
      </c>
      <c r="FH6" s="23">
        <f t="shared" ref="FH6:FH12" si="154">$L6*100%/180</f>
        <v>16.6666666666667</v>
      </c>
      <c r="FI6" s="23">
        <f t="shared" ref="FI6:FI12" si="155">$L6*100%/180</f>
        <v>16.6666666666667</v>
      </c>
      <c r="FJ6" s="23">
        <f t="shared" ref="FJ6:FJ12" si="156">$L6*100%/180</f>
        <v>16.6666666666667</v>
      </c>
      <c r="FK6" s="23">
        <f t="shared" ref="FK6:FK12" si="157">$L6*100%/180</f>
        <v>16.6666666666667</v>
      </c>
      <c r="FL6" s="23">
        <f t="shared" ref="FL6:FL12" si="158">$L6*100%/180</f>
        <v>16.6666666666667</v>
      </c>
      <c r="FM6" s="23">
        <f t="shared" ref="FM6:FM12" si="159">$L6*100%/180</f>
        <v>16.6666666666667</v>
      </c>
      <c r="FN6" s="23">
        <f t="shared" ref="FN6:FN12" si="160">$L6*100%/180</f>
        <v>16.6666666666667</v>
      </c>
      <c r="FO6" s="23">
        <f t="shared" ref="FO6:FO12" si="161">$L6*100%/180</f>
        <v>16.6666666666667</v>
      </c>
      <c r="FP6" s="23">
        <f t="shared" ref="FP6:FP12" si="162">$L6*100%/180</f>
        <v>16.6666666666667</v>
      </c>
      <c r="FQ6" s="23">
        <f t="shared" ref="FQ6:FQ12" si="163">$L6*100%/180</f>
        <v>16.6666666666667</v>
      </c>
      <c r="FR6" s="23">
        <f t="shared" ref="FR6:FR12" si="164">$L6*100%/180</f>
        <v>16.6666666666667</v>
      </c>
      <c r="FS6" s="23">
        <f t="shared" ref="FS6:FS12" si="165">$L6*100%/180</f>
        <v>16.6666666666667</v>
      </c>
      <c r="FT6" s="23">
        <f t="shared" ref="FT6:FT12" si="166">$L6*100%/180</f>
        <v>16.6666666666667</v>
      </c>
      <c r="FU6" s="23">
        <f t="shared" ref="FU6:FU12" si="167">$L6*100%/180</f>
        <v>16.6666666666667</v>
      </c>
      <c r="FV6" s="23">
        <f t="shared" ref="FV6:FV12" si="168">$L6*100%/180</f>
        <v>16.6666666666667</v>
      </c>
      <c r="FW6" s="23">
        <f t="shared" ref="FW6:FW12" si="169">$L6*100%/180</f>
        <v>16.6666666666667</v>
      </c>
      <c r="FX6" s="23">
        <f t="shared" ref="FX6:FX12" si="170">$L6*100%/180</f>
        <v>16.6666666666667</v>
      </c>
      <c r="FY6" s="23">
        <f t="shared" ref="FY6:FY12" si="171">$L6*100%/180</f>
        <v>16.6666666666667</v>
      </c>
      <c r="FZ6" s="23">
        <f t="shared" ref="FZ6:FZ12" si="172">$L6*100%/180</f>
        <v>16.6666666666667</v>
      </c>
      <c r="GA6" s="23">
        <f t="shared" ref="GA6:GA12" si="173">$L6*100%/180</f>
        <v>16.6666666666667</v>
      </c>
      <c r="GB6" s="23">
        <f t="shared" ref="GB6:GB12" si="174">$L6*100%/180</f>
        <v>16.6666666666667</v>
      </c>
      <c r="GC6" s="23">
        <f t="shared" ref="GC6:GC12" si="175">$L6*100%/180</f>
        <v>16.6666666666667</v>
      </c>
      <c r="GD6" s="23">
        <f t="shared" ref="GD6:GD12" si="176">$L6*100%/180</f>
        <v>16.6666666666667</v>
      </c>
      <c r="GE6" s="23">
        <f t="shared" ref="GE6:GE12" si="177">$L6*100%/180</f>
        <v>16.6666666666667</v>
      </c>
      <c r="GF6" s="23">
        <f t="shared" ref="GF6:GF12" si="178">$L6*100%/180</f>
        <v>16.6666666666667</v>
      </c>
      <c r="GG6" s="23">
        <f t="shared" ref="GG6:GG12" si="179">$L6*100%/180</f>
        <v>16.6666666666667</v>
      </c>
      <c r="GH6" s="23">
        <f t="shared" ref="GH6:GH12" si="180">$L6*100%/180</f>
        <v>16.6666666666667</v>
      </c>
      <c r="GI6" s="23">
        <f t="shared" ref="GI6:GI12" si="181">$L6*100%/180</f>
        <v>16.6666666666667</v>
      </c>
      <c r="GJ6" s="23">
        <f t="shared" ref="GJ6:GJ12" si="182">$L6*100%/180</f>
        <v>16.6666666666667</v>
      </c>
      <c r="GK6" s="23">
        <f t="shared" ref="GK6:GK12" si="183">$L6*100%/180</f>
        <v>16.6666666666667</v>
      </c>
      <c r="GL6" s="23">
        <f t="shared" ref="GL6:GL12" si="184">$L6*100%/180</f>
        <v>16.6666666666667</v>
      </c>
      <c r="GM6" s="23">
        <f t="shared" ref="GM6:GM12" si="185">$L6*100%/180</f>
        <v>16.6666666666667</v>
      </c>
      <c r="GN6" s="23">
        <f t="shared" ref="GN6:GN12" si="186">$L6*100%/180</f>
        <v>16.6666666666667</v>
      </c>
      <c r="GO6" s="23">
        <f t="shared" ref="GO6:GO12" si="187">$L6*100%/180</f>
        <v>16.6666666666667</v>
      </c>
    </row>
    <row r="7" spans="1:197" ht="28" x14ac:dyDescent="0.25">
      <c r="A7" s="63" t="s">
        <v>24</v>
      </c>
      <c r="B7" s="21">
        <v>46170</v>
      </c>
      <c r="C7" s="9">
        <f ca="1">TODAY()-B7+1</f>
        <v>34</v>
      </c>
      <c r="D7" s="9" t="str" cm="1">
        <f t="array" ref="D7" ca="1">_xlfn.IFS(AND(TODAY()-B7&lt;=30,TODAY()-B7&gt;=0),"新品期",AND(TODAY()-B7&gt;=31,TODAY()-B7&lt;=120),"热销期",AND(TODAY()-B7&gt;=121,TODAY()-B7&lt;=180),"清货期",TODAY()-B7&gt;180,"滞销")</f>
        <v>热销期</v>
      </c>
      <c r="E7" s="9"/>
      <c r="F7" s="9"/>
      <c r="G7" s="9"/>
      <c r="H7" s="9">
        <f t="shared" si="6"/>
        <v>0</v>
      </c>
      <c r="I7" s="9"/>
      <c r="J7" s="9"/>
      <c r="K7" s="9"/>
      <c r="L7" s="9">
        <v>1000</v>
      </c>
      <c r="M7" s="11" cm="1">
        <f t="array" ref="M7" ca="1">IF($C7&gt;180,"0",INDEX($R7:$GO7,$C7-1))</f>
        <v>6.1111111111111098</v>
      </c>
      <c r="N7" s="11" cm="1">
        <f t="array" ref="N7" ca="1">IF(C7&gt;180,"0",INDEX(R7:GO7,C7))</f>
        <v>6.1111111111111098</v>
      </c>
      <c r="O7" s="52">
        <v>46144</v>
      </c>
      <c r="P7" s="64" t="str" cm="1">
        <f t="array" ref="P7">IFERROR(INDEX(R7:GO7,Q7),"/")</f>
        <v>/</v>
      </c>
      <c r="Q7" s="22" t="str">
        <f t="shared" si="7"/>
        <v>此时段未上架</v>
      </c>
      <c r="R7" s="23">
        <f t="shared" si="8"/>
        <v>4.4444444444444402</v>
      </c>
      <c r="S7" s="23">
        <f t="shared" si="9"/>
        <v>4.4444444444444402</v>
      </c>
      <c r="T7" s="23">
        <f t="shared" si="10"/>
        <v>4.4444444444444402</v>
      </c>
      <c r="U7" s="23">
        <f t="shared" si="11"/>
        <v>4.4444444444444402</v>
      </c>
      <c r="V7" s="23">
        <f t="shared" si="12"/>
        <v>4.4444444444444402</v>
      </c>
      <c r="W7" s="23">
        <f t="shared" si="13"/>
        <v>4.4444444444444402</v>
      </c>
      <c r="X7" s="23">
        <f t="shared" si="14"/>
        <v>4.4444444444444402</v>
      </c>
      <c r="Y7" s="23">
        <f t="shared" si="15"/>
        <v>4.4444444444444402</v>
      </c>
      <c r="Z7" s="23">
        <f t="shared" si="16"/>
        <v>4.4444444444444402</v>
      </c>
      <c r="AA7" s="23">
        <f t="shared" si="17"/>
        <v>4.4444444444444402</v>
      </c>
      <c r="AB7" s="23">
        <f t="shared" si="18"/>
        <v>4.4444444444444402</v>
      </c>
      <c r="AC7" s="23">
        <f t="shared" si="19"/>
        <v>4.4444444444444402</v>
      </c>
      <c r="AD7" s="23">
        <f t="shared" si="20"/>
        <v>4.4444444444444402</v>
      </c>
      <c r="AE7" s="23">
        <f t="shared" si="21"/>
        <v>4.4444444444444402</v>
      </c>
      <c r="AF7" s="23">
        <f t="shared" si="22"/>
        <v>4.4444444444444402</v>
      </c>
      <c r="AG7" s="23">
        <f t="shared" si="23"/>
        <v>4.4444444444444402</v>
      </c>
      <c r="AH7" s="23">
        <f t="shared" si="24"/>
        <v>4.4444444444444402</v>
      </c>
      <c r="AI7" s="23">
        <f t="shared" si="25"/>
        <v>4.4444444444444402</v>
      </c>
      <c r="AJ7" s="23">
        <f t="shared" si="26"/>
        <v>4.4444444444444402</v>
      </c>
      <c r="AK7" s="23">
        <f t="shared" si="27"/>
        <v>4.4444444444444402</v>
      </c>
      <c r="AL7" s="23">
        <f t="shared" si="28"/>
        <v>4.4444444444444402</v>
      </c>
      <c r="AM7" s="23">
        <f t="shared" si="29"/>
        <v>4.4444444444444402</v>
      </c>
      <c r="AN7" s="23">
        <f t="shared" si="30"/>
        <v>4.4444444444444402</v>
      </c>
      <c r="AO7" s="23">
        <f t="shared" si="31"/>
        <v>4.4444444444444402</v>
      </c>
      <c r="AP7" s="23">
        <f t="shared" si="32"/>
        <v>4.4444444444444402</v>
      </c>
      <c r="AQ7" s="23">
        <f t="shared" si="33"/>
        <v>4.4444444444444402</v>
      </c>
      <c r="AR7" s="23">
        <f t="shared" si="34"/>
        <v>4.4444444444444402</v>
      </c>
      <c r="AS7" s="23">
        <f t="shared" si="35"/>
        <v>4.4444444444444402</v>
      </c>
      <c r="AT7" s="23">
        <f t="shared" si="36"/>
        <v>4.4444444444444402</v>
      </c>
      <c r="AU7" s="23">
        <f t="shared" si="37"/>
        <v>4.4444444444444402</v>
      </c>
      <c r="AV7" s="23">
        <f t="shared" si="38"/>
        <v>6.1111111111111098</v>
      </c>
      <c r="AW7" s="23">
        <f t="shared" si="39"/>
        <v>6.1111111111111098</v>
      </c>
      <c r="AX7" s="23">
        <f t="shared" si="40"/>
        <v>6.1111111111111098</v>
      </c>
      <c r="AY7" s="23">
        <f t="shared" si="41"/>
        <v>6.1111111111111098</v>
      </c>
      <c r="AZ7" s="23">
        <f t="shared" si="42"/>
        <v>6.1111111111111098</v>
      </c>
      <c r="BA7" s="23">
        <f t="shared" si="43"/>
        <v>6.1111111111111098</v>
      </c>
      <c r="BB7" s="23">
        <f t="shared" si="44"/>
        <v>6.1111111111111098</v>
      </c>
      <c r="BC7" s="23">
        <f t="shared" si="45"/>
        <v>6.1111111111111098</v>
      </c>
      <c r="BD7" s="23">
        <f t="shared" si="46"/>
        <v>6.1111111111111098</v>
      </c>
      <c r="BE7" s="23">
        <f t="shared" si="47"/>
        <v>6.1111111111111098</v>
      </c>
      <c r="BF7" s="23">
        <f t="shared" si="48"/>
        <v>6.1111111111111098</v>
      </c>
      <c r="BG7" s="23">
        <f t="shared" si="49"/>
        <v>6.1111111111111098</v>
      </c>
      <c r="BH7" s="23">
        <f t="shared" si="50"/>
        <v>6.1111111111111098</v>
      </c>
      <c r="BI7" s="23">
        <f t="shared" si="51"/>
        <v>6.1111111111111098</v>
      </c>
      <c r="BJ7" s="23">
        <f t="shared" si="52"/>
        <v>6.1111111111111098</v>
      </c>
      <c r="BK7" s="23">
        <f t="shared" si="53"/>
        <v>6.1111111111111098</v>
      </c>
      <c r="BL7" s="23">
        <f t="shared" si="54"/>
        <v>6.1111111111111098</v>
      </c>
      <c r="BM7" s="23">
        <f t="shared" si="55"/>
        <v>6.1111111111111098</v>
      </c>
      <c r="BN7" s="23">
        <f t="shared" si="56"/>
        <v>6.1111111111111098</v>
      </c>
      <c r="BO7" s="23">
        <f t="shared" si="57"/>
        <v>6.1111111111111098</v>
      </c>
      <c r="BP7" s="23">
        <f t="shared" si="58"/>
        <v>6.1111111111111098</v>
      </c>
      <c r="BQ7" s="23">
        <f t="shared" si="59"/>
        <v>6.1111111111111098</v>
      </c>
      <c r="BR7" s="23">
        <f t="shared" si="60"/>
        <v>6.1111111111111098</v>
      </c>
      <c r="BS7" s="23">
        <f t="shared" si="61"/>
        <v>6.1111111111111098</v>
      </c>
      <c r="BT7" s="23">
        <f t="shared" si="62"/>
        <v>6.1111111111111098</v>
      </c>
      <c r="BU7" s="23">
        <f t="shared" si="63"/>
        <v>6.1111111111111098</v>
      </c>
      <c r="BV7" s="23">
        <f t="shared" si="64"/>
        <v>6.1111111111111098</v>
      </c>
      <c r="BW7" s="23">
        <f t="shared" si="65"/>
        <v>6.1111111111111098</v>
      </c>
      <c r="BX7" s="23">
        <f t="shared" si="66"/>
        <v>6.1111111111111098</v>
      </c>
      <c r="BY7" s="23">
        <f t="shared" si="67"/>
        <v>6.1111111111111098</v>
      </c>
      <c r="BZ7" s="23">
        <f t="shared" si="68"/>
        <v>6.1111111111111098</v>
      </c>
      <c r="CA7" s="23">
        <f t="shared" si="69"/>
        <v>6.1111111111111098</v>
      </c>
      <c r="CB7" s="23">
        <f t="shared" si="70"/>
        <v>6.1111111111111098</v>
      </c>
      <c r="CC7" s="23">
        <f t="shared" si="71"/>
        <v>6.1111111111111098</v>
      </c>
      <c r="CD7" s="23">
        <f t="shared" si="72"/>
        <v>6.1111111111111098</v>
      </c>
      <c r="CE7" s="23">
        <f t="shared" si="73"/>
        <v>6.1111111111111098</v>
      </c>
      <c r="CF7" s="23">
        <f t="shared" si="74"/>
        <v>6.1111111111111098</v>
      </c>
      <c r="CG7" s="23">
        <f t="shared" si="75"/>
        <v>6.1111111111111098</v>
      </c>
      <c r="CH7" s="23">
        <f t="shared" si="76"/>
        <v>6.1111111111111098</v>
      </c>
      <c r="CI7" s="23">
        <f t="shared" si="77"/>
        <v>6.1111111111111098</v>
      </c>
      <c r="CJ7" s="23">
        <f t="shared" si="78"/>
        <v>6.1111111111111098</v>
      </c>
      <c r="CK7" s="23">
        <f t="shared" si="79"/>
        <v>6.1111111111111098</v>
      </c>
      <c r="CL7" s="23">
        <f t="shared" si="80"/>
        <v>6.1111111111111098</v>
      </c>
      <c r="CM7" s="23">
        <f t="shared" si="81"/>
        <v>6.1111111111111098</v>
      </c>
      <c r="CN7" s="23">
        <f t="shared" si="82"/>
        <v>6.1111111111111098</v>
      </c>
      <c r="CO7" s="23">
        <f t="shared" si="83"/>
        <v>6.1111111111111098</v>
      </c>
      <c r="CP7" s="23">
        <f t="shared" si="84"/>
        <v>6.1111111111111098</v>
      </c>
      <c r="CQ7" s="23">
        <f t="shared" si="85"/>
        <v>6.1111111111111098</v>
      </c>
      <c r="CR7" s="23">
        <f t="shared" si="86"/>
        <v>6.1111111111111098</v>
      </c>
      <c r="CS7" s="23">
        <f t="shared" si="87"/>
        <v>6.1111111111111098</v>
      </c>
      <c r="CT7" s="23">
        <f t="shared" si="88"/>
        <v>6.1111111111111098</v>
      </c>
      <c r="CU7" s="23">
        <f t="shared" si="89"/>
        <v>6.1111111111111098</v>
      </c>
      <c r="CV7" s="23">
        <f t="shared" si="90"/>
        <v>6.1111111111111098</v>
      </c>
      <c r="CW7" s="23">
        <f t="shared" si="91"/>
        <v>6.1111111111111098</v>
      </c>
      <c r="CX7" s="23">
        <f t="shared" si="92"/>
        <v>6.1111111111111098</v>
      </c>
      <c r="CY7" s="23">
        <f t="shared" si="93"/>
        <v>6.1111111111111098</v>
      </c>
      <c r="CZ7" s="23">
        <f t="shared" si="94"/>
        <v>6.1111111111111098</v>
      </c>
      <c r="DA7" s="23">
        <f t="shared" si="95"/>
        <v>6.1111111111111098</v>
      </c>
      <c r="DB7" s="23">
        <f t="shared" si="96"/>
        <v>6.1111111111111098</v>
      </c>
      <c r="DC7" s="23">
        <f t="shared" si="97"/>
        <v>6.1111111111111098</v>
      </c>
      <c r="DD7" s="23">
        <f t="shared" si="98"/>
        <v>6.1111111111111098</v>
      </c>
      <c r="DE7" s="23">
        <f t="shared" si="99"/>
        <v>6.1111111111111098</v>
      </c>
      <c r="DF7" s="23">
        <f t="shared" si="100"/>
        <v>6.1111111111111098</v>
      </c>
      <c r="DG7" s="23">
        <f t="shared" si="101"/>
        <v>6.1111111111111098</v>
      </c>
      <c r="DH7" s="23">
        <f t="shared" si="102"/>
        <v>6.1111111111111098</v>
      </c>
      <c r="DI7" s="23">
        <f t="shared" si="103"/>
        <v>6.1111111111111098</v>
      </c>
      <c r="DJ7" s="23">
        <f t="shared" si="104"/>
        <v>6.1111111111111098</v>
      </c>
      <c r="DK7" s="23">
        <f t="shared" si="105"/>
        <v>6.1111111111111098</v>
      </c>
      <c r="DL7" s="23">
        <f t="shared" si="106"/>
        <v>6.1111111111111098</v>
      </c>
      <c r="DM7" s="23">
        <f t="shared" si="107"/>
        <v>6.1111111111111098</v>
      </c>
      <c r="DN7" s="23">
        <f t="shared" si="108"/>
        <v>6.1111111111111098</v>
      </c>
      <c r="DO7" s="23">
        <f t="shared" si="109"/>
        <v>6.1111111111111098</v>
      </c>
      <c r="DP7" s="23">
        <f t="shared" si="110"/>
        <v>6.1111111111111098</v>
      </c>
      <c r="DQ7" s="23">
        <f t="shared" si="111"/>
        <v>6.1111111111111098</v>
      </c>
      <c r="DR7" s="23">
        <f t="shared" si="112"/>
        <v>6.1111111111111098</v>
      </c>
      <c r="DS7" s="23">
        <f t="shared" si="113"/>
        <v>6.1111111111111098</v>
      </c>
      <c r="DT7" s="23">
        <f t="shared" si="114"/>
        <v>6.1111111111111098</v>
      </c>
      <c r="DU7" s="23">
        <f t="shared" si="115"/>
        <v>6.1111111111111098</v>
      </c>
      <c r="DV7" s="23">
        <f t="shared" si="116"/>
        <v>6.1111111111111098</v>
      </c>
      <c r="DW7" s="23">
        <f t="shared" si="117"/>
        <v>6.1111111111111098</v>
      </c>
      <c r="DX7" s="23">
        <f t="shared" si="118"/>
        <v>6.1111111111111098</v>
      </c>
      <c r="DY7" s="23">
        <f t="shared" si="119"/>
        <v>6.1111111111111098</v>
      </c>
      <c r="DZ7" s="23">
        <f t="shared" si="120"/>
        <v>6.1111111111111098</v>
      </c>
      <c r="EA7" s="23">
        <f t="shared" si="121"/>
        <v>6.1111111111111098</v>
      </c>
      <c r="EB7" s="23">
        <f t="shared" si="122"/>
        <v>6.1111111111111098</v>
      </c>
      <c r="EC7" s="23">
        <f t="shared" si="123"/>
        <v>6.1111111111111098</v>
      </c>
      <c r="ED7" s="23">
        <f t="shared" si="124"/>
        <v>6.1111111111111098</v>
      </c>
      <c r="EE7" s="23">
        <f t="shared" si="125"/>
        <v>6.1111111111111098</v>
      </c>
      <c r="EF7" s="23">
        <f t="shared" si="126"/>
        <v>6.1111111111111098</v>
      </c>
      <c r="EG7" s="23">
        <f t="shared" si="127"/>
        <v>6.1111111111111098</v>
      </c>
      <c r="EH7" s="23">
        <f t="shared" si="128"/>
        <v>5.5555555555555598</v>
      </c>
      <c r="EI7" s="23">
        <f t="shared" si="129"/>
        <v>5.5555555555555598</v>
      </c>
      <c r="EJ7" s="23">
        <f t="shared" si="130"/>
        <v>5.5555555555555598</v>
      </c>
      <c r="EK7" s="23">
        <f t="shared" si="131"/>
        <v>5.5555555555555598</v>
      </c>
      <c r="EL7" s="23">
        <f t="shared" si="132"/>
        <v>5.5555555555555598</v>
      </c>
      <c r="EM7" s="23">
        <f t="shared" si="133"/>
        <v>5.5555555555555598</v>
      </c>
      <c r="EN7" s="23">
        <f t="shared" si="134"/>
        <v>5.5555555555555598</v>
      </c>
      <c r="EO7" s="23">
        <f t="shared" si="135"/>
        <v>5.5555555555555598</v>
      </c>
      <c r="EP7" s="23">
        <f t="shared" si="136"/>
        <v>5.5555555555555598</v>
      </c>
      <c r="EQ7" s="23">
        <f t="shared" si="137"/>
        <v>5.5555555555555598</v>
      </c>
      <c r="ER7" s="23">
        <f t="shared" si="138"/>
        <v>5.5555555555555598</v>
      </c>
      <c r="ES7" s="23">
        <f t="shared" si="139"/>
        <v>5.5555555555555598</v>
      </c>
      <c r="ET7" s="23">
        <f t="shared" si="140"/>
        <v>5.5555555555555598</v>
      </c>
      <c r="EU7" s="23">
        <f t="shared" si="141"/>
        <v>5.5555555555555598</v>
      </c>
      <c r="EV7" s="23">
        <f t="shared" si="142"/>
        <v>5.5555555555555598</v>
      </c>
      <c r="EW7" s="23">
        <f t="shared" si="143"/>
        <v>5.5555555555555598</v>
      </c>
      <c r="EX7" s="23">
        <f t="shared" si="144"/>
        <v>5.5555555555555598</v>
      </c>
      <c r="EY7" s="23">
        <f t="shared" si="145"/>
        <v>5.5555555555555598</v>
      </c>
      <c r="EZ7" s="23">
        <f t="shared" si="146"/>
        <v>5.5555555555555598</v>
      </c>
      <c r="FA7" s="23">
        <f t="shared" si="147"/>
        <v>5.5555555555555598</v>
      </c>
      <c r="FB7" s="23">
        <f t="shared" si="148"/>
        <v>5.5555555555555598</v>
      </c>
      <c r="FC7" s="23">
        <f t="shared" si="149"/>
        <v>5.5555555555555598</v>
      </c>
      <c r="FD7" s="23">
        <f t="shared" si="150"/>
        <v>5.5555555555555598</v>
      </c>
      <c r="FE7" s="23">
        <f t="shared" si="151"/>
        <v>5.5555555555555598</v>
      </c>
      <c r="FF7" s="23">
        <f t="shared" si="152"/>
        <v>5.5555555555555598</v>
      </c>
      <c r="FG7" s="23">
        <f t="shared" si="153"/>
        <v>5.5555555555555598</v>
      </c>
      <c r="FH7" s="23">
        <f t="shared" si="154"/>
        <v>5.5555555555555598</v>
      </c>
      <c r="FI7" s="23">
        <f t="shared" si="155"/>
        <v>5.5555555555555598</v>
      </c>
      <c r="FJ7" s="23">
        <f t="shared" si="156"/>
        <v>5.5555555555555598</v>
      </c>
      <c r="FK7" s="23">
        <f t="shared" si="157"/>
        <v>5.5555555555555598</v>
      </c>
      <c r="FL7" s="23">
        <f t="shared" si="158"/>
        <v>5.5555555555555598</v>
      </c>
      <c r="FM7" s="23">
        <f t="shared" si="159"/>
        <v>5.5555555555555598</v>
      </c>
      <c r="FN7" s="23">
        <f t="shared" si="160"/>
        <v>5.5555555555555598</v>
      </c>
      <c r="FO7" s="23">
        <f t="shared" si="161"/>
        <v>5.5555555555555598</v>
      </c>
      <c r="FP7" s="23">
        <f t="shared" si="162"/>
        <v>5.5555555555555598</v>
      </c>
      <c r="FQ7" s="23">
        <f t="shared" si="163"/>
        <v>5.5555555555555598</v>
      </c>
      <c r="FR7" s="23">
        <f t="shared" si="164"/>
        <v>5.5555555555555598</v>
      </c>
      <c r="FS7" s="23">
        <f t="shared" si="165"/>
        <v>5.5555555555555598</v>
      </c>
      <c r="FT7" s="23">
        <f t="shared" si="166"/>
        <v>5.5555555555555598</v>
      </c>
      <c r="FU7" s="23">
        <f t="shared" si="167"/>
        <v>5.5555555555555598</v>
      </c>
      <c r="FV7" s="23">
        <f t="shared" si="168"/>
        <v>5.5555555555555598</v>
      </c>
      <c r="FW7" s="23">
        <f t="shared" si="169"/>
        <v>5.5555555555555598</v>
      </c>
      <c r="FX7" s="23">
        <f t="shared" si="170"/>
        <v>5.5555555555555598</v>
      </c>
      <c r="FY7" s="23">
        <f t="shared" si="171"/>
        <v>5.5555555555555598</v>
      </c>
      <c r="FZ7" s="23">
        <f t="shared" si="172"/>
        <v>5.5555555555555598</v>
      </c>
      <c r="GA7" s="23">
        <f t="shared" si="173"/>
        <v>5.5555555555555598</v>
      </c>
      <c r="GB7" s="23">
        <f t="shared" si="174"/>
        <v>5.5555555555555598</v>
      </c>
      <c r="GC7" s="23">
        <f t="shared" si="175"/>
        <v>5.5555555555555598</v>
      </c>
      <c r="GD7" s="23">
        <f t="shared" si="176"/>
        <v>5.5555555555555598</v>
      </c>
      <c r="GE7" s="23">
        <f t="shared" si="177"/>
        <v>5.5555555555555598</v>
      </c>
      <c r="GF7" s="23">
        <f t="shared" si="178"/>
        <v>5.5555555555555598</v>
      </c>
      <c r="GG7" s="23">
        <f t="shared" si="179"/>
        <v>5.5555555555555598</v>
      </c>
      <c r="GH7" s="23">
        <f t="shared" si="180"/>
        <v>5.5555555555555598</v>
      </c>
      <c r="GI7" s="23">
        <f t="shared" si="181"/>
        <v>5.5555555555555598</v>
      </c>
      <c r="GJ7" s="23">
        <f t="shared" si="182"/>
        <v>5.5555555555555598</v>
      </c>
      <c r="GK7" s="23">
        <f t="shared" si="183"/>
        <v>5.5555555555555598</v>
      </c>
      <c r="GL7" s="23">
        <f t="shared" si="184"/>
        <v>5.5555555555555598</v>
      </c>
      <c r="GM7" s="23">
        <f t="shared" si="185"/>
        <v>5.5555555555555598</v>
      </c>
      <c r="GN7" s="23">
        <f t="shared" si="186"/>
        <v>5.5555555555555598</v>
      </c>
      <c r="GO7" s="23">
        <f t="shared" si="187"/>
        <v>5.5555555555555598</v>
      </c>
    </row>
    <row r="8" spans="1:197" x14ac:dyDescent="0.25">
      <c r="A8" s="63" t="s">
        <v>25</v>
      </c>
      <c r="B8" s="21">
        <v>45971</v>
      </c>
      <c r="C8" s="9">
        <f ca="1">TODAY()-B8+1</f>
        <v>233</v>
      </c>
      <c r="D8" s="9" t="str" cm="1">
        <f t="array" ref="D8" ca="1">_xlfn.IFS(AND(TODAY()-B8&lt;=30,TODAY()-B8&gt;=0),"新品期",AND(TODAY()-B8&gt;=31,TODAY()-B8&lt;=120),"热销期",AND(TODAY()-B8&gt;=121,TODAY()-B8&lt;=180),"清货期",TODAY()-B8&gt;180,"滞销")</f>
        <v>滞销</v>
      </c>
      <c r="E8" s="9"/>
      <c r="F8" s="9"/>
      <c r="G8" s="9"/>
      <c r="H8" s="9">
        <f t="shared" si="6"/>
        <v>0</v>
      </c>
      <c r="I8" s="9"/>
      <c r="J8" s="9"/>
      <c r="K8" s="9"/>
      <c r="L8" s="9">
        <v>2000</v>
      </c>
      <c r="M8" s="11" t="str" cm="1">
        <f t="array" ref="M8" ca="1">IF($C8&gt;180,"0",INDEX($R8:$GO8,$C8-1))</f>
        <v>0</v>
      </c>
      <c r="N8" s="24" t="str" cm="1">
        <f t="array" ref="N8" ca="1">IF(C8&gt;180,"0",INDEX(R8:GO8,C8))</f>
        <v>0</v>
      </c>
      <c r="O8" s="52">
        <v>46144</v>
      </c>
      <c r="P8" s="64" cm="1">
        <f t="array" ref="P8">IFERROR(INDEX(R8:GO8,Q8),"/")</f>
        <v>11.1111111111111</v>
      </c>
      <c r="Q8" s="22">
        <f t="shared" si="7"/>
        <v>173</v>
      </c>
      <c r="R8" s="23">
        <f t="shared" si="8"/>
        <v>8.8888888888888893</v>
      </c>
      <c r="S8" s="23">
        <f t="shared" si="9"/>
        <v>8.8888888888888893</v>
      </c>
      <c r="T8" s="23">
        <f t="shared" si="10"/>
        <v>8.8888888888888893</v>
      </c>
      <c r="U8" s="23">
        <f t="shared" si="11"/>
        <v>8.8888888888888893</v>
      </c>
      <c r="V8" s="23">
        <f t="shared" si="12"/>
        <v>8.8888888888888893</v>
      </c>
      <c r="W8" s="23">
        <f t="shared" si="13"/>
        <v>8.8888888888888893</v>
      </c>
      <c r="X8" s="23">
        <f t="shared" si="14"/>
        <v>8.8888888888888893</v>
      </c>
      <c r="Y8" s="23">
        <f t="shared" si="15"/>
        <v>8.8888888888888893</v>
      </c>
      <c r="Z8" s="23">
        <f t="shared" si="16"/>
        <v>8.8888888888888893</v>
      </c>
      <c r="AA8" s="23">
        <f t="shared" si="17"/>
        <v>8.8888888888888893</v>
      </c>
      <c r="AB8" s="23">
        <f t="shared" si="18"/>
        <v>8.8888888888888893</v>
      </c>
      <c r="AC8" s="23">
        <f t="shared" si="19"/>
        <v>8.8888888888888893</v>
      </c>
      <c r="AD8" s="23">
        <f t="shared" si="20"/>
        <v>8.8888888888888893</v>
      </c>
      <c r="AE8" s="23">
        <f t="shared" si="21"/>
        <v>8.8888888888888893</v>
      </c>
      <c r="AF8" s="23">
        <f t="shared" si="22"/>
        <v>8.8888888888888893</v>
      </c>
      <c r="AG8" s="23">
        <f t="shared" si="23"/>
        <v>8.8888888888888893</v>
      </c>
      <c r="AH8" s="23">
        <f t="shared" si="24"/>
        <v>8.8888888888888893</v>
      </c>
      <c r="AI8" s="23">
        <f t="shared" si="25"/>
        <v>8.8888888888888893</v>
      </c>
      <c r="AJ8" s="23">
        <f t="shared" si="26"/>
        <v>8.8888888888888893</v>
      </c>
      <c r="AK8" s="23">
        <f t="shared" si="27"/>
        <v>8.8888888888888893</v>
      </c>
      <c r="AL8" s="23">
        <f t="shared" si="28"/>
        <v>8.8888888888888893</v>
      </c>
      <c r="AM8" s="23">
        <f t="shared" si="29"/>
        <v>8.8888888888888893</v>
      </c>
      <c r="AN8" s="23">
        <f t="shared" si="30"/>
        <v>8.8888888888888893</v>
      </c>
      <c r="AO8" s="23">
        <f t="shared" si="31"/>
        <v>8.8888888888888893</v>
      </c>
      <c r="AP8" s="23">
        <f t="shared" si="32"/>
        <v>8.8888888888888893</v>
      </c>
      <c r="AQ8" s="23">
        <f t="shared" si="33"/>
        <v>8.8888888888888893</v>
      </c>
      <c r="AR8" s="23">
        <f t="shared" si="34"/>
        <v>8.8888888888888893</v>
      </c>
      <c r="AS8" s="23">
        <f t="shared" si="35"/>
        <v>8.8888888888888893</v>
      </c>
      <c r="AT8" s="23">
        <f t="shared" si="36"/>
        <v>8.8888888888888893</v>
      </c>
      <c r="AU8" s="23">
        <f t="shared" si="37"/>
        <v>8.8888888888888893</v>
      </c>
      <c r="AV8" s="23">
        <f t="shared" si="38"/>
        <v>12.2222222222222</v>
      </c>
      <c r="AW8" s="23">
        <f t="shared" si="39"/>
        <v>12.2222222222222</v>
      </c>
      <c r="AX8" s="23">
        <f t="shared" si="40"/>
        <v>12.2222222222222</v>
      </c>
      <c r="AY8" s="23">
        <f t="shared" si="41"/>
        <v>12.2222222222222</v>
      </c>
      <c r="AZ8" s="23">
        <f t="shared" si="42"/>
        <v>12.2222222222222</v>
      </c>
      <c r="BA8" s="23">
        <f t="shared" si="43"/>
        <v>12.2222222222222</v>
      </c>
      <c r="BB8" s="23">
        <f t="shared" si="44"/>
        <v>12.2222222222222</v>
      </c>
      <c r="BC8" s="23">
        <f t="shared" si="45"/>
        <v>12.2222222222222</v>
      </c>
      <c r="BD8" s="23">
        <f t="shared" si="46"/>
        <v>12.2222222222222</v>
      </c>
      <c r="BE8" s="23">
        <f t="shared" si="47"/>
        <v>12.2222222222222</v>
      </c>
      <c r="BF8" s="23">
        <f t="shared" si="48"/>
        <v>12.2222222222222</v>
      </c>
      <c r="BG8" s="23">
        <f t="shared" si="49"/>
        <v>12.2222222222222</v>
      </c>
      <c r="BH8" s="23">
        <f t="shared" si="50"/>
        <v>12.2222222222222</v>
      </c>
      <c r="BI8" s="23">
        <f t="shared" si="51"/>
        <v>12.2222222222222</v>
      </c>
      <c r="BJ8" s="23">
        <f t="shared" si="52"/>
        <v>12.2222222222222</v>
      </c>
      <c r="BK8" s="23">
        <f t="shared" si="53"/>
        <v>12.2222222222222</v>
      </c>
      <c r="BL8" s="23">
        <f t="shared" si="54"/>
        <v>12.2222222222222</v>
      </c>
      <c r="BM8" s="23">
        <f t="shared" si="55"/>
        <v>12.2222222222222</v>
      </c>
      <c r="BN8" s="23">
        <f t="shared" si="56"/>
        <v>12.2222222222222</v>
      </c>
      <c r="BO8" s="23">
        <f t="shared" si="57"/>
        <v>12.2222222222222</v>
      </c>
      <c r="BP8" s="23">
        <f t="shared" si="58"/>
        <v>12.2222222222222</v>
      </c>
      <c r="BQ8" s="23">
        <f t="shared" si="59"/>
        <v>12.2222222222222</v>
      </c>
      <c r="BR8" s="23">
        <f t="shared" si="60"/>
        <v>12.2222222222222</v>
      </c>
      <c r="BS8" s="23">
        <f t="shared" si="61"/>
        <v>12.2222222222222</v>
      </c>
      <c r="BT8" s="23">
        <f t="shared" si="62"/>
        <v>12.2222222222222</v>
      </c>
      <c r="BU8" s="23">
        <f t="shared" si="63"/>
        <v>12.2222222222222</v>
      </c>
      <c r="BV8" s="23">
        <f t="shared" si="64"/>
        <v>12.2222222222222</v>
      </c>
      <c r="BW8" s="23">
        <f t="shared" si="65"/>
        <v>12.2222222222222</v>
      </c>
      <c r="BX8" s="23">
        <f t="shared" si="66"/>
        <v>12.2222222222222</v>
      </c>
      <c r="BY8" s="23">
        <f t="shared" si="67"/>
        <v>12.2222222222222</v>
      </c>
      <c r="BZ8" s="23">
        <f t="shared" si="68"/>
        <v>12.2222222222222</v>
      </c>
      <c r="CA8" s="23">
        <f t="shared" si="69"/>
        <v>12.2222222222222</v>
      </c>
      <c r="CB8" s="23">
        <f t="shared" si="70"/>
        <v>12.2222222222222</v>
      </c>
      <c r="CC8" s="23">
        <f t="shared" si="71"/>
        <v>12.2222222222222</v>
      </c>
      <c r="CD8" s="23">
        <f t="shared" si="72"/>
        <v>12.2222222222222</v>
      </c>
      <c r="CE8" s="23">
        <f t="shared" si="73"/>
        <v>12.2222222222222</v>
      </c>
      <c r="CF8" s="23">
        <f t="shared" si="74"/>
        <v>12.2222222222222</v>
      </c>
      <c r="CG8" s="23">
        <f t="shared" si="75"/>
        <v>12.2222222222222</v>
      </c>
      <c r="CH8" s="23">
        <f t="shared" si="76"/>
        <v>12.2222222222222</v>
      </c>
      <c r="CI8" s="23">
        <f t="shared" si="77"/>
        <v>12.2222222222222</v>
      </c>
      <c r="CJ8" s="23">
        <f t="shared" si="78"/>
        <v>12.2222222222222</v>
      </c>
      <c r="CK8" s="23">
        <f t="shared" si="79"/>
        <v>12.2222222222222</v>
      </c>
      <c r="CL8" s="23">
        <f t="shared" si="80"/>
        <v>12.2222222222222</v>
      </c>
      <c r="CM8" s="23">
        <f t="shared" si="81"/>
        <v>12.2222222222222</v>
      </c>
      <c r="CN8" s="23">
        <f t="shared" si="82"/>
        <v>12.2222222222222</v>
      </c>
      <c r="CO8" s="23">
        <f t="shared" si="83"/>
        <v>12.2222222222222</v>
      </c>
      <c r="CP8" s="23">
        <f t="shared" si="84"/>
        <v>12.2222222222222</v>
      </c>
      <c r="CQ8" s="23">
        <f t="shared" si="85"/>
        <v>12.2222222222222</v>
      </c>
      <c r="CR8" s="23">
        <f t="shared" si="86"/>
        <v>12.2222222222222</v>
      </c>
      <c r="CS8" s="23">
        <f t="shared" si="87"/>
        <v>12.2222222222222</v>
      </c>
      <c r="CT8" s="23">
        <f t="shared" si="88"/>
        <v>12.2222222222222</v>
      </c>
      <c r="CU8" s="23">
        <f t="shared" si="89"/>
        <v>12.2222222222222</v>
      </c>
      <c r="CV8" s="23">
        <f t="shared" si="90"/>
        <v>12.2222222222222</v>
      </c>
      <c r="CW8" s="23">
        <f t="shared" si="91"/>
        <v>12.2222222222222</v>
      </c>
      <c r="CX8" s="23">
        <f t="shared" si="92"/>
        <v>12.2222222222222</v>
      </c>
      <c r="CY8" s="23">
        <f t="shared" si="93"/>
        <v>12.2222222222222</v>
      </c>
      <c r="CZ8" s="23">
        <f t="shared" si="94"/>
        <v>12.2222222222222</v>
      </c>
      <c r="DA8" s="23">
        <f t="shared" si="95"/>
        <v>12.2222222222222</v>
      </c>
      <c r="DB8" s="23">
        <f t="shared" si="96"/>
        <v>12.2222222222222</v>
      </c>
      <c r="DC8" s="23">
        <f t="shared" si="97"/>
        <v>12.2222222222222</v>
      </c>
      <c r="DD8" s="23">
        <f t="shared" si="98"/>
        <v>12.2222222222222</v>
      </c>
      <c r="DE8" s="23">
        <f t="shared" si="99"/>
        <v>12.2222222222222</v>
      </c>
      <c r="DF8" s="23">
        <f t="shared" si="100"/>
        <v>12.2222222222222</v>
      </c>
      <c r="DG8" s="23">
        <f t="shared" si="101"/>
        <v>12.2222222222222</v>
      </c>
      <c r="DH8" s="23">
        <f t="shared" si="102"/>
        <v>12.2222222222222</v>
      </c>
      <c r="DI8" s="23">
        <f t="shared" si="103"/>
        <v>12.2222222222222</v>
      </c>
      <c r="DJ8" s="23">
        <f t="shared" si="104"/>
        <v>12.2222222222222</v>
      </c>
      <c r="DK8" s="23">
        <f t="shared" si="105"/>
        <v>12.2222222222222</v>
      </c>
      <c r="DL8" s="23">
        <f t="shared" si="106"/>
        <v>12.2222222222222</v>
      </c>
      <c r="DM8" s="23">
        <f t="shared" si="107"/>
        <v>12.2222222222222</v>
      </c>
      <c r="DN8" s="23">
        <f t="shared" si="108"/>
        <v>12.2222222222222</v>
      </c>
      <c r="DO8" s="23">
        <f t="shared" si="109"/>
        <v>12.2222222222222</v>
      </c>
      <c r="DP8" s="23">
        <f t="shared" si="110"/>
        <v>12.2222222222222</v>
      </c>
      <c r="DQ8" s="23">
        <f t="shared" si="111"/>
        <v>12.2222222222222</v>
      </c>
      <c r="DR8" s="23">
        <f t="shared" si="112"/>
        <v>12.2222222222222</v>
      </c>
      <c r="DS8" s="23">
        <f t="shared" si="113"/>
        <v>12.2222222222222</v>
      </c>
      <c r="DT8" s="23">
        <f t="shared" si="114"/>
        <v>12.2222222222222</v>
      </c>
      <c r="DU8" s="23">
        <f t="shared" si="115"/>
        <v>12.2222222222222</v>
      </c>
      <c r="DV8" s="23">
        <f t="shared" si="116"/>
        <v>12.2222222222222</v>
      </c>
      <c r="DW8" s="23">
        <f t="shared" si="117"/>
        <v>12.2222222222222</v>
      </c>
      <c r="DX8" s="23">
        <f t="shared" si="118"/>
        <v>12.2222222222222</v>
      </c>
      <c r="DY8" s="23">
        <f t="shared" si="119"/>
        <v>12.2222222222222</v>
      </c>
      <c r="DZ8" s="23">
        <f t="shared" si="120"/>
        <v>12.2222222222222</v>
      </c>
      <c r="EA8" s="23">
        <f t="shared" si="121"/>
        <v>12.2222222222222</v>
      </c>
      <c r="EB8" s="23">
        <f t="shared" si="122"/>
        <v>12.2222222222222</v>
      </c>
      <c r="EC8" s="23">
        <f t="shared" si="123"/>
        <v>12.2222222222222</v>
      </c>
      <c r="ED8" s="23">
        <f t="shared" si="124"/>
        <v>12.2222222222222</v>
      </c>
      <c r="EE8" s="23">
        <f t="shared" si="125"/>
        <v>12.2222222222222</v>
      </c>
      <c r="EF8" s="23">
        <f t="shared" si="126"/>
        <v>12.2222222222222</v>
      </c>
      <c r="EG8" s="23">
        <f t="shared" si="127"/>
        <v>12.2222222222222</v>
      </c>
      <c r="EH8" s="23">
        <f t="shared" si="128"/>
        <v>11.1111111111111</v>
      </c>
      <c r="EI8" s="23">
        <f t="shared" si="129"/>
        <v>11.1111111111111</v>
      </c>
      <c r="EJ8" s="23">
        <f t="shared" si="130"/>
        <v>11.1111111111111</v>
      </c>
      <c r="EK8" s="23">
        <f t="shared" si="131"/>
        <v>11.1111111111111</v>
      </c>
      <c r="EL8" s="23">
        <f t="shared" si="132"/>
        <v>11.1111111111111</v>
      </c>
      <c r="EM8" s="23">
        <f t="shared" si="133"/>
        <v>11.1111111111111</v>
      </c>
      <c r="EN8" s="23">
        <f t="shared" si="134"/>
        <v>11.1111111111111</v>
      </c>
      <c r="EO8" s="23">
        <f t="shared" si="135"/>
        <v>11.1111111111111</v>
      </c>
      <c r="EP8" s="23">
        <f t="shared" si="136"/>
        <v>11.1111111111111</v>
      </c>
      <c r="EQ8" s="23">
        <f t="shared" si="137"/>
        <v>11.1111111111111</v>
      </c>
      <c r="ER8" s="23">
        <f t="shared" si="138"/>
        <v>11.1111111111111</v>
      </c>
      <c r="ES8" s="23">
        <f t="shared" si="139"/>
        <v>11.1111111111111</v>
      </c>
      <c r="ET8" s="23">
        <f t="shared" si="140"/>
        <v>11.1111111111111</v>
      </c>
      <c r="EU8" s="23">
        <f t="shared" si="141"/>
        <v>11.1111111111111</v>
      </c>
      <c r="EV8" s="23">
        <f t="shared" si="142"/>
        <v>11.1111111111111</v>
      </c>
      <c r="EW8" s="23">
        <f t="shared" si="143"/>
        <v>11.1111111111111</v>
      </c>
      <c r="EX8" s="23">
        <f t="shared" si="144"/>
        <v>11.1111111111111</v>
      </c>
      <c r="EY8" s="23">
        <f t="shared" si="145"/>
        <v>11.1111111111111</v>
      </c>
      <c r="EZ8" s="23">
        <f t="shared" si="146"/>
        <v>11.1111111111111</v>
      </c>
      <c r="FA8" s="23">
        <f t="shared" si="147"/>
        <v>11.1111111111111</v>
      </c>
      <c r="FB8" s="23">
        <f t="shared" si="148"/>
        <v>11.1111111111111</v>
      </c>
      <c r="FC8" s="23">
        <f t="shared" si="149"/>
        <v>11.1111111111111</v>
      </c>
      <c r="FD8" s="23">
        <f t="shared" si="150"/>
        <v>11.1111111111111</v>
      </c>
      <c r="FE8" s="23">
        <f t="shared" si="151"/>
        <v>11.1111111111111</v>
      </c>
      <c r="FF8" s="23">
        <f t="shared" si="152"/>
        <v>11.1111111111111</v>
      </c>
      <c r="FG8" s="23">
        <f t="shared" si="153"/>
        <v>11.1111111111111</v>
      </c>
      <c r="FH8" s="23">
        <f t="shared" si="154"/>
        <v>11.1111111111111</v>
      </c>
      <c r="FI8" s="23">
        <f t="shared" si="155"/>
        <v>11.1111111111111</v>
      </c>
      <c r="FJ8" s="23">
        <f t="shared" si="156"/>
        <v>11.1111111111111</v>
      </c>
      <c r="FK8" s="23">
        <f t="shared" si="157"/>
        <v>11.1111111111111</v>
      </c>
      <c r="FL8" s="23">
        <f t="shared" si="158"/>
        <v>11.1111111111111</v>
      </c>
      <c r="FM8" s="23">
        <f t="shared" si="159"/>
        <v>11.1111111111111</v>
      </c>
      <c r="FN8" s="23">
        <f t="shared" si="160"/>
        <v>11.1111111111111</v>
      </c>
      <c r="FO8" s="23">
        <f t="shared" si="161"/>
        <v>11.1111111111111</v>
      </c>
      <c r="FP8" s="23">
        <f t="shared" si="162"/>
        <v>11.1111111111111</v>
      </c>
      <c r="FQ8" s="23">
        <f t="shared" si="163"/>
        <v>11.1111111111111</v>
      </c>
      <c r="FR8" s="23">
        <f t="shared" si="164"/>
        <v>11.1111111111111</v>
      </c>
      <c r="FS8" s="23">
        <f t="shared" si="165"/>
        <v>11.1111111111111</v>
      </c>
      <c r="FT8" s="23">
        <f t="shared" si="166"/>
        <v>11.1111111111111</v>
      </c>
      <c r="FU8" s="23">
        <f t="shared" si="167"/>
        <v>11.1111111111111</v>
      </c>
      <c r="FV8" s="23">
        <f t="shared" si="168"/>
        <v>11.1111111111111</v>
      </c>
      <c r="FW8" s="23">
        <f t="shared" si="169"/>
        <v>11.1111111111111</v>
      </c>
      <c r="FX8" s="23">
        <f t="shared" si="170"/>
        <v>11.1111111111111</v>
      </c>
      <c r="FY8" s="23">
        <f t="shared" si="171"/>
        <v>11.1111111111111</v>
      </c>
      <c r="FZ8" s="23">
        <f t="shared" si="172"/>
        <v>11.1111111111111</v>
      </c>
      <c r="GA8" s="23">
        <f t="shared" si="173"/>
        <v>11.1111111111111</v>
      </c>
      <c r="GB8" s="23">
        <f t="shared" si="174"/>
        <v>11.1111111111111</v>
      </c>
      <c r="GC8" s="23">
        <f t="shared" si="175"/>
        <v>11.1111111111111</v>
      </c>
      <c r="GD8" s="23">
        <f t="shared" si="176"/>
        <v>11.1111111111111</v>
      </c>
      <c r="GE8" s="23">
        <f t="shared" si="177"/>
        <v>11.1111111111111</v>
      </c>
      <c r="GF8" s="23">
        <f t="shared" si="178"/>
        <v>11.1111111111111</v>
      </c>
      <c r="GG8" s="23">
        <f t="shared" si="179"/>
        <v>11.1111111111111</v>
      </c>
      <c r="GH8" s="23">
        <f t="shared" si="180"/>
        <v>11.1111111111111</v>
      </c>
      <c r="GI8" s="23">
        <f t="shared" si="181"/>
        <v>11.1111111111111</v>
      </c>
      <c r="GJ8" s="23">
        <f t="shared" si="182"/>
        <v>11.1111111111111</v>
      </c>
      <c r="GK8" s="23">
        <f t="shared" si="183"/>
        <v>11.1111111111111</v>
      </c>
      <c r="GL8" s="23">
        <f t="shared" si="184"/>
        <v>11.1111111111111</v>
      </c>
      <c r="GM8" s="23">
        <f t="shared" si="185"/>
        <v>11.1111111111111</v>
      </c>
      <c r="GN8" s="23">
        <f t="shared" si="186"/>
        <v>11.1111111111111</v>
      </c>
      <c r="GO8" s="23">
        <f t="shared" si="187"/>
        <v>11.1111111111111</v>
      </c>
    </row>
    <row r="9" spans="1:197" ht="28" x14ac:dyDescent="0.25">
      <c r="A9" s="8"/>
      <c r="B9" s="21">
        <v>46185</v>
      </c>
      <c r="C9" s="9">
        <f ca="1">TODAY()-B9+1</f>
        <v>19</v>
      </c>
      <c r="D9" s="9" t="str" cm="1">
        <f t="array" ref="D9" ca="1">_xlfn.IFS(AND(TODAY()-B9&lt;=30,TODAY()-B9&gt;=0),"新品期",AND(TODAY()-B9&gt;=31,TODAY()-B9&lt;=120),"热销期",AND(TODAY()-B9&gt;=121,TODAY()-B9&lt;=180),"清货期",TODAY()-B9&gt;180,"滞销")</f>
        <v>新品期</v>
      </c>
      <c r="E9" s="9"/>
      <c r="F9" s="9"/>
      <c r="G9" s="9"/>
      <c r="H9" s="9">
        <f t="shared" si="6"/>
        <v>0</v>
      </c>
      <c r="I9" s="9"/>
      <c r="J9" s="9"/>
      <c r="K9" s="9"/>
      <c r="L9" s="9">
        <v>1000</v>
      </c>
      <c r="M9" s="11" cm="1">
        <f t="array" ref="M9" ca="1">IF($C9&gt;180,"0",INDEX($R9:$GO9,$C9-1))</f>
        <v>4.4444444444444402</v>
      </c>
      <c r="N9" s="11" cm="1">
        <f t="array" ref="N9" ca="1">IF(C9&gt;180,"0",INDEX(R9:GO9,C9))</f>
        <v>4.4444444444444402</v>
      </c>
      <c r="O9" s="52">
        <v>46144</v>
      </c>
      <c r="P9" s="64" t="str" cm="1">
        <f t="array" ref="P9">IFERROR(INDEX(R9:GO9,Q9),"/")</f>
        <v>/</v>
      </c>
      <c r="Q9" s="22" t="str">
        <f t="shared" si="7"/>
        <v>此时段未上架</v>
      </c>
      <c r="R9" s="23">
        <f t="shared" si="8"/>
        <v>4.4444444444444402</v>
      </c>
      <c r="S9" s="23">
        <f t="shared" si="9"/>
        <v>4.4444444444444402</v>
      </c>
      <c r="T9" s="23">
        <f t="shared" si="10"/>
        <v>4.4444444444444402</v>
      </c>
      <c r="U9" s="23">
        <f t="shared" si="11"/>
        <v>4.4444444444444402</v>
      </c>
      <c r="V9" s="23">
        <f t="shared" si="12"/>
        <v>4.4444444444444402</v>
      </c>
      <c r="W9" s="23">
        <f t="shared" si="13"/>
        <v>4.4444444444444402</v>
      </c>
      <c r="X9" s="23">
        <f t="shared" si="14"/>
        <v>4.4444444444444402</v>
      </c>
      <c r="Y9" s="23">
        <f t="shared" si="15"/>
        <v>4.4444444444444402</v>
      </c>
      <c r="Z9" s="23">
        <f t="shared" si="16"/>
        <v>4.4444444444444402</v>
      </c>
      <c r="AA9" s="23">
        <f t="shared" si="17"/>
        <v>4.4444444444444402</v>
      </c>
      <c r="AB9" s="23">
        <f t="shared" si="18"/>
        <v>4.4444444444444402</v>
      </c>
      <c r="AC9" s="23">
        <f t="shared" si="19"/>
        <v>4.4444444444444402</v>
      </c>
      <c r="AD9" s="23">
        <f t="shared" si="20"/>
        <v>4.4444444444444402</v>
      </c>
      <c r="AE9" s="23">
        <f t="shared" si="21"/>
        <v>4.4444444444444402</v>
      </c>
      <c r="AF9" s="23">
        <f t="shared" si="22"/>
        <v>4.4444444444444402</v>
      </c>
      <c r="AG9" s="23">
        <f t="shared" si="23"/>
        <v>4.4444444444444402</v>
      </c>
      <c r="AH9" s="23">
        <f t="shared" si="24"/>
        <v>4.4444444444444402</v>
      </c>
      <c r="AI9" s="23">
        <f t="shared" si="25"/>
        <v>4.4444444444444402</v>
      </c>
      <c r="AJ9" s="23">
        <f t="shared" si="26"/>
        <v>4.4444444444444402</v>
      </c>
      <c r="AK9" s="23">
        <f t="shared" si="27"/>
        <v>4.4444444444444402</v>
      </c>
      <c r="AL9" s="23">
        <f t="shared" si="28"/>
        <v>4.4444444444444402</v>
      </c>
      <c r="AM9" s="23">
        <f t="shared" si="29"/>
        <v>4.4444444444444402</v>
      </c>
      <c r="AN9" s="23">
        <f t="shared" si="30"/>
        <v>4.4444444444444402</v>
      </c>
      <c r="AO9" s="23">
        <f t="shared" si="31"/>
        <v>4.4444444444444402</v>
      </c>
      <c r="AP9" s="23">
        <f t="shared" si="32"/>
        <v>4.4444444444444402</v>
      </c>
      <c r="AQ9" s="23">
        <f t="shared" si="33"/>
        <v>4.4444444444444402</v>
      </c>
      <c r="AR9" s="23">
        <f t="shared" si="34"/>
        <v>4.4444444444444402</v>
      </c>
      <c r="AS9" s="23">
        <f t="shared" si="35"/>
        <v>4.4444444444444402</v>
      </c>
      <c r="AT9" s="23">
        <f t="shared" si="36"/>
        <v>4.4444444444444402</v>
      </c>
      <c r="AU9" s="23">
        <f t="shared" si="37"/>
        <v>4.4444444444444402</v>
      </c>
      <c r="AV9" s="23">
        <f t="shared" si="38"/>
        <v>6.1111111111111098</v>
      </c>
      <c r="AW9" s="23">
        <f t="shared" si="39"/>
        <v>6.1111111111111098</v>
      </c>
      <c r="AX9" s="23">
        <f t="shared" si="40"/>
        <v>6.1111111111111098</v>
      </c>
      <c r="AY9" s="23">
        <f t="shared" si="41"/>
        <v>6.1111111111111098</v>
      </c>
      <c r="AZ9" s="23">
        <f t="shared" si="42"/>
        <v>6.1111111111111098</v>
      </c>
      <c r="BA9" s="23">
        <f t="shared" si="43"/>
        <v>6.1111111111111098</v>
      </c>
      <c r="BB9" s="23">
        <f t="shared" si="44"/>
        <v>6.1111111111111098</v>
      </c>
      <c r="BC9" s="23">
        <f t="shared" si="45"/>
        <v>6.1111111111111098</v>
      </c>
      <c r="BD9" s="23">
        <f t="shared" si="46"/>
        <v>6.1111111111111098</v>
      </c>
      <c r="BE9" s="23">
        <f t="shared" si="47"/>
        <v>6.1111111111111098</v>
      </c>
      <c r="BF9" s="23">
        <f t="shared" si="48"/>
        <v>6.1111111111111098</v>
      </c>
      <c r="BG9" s="23">
        <f t="shared" si="49"/>
        <v>6.1111111111111098</v>
      </c>
      <c r="BH9" s="23">
        <f t="shared" si="50"/>
        <v>6.1111111111111098</v>
      </c>
      <c r="BI9" s="23">
        <f t="shared" si="51"/>
        <v>6.1111111111111098</v>
      </c>
      <c r="BJ9" s="23">
        <f t="shared" si="52"/>
        <v>6.1111111111111098</v>
      </c>
      <c r="BK9" s="23">
        <f t="shared" si="53"/>
        <v>6.1111111111111098</v>
      </c>
      <c r="BL9" s="23">
        <f t="shared" si="54"/>
        <v>6.1111111111111098</v>
      </c>
      <c r="BM9" s="23">
        <f t="shared" si="55"/>
        <v>6.1111111111111098</v>
      </c>
      <c r="BN9" s="23">
        <f t="shared" si="56"/>
        <v>6.1111111111111098</v>
      </c>
      <c r="BO9" s="23">
        <f t="shared" si="57"/>
        <v>6.1111111111111098</v>
      </c>
      <c r="BP9" s="23">
        <f t="shared" si="58"/>
        <v>6.1111111111111098</v>
      </c>
      <c r="BQ9" s="23">
        <f t="shared" si="59"/>
        <v>6.1111111111111098</v>
      </c>
      <c r="BR9" s="23">
        <f t="shared" si="60"/>
        <v>6.1111111111111098</v>
      </c>
      <c r="BS9" s="23">
        <f t="shared" si="61"/>
        <v>6.1111111111111098</v>
      </c>
      <c r="BT9" s="23">
        <f t="shared" si="62"/>
        <v>6.1111111111111098</v>
      </c>
      <c r="BU9" s="23">
        <f t="shared" si="63"/>
        <v>6.1111111111111098</v>
      </c>
      <c r="BV9" s="23">
        <f t="shared" si="64"/>
        <v>6.1111111111111098</v>
      </c>
      <c r="BW9" s="23">
        <f t="shared" si="65"/>
        <v>6.1111111111111098</v>
      </c>
      <c r="BX9" s="23">
        <f t="shared" si="66"/>
        <v>6.1111111111111098</v>
      </c>
      <c r="BY9" s="23">
        <f t="shared" si="67"/>
        <v>6.1111111111111098</v>
      </c>
      <c r="BZ9" s="23">
        <f t="shared" si="68"/>
        <v>6.1111111111111098</v>
      </c>
      <c r="CA9" s="23">
        <f t="shared" si="69"/>
        <v>6.1111111111111098</v>
      </c>
      <c r="CB9" s="23">
        <f t="shared" si="70"/>
        <v>6.1111111111111098</v>
      </c>
      <c r="CC9" s="23">
        <f t="shared" si="71"/>
        <v>6.1111111111111098</v>
      </c>
      <c r="CD9" s="23">
        <f t="shared" si="72"/>
        <v>6.1111111111111098</v>
      </c>
      <c r="CE9" s="23">
        <f t="shared" si="73"/>
        <v>6.1111111111111098</v>
      </c>
      <c r="CF9" s="23">
        <f t="shared" si="74"/>
        <v>6.1111111111111098</v>
      </c>
      <c r="CG9" s="23">
        <f t="shared" si="75"/>
        <v>6.1111111111111098</v>
      </c>
      <c r="CH9" s="23">
        <f t="shared" si="76"/>
        <v>6.1111111111111098</v>
      </c>
      <c r="CI9" s="23">
        <f t="shared" si="77"/>
        <v>6.1111111111111098</v>
      </c>
      <c r="CJ9" s="23">
        <f t="shared" si="78"/>
        <v>6.1111111111111098</v>
      </c>
      <c r="CK9" s="23">
        <f t="shared" si="79"/>
        <v>6.1111111111111098</v>
      </c>
      <c r="CL9" s="23">
        <f t="shared" si="80"/>
        <v>6.1111111111111098</v>
      </c>
      <c r="CM9" s="23">
        <f t="shared" si="81"/>
        <v>6.1111111111111098</v>
      </c>
      <c r="CN9" s="23">
        <f t="shared" si="82"/>
        <v>6.1111111111111098</v>
      </c>
      <c r="CO9" s="23">
        <f t="shared" si="83"/>
        <v>6.1111111111111098</v>
      </c>
      <c r="CP9" s="23">
        <f t="shared" si="84"/>
        <v>6.1111111111111098</v>
      </c>
      <c r="CQ9" s="23">
        <f t="shared" si="85"/>
        <v>6.1111111111111098</v>
      </c>
      <c r="CR9" s="23">
        <f t="shared" si="86"/>
        <v>6.1111111111111098</v>
      </c>
      <c r="CS9" s="23">
        <f t="shared" si="87"/>
        <v>6.1111111111111098</v>
      </c>
      <c r="CT9" s="23">
        <f t="shared" si="88"/>
        <v>6.1111111111111098</v>
      </c>
      <c r="CU9" s="23">
        <f t="shared" si="89"/>
        <v>6.1111111111111098</v>
      </c>
      <c r="CV9" s="23">
        <f t="shared" si="90"/>
        <v>6.1111111111111098</v>
      </c>
      <c r="CW9" s="23">
        <f t="shared" si="91"/>
        <v>6.1111111111111098</v>
      </c>
      <c r="CX9" s="23">
        <f t="shared" si="92"/>
        <v>6.1111111111111098</v>
      </c>
      <c r="CY9" s="23">
        <f t="shared" si="93"/>
        <v>6.1111111111111098</v>
      </c>
      <c r="CZ9" s="23">
        <f t="shared" si="94"/>
        <v>6.1111111111111098</v>
      </c>
      <c r="DA9" s="23">
        <f t="shared" si="95"/>
        <v>6.1111111111111098</v>
      </c>
      <c r="DB9" s="23">
        <f t="shared" si="96"/>
        <v>6.1111111111111098</v>
      </c>
      <c r="DC9" s="23">
        <f t="shared" si="97"/>
        <v>6.1111111111111098</v>
      </c>
      <c r="DD9" s="23">
        <f t="shared" si="98"/>
        <v>6.1111111111111098</v>
      </c>
      <c r="DE9" s="23">
        <f t="shared" si="99"/>
        <v>6.1111111111111098</v>
      </c>
      <c r="DF9" s="23">
        <f t="shared" si="100"/>
        <v>6.1111111111111098</v>
      </c>
      <c r="DG9" s="23">
        <f t="shared" si="101"/>
        <v>6.1111111111111098</v>
      </c>
      <c r="DH9" s="23">
        <f t="shared" si="102"/>
        <v>6.1111111111111098</v>
      </c>
      <c r="DI9" s="23">
        <f t="shared" si="103"/>
        <v>6.1111111111111098</v>
      </c>
      <c r="DJ9" s="23">
        <f t="shared" si="104"/>
        <v>6.1111111111111098</v>
      </c>
      <c r="DK9" s="23">
        <f t="shared" si="105"/>
        <v>6.1111111111111098</v>
      </c>
      <c r="DL9" s="23">
        <f t="shared" si="106"/>
        <v>6.1111111111111098</v>
      </c>
      <c r="DM9" s="23">
        <f t="shared" si="107"/>
        <v>6.1111111111111098</v>
      </c>
      <c r="DN9" s="23">
        <f t="shared" si="108"/>
        <v>6.1111111111111098</v>
      </c>
      <c r="DO9" s="23">
        <f t="shared" si="109"/>
        <v>6.1111111111111098</v>
      </c>
      <c r="DP9" s="23">
        <f t="shared" si="110"/>
        <v>6.1111111111111098</v>
      </c>
      <c r="DQ9" s="23">
        <f t="shared" si="111"/>
        <v>6.1111111111111098</v>
      </c>
      <c r="DR9" s="23">
        <f t="shared" si="112"/>
        <v>6.1111111111111098</v>
      </c>
      <c r="DS9" s="23">
        <f t="shared" si="113"/>
        <v>6.1111111111111098</v>
      </c>
      <c r="DT9" s="23">
        <f t="shared" si="114"/>
        <v>6.1111111111111098</v>
      </c>
      <c r="DU9" s="23">
        <f t="shared" si="115"/>
        <v>6.1111111111111098</v>
      </c>
      <c r="DV9" s="23">
        <f t="shared" si="116"/>
        <v>6.1111111111111098</v>
      </c>
      <c r="DW9" s="23">
        <f t="shared" si="117"/>
        <v>6.1111111111111098</v>
      </c>
      <c r="DX9" s="23">
        <f t="shared" si="118"/>
        <v>6.1111111111111098</v>
      </c>
      <c r="DY9" s="23">
        <f t="shared" si="119"/>
        <v>6.1111111111111098</v>
      </c>
      <c r="DZ9" s="23">
        <f t="shared" si="120"/>
        <v>6.1111111111111098</v>
      </c>
      <c r="EA9" s="23">
        <f t="shared" si="121"/>
        <v>6.1111111111111098</v>
      </c>
      <c r="EB9" s="23">
        <f t="shared" si="122"/>
        <v>6.1111111111111098</v>
      </c>
      <c r="EC9" s="23">
        <f t="shared" si="123"/>
        <v>6.1111111111111098</v>
      </c>
      <c r="ED9" s="23">
        <f t="shared" si="124"/>
        <v>6.1111111111111098</v>
      </c>
      <c r="EE9" s="23">
        <f t="shared" si="125"/>
        <v>6.1111111111111098</v>
      </c>
      <c r="EF9" s="23">
        <f t="shared" si="126"/>
        <v>6.1111111111111098</v>
      </c>
      <c r="EG9" s="23">
        <f t="shared" si="127"/>
        <v>6.1111111111111098</v>
      </c>
      <c r="EH9" s="23">
        <f t="shared" si="128"/>
        <v>5.5555555555555598</v>
      </c>
      <c r="EI9" s="23">
        <f t="shared" si="129"/>
        <v>5.5555555555555598</v>
      </c>
      <c r="EJ9" s="23">
        <f t="shared" si="130"/>
        <v>5.5555555555555598</v>
      </c>
      <c r="EK9" s="23">
        <f t="shared" si="131"/>
        <v>5.5555555555555598</v>
      </c>
      <c r="EL9" s="23">
        <f t="shared" si="132"/>
        <v>5.5555555555555598</v>
      </c>
      <c r="EM9" s="23">
        <f t="shared" si="133"/>
        <v>5.5555555555555598</v>
      </c>
      <c r="EN9" s="23">
        <f t="shared" si="134"/>
        <v>5.5555555555555598</v>
      </c>
      <c r="EO9" s="23">
        <f t="shared" si="135"/>
        <v>5.5555555555555598</v>
      </c>
      <c r="EP9" s="23">
        <f t="shared" si="136"/>
        <v>5.5555555555555598</v>
      </c>
      <c r="EQ9" s="23">
        <f t="shared" si="137"/>
        <v>5.5555555555555598</v>
      </c>
      <c r="ER9" s="23">
        <f t="shared" si="138"/>
        <v>5.5555555555555598</v>
      </c>
      <c r="ES9" s="23">
        <f t="shared" si="139"/>
        <v>5.5555555555555598</v>
      </c>
      <c r="ET9" s="23">
        <f t="shared" si="140"/>
        <v>5.5555555555555598</v>
      </c>
      <c r="EU9" s="23">
        <f t="shared" si="141"/>
        <v>5.5555555555555598</v>
      </c>
      <c r="EV9" s="23">
        <f t="shared" si="142"/>
        <v>5.5555555555555598</v>
      </c>
      <c r="EW9" s="23">
        <f t="shared" si="143"/>
        <v>5.5555555555555598</v>
      </c>
      <c r="EX9" s="23">
        <f t="shared" si="144"/>
        <v>5.5555555555555598</v>
      </c>
      <c r="EY9" s="23">
        <f t="shared" si="145"/>
        <v>5.5555555555555598</v>
      </c>
      <c r="EZ9" s="23">
        <f t="shared" si="146"/>
        <v>5.5555555555555598</v>
      </c>
      <c r="FA9" s="23">
        <f t="shared" si="147"/>
        <v>5.5555555555555598</v>
      </c>
      <c r="FB9" s="23">
        <f t="shared" si="148"/>
        <v>5.5555555555555598</v>
      </c>
      <c r="FC9" s="23">
        <f t="shared" si="149"/>
        <v>5.5555555555555598</v>
      </c>
      <c r="FD9" s="23">
        <f t="shared" si="150"/>
        <v>5.5555555555555598</v>
      </c>
      <c r="FE9" s="23">
        <f t="shared" si="151"/>
        <v>5.5555555555555598</v>
      </c>
      <c r="FF9" s="23">
        <f t="shared" si="152"/>
        <v>5.5555555555555598</v>
      </c>
      <c r="FG9" s="23">
        <f t="shared" si="153"/>
        <v>5.5555555555555598</v>
      </c>
      <c r="FH9" s="23">
        <f t="shared" si="154"/>
        <v>5.5555555555555598</v>
      </c>
      <c r="FI9" s="23">
        <f t="shared" si="155"/>
        <v>5.5555555555555598</v>
      </c>
      <c r="FJ9" s="23">
        <f t="shared" si="156"/>
        <v>5.5555555555555598</v>
      </c>
      <c r="FK9" s="23">
        <f t="shared" si="157"/>
        <v>5.5555555555555598</v>
      </c>
      <c r="FL9" s="23">
        <f t="shared" si="158"/>
        <v>5.5555555555555598</v>
      </c>
      <c r="FM9" s="23">
        <f t="shared" si="159"/>
        <v>5.5555555555555598</v>
      </c>
      <c r="FN9" s="23">
        <f t="shared" si="160"/>
        <v>5.5555555555555598</v>
      </c>
      <c r="FO9" s="23">
        <f t="shared" si="161"/>
        <v>5.5555555555555598</v>
      </c>
      <c r="FP9" s="23">
        <f t="shared" si="162"/>
        <v>5.5555555555555598</v>
      </c>
      <c r="FQ9" s="23">
        <f t="shared" si="163"/>
        <v>5.5555555555555598</v>
      </c>
      <c r="FR9" s="23">
        <f t="shared" si="164"/>
        <v>5.5555555555555598</v>
      </c>
      <c r="FS9" s="23">
        <f t="shared" si="165"/>
        <v>5.5555555555555598</v>
      </c>
      <c r="FT9" s="23">
        <f t="shared" si="166"/>
        <v>5.5555555555555598</v>
      </c>
      <c r="FU9" s="23">
        <f t="shared" si="167"/>
        <v>5.5555555555555598</v>
      </c>
      <c r="FV9" s="23">
        <f t="shared" si="168"/>
        <v>5.5555555555555598</v>
      </c>
      <c r="FW9" s="23">
        <f t="shared" si="169"/>
        <v>5.5555555555555598</v>
      </c>
      <c r="FX9" s="23">
        <f t="shared" si="170"/>
        <v>5.5555555555555598</v>
      </c>
      <c r="FY9" s="23">
        <f t="shared" si="171"/>
        <v>5.5555555555555598</v>
      </c>
      <c r="FZ9" s="23">
        <f t="shared" si="172"/>
        <v>5.5555555555555598</v>
      </c>
      <c r="GA9" s="23">
        <f t="shared" si="173"/>
        <v>5.5555555555555598</v>
      </c>
      <c r="GB9" s="23">
        <f t="shared" si="174"/>
        <v>5.5555555555555598</v>
      </c>
      <c r="GC9" s="23">
        <f t="shared" si="175"/>
        <v>5.5555555555555598</v>
      </c>
      <c r="GD9" s="23">
        <f t="shared" si="176"/>
        <v>5.5555555555555598</v>
      </c>
      <c r="GE9" s="23">
        <f t="shared" si="177"/>
        <v>5.5555555555555598</v>
      </c>
      <c r="GF9" s="23">
        <f t="shared" si="178"/>
        <v>5.5555555555555598</v>
      </c>
      <c r="GG9" s="23">
        <f t="shared" si="179"/>
        <v>5.5555555555555598</v>
      </c>
      <c r="GH9" s="23">
        <f t="shared" si="180"/>
        <v>5.5555555555555598</v>
      </c>
      <c r="GI9" s="23">
        <f t="shared" si="181"/>
        <v>5.5555555555555598</v>
      </c>
      <c r="GJ9" s="23">
        <f t="shared" si="182"/>
        <v>5.5555555555555598</v>
      </c>
      <c r="GK9" s="23">
        <f t="shared" si="183"/>
        <v>5.5555555555555598</v>
      </c>
      <c r="GL9" s="23">
        <f t="shared" si="184"/>
        <v>5.5555555555555598</v>
      </c>
      <c r="GM9" s="23">
        <f t="shared" si="185"/>
        <v>5.5555555555555598</v>
      </c>
      <c r="GN9" s="23">
        <f t="shared" si="186"/>
        <v>5.5555555555555598</v>
      </c>
      <c r="GO9" s="23">
        <f t="shared" si="187"/>
        <v>5.5555555555555598</v>
      </c>
    </row>
    <row r="10" spans="1:197" x14ac:dyDescent="0.25">
      <c r="A10" s="8"/>
      <c r="B10" s="8"/>
      <c r="C10" s="9">
        <f t="shared" ref="C10:C12" ca="1" si="188">TODAY()-B10</f>
        <v>46203</v>
      </c>
      <c r="D10" s="9"/>
      <c r="E10" s="9"/>
      <c r="F10" s="9"/>
      <c r="G10" s="9"/>
      <c r="H10" s="9" t="e">
        <f t="shared" si="6"/>
        <v>#DIV/0!</v>
      </c>
      <c r="I10" s="9"/>
      <c r="J10" s="9"/>
      <c r="K10" s="9"/>
      <c r="L10" s="9"/>
      <c r="M10" s="11" t="str" cm="1">
        <f t="array" ref="M10" ca="1">IF($C10&gt;180,"0",INDEX($R10:$GO10,$C10-1))</f>
        <v>0</v>
      </c>
      <c r="N10" s="11" t="str" cm="1">
        <f t="array" ref="N10" ca="1">IF(C10&gt;180,"0",INDEX(R10:GO10,C10))</f>
        <v>0</v>
      </c>
      <c r="O10" s="52">
        <v>46144</v>
      </c>
      <c r="P10" s="64" t="str" cm="1">
        <f t="array" ref="P10">IFERROR(INDEX(R10:GO10,Q10),"/")</f>
        <v>/</v>
      </c>
      <c r="Q10" s="22">
        <f t="shared" si="7"/>
        <v>46144</v>
      </c>
      <c r="R10" s="23">
        <f t="shared" si="8"/>
        <v>0</v>
      </c>
      <c r="S10" s="23">
        <f t="shared" si="9"/>
        <v>0</v>
      </c>
      <c r="T10" s="23">
        <f t="shared" si="10"/>
        <v>0</v>
      </c>
      <c r="U10" s="23">
        <f t="shared" si="11"/>
        <v>0</v>
      </c>
      <c r="V10" s="23">
        <f t="shared" si="12"/>
        <v>0</v>
      </c>
      <c r="W10" s="23">
        <f t="shared" si="13"/>
        <v>0</v>
      </c>
      <c r="X10" s="23">
        <f t="shared" si="14"/>
        <v>0</v>
      </c>
      <c r="Y10" s="23">
        <f t="shared" si="15"/>
        <v>0</v>
      </c>
      <c r="Z10" s="23">
        <f t="shared" si="16"/>
        <v>0</v>
      </c>
      <c r="AA10" s="23">
        <f t="shared" si="17"/>
        <v>0</v>
      </c>
      <c r="AB10" s="23">
        <f t="shared" si="18"/>
        <v>0</v>
      </c>
      <c r="AC10" s="23">
        <f t="shared" si="19"/>
        <v>0</v>
      </c>
      <c r="AD10" s="23">
        <f t="shared" si="20"/>
        <v>0</v>
      </c>
      <c r="AE10" s="23">
        <f t="shared" si="21"/>
        <v>0</v>
      </c>
      <c r="AF10" s="23">
        <f t="shared" si="22"/>
        <v>0</v>
      </c>
      <c r="AG10" s="23">
        <f t="shared" si="23"/>
        <v>0</v>
      </c>
      <c r="AH10" s="23">
        <f t="shared" si="24"/>
        <v>0</v>
      </c>
      <c r="AI10" s="23">
        <f t="shared" si="25"/>
        <v>0</v>
      </c>
      <c r="AJ10" s="23">
        <f t="shared" si="26"/>
        <v>0</v>
      </c>
      <c r="AK10" s="23">
        <f t="shared" si="27"/>
        <v>0</v>
      </c>
      <c r="AL10" s="23">
        <f t="shared" si="28"/>
        <v>0</v>
      </c>
      <c r="AM10" s="23">
        <f t="shared" si="29"/>
        <v>0</v>
      </c>
      <c r="AN10" s="23">
        <f t="shared" si="30"/>
        <v>0</v>
      </c>
      <c r="AO10" s="23">
        <f t="shared" si="31"/>
        <v>0</v>
      </c>
      <c r="AP10" s="23">
        <f t="shared" si="32"/>
        <v>0</v>
      </c>
      <c r="AQ10" s="23">
        <f t="shared" si="33"/>
        <v>0</v>
      </c>
      <c r="AR10" s="23">
        <f t="shared" si="34"/>
        <v>0</v>
      </c>
      <c r="AS10" s="23">
        <f t="shared" si="35"/>
        <v>0</v>
      </c>
      <c r="AT10" s="23">
        <f t="shared" si="36"/>
        <v>0</v>
      </c>
      <c r="AU10" s="23">
        <f t="shared" si="37"/>
        <v>0</v>
      </c>
      <c r="AV10" s="23">
        <f t="shared" si="38"/>
        <v>0</v>
      </c>
      <c r="AW10" s="23">
        <f t="shared" si="39"/>
        <v>0</v>
      </c>
      <c r="AX10" s="23">
        <f t="shared" si="40"/>
        <v>0</v>
      </c>
      <c r="AY10" s="23">
        <f t="shared" si="41"/>
        <v>0</v>
      </c>
      <c r="AZ10" s="23">
        <f t="shared" si="42"/>
        <v>0</v>
      </c>
      <c r="BA10" s="23">
        <f t="shared" si="43"/>
        <v>0</v>
      </c>
      <c r="BB10" s="23">
        <f t="shared" si="44"/>
        <v>0</v>
      </c>
      <c r="BC10" s="23">
        <f t="shared" si="45"/>
        <v>0</v>
      </c>
      <c r="BD10" s="23">
        <f t="shared" si="46"/>
        <v>0</v>
      </c>
      <c r="BE10" s="23">
        <f t="shared" si="47"/>
        <v>0</v>
      </c>
      <c r="BF10" s="23">
        <f t="shared" si="48"/>
        <v>0</v>
      </c>
      <c r="BG10" s="23">
        <f t="shared" si="49"/>
        <v>0</v>
      </c>
      <c r="BH10" s="23">
        <f t="shared" si="50"/>
        <v>0</v>
      </c>
      <c r="BI10" s="23">
        <f t="shared" si="51"/>
        <v>0</v>
      </c>
      <c r="BJ10" s="23">
        <f t="shared" si="52"/>
        <v>0</v>
      </c>
      <c r="BK10" s="23">
        <f t="shared" si="53"/>
        <v>0</v>
      </c>
      <c r="BL10" s="23">
        <f t="shared" si="54"/>
        <v>0</v>
      </c>
      <c r="BM10" s="23">
        <f t="shared" si="55"/>
        <v>0</v>
      </c>
      <c r="BN10" s="23">
        <f t="shared" si="56"/>
        <v>0</v>
      </c>
      <c r="BO10" s="23">
        <f t="shared" si="57"/>
        <v>0</v>
      </c>
      <c r="BP10" s="23">
        <f t="shared" si="58"/>
        <v>0</v>
      </c>
      <c r="BQ10" s="23">
        <f t="shared" si="59"/>
        <v>0</v>
      </c>
      <c r="BR10" s="23">
        <f t="shared" si="60"/>
        <v>0</v>
      </c>
      <c r="BS10" s="23">
        <f t="shared" si="61"/>
        <v>0</v>
      </c>
      <c r="BT10" s="23">
        <f t="shared" si="62"/>
        <v>0</v>
      </c>
      <c r="BU10" s="23">
        <f t="shared" si="63"/>
        <v>0</v>
      </c>
      <c r="BV10" s="23">
        <f t="shared" si="64"/>
        <v>0</v>
      </c>
      <c r="BW10" s="23">
        <f t="shared" si="65"/>
        <v>0</v>
      </c>
      <c r="BX10" s="23">
        <f t="shared" si="66"/>
        <v>0</v>
      </c>
      <c r="BY10" s="23">
        <f t="shared" si="67"/>
        <v>0</v>
      </c>
      <c r="BZ10" s="23">
        <f t="shared" si="68"/>
        <v>0</v>
      </c>
      <c r="CA10" s="23">
        <f t="shared" si="69"/>
        <v>0</v>
      </c>
      <c r="CB10" s="23">
        <f t="shared" si="70"/>
        <v>0</v>
      </c>
      <c r="CC10" s="23">
        <f t="shared" si="71"/>
        <v>0</v>
      </c>
      <c r="CD10" s="23">
        <f t="shared" si="72"/>
        <v>0</v>
      </c>
      <c r="CE10" s="23">
        <f t="shared" si="73"/>
        <v>0</v>
      </c>
      <c r="CF10" s="23">
        <f t="shared" si="74"/>
        <v>0</v>
      </c>
      <c r="CG10" s="23">
        <f t="shared" si="75"/>
        <v>0</v>
      </c>
      <c r="CH10" s="23">
        <f t="shared" si="76"/>
        <v>0</v>
      </c>
      <c r="CI10" s="23">
        <f t="shared" si="77"/>
        <v>0</v>
      </c>
      <c r="CJ10" s="23">
        <f t="shared" si="78"/>
        <v>0</v>
      </c>
      <c r="CK10" s="23">
        <f t="shared" si="79"/>
        <v>0</v>
      </c>
      <c r="CL10" s="23">
        <f t="shared" si="80"/>
        <v>0</v>
      </c>
      <c r="CM10" s="23">
        <f t="shared" si="81"/>
        <v>0</v>
      </c>
      <c r="CN10" s="23">
        <f t="shared" si="82"/>
        <v>0</v>
      </c>
      <c r="CO10" s="23">
        <f t="shared" si="83"/>
        <v>0</v>
      </c>
      <c r="CP10" s="23">
        <f t="shared" si="84"/>
        <v>0</v>
      </c>
      <c r="CQ10" s="23">
        <f t="shared" si="85"/>
        <v>0</v>
      </c>
      <c r="CR10" s="23">
        <f t="shared" si="86"/>
        <v>0</v>
      </c>
      <c r="CS10" s="23">
        <f t="shared" si="87"/>
        <v>0</v>
      </c>
      <c r="CT10" s="23">
        <f t="shared" si="88"/>
        <v>0</v>
      </c>
      <c r="CU10" s="23">
        <f t="shared" si="89"/>
        <v>0</v>
      </c>
      <c r="CV10" s="23">
        <f t="shared" si="90"/>
        <v>0</v>
      </c>
      <c r="CW10" s="23">
        <f t="shared" si="91"/>
        <v>0</v>
      </c>
      <c r="CX10" s="23">
        <f t="shared" si="92"/>
        <v>0</v>
      </c>
      <c r="CY10" s="23">
        <f t="shared" si="93"/>
        <v>0</v>
      </c>
      <c r="CZ10" s="23">
        <f t="shared" si="94"/>
        <v>0</v>
      </c>
      <c r="DA10" s="23">
        <f t="shared" si="95"/>
        <v>0</v>
      </c>
      <c r="DB10" s="23">
        <f t="shared" si="96"/>
        <v>0</v>
      </c>
      <c r="DC10" s="23">
        <f t="shared" si="97"/>
        <v>0</v>
      </c>
      <c r="DD10" s="23">
        <f t="shared" si="98"/>
        <v>0</v>
      </c>
      <c r="DE10" s="23">
        <f t="shared" si="99"/>
        <v>0</v>
      </c>
      <c r="DF10" s="23">
        <f t="shared" si="100"/>
        <v>0</v>
      </c>
      <c r="DG10" s="23">
        <f t="shared" si="101"/>
        <v>0</v>
      </c>
      <c r="DH10" s="23">
        <f t="shared" si="102"/>
        <v>0</v>
      </c>
      <c r="DI10" s="23">
        <f t="shared" si="103"/>
        <v>0</v>
      </c>
      <c r="DJ10" s="23">
        <f t="shared" si="104"/>
        <v>0</v>
      </c>
      <c r="DK10" s="23">
        <f t="shared" si="105"/>
        <v>0</v>
      </c>
      <c r="DL10" s="23">
        <f t="shared" si="106"/>
        <v>0</v>
      </c>
      <c r="DM10" s="23">
        <f t="shared" si="107"/>
        <v>0</v>
      </c>
      <c r="DN10" s="23">
        <f t="shared" si="108"/>
        <v>0</v>
      </c>
      <c r="DO10" s="23">
        <f t="shared" si="109"/>
        <v>0</v>
      </c>
      <c r="DP10" s="23">
        <f t="shared" si="110"/>
        <v>0</v>
      </c>
      <c r="DQ10" s="23">
        <f t="shared" si="111"/>
        <v>0</v>
      </c>
      <c r="DR10" s="23">
        <f t="shared" si="112"/>
        <v>0</v>
      </c>
      <c r="DS10" s="23">
        <f t="shared" si="113"/>
        <v>0</v>
      </c>
      <c r="DT10" s="23">
        <f t="shared" si="114"/>
        <v>0</v>
      </c>
      <c r="DU10" s="23">
        <f t="shared" si="115"/>
        <v>0</v>
      </c>
      <c r="DV10" s="23">
        <f t="shared" si="116"/>
        <v>0</v>
      </c>
      <c r="DW10" s="23">
        <f t="shared" si="117"/>
        <v>0</v>
      </c>
      <c r="DX10" s="23">
        <f t="shared" si="118"/>
        <v>0</v>
      </c>
      <c r="DY10" s="23">
        <f t="shared" si="119"/>
        <v>0</v>
      </c>
      <c r="DZ10" s="23">
        <f t="shared" si="120"/>
        <v>0</v>
      </c>
      <c r="EA10" s="23">
        <f t="shared" si="121"/>
        <v>0</v>
      </c>
      <c r="EB10" s="23">
        <f t="shared" si="122"/>
        <v>0</v>
      </c>
      <c r="EC10" s="23">
        <f t="shared" si="123"/>
        <v>0</v>
      </c>
      <c r="ED10" s="23">
        <f t="shared" si="124"/>
        <v>0</v>
      </c>
      <c r="EE10" s="23">
        <f t="shared" si="125"/>
        <v>0</v>
      </c>
      <c r="EF10" s="23">
        <f t="shared" si="126"/>
        <v>0</v>
      </c>
      <c r="EG10" s="23">
        <f t="shared" si="127"/>
        <v>0</v>
      </c>
      <c r="EH10" s="23">
        <f t="shared" si="128"/>
        <v>0</v>
      </c>
      <c r="EI10" s="23">
        <f t="shared" si="129"/>
        <v>0</v>
      </c>
      <c r="EJ10" s="23">
        <f t="shared" si="130"/>
        <v>0</v>
      </c>
      <c r="EK10" s="23">
        <f t="shared" si="131"/>
        <v>0</v>
      </c>
      <c r="EL10" s="23">
        <f t="shared" si="132"/>
        <v>0</v>
      </c>
      <c r="EM10" s="23">
        <f t="shared" si="133"/>
        <v>0</v>
      </c>
      <c r="EN10" s="23">
        <f t="shared" si="134"/>
        <v>0</v>
      </c>
      <c r="EO10" s="23">
        <f t="shared" si="135"/>
        <v>0</v>
      </c>
      <c r="EP10" s="23">
        <f t="shared" si="136"/>
        <v>0</v>
      </c>
      <c r="EQ10" s="23">
        <f t="shared" si="137"/>
        <v>0</v>
      </c>
      <c r="ER10" s="23">
        <f t="shared" si="138"/>
        <v>0</v>
      </c>
      <c r="ES10" s="23">
        <f t="shared" si="139"/>
        <v>0</v>
      </c>
      <c r="ET10" s="23">
        <f t="shared" si="140"/>
        <v>0</v>
      </c>
      <c r="EU10" s="23">
        <f t="shared" si="141"/>
        <v>0</v>
      </c>
      <c r="EV10" s="23">
        <f t="shared" si="142"/>
        <v>0</v>
      </c>
      <c r="EW10" s="23">
        <f t="shared" si="143"/>
        <v>0</v>
      </c>
      <c r="EX10" s="23">
        <f t="shared" si="144"/>
        <v>0</v>
      </c>
      <c r="EY10" s="23">
        <f t="shared" si="145"/>
        <v>0</v>
      </c>
      <c r="EZ10" s="23">
        <f t="shared" si="146"/>
        <v>0</v>
      </c>
      <c r="FA10" s="23">
        <f t="shared" si="147"/>
        <v>0</v>
      </c>
      <c r="FB10" s="23">
        <f t="shared" si="148"/>
        <v>0</v>
      </c>
      <c r="FC10" s="23">
        <f t="shared" si="149"/>
        <v>0</v>
      </c>
      <c r="FD10" s="23">
        <f t="shared" si="150"/>
        <v>0</v>
      </c>
      <c r="FE10" s="23">
        <f t="shared" si="151"/>
        <v>0</v>
      </c>
      <c r="FF10" s="23">
        <f t="shared" si="152"/>
        <v>0</v>
      </c>
      <c r="FG10" s="23">
        <f t="shared" si="153"/>
        <v>0</v>
      </c>
      <c r="FH10" s="23">
        <f t="shared" si="154"/>
        <v>0</v>
      </c>
      <c r="FI10" s="23">
        <f t="shared" si="155"/>
        <v>0</v>
      </c>
      <c r="FJ10" s="23">
        <f t="shared" si="156"/>
        <v>0</v>
      </c>
      <c r="FK10" s="23">
        <f t="shared" si="157"/>
        <v>0</v>
      </c>
      <c r="FL10" s="23">
        <f t="shared" si="158"/>
        <v>0</v>
      </c>
      <c r="FM10" s="23">
        <f t="shared" si="159"/>
        <v>0</v>
      </c>
      <c r="FN10" s="23">
        <f t="shared" si="160"/>
        <v>0</v>
      </c>
      <c r="FO10" s="23">
        <f t="shared" si="161"/>
        <v>0</v>
      </c>
      <c r="FP10" s="23">
        <f t="shared" si="162"/>
        <v>0</v>
      </c>
      <c r="FQ10" s="23">
        <f t="shared" si="163"/>
        <v>0</v>
      </c>
      <c r="FR10" s="23">
        <f t="shared" si="164"/>
        <v>0</v>
      </c>
      <c r="FS10" s="23">
        <f t="shared" si="165"/>
        <v>0</v>
      </c>
      <c r="FT10" s="23">
        <f t="shared" si="166"/>
        <v>0</v>
      </c>
      <c r="FU10" s="23">
        <f t="shared" si="167"/>
        <v>0</v>
      </c>
      <c r="FV10" s="23">
        <f t="shared" si="168"/>
        <v>0</v>
      </c>
      <c r="FW10" s="23">
        <f t="shared" si="169"/>
        <v>0</v>
      </c>
      <c r="FX10" s="23">
        <f t="shared" si="170"/>
        <v>0</v>
      </c>
      <c r="FY10" s="23">
        <f t="shared" si="171"/>
        <v>0</v>
      </c>
      <c r="FZ10" s="23">
        <f t="shared" si="172"/>
        <v>0</v>
      </c>
      <c r="GA10" s="23">
        <f t="shared" si="173"/>
        <v>0</v>
      </c>
      <c r="GB10" s="23">
        <f t="shared" si="174"/>
        <v>0</v>
      </c>
      <c r="GC10" s="23">
        <f t="shared" si="175"/>
        <v>0</v>
      </c>
      <c r="GD10" s="23">
        <f t="shared" si="176"/>
        <v>0</v>
      </c>
      <c r="GE10" s="23">
        <f t="shared" si="177"/>
        <v>0</v>
      </c>
      <c r="GF10" s="23">
        <f t="shared" si="178"/>
        <v>0</v>
      </c>
      <c r="GG10" s="23">
        <f t="shared" si="179"/>
        <v>0</v>
      </c>
      <c r="GH10" s="23">
        <f t="shared" si="180"/>
        <v>0</v>
      </c>
      <c r="GI10" s="23">
        <f t="shared" si="181"/>
        <v>0</v>
      </c>
      <c r="GJ10" s="23">
        <f t="shared" si="182"/>
        <v>0</v>
      </c>
      <c r="GK10" s="23">
        <f t="shared" si="183"/>
        <v>0</v>
      </c>
      <c r="GL10" s="23">
        <f t="shared" si="184"/>
        <v>0</v>
      </c>
      <c r="GM10" s="23">
        <f t="shared" si="185"/>
        <v>0</v>
      </c>
      <c r="GN10" s="23">
        <f t="shared" si="186"/>
        <v>0</v>
      </c>
      <c r="GO10" s="23">
        <f t="shared" si="187"/>
        <v>0</v>
      </c>
    </row>
    <row r="11" spans="1:197" x14ac:dyDescent="0.25">
      <c r="A11" s="8"/>
      <c r="B11" s="8"/>
      <c r="C11" s="9">
        <f t="shared" ca="1" si="188"/>
        <v>46203</v>
      </c>
      <c r="D11" s="9"/>
      <c r="E11" s="9"/>
      <c r="F11" s="9"/>
      <c r="G11" s="9"/>
      <c r="H11" s="9" t="e">
        <f t="shared" si="6"/>
        <v>#DIV/0!</v>
      </c>
      <c r="I11" s="9"/>
      <c r="J11" s="9"/>
      <c r="K11" s="9"/>
      <c r="L11" s="9"/>
      <c r="M11" s="11" t="str" cm="1">
        <f t="array" ref="M11" ca="1">IF($C11&gt;180,"0",INDEX($R11:$GO11,$C11-1))</f>
        <v>0</v>
      </c>
      <c r="N11" s="11" t="str" cm="1">
        <f t="array" ref="N11" ca="1">IF(C11&gt;180,"0",INDEX(R11:GO11,C11))</f>
        <v>0</v>
      </c>
      <c r="O11" s="52">
        <v>46144</v>
      </c>
      <c r="P11" s="64" t="str" cm="1">
        <f t="array" ref="P11">IFERROR(INDEX(R11:GO11,Q11),"/")</f>
        <v>/</v>
      </c>
      <c r="Q11" s="22">
        <f t="shared" si="7"/>
        <v>46144</v>
      </c>
      <c r="R11" s="23">
        <f t="shared" si="8"/>
        <v>0</v>
      </c>
      <c r="S11" s="23">
        <f t="shared" si="9"/>
        <v>0</v>
      </c>
      <c r="T11" s="23">
        <f t="shared" si="10"/>
        <v>0</v>
      </c>
      <c r="U11" s="23">
        <f t="shared" si="11"/>
        <v>0</v>
      </c>
      <c r="V11" s="23">
        <f t="shared" si="12"/>
        <v>0</v>
      </c>
      <c r="W11" s="23">
        <f t="shared" si="13"/>
        <v>0</v>
      </c>
      <c r="X11" s="23">
        <f t="shared" si="14"/>
        <v>0</v>
      </c>
      <c r="Y11" s="23">
        <f t="shared" si="15"/>
        <v>0</v>
      </c>
      <c r="Z11" s="23">
        <f t="shared" si="16"/>
        <v>0</v>
      </c>
      <c r="AA11" s="23">
        <f t="shared" si="17"/>
        <v>0</v>
      </c>
      <c r="AB11" s="23">
        <f t="shared" si="18"/>
        <v>0</v>
      </c>
      <c r="AC11" s="23">
        <f t="shared" si="19"/>
        <v>0</v>
      </c>
      <c r="AD11" s="23">
        <f t="shared" si="20"/>
        <v>0</v>
      </c>
      <c r="AE11" s="23">
        <f t="shared" si="21"/>
        <v>0</v>
      </c>
      <c r="AF11" s="23">
        <f t="shared" si="22"/>
        <v>0</v>
      </c>
      <c r="AG11" s="23">
        <f t="shared" si="23"/>
        <v>0</v>
      </c>
      <c r="AH11" s="23">
        <f t="shared" si="24"/>
        <v>0</v>
      </c>
      <c r="AI11" s="23">
        <f t="shared" si="25"/>
        <v>0</v>
      </c>
      <c r="AJ11" s="23">
        <f t="shared" si="26"/>
        <v>0</v>
      </c>
      <c r="AK11" s="23">
        <f t="shared" si="27"/>
        <v>0</v>
      </c>
      <c r="AL11" s="23">
        <f t="shared" si="28"/>
        <v>0</v>
      </c>
      <c r="AM11" s="23">
        <f t="shared" si="29"/>
        <v>0</v>
      </c>
      <c r="AN11" s="23">
        <f t="shared" si="30"/>
        <v>0</v>
      </c>
      <c r="AO11" s="23">
        <f t="shared" si="31"/>
        <v>0</v>
      </c>
      <c r="AP11" s="23">
        <f t="shared" si="32"/>
        <v>0</v>
      </c>
      <c r="AQ11" s="23">
        <f t="shared" si="33"/>
        <v>0</v>
      </c>
      <c r="AR11" s="23">
        <f t="shared" si="34"/>
        <v>0</v>
      </c>
      <c r="AS11" s="23">
        <f t="shared" si="35"/>
        <v>0</v>
      </c>
      <c r="AT11" s="23">
        <f t="shared" si="36"/>
        <v>0</v>
      </c>
      <c r="AU11" s="23">
        <f t="shared" si="37"/>
        <v>0</v>
      </c>
      <c r="AV11" s="23">
        <f t="shared" si="38"/>
        <v>0</v>
      </c>
      <c r="AW11" s="23">
        <f t="shared" si="39"/>
        <v>0</v>
      </c>
      <c r="AX11" s="23">
        <f t="shared" si="40"/>
        <v>0</v>
      </c>
      <c r="AY11" s="23">
        <f t="shared" si="41"/>
        <v>0</v>
      </c>
      <c r="AZ11" s="23">
        <f t="shared" si="42"/>
        <v>0</v>
      </c>
      <c r="BA11" s="23">
        <f t="shared" si="43"/>
        <v>0</v>
      </c>
      <c r="BB11" s="23">
        <f t="shared" si="44"/>
        <v>0</v>
      </c>
      <c r="BC11" s="23">
        <f t="shared" si="45"/>
        <v>0</v>
      </c>
      <c r="BD11" s="23">
        <f t="shared" si="46"/>
        <v>0</v>
      </c>
      <c r="BE11" s="23">
        <f t="shared" si="47"/>
        <v>0</v>
      </c>
      <c r="BF11" s="23">
        <f t="shared" si="48"/>
        <v>0</v>
      </c>
      <c r="BG11" s="23">
        <f t="shared" si="49"/>
        <v>0</v>
      </c>
      <c r="BH11" s="23">
        <f t="shared" si="50"/>
        <v>0</v>
      </c>
      <c r="BI11" s="23">
        <f t="shared" si="51"/>
        <v>0</v>
      </c>
      <c r="BJ11" s="23">
        <f t="shared" si="52"/>
        <v>0</v>
      </c>
      <c r="BK11" s="23">
        <f t="shared" si="53"/>
        <v>0</v>
      </c>
      <c r="BL11" s="23">
        <f t="shared" si="54"/>
        <v>0</v>
      </c>
      <c r="BM11" s="23">
        <f t="shared" si="55"/>
        <v>0</v>
      </c>
      <c r="BN11" s="23">
        <f t="shared" si="56"/>
        <v>0</v>
      </c>
      <c r="BO11" s="23">
        <f t="shared" si="57"/>
        <v>0</v>
      </c>
      <c r="BP11" s="23">
        <f t="shared" si="58"/>
        <v>0</v>
      </c>
      <c r="BQ11" s="23">
        <f t="shared" si="59"/>
        <v>0</v>
      </c>
      <c r="BR11" s="23">
        <f t="shared" si="60"/>
        <v>0</v>
      </c>
      <c r="BS11" s="23">
        <f t="shared" si="61"/>
        <v>0</v>
      </c>
      <c r="BT11" s="23">
        <f t="shared" si="62"/>
        <v>0</v>
      </c>
      <c r="BU11" s="23">
        <f t="shared" si="63"/>
        <v>0</v>
      </c>
      <c r="BV11" s="23">
        <f t="shared" si="64"/>
        <v>0</v>
      </c>
      <c r="BW11" s="23">
        <f t="shared" si="65"/>
        <v>0</v>
      </c>
      <c r="BX11" s="23">
        <f t="shared" si="66"/>
        <v>0</v>
      </c>
      <c r="BY11" s="23">
        <f t="shared" si="67"/>
        <v>0</v>
      </c>
      <c r="BZ11" s="23">
        <f t="shared" si="68"/>
        <v>0</v>
      </c>
      <c r="CA11" s="23">
        <f t="shared" si="69"/>
        <v>0</v>
      </c>
      <c r="CB11" s="23">
        <f t="shared" si="70"/>
        <v>0</v>
      </c>
      <c r="CC11" s="23">
        <f t="shared" si="71"/>
        <v>0</v>
      </c>
      <c r="CD11" s="23">
        <f t="shared" si="72"/>
        <v>0</v>
      </c>
      <c r="CE11" s="23">
        <f t="shared" si="73"/>
        <v>0</v>
      </c>
      <c r="CF11" s="23">
        <f t="shared" si="74"/>
        <v>0</v>
      </c>
      <c r="CG11" s="23">
        <f t="shared" si="75"/>
        <v>0</v>
      </c>
      <c r="CH11" s="23">
        <f t="shared" si="76"/>
        <v>0</v>
      </c>
      <c r="CI11" s="23">
        <f t="shared" si="77"/>
        <v>0</v>
      </c>
      <c r="CJ11" s="23">
        <f t="shared" si="78"/>
        <v>0</v>
      </c>
      <c r="CK11" s="23">
        <f t="shared" si="79"/>
        <v>0</v>
      </c>
      <c r="CL11" s="23">
        <f t="shared" si="80"/>
        <v>0</v>
      </c>
      <c r="CM11" s="23">
        <f t="shared" si="81"/>
        <v>0</v>
      </c>
      <c r="CN11" s="23">
        <f t="shared" si="82"/>
        <v>0</v>
      </c>
      <c r="CO11" s="23">
        <f t="shared" si="83"/>
        <v>0</v>
      </c>
      <c r="CP11" s="23">
        <f t="shared" si="84"/>
        <v>0</v>
      </c>
      <c r="CQ11" s="23">
        <f t="shared" si="85"/>
        <v>0</v>
      </c>
      <c r="CR11" s="23">
        <f t="shared" si="86"/>
        <v>0</v>
      </c>
      <c r="CS11" s="23">
        <f t="shared" si="87"/>
        <v>0</v>
      </c>
      <c r="CT11" s="23">
        <f t="shared" si="88"/>
        <v>0</v>
      </c>
      <c r="CU11" s="23">
        <f t="shared" si="89"/>
        <v>0</v>
      </c>
      <c r="CV11" s="23">
        <f t="shared" si="90"/>
        <v>0</v>
      </c>
      <c r="CW11" s="23">
        <f t="shared" si="91"/>
        <v>0</v>
      </c>
      <c r="CX11" s="23">
        <f t="shared" si="92"/>
        <v>0</v>
      </c>
      <c r="CY11" s="23">
        <f t="shared" si="93"/>
        <v>0</v>
      </c>
      <c r="CZ11" s="23">
        <f t="shared" si="94"/>
        <v>0</v>
      </c>
      <c r="DA11" s="23">
        <f t="shared" si="95"/>
        <v>0</v>
      </c>
      <c r="DB11" s="23">
        <f t="shared" si="96"/>
        <v>0</v>
      </c>
      <c r="DC11" s="23">
        <f t="shared" si="97"/>
        <v>0</v>
      </c>
      <c r="DD11" s="23">
        <f t="shared" si="98"/>
        <v>0</v>
      </c>
      <c r="DE11" s="23">
        <f t="shared" si="99"/>
        <v>0</v>
      </c>
      <c r="DF11" s="23">
        <f t="shared" si="100"/>
        <v>0</v>
      </c>
      <c r="DG11" s="23">
        <f t="shared" si="101"/>
        <v>0</v>
      </c>
      <c r="DH11" s="23">
        <f t="shared" si="102"/>
        <v>0</v>
      </c>
      <c r="DI11" s="23">
        <f t="shared" si="103"/>
        <v>0</v>
      </c>
      <c r="DJ11" s="23">
        <f t="shared" si="104"/>
        <v>0</v>
      </c>
      <c r="DK11" s="23">
        <f t="shared" si="105"/>
        <v>0</v>
      </c>
      <c r="DL11" s="23">
        <f t="shared" si="106"/>
        <v>0</v>
      </c>
      <c r="DM11" s="23">
        <f t="shared" si="107"/>
        <v>0</v>
      </c>
      <c r="DN11" s="23">
        <f t="shared" si="108"/>
        <v>0</v>
      </c>
      <c r="DO11" s="23">
        <f t="shared" si="109"/>
        <v>0</v>
      </c>
      <c r="DP11" s="23">
        <f t="shared" si="110"/>
        <v>0</v>
      </c>
      <c r="DQ11" s="23">
        <f t="shared" si="111"/>
        <v>0</v>
      </c>
      <c r="DR11" s="23">
        <f t="shared" si="112"/>
        <v>0</v>
      </c>
      <c r="DS11" s="23">
        <f t="shared" si="113"/>
        <v>0</v>
      </c>
      <c r="DT11" s="23">
        <f t="shared" si="114"/>
        <v>0</v>
      </c>
      <c r="DU11" s="23">
        <f t="shared" si="115"/>
        <v>0</v>
      </c>
      <c r="DV11" s="23">
        <f t="shared" si="116"/>
        <v>0</v>
      </c>
      <c r="DW11" s="23">
        <f t="shared" si="117"/>
        <v>0</v>
      </c>
      <c r="DX11" s="23">
        <f t="shared" si="118"/>
        <v>0</v>
      </c>
      <c r="DY11" s="23">
        <f t="shared" si="119"/>
        <v>0</v>
      </c>
      <c r="DZ11" s="23">
        <f t="shared" si="120"/>
        <v>0</v>
      </c>
      <c r="EA11" s="23">
        <f t="shared" si="121"/>
        <v>0</v>
      </c>
      <c r="EB11" s="23">
        <f t="shared" si="122"/>
        <v>0</v>
      </c>
      <c r="EC11" s="23">
        <f t="shared" si="123"/>
        <v>0</v>
      </c>
      <c r="ED11" s="23">
        <f t="shared" si="124"/>
        <v>0</v>
      </c>
      <c r="EE11" s="23">
        <f t="shared" si="125"/>
        <v>0</v>
      </c>
      <c r="EF11" s="23">
        <f t="shared" si="126"/>
        <v>0</v>
      </c>
      <c r="EG11" s="23">
        <f t="shared" si="127"/>
        <v>0</v>
      </c>
      <c r="EH11" s="23">
        <f t="shared" si="128"/>
        <v>0</v>
      </c>
      <c r="EI11" s="23">
        <f t="shared" si="129"/>
        <v>0</v>
      </c>
      <c r="EJ11" s="23">
        <f t="shared" si="130"/>
        <v>0</v>
      </c>
      <c r="EK11" s="23">
        <f t="shared" si="131"/>
        <v>0</v>
      </c>
      <c r="EL11" s="23">
        <f t="shared" si="132"/>
        <v>0</v>
      </c>
      <c r="EM11" s="23">
        <f t="shared" si="133"/>
        <v>0</v>
      </c>
      <c r="EN11" s="23">
        <f t="shared" si="134"/>
        <v>0</v>
      </c>
      <c r="EO11" s="23">
        <f t="shared" si="135"/>
        <v>0</v>
      </c>
      <c r="EP11" s="23">
        <f t="shared" si="136"/>
        <v>0</v>
      </c>
      <c r="EQ11" s="23">
        <f t="shared" si="137"/>
        <v>0</v>
      </c>
      <c r="ER11" s="23">
        <f t="shared" si="138"/>
        <v>0</v>
      </c>
      <c r="ES11" s="23">
        <f t="shared" si="139"/>
        <v>0</v>
      </c>
      <c r="ET11" s="23">
        <f t="shared" si="140"/>
        <v>0</v>
      </c>
      <c r="EU11" s="23">
        <f t="shared" si="141"/>
        <v>0</v>
      </c>
      <c r="EV11" s="23">
        <f t="shared" si="142"/>
        <v>0</v>
      </c>
      <c r="EW11" s="23">
        <f t="shared" si="143"/>
        <v>0</v>
      </c>
      <c r="EX11" s="23">
        <f t="shared" si="144"/>
        <v>0</v>
      </c>
      <c r="EY11" s="23">
        <f t="shared" si="145"/>
        <v>0</v>
      </c>
      <c r="EZ11" s="23">
        <f t="shared" si="146"/>
        <v>0</v>
      </c>
      <c r="FA11" s="23">
        <f t="shared" si="147"/>
        <v>0</v>
      </c>
      <c r="FB11" s="23">
        <f t="shared" si="148"/>
        <v>0</v>
      </c>
      <c r="FC11" s="23">
        <f t="shared" si="149"/>
        <v>0</v>
      </c>
      <c r="FD11" s="23">
        <f t="shared" si="150"/>
        <v>0</v>
      </c>
      <c r="FE11" s="23">
        <f t="shared" si="151"/>
        <v>0</v>
      </c>
      <c r="FF11" s="23">
        <f t="shared" si="152"/>
        <v>0</v>
      </c>
      <c r="FG11" s="23">
        <f t="shared" si="153"/>
        <v>0</v>
      </c>
      <c r="FH11" s="23">
        <f t="shared" si="154"/>
        <v>0</v>
      </c>
      <c r="FI11" s="23">
        <f t="shared" si="155"/>
        <v>0</v>
      </c>
      <c r="FJ11" s="23">
        <f t="shared" si="156"/>
        <v>0</v>
      </c>
      <c r="FK11" s="23">
        <f t="shared" si="157"/>
        <v>0</v>
      </c>
      <c r="FL11" s="23">
        <f t="shared" si="158"/>
        <v>0</v>
      </c>
      <c r="FM11" s="23">
        <f t="shared" si="159"/>
        <v>0</v>
      </c>
      <c r="FN11" s="23">
        <f t="shared" si="160"/>
        <v>0</v>
      </c>
      <c r="FO11" s="23">
        <f t="shared" si="161"/>
        <v>0</v>
      </c>
      <c r="FP11" s="23">
        <f t="shared" si="162"/>
        <v>0</v>
      </c>
      <c r="FQ11" s="23">
        <f t="shared" si="163"/>
        <v>0</v>
      </c>
      <c r="FR11" s="23">
        <f t="shared" si="164"/>
        <v>0</v>
      </c>
      <c r="FS11" s="23">
        <f t="shared" si="165"/>
        <v>0</v>
      </c>
      <c r="FT11" s="23">
        <f t="shared" si="166"/>
        <v>0</v>
      </c>
      <c r="FU11" s="23">
        <f t="shared" si="167"/>
        <v>0</v>
      </c>
      <c r="FV11" s="23">
        <f t="shared" si="168"/>
        <v>0</v>
      </c>
      <c r="FW11" s="23">
        <f t="shared" si="169"/>
        <v>0</v>
      </c>
      <c r="FX11" s="23">
        <f t="shared" si="170"/>
        <v>0</v>
      </c>
      <c r="FY11" s="23">
        <f t="shared" si="171"/>
        <v>0</v>
      </c>
      <c r="FZ11" s="23">
        <f t="shared" si="172"/>
        <v>0</v>
      </c>
      <c r="GA11" s="23">
        <f t="shared" si="173"/>
        <v>0</v>
      </c>
      <c r="GB11" s="23">
        <f t="shared" si="174"/>
        <v>0</v>
      </c>
      <c r="GC11" s="23">
        <f t="shared" si="175"/>
        <v>0</v>
      </c>
      <c r="GD11" s="23">
        <f t="shared" si="176"/>
        <v>0</v>
      </c>
      <c r="GE11" s="23">
        <f t="shared" si="177"/>
        <v>0</v>
      </c>
      <c r="GF11" s="23">
        <f t="shared" si="178"/>
        <v>0</v>
      </c>
      <c r="GG11" s="23">
        <f t="shared" si="179"/>
        <v>0</v>
      </c>
      <c r="GH11" s="23">
        <f t="shared" si="180"/>
        <v>0</v>
      </c>
      <c r="GI11" s="23">
        <f t="shared" si="181"/>
        <v>0</v>
      </c>
      <c r="GJ11" s="23">
        <f t="shared" si="182"/>
        <v>0</v>
      </c>
      <c r="GK11" s="23">
        <f t="shared" si="183"/>
        <v>0</v>
      </c>
      <c r="GL11" s="23">
        <f t="shared" si="184"/>
        <v>0</v>
      </c>
      <c r="GM11" s="23">
        <f t="shared" si="185"/>
        <v>0</v>
      </c>
      <c r="GN11" s="23">
        <f t="shared" si="186"/>
        <v>0</v>
      </c>
      <c r="GO11" s="23">
        <f t="shared" si="187"/>
        <v>0</v>
      </c>
    </row>
    <row r="12" spans="1:197" x14ac:dyDescent="0.25">
      <c r="A12" s="8"/>
      <c r="B12" s="8"/>
      <c r="C12" s="9">
        <f t="shared" ca="1" si="188"/>
        <v>46203</v>
      </c>
      <c r="D12" s="9"/>
      <c r="E12" s="9"/>
      <c r="F12" s="9"/>
      <c r="G12" s="9"/>
      <c r="H12" s="9" t="e">
        <f t="shared" si="6"/>
        <v>#DIV/0!</v>
      </c>
      <c r="I12" s="9"/>
      <c r="J12" s="9"/>
      <c r="K12" s="9"/>
      <c r="L12" s="9"/>
      <c r="M12" s="11" t="str" cm="1">
        <f t="array" ref="M12" ca="1">IF($C12&gt;180,"0",INDEX($R12:$GO12,$C12-1))</f>
        <v>0</v>
      </c>
      <c r="N12" s="11" t="str" cm="1">
        <f t="array" ref="N12" ca="1">IF(C12&gt;180,"0",INDEX(R12:GO12,C12))</f>
        <v>0</v>
      </c>
      <c r="O12" s="52">
        <v>46144</v>
      </c>
      <c r="P12" s="64" t="str" cm="1">
        <f t="array" ref="P12">IFERROR(INDEX(R12:GO12,Q12),"/")</f>
        <v>/</v>
      </c>
      <c r="Q12" s="22">
        <f t="shared" si="7"/>
        <v>46144</v>
      </c>
      <c r="R12" s="23">
        <f t="shared" si="8"/>
        <v>0</v>
      </c>
      <c r="S12" s="23">
        <f t="shared" si="9"/>
        <v>0</v>
      </c>
      <c r="T12" s="23">
        <f t="shared" si="10"/>
        <v>0</v>
      </c>
      <c r="U12" s="23">
        <f t="shared" si="11"/>
        <v>0</v>
      </c>
      <c r="V12" s="23">
        <f t="shared" si="12"/>
        <v>0</v>
      </c>
      <c r="W12" s="23">
        <f t="shared" si="13"/>
        <v>0</v>
      </c>
      <c r="X12" s="23">
        <f t="shared" si="14"/>
        <v>0</v>
      </c>
      <c r="Y12" s="23">
        <f t="shared" si="15"/>
        <v>0</v>
      </c>
      <c r="Z12" s="23">
        <f t="shared" si="16"/>
        <v>0</v>
      </c>
      <c r="AA12" s="23">
        <f t="shared" si="17"/>
        <v>0</v>
      </c>
      <c r="AB12" s="23">
        <f t="shared" si="18"/>
        <v>0</v>
      </c>
      <c r="AC12" s="23">
        <f t="shared" si="19"/>
        <v>0</v>
      </c>
      <c r="AD12" s="23">
        <f t="shared" si="20"/>
        <v>0</v>
      </c>
      <c r="AE12" s="23">
        <f t="shared" si="21"/>
        <v>0</v>
      </c>
      <c r="AF12" s="23">
        <f t="shared" si="22"/>
        <v>0</v>
      </c>
      <c r="AG12" s="23">
        <f t="shared" si="23"/>
        <v>0</v>
      </c>
      <c r="AH12" s="23">
        <f t="shared" si="24"/>
        <v>0</v>
      </c>
      <c r="AI12" s="23">
        <f t="shared" si="25"/>
        <v>0</v>
      </c>
      <c r="AJ12" s="23">
        <f t="shared" si="26"/>
        <v>0</v>
      </c>
      <c r="AK12" s="23">
        <f t="shared" si="27"/>
        <v>0</v>
      </c>
      <c r="AL12" s="23">
        <f t="shared" si="28"/>
        <v>0</v>
      </c>
      <c r="AM12" s="23">
        <f t="shared" si="29"/>
        <v>0</v>
      </c>
      <c r="AN12" s="23">
        <f t="shared" si="30"/>
        <v>0</v>
      </c>
      <c r="AO12" s="23">
        <f t="shared" si="31"/>
        <v>0</v>
      </c>
      <c r="AP12" s="23">
        <f t="shared" si="32"/>
        <v>0</v>
      </c>
      <c r="AQ12" s="23">
        <f t="shared" si="33"/>
        <v>0</v>
      </c>
      <c r="AR12" s="23">
        <f t="shared" si="34"/>
        <v>0</v>
      </c>
      <c r="AS12" s="23">
        <f t="shared" si="35"/>
        <v>0</v>
      </c>
      <c r="AT12" s="23">
        <f t="shared" si="36"/>
        <v>0</v>
      </c>
      <c r="AU12" s="23">
        <f t="shared" si="37"/>
        <v>0</v>
      </c>
      <c r="AV12" s="23">
        <f t="shared" si="38"/>
        <v>0</v>
      </c>
      <c r="AW12" s="23">
        <f t="shared" si="39"/>
        <v>0</v>
      </c>
      <c r="AX12" s="23">
        <f t="shared" si="40"/>
        <v>0</v>
      </c>
      <c r="AY12" s="23">
        <f t="shared" si="41"/>
        <v>0</v>
      </c>
      <c r="AZ12" s="23">
        <f t="shared" si="42"/>
        <v>0</v>
      </c>
      <c r="BA12" s="23">
        <f t="shared" si="43"/>
        <v>0</v>
      </c>
      <c r="BB12" s="23">
        <f t="shared" si="44"/>
        <v>0</v>
      </c>
      <c r="BC12" s="23">
        <f t="shared" si="45"/>
        <v>0</v>
      </c>
      <c r="BD12" s="23">
        <f t="shared" si="46"/>
        <v>0</v>
      </c>
      <c r="BE12" s="23">
        <f t="shared" si="47"/>
        <v>0</v>
      </c>
      <c r="BF12" s="23">
        <f t="shared" si="48"/>
        <v>0</v>
      </c>
      <c r="BG12" s="23">
        <f t="shared" si="49"/>
        <v>0</v>
      </c>
      <c r="BH12" s="23">
        <f t="shared" si="50"/>
        <v>0</v>
      </c>
      <c r="BI12" s="23">
        <f t="shared" si="51"/>
        <v>0</v>
      </c>
      <c r="BJ12" s="23">
        <f t="shared" si="52"/>
        <v>0</v>
      </c>
      <c r="BK12" s="23">
        <f t="shared" si="53"/>
        <v>0</v>
      </c>
      <c r="BL12" s="23">
        <f t="shared" si="54"/>
        <v>0</v>
      </c>
      <c r="BM12" s="23">
        <f t="shared" si="55"/>
        <v>0</v>
      </c>
      <c r="BN12" s="23">
        <f t="shared" si="56"/>
        <v>0</v>
      </c>
      <c r="BO12" s="23">
        <f t="shared" si="57"/>
        <v>0</v>
      </c>
      <c r="BP12" s="23">
        <f t="shared" si="58"/>
        <v>0</v>
      </c>
      <c r="BQ12" s="23">
        <f t="shared" si="59"/>
        <v>0</v>
      </c>
      <c r="BR12" s="23">
        <f t="shared" si="60"/>
        <v>0</v>
      </c>
      <c r="BS12" s="23">
        <f t="shared" si="61"/>
        <v>0</v>
      </c>
      <c r="BT12" s="23">
        <f t="shared" si="62"/>
        <v>0</v>
      </c>
      <c r="BU12" s="23">
        <f t="shared" si="63"/>
        <v>0</v>
      </c>
      <c r="BV12" s="23">
        <f t="shared" si="64"/>
        <v>0</v>
      </c>
      <c r="BW12" s="23">
        <f t="shared" si="65"/>
        <v>0</v>
      </c>
      <c r="BX12" s="23">
        <f t="shared" si="66"/>
        <v>0</v>
      </c>
      <c r="BY12" s="23">
        <f t="shared" si="67"/>
        <v>0</v>
      </c>
      <c r="BZ12" s="23">
        <f t="shared" si="68"/>
        <v>0</v>
      </c>
      <c r="CA12" s="23">
        <f t="shared" si="69"/>
        <v>0</v>
      </c>
      <c r="CB12" s="23">
        <f t="shared" si="70"/>
        <v>0</v>
      </c>
      <c r="CC12" s="23">
        <f t="shared" si="71"/>
        <v>0</v>
      </c>
      <c r="CD12" s="23">
        <f t="shared" si="72"/>
        <v>0</v>
      </c>
      <c r="CE12" s="23">
        <f t="shared" si="73"/>
        <v>0</v>
      </c>
      <c r="CF12" s="23">
        <f t="shared" si="74"/>
        <v>0</v>
      </c>
      <c r="CG12" s="23">
        <f t="shared" si="75"/>
        <v>0</v>
      </c>
      <c r="CH12" s="23">
        <f t="shared" si="76"/>
        <v>0</v>
      </c>
      <c r="CI12" s="23">
        <f t="shared" si="77"/>
        <v>0</v>
      </c>
      <c r="CJ12" s="23">
        <f t="shared" si="78"/>
        <v>0</v>
      </c>
      <c r="CK12" s="23">
        <f t="shared" si="79"/>
        <v>0</v>
      </c>
      <c r="CL12" s="23">
        <f t="shared" si="80"/>
        <v>0</v>
      </c>
      <c r="CM12" s="23">
        <f t="shared" si="81"/>
        <v>0</v>
      </c>
      <c r="CN12" s="23">
        <f t="shared" si="82"/>
        <v>0</v>
      </c>
      <c r="CO12" s="23">
        <f t="shared" si="83"/>
        <v>0</v>
      </c>
      <c r="CP12" s="23">
        <f t="shared" si="84"/>
        <v>0</v>
      </c>
      <c r="CQ12" s="23">
        <f t="shared" si="85"/>
        <v>0</v>
      </c>
      <c r="CR12" s="23">
        <f t="shared" si="86"/>
        <v>0</v>
      </c>
      <c r="CS12" s="23">
        <f t="shared" si="87"/>
        <v>0</v>
      </c>
      <c r="CT12" s="23">
        <f t="shared" si="88"/>
        <v>0</v>
      </c>
      <c r="CU12" s="23">
        <f t="shared" si="89"/>
        <v>0</v>
      </c>
      <c r="CV12" s="23">
        <f t="shared" si="90"/>
        <v>0</v>
      </c>
      <c r="CW12" s="23">
        <f t="shared" si="91"/>
        <v>0</v>
      </c>
      <c r="CX12" s="23">
        <f t="shared" si="92"/>
        <v>0</v>
      </c>
      <c r="CY12" s="23">
        <f t="shared" si="93"/>
        <v>0</v>
      </c>
      <c r="CZ12" s="23">
        <f t="shared" si="94"/>
        <v>0</v>
      </c>
      <c r="DA12" s="23">
        <f t="shared" si="95"/>
        <v>0</v>
      </c>
      <c r="DB12" s="23">
        <f t="shared" si="96"/>
        <v>0</v>
      </c>
      <c r="DC12" s="23">
        <f t="shared" si="97"/>
        <v>0</v>
      </c>
      <c r="DD12" s="23">
        <f t="shared" si="98"/>
        <v>0</v>
      </c>
      <c r="DE12" s="23">
        <f t="shared" si="99"/>
        <v>0</v>
      </c>
      <c r="DF12" s="23">
        <f t="shared" si="100"/>
        <v>0</v>
      </c>
      <c r="DG12" s="23">
        <f t="shared" si="101"/>
        <v>0</v>
      </c>
      <c r="DH12" s="23">
        <f t="shared" si="102"/>
        <v>0</v>
      </c>
      <c r="DI12" s="23">
        <f t="shared" si="103"/>
        <v>0</v>
      </c>
      <c r="DJ12" s="23">
        <f t="shared" si="104"/>
        <v>0</v>
      </c>
      <c r="DK12" s="23">
        <f t="shared" si="105"/>
        <v>0</v>
      </c>
      <c r="DL12" s="23">
        <f t="shared" si="106"/>
        <v>0</v>
      </c>
      <c r="DM12" s="23">
        <f t="shared" si="107"/>
        <v>0</v>
      </c>
      <c r="DN12" s="23">
        <f t="shared" si="108"/>
        <v>0</v>
      </c>
      <c r="DO12" s="23">
        <f t="shared" si="109"/>
        <v>0</v>
      </c>
      <c r="DP12" s="23">
        <f t="shared" si="110"/>
        <v>0</v>
      </c>
      <c r="DQ12" s="23">
        <f t="shared" si="111"/>
        <v>0</v>
      </c>
      <c r="DR12" s="23">
        <f t="shared" si="112"/>
        <v>0</v>
      </c>
      <c r="DS12" s="23">
        <f t="shared" si="113"/>
        <v>0</v>
      </c>
      <c r="DT12" s="23">
        <f t="shared" si="114"/>
        <v>0</v>
      </c>
      <c r="DU12" s="23">
        <f t="shared" si="115"/>
        <v>0</v>
      </c>
      <c r="DV12" s="23">
        <f t="shared" si="116"/>
        <v>0</v>
      </c>
      <c r="DW12" s="23">
        <f t="shared" si="117"/>
        <v>0</v>
      </c>
      <c r="DX12" s="23">
        <f t="shared" si="118"/>
        <v>0</v>
      </c>
      <c r="DY12" s="23">
        <f t="shared" si="119"/>
        <v>0</v>
      </c>
      <c r="DZ12" s="23">
        <f t="shared" si="120"/>
        <v>0</v>
      </c>
      <c r="EA12" s="23">
        <f t="shared" si="121"/>
        <v>0</v>
      </c>
      <c r="EB12" s="23">
        <f t="shared" si="122"/>
        <v>0</v>
      </c>
      <c r="EC12" s="23">
        <f t="shared" si="123"/>
        <v>0</v>
      </c>
      <c r="ED12" s="23">
        <f t="shared" si="124"/>
        <v>0</v>
      </c>
      <c r="EE12" s="23">
        <f t="shared" si="125"/>
        <v>0</v>
      </c>
      <c r="EF12" s="23">
        <f t="shared" si="126"/>
        <v>0</v>
      </c>
      <c r="EG12" s="23">
        <f t="shared" si="127"/>
        <v>0</v>
      </c>
      <c r="EH12" s="23">
        <f t="shared" si="128"/>
        <v>0</v>
      </c>
      <c r="EI12" s="23">
        <f t="shared" si="129"/>
        <v>0</v>
      </c>
      <c r="EJ12" s="23">
        <f t="shared" si="130"/>
        <v>0</v>
      </c>
      <c r="EK12" s="23">
        <f t="shared" si="131"/>
        <v>0</v>
      </c>
      <c r="EL12" s="23">
        <f t="shared" si="132"/>
        <v>0</v>
      </c>
      <c r="EM12" s="23">
        <f t="shared" si="133"/>
        <v>0</v>
      </c>
      <c r="EN12" s="23">
        <f t="shared" si="134"/>
        <v>0</v>
      </c>
      <c r="EO12" s="23">
        <f t="shared" si="135"/>
        <v>0</v>
      </c>
      <c r="EP12" s="23">
        <f t="shared" si="136"/>
        <v>0</v>
      </c>
      <c r="EQ12" s="23">
        <f t="shared" si="137"/>
        <v>0</v>
      </c>
      <c r="ER12" s="23">
        <f t="shared" si="138"/>
        <v>0</v>
      </c>
      <c r="ES12" s="23">
        <f t="shared" si="139"/>
        <v>0</v>
      </c>
      <c r="ET12" s="23">
        <f t="shared" si="140"/>
        <v>0</v>
      </c>
      <c r="EU12" s="23">
        <f t="shared" si="141"/>
        <v>0</v>
      </c>
      <c r="EV12" s="23">
        <f t="shared" si="142"/>
        <v>0</v>
      </c>
      <c r="EW12" s="23">
        <f t="shared" si="143"/>
        <v>0</v>
      </c>
      <c r="EX12" s="23">
        <f t="shared" si="144"/>
        <v>0</v>
      </c>
      <c r="EY12" s="23">
        <f t="shared" si="145"/>
        <v>0</v>
      </c>
      <c r="EZ12" s="23">
        <f t="shared" si="146"/>
        <v>0</v>
      </c>
      <c r="FA12" s="23">
        <f t="shared" si="147"/>
        <v>0</v>
      </c>
      <c r="FB12" s="23">
        <f t="shared" si="148"/>
        <v>0</v>
      </c>
      <c r="FC12" s="23">
        <f t="shared" si="149"/>
        <v>0</v>
      </c>
      <c r="FD12" s="23">
        <f t="shared" si="150"/>
        <v>0</v>
      </c>
      <c r="FE12" s="23">
        <f t="shared" si="151"/>
        <v>0</v>
      </c>
      <c r="FF12" s="23">
        <f t="shared" si="152"/>
        <v>0</v>
      </c>
      <c r="FG12" s="23">
        <f t="shared" si="153"/>
        <v>0</v>
      </c>
      <c r="FH12" s="23">
        <f t="shared" si="154"/>
        <v>0</v>
      </c>
      <c r="FI12" s="23">
        <f t="shared" si="155"/>
        <v>0</v>
      </c>
      <c r="FJ12" s="23">
        <f t="shared" si="156"/>
        <v>0</v>
      </c>
      <c r="FK12" s="23">
        <f t="shared" si="157"/>
        <v>0</v>
      </c>
      <c r="FL12" s="23">
        <f t="shared" si="158"/>
        <v>0</v>
      </c>
      <c r="FM12" s="23">
        <f t="shared" si="159"/>
        <v>0</v>
      </c>
      <c r="FN12" s="23">
        <f t="shared" si="160"/>
        <v>0</v>
      </c>
      <c r="FO12" s="23">
        <f t="shared" si="161"/>
        <v>0</v>
      </c>
      <c r="FP12" s="23">
        <f t="shared" si="162"/>
        <v>0</v>
      </c>
      <c r="FQ12" s="23">
        <f t="shared" si="163"/>
        <v>0</v>
      </c>
      <c r="FR12" s="23">
        <f t="shared" si="164"/>
        <v>0</v>
      </c>
      <c r="FS12" s="23">
        <f t="shared" si="165"/>
        <v>0</v>
      </c>
      <c r="FT12" s="23">
        <f t="shared" si="166"/>
        <v>0</v>
      </c>
      <c r="FU12" s="23">
        <f t="shared" si="167"/>
        <v>0</v>
      </c>
      <c r="FV12" s="23">
        <f t="shared" si="168"/>
        <v>0</v>
      </c>
      <c r="FW12" s="23">
        <f t="shared" si="169"/>
        <v>0</v>
      </c>
      <c r="FX12" s="23">
        <f t="shared" si="170"/>
        <v>0</v>
      </c>
      <c r="FY12" s="23">
        <f t="shared" si="171"/>
        <v>0</v>
      </c>
      <c r="FZ12" s="23">
        <f t="shared" si="172"/>
        <v>0</v>
      </c>
      <c r="GA12" s="23">
        <f t="shared" si="173"/>
        <v>0</v>
      </c>
      <c r="GB12" s="23">
        <f t="shared" si="174"/>
        <v>0</v>
      </c>
      <c r="GC12" s="23">
        <f t="shared" si="175"/>
        <v>0</v>
      </c>
      <c r="GD12" s="23">
        <f t="shared" si="176"/>
        <v>0</v>
      </c>
      <c r="GE12" s="23">
        <f t="shared" si="177"/>
        <v>0</v>
      </c>
      <c r="GF12" s="23">
        <f t="shared" si="178"/>
        <v>0</v>
      </c>
      <c r="GG12" s="23">
        <f t="shared" si="179"/>
        <v>0</v>
      </c>
      <c r="GH12" s="23">
        <f t="shared" si="180"/>
        <v>0</v>
      </c>
      <c r="GI12" s="23">
        <f t="shared" si="181"/>
        <v>0</v>
      </c>
      <c r="GJ12" s="23">
        <f t="shared" si="182"/>
        <v>0</v>
      </c>
      <c r="GK12" s="23">
        <f t="shared" si="183"/>
        <v>0</v>
      </c>
      <c r="GL12" s="23">
        <f t="shared" si="184"/>
        <v>0</v>
      </c>
      <c r="GM12" s="23">
        <f t="shared" si="185"/>
        <v>0</v>
      </c>
      <c r="GN12" s="23">
        <f t="shared" si="186"/>
        <v>0</v>
      </c>
      <c r="GO12" s="23">
        <f t="shared" si="187"/>
        <v>0</v>
      </c>
    </row>
  </sheetData>
  <mergeCells count="4">
    <mergeCell ref="O3:Q3"/>
    <mergeCell ref="R3:AU3"/>
    <mergeCell ref="AV3:EG3"/>
    <mergeCell ref="EH3:GO3"/>
  </mergeCells>
  <phoneticPr fontId="25" type="noConversion"/>
  <dataValidations count="1">
    <dataValidation type="list" allowBlank="1" showInputMessage="1" showErrorMessage="1" sqref="A2" xr:uid="{00000000-0002-0000-0000-000000000000}">
      <formula1>"销售计划（销售前）,销售计划（销售后）,实际销售,达成情况"</formula1>
    </dataValidation>
  </dataValidations>
  <pageMargins left="0.75" right="0.75" top="1" bottom="1" header="0.5" footer="0.5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M18"/>
  <sheetViews>
    <sheetView workbookViewId="0">
      <selection activeCell="V10" sqref="V10"/>
    </sheetView>
  </sheetViews>
  <sheetFormatPr defaultColWidth="9" defaultRowHeight="14" x14ac:dyDescent="0.25"/>
  <cols>
    <col min="1" max="1" width="20.36328125" style="2" customWidth="1"/>
    <col min="2" max="2" width="11.453125"/>
    <col min="9" max="11" width="9" hidden="1" customWidth="1"/>
    <col min="12" max="12" width="9" customWidth="1"/>
    <col min="13" max="14" width="9" hidden="1" customWidth="1"/>
    <col min="15" max="15" width="19.36328125" customWidth="1"/>
    <col min="16" max="114" width="4.36328125" customWidth="1"/>
    <col min="115" max="195" width="4.7265625" customWidth="1"/>
  </cols>
  <sheetData>
    <row r="1" spans="1:195" x14ac:dyDescent="0.25">
      <c r="A1" s="1" t="s">
        <v>0</v>
      </c>
      <c r="C1" s="2"/>
      <c r="D1" s="2"/>
      <c r="E1" s="2"/>
      <c r="F1" s="2"/>
      <c r="G1" s="2"/>
      <c r="H1" s="3"/>
      <c r="I1" s="2"/>
      <c r="J1" s="2"/>
      <c r="K1" s="2"/>
      <c r="L1" s="2"/>
      <c r="M1" s="2"/>
      <c r="N1" s="4"/>
      <c r="O1" s="5"/>
      <c r="P1" s="6"/>
      <c r="Q1" s="6"/>
      <c r="R1" s="6"/>
      <c r="S1" s="6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2"/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</row>
    <row r="2" spans="1:195" x14ac:dyDescent="0.25">
      <c r="A2" s="1" t="s">
        <v>26</v>
      </c>
      <c r="C2" s="2"/>
      <c r="D2" s="2"/>
      <c r="E2" s="2"/>
      <c r="F2" s="2"/>
      <c r="G2" s="2"/>
      <c r="H2" s="3"/>
      <c r="I2" s="2"/>
      <c r="J2" s="2"/>
      <c r="K2" s="2"/>
      <c r="L2" s="2"/>
      <c r="M2" s="2"/>
      <c r="N2" s="4"/>
      <c r="O2" s="5"/>
      <c r="P2" s="6"/>
      <c r="Q2" s="6"/>
      <c r="R2" s="6"/>
      <c r="S2" s="6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  <c r="DH2" s="2"/>
      <c r="DI2" s="2"/>
      <c r="DJ2" s="2"/>
      <c r="DK2" s="2"/>
      <c r="DL2" s="2"/>
      <c r="DM2" s="2"/>
      <c r="DN2" s="2"/>
      <c r="DO2" s="2"/>
      <c r="DP2" s="2"/>
      <c r="DQ2" s="2"/>
      <c r="DR2" s="2"/>
      <c r="DS2" s="2"/>
      <c r="DT2" s="2"/>
      <c r="DU2" s="2"/>
      <c r="DV2" s="2"/>
      <c r="DW2" s="2"/>
      <c r="DX2" s="2"/>
      <c r="DY2" s="2"/>
      <c r="DZ2" s="2"/>
      <c r="EA2" s="2"/>
      <c r="EB2" s="2"/>
      <c r="EC2" s="2"/>
      <c r="ED2" s="2"/>
      <c r="EE2" s="2"/>
      <c r="EF2" s="2"/>
      <c r="EG2" s="2"/>
      <c r="EH2" s="2"/>
      <c r="EI2" s="2"/>
      <c r="EJ2" s="2"/>
      <c r="EK2" s="2"/>
      <c r="EL2" s="2"/>
      <c r="EM2" s="2"/>
      <c r="EN2" s="2"/>
      <c r="EO2" s="2"/>
      <c r="EP2" s="2"/>
      <c r="EQ2" s="2"/>
      <c r="ER2" s="2"/>
      <c r="ES2" s="2"/>
      <c r="ET2" s="2"/>
      <c r="EU2" s="2"/>
      <c r="EV2" s="2"/>
      <c r="EW2" s="2"/>
      <c r="EX2" s="2"/>
      <c r="EY2" s="2"/>
      <c r="EZ2" s="2"/>
      <c r="FA2" s="2"/>
      <c r="FB2" s="2"/>
      <c r="FC2" s="2"/>
      <c r="FD2" s="2"/>
      <c r="FE2" s="2"/>
      <c r="FF2" s="2"/>
      <c r="FG2" s="2"/>
      <c r="FH2" s="2"/>
      <c r="FI2" s="2"/>
      <c r="FJ2" s="2"/>
      <c r="FK2" s="2"/>
      <c r="FL2" s="2"/>
      <c r="FM2" s="2"/>
      <c r="FN2" s="2"/>
      <c r="FO2" s="2"/>
      <c r="FP2" s="2"/>
      <c r="FQ2" s="2"/>
      <c r="FR2" s="2"/>
      <c r="FS2" s="2"/>
      <c r="FT2" s="2"/>
      <c r="FU2" s="2"/>
      <c r="FV2" s="2"/>
      <c r="FW2" s="2"/>
      <c r="FX2" s="2"/>
      <c r="FY2" s="2"/>
      <c r="FZ2" s="2"/>
      <c r="GA2" s="2"/>
      <c r="GB2" s="2"/>
      <c r="GC2" s="2"/>
      <c r="GD2" s="2"/>
      <c r="GE2" s="2"/>
      <c r="GF2" s="2"/>
      <c r="GG2" s="2"/>
      <c r="GH2" s="2"/>
      <c r="GI2" s="2"/>
      <c r="GJ2" s="2"/>
      <c r="GK2" s="2"/>
      <c r="GL2" s="2"/>
      <c r="GM2" s="2"/>
    </row>
    <row r="3" spans="1:195" x14ac:dyDescent="0.25">
      <c r="A3" s="9"/>
      <c r="B3" s="8"/>
      <c r="C3" s="9"/>
      <c r="D3" s="9"/>
      <c r="E3" s="9"/>
      <c r="F3" s="9"/>
      <c r="G3" s="9"/>
      <c r="H3" s="10"/>
      <c r="I3" s="9"/>
      <c r="J3" s="9"/>
      <c r="K3" s="9"/>
      <c r="L3" s="9"/>
      <c r="M3" s="9"/>
      <c r="N3" s="11"/>
      <c r="O3" s="12"/>
      <c r="P3" s="66" t="s">
        <v>2</v>
      </c>
      <c r="Q3" s="66"/>
      <c r="R3" s="66"/>
      <c r="S3" s="66"/>
      <c r="T3" s="66"/>
      <c r="U3" s="66"/>
      <c r="V3" s="66"/>
      <c r="W3" s="66"/>
      <c r="X3" s="66"/>
      <c r="Y3" s="66"/>
      <c r="Z3" s="66"/>
      <c r="AA3" s="66"/>
      <c r="AB3" s="66"/>
      <c r="AC3" s="66"/>
      <c r="AD3" s="66"/>
      <c r="AE3" s="66"/>
      <c r="AF3" s="66"/>
      <c r="AG3" s="66"/>
      <c r="AH3" s="66"/>
      <c r="AI3" s="66"/>
      <c r="AJ3" s="66"/>
      <c r="AK3" s="66"/>
      <c r="AL3" s="66"/>
      <c r="AM3" s="66"/>
      <c r="AN3" s="66"/>
      <c r="AO3" s="66"/>
      <c r="AP3" s="66"/>
      <c r="AQ3" s="66"/>
      <c r="AR3" s="66"/>
      <c r="AS3" s="66"/>
      <c r="AT3" s="67" t="s">
        <v>3</v>
      </c>
      <c r="AU3" s="67"/>
      <c r="AV3" s="67"/>
      <c r="AW3" s="67"/>
      <c r="AX3" s="67"/>
      <c r="AY3" s="67"/>
      <c r="AZ3" s="67"/>
      <c r="BA3" s="67"/>
      <c r="BB3" s="67"/>
      <c r="BC3" s="67"/>
      <c r="BD3" s="67"/>
      <c r="BE3" s="67"/>
      <c r="BF3" s="67"/>
      <c r="BG3" s="67"/>
      <c r="BH3" s="67"/>
      <c r="BI3" s="67"/>
      <c r="BJ3" s="67"/>
      <c r="BK3" s="67"/>
      <c r="BL3" s="67"/>
      <c r="BM3" s="67"/>
      <c r="BN3" s="67"/>
      <c r="BO3" s="67"/>
      <c r="BP3" s="67"/>
      <c r="BQ3" s="67"/>
      <c r="BR3" s="67"/>
      <c r="BS3" s="67"/>
      <c r="BT3" s="67"/>
      <c r="BU3" s="67"/>
      <c r="BV3" s="67"/>
      <c r="BW3" s="67"/>
      <c r="BX3" s="67"/>
      <c r="BY3" s="67"/>
      <c r="BZ3" s="67"/>
      <c r="CA3" s="67"/>
      <c r="CB3" s="67"/>
      <c r="CC3" s="67"/>
      <c r="CD3" s="67"/>
      <c r="CE3" s="67"/>
      <c r="CF3" s="67"/>
      <c r="CG3" s="67"/>
      <c r="CH3" s="67"/>
      <c r="CI3" s="67"/>
      <c r="CJ3" s="67"/>
      <c r="CK3" s="67"/>
      <c r="CL3" s="67"/>
      <c r="CM3" s="67"/>
      <c r="CN3" s="67"/>
      <c r="CO3" s="67"/>
      <c r="CP3" s="67"/>
      <c r="CQ3" s="67"/>
      <c r="CR3" s="67"/>
      <c r="CS3" s="67"/>
      <c r="CT3" s="67"/>
      <c r="CU3" s="67"/>
      <c r="CV3" s="67"/>
      <c r="CW3" s="67"/>
      <c r="CX3" s="67"/>
      <c r="CY3" s="67"/>
      <c r="CZ3" s="67"/>
      <c r="DA3" s="67"/>
      <c r="DB3" s="67"/>
      <c r="DC3" s="67"/>
      <c r="DD3" s="67"/>
      <c r="DE3" s="67"/>
      <c r="DF3" s="67"/>
      <c r="DG3" s="67"/>
      <c r="DH3" s="67"/>
      <c r="DI3" s="67"/>
      <c r="DJ3" s="67"/>
      <c r="DK3" s="67"/>
      <c r="DL3" s="67"/>
      <c r="DM3" s="67"/>
      <c r="DN3" s="67"/>
      <c r="DO3" s="67"/>
      <c r="DP3" s="67"/>
      <c r="DQ3" s="67"/>
      <c r="DR3" s="67"/>
      <c r="DS3" s="67"/>
      <c r="DT3" s="67"/>
      <c r="DU3" s="67"/>
      <c r="DV3" s="67"/>
      <c r="DW3" s="67"/>
      <c r="DX3" s="67"/>
      <c r="DY3" s="67"/>
      <c r="DZ3" s="67"/>
      <c r="EA3" s="67"/>
      <c r="EB3" s="67"/>
      <c r="EC3" s="67"/>
      <c r="ED3" s="67"/>
      <c r="EE3" s="67"/>
      <c r="EF3" s="68" t="s">
        <v>4</v>
      </c>
      <c r="EG3" s="68"/>
      <c r="EH3" s="68"/>
      <c r="EI3" s="68"/>
      <c r="EJ3" s="68"/>
      <c r="EK3" s="68"/>
      <c r="EL3" s="68"/>
      <c r="EM3" s="68"/>
      <c r="EN3" s="68"/>
      <c r="EO3" s="68"/>
      <c r="EP3" s="68"/>
      <c r="EQ3" s="68"/>
      <c r="ER3" s="68"/>
      <c r="ES3" s="68"/>
      <c r="ET3" s="68"/>
      <c r="EU3" s="68"/>
      <c r="EV3" s="68"/>
      <c r="EW3" s="68"/>
      <c r="EX3" s="68"/>
      <c r="EY3" s="68"/>
      <c r="EZ3" s="68"/>
      <c r="FA3" s="68"/>
      <c r="FB3" s="68"/>
      <c r="FC3" s="68"/>
      <c r="FD3" s="68"/>
      <c r="FE3" s="68"/>
      <c r="FF3" s="68"/>
      <c r="FG3" s="68"/>
      <c r="FH3" s="68"/>
      <c r="FI3" s="68"/>
      <c r="FJ3" s="68"/>
      <c r="FK3" s="68"/>
      <c r="FL3" s="68"/>
      <c r="FM3" s="68"/>
      <c r="FN3" s="68"/>
      <c r="FO3" s="68"/>
      <c r="FP3" s="68"/>
      <c r="FQ3" s="68"/>
      <c r="FR3" s="68"/>
      <c r="FS3" s="68"/>
      <c r="FT3" s="68"/>
      <c r="FU3" s="68"/>
      <c r="FV3" s="68"/>
      <c r="FW3" s="68"/>
      <c r="FX3" s="68"/>
      <c r="FY3" s="68"/>
      <c r="FZ3" s="68"/>
      <c r="GA3" s="68"/>
      <c r="GB3" s="68"/>
      <c r="GC3" s="68"/>
      <c r="GD3" s="68"/>
      <c r="GE3" s="68"/>
      <c r="GF3" s="68"/>
      <c r="GG3" s="68"/>
      <c r="GH3" s="68"/>
      <c r="GI3" s="68"/>
      <c r="GJ3" s="68"/>
      <c r="GK3" s="68"/>
      <c r="GL3" s="68"/>
      <c r="GM3" s="68"/>
    </row>
    <row r="4" spans="1:195" ht="42" x14ac:dyDescent="0.25">
      <c r="A4" s="15" t="s">
        <v>5</v>
      </c>
      <c r="B4" s="14" t="s">
        <v>6</v>
      </c>
      <c r="C4" s="15" t="s">
        <v>7</v>
      </c>
      <c r="D4" s="15" t="s">
        <v>8</v>
      </c>
      <c r="E4" s="15" t="s">
        <v>9</v>
      </c>
      <c r="F4" s="15" t="s">
        <v>10</v>
      </c>
      <c r="G4" s="15" t="s">
        <v>11</v>
      </c>
      <c r="H4" s="16" t="s">
        <v>12</v>
      </c>
      <c r="I4" s="17" t="s">
        <v>13</v>
      </c>
      <c r="J4" s="17" t="s">
        <v>14</v>
      </c>
      <c r="K4" s="17" t="s">
        <v>15</v>
      </c>
      <c r="L4" s="15" t="s">
        <v>16</v>
      </c>
      <c r="M4" s="15" t="s">
        <v>27</v>
      </c>
      <c r="N4" s="18" t="s">
        <v>18</v>
      </c>
      <c r="O4" s="19"/>
      <c r="P4" s="20">
        <v>1</v>
      </c>
      <c r="Q4" s="20">
        <v>2</v>
      </c>
      <c r="R4" s="20">
        <v>3</v>
      </c>
      <c r="S4" s="20">
        <v>4</v>
      </c>
      <c r="T4" s="15">
        <v>5</v>
      </c>
      <c r="U4" s="15">
        <v>6</v>
      </c>
      <c r="V4" s="15">
        <v>7</v>
      </c>
      <c r="W4" s="15">
        <v>8</v>
      </c>
      <c r="X4" s="15">
        <v>9</v>
      </c>
      <c r="Y4" s="15">
        <v>10</v>
      </c>
      <c r="Z4" s="15">
        <v>11</v>
      </c>
      <c r="AA4" s="15">
        <v>12</v>
      </c>
      <c r="AB4" s="15">
        <v>13</v>
      </c>
      <c r="AC4" s="15">
        <v>14</v>
      </c>
      <c r="AD4" s="15">
        <v>15</v>
      </c>
      <c r="AE4" s="15">
        <v>16</v>
      </c>
      <c r="AF4" s="15">
        <v>17</v>
      </c>
      <c r="AG4" s="15">
        <v>18</v>
      </c>
      <c r="AH4" s="15">
        <v>19</v>
      </c>
      <c r="AI4" s="15">
        <v>20</v>
      </c>
      <c r="AJ4" s="15">
        <v>21</v>
      </c>
      <c r="AK4" s="15">
        <v>22</v>
      </c>
      <c r="AL4" s="15">
        <v>23</v>
      </c>
      <c r="AM4" s="15">
        <v>24</v>
      </c>
      <c r="AN4" s="15">
        <v>25</v>
      </c>
      <c r="AO4" s="15">
        <v>26</v>
      </c>
      <c r="AP4" s="15">
        <v>27</v>
      </c>
      <c r="AQ4" s="15">
        <v>28</v>
      </c>
      <c r="AR4" s="15">
        <v>29</v>
      </c>
      <c r="AS4" s="15">
        <v>30</v>
      </c>
      <c r="AT4" s="15">
        <v>31</v>
      </c>
      <c r="AU4" s="15">
        <v>32</v>
      </c>
      <c r="AV4" s="15">
        <v>33</v>
      </c>
      <c r="AW4" s="15">
        <v>34</v>
      </c>
      <c r="AX4" s="15">
        <v>35</v>
      </c>
      <c r="AY4" s="15">
        <v>36</v>
      </c>
      <c r="AZ4" s="15">
        <v>37</v>
      </c>
      <c r="BA4" s="15">
        <v>38</v>
      </c>
      <c r="BB4" s="15">
        <v>39</v>
      </c>
      <c r="BC4" s="15">
        <v>40</v>
      </c>
      <c r="BD4" s="15">
        <v>41</v>
      </c>
      <c r="BE4" s="15">
        <v>42</v>
      </c>
      <c r="BF4" s="15">
        <v>43</v>
      </c>
      <c r="BG4" s="15">
        <v>44</v>
      </c>
      <c r="BH4" s="15">
        <v>45</v>
      </c>
      <c r="BI4" s="15">
        <v>46</v>
      </c>
      <c r="BJ4" s="15">
        <v>47</v>
      </c>
      <c r="BK4" s="15">
        <v>48</v>
      </c>
      <c r="BL4" s="15">
        <v>49</v>
      </c>
      <c r="BM4" s="15">
        <v>50</v>
      </c>
      <c r="BN4" s="15">
        <v>51</v>
      </c>
      <c r="BO4" s="15">
        <v>52</v>
      </c>
      <c r="BP4" s="15">
        <v>53</v>
      </c>
      <c r="BQ4" s="15">
        <v>54</v>
      </c>
      <c r="BR4" s="15">
        <v>55</v>
      </c>
      <c r="BS4" s="15">
        <v>56</v>
      </c>
      <c r="BT4" s="15">
        <v>57</v>
      </c>
      <c r="BU4" s="15">
        <v>58</v>
      </c>
      <c r="BV4" s="15">
        <v>59</v>
      </c>
      <c r="BW4" s="15">
        <v>60</v>
      </c>
      <c r="BX4" s="15">
        <v>61</v>
      </c>
      <c r="BY4" s="15">
        <v>62</v>
      </c>
      <c r="BZ4" s="15">
        <v>63</v>
      </c>
      <c r="CA4" s="15">
        <v>64</v>
      </c>
      <c r="CB4" s="15">
        <v>65</v>
      </c>
      <c r="CC4" s="15">
        <v>66</v>
      </c>
      <c r="CD4" s="15">
        <v>67</v>
      </c>
      <c r="CE4" s="15">
        <v>68</v>
      </c>
      <c r="CF4" s="15">
        <v>69</v>
      </c>
      <c r="CG4" s="15">
        <v>70</v>
      </c>
      <c r="CH4" s="15">
        <v>71</v>
      </c>
      <c r="CI4" s="15">
        <v>72</v>
      </c>
      <c r="CJ4" s="15">
        <v>73</v>
      </c>
      <c r="CK4" s="15">
        <v>74</v>
      </c>
      <c r="CL4" s="15">
        <v>75</v>
      </c>
      <c r="CM4" s="15">
        <v>76</v>
      </c>
      <c r="CN4" s="15">
        <v>77</v>
      </c>
      <c r="CO4" s="15">
        <v>78</v>
      </c>
      <c r="CP4" s="15">
        <v>79</v>
      </c>
      <c r="CQ4" s="15">
        <v>80</v>
      </c>
      <c r="CR4" s="15">
        <v>81</v>
      </c>
      <c r="CS4" s="15">
        <v>82</v>
      </c>
      <c r="CT4" s="15">
        <v>83</v>
      </c>
      <c r="CU4" s="15">
        <v>84</v>
      </c>
      <c r="CV4" s="15">
        <v>85</v>
      </c>
      <c r="CW4" s="15">
        <v>86</v>
      </c>
      <c r="CX4" s="15">
        <v>87</v>
      </c>
      <c r="CY4" s="15">
        <v>88</v>
      </c>
      <c r="CZ4" s="15">
        <v>89</v>
      </c>
      <c r="DA4" s="15">
        <v>90</v>
      </c>
      <c r="DB4" s="15">
        <v>91</v>
      </c>
      <c r="DC4" s="15">
        <v>92</v>
      </c>
      <c r="DD4" s="15">
        <v>93</v>
      </c>
      <c r="DE4" s="15">
        <v>94</v>
      </c>
      <c r="DF4" s="15">
        <v>95</v>
      </c>
      <c r="DG4" s="15">
        <v>96</v>
      </c>
      <c r="DH4" s="15">
        <v>97</v>
      </c>
      <c r="DI4" s="15">
        <v>98</v>
      </c>
      <c r="DJ4" s="15">
        <v>99</v>
      </c>
      <c r="DK4" s="15">
        <v>100</v>
      </c>
      <c r="DL4" s="15">
        <v>101</v>
      </c>
      <c r="DM4" s="15">
        <v>102</v>
      </c>
      <c r="DN4" s="15">
        <v>103</v>
      </c>
      <c r="DO4" s="15">
        <v>104</v>
      </c>
      <c r="DP4" s="15">
        <v>105</v>
      </c>
      <c r="DQ4" s="15">
        <v>106</v>
      </c>
      <c r="DR4" s="15">
        <v>107</v>
      </c>
      <c r="DS4" s="15">
        <v>108</v>
      </c>
      <c r="DT4" s="15">
        <v>109</v>
      </c>
      <c r="DU4" s="15">
        <v>110</v>
      </c>
      <c r="DV4" s="15">
        <v>111</v>
      </c>
      <c r="DW4" s="15">
        <v>112</v>
      </c>
      <c r="DX4" s="15">
        <v>113</v>
      </c>
      <c r="DY4" s="15">
        <v>114</v>
      </c>
      <c r="DZ4" s="15">
        <v>115</v>
      </c>
      <c r="EA4" s="15">
        <v>116</v>
      </c>
      <c r="EB4" s="15">
        <v>117</v>
      </c>
      <c r="EC4" s="15">
        <v>118</v>
      </c>
      <c r="ED4" s="15">
        <v>119</v>
      </c>
      <c r="EE4" s="15">
        <v>120</v>
      </c>
      <c r="EF4" s="15">
        <v>121</v>
      </c>
      <c r="EG4" s="15">
        <v>122</v>
      </c>
      <c r="EH4" s="15">
        <v>123</v>
      </c>
      <c r="EI4" s="15">
        <v>124</v>
      </c>
      <c r="EJ4" s="15">
        <v>125</v>
      </c>
      <c r="EK4" s="15">
        <v>126</v>
      </c>
      <c r="EL4" s="15">
        <v>127</v>
      </c>
      <c r="EM4" s="15">
        <v>128</v>
      </c>
      <c r="EN4" s="15">
        <v>129</v>
      </c>
      <c r="EO4" s="15">
        <v>130</v>
      </c>
      <c r="EP4" s="15">
        <v>131</v>
      </c>
      <c r="EQ4" s="15">
        <v>132</v>
      </c>
      <c r="ER4" s="15">
        <v>133</v>
      </c>
      <c r="ES4" s="15">
        <v>134</v>
      </c>
      <c r="ET4" s="15">
        <v>135</v>
      </c>
      <c r="EU4" s="15">
        <v>136</v>
      </c>
      <c r="EV4" s="15">
        <v>137</v>
      </c>
      <c r="EW4" s="15">
        <v>138</v>
      </c>
      <c r="EX4" s="15">
        <v>139</v>
      </c>
      <c r="EY4" s="15">
        <v>140</v>
      </c>
      <c r="EZ4" s="15">
        <v>141</v>
      </c>
      <c r="FA4" s="15">
        <v>142</v>
      </c>
      <c r="FB4" s="15">
        <v>143</v>
      </c>
      <c r="FC4" s="15">
        <v>144</v>
      </c>
      <c r="FD4" s="15">
        <v>145</v>
      </c>
      <c r="FE4" s="15">
        <v>146</v>
      </c>
      <c r="FF4" s="15">
        <v>147</v>
      </c>
      <c r="FG4" s="15">
        <v>148</v>
      </c>
      <c r="FH4" s="15">
        <v>149</v>
      </c>
      <c r="FI4" s="15">
        <v>150</v>
      </c>
      <c r="FJ4" s="15">
        <v>151</v>
      </c>
      <c r="FK4" s="15">
        <v>152</v>
      </c>
      <c r="FL4" s="15">
        <v>153</v>
      </c>
      <c r="FM4" s="15">
        <v>154</v>
      </c>
      <c r="FN4" s="15">
        <v>155</v>
      </c>
      <c r="FO4" s="15">
        <v>156</v>
      </c>
      <c r="FP4" s="15">
        <v>157</v>
      </c>
      <c r="FQ4" s="15">
        <v>158</v>
      </c>
      <c r="FR4" s="15">
        <v>159</v>
      </c>
      <c r="FS4" s="15">
        <v>160</v>
      </c>
      <c r="FT4" s="15">
        <v>161</v>
      </c>
      <c r="FU4" s="15">
        <v>162</v>
      </c>
      <c r="FV4" s="15">
        <v>163</v>
      </c>
      <c r="FW4" s="15">
        <v>164</v>
      </c>
      <c r="FX4" s="15">
        <v>165</v>
      </c>
      <c r="FY4" s="15">
        <v>166</v>
      </c>
      <c r="FZ4" s="15">
        <v>167</v>
      </c>
      <c r="GA4" s="15">
        <v>168</v>
      </c>
      <c r="GB4" s="15">
        <v>169</v>
      </c>
      <c r="GC4" s="15">
        <v>170</v>
      </c>
      <c r="GD4" s="15">
        <v>171</v>
      </c>
      <c r="GE4" s="15">
        <v>172</v>
      </c>
      <c r="GF4" s="15">
        <v>173</v>
      </c>
      <c r="GG4" s="15">
        <v>174</v>
      </c>
      <c r="GH4" s="15">
        <v>175</v>
      </c>
      <c r="GI4" s="15">
        <v>176</v>
      </c>
      <c r="GJ4" s="15">
        <v>177</v>
      </c>
      <c r="GK4" s="15">
        <v>178</v>
      </c>
      <c r="GL4" s="15">
        <v>179</v>
      </c>
      <c r="GM4" s="15">
        <v>180</v>
      </c>
    </row>
    <row r="5" spans="1:195" x14ac:dyDescent="0.25">
      <c r="A5" s="9" t="s">
        <v>22</v>
      </c>
      <c r="B5" s="21">
        <v>46062</v>
      </c>
      <c r="C5" s="9">
        <f t="shared" ref="C5:C15" ca="1" si="0">TODAY()-B5+1</f>
        <v>142</v>
      </c>
      <c r="D5" s="9" t="str" cm="1">
        <f t="array" ref="D5" ca="1">_xlfn.IFS(AND(TODAY()-B5&lt;=30,TODAY()-B5&gt;=0),"新品期",AND(TODAY()-B5&gt;=31,TODAY()-B5&lt;=120),"热销期",AND(TODAY()-B5&gt;=121,TODAY()-B5&lt;=180),"清货期",TODAY()-B5&gt;180,"滞销")</f>
        <v>清货期</v>
      </c>
      <c r="E5" s="9">
        <f t="shared" ref="E5:E18" si="1">L5-G5</f>
        <v>3569</v>
      </c>
      <c r="F5" s="9"/>
      <c r="G5" s="9">
        <f>SUMIF([1]销售表!I:I,A5,[1]销售表!J:J)</f>
        <v>1431</v>
      </c>
      <c r="H5" s="10">
        <f t="shared" ref="H5:H18" si="2">G5/L5</f>
        <v>0.28620000000000001</v>
      </c>
      <c r="I5" s="9"/>
      <c r="J5" s="9">
        <f>SUMIFS([1]销售表!J:J,[1]销售表!I:I,A5,[1]销售表!E:E,"可取")</f>
        <v>41</v>
      </c>
      <c r="K5" s="9"/>
      <c r="L5" s="9">
        <v>5000</v>
      </c>
      <c r="M5" s="11">
        <f>_xlfn.XLOOKUP(A5,[1]销售表!I:I,[1]销售表!J:J,0,0,-1)</f>
        <v>8</v>
      </c>
      <c r="N5" s="11" cm="1">
        <f t="array" ref="N5" ca="1">IF(C5&gt;180,"0",INDEX(P5:GM5,C5))</f>
        <v>27.7777777777778</v>
      </c>
      <c r="O5" s="22" t="s">
        <v>28</v>
      </c>
      <c r="P5" s="23">
        <f t="shared" ref="P5:AS5" si="3">$L5*80%/180</f>
        <v>22.2222222222222</v>
      </c>
      <c r="Q5" s="23">
        <f t="shared" si="3"/>
        <v>22.2222222222222</v>
      </c>
      <c r="R5" s="23">
        <f t="shared" si="3"/>
        <v>22.2222222222222</v>
      </c>
      <c r="S5" s="23">
        <f t="shared" si="3"/>
        <v>22.2222222222222</v>
      </c>
      <c r="T5" s="23">
        <f t="shared" si="3"/>
        <v>22.2222222222222</v>
      </c>
      <c r="U5" s="23">
        <f t="shared" si="3"/>
        <v>22.2222222222222</v>
      </c>
      <c r="V5" s="23">
        <f t="shared" si="3"/>
        <v>22.2222222222222</v>
      </c>
      <c r="W5" s="23">
        <f t="shared" si="3"/>
        <v>22.2222222222222</v>
      </c>
      <c r="X5" s="23">
        <f t="shared" si="3"/>
        <v>22.2222222222222</v>
      </c>
      <c r="Y5" s="23">
        <f t="shared" si="3"/>
        <v>22.2222222222222</v>
      </c>
      <c r="Z5" s="23">
        <f t="shared" si="3"/>
        <v>22.2222222222222</v>
      </c>
      <c r="AA5" s="23">
        <f t="shared" si="3"/>
        <v>22.2222222222222</v>
      </c>
      <c r="AB5" s="23">
        <f t="shared" si="3"/>
        <v>22.2222222222222</v>
      </c>
      <c r="AC5" s="23">
        <f t="shared" si="3"/>
        <v>22.2222222222222</v>
      </c>
      <c r="AD5" s="23">
        <f t="shared" si="3"/>
        <v>22.2222222222222</v>
      </c>
      <c r="AE5" s="23">
        <f t="shared" si="3"/>
        <v>22.2222222222222</v>
      </c>
      <c r="AF5" s="23">
        <f t="shared" si="3"/>
        <v>22.2222222222222</v>
      </c>
      <c r="AG5" s="23">
        <f t="shared" si="3"/>
        <v>22.2222222222222</v>
      </c>
      <c r="AH5" s="23">
        <f t="shared" si="3"/>
        <v>22.2222222222222</v>
      </c>
      <c r="AI5" s="23">
        <f t="shared" si="3"/>
        <v>22.2222222222222</v>
      </c>
      <c r="AJ5" s="23">
        <f t="shared" si="3"/>
        <v>22.2222222222222</v>
      </c>
      <c r="AK5" s="23">
        <f t="shared" si="3"/>
        <v>22.2222222222222</v>
      </c>
      <c r="AL5" s="23">
        <f t="shared" si="3"/>
        <v>22.2222222222222</v>
      </c>
      <c r="AM5" s="23">
        <f t="shared" si="3"/>
        <v>22.2222222222222</v>
      </c>
      <c r="AN5" s="23">
        <f t="shared" si="3"/>
        <v>22.2222222222222</v>
      </c>
      <c r="AO5" s="23">
        <f t="shared" si="3"/>
        <v>22.2222222222222</v>
      </c>
      <c r="AP5" s="23">
        <f t="shared" si="3"/>
        <v>22.2222222222222</v>
      </c>
      <c r="AQ5" s="23">
        <f t="shared" si="3"/>
        <v>22.2222222222222</v>
      </c>
      <c r="AR5" s="23">
        <f t="shared" si="3"/>
        <v>22.2222222222222</v>
      </c>
      <c r="AS5" s="23">
        <f t="shared" si="3"/>
        <v>22.2222222222222</v>
      </c>
      <c r="AT5" s="23">
        <f t="shared" ref="AT5:DE5" si="4">$L5*110%/180</f>
        <v>30.5555555555556</v>
      </c>
      <c r="AU5" s="23">
        <f t="shared" si="4"/>
        <v>30.5555555555556</v>
      </c>
      <c r="AV5" s="23">
        <f t="shared" si="4"/>
        <v>30.5555555555556</v>
      </c>
      <c r="AW5" s="23">
        <f t="shared" si="4"/>
        <v>30.5555555555556</v>
      </c>
      <c r="AX5" s="23">
        <f t="shared" si="4"/>
        <v>30.5555555555556</v>
      </c>
      <c r="AY5" s="23">
        <f t="shared" si="4"/>
        <v>30.5555555555556</v>
      </c>
      <c r="AZ5" s="23">
        <f t="shared" si="4"/>
        <v>30.5555555555556</v>
      </c>
      <c r="BA5" s="23">
        <f t="shared" si="4"/>
        <v>30.5555555555556</v>
      </c>
      <c r="BB5" s="23">
        <f t="shared" si="4"/>
        <v>30.5555555555556</v>
      </c>
      <c r="BC5" s="23">
        <f t="shared" si="4"/>
        <v>30.5555555555556</v>
      </c>
      <c r="BD5" s="23">
        <f t="shared" si="4"/>
        <v>30.5555555555556</v>
      </c>
      <c r="BE5" s="23">
        <f t="shared" si="4"/>
        <v>30.5555555555556</v>
      </c>
      <c r="BF5" s="23">
        <f t="shared" si="4"/>
        <v>30.5555555555556</v>
      </c>
      <c r="BG5" s="23">
        <f t="shared" si="4"/>
        <v>30.5555555555556</v>
      </c>
      <c r="BH5" s="23">
        <f t="shared" si="4"/>
        <v>30.5555555555556</v>
      </c>
      <c r="BI5" s="23">
        <f t="shared" si="4"/>
        <v>30.5555555555556</v>
      </c>
      <c r="BJ5" s="23">
        <f t="shared" si="4"/>
        <v>30.5555555555556</v>
      </c>
      <c r="BK5" s="23">
        <f t="shared" si="4"/>
        <v>30.5555555555556</v>
      </c>
      <c r="BL5" s="23">
        <f t="shared" si="4"/>
        <v>30.5555555555556</v>
      </c>
      <c r="BM5" s="23">
        <f t="shared" si="4"/>
        <v>30.5555555555556</v>
      </c>
      <c r="BN5" s="23">
        <f t="shared" si="4"/>
        <v>30.5555555555556</v>
      </c>
      <c r="BO5" s="23">
        <f t="shared" si="4"/>
        <v>30.5555555555556</v>
      </c>
      <c r="BP5" s="23">
        <f t="shared" si="4"/>
        <v>30.5555555555556</v>
      </c>
      <c r="BQ5" s="23">
        <f t="shared" si="4"/>
        <v>30.5555555555556</v>
      </c>
      <c r="BR5" s="23">
        <f t="shared" si="4"/>
        <v>30.5555555555556</v>
      </c>
      <c r="BS5" s="23">
        <f t="shared" si="4"/>
        <v>30.5555555555556</v>
      </c>
      <c r="BT5" s="23">
        <f t="shared" si="4"/>
        <v>30.5555555555556</v>
      </c>
      <c r="BU5" s="23">
        <f t="shared" si="4"/>
        <v>30.5555555555556</v>
      </c>
      <c r="BV5" s="23">
        <f t="shared" si="4"/>
        <v>30.5555555555556</v>
      </c>
      <c r="BW5" s="23">
        <f t="shared" si="4"/>
        <v>30.5555555555556</v>
      </c>
      <c r="BX5" s="23">
        <f t="shared" si="4"/>
        <v>30.5555555555556</v>
      </c>
      <c r="BY5" s="23">
        <f t="shared" si="4"/>
        <v>30.5555555555556</v>
      </c>
      <c r="BZ5" s="23">
        <f t="shared" si="4"/>
        <v>30.5555555555556</v>
      </c>
      <c r="CA5" s="23">
        <f t="shared" si="4"/>
        <v>30.5555555555556</v>
      </c>
      <c r="CB5" s="23">
        <f t="shared" si="4"/>
        <v>30.5555555555556</v>
      </c>
      <c r="CC5" s="23">
        <f t="shared" si="4"/>
        <v>30.5555555555556</v>
      </c>
      <c r="CD5" s="23">
        <f t="shared" si="4"/>
        <v>30.5555555555556</v>
      </c>
      <c r="CE5" s="23">
        <f t="shared" si="4"/>
        <v>30.5555555555556</v>
      </c>
      <c r="CF5" s="23">
        <f t="shared" si="4"/>
        <v>30.5555555555556</v>
      </c>
      <c r="CG5" s="23">
        <f t="shared" si="4"/>
        <v>30.5555555555556</v>
      </c>
      <c r="CH5" s="23">
        <f t="shared" si="4"/>
        <v>30.5555555555556</v>
      </c>
      <c r="CI5" s="23">
        <f t="shared" si="4"/>
        <v>30.5555555555556</v>
      </c>
      <c r="CJ5" s="23">
        <f t="shared" si="4"/>
        <v>30.5555555555556</v>
      </c>
      <c r="CK5" s="23">
        <f t="shared" si="4"/>
        <v>30.5555555555556</v>
      </c>
      <c r="CL5" s="23">
        <f t="shared" si="4"/>
        <v>30.5555555555556</v>
      </c>
      <c r="CM5" s="23">
        <f t="shared" si="4"/>
        <v>30.5555555555556</v>
      </c>
      <c r="CN5" s="23">
        <f t="shared" si="4"/>
        <v>30.5555555555556</v>
      </c>
      <c r="CO5" s="23">
        <f t="shared" si="4"/>
        <v>30.5555555555556</v>
      </c>
      <c r="CP5" s="23">
        <f t="shared" si="4"/>
        <v>30.5555555555556</v>
      </c>
      <c r="CQ5" s="23">
        <f t="shared" si="4"/>
        <v>30.5555555555556</v>
      </c>
      <c r="CR5" s="23">
        <f t="shared" si="4"/>
        <v>30.5555555555556</v>
      </c>
      <c r="CS5" s="23">
        <f t="shared" si="4"/>
        <v>30.5555555555556</v>
      </c>
      <c r="CT5" s="23">
        <f t="shared" si="4"/>
        <v>30.5555555555556</v>
      </c>
      <c r="CU5" s="23">
        <f t="shared" si="4"/>
        <v>30.5555555555556</v>
      </c>
      <c r="CV5" s="23">
        <f t="shared" si="4"/>
        <v>30.5555555555556</v>
      </c>
      <c r="CW5" s="23">
        <f t="shared" si="4"/>
        <v>30.5555555555556</v>
      </c>
      <c r="CX5" s="23">
        <f t="shared" si="4"/>
        <v>30.5555555555556</v>
      </c>
      <c r="CY5" s="23">
        <f t="shared" si="4"/>
        <v>30.5555555555556</v>
      </c>
      <c r="CZ5" s="23">
        <f t="shared" si="4"/>
        <v>30.5555555555556</v>
      </c>
      <c r="DA5" s="23">
        <f t="shared" si="4"/>
        <v>30.5555555555556</v>
      </c>
      <c r="DB5" s="23">
        <f t="shared" si="4"/>
        <v>30.5555555555556</v>
      </c>
      <c r="DC5" s="23">
        <f t="shared" si="4"/>
        <v>30.5555555555556</v>
      </c>
      <c r="DD5" s="23">
        <f t="shared" si="4"/>
        <v>30.5555555555556</v>
      </c>
      <c r="DE5" s="23">
        <f t="shared" si="4"/>
        <v>30.5555555555556</v>
      </c>
      <c r="DF5" s="23">
        <f t="shared" ref="DF5:EE5" si="5">$L5*110%/180</f>
        <v>30.5555555555556</v>
      </c>
      <c r="DG5" s="23">
        <f t="shared" si="5"/>
        <v>30.5555555555556</v>
      </c>
      <c r="DH5" s="23">
        <f t="shared" si="5"/>
        <v>30.5555555555556</v>
      </c>
      <c r="DI5" s="23">
        <f t="shared" si="5"/>
        <v>30.5555555555556</v>
      </c>
      <c r="DJ5" s="23">
        <f t="shared" si="5"/>
        <v>30.5555555555556</v>
      </c>
      <c r="DK5" s="23">
        <f t="shared" si="5"/>
        <v>30.5555555555556</v>
      </c>
      <c r="DL5" s="23">
        <f t="shared" si="5"/>
        <v>30.5555555555556</v>
      </c>
      <c r="DM5" s="23">
        <f t="shared" si="5"/>
        <v>30.5555555555556</v>
      </c>
      <c r="DN5" s="23">
        <f t="shared" si="5"/>
        <v>30.5555555555556</v>
      </c>
      <c r="DO5" s="23">
        <f t="shared" si="5"/>
        <v>30.5555555555556</v>
      </c>
      <c r="DP5" s="23">
        <f t="shared" si="5"/>
        <v>30.5555555555556</v>
      </c>
      <c r="DQ5" s="23">
        <f t="shared" si="5"/>
        <v>30.5555555555556</v>
      </c>
      <c r="DR5" s="23">
        <f t="shared" si="5"/>
        <v>30.5555555555556</v>
      </c>
      <c r="DS5" s="23">
        <f t="shared" si="5"/>
        <v>30.5555555555556</v>
      </c>
      <c r="DT5" s="23">
        <f t="shared" si="5"/>
        <v>30.5555555555556</v>
      </c>
      <c r="DU5" s="23">
        <f t="shared" si="5"/>
        <v>30.5555555555556</v>
      </c>
      <c r="DV5" s="23">
        <f t="shared" si="5"/>
        <v>30.5555555555556</v>
      </c>
      <c r="DW5" s="23">
        <f t="shared" si="5"/>
        <v>30.5555555555556</v>
      </c>
      <c r="DX5" s="23">
        <f t="shared" si="5"/>
        <v>30.5555555555556</v>
      </c>
      <c r="DY5" s="23">
        <f t="shared" si="5"/>
        <v>30.5555555555556</v>
      </c>
      <c r="DZ5" s="23">
        <f t="shared" si="5"/>
        <v>30.5555555555556</v>
      </c>
      <c r="EA5" s="23">
        <f t="shared" si="5"/>
        <v>30.5555555555556</v>
      </c>
      <c r="EB5" s="23">
        <f t="shared" si="5"/>
        <v>30.5555555555556</v>
      </c>
      <c r="EC5" s="23">
        <f t="shared" si="5"/>
        <v>30.5555555555556</v>
      </c>
      <c r="ED5" s="23">
        <f t="shared" si="5"/>
        <v>30.5555555555556</v>
      </c>
      <c r="EE5" s="23">
        <f t="shared" si="5"/>
        <v>30.5555555555556</v>
      </c>
      <c r="EF5" s="23">
        <f t="shared" ref="EF5:GM5" si="6">$L5*100%/180</f>
        <v>27.7777777777778</v>
      </c>
      <c r="EG5" s="23">
        <f t="shared" si="6"/>
        <v>27.7777777777778</v>
      </c>
      <c r="EH5" s="23">
        <f t="shared" si="6"/>
        <v>27.7777777777778</v>
      </c>
      <c r="EI5" s="23">
        <f t="shared" si="6"/>
        <v>27.7777777777778</v>
      </c>
      <c r="EJ5" s="23">
        <f t="shared" si="6"/>
        <v>27.7777777777778</v>
      </c>
      <c r="EK5" s="23">
        <f t="shared" si="6"/>
        <v>27.7777777777778</v>
      </c>
      <c r="EL5" s="23">
        <f t="shared" si="6"/>
        <v>27.7777777777778</v>
      </c>
      <c r="EM5" s="23">
        <f t="shared" si="6"/>
        <v>27.7777777777778</v>
      </c>
      <c r="EN5" s="23">
        <f t="shared" si="6"/>
        <v>27.7777777777778</v>
      </c>
      <c r="EO5" s="23">
        <f t="shared" si="6"/>
        <v>27.7777777777778</v>
      </c>
      <c r="EP5" s="23">
        <f t="shared" si="6"/>
        <v>27.7777777777778</v>
      </c>
      <c r="EQ5" s="23">
        <f t="shared" si="6"/>
        <v>27.7777777777778</v>
      </c>
      <c r="ER5" s="23">
        <f t="shared" si="6"/>
        <v>27.7777777777778</v>
      </c>
      <c r="ES5" s="23">
        <f t="shared" si="6"/>
        <v>27.7777777777778</v>
      </c>
      <c r="ET5" s="23">
        <f t="shared" si="6"/>
        <v>27.7777777777778</v>
      </c>
      <c r="EU5" s="23">
        <f t="shared" si="6"/>
        <v>27.7777777777778</v>
      </c>
      <c r="EV5" s="23">
        <f t="shared" si="6"/>
        <v>27.7777777777778</v>
      </c>
      <c r="EW5" s="23">
        <f t="shared" si="6"/>
        <v>27.7777777777778</v>
      </c>
      <c r="EX5" s="23">
        <f t="shared" si="6"/>
        <v>27.7777777777778</v>
      </c>
      <c r="EY5" s="23">
        <f t="shared" si="6"/>
        <v>27.7777777777778</v>
      </c>
      <c r="EZ5" s="23">
        <f t="shared" si="6"/>
        <v>27.7777777777778</v>
      </c>
      <c r="FA5" s="23">
        <f t="shared" si="6"/>
        <v>27.7777777777778</v>
      </c>
      <c r="FB5" s="23">
        <f t="shared" si="6"/>
        <v>27.7777777777778</v>
      </c>
      <c r="FC5" s="23">
        <f t="shared" si="6"/>
        <v>27.7777777777778</v>
      </c>
      <c r="FD5" s="23">
        <f t="shared" si="6"/>
        <v>27.7777777777778</v>
      </c>
      <c r="FE5" s="23">
        <f t="shared" si="6"/>
        <v>27.7777777777778</v>
      </c>
      <c r="FF5" s="23">
        <f t="shared" si="6"/>
        <v>27.7777777777778</v>
      </c>
      <c r="FG5" s="23">
        <f t="shared" si="6"/>
        <v>27.7777777777778</v>
      </c>
      <c r="FH5" s="23">
        <f t="shared" si="6"/>
        <v>27.7777777777778</v>
      </c>
      <c r="FI5" s="23">
        <f t="shared" si="6"/>
        <v>27.7777777777778</v>
      </c>
      <c r="FJ5" s="23">
        <f t="shared" si="6"/>
        <v>27.7777777777778</v>
      </c>
      <c r="FK5" s="23">
        <f t="shared" si="6"/>
        <v>27.7777777777778</v>
      </c>
      <c r="FL5" s="23">
        <f t="shared" si="6"/>
        <v>27.7777777777778</v>
      </c>
      <c r="FM5" s="23">
        <f t="shared" si="6"/>
        <v>27.7777777777778</v>
      </c>
      <c r="FN5" s="23">
        <f t="shared" si="6"/>
        <v>27.7777777777778</v>
      </c>
      <c r="FO5" s="23">
        <f t="shared" si="6"/>
        <v>27.7777777777778</v>
      </c>
      <c r="FP5" s="23">
        <f t="shared" si="6"/>
        <v>27.7777777777778</v>
      </c>
      <c r="FQ5" s="23">
        <f t="shared" si="6"/>
        <v>27.7777777777778</v>
      </c>
      <c r="FR5" s="23">
        <f t="shared" si="6"/>
        <v>27.7777777777778</v>
      </c>
      <c r="FS5" s="23">
        <f t="shared" si="6"/>
        <v>27.7777777777778</v>
      </c>
      <c r="FT5" s="23">
        <f t="shared" si="6"/>
        <v>27.7777777777778</v>
      </c>
      <c r="FU5" s="23">
        <f t="shared" si="6"/>
        <v>27.7777777777778</v>
      </c>
      <c r="FV5" s="23">
        <f t="shared" si="6"/>
        <v>27.7777777777778</v>
      </c>
      <c r="FW5" s="23">
        <f t="shared" si="6"/>
        <v>27.7777777777778</v>
      </c>
      <c r="FX5" s="23">
        <f t="shared" si="6"/>
        <v>27.7777777777778</v>
      </c>
      <c r="FY5" s="23">
        <f t="shared" si="6"/>
        <v>27.7777777777778</v>
      </c>
      <c r="FZ5" s="23">
        <f t="shared" si="6"/>
        <v>27.7777777777778</v>
      </c>
      <c r="GA5" s="23">
        <f t="shared" si="6"/>
        <v>27.7777777777778</v>
      </c>
      <c r="GB5" s="23">
        <f t="shared" si="6"/>
        <v>27.7777777777778</v>
      </c>
      <c r="GC5" s="23">
        <f t="shared" si="6"/>
        <v>27.7777777777778</v>
      </c>
      <c r="GD5" s="23">
        <f t="shared" si="6"/>
        <v>27.7777777777778</v>
      </c>
      <c r="GE5" s="23">
        <f t="shared" si="6"/>
        <v>27.7777777777778</v>
      </c>
      <c r="GF5" s="23">
        <f t="shared" si="6"/>
        <v>27.7777777777778</v>
      </c>
      <c r="GG5" s="23">
        <f t="shared" si="6"/>
        <v>27.7777777777778</v>
      </c>
      <c r="GH5" s="23">
        <f t="shared" si="6"/>
        <v>27.7777777777778</v>
      </c>
      <c r="GI5" s="23">
        <f t="shared" si="6"/>
        <v>27.7777777777778</v>
      </c>
      <c r="GJ5" s="23">
        <f t="shared" si="6"/>
        <v>27.7777777777778</v>
      </c>
      <c r="GK5" s="23">
        <f t="shared" si="6"/>
        <v>27.7777777777778</v>
      </c>
      <c r="GL5" s="23">
        <f t="shared" si="6"/>
        <v>27.7777777777778</v>
      </c>
      <c r="GM5" s="23">
        <f t="shared" si="6"/>
        <v>27.7777777777778</v>
      </c>
    </row>
    <row r="6" spans="1:195" x14ac:dyDescent="0.25">
      <c r="A6" s="9" t="s">
        <v>22</v>
      </c>
      <c r="B6" s="21">
        <v>46062</v>
      </c>
      <c r="C6" s="9">
        <f t="shared" ca="1" si="0"/>
        <v>142</v>
      </c>
      <c r="D6" s="9" t="str" cm="1">
        <f t="array" ref="D6" ca="1">_xlfn.IFS(AND(TODAY()-B6&lt;=30,TODAY()-B6&gt;=0),"新品期",AND(TODAY()-B6&gt;=31,TODAY()-B6&lt;=120),"热销期",AND(TODAY()-B6&gt;=121,TODAY()-B6&lt;=180),"清货期",TODAY()-B6&gt;180,"滞销")</f>
        <v>清货期</v>
      </c>
      <c r="E6" s="9">
        <f t="shared" si="1"/>
        <v>3569</v>
      </c>
      <c r="F6" s="9"/>
      <c r="G6" s="9">
        <f>SUMIF([1]销售表!I:I,A6,[1]销售表!J:J)</f>
        <v>1431</v>
      </c>
      <c r="H6" s="10">
        <f t="shared" si="2"/>
        <v>0.28620000000000001</v>
      </c>
      <c r="I6" s="9"/>
      <c r="J6" s="9">
        <f>SUMIFS([1]销售表!J:J,[1]销售表!I:I,A6,[1]销售表!E:E,"可取")</f>
        <v>41</v>
      </c>
      <c r="K6" s="9"/>
      <c r="L6" s="9">
        <v>5000</v>
      </c>
      <c r="M6" s="11">
        <f>_xlfn.XLOOKUP(A6,[1]销售表!I:I,[1]销售表!J:J,0,0,-1)</f>
        <v>8</v>
      </c>
      <c r="N6" s="11" cm="1">
        <f t="array" ref="N6" ca="1">IF(C6&gt;180,"0",INDEX(P6:GM6,C6))</f>
        <v>90.179487179487182</v>
      </c>
      <c r="O6" s="22" t="s">
        <v>29</v>
      </c>
      <c r="P6" s="23">
        <f>SUMIFS(销售取值基础数据!J:J,销售取值基础数据!I:I,$A6,销售取值基础数据!B:B,$P$4)</f>
        <v>15</v>
      </c>
      <c r="Q6" s="23">
        <f ca="1">IF($C6&gt;Q$4,SUMIFS(销售取值基础数据!J:J,销售取值基础数据!I:I,$A6,销售取值基础数据!B:B,Q$4),($L6-SUM($P6))*80%/(180-P$4))</f>
        <v>16</v>
      </c>
      <c r="R6" s="23">
        <f ca="1">IF($C6&gt;R$4,SUMIFS(销售取值基础数据!$J:$J,销售取值基础数据!$I:$I,$A6,销售取值基础数据!$B:$B,R$4),($L6-SUM($P6:Q6))*80%/(180-Q$4))</f>
        <v>17</v>
      </c>
      <c r="S6" s="23">
        <f ca="1">IF($C6&gt;S$4,SUMIFS(销售取值基础数据!$J:$J,销售取值基础数据!$I:$I,$A6,销售取值基础数据!$B:$B,S$4),($L6-SUM($P6:R6))*80%/(180-R$4))</f>
        <v>7</v>
      </c>
      <c r="T6" s="23">
        <f ca="1">IF($C6&gt;T$4,SUMIFS(销售取值基础数据!$J:$J,销售取值基础数据!$I:$I,$A6,销售取值基础数据!$B:$B,T$4),($L6-SUM($P6:S6))*80%/(180-S$4))</f>
        <v>8</v>
      </c>
      <c r="U6" s="23">
        <f ca="1">IF($C6&gt;U$4,SUMIFS(销售取值基础数据!$J:$J,销售取值基础数据!$I:$I,$A6,销售取值基础数据!$B:$B,U$4),($L6-SUM($P6:T6))*80%/(180-T$4))</f>
        <v>9</v>
      </c>
      <c r="V6" s="23">
        <f ca="1">IF($C6&gt;V$4,SUMIFS(销售取值基础数据!$J:$J,销售取值基础数据!$I:$I,$A6,销售取值基础数据!$B:$B,V$4),($L6-SUM($P6:U6))*80%/(180-U$4))</f>
        <v>10</v>
      </c>
      <c r="W6" s="23">
        <f ca="1">IF($C6&gt;W$4,SUMIFS(销售取值基础数据!$J:$J,销售取值基础数据!$I:$I,$A6,销售取值基础数据!$B:$B,W$4),($L6-SUM($P6:V6))*80%/(180-V$4))</f>
        <v>15</v>
      </c>
      <c r="X6" s="23">
        <f ca="1">IF($C6&gt;X$4,SUMIFS(销售取值基础数据!$J:$J,销售取值基础数据!$I:$I,$A6,销售取值基础数据!$B:$B,X$4),($L6-SUM($P6:W6))*80%/(180-W$4))</f>
        <v>14</v>
      </c>
      <c r="Y6" s="23">
        <f ca="1">IF($C6&gt;Y$4,SUMIFS(销售取值基础数据!$J:$J,销售取值基础数据!$I:$I,$A6,销售取值基础数据!$B:$B,Y$4),($L6-SUM($P6:X6))*80%/(180-X$4))</f>
        <v>13</v>
      </c>
      <c r="Z6" s="23">
        <f ca="1">IF($C6&gt;Z$4,SUMIFS(销售取值基础数据!$J:$J,销售取值基础数据!$I:$I,$A6,销售取值基础数据!$B:$B,Z$4),($L6-SUM($P6:Y6))*80%/(180-Y$4))</f>
        <v>15</v>
      </c>
      <c r="AA6" s="23">
        <f ca="1">IF($C6&gt;AA$4,SUMIFS(销售取值基础数据!$J:$J,销售取值基础数据!$I:$I,$A6,销售取值基础数据!$B:$B,AA$4),($L6-SUM($P6:Z6))*80%/(180-Z$4))</f>
        <v>10</v>
      </c>
      <c r="AB6" s="23">
        <f ca="1">IF($C6&gt;AB$4,SUMIFS(销售取值基础数据!$J:$J,销售取值基础数据!$I:$I,$A6,销售取值基础数据!$B:$B,AB$4),($L6-SUM($P6:AA6))*80%/(180-AA$4))</f>
        <v>11</v>
      </c>
      <c r="AC6" s="23">
        <f ca="1">IF($C6&gt;AC$4,SUMIFS(销售取值基础数据!$J:$J,销售取值基础数据!$I:$I,$A6,销售取值基础数据!$B:$B,AC$4),($L6-SUM($P6:AB6))*80%/(180-AB$4))</f>
        <v>12</v>
      </c>
      <c r="AD6" s="23">
        <f ca="1">IF($C6&gt;AD$4,SUMIFS(销售取值基础数据!$J:$J,销售取值基础数据!$I:$I,$A6,销售取值基础数据!$B:$B,AD$4),($L6-SUM($P6:AC6))*80%/(180-AC$4))</f>
        <v>9</v>
      </c>
      <c r="AE6" s="23">
        <f ca="1">IF($C6&gt;AE$4,SUMIFS(销售取值基础数据!$J:$J,销售取值基础数据!$I:$I,$A6,销售取值基础数据!$B:$B,AE$4),($L6-SUM($P6:AD6))*80%/(180-AD$4))</f>
        <v>10</v>
      </c>
      <c r="AF6" s="23">
        <f ca="1">IF($C6&gt;AF$4,SUMIFS(销售取值基础数据!$J:$J,销售取值基础数据!$I:$I,$A6,销售取值基础数据!$B:$B,AF$4),($L6-SUM($P6:AE6))*80%/(180-AE$4))</f>
        <v>10</v>
      </c>
      <c r="AG6" s="23">
        <f ca="1">IF($C6&gt;AG$4,SUMIFS(销售取值基础数据!$J:$J,销售取值基础数据!$I:$I,$A6,销售取值基础数据!$B:$B,AG$4),($L6-SUM($P6:AF6))*80%/(180-AF$4))</f>
        <v>13</v>
      </c>
      <c r="AH6" s="23">
        <f ca="1">IF($C6&gt;AH$4,SUMIFS(销售取值基础数据!$J:$J,销售取值基础数据!$I:$I,$A6,销售取值基础数据!$B:$B,AH$4),($L6-SUM($P6:AG6))*80%/(180-AG$4))</f>
        <v>15</v>
      </c>
      <c r="AI6" s="23">
        <f ca="1">IF($C6&gt;AI$4,SUMIFS(销售取值基础数据!$J:$J,销售取值基础数据!$I:$I,$A6,销售取值基础数据!$B:$B,AI$4),($L6-SUM($P6:AH6))*80%/(180-AH$4))</f>
        <v>10</v>
      </c>
      <c r="AJ6" s="23">
        <f ca="1">IF($C6&gt;AJ$4,SUMIFS(销售取值基础数据!$J:$J,销售取值基础数据!$I:$I,$A6,销售取值基础数据!$B:$B,AJ$4),($L6-SUM($P6:AI6))*80%/(180-AI$4))</f>
        <v>11</v>
      </c>
      <c r="AK6" s="23">
        <f ca="1">IF($C6&gt;AK$4,SUMIFS(销售取值基础数据!$J:$J,销售取值基础数据!$I:$I,$A6,销售取值基础数据!$B:$B,AK$4),($L6-SUM($P6:AJ6))*80%/(180-AJ$4))</f>
        <v>13</v>
      </c>
      <c r="AL6" s="23">
        <f ca="1">IF($C6&gt;AL$4,SUMIFS(销售取值基础数据!$J:$J,销售取值基础数据!$I:$I,$A6,销售取值基础数据!$B:$B,AL$4),($L6-SUM($P6:AK6))*80%/(180-AK$4))</f>
        <v>15</v>
      </c>
      <c r="AM6" s="23">
        <f ca="1">IF($C6&gt;AM$4,SUMIFS(销售取值基础数据!$J:$J,销售取值基础数据!$I:$I,$A6,销售取值基础数据!$B:$B,AM$4),($L6-SUM($P6:AL6))*80%/(180-AL$4))</f>
        <v>10</v>
      </c>
      <c r="AN6" s="23">
        <f ca="1">IF($C6&gt;AN$4,SUMIFS(销售取值基础数据!$J:$J,销售取值基础数据!$I:$I,$A6,销售取值基础数据!$B:$B,AN$4),($L6-SUM($P6:AM6))*80%/(180-AM$4))</f>
        <v>11</v>
      </c>
      <c r="AO6" s="23">
        <f ca="1">IF($C6&gt;AO$4,SUMIFS(销售取值基础数据!$J:$J,销售取值基础数据!$I:$I,$A6,销售取值基础数据!$B:$B,AO$4),($L6-SUM($P6:AN6))*80%/(180-AN$4))</f>
        <v>8</v>
      </c>
      <c r="AP6" s="23">
        <f ca="1">IF($C6&gt;AP$4,SUMIFS(销售取值基础数据!$J:$J,销售取值基础数据!$I:$I,$A6,销售取值基础数据!$B:$B,AP$4),($L6-SUM($P6:AO6))*80%/(180-AO$4))</f>
        <v>8</v>
      </c>
      <c r="AQ6" s="23">
        <f ca="1">IF($C6&gt;AQ$4,SUMIFS(销售取值基础数据!$J:$J,销售取值基础数据!$I:$I,$A6,销售取值基础数据!$B:$B,AQ$4),($L6-SUM($P6:AP6))*80%/(180-AP$4))</f>
        <v>9</v>
      </c>
      <c r="AR6" s="23">
        <f ca="1">IF($C6&gt;AR$4,SUMIFS(销售取值基础数据!$J:$J,销售取值基础数据!$I:$I,$A6,销售取值基础数据!$B:$B,AR$4),($L6-SUM($P6:AQ6))*80%/(180-AQ$4))</f>
        <v>10</v>
      </c>
      <c r="AS6" s="23">
        <f ca="1">IF($C6&gt;AS$4,SUMIFS(销售取值基础数据!$J:$J,销售取值基础数据!$I:$I,$A6,销售取值基础数据!$B:$B,AS$4),($L6-SUM($P6:AR6))*80%/(180-AR$4))</f>
        <v>15</v>
      </c>
      <c r="AT6" s="23">
        <f ca="1">IF($C6&gt;AT$4,SUMIFS(销售取值基础数据!$J:$J,销售取值基础数据!$I:$I,$A6,销售取值基础数据!$B:$B,AT$4),($L6-SUM($P6:AS6))*110%/(180-AS$4))</f>
        <v>14</v>
      </c>
      <c r="AU6" s="23">
        <f ca="1">IF($C6&gt;AU$4,SUMIFS(销售取值基础数据!$J:$J,销售取值基础数据!$I:$I,$A6,销售取值基础数据!$B:$B,AU$4),($L6-SUM($P6:AT6))*110%/(180-AT$4))</f>
        <v>13</v>
      </c>
      <c r="AV6" s="23">
        <f ca="1">IF($C6&gt;AV$4,SUMIFS(销售取值基础数据!$J:$J,销售取值基础数据!$I:$I,$A6,销售取值基础数据!$B:$B,AV$4),($L6-SUM($P6:AU6))*110%/(180-AU$4))</f>
        <v>15</v>
      </c>
      <c r="AW6" s="23">
        <f ca="1">IF($C6&gt;AW$4,SUMIFS(销售取值基础数据!$J:$J,销售取值基础数据!$I:$I,$A6,销售取值基础数据!$B:$B,AW$4),($L6-SUM($P6:AV6))*110%/(180-AV$4))</f>
        <v>10</v>
      </c>
      <c r="AX6" s="23">
        <f ca="1">IF($C6&gt;AX$4,SUMIFS(销售取值基础数据!$J:$J,销售取值基础数据!$I:$I,$A6,销售取值基础数据!$B:$B,AX$4),($L6-SUM($P6:AW6))*110%/(180-AW$4))</f>
        <v>11</v>
      </c>
      <c r="AY6" s="23">
        <f ca="1">IF($C6&gt;AY$4,SUMIFS(销售取值基础数据!$J:$J,销售取值基础数据!$I:$I,$A6,销售取值基础数据!$B:$B,AY$4),($L6-SUM($P6:AX6))*110%/(180-AX$4))</f>
        <v>12</v>
      </c>
      <c r="AZ6" s="23">
        <f ca="1">IF($C6&gt;AZ$4,SUMIFS(销售取值基础数据!$J:$J,销售取值基础数据!$I:$I,$A6,销售取值基础数据!$B:$B,AZ$4),($L6-SUM($P6:AY6))*110%/(180-AY$4))</f>
        <v>9</v>
      </c>
      <c r="BA6" s="23">
        <f ca="1">IF($C6&gt;BA$4,SUMIFS(销售取值基础数据!$J:$J,销售取值基础数据!$I:$I,$A6,销售取值基础数据!$B:$B,BA$4),($L6-SUM($P6:AZ6))*110%/(180-AZ$4))</f>
        <v>10</v>
      </c>
      <c r="BB6" s="23">
        <f ca="1">IF($C6&gt;BB$4,SUMIFS(销售取值基础数据!$J:$J,销售取值基础数据!$I:$I,$A6,销售取值基础数据!$B:$B,BB$4),($L6-SUM($P6:BA6))*110%/(180-BA$4))</f>
        <v>10</v>
      </c>
      <c r="BC6" s="23">
        <f ca="1">IF($C6&gt;BC$4,SUMIFS(销售取值基础数据!$J:$J,销售取值基础数据!$I:$I,$A6,销售取值基础数据!$B:$B,BC$4),($L6-SUM($P6:BB6))*110%/(180-BB$4))</f>
        <v>13</v>
      </c>
      <c r="BD6" s="23">
        <f ca="1">IF($C6&gt;BD$4,SUMIFS(销售取值基础数据!$J:$J,销售取值基础数据!$I:$I,$A6,销售取值基础数据!$B:$B,BD$4),($L6-SUM($P6:BC6))*110%/(180-BC$4))</f>
        <v>15</v>
      </c>
      <c r="BE6" s="23">
        <f ca="1">IF($C6&gt;BE$4,SUMIFS(销售取值基础数据!$J:$J,销售取值基础数据!$I:$I,$A6,销售取值基础数据!$B:$B,BE$4),($L6-SUM($P6:BD6))*110%/(180-BD$4))</f>
        <v>10</v>
      </c>
      <c r="BF6" s="23">
        <f ca="1">IF($C6&gt;BF$4,SUMIFS(销售取值基础数据!$J:$J,销售取值基础数据!$I:$I,$A6,销售取值基础数据!$B:$B,BF$4),($L6-SUM($P6:BE6))*110%/(180-BE$4))</f>
        <v>11</v>
      </c>
      <c r="BG6" s="23">
        <f ca="1">IF($C6&gt;BG$4,SUMIFS(销售取值基础数据!$J:$J,销售取值基础数据!$I:$I,$A6,销售取值基础数据!$B:$B,BG$4),($L6-SUM($P6:BF6))*110%/(180-BF$4))</f>
        <v>13</v>
      </c>
      <c r="BH6" s="23">
        <f ca="1">IF($C6&gt;BH$4,SUMIFS(销售取值基础数据!$J:$J,销售取值基础数据!$I:$I,$A6,销售取值基础数据!$B:$B,BH$4),($L6-SUM($P6:BG6))*110%/(180-BG$4))</f>
        <v>15</v>
      </c>
      <c r="BI6" s="23">
        <f ca="1">IF($C6&gt;BI$4,SUMIFS(销售取值基础数据!$J:$J,销售取值基础数据!$I:$I,$A6,销售取值基础数据!$B:$B,BI$4),($L6-SUM($P6:BH6))*110%/(180-BH$4))</f>
        <v>14</v>
      </c>
      <c r="BJ6" s="23">
        <f ca="1">IF($C6&gt;BJ$4,SUMIFS(销售取值基础数据!$J:$J,销售取值基础数据!$I:$I,$A6,销售取值基础数据!$B:$B,BJ$4),($L6-SUM($P6:BI6))*110%/(180-BI$4))</f>
        <v>13</v>
      </c>
      <c r="BK6" s="23">
        <f ca="1">IF($C6&gt;BK$4,SUMIFS(销售取值基础数据!$J:$J,销售取值基础数据!$I:$I,$A6,销售取值基础数据!$B:$B,BK$4),($L6-SUM($P6:BJ6))*110%/(180-BJ$4))</f>
        <v>15</v>
      </c>
      <c r="BL6" s="23">
        <f ca="1">IF($C6&gt;BL$4,SUMIFS(销售取值基础数据!$J:$J,销售取值基础数据!$I:$I,$A6,销售取值基础数据!$B:$B,BL$4),($L6-SUM($P6:BK6))*110%/(180-BK$4))</f>
        <v>10</v>
      </c>
      <c r="BM6" s="23">
        <f ca="1">IF($C6&gt;BM$4,SUMIFS(销售取值基础数据!$J:$J,销售取值基础数据!$I:$I,$A6,销售取值基础数据!$B:$B,BM$4),($L6-SUM($P6:BL6))*110%/(180-BL$4))</f>
        <v>11</v>
      </c>
      <c r="BN6" s="23">
        <f ca="1">IF($C6&gt;BN$4,SUMIFS(销售取值基础数据!$J:$J,销售取值基础数据!$I:$I,$A6,销售取值基础数据!$B:$B,BN$4),($L6-SUM($P6:BM6))*110%/(180-BM$4))</f>
        <v>12</v>
      </c>
      <c r="BO6" s="23">
        <f ca="1">IF($C6&gt;BO$4,SUMIFS(销售取值基础数据!$J:$J,销售取值基础数据!$I:$I,$A6,销售取值基础数据!$B:$B,BO$4),($L6-SUM($P6:BN6))*110%/(180-BN$4))</f>
        <v>9</v>
      </c>
      <c r="BP6" s="23">
        <f ca="1">IF($C6&gt;BP$4,SUMIFS(销售取值基础数据!$J:$J,销售取值基础数据!$I:$I,$A6,销售取值基础数据!$B:$B,BP$4),($L6-SUM($P6:BO6))*110%/(180-BO$4))</f>
        <v>10</v>
      </c>
      <c r="BQ6" s="23">
        <f ca="1">IF($C6&gt;BQ$4,SUMIFS(销售取值基础数据!$J:$J,销售取值基础数据!$I:$I,$A6,销售取值基础数据!$B:$B,BQ$4),($L6-SUM($P6:BP6))*110%/(180-BP$4))</f>
        <v>10</v>
      </c>
      <c r="BR6" s="23">
        <f ca="1">IF($C6&gt;BR$4,SUMIFS(销售取值基础数据!$J:$J,销售取值基础数据!$I:$I,$A6,销售取值基础数据!$B:$B,BR$4),($L6-SUM($P6:BQ6))*110%/(180-BQ$4))</f>
        <v>10</v>
      </c>
      <c r="BS6" s="23">
        <f ca="1">IF($C6&gt;BS$4,SUMIFS(销售取值基础数据!$J:$J,销售取值基础数据!$I:$I,$A6,销售取值基础数据!$B:$B,BS$4),($L6-SUM($P6:BR6))*110%/(180-BR$4))</f>
        <v>15</v>
      </c>
      <c r="BT6" s="23">
        <f ca="1">IF($C6&gt;BT$4,SUMIFS(销售取值基础数据!$J:$J,销售取值基础数据!$I:$I,$A6,销售取值基础数据!$B:$B,BT$4),($L6-SUM($P6:BS6))*110%/(180-BS$4))</f>
        <v>10</v>
      </c>
      <c r="BU6" s="23">
        <f ca="1">IF($C6&gt;BU$4,SUMIFS(销售取值基础数据!$J:$J,销售取值基础数据!$I:$I,$A6,销售取值基础数据!$B:$B,BU$4),($L6-SUM($P6:BT6))*110%/(180-BT$4))</f>
        <v>11</v>
      </c>
      <c r="BV6" s="23">
        <f ca="1">IF($C6&gt;BV$4,SUMIFS(销售取值基础数据!$J:$J,销售取值基础数据!$I:$I,$A6,销售取值基础数据!$B:$B,BV$4),($L6-SUM($P6:BU6))*110%/(180-BU$4))</f>
        <v>12</v>
      </c>
      <c r="BW6" s="23">
        <f ca="1">IF($C6&gt;BW$4,SUMIFS(销售取值基础数据!$J:$J,销售取值基础数据!$I:$I,$A6,销售取值基础数据!$B:$B,BW$4),($L6-SUM($P6:BV6))*110%/(180-BV$4))</f>
        <v>13</v>
      </c>
      <c r="BX6" s="23">
        <f ca="1">IF($C6&gt;BX$4,SUMIFS(销售取值基础数据!$J:$J,销售取值基础数据!$I:$I,$A6,销售取值基础数据!$B:$B,BX$4),($L6-SUM($P6:BW6))*110%/(180-BW$4))</f>
        <v>7</v>
      </c>
      <c r="BY6" s="23">
        <f ca="1">IF($C6&gt;BY$4,SUMIFS(销售取值基础数据!$J:$J,销售取值基础数据!$I:$I,$A6,销售取值基础数据!$B:$B,BY$4),($L6-SUM($P6:BX6))*110%/(180-BX$4))</f>
        <v>8</v>
      </c>
      <c r="BZ6" s="23">
        <f ca="1">IF($C6&gt;BZ$4,SUMIFS(销售取值基础数据!$J:$J,销售取值基础数据!$I:$I,$A6,销售取值基础数据!$B:$B,BZ$4),($L6-SUM($P6:BY6))*110%/(180-BY$4))</f>
        <v>9</v>
      </c>
      <c r="CA6" s="23">
        <f ca="1">IF($C6&gt;CA$4,SUMIFS(销售取值基础数据!$J:$J,销售取值基础数据!$I:$I,$A6,销售取值基础数据!$B:$B,CA$4),($L6-SUM($P6:BZ6))*110%/(180-BZ$4))</f>
        <v>10</v>
      </c>
      <c r="CB6" s="23">
        <f ca="1">IF($C6&gt;CB$4,SUMIFS(销售取值基础数据!$J:$J,销售取值基础数据!$I:$I,$A6,销售取值基础数据!$B:$B,CB$4),($L6-SUM($P6:CA6))*110%/(180-CA$4))</f>
        <v>15</v>
      </c>
      <c r="CC6" s="23">
        <f ca="1">IF($C6&gt;CC$4,SUMIFS(销售取值基础数据!$J:$J,销售取值基础数据!$I:$I,$A6,销售取值基础数据!$B:$B,CC$4),($L6-SUM($P6:CB6))*110%/(180-CB$4))</f>
        <v>14</v>
      </c>
      <c r="CD6" s="23">
        <f ca="1">IF($C6&gt;CD$4,SUMIFS(销售取值基础数据!$J:$J,销售取值基础数据!$I:$I,$A6,销售取值基础数据!$B:$B,CD$4),($L6-SUM($P6:CC6))*110%/(180-CC$4))</f>
        <v>13</v>
      </c>
      <c r="CE6" s="23">
        <f ca="1">IF($C6&gt;CE$4,SUMIFS(销售取值基础数据!$J:$J,销售取值基础数据!$I:$I,$A6,销售取值基础数据!$B:$B,CE$4),($L6-SUM($P6:CD6))*110%/(180-CD$4))</f>
        <v>10</v>
      </c>
      <c r="CF6" s="23">
        <f ca="1">IF($C6&gt;CF$4,SUMIFS(销售取值基础数据!$J:$J,销售取值基础数据!$I:$I,$A6,销售取值基础数据!$B:$B,CF$4),($L6-SUM($P6:CE6))*110%/(180-CE$4))</f>
        <v>15</v>
      </c>
      <c r="CG6" s="23">
        <f ca="1">IF($C6&gt;CG$4,SUMIFS(销售取值基础数据!$J:$J,销售取值基础数据!$I:$I,$A6,销售取值基础数据!$B:$B,CG$4),($L6-SUM($P6:CF6))*110%/(180-CF$4))</f>
        <v>10</v>
      </c>
      <c r="CH6" s="23">
        <f ca="1">IF($C6&gt;CH$4,SUMIFS(销售取值基础数据!$J:$J,销售取值基础数据!$I:$I,$A6,销售取值基础数据!$B:$B,CH$4),($L6-SUM($P6:CG6))*110%/(180-CG$4))</f>
        <v>11</v>
      </c>
      <c r="CI6" s="23">
        <f ca="1">IF($C6&gt;CI$4,SUMIFS(销售取值基础数据!$J:$J,销售取值基础数据!$I:$I,$A6,销售取值基础数据!$B:$B,CI$4),($L6-SUM($P6:CH6))*110%/(180-CH$4))</f>
        <v>12</v>
      </c>
      <c r="CJ6" s="23">
        <f ca="1">IF($C6&gt;CJ$4,SUMIFS(销售取值基础数据!$J:$J,销售取值基础数据!$I:$I,$A6,销售取值基础数据!$B:$B,CJ$4),($L6-SUM($P6:CI6))*110%/(180-CI$4))</f>
        <v>13</v>
      </c>
      <c r="CK6" s="23">
        <f ca="1">IF($C6&gt;CK$4,SUMIFS(销售取值基础数据!$J:$J,销售取值基础数据!$I:$I,$A6,销售取值基础数据!$B:$B,CK$4),($L6-SUM($P6:CJ6))*110%/(180-CJ$4))</f>
        <v>7</v>
      </c>
      <c r="CL6" s="23">
        <f ca="1">IF($C6&gt;CL$4,SUMIFS(销售取值基础数据!$J:$J,销售取值基础数据!$I:$I,$A6,销售取值基础数据!$B:$B,CL$4),($L6-SUM($P6:CK6))*110%/(180-CK$4))</f>
        <v>8</v>
      </c>
      <c r="CM6" s="23">
        <f ca="1">IF($C6&gt;CM$4,SUMIFS(销售取值基础数据!$J:$J,销售取值基础数据!$I:$I,$A6,销售取值基础数据!$B:$B,CM$4),($L6-SUM($P6:CL6))*110%/(180-CL$4))</f>
        <v>9</v>
      </c>
      <c r="CN6" s="23">
        <f ca="1">IF($C6&gt;CN$4,SUMIFS(销售取值基础数据!$J:$J,销售取值基础数据!$I:$I,$A6,销售取值基础数据!$B:$B,CN$4),($L6-SUM($P6:CM6))*110%/(180-CM$4))</f>
        <v>13</v>
      </c>
      <c r="CO6" s="23">
        <f ca="1">IF($C6&gt;CO$4,SUMIFS(销售取值基础数据!$J:$J,销售取值基础数据!$I:$I,$A6,销售取值基础数据!$B:$B,CO$4),($L6-SUM($P6:CN6))*110%/(180-CN$4))</f>
        <v>7</v>
      </c>
      <c r="CP6" s="23">
        <f ca="1">IF($C6&gt;CP$4,SUMIFS(销售取值基础数据!$J:$J,销售取值基础数据!$I:$I,$A6,销售取值基础数据!$B:$B,CP$4),($L6-SUM($P6:CO6))*110%/(180-CO$4))</f>
        <v>8</v>
      </c>
      <c r="CQ6" s="23">
        <f ca="1">IF($C6&gt;CQ$4,SUMIFS(销售取值基础数据!$J:$J,销售取值基础数据!$I:$I,$A6,销售取值基础数据!$B:$B,CQ$4),($L6-SUM($P6:CP6))*110%/(180-CP$4))</f>
        <v>9</v>
      </c>
      <c r="CR6" s="23">
        <f ca="1">IF($C6&gt;CR$4,SUMIFS(销售取值基础数据!$J:$J,销售取值基础数据!$I:$I,$A6,销售取值基础数据!$B:$B,CR$4),($L6-SUM($P6:CQ6))*110%/(180-CQ$4))</f>
        <v>10</v>
      </c>
      <c r="CS6" s="23">
        <f ca="1">IF($C6&gt;CS$4,SUMIFS(销售取值基础数据!$J:$J,销售取值基础数据!$I:$I,$A6,销售取值基础数据!$B:$B,CS$4),($L6-SUM($P6:CR6))*110%/(180-CR$4))</f>
        <v>15</v>
      </c>
      <c r="CT6" s="23">
        <f ca="1">IF($C6&gt;CT$4,SUMIFS(销售取值基础数据!$J:$J,销售取值基础数据!$I:$I,$A6,销售取值基础数据!$B:$B,CT$4),($L6-SUM($P6:CS6))*110%/(180-CS$4))</f>
        <v>14</v>
      </c>
      <c r="CU6" s="23">
        <f ca="1">IF($C6&gt;CU$4,SUMIFS(销售取值基础数据!$J:$J,销售取值基础数据!$I:$I,$A6,销售取值基础数据!$B:$B,CU$4),($L6-SUM($P6:CT6))*110%/(180-CT$4))</f>
        <v>13</v>
      </c>
      <c r="CV6" s="23">
        <f ca="1">IF($C6&gt;CV$4,SUMIFS(销售取值基础数据!$J:$J,销售取值基础数据!$I:$I,$A6,销售取值基础数据!$B:$B,CV$4),($L6-SUM($P6:CU6))*110%/(180-CU$4))</f>
        <v>15</v>
      </c>
      <c r="CW6" s="23">
        <f ca="1">IF($C6&gt;CW$4,SUMIFS(销售取值基础数据!$J:$J,销售取值基础数据!$I:$I,$A6,销售取值基础数据!$B:$B,CW$4),($L6-SUM($P6:CV6))*110%/(180-CV$4))</f>
        <v>10</v>
      </c>
      <c r="CX6" s="23">
        <f ca="1">IF($C6&gt;CX$4,SUMIFS(销售取值基础数据!$J:$J,销售取值基础数据!$I:$I,$A6,销售取值基础数据!$B:$B,CX$4),($L6-SUM($P6:CW6))*110%/(180-CW$4))</f>
        <v>11</v>
      </c>
      <c r="CY6" s="23">
        <f ca="1">IF($C6&gt;CY$4,SUMIFS(销售取值基础数据!$J:$J,销售取值基础数据!$I:$I,$A6,销售取值基础数据!$B:$B,CY$4),($L6-SUM($P6:CX6))*110%/(180-CX$4))</f>
        <v>12</v>
      </c>
      <c r="CZ6" s="23">
        <f ca="1">IF($C6&gt;CZ$4,SUMIFS(销售取值基础数据!$J:$J,销售取值基础数据!$I:$I,$A6,销售取值基础数据!$B:$B,CZ$4),($L6-SUM($P6:CY6))*110%/(180-CY$4))</f>
        <v>9</v>
      </c>
      <c r="DA6" s="23">
        <f ca="1">IF($C6&gt;DA$4,SUMIFS(销售取值基础数据!$J:$J,销售取值基础数据!$I:$I,$A6,销售取值基础数据!$B:$B,DA$4),($L6-SUM($P6:CZ6))*110%/(180-CZ$4))</f>
        <v>10</v>
      </c>
      <c r="DB6" s="23">
        <f ca="1">IF($C6&gt;DB$4,SUMIFS(销售取值基础数据!$J:$J,销售取值基础数据!$I:$I,$A6,销售取值基础数据!$B:$B,DB$4),($L6-SUM($P6:DA6))*110%/(180-DA$4))</f>
        <v>15</v>
      </c>
      <c r="DC6" s="23">
        <f ca="1">IF($C6&gt;DC$4,SUMIFS(销售取值基础数据!$J:$J,销售取值基础数据!$I:$I,$A6,销售取值基础数据!$B:$B,DC$4),($L6-SUM($P6:DB6))*110%/(180-DB$4))</f>
        <v>14</v>
      </c>
      <c r="DD6" s="23">
        <f ca="1">IF($C6&gt;DD$4,SUMIFS(销售取值基础数据!$J:$J,销售取值基础数据!$I:$I,$A6,销售取值基础数据!$B:$B,DD$4),($L6-SUM($P6:DC6))*110%/(180-DC$4))</f>
        <v>13</v>
      </c>
      <c r="DE6" s="23">
        <f ca="1">IF($C6&gt;DE$4,SUMIFS(销售取值基础数据!$J:$J,销售取值基础数据!$I:$I,$A6,销售取值基础数据!$B:$B,DE$4),($L6-SUM($P6:DD6))*110%/(180-DD$4))</f>
        <v>10</v>
      </c>
      <c r="DF6" s="23">
        <f ca="1">IF($C6&gt;DF$4,SUMIFS(销售取值基础数据!$J:$J,销售取值基础数据!$I:$I,$A6,销售取值基础数据!$B:$B,DF$4),($L6-SUM($P6:DE6))*110%/(180-DE$4))</f>
        <v>15</v>
      </c>
      <c r="DG6" s="23">
        <f ca="1">IF($C6&gt;DG$4,SUMIFS(销售取值基础数据!$J:$J,销售取值基础数据!$I:$I,$A6,销售取值基础数据!$B:$B,DG$4),($L6-SUM($P6:DF6))*110%/(180-DF$4))</f>
        <v>10</v>
      </c>
      <c r="DH6" s="23">
        <f ca="1">IF($C6&gt;DH$4,SUMIFS(销售取值基础数据!$J:$J,销售取值基础数据!$I:$I,$A6,销售取值基础数据!$B:$B,DH$4),($L6-SUM($P6:DG6))*110%/(180-DG$4))</f>
        <v>13</v>
      </c>
      <c r="DI6" s="23">
        <f ca="1">IF($C6&gt;DI$4,SUMIFS(销售取值基础数据!$J:$J,销售取值基础数据!$I:$I,$A6,销售取值基础数据!$B:$B,DI$4),($L6-SUM($P6:DH6))*110%/(180-DH$4))</f>
        <v>8</v>
      </c>
      <c r="DJ6" s="23">
        <f ca="1">IF($C6&gt;DJ$4,SUMIFS(销售取值基础数据!$J:$J,销售取值基础数据!$I:$I,$A6,销售取值基础数据!$B:$B,DJ$4),($L6-SUM($P6:DI6))*110%/(180-DI$4))</f>
        <v>9</v>
      </c>
      <c r="DK6" s="23">
        <f ca="1">IF($C6&gt;DK$4,SUMIFS(销售取值基础数据!$J:$J,销售取值基础数据!$I:$I,$A6,销售取值基础数据!$B:$B,DK$4),($L6-SUM($P6:DJ6))*110%/(180-DJ$4))</f>
        <v>13</v>
      </c>
      <c r="DL6" s="23">
        <f ca="1">IF($C6&gt;DL$4,SUMIFS(销售取值基础数据!$J:$J,销售取值基础数据!$I:$I,$A6,销售取值基础数据!$B:$B,DL$4),($L6-SUM($P6:DK6))*110%/(180-DK$4))</f>
        <v>7</v>
      </c>
      <c r="DM6" s="23">
        <f ca="1">IF($C6&gt;DM$4,SUMIFS(销售取值基础数据!$J:$J,销售取值基础数据!$I:$I,$A6,销售取值基础数据!$B:$B,DM$4),($L6-SUM($P6:DL6))*110%/(180-DL$4))</f>
        <v>8</v>
      </c>
      <c r="DN6" s="23">
        <f ca="1">IF($C6&gt;DN$4,SUMIFS(销售取值基础数据!$J:$J,销售取值基础数据!$I:$I,$A6,销售取值基础数据!$B:$B,DN$4),($L6-SUM($P6:DM6))*110%/(180-DM$4))</f>
        <v>9</v>
      </c>
      <c r="DO6" s="23">
        <f ca="1">IF($C6&gt;DO$4,SUMIFS(销售取值基础数据!$J:$J,销售取值基础数据!$I:$I,$A6,销售取值基础数据!$B:$B,DO$4),($L6-SUM($P6:DN6))*110%/(180-DN$4))</f>
        <v>10</v>
      </c>
      <c r="DP6" s="23">
        <f ca="1">IF($C6&gt;DP$4,SUMIFS(销售取值基础数据!$J:$J,销售取值基础数据!$I:$I,$A6,销售取值基础数据!$B:$B,DP$4),($L6-SUM($P6:DO6))*110%/(180-DO$4))</f>
        <v>15</v>
      </c>
      <c r="DQ6" s="23">
        <f ca="1">IF($C6&gt;DQ$4,SUMIFS(销售取值基础数据!$J:$J,销售取值基础数据!$I:$I,$A6,销售取值基础数据!$B:$B,DQ$4),($L6-SUM($P6:DP6))*110%/(180-DP$4))</f>
        <v>14</v>
      </c>
      <c r="DR6" s="23">
        <f ca="1">IF($C6&gt;DR$4,SUMIFS(销售取值基础数据!$J:$J,销售取值基础数据!$I:$I,$A6,销售取值基础数据!$B:$B,DR$4),($L6-SUM($P6:DQ6))*110%/(180-DQ$4))</f>
        <v>13</v>
      </c>
      <c r="DS6" s="23">
        <f ca="1">IF($C6&gt;DS$4,SUMIFS(销售取值基础数据!$J:$J,销售取值基础数据!$I:$I,$A6,销售取值基础数据!$B:$B,DS$4),($L6-SUM($P6:DR6))*110%/(180-DR$4))</f>
        <v>15</v>
      </c>
      <c r="DT6" s="23">
        <f ca="1">IF($C6&gt;DT$4,SUMIFS(销售取值基础数据!$J:$J,销售取值基础数据!$I:$I,$A6,销售取值基础数据!$B:$B,DT$4),($L6-SUM($P6:DS6))*110%/(180-DS$4))</f>
        <v>10</v>
      </c>
      <c r="DU6" s="23">
        <f ca="1">IF($C6&gt;DU$4,SUMIFS(销售取值基础数据!$J:$J,销售取值基础数据!$I:$I,$A6,销售取值基础数据!$B:$B,DU$4),($L6-SUM($P6:DT6))*110%/(180-DT$4))</f>
        <v>11</v>
      </c>
      <c r="DV6" s="23">
        <f ca="1">IF($C6&gt;DV$4,SUMIFS(销售取值基础数据!$J:$J,销售取值基础数据!$I:$I,$A6,销售取值基础数据!$B:$B,DV$4),($L6-SUM($P6:DU6))*110%/(180-DU$4))</f>
        <v>12</v>
      </c>
      <c r="DW6" s="23">
        <f ca="1">IF($C6&gt;DW$4,SUMIFS(销售取值基础数据!$J:$J,销售取值基础数据!$I:$I,$A6,销售取值基础数据!$B:$B,DW$4),($L6-SUM($P6:DV6))*110%/(180-DV$4))</f>
        <v>9</v>
      </c>
      <c r="DX6" s="23">
        <f ca="1">IF($C6&gt;DX$4,SUMIFS(销售取值基础数据!$J:$J,销售取值基础数据!$I:$I,$A6,销售取值基础数据!$B:$B,DX$4),($L6-SUM($P6:DW6))*110%/(180-DW$4))</f>
        <v>10</v>
      </c>
      <c r="DY6" s="23">
        <f ca="1">IF($C6&gt;DY$4,SUMIFS(销售取值基础数据!$J:$J,销售取值基础数据!$I:$I,$A6,销售取值基础数据!$B:$B,DY$4),($L6-SUM($P6:DX6))*110%/(180-DX$4))</f>
        <v>15</v>
      </c>
      <c r="DZ6" s="23">
        <f ca="1">IF($C6&gt;DZ$4,SUMIFS(销售取值基础数据!$J:$J,销售取值基础数据!$I:$I,$A6,销售取值基础数据!$B:$B,DZ$4),($L6-SUM($P6:DY6))*110%/(180-DY$4))</f>
        <v>14</v>
      </c>
      <c r="EA6" s="23">
        <f ca="1">IF($C6&gt;EA$4,SUMIFS(销售取值基础数据!$J:$J,销售取值基础数据!$I:$I,$A6,销售取值基础数据!$B:$B,EA$4),($L6-SUM($P6:DZ6))*110%/(180-DZ$4))</f>
        <v>13</v>
      </c>
      <c r="EB6" s="23">
        <f ca="1">IF($C6&gt;EB$4,SUMIFS(销售取值基础数据!$J:$J,销售取值基础数据!$I:$I,$A6,销售取值基础数据!$B:$B,EB$4),($L6-SUM($P6:EA6))*110%/(180-EA$4))</f>
        <v>10</v>
      </c>
      <c r="EC6" s="23">
        <f ca="1">IF($C6&gt;EC$4,SUMIFS(销售取值基础数据!$J:$J,销售取值基础数据!$I:$I,$A6,销售取值基础数据!$B:$B,EC$4),($L6-SUM($P6:EB6))*110%/(180-EB$4))</f>
        <v>15</v>
      </c>
      <c r="ED6" s="23">
        <f ca="1">IF($C6&gt;ED$4,SUMIFS(销售取值基础数据!$J:$J,销售取值基础数据!$I:$I,$A6,销售取值基础数据!$B:$B,ED$4),($L6-SUM($P6:EC6))*110%/(180-EC$4))</f>
        <v>15</v>
      </c>
      <c r="EE6" s="23">
        <f ca="1">IF($C6&gt;EE$4,SUMIFS(销售取值基础数据!$J:$J,销售取值基础数据!$I:$I,$A6,销售取值基础数据!$B:$B,EE$4),($L6-SUM($P6:ED6))*110%/(180-ED$4))</f>
        <v>10</v>
      </c>
      <c r="EF6" s="23">
        <f ca="1">IF($C6&gt;EF$4,SUMIFS(销售取值基础数据!$J:$J,销售取值基础数据!$I:$I,$A6,销售取值基础数据!$B:$B,EF$4),($L6-SUM($P6:EE6))*100%/(180-EE$4))</f>
        <v>13</v>
      </c>
      <c r="EG6" s="23">
        <f ca="1">IF($C6&gt;EG$4,SUMIFS(销售取值基础数据!$J:$J,销售取值基础数据!$I:$I,$A6,销售取值基础数据!$B:$B,EG$4),($L6-SUM($P6:EF6))*100%/(180-EF$4))</f>
        <v>8</v>
      </c>
      <c r="EH6" s="23">
        <f ca="1">IF($C6&gt;EH$4,SUMIFS(销售取值基础数据!$J:$J,销售取值基础数据!$I:$I,$A6,销售取值基础数据!$B:$B,EH$4),($L6-SUM($P6:EG6))*100%/(180-EG$4))</f>
        <v>9</v>
      </c>
      <c r="EI6" s="23">
        <f ca="1">IF($C6&gt;EI$4,SUMIFS(销售取值基础数据!$J:$J,销售取值基础数据!$I:$I,$A6,销售取值基础数据!$B:$B,EI$4),($L6-SUM($P6:EH6))*100%/(180-EH$4))</f>
        <v>13</v>
      </c>
      <c r="EJ6" s="23">
        <f ca="1">IF($C6&gt;EJ$4,SUMIFS(销售取值基础数据!$J:$J,销售取值基础数据!$I:$I,$A6,销售取值基础数据!$B:$B,EJ$4),($L6-SUM($P6:EI6))*100%/(180-EI$4))</f>
        <v>7</v>
      </c>
      <c r="EK6" s="23">
        <f ca="1">IF($C6&gt;EK$4,SUMIFS(销售取值基础数据!$J:$J,销售取值基础数据!$I:$I,$A6,销售取值基础数据!$B:$B,EK$4),($L6-SUM($P6:EJ6))*100%/(180-EJ$4))</f>
        <v>4</v>
      </c>
      <c r="EL6" s="23">
        <f ca="1">IF($C6&gt;EL$4,SUMIFS(销售取值基础数据!$J:$J,销售取值基础数据!$I:$I,$A6,销售取值基础数据!$B:$B,EL$4),($L6-SUM($P6:EK6))*100%/(180-EK$4))</f>
        <v>8</v>
      </c>
      <c r="EM6" s="23">
        <f ca="1">IF($C6&gt;EM$4,SUMIFS(销售取值基础数据!$J:$J,销售取值基础数据!$I:$I,$A6,销售取值基础数据!$B:$B,EM$4),($L6-SUM($P6:EL6))*100%/(180-EL$4))</f>
        <v>20</v>
      </c>
      <c r="EN6" s="23">
        <f ca="1">IF($C6&gt;EN$4,SUMIFS(销售取值基础数据!$J:$J,销售取值基础数据!$I:$I,$A6,销售取值基础数据!$B:$B,EN$4),($L6-SUM($P6:EM6))*100%/(180-EM$4))</f>
        <v>14</v>
      </c>
      <c r="EO6" s="23">
        <f ca="1">IF($C6&gt;EO$4,SUMIFS(销售取值基础数据!$J:$J,销售取值基础数据!$I:$I,$A6,销售取值基础数据!$B:$B,EO$4),($L6-SUM($P6:EN6))*100%/(180-EN$4))</f>
        <v>0</v>
      </c>
      <c r="EP6" s="23">
        <f ca="1">IF($C6&gt;EP$4,SUMIFS(销售取值基础数据!$J:$J,销售取值基础数据!$I:$I,$A6,销售取值基础数据!$B:$B,EP$4),($L6-SUM($P6:EO6))*100%/(180-EO$4))</f>
        <v>0</v>
      </c>
      <c r="EQ6" s="23">
        <f ca="1">IF($C6&gt;EQ$4,SUMIFS(销售取值基础数据!$J:$J,销售取值基础数据!$I:$I,$A6,销售取值基础数据!$B:$B,EQ$4),($L6-SUM($P6:EP6))*100%/(180-EP$4))</f>
        <v>0</v>
      </c>
      <c r="ER6" s="23">
        <f ca="1">IF($C6&gt;ER$4,SUMIFS(销售取值基础数据!$J:$J,销售取值基础数据!$I:$I,$A6,销售取值基础数据!$B:$B,ER$4),($L6-SUM($P6:EQ6))*100%/(180-EQ$4))</f>
        <v>0</v>
      </c>
      <c r="ES6" s="54">
        <f ca="1">IF($C6&gt;ES$4,SUMIFS(销售取值基础数据!$J:$J,销售取值基础数据!$I:$I,$A6,销售取值基础数据!$B:$B,ES$4),($L6-SUM($P6:ER6))*100%/(180-ER$4))</f>
        <v>0</v>
      </c>
      <c r="ET6" s="54">
        <f ca="1">IF($C6&gt;ET$4,SUMIFS(销售取值基础数据!$J:$J,销售取值基础数据!$I:$I,$A6,销售取值基础数据!$B:$B,ET$4),($L6-SUM($P6:ES6))*100%/(180-ES$4))</f>
        <v>0</v>
      </c>
      <c r="EU6" s="54">
        <f ca="1">IF($C6&gt;EU$4,SUMIFS(销售取值基础数据!$J:$J,销售取值基础数据!$I:$I,$A6,销售取值基础数据!$B:$B,EU$4),($L6-SUM($P6:ET6))*100%/(180-ET$4))</f>
        <v>0</v>
      </c>
      <c r="EV6" s="54">
        <f ca="1">IF($C6&gt;EV$4,SUMIFS(销售取值基础数据!$J:$J,销售取值基础数据!$I:$I,$A6,销售取值基础数据!$B:$B,EV$4),($L6-SUM($P6:EU6))*100%/(180-EU$4))</f>
        <v>0</v>
      </c>
      <c r="EW6" s="54">
        <f ca="1">IF($C6&gt;EW$4,SUMIFS(销售取值基础数据!$J:$J,销售取值基础数据!$I:$I,$A6,销售取值基础数据!$B:$B,EW$4),($L6-SUM($P6:EV6))*100%/(180-EV$4))</f>
        <v>0</v>
      </c>
      <c r="EX6" s="54">
        <f ca="1">IF($C6&gt;EX$4,SUMIFS(销售取值基础数据!$J:$J,销售取值基础数据!$I:$I,$A6,销售取值基础数据!$B:$B,EX$4),($L6-SUM($P6:EW6))*100%/(180-EW$4))</f>
        <v>0</v>
      </c>
      <c r="EY6" s="54">
        <f ca="1">IF($C6&gt;EY$4,SUMIFS(销售取值基础数据!$J:$J,销售取值基础数据!$I:$I,$A6,销售取值基础数据!$B:$B,EY$4),($L6-SUM($P6:EX6))*100%/(180-EX$4))</f>
        <v>0</v>
      </c>
      <c r="EZ6" s="54">
        <f ca="1">IF($C6&gt;EZ$4,SUMIFS(销售取值基础数据!$J:$J,销售取值基础数据!$I:$I,$A6,销售取值基础数据!$B:$B,EZ$4),($L6-SUM($P6:EY6))*100%/(180-EY$4))</f>
        <v>0</v>
      </c>
      <c r="FA6" s="54">
        <f ca="1">IF($C6&gt;FA$4,SUMIFS(销售取值基础数据!$J:$J,销售取值基础数据!$I:$I,$A6,销售取值基础数据!$B:$B,FA$4),($L6-SUM($P6:EZ6))*100%/(180-EZ$4))</f>
        <v>90.179487179487182</v>
      </c>
      <c r="FB6" s="54">
        <f ca="1">IF($C6&gt;FB$4,SUMIFS(销售取值基础数据!$J:$J,销售取值基础数据!$I:$I,$A6,销售取值基础数据!$B:$B,FB$4),($L6-SUM($P6:FA6))*100%/(180-FA$4))</f>
        <v>90.179487179487182</v>
      </c>
      <c r="FC6" s="54">
        <f ca="1">IF($C6&gt;FC$4,SUMIFS(销售取值基础数据!$J:$J,销售取值基础数据!$I:$I,$A6,销售取值基础数据!$B:$B,FC$4),($L6-SUM($P6:FB6))*100%/(180-FB$4))</f>
        <v>90.179487179487168</v>
      </c>
      <c r="FD6" s="54">
        <f ca="1">IF($C6&gt;FD$4,SUMIFS(销售取值基础数据!$J:$J,销售取值基础数据!$I:$I,$A6,销售取值基础数据!$B:$B,FD$4),($L6-SUM($P6:FC6))*100%/(180-FC$4))</f>
        <v>90.179487179487168</v>
      </c>
      <c r="FE6" s="54">
        <f ca="1">IF($C6&gt;FE$4,SUMIFS(销售取值基础数据!$J:$J,销售取值基础数据!$I:$I,$A6,销售取值基础数据!$B:$B,FE$4),($L6-SUM($P6:FD6))*100%/(180-FD$4))</f>
        <v>90.179487179487182</v>
      </c>
      <c r="FF6" s="54">
        <f ca="1">IF($C6&gt;FF$4,SUMIFS(销售取值基础数据!$J:$J,销售取值基础数据!$I:$I,$A6,销售取值基础数据!$B:$B,FF$4),($L6-SUM($P6:FE6))*100%/(180-FE$4))</f>
        <v>90.179487179487182</v>
      </c>
      <c r="FG6" s="54">
        <f ca="1">IF($C6&gt;FG$4,SUMIFS(销售取值基础数据!$J:$J,销售取值基础数据!$I:$I,$A6,销售取值基础数据!$B:$B,FG$4),($L6-SUM($P6:FF6))*100%/(180-FF$4))</f>
        <v>90.179487179487168</v>
      </c>
      <c r="FH6" s="54">
        <f ca="1">IF($C6&gt;FH$4,SUMIFS(销售取值基础数据!$J:$J,销售取值基础数据!$I:$I,$A6,销售取值基础数据!$B:$B,FH$4),($L6-SUM($P6:FG6))*100%/(180-FG$4))</f>
        <v>90.179487179487168</v>
      </c>
      <c r="FI6" s="54">
        <f ca="1">IF($C6&gt;FI$4,SUMIFS(销售取值基础数据!$J:$J,销售取值基础数据!$I:$I,$A6,销售取值基础数据!$B:$B,FI$4),($L6-SUM($P6:FH6))*100%/(180-FH$4))</f>
        <v>90.179487179487168</v>
      </c>
      <c r="FJ6" s="54">
        <f ca="1">IF($C6&gt;FJ$4,SUMIFS(销售取值基础数据!$J:$J,销售取值基础数据!$I:$I,$A6,销售取值基础数据!$B:$B,FJ$4),($L6-SUM($P6:FI6))*100%/(180-FI$4))</f>
        <v>90.179487179487154</v>
      </c>
      <c r="FK6" s="54">
        <f ca="1">IF($C6&gt;FK$4,SUMIFS(销售取值基础数据!$J:$J,销售取值基础数据!$I:$I,$A6,销售取值基础数据!$B:$B,FK$4),($L6-SUM($P6:FJ6))*100%/(180-FJ$4))</f>
        <v>90.179487179487154</v>
      </c>
      <c r="FL6" s="54">
        <f ca="1">IF($C6&gt;FL$4,SUMIFS(销售取值基础数据!$J:$J,销售取值基础数据!$I:$I,$A6,销售取值基础数据!$B:$B,FL$4),($L6-SUM($P6:FK6))*100%/(180-FK$4))</f>
        <v>90.179487179487154</v>
      </c>
      <c r="FM6" s="54">
        <f ca="1">IF($C6&gt;FM$4,SUMIFS(销售取值基础数据!$J:$J,销售取值基础数据!$I:$I,$A6,销售取值基础数据!$B:$B,FM$4),($L6-SUM($P6:FL6))*100%/(180-FL$4))</f>
        <v>90.17948717948714</v>
      </c>
      <c r="FN6" s="54">
        <f ca="1">IF($C6&gt;FN$4,SUMIFS(销售取值基础数据!$J:$J,销售取值基础数据!$I:$I,$A6,销售取值基础数据!$B:$B,FN$4),($L6-SUM($P6:FM6))*100%/(180-FM$4))</f>
        <v>90.17948717948714</v>
      </c>
      <c r="FO6" s="54">
        <f ca="1">IF($C6&gt;FO$4,SUMIFS(销售取值基础数据!$J:$J,销售取值基础数据!$I:$I,$A6,销售取值基础数据!$B:$B,FO$4),($L6-SUM($P6:FN6))*100%/(180-FN$4))</f>
        <v>90.179487179487126</v>
      </c>
      <c r="FP6" s="54">
        <f ca="1">IF($C6&gt;FP$4,SUMIFS(销售取值基础数据!$J:$J,销售取值基础数据!$I:$I,$A6,销售取值基础数据!$B:$B,FP$4),($L6-SUM($P6:FO6))*100%/(180-FO$4))</f>
        <v>90.179487179487126</v>
      </c>
      <c r="FQ6" s="54">
        <f ca="1">IF($C6&gt;FQ$4,SUMIFS(销售取值基础数据!$J:$J,销售取值基础数据!$I:$I,$A6,销售取值基础数据!$B:$B,FQ$4),($L6-SUM($P6:FP6))*100%/(180-FP$4))</f>
        <v>90.179487179487111</v>
      </c>
      <c r="FR6" s="54">
        <f ca="1">IF($C6&gt;FR$4,SUMIFS(销售取值基础数据!$J:$J,销售取值基础数据!$I:$I,$A6,销售取值基础数据!$B:$B,FR$4),($L6-SUM($P6:FQ6))*100%/(180-FQ$4))</f>
        <v>90.179487179487111</v>
      </c>
      <c r="FS6" s="54">
        <f ca="1">IF($C6&gt;FS$4,SUMIFS(销售取值基础数据!$J:$J,销售取值基础数据!$I:$I,$A6,销售取值基础数据!$B:$B,FS$4),($L6-SUM($P6:FR6))*100%/(180-FR$4))</f>
        <v>90.179487179487097</v>
      </c>
      <c r="FT6" s="54">
        <f ca="1">IF($C6&gt;FT$4,SUMIFS(销售取值基础数据!$J:$J,销售取值基础数据!$I:$I,$A6,销售取值基础数据!$B:$B,FT$4),($L6-SUM($P6:FS6))*100%/(180-FS$4))</f>
        <v>90.179487179487097</v>
      </c>
      <c r="FU6" s="54">
        <f ca="1">IF($C6&gt;FU$4,SUMIFS(销售取值基础数据!$J:$J,销售取值基础数据!$I:$I,$A6,销售取值基础数据!$B:$B,FU$4),($L6-SUM($P6:FT6))*100%/(180-FT$4))</f>
        <v>90.179487179487083</v>
      </c>
      <c r="FV6" s="54">
        <f ca="1">IF($C6&gt;FV$4,SUMIFS(销售取值基础数据!$J:$J,销售取值基础数据!$I:$I,$A6,销售取值基础数据!$B:$B,FV$4),($L6-SUM($P6:FU6))*100%/(180-FU$4))</f>
        <v>90.179487179487069</v>
      </c>
      <c r="FW6" s="54">
        <f ca="1">IF($C6&gt;FW$4,SUMIFS(销售取值基础数据!$J:$J,销售取值基础数据!$I:$I,$A6,销售取值基础数据!$B:$B,FW$4),($L6-SUM($P6:FV6))*100%/(180-FV$4))</f>
        <v>90.179487179487083</v>
      </c>
      <c r="FX6" s="54">
        <f ca="1">IF($C6&gt;FX$4,SUMIFS(销售取值基础数据!$J:$J,销售取值基础数据!$I:$I,$A6,销售取值基础数据!$B:$B,FX$4),($L6-SUM($P6:FW6))*100%/(180-FW$4))</f>
        <v>90.179487179487069</v>
      </c>
      <c r="FY6" s="54">
        <f ca="1">IF($C6&gt;FY$4,SUMIFS(销售取值基础数据!$J:$J,销售取值基础数据!$I:$I,$A6,销售取值基础数据!$B:$B,FY$4),($L6-SUM($P6:FX6))*100%/(180-FX$4))</f>
        <v>90.179487179487055</v>
      </c>
      <c r="FZ6" s="54">
        <f ca="1">IF($C6&gt;FZ$4,SUMIFS(销售取值基础数据!$J:$J,销售取值基础数据!$I:$I,$A6,销售取值基础数据!$B:$B,FZ$4),($L6-SUM($P6:FY6))*100%/(180-FY$4))</f>
        <v>90.179487179487069</v>
      </c>
      <c r="GA6" s="54">
        <f ca="1">IF($C6&gt;GA$4,SUMIFS(销售取值基础数据!$J:$J,销售取值基础数据!$I:$I,$A6,销售取值基础数据!$B:$B,GA$4),($L6-SUM($P6:FZ6))*100%/(180-FZ$4))</f>
        <v>90.179487179487083</v>
      </c>
      <c r="GB6" s="54">
        <f ca="1">IF($C6&gt;GB$4,SUMIFS(销售取值基础数据!$J:$J,销售取值基础数据!$I:$I,$A6,销售取值基础数据!$B:$B,GB$4),($L6-SUM($P6:GA6))*100%/(180-GA$4))</f>
        <v>90.179487179487069</v>
      </c>
      <c r="GC6" s="54">
        <f ca="1">IF($C6&gt;GC$4,SUMIFS(销售取值基础数据!$J:$J,销售取值基础数据!$I:$I,$A6,销售取值基础数据!$B:$B,GC$4),($L6-SUM($P6:GB6))*100%/(180-GB$4))</f>
        <v>90.179487179487055</v>
      </c>
      <c r="GD6" s="54">
        <f ca="1">IF($C6&gt;GD$4,SUMIFS(销售取值基础数据!$J:$J,销售取值基础数据!$I:$I,$A6,销售取值基础数据!$B:$B,GD$4),($L6-SUM($P6:GC6))*100%/(180-GC$4))</f>
        <v>90.179487179487026</v>
      </c>
      <c r="GE6" s="54">
        <f ca="1">IF($C6&gt;GE$4,SUMIFS(销售取值基础数据!$J:$J,销售取值基础数据!$I:$I,$A6,销售取值基础数据!$B:$B,GE$4),($L6-SUM($P6:GD6))*100%/(180-GD$4))</f>
        <v>90.179487179486998</v>
      </c>
      <c r="GF6" s="54">
        <f ca="1">IF($C6&gt;GF$4,SUMIFS(销售取值基础数据!$J:$J,销售取值基础数据!$I:$I,$A6,销售取值基础数据!$B:$B,GF$4),($L6-SUM($P6:GE6))*100%/(180-GE$4))</f>
        <v>90.179487179486955</v>
      </c>
      <c r="GG6" s="54">
        <f ca="1">IF($C6&gt;GG$4,SUMIFS(销售取值基础数据!$J:$J,销售取值基础数据!$I:$I,$A6,销售取值基础数据!$B:$B,GG$4),($L6-SUM($P6:GF6))*100%/(180-GF$4))</f>
        <v>90.179487179486912</v>
      </c>
      <c r="GH6" s="54">
        <f ca="1">IF($C6&gt;GH$4,SUMIFS(销售取值基础数据!$J:$J,销售取值基础数据!$I:$I,$A6,销售取值基础数据!$B:$B,GH$4),($L6-SUM($P6:GG6))*100%/(180-GG$4))</f>
        <v>90.179487179486841</v>
      </c>
      <c r="GI6" s="54">
        <f ca="1">IF($C6&gt;GI$4,SUMIFS(销售取值基础数据!$J:$J,销售取值基础数据!$I:$I,$A6,销售取值基础数据!$B:$B,GI$4),($L6-SUM($P6:GH6))*100%/(180-GH$4))</f>
        <v>90.179487179486756</v>
      </c>
      <c r="GJ6" s="54">
        <f ca="1">IF($C6&gt;GJ$4,SUMIFS(销售取值基础数据!$J:$J,销售取值基础数据!$I:$I,$A6,销售取值基础数据!$B:$B,GJ$4),($L6-SUM($P6:GI6))*100%/(180-GI$4))</f>
        <v>90.179487179486841</v>
      </c>
      <c r="GK6" s="54">
        <f ca="1">IF($C6&gt;GK$4,SUMIFS(销售取值基础数据!$J:$J,销售取值基础数据!$I:$I,$A6,销售取值基础数据!$B:$B,GK$4),($L6-SUM($P6:GJ6))*100%/(180-GJ$4))</f>
        <v>90.179487179486998</v>
      </c>
      <c r="GL6" s="54">
        <f ca="1">IF($C6&gt;GL$4,SUMIFS(销售取值基础数据!$J:$J,销售取值基础数据!$I:$I,$A6,销售取值基础数据!$B:$B,GL$4),($L6-SUM($P6:GK6))*100%/(180-GK$4))</f>
        <v>90.179487179486841</v>
      </c>
      <c r="GM6" s="54">
        <f ca="1">IF($C6&gt;GM$4,SUMIFS(销售取值基础数据!$J:$J,销售取值基础数据!$I:$I,$A6,销售取值基础数据!$B:$B,GM$4),($L6-SUM($P6:GL6))*100%/(180-GL$4))</f>
        <v>90.179487179486387</v>
      </c>
    </row>
    <row r="7" spans="1:195" s="53" customFormat="1" ht="28" x14ac:dyDescent="0.25">
      <c r="A7" s="55" t="s">
        <v>22</v>
      </c>
      <c r="B7" s="56">
        <v>46062</v>
      </c>
      <c r="C7" s="55">
        <f t="shared" ca="1" si="0"/>
        <v>142</v>
      </c>
      <c r="D7" s="55" t="str" cm="1">
        <f t="array" ref="D7" ca="1">_xlfn.IFS(AND(TODAY()-B7&lt;=30,TODAY()-B7&gt;=0),"新品期",AND(TODAY()-B7&gt;=31,TODAY()-B7&lt;=120),"热销期",AND(TODAY()-B7&gt;=121,TODAY()-B7&lt;=180),"清货期",TODAY()-B7&gt;180,"滞销")</f>
        <v>清货期</v>
      </c>
      <c r="E7" s="55">
        <f t="shared" si="1"/>
        <v>3569</v>
      </c>
      <c r="F7" s="55"/>
      <c r="G7" s="55">
        <f>SUMIF([1]销售表!I:I,A7,[1]销售表!J:J)</f>
        <v>1431</v>
      </c>
      <c r="H7" s="57">
        <f t="shared" si="2"/>
        <v>0.28620000000000001</v>
      </c>
      <c r="I7" s="55"/>
      <c r="J7" s="55">
        <f>SUMIFS([1]销售表!J:J,[1]销售表!I:I,A7,[1]销售表!E:E,"可取")</f>
        <v>41</v>
      </c>
      <c r="K7" s="55"/>
      <c r="L7" s="55">
        <v>5000</v>
      </c>
      <c r="M7" s="58">
        <f>_xlfn.XLOOKUP(A7,[1]销售表!I:I,[1]销售表!J:J,0,0,-1)</f>
        <v>8</v>
      </c>
      <c r="N7" s="58" cm="1">
        <f t="array" ref="N7" ca="1">IF(C7&gt;180,"0",INDEX(P7:GM7,C7))</f>
        <v>74.829787234042556</v>
      </c>
      <c r="O7" s="59" t="s">
        <v>30</v>
      </c>
      <c r="P7" s="60">
        <f t="shared" ref="P7:P11" si="7">$L7*80%/180</f>
        <v>22.2222222222222</v>
      </c>
      <c r="Q7" s="61" cm="1">
        <f t="array" ref="Q7" ca="1">_xlfn.IFS(Q$4&lt;$C7,($L7-SUMIFS(销售取值基础数据!$J:$J,销售取值基础数据!$I:$I,$A7,销售取值基础数据!$B:$B,"&lt;="&amp;P$4))*80%/(180-P$4),Q$4&gt;=$C7,($L7-SUM(辅助表!$P5:P5))*80%/(180-P$4))</f>
        <v>22.279329608938546</v>
      </c>
      <c r="R7" s="61" cm="1">
        <f t="array" ref="R7" ca="1">_xlfn.IFS(R$4&lt;$C7,($L7-SUMIFS(销售取值基础数据!$J:$J,销售取值基础数据!$I:$I,$A7,销售取值基础数据!$B:$B,"&lt;="&amp;Q$4))*80%/(180-Q$4),R$4&gt;=$C7,($L7-SUM(辅助表!$P5:Q5))*80%/(180-Q$4))</f>
        <v>22.332584269662924</v>
      </c>
      <c r="S7" s="61" cm="1">
        <f t="array" ref="S7" ca="1">_xlfn.IFS(S$4&lt;$C7,($L7-SUMIFS(销售取值基础数据!$J:$J,销售取值基础数据!$I:$I,$A7,销售取值基础数据!$B:$B,"&lt;="&amp;R$4))*80%/(180-R$4),S$4&gt;=$C7,($L7-SUM(辅助表!$P5:R5))*80%/(180-R$4))</f>
        <v>22.381920903954803</v>
      </c>
      <c r="T7" s="61" cm="1">
        <f t="array" ref="T7" ca="1">_xlfn.IFS(T$4&lt;$C7,($L7-SUMIFS(销售取值基础数据!$J:$J,销售取值基础数据!$I:$I,$A7,销售取值基础数据!$B:$B,"&lt;="&amp;S$4))*80%/(180-S$4),T$4&gt;=$C7,($L7-SUM(辅助表!$P5:S5))*80%/(180-S$4))</f>
        <v>22.477272727272727</v>
      </c>
      <c r="U7" s="61" cm="1">
        <f t="array" ref="U7" ca="1">_xlfn.IFS(U$4&lt;$C7,($L7-SUMIFS(销售取值基础数据!$J:$J,销售取值基础数据!$I:$I,$A7,销售取值基础数据!$B:$B,"&lt;="&amp;T$4))*80%/(180-T$4),U$4&gt;=$C7,($L7-SUM(辅助表!$P5:T5))*80%/(180-T$4))</f>
        <v>22.569142857142861</v>
      </c>
      <c r="V7" s="61" cm="1">
        <f t="array" ref="V7" ca="1">_xlfn.IFS(V$4&lt;$C7,($L7-SUMIFS(销售取值基础数据!$J:$J,销售取值基础数据!$I:$I,$A7,销售取值基础数据!$B:$B,"&lt;="&amp;U$4))*80%/(180-U$4),V$4&gt;=$C7,($L7-SUM(辅助表!$P5:U5))*80%/(180-U$4))</f>
        <v>22.657471264367818</v>
      </c>
      <c r="W7" s="61" cm="1">
        <f t="array" ref="W7" ca="1">_xlfn.IFS(W$4&lt;$C7,($L7-SUMIFS(销售取值基础数据!$J:$J,销售取值基础数据!$I:$I,$A7,销售取值基础数据!$B:$B,"&lt;="&amp;V$4))*80%/(180-V$4),W$4&gt;=$C7,($L7-SUM(辅助表!$P5:V5))*80%/(180-V$4))</f>
        <v>22.742196531791908</v>
      </c>
      <c r="X7" s="61" cm="1">
        <f t="array" ref="X7" ca="1">_xlfn.IFS(X$4&lt;$C7,($L7-SUMIFS(销售取值基础数据!$J:$J,销售取值基础数据!$I:$I,$A7,销售取值基础数据!$B:$B,"&lt;="&amp;W$4))*80%/(180-W$4),X$4&gt;=$C7,($L7-SUM(辅助表!$P5:W5))*80%/(180-W$4))</f>
        <v>22.804651162790698</v>
      </c>
      <c r="Y7" s="61" cm="1">
        <f t="array" ref="Y7" ca="1">_xlfn.IFS(Y$4&lt;$C7,($L7-SUMIFS(销售取值基础数据!$J:$J,销售取值基础数据!$I:$I,$A7,销售取值基础数据!$B:$B,"&lt;="&amp;X$4))*80%/(180-X$4),Y$4&gt;=$C7,($L7-SUM(辅助表!$P5:X5))*80%/(180-X$4))</f>
        <v>22.872514619883042</v>
      </c>
      <c r="Z7" s="61" cm="1">
        <f t="array" ref="Z7" ca="1">_xlfn.IFS(Z$4&lt;$C7,($L7-SUMIFS(销售取值基础数据!$J:$J,销售取值基础数据!$I:$I,$A7,销售取值基础数据!$B:$B,"&lt;="&amp;Y$4))*80%/(180-Y$4),Z$4&gt;=$C7,($L7-SUM(辅助表!$P5:Y5))*80%/(180-Y$4))</f>
        <v>22.945882352941176</v>
      </c>
      <c r="AA7" s="61" cm="1">
        <f t="array" ref="AA7" ca="1">_xlfn.IFS(AA$4&lt;$C7,($L7-SUMIFS(销售取值基础数据!$J:$J,销售取值基础数据!$I:$I,$A7,销售取值基础数据!$B:$B,"&lt;="&amp;Z$4))*80%/(180-Z$4),AA$4&gt;=$C7,($L7-SUM(辅助表!$P5:Z5))*80%/(180-Z$4))</f>
        <v>23.010650887573966</v>
      </c>
      <c r="AB7" s="61" cm="1">
        <f t="array" ref="AB7" ca="1">_xlfn.IFS(AB$4&lt;$C7,($L7-SUMIFS(销售取值基础数据!$J:$J,销售取值基础数据!$I:$I,$A7,销售取值基础数据!$B:$B,"&lt;="&amp;AA$4))*80%/(180-AA$4),AB$4&gt;=$C7,($L7-SUM(辅助表!$P5:AA5))*80%/(180-AA$4))</f>
        <v>23.1</v>
      </c>
      <c r="AC7" s="61" cm="1">
        <f t="array" ref="AC7" ca="1">_xlfn.IFS(AC$4&lt;$C7,($L7-SUMIFS(销售取值基础数据!$J:$J,销售取值基础数据!$I:$I,$A7,销售取值基础数据!$B:$B,"&lt;="&amp;AB$4))*80%/(180-AB$4),AC$4&gt;=$C7,($L7-SUM(辅助表!$P5:AB5))*80%/(180-AB$4))</f>
        <v>23.185628742514972</v>
      </c>
      <c r="AD7" s="61" cm="1">
        <f t="array" ref="AD7" ca="1">_xlfn.IFS(AD$4&lt;$C7,($L7-SUMIFS(销售取值基础数据!$J:$J,销售取值基础数据!$I:$I,$A7,销售取值基础数据!$B:$B,"&lt;="&amp;AC$4))*80%/(180-AC$4),AD$4&gt;=$C7,($L7-SUM(辅助表!$P5:AC5))*80%/(180-AC$4))</f>
        <v>23.267469879518075</v>
      </c>
      <c r="AE7" s="61" cm="1">
        <f t="array" ref="AE7" ca="1">_xlfn.IFS(AE$4&lt;$C7,($L7-SUMIFS(销售取值基础数据!$J:$J,销售取值基础数据!$I:$I,$A7,销售取值基础数据!$B:$B,"&lt;="&amp;AD$4))*80%/(180-AD$4),AE$4&gt;=$C7,($L7-SUM(辅助表!$P5:AD5))*80%/(180-AD$4))</f>
        <v>23.364848484848487</v>
      </c>
      <c r="AF7" s="61" cm="1">
        <f t="array" ref="AF7" ca="1">_xlfn.IFS(AF$4&lt;$C7,($L7-SUMIFS(销售取值基础数据!$J:$J,销售取值基础数据!$I:$I,$A7,销售取值基础数据!$B:$B,"&lt;="&amp;AE$4))*80%/(180-AE$4),AF$4&gt;=$C7,($L7-SUM(辅助表!$P5:AE5))*80%/(180-AE$4))</f>
        <v>23.458536585365856</v>
      </c>
      <c r="AG7" s="61" cm="1">
        <f t="array" ref="AG7" ca="1">_xlfn.IFS(AG$4&lt;$C7,($L7-SUMIFS(销售取值基础数据!$J:$J,销售取值基础数据!$I:$I,$A7,销售取值基础数据!$B:$B,"&lt;="&amp;AF$4))*80%/(180-AF$4),AG$4&gt;=$C7,($L7-SUM(辅助表!$P5:AF5))*80%/(180-AF$4))</f>
        <v>23.553374233128835</v>
      </c>
      <c r="AH7" s="61" cm="1">
        <f t="array" ref="AH7" ca="1">_xlfn.IFS(AH$4&lt;$C7,($L7-SUMIFS(销售取值基础数据!$J:$J,销售取值基础数据!$I:$I,$A7,销售取值基础数据!$B:$B,"&lt;="&amp;AG$4))*80%/(180-AG$4),AH$4&gt;=$C7,($L7-SUM(辅助表!$P5:AG5))*80%/(180-AG$4))</f>
        <v>23.634567901234568</v>
      </c>
      <c r="AI7" s="61" cm="1">
        <f t="array" ref="AI7" ca="1">_xlfn.IFS(AI$4&lt;$C7,($L7-SUMIFS(销售取值基础数据!$J:$J,销售取值基础数据!$I:$I,$A7,销售取值基础数据!$B:$B,"&lt;="&amp;AH$4))*80%/(180-AH$4),AI$4&gt;=$C7,($L7-SUM(辅助表!$P5:AH5))*80%/(180-AH$4))</f>
        <v>23.706832298136646</v>
      </c>
      <c r="AJ7" s="61" cm="1">
        <f t="array" ref="AJ7" ca="1">_xlfn.IFS(AJ$4&lt;$C7,($L7-SUMIFS(销售取值基础数据!$J:$J,销售取值基础数据!$I:$I,$A7,销售取值基础数据!$B:$B,"&lt;="&amp;AI$4))*80%/(180-AI$4),AJ$4&gt;=$C7,($L7-SUM(辅助表!$P5:AI5))*80%/(180-AI$4))</f>
        <v>23.805</v>
      </c>
      <c r="AK7" s="61" cm="1">
        <f t="array" ref="AK7" ca="1">_xlfn.IFS(AK$4&lt;$C7,($L7-SUMIFS(销售取值基础数据!$J:$J,销售取值基础数据!$I:$I,$A7,销售取值基础数据!$B:$B,"&lt;="&amp;AJ$4))*80%/(180-AJ$4),AK$4&gt;=$C7,($L7-SUM(辅助表!$P5:AJ5))*80%/(180-AJ$4))</f>
        <v>23.89937106918239</v>
      </c>
      <c r="AL7" s="61" cm="1">
        <f t="array" ref="AL7" ca="1">_xlfn.IFS(AL$4&lt;$C7,($L7-SUMIFS(销售取值基础数据!$J:$J,销售取值基础数据!$I:$I,$A7,销售取值基础数据!$B:$B,"&lt;="&amp;AK$4))*80%/(180-AK$4),AL$4&gt;=$C7,($L7-SUM(辅助表!$P5:AK5))*80%/(180-AK$4))</f>
        <v>23.984810126582282</v>
      </c>
      <c r="AM7" s="61" cm="1">
        <f t="array" ref="AM7" ca="1">_xlfn.IFS(AM$4&lt;$C7,($L7-SUMIFS(销售取值基础数据!$J:$J,销售取值基础数据!$I:$I,$A7,销售取值基础数据!$B:$B,"&lt;="&amp;AL$4))*80%/(180-AL$4),AM$4&gt;=$C7,($L7-SUM(辅助表!$P5:AL5))*80%/(180-AL$4))</f>
        <v>24.06114649681529</v>
      </c>
      <c r="AN7" s="61" cm="1">
        <f t="array" ref="AN7" ca="1">_xlfn.IFS(AN$4&lt;$C7,($L7-SUMIFS(销售取值基础数据!$J:$J,销售取值基础数据!$I:$I,$A7,销售取值基础数据!$B:$B,"&lt;="&amp;AM$4))*80%/(180-AM$4),AN$4&gt;=$C7,($L7-SUM(辅助表!$P5:AM5))*80%/(180-AM$4))</f>
        <v>24.164102564102567</v>
      </c>
      <c r="AO7" s="61" cm="1">
        <f t="array" ref="AO7" ca="1">_xlfn.IFS(AO$4&lt;$C7,($L7-SUMIFS(销售取值基础数据!$J:$J,销售取值基础数据!$I:$I,$A7,销售取值基础数据!$B:$B,"&lt;="&amp;AN$4))*80%/(180-AN$4),AO$4&gt;=$C7,($L7-SUM(辅助表!$P5:AN5))*80%/(180-AN$4))</f>
        <v>24.263225806451615</v>
      </c>
      <c r="AP7" s="61" cm="1">
        <f t="array" ref="AP7" ca="1">_xlfn.IFS(AP$4&lt;$C7,($L7-SUMIFS(销售取值基础数据!$J:$J,销售取值基础数据!$I:$I,$A7,销售取值基础数据!$B:$B,"&lt;="&amp;AO$4))*80%/(180-AO$4),AP$4&gt;=$C7,($L7-SUM(辅助表!$P5:AO5))*80%/(180-AO$4))</f>
        <v>24.37922077922078</v>
      </c>
      <c r="AQ7" s="61" cm="1">
        <f t="array" ref="AQ7" ca="1">_xlfn.IFS(AQ$4&lt;$C7,($L7-SUMIFS(销售取值基础数据!$J:$J,销售取值基础数据!$I:$I,$A7,销售取值基础数据!$B:$B,"&lt;="&amp;AP$4))*80%/(180-AP$4),AQ$4&gt;=$C7,($L7-SUM(辅助表!$P5:AP5))*80%/(180-AP$4))</f>
        <v>24.496732026143789</v>
      </c>
      <c r="AR7" s="61" cm="1">
        <f t="array" ref="AR7" ca="1">_xlfn.IFS(AR$4&lt;$C7,($L7-SUMIFS(销售取值基础数据!$J:$J,销售取值基础数据!$I:$I,$A7,销售取值基础数据!$B:$B,"&lt;="&amp;AQ$4))*80%/(180-AQ$4),AR$4&gt;=$C7,($L7-SUM(辅助表!$P5:AQ5))*80%/(180-AQ$4))</f>
        <v>24.610526315789475</v>
      </c>
      <c r="AS7" s="61" cm="1">
        <f t="array" ref="AS7" ca="1">_xlfn.IFS(AS$4&lt;$C7,($L7-SUMIFS(销售取值基础数据!$J:$J,销售取值基础数据!$I:$I,$A7,销售取值基础数据!$B:$B,"&lt;="&amp;AR$4))*80%/(180-AR$4),AS$4&gt;=$C7,($L7-SUM(辅助表!$P5:AR5))*80%/(180-AR$4))</f>
        <v>24.720529801324506</v>
      </c>
      <c r="AT7" s="61" cm="1">
        <f t="array" ref="AT7" ca="1">_xlfn.IFS(AT$4&lt;$C7,($L7-SUMIFS(销售取值基础数据!$J:$J,销售取值基础数据!$I:$I,$A7,销售取值基础数据!$B:$B,"&lt;="&amp;AS$4))*110%/(180-AS$4),AT$4&gt;=$C7,($L7-SUM(辅助表!$P5:AS5))*110%/(180-AS$4))</f>
        <v>34.107333333333337</v>
      </c>
      <c r="AU7" s="61" cm="1">
        <f t="array" ref="AU7" ca="1">_xlfn.IFS(AU$4&lt;$C7,($L7-SUMIFS(销售取值基础数据!$J:$J,销售取值基础数据!$I:$I,$A7,销售取值基础数据!$B:$B,"&lt;="&amp;AT$4))*110%/(180-AT$4),AU$4&gt;=$C7,($L7-SUM(辅助表!$P5:AT5))*110%/(180-AT$4))</f>
        <v>34.232885906040273</v>
      </c>
      <c r="AV7" s="61" cm="1">
        <f t="array" ref="AV7" ca="1">_xlfn.IFS(AV$4&lt;$C7,($L7-SUMIFS(销售取值基础数据!$J:$J,销售取值基础数据!$I:$I,$A7,销售取值基础数据!$B:$B,"&lt;="&amp;AU$4))*110%/(180-AU$4),AV$4&gt;=$C7,($L7-SUM(辅助表!$P5:AU5))*110%/(180-AU$4))</f>
        <v>34.367567567567569</v>
      </c>
      <c r="AW7" s="61" cm="1">
        <f t="array" ref="AW7" ca="1">_xlfn.IFS(AW$4&lt;$C7,($L7-SUMIFS(销售取值基础数据!$J:$J,销售取值基础数据!$I:$I,$A7,销售取值基础数据!$B:$B,"&lt;="&amp;AV$4))*110%/(180-AV$4),AW$4&gt;=$C7,($L7-SUM(辅助表!$P5:AV5))*110%/(180-AV$4))</f>
        <v>34.489115646258504</v>
      </c>
      <c r="AX7" s="61" cm="1">
        <f t="array" ref="AX7" ca="1">_xlfn.IFS(AX$4&lt;$C7,($L7-SUMIFS(销售取值基础数据!$J:$J,销售取值基础数据!$I:$I,$A7,销售取值基础数据!$B:$B,"&lt;="&amp;AW$4))*110%/(180-AW$4),AX$4&gt;=$C7,($L7-SUM(辅助表!$P5:AW5))*110%/(180-AW$4))</f>
        <v>34.650000000000006</v>
      </c>
      <c r="AY7" s="61" cm="1">
        <f t="array" ref="AY7" ca="1">_xlfn.IFS(AY$4&lt;$C7,($L7-SUMIFS(销售取值基础数据!$J:$J,销售取值基础数据!$I:$I,$A7,销售取值基础数据!$B:$B,"&lt;="&amp;AX$4))*110%/(180-AX$4),AY$4&gt;=$C7,($L7-SUM(辅助表!$P5:AX5))*110%/(180-AX$4))</f>
        <v>34.805517241379313</v>
      </c>
      <c r="AZ7" s="61" cm="1">
        <f t="array" ref="AZ7" ca="1">_xlfn.IFS(AZ$4&lt;$C7,($L7-SUMIFS(销售取值基础数据!$J:$J,销售取值基础数据!$I:$I,$A7,销售取值基础数据!$B:$B,"&lt;="&amp;AY$4))*110%/(180-AY$4),AZ$4&gt;=$C7,($L7-SUM(辅助表!$P5:AY5))*110%/(180-AY$4))</f>
        <v>34.955555555555556</v>
      </c>
      <c r="BA7" s="61" cm="1">
        <f t="array" ref="BA7" ca="1">_xlfn.IFS(BA$4&lt;$C7,($L7-SUMIFS(销售取值基础数据!$J:$J,销售取值基础数据!$I:$I,$A7,销售取值基础数据!$B:$B,"&lt;="&amp;AZ$4))*110%/(180-AZ$4),BA$4&gt;=$C7,($L7-SUM(辅助表!$P5:AZ5))*110%/(180-AZ$4))</f>
        <v>35.130769230769239</v>
      </c>
      <c r="BB7" s="61" cm="1">
        <f t="array" ref="BB7" ca="1">_xlfn.IFS(BB$4&lt;$C7,($L7-SUMIFS(销售取值基础数据!$J:$J,销售取值基础数据!$I:$I,$A7,销售取值基础数据!$B:$B,"&lt;="&amp;BA$4))*110%/(180-BA$4),BB$4&gt;=$C7,($L7-SUM(辅助表!$P5:BA5))*110%/(180-BA$4))</f>
        <v>35.300704225352121</v>
      </c>
      <c r="BC7" s="61" cm="1">
        <f t="array" ref="BC7" ca="1">_xlfn.IFS(BC$4&lt;$C7,($L7-SUMIFS(销售取值基础数据!$J:$J,销售取值基础数据!$I:$I,$A7,销售取值基础数据!$B:$B,"&lt;="&amp;BB$4))*110%/(180-BB$4),BC$4&gt;=$C7,($L7-SUM(辅助表!$P5:BB5))*110%/(180-BB$4))</f>
        <v>35.473049645390077</v>
      </c>
      <c r="BD7" s="61" cm="1">
        <f t="array" ref="BD7" ca="1">_xlfn.IFS(BD$4&lt;$C7,($L7-SUMIFS(销售取值基础数据!$J:$J,销售取值基础数据!$I:$I,$A7,销售取值基础数据!$B:$B,"&lt;="&amp;BC$4))*110%/(180-BC$4),BD$4&gt;=$C7,($L7-SUM(辅助表!$P5:BC5))*110%/(180-BC$4))</f>
        <v>35.624285714285719</v>
      </c>
      <c r="BE7" s="61" cm="1">
        <f t="array" ref="BE7" ca="1">_xlfn.IFS(BE$4&lt;$C7,($L7-SUMIFS(销售取值基础数据!$J:$J,销售取值基础数据!$I:$I,$A7,销售取值基础数据!$B:$B,"&lt;="&amp;BD$4))*110%/(180-BD$4),BE$4&gt;=$C7,($L7-SUM(辅助表!$P5:BD5))*110%/(180-BD$4))</f>
        <v>35.761870503597123</v>
      </c>
      <c r="BF7" s="61" cm="1">
        <f t="array" ref="BF7" ca="1">_xlfn.IFS(BF$4&lt;$C7,($L7-SUMIFS(销售取值基础数据!$J:$J,销售取值基础数据!$I:$I,$A7,销售取值基础数据!$B:$B,"&lt;="&amp;BE$4))*110%/(180-BE$4),BF$4&gt;=$C7,($L7-SUM(辅助表!$P5:BE5))*110%/(180-BE$4))</f>
        <v>35.94130434782609</v>
      </c>
      <c r="BG7" s="61" cm="1">
        <f t="array" ref="BG7" ca="1">_xlfn.IFS(BG$4&lt;$C7,($L7-SUMIFS(销售取值基础数据!$J:$J,销售取值基础数据!$I:$I,$A7,销售取值基础数据!$B:$B,"&lt;="&amp;BF$4))*110%/(180-BF$4),BG$4&gt;=$C7,($L7-SUM(辅助表!$P5:BF5))*110%/(180-BF$4))</f>
        <v>36.115328467153283</v>
      </c>
      <c r="BH7" s="61" cm="1">
        <f t="array" ref="BH7" ca="1">_xlfn.IFS(BH$4&lt;$C7,($L7-SUMIFS(销售取值基础数据!$J:$J,销售取值基础数据!$I:$I,$A7,销售取值基础数据!$B:$B,"&lt;="&amp;BG$4))*110%/(180-BG$4),BH$4&gt;=$C7,($L7-SUM(辅助表!$P5:BG5))*110%/(180-BG$4))</f>
        <v>36.275735294117645</v>
      </c>
      <c r="BI7" s="61" cm="1">
        <f t="array" ref="BI7" ca="1">_xlfn.IFS(BI$4&lt;$C7,($L7-SUMIFS(销售取值基础数据!$J:$J,销售取值基础数据!$I:$I,$A7,销售取值基础数据!$B:$B,"&lt;="&amp;BH$4))*110%/(180-BH$4),BI$4&gt;=$C7,($L7-SUM(辅助表!$P5:BH5))*110%/(180-BH$4))</f>
        <v>36.422222222222224</v>
      </c>
      <c r="BJ7" s="61" cm="1">
        <f t="array" ref="BJ7" ca="1">_xlfn.IFS(BJ$4&lt;$C7,($L7-SUMIFS(销售取值基础数据!$J:$J,销售取值基础数据!$I:$I,$A7,销售取值基础数据!$B:$B,"&lt;="&amp;BI$4))*110%/(180-BI$4),BJ$4&gt;=$C7,($L7-SUM(辅助表!$P5:BI5))*110%/(180-BI$4))</f>
        <v>36.579104477611942</v>
      </c>
      <c r="BK7" s="61" cm="1">
        <f t="array" ref="BK7" ca="1">_xlfn.IFS(BK$4&lt;$C7,($L7-SUMIFS(销售取值基础数据!$J:$J,销售取值基础数据!$I:$I,$A7,销售取值基础数据!$B:$B,"&lt;="&amp;BJ$4))*110%/(180-BJ$4),BK$4&gt;=$C7,($L7-SUM(辅助表!$P5:BJ5))*110%/(180-BJ$4))</f>
        <v>36.746616541353383</v>
      </c>
      <c r="BL7" s="61" cm="1">
        <f t="array" ref="BL7" ca="1">_xlfn.IFS(BL$4&lt;$C7,($L7-SUMIFS(销售取值基础数据!$J:$J,销售取值基础数据!$I:$I,$A7,销售取值基础数据!$B:$B,"&lt;="&amp;BK$4))*110%/(180-BK$4),BL$4&gt;=$C7,($L7-SUM(辅助表!$P5:BK5))*110%/(180-BK$4))</f>
        <v>36.9</v>
      </c>
      <c r="BM7" s="61" cm="1">
        <f t="array" ref="BM7" ca="1">_xlfn.IFS(BM$4&lt;$C7,($L7-SUMIFS(销售取值基础数据!$J:$J,销售取值基础数据!$I:$I,$A7,销售取值基础数据!$B:$B,"&lt;="&amp;BL$4))*110%/(180-BL$4),BM$4&gt;=$C7,($L7-SUM(辅助表!$P5:BL5))*110%/(180-BL$4))</f>
        <v>37.097709923664127</v>
      </c>
      <c r="BN7" s="61" cm="1">
        <f t="array" ref="BN7" ca="1">_xlfn.IFS(BN$4&lt;$C7,($L7-SUMIFS(销售取值基础数据!$J:$J,销售取值基础数据!$I:$I,$A7,销售取值基础数据!$B:$B,"&lt;="&amp;BM$4))*110%/(180-BM$4),BN$4&gt;=$C7,($L7-SUM(辅助表!$P5:BM5))*110%/(180-BM$4))</f>
        <v>37.290000000000006</v>
      </c>
      <c r="BO7" s="61" cm="1">
        <f t="array" ref="BO7" ca="1">_xlfn.IFS(BO$4&lt;$C7,($L7-SUMIFS(销售取值基础数据!$J:$J,销售取值基础数据!$I:$I,$A7,销售取值基础数据!$B:$B,"&lt;="&amp;BN$4))*110%/(180-BN$4),BO$4&gt;=$C7,($L7-SUM(辅助表!$P5:BN5))*110%/(180-BN$4))</f>
        <v>37.47674418604651</v>
      </c>
      <c r="BP7" s="61" cm="1">
        <f t="array" ref="BP7" ca="1">_xlfn.IFS(BP$4&lt;$C7,($L7-SUMIFS(销售取值基础数据!$J:$J,销售取值基础数据!$I:$I,$A7,销售取值基础数据!$B:$B,"&lt;="&amp;BO$4))*110%/(180-BO$4),BP$4&gt;=$C7,($L7-SUM(辅助表!$P5:BO5))*110%/(180-BO$4))</f>
        <v>37.692187500000003</v>
      </c>
      <c r="BQ7" s="61" cm="1">
        <f t="array" ref="BQ7" ca="1">_xlfn.IFS(BQ$4&lt;$C7,($L7-SUMIFS(销售取值基础数据!$J:$J,销售取值基础数据!$I:$I,$A7,销售取值基础数据!$B:$B,"&lt;="&amp;BP$4))*110%/(180-BP$4),BQ$4&gt;=$C7,($L7-SUM(辅助表!$P5:BP5))*110%/(180-BP$4))</f>
        <v>37.902362204724412</v>
      </c>
      <c r="BR7" s="61" cm="1">
        <f t="array" ref="BR7" ca="1">_xlfn.IFS(BR$4&lt;$C7,($L7-SUMIFS(销售取值基础数据!$J:$J,销售取值基础数据!$I:$I,$A7,销售取值基础数据!$B:$B,"&lt;="&amp;BQ$4))*110%/(180-BQ$4),BR$4&gt;=$C7,($L7-SUM(辅助表!$P5:BQ5))*110%/(180-BQ$4))</f>
        <v>38.115873015873021</v>
      </c>
      <c r="BS7" s="61" cm="1">
        <f t="array" ref="BS7" ca="1">_xlfn.IFS(BS$4&lt;$C7,($L7-SUMIFS(销售取值基础数据!$J:$J,销售取值基础数据!$I:$I,$A7,销售取值基础数据!$B:$B,"&lt;="&amp;BR$4))*110%/(180-BR$4),BS$4&gt;=$C7,($L7-SUM(辅助表!$P5:BR5))*110%/(180-BR$4))</f>
        <v>38.332800000000006</v>
      </c>
      <c r="BT7" s="61" cm="1">
        <f t="array" ref="BT7" ca="1">_xlfn.IFS(BT$4&lt;$C7,($L7-SUMIFS(销售取值基础数据!$J:$J,销售取值基础数据!$I:$I,$A7,销售取值基础数据!$B:$B,"&lt;="&amp;BS$4))*110%/(180-BS$4),BT$4&gt;=$C7,($L7-SUM(辅助表!$P5:BS5))*110%/(180-BS$4))</f>
        <v>38.508870967741942</v>
      </c>
      <c r="BU7" s="61" cm="1">
        <f t="array" ref="BU7" ca="1">_xlfn.IFS(BU$4&lt;$C7,($L7-SUMIFS(销售取值基础数据!$J:$J,销售取值基础数据!$I:$I,$A7,销售取值基础数据!$B:$B,"&lt;="&amp;BT$4))*110%/(180-BT$4),BU$4&gt;=$C7,($L7-SUM(辅助表!$P5:BT5))*110%/(180-BT$4))</f>
        <v>38.732520325203254</v>
      </c>
      <c r="BV7" s="61" cm="1">
        <f t="array" ref="BV7" ca="1">_xlfn.IFS(BV$4&lt;$C7,($L7-SUMIFS(销售取值基础数据!$J:$J,销售取值基础数据!$I:$I,$A7,销售取值基础数据!$B:$B,"&lt;="&amp;BU$4))*110%/(180-BU$4),BV$4&gt;=$C7,($L7-SUM(辅助表!$P5:BU5))*110%/(180-BU$4))</f>
        <v>38.950819672131146</v>
      </c>
      <c r="BW7" s="61" cm="1">
        <f t="array" ref="BW7" ca="1">_xlfn.IFS(BW$4&lt;$C7,($L7-SUMIFS(销售取值基础数据!$J:$J,销售取值基础数据!$I:$I,$A7,销售取值基础数据!$B:$B,"&lt;="&amp;BV$4))*110%/(180-BV$4),BW$4&gt;=$C7,($L7-SUM(辅助表!$P5:BV5))*110%/(180-BV$4))</f>
        <v>39.163636363636364</v>
      </c>
      <c r="BX7" s="61" cm="1">
        <f t="array" ref="BX7" ca="1">_xlfn.IFS(BX$4&lt;$C7,($L7-SUMIFS(销售取值基础数据!$J:$J,销售取值基础数据!$I:$I,$A7,销售取值基础数据!$B:$B,"&lt;="&amp;BW$4))*110%/(180-BW$4),BX$4&gt;=$C7,($L7-SUM(辅助表!$P5:BW5))*110%/(180-BW$4))</f>
        <v>39.37083333333333</v>
      </c>
      <c r="BY7" s="61" cm="1">
        <f t="array" ref="BY7" ca="1">_xlfn.IFS(BY$4&lt;$C7,($L7-SUMIFS(销售取值基础数据!$J:$J,销售取值基础数据!$I:$I,$A7,销售取值基础数据!$B:$B,"&lt;="&amp;BX$4))*110%/(180-BX$4),BY$4&gt;=$C7,($L7-SUM(辅助表!$P5:BX5))*110%/(180-BX$4))</f>
        <v>39.636974789915968</v>
      </c>
      <c r="BZ7" s="61" cm="1">
        <f t="array" ref="BZ7" ca="1">_xlfn.IFS(BZ$4&lt;$C7,($L7-SUMIFS(销售取值基础数据!$J:$J,销售取值基础数据!$I:$I,$A7,销售取值基础数据!$B:$B,"&lt;="&amp;BY$4))*110%/(180-BY$4),BZ$4&gt;=$C7,($L7-SUM(辅助表!$P5:BY5))*110%/(180-BY$4))</f>
        <v>39.898305084745765</v>
      </c>
      <c r="CA7" s="61" cm="1">
        <f t="array" ref="CA7" ca="1">_xlfn.IFS(CA$4&lt;$C7,($L7-SUMIFS(销售取值基础数据!$J:$J,销售取值基础数据!$I:$I,$A7,销售取值基础数据!$B:$B,"&lt;="&amp;BZ$4))*110%/(180-BZ$4),CA$4&gt;=$C7,($L7-SUM(辅助表!$P5:BZ5))*110%/(180-BZ$4))</f>
        <v>40.154700854700856</v>
      </c>
      <c r="CB7" s="61" cm="1">
        <f t="array" ref="CB7" ca="1">_xlfn.IFS(CB$4&lt;$C7,($L7-SUMIFS(销售取值基础数据!$J:$J,销售取值基础数据!$I:$I,$A7,销售取值基础数据!$B:$B,"&lt;="&amp;CA$4))*110%/(180-CA$4),CB$4&gt;=$C7,($L7-SUM(辅助表!$P5:CA5))*110%/(180-CA$4))</f>
        <v>40.406034482758621</v>
      </c>
      <c r="CC7" s="61" cm="1">
        <f t="array" ref="CC7" ca="1">_xlfn.IFS(CC$4&lt;$C7,($L7-SUMIFS(销售取值基础数据!$J:$J,销售取值基础数据!$I:$I,$A7,销售取值基础数据!$B:$B,"&lt;="&amp;CB$4))*110%/(180-CB$4),CC$4&gt;=$C7,($L7-SUM(辅助表!$P5:CB5))*110%/(180-CB$4))</f>
        <v>40.613913043478263</v>
      </c>
      <c r="CD7" s="61" cm="1">
        <f t="array" ref="CD7" ca="1">_xlfn.IFS(CD$4&lt;$C7,($L7-SUMIFS(销售取值基础数据!$J:$J,销售取值基础数据!$I:$I,$A7,销售取值基础数据!$B:$B,"&lt;="&amp;CC$4))*110%/(180-CC$4),CD$4&gt;=$C7,($L7-SUM(辅助表!$P5:CC5))*110%/(180-CC$4))</f>
        <v>40.835087719298251</v>
      </c>
      <c r="CE7" s="61" cm="1">
        <f t="array" ref="CE7" ca="1">_xlfn.IFS(CE$4&lt;$C7,($L7-SUMIFS(销售取值基础数据!$J:$J,销售取值基础数据!$I:$I,$A7,销售取值基础数据!$B:$B,"&lt;="&amp;CD$4))*110%/(180-CD$4),CE$4&gt;=$C7,($L7-SUM(辅助表!$P5:CD5))*110%/(180-CD$4))</f>
        <v>41.06991150442478</v>
      </c>
      <c r="CF7" s="61" cm="1">
        <f t="array" ref="CF7" ca="1">_xlfn.IFS(CF$4&lt;$C7,($L7-SUMIFS(销售取值基础数据!$J:$J,销售取值基础数据!$I:$I,$A7,销售取值基础数据!$B:$B,"&lt;="&amp;CE$4))*110%/(180-CE$4),CF$4&gt;=$C7,($L7-SUM(辅助表!$P5:CE5))*110%/(180-CE$4))</f>
        <v>41.338392857142864</v>
      </c>
      <c r="CG7" s="61" cm="1">
        <f t="array" ref="CG7" ca="1">_xlfn.IFS(CG$4&lt;$C7,($L7-SUMIFS(销售取值基础数据!$J:$J,销售取值基础数据!$I:$I,$A7,销售取值基础数据!$B:$B,"&lt;="&amp;CF$4))*110%/(180-CF$4),CG$4&gt;=$C7,($L7-SUM(辅助表!$P5:CF5))*110%/(180-CF$4))</f>
        <v>41.562162162162167</v>
      </c>
      <c r="CH7" s="61" cm="1">
        <f t="array" ref="CH7" ca="1">_xlfn.IFS(CH$4&lt;$C7,($L7-SUMIFS(销售取值基础数据!$J:$J,销售取值基础数据!$I:$I,$A7,销售取值基础数据!$B:$B,"&lt;="&amp;CG$4))*110%/(180-CG$4),CH$4&gt;=$C7,($L7-SUM(辅助表!$P5:CG5))*110%/(180-CG$4))</f>
        <v>41.84</v>
      </c>
      <c r="CI7" s="61" cm="1">
        <f t="array" ref="CI7" ca="1">_xlfn.IFS(CI$4&lt;$C7,($L7-SUMIFS(销售取值基础数据!$J:$J,销售取值基础数据!$I:$I,$A7,销售取值基础数据!$B:$B,"&lt;="&amp;CH$4))*110%/(180-CH$4),CI$4&gt;=$C7,($L7-SUM(辅助表!$P5:CH5))*110%/(180-CH$4))</f>
        <v>42.112844036697247</v>
      </c>
      <c r="CJ7" s="61" cm="1">
        <f t="array" ref="CJ7" ca="1">_xlfn.IFS(CJ$4&lt;$C7,($L7-SUMIFS(销售取值基础数据!$J:$J,销售取值基础数据!$I:$I,$A7,销售取值基础数据!$B:$B,"&lt;="&amp;CI$4))*110%/(180-CI$4),CJ$4&gt;=$C7,($L7-SUM(辅助表!$P5:CI5))*110%/(180-CI$4))</f>
        <v>42.38055555555556</v>
      </c>
      <c r="CK7" s="61" cm="1">
        <f t="array" ref="CK7" ca="1">_xlfn.IFS(CK$4&lt;$C7,($L7-SUMIFS(销售取值基础数据!$J:$J,销售取值基础数据!$I:$I,$A7,销售取值基础数据!$B:$B,"&lt;="&amp;CJ$4))*110%/(180-CJ$4),CK$4&gt;=$C7,($L7-SUM(辅助表!$P5:CJ5))*110%/(180-CJ$4))</f>
        <v>42.642990654205612</v>
      </c>
      <c r="CL7" s="61" cm="1">
        <f t="array" ref="CL7" ca="1">_xlfn.IFS(CL$4&lt;$C7,($L7-SUMIFS(销售取值基础数据!$J:$J,销售取值基础数据!$I:$I,$A7,销售取值基础数据!$B:$B,"&lt;="&amp;CK$4))*110%/(180-CK$4),CL$4&gt;=$C7,($L7-SUM(辅助表!$P5:CK5))*110%/(180-CK$4))</f>
        <v>42.972641509433963</v>
      </c>
      <c r="CM7" s="61" cm="1">
        <f t="array" ref="CM7" ca="1">_xlfn.IFS(CM$4&lt;$C7,($L7-SUMIFS(销售取值基础数据!$J:$J,销售取值基础数据!$I:$I,$A7,销售取值基础数据!$B:$B,"&lt;="&amp;CL$4))*110%/(180-CL$4),CM$4&gt;=$C7,($L7-SUM(辅助表!$P5:CL5))*110%/(180-CL$4))</f>
        <v>43.298095238095243</v>
      </c>
      <c r="CN7" s="61" cm="1">
        <f t="array" ref="CN7" ca="1">_xlfn.IFS(CN$4&lt;$C7,($L7-SUMIFS(销售取值基础数据!$J:$J,销售取值基础数据!$I:$I,$A7,销售取值基础数据!$B:$B,"&lt;="&amp;CM$4))*110%/(180-CM$4),CN$4&gt;=$C7,($L7-SUM(辅助表!$P5:CM5))*110%/(180-CM$4))</f>
        <v>43.619230769230775</v>
      </c>
      <c r="CO7" s="61" cm="1">
        <f t="array" ref="CO7" ca="1">_xlfn.IFS(CO$4&lt;$C7,($L7-SUMIFS(销售取值基础数据!$J:$J,销售取值基础数据!$I:$I,$A7,销售取值基础数据!$B:$B,"&lt;="&amp;CN$4))*110%/(180-CN$4),CO$4&gt;=$C7,($L7-SUM(辅助表!$P5:CN5))*110%/(180-CN$4))</f>
        <v>43.903883495145635</v>
      </c>
      <c r="CP7" s="61" cm="1">
        <f t="array" ref="CP7" ca="1">_xlfn.IFS(CP$4&lt;$C7,($L7-SUMIFS(销售取值基础数据!$J:$J,销售取值基础数据!$I:$I,$A7,销售取值基础数据!$B:$B,"&lt;="&amp;CO$4))*110%/(180-CO$4),CP$4&gt;=$C7,($L7-SUM(辅助表!$P5:CO5))*110%/(180-CO$4))</f>
        <v>44.258823529411771</v>
      </c>
      <c r="CQ7" s="61" cm="1">
        <f t="array" ref="CQ7" ca="1">_xlfn.IFS(CQ$4&lt;$C7,($L7-SUMIFS(销售取值基础数据!$J:$J,销售取值基础数据!$I:$I,$A7,销售取值基础数据!$B:$B,"&lt;="&amp;CP$4))*110%/(180-CP$4),CQ$4&gt;=$C7,($L7-SUM(辅助表!$P5:CP5))*110%/(180-CP$4))</f>
        <v>44.609900990099014</v>
      </c>
      <c r="CR7" s="61" cm="1">
        <f t="array" ref="CR7" ca="1">_xlfn.IFS(CR$4&lt;$C7,($L7-SUMIFS(销售取值基础数据!$J:$J,销售取值基础数据!$I:$I,$A7,销售取值基础数据!$B:$B,"&lt;="&amp;CQ$4))*110%/(180-CQ$4),CR$4&gt;=$C7,($L7-SUM(辅助表!$P5:CQ5))*110%/(180-CQ$4))</f>
        <v>44.957000000000008</v>
      </c>
      <c r="CS7" s="61" cm="1">
        <f t="array" ref="CS7" ca="1">_xlfn.IFS(CS$4&lt;$C7,($L7-SUMIFS(销售取值基础数据!$J:$J,销售取值基础数据!$I:$I,$A7,销售取值基础数据!$B:$B,"&lt;="&amp;CR$4))*110%/(180-CR$4),CS$4&gt;=$C7,($L7-SUM(辅助表!$P5:CR5))*110%/(180-CR$4))</f>
        <v>45.300000000000004</v>
      </c>
      <c r="CT7" s="61" cm="1">
        <f t="array" ref="CT7" ca="1">_xlfn.IFS(CT$4&lt;$C7,($L7-SUMIFS(销售取值基础数据!$J:$J,销售取值基础数据!$I:$I,$A7,销售取值基础数据!$B:$B,"&lt;="&amp;CS$4))*110%/(180-CS$4),CT$4&gt;=$C7,($L7-SUM(辅助表!$P5:CS5))*110%/(180-CS$4))</f>
        <v>45.593877551020412</v>
      </c>
      <c r="CU7" s="61" cm="1">
        <f t="array" ref="CU7" ca="1">_xlfn.IFS(CU$4&lt;$C7,($L7-SUMIFS(销售取值基础数据!$J:$J,销售取值基础数据!$I:$I,$A7,销售取值基础数据!$B:$B,"&lt;="&amp;CT$4))*110%/(180-CT$4),CU$4&gt;=$C7,($L7-SUM(辅助表!$P5:CT5))*110%/(180-CT$4))</f>
        <v>45.905154639175258</v>
      </c>
      <c r="CV7" s="61" cm="1">
        <f t="array" ref="CV7" ca="1">_xlfn.IFS(CV$4&lt;$C7,($L7-SUMIFS(销售取值基础数据!$J:$J,销售取值基础数据!$I:$I,$A7,销售取值基础数据!$B:$B,"&lt;="&amp;CU$4))*110%/(180-CU$4),CV$4&gt;=$C7,($L7-SUM(辅助表!$P5:CU5))*110%/(180-CU$4))</f>
        <v>46.234375</v>
      </c>
      <c r="CW7" s="61" cm="1">
        <f t="array" ref="CW7" ca="1">_xlfn.IFS(CW$4&lt;$C7,($L7-SUMIFS(销售取值基础数据!$J:$J,销售取值基础数据!$I:$I,$A7,销售取值基础数据!$B:$B,"&lt;="&amp;CV$4))*110%/(180-CV$4),CW$4&gt;=$C7,($L7-SUM(辅助表!$P5:CV5))*110%/(180-CV$4))</f>
        <v>46.547368421052632</v>
      </c>
      <c r="CX7" s="61" cm="1">
        <f t="array" ref="CX7" ca="1">_xlfn.IFS(CX$4&lt;$C7,($L7-SUMIFS(销售取值基础数据!$J:$J,销售取值基础数据!$I:$I,$A7,销售取值基础数据!$B:$B,"&lt;="&amp;CW$4))*110%/(180-CW$4),CX$4&gt;=$C7,($L7-SUM(辅助表!$P5:CW5))*110%/(180-CW$4))</f>
        <v>46.925531914893618</v>
      </c>
      <c r="CY7" s="61" cm="1">
        <f t="array" ref="CY7" ca="1">_xlfn.IFS(CY$4&lt;$C7,($L7-SUMIFS(销售取值基础数据!$J:$J,销售取值基础数据!$I:$I,$A7,销售取值基础数据!$B:$B,"&lt;="&amp;CX$4))*110%/(180-CX$4),CY$4&gt;=$C7,($L7-SUM(辅助表!$P5:CX5))*110%/(180-CX$4))</f>
        <v>47.300000000000004</v>
      </c>
      <c r="CZ7" s="61" cm="1">
        <f t="array" ref="CZ7" ca="1">_xlfn.IFS(CZ$4&lt;$C7,($L7-SUMIFS(销售取值基础数据!$J:$J,销售取值基础数据!$I:$I,$A7,销售取值基础数据!$B:$B,"&lt;="&amp;CY$4))*110%/(180-CY$4),CZ$4&gt;=$C7,($L7-SUM(辅助表!$P5:CY5))*110%/(180-CY$4))</f>
        <v>47.670652173913048</v>
      </c>
      <c r="DA7" s="61" cm="1">
        <f t="array" ref="DA7" ca="1">_xlfn.IFS(DA$4&lt;$C7,($L7-SUMIFS(销售取值基础数据!$J:$J,销售取值基础数据!$I:$I,$A7,销售取值基础数据!$B:$B,"&lt;="&amp;CZ$4))*110%/(180-CZ$4),DA$4&gt;=$C7,($L7-SUM(辅助表!$P5:CZ5))*110%/(180-CZ$4))</f>
        <v>48.085714285714289</v>
      </c>
      <c r="DB7" s="61" cm="1">
        <f t="array" ref="DB7" ca="1">_xlfn.IFS(DB$4&lt;$C7,($L7-SUMIFS(销售取值基础数据!$J:$J,销售取值基础数据!$I:$I,$A7,销售取值基础数据!$B:$B,"&lt;="&amp;DA$4))*110%/(180-DA$4),DB$4&gt;=$C7,($L7-SUM(辅助表!$P5:DA5))*110%/(180-DA$4))</f>
        <v>48.497777777777777</v>
      </c>
      <c r="DC7" s="61" cm="1">
        <f t="array" ref="DC7" ca="1">_xlfn.IFS(DC$4&lt;$C7,($L7-SUMIFS(销售取值基础数据!$J:$J,销售取值基础数据!$I:$I,$A7,销售取值基础数据!$B:$B,"&lt;="&amp;DB$4))*110%/(180-DB$4),DC$4&gt;=$C7,($L7-SUM(辅助表!$P5:DB5))*110%/(180-DB$4))</f>
        <v>48.857303370786518</v>
      </c>
      <c r="DD7" s="61" cm="1">
        <f t="array" ref="DD7" ca="1">_xlfn.IFS(DD$4&lt;$C7,($L7-SUMIFS(销售取值基础数据!$J:$J,销售取值基础数据!$I:$I,$A7,销售取值基础数据!$B:$B,"&lt;="&amp;DC$4))*110%/(180-DC$4),DD$4&gt;=$C7,($L7-SUM(辅助表!$P5:DC5))*110%/(180-DC$4))</f>
        <v>49.237500000000004</v>
      </c>
      <c r="DE7" s="61" cm="1">
        <f t="array" ref="DE7" ca="1">_xlfn.IFS(DE$4&lt;$C7,($L7-SUMIFS(销售取值基础数据!$J:$J,销售取值基础数据!$I:$I,$A7,销售取值基础数据!$B:$B,"&lt;="&amp;DD$4))*110%/(180-DD$4),DE$4&gt;=$C7,($L7-SUM(辅助表!$P5:DD5))*110%/(180-DD$4))</f>
        <v>49.639080459770121</v>
      </c>
      <c r="DF7" s="61" cm="1">
        <f t="array" ref="DF7" ca="1">_xlfn.IFS(DF$4&lt;$C7,($L7-SUMIFS(销售取值基础数据!$J:$J,销售取值基础数据!$I:$I,$A7,销售取值基础数据!$B:$B,"&lt;="&amp;DE$4))*110%/(180-DE$4),DF$4&gt;=$C7,($L7-SUM(辅助表!$P5:DE5))*110%/(180-DE$4))</f>
        <v>50.08837209302326</v>
      </c>
      <c r="DG7" s="61" cm="1">
        <f t="array" ref="DG7" ca="1">_xlfn.IFS(DG$4&lt;$C7,($L7-SUMIFS(销售取值基础数据!$J:$J,销售取值基础数据!$I:$I,$A7,销售取值基础数据!$B:$B,"&lt;="&amp;DF$4))*110%/(180-DF$4),DG$4&gt;=$C7,($L7-SUM(辅助表!$P5:DF5))*110%/(180-DF$4))</f>
        <v>50.483529411764707</v>
      </c>
      <c r="DH7" s="61" cm="1">
        <f t="array" ref="DH7" ca="1">_xlfn.IFS(DH$4&lt;$C7,($L7-SUMIFS(销售取值基础数据!$J:$J,销售取值基础数据!$I:$I,$A7,销售取值基础数据!$B:$B,"&lt;="&amp;DG$4))*110%/(180-DG$4),DH$4&gt;=$C7,($L7-SUM(辅助表!$P5:DG5))*110%/(180-DG$4))</f>
        <v>50.953571428571436</v>
      </c>
      <c r="DI7" s="61" cm="1">
        <f t="array" ref="DI7" ca="1">_xlfn.IFS(DI$4&lt;$C7,($L7-SUMIFS(销售取值基础数据!$J:$J,销售取值基础数据!$I:$I,$A7,销售取值基础数据!$B:$B,"&lt;="&amp;DH$4))*110%/(180-DH$4),DI$4&gt;=$C7,($L7-SUM(辅助表!$P5:DH5))*110%/(180-DH$4))</f>
        <v>51.395180722891567</v>
      </c>
      <c r="DJ7" s="61" cm="1">
        <f t="array" ref="DJ7" ca="1">_xlfn.IFS(DJ$4&lt;$C7,($L7-SUMIFS(销售取值基础数据!$J:$J,销售取值基础数据!$I:$I,$A7,销售取值基础数据!$B:$B,"&lt;="&amp;DI$4))*110%/(180-DI$4),DJ$4&gt;=$C7,($L7-SUM(辅助表!$P5:DI5))*110%/(180-DI$4))</f>
        <v>51.914634146341463</v>
      </c>
      <c r="DK7" s="61" cm="1">
        <f t="array" ref="DK7" ca="1">_xlfn.IFS(DK$4&lt;$C7,($L7-SUMIFS(销售取值基础数据!$J:$J,销售取值基础数据!$I:$I,$A7,销售取值基础数据!$B:$B,"&lt;="&amp;DJ$4))*110%/(180-DJ$4),DK$4&gt;=$C7,($L7-SUM(辅助表!$P5:DJ5))*110%/(180-DJ$4))</f>
        <v>52.433333333333337</v>
      </c>
      <c r="DL7" s="61" cm="1">
        <f t="array" ref="DL7" ca="1">_xlfn.IFS(DL$4&lt;$C7,($L7-SUMIFS(销售取值基础数据!$J:$J,销售取值基础数据!$I:$I,$A7,销售取值基础数据!$B:$B,"&lt;="&amp;DK$4))*110%/(180-DK$4),DL$4&gt;=$C7,($L7-SUM(辅助表!$P5:DK5))*110%/(180-DK$4))</f>
        <v>52.910000000000004</v>
      </c>
      <c r="DM7" s="61" cm="1">
        <f t="array" ref="DM7" ca="1">_xlfn.IFS(DM$4&lt;$C7,($L7-SUMIFS(销售取值基础数据!$J:$J,销售取值基础数据!$I:$I,$A7,销售取值基础数据!$B:$B,"&lt;="&amp;DL$4))*110%/(180-DL$4),DM$4&gt;=$C7,($L7-SUM(辅助表!$P5:DL5))*110%/(180-DL$4))</f>
        <v>53.482278481012663</v>
      </c>
      <c r="DN7" s="61" cm="1">
        <f t="array" ref="DN7" ca="1">_xlfn.IFS(DN$4&lt;$C7,($L7-SUMIFS(销售取值基础数据!$J:$J,销售取值基础数据!$I:$I,$A7,销售取值基础数据!$B:$B,"&lt;="&amp;DM$4))*110%/(180-DM$4),DN$4&gt;=$C7,($L7-SUM(辅助表!$P5:DM5))*110%/(180-DM$4))</f>
        <v>54.055128205128206</v>
      </c>
      <c r="DO7" s="61" cm="1">
        <f t="array" ref="DO7" ca="1">_xlfn.IFS(DO$4&lt;$C7,($L7-SUMIFS(销售取值基础数据!$J:$J,销售取值基础数据!$I:$I,$A7,销售取值基础数据!$B:$B,"&lt;="&amp;DN$4))*110%/(180-DN$4),DO$4&gt;=$C7,($L7-SUM(辅助表!$P5:DN5))*110%/(180-DN$4))</f>
        <v>54.628571428571433</v>
      </c>
      <c r="DP7" s="61" cm="1">
        <f t="array" ref="DP7" ca="1">_xlfn.IFS(DP$4&lt;$C7,($L7-SUMIFS(销售取值基础数据!$J:$J,销售取值基础数据!$I:$I,$A7,销售取值基础数据!$B:$B,"&lt;="&amp;DO$4))*110%/(180-DO$4),DP$4&gt;=$C7,($L7-SUM(辅助表!$P5:DO5))*110%/(180-DO$4))</f>
        <v>55.202631578947376</v>
      </c>
      <c r="DQ7" s="61" cm="1">
        <f t="array" ref="DQ7" ca="1">_xlfn.IFS(DQ$4&lt;$C7,($L7-SUMIFS(销售取值基础数据!$J:$J,销售取值基础数据!$I:$I,$A7,销售取值基础数据!$B:$B,"&lt;="&amp;DP$4))*110%/(180-DP$4),DQ$4&gt;=$C7,($L7-SUM(辅助表!$P5:DP5))*110%/(180-DP$4))</f>
        <v>55.718666666666671</v>
      </c>
      <c r="DR7" s="61" cm="1">
        <f t="array" ref="DR7" ca="1">_xlfn.IFS(DR$4&lt;$C7,($L7-SUMIFS(销售取值基础数据!$J:$J,销售取值基础数据!$I:$I,$A7,销售取值基础数据!$B:$B,"&lt;="&amp;DQ$4))*110%/(180-DQ$4),DR$4&gt;=$C7,($L7-SUM(辅助表!$P5:DQ5))*110%/(180-DQ$4))</f>
        <v>56.263513513513516</v>
      </c>
      <c r="DS7" s="61" cm="1">
        <f t="array" ref="DS7" ca="1">_xlfn.IFS(DS$4&lt;$C7,($L7-SUMIFS(销售取值基础数据!$J:$J,销售取值基础数据!$I:$I,$A7,销售取值基础数据!$B:$B,"&lt;="&amp;DR$4))*110%/(180-DR$4),DS$4&gt;=$C7,($L7-SUM(辅助表!$P5:DR5))*110%/(180-DR$4))</f>
        <v>56.838356164383569</v>
      </c>
      <c r="DT7" s="61" cm="1">
        <f t="array" ref="DT7" ca="1">_xlfn.IFS(DT$4&lt;$C7,($L7-SUMIFS(销售取值基础数据!$J:$J,销售取值基础数据!$I:$I,$A7,销售取值基础数据!$B:$B,"&lt;="&amp;DS$4))*110%/(180-DS$4),DT$4&gt;=$C7,($L7-SUM(辅助表!$P5:DS5))*110%/(180-DS$4))</f>
        <v>57.398611111111123</v>
      </c>
      <c r="DU7" s="61" cm="1">
        <f t="array" ref="DU7" ca="1">_xlfn.IFS(DU$4&lt;$C7,($L7-SUMIFS(销售取值基础数据!$J:$J,销售取值基础数据!$I:$I,$A7,销售取值基础数据!$B:$B,"&lt;="&amp;DT$4))*110%/(180-DT$4),DU$4&gt;=$C7,($L7-SUM(辅助表!$P5:DT5))*110%/(180-DT$4))</f>
        <v>58.052112676056346</v>
      </c>
      <c r="DV7" s="61" cm="1">
        <f t="array" ref="DV7" ca="1">_xlfn.IFS(DV$4&lt;$C7,($L7-SUMIFS(销售取值基础数据!$J:$J,销售取值基础数据!$I:$I,$A7,销售取值基础数据!$B:$B,"&lt;="&amp;DU$4))*110%/(180-DU$4),DV$4&gt;=$C7,($L7-SUM(辅助表!$P5:DU5))*110%/(180-DU$4))</f>
        <v>58.708571428571432</v>
      </c>
      <c r="DW7" s="61" cm="1">
        <f t="array" ref="DW7" ca="1">_xlfn.IFS(DW$4&lt;$C7,($L7-SUMIFS(销售取值基础数据!$J:$J,销售取值基础数据!$I:$I,$A7,销售取值基础数据!$B:$B,"&lt;="&amp;DV$4))*110%/(180-DV$4),DW$4&gt;=$C7,($L7-SUM(辅助表!$P5:DV5))*110%/(180-DV$4))</f>
        <v>59.368115942028993</v>
      </c>
      <c r="DX7" s="61" cm="1">
        <f t="array" ref="DX7" ca="1">_xlfn.IFS(DX$4&lt;$C7,($L7-SUMIFS(销售取值基础数据!$J:$J,销售取值基础数据!$I:$I,$A7,销售取值基础数据!$B:$B,"&lt;="&amp;DW$4))*110%/(180-DW$4),DX$4&gt;=$C7,($L7-SUM(辅助表!$P5:DW5))*110%/(180-DW$4))</f>
        <v>60.095588235294123</v>
      </c>
      <c r="DY7" s="61" cm="1">
        <f t="array" ref="DY7" ca="1">_xlfn.IFS(DY$4&lt;$C7,($L7-SUMIFS(销售取值基础数据!$J:$J,销售取值基础数据!$I:$I,$A7,销售取值基础数据!$B:$B,"&lt;="&amp;DX$4))*110%/(180-DX$4),DY$4&gt;=$C7,($L7-SUM(辅助表!$P5:DX5))*110%/(180-DX$4))</f>
        <v>60.82835820895523</v>
      </c>
      <c r="DZ7" s="61" cm="1">
        <f t="array" ref="DZ7" ca="1">_xlfn.IFS(DZ$4&lt;$C7,($L7-SUMIFS(销售取值基础数据!$J:$J,销售取值基础数据!$I:$I,$A7,销售取值基础数据!$B:$B,"&lt;="&amp;DY$4))*110%/(180-DY$4),DZ$4&gt;=$C7,($L7-SUM(辅助表!$P5:DY5))*110%/(180-DY$4))</f>
        <v>61.500000000000007</v>
      </c>
      <c r="EA7" s="61" cm="1">
        <f t="array" ref="EA7" ca="1">_xlfn.IFS(EA$4&lt;$C7,($L7-SUMIFS(销售取值基础数据!$J:$J,销售取值基础数据!$I:$I,$A7,销售取值基础数据!$B:$B,"&lt;="&amp;DZ$4))*110%/(180-DZ$4),EA$4&gt;=$C7,($L7-SUM(辅助表!$P5:DZ5))*110%/(180-DZ$4))</f>
        <v>62.209230769230771</v>
      </c>
      <c r="EB7" s="61" cm="1">
        <f t="array" ref="EB7" ca="1">_xlfn.IFS(EB$4&lt;$C7,($L7-SUMIFS(销售取值基础数据!$J:$J,销售取值基础数据!$I:$I,$A7,销售取值基础数据!$B:$B,"&lt;="&amp;EA$4))*110%/(180-EA$4),EB$4&gt;=$C7,($L7-SUM(辅助表!$P5:EA5))*110%/(180-EA$4))</f>
        <v>62.957812500000003</v>
      </c>
      <c r="EC7" s="61" cm="1">
        <f t="array" ref="EC7" ca="1">_xlfn.IFS(EC$4&lt;$C7,($L7-SUMIFS(销售取值基础数据!$J:$J,销售取值基础数据!$I:$I,$A7,销售取值基础数据!$B:$B,"&lt;="&amp;EB$4))*110%/(180-EB$4),EC$4&gt;=$C7,($L7-SUM(辅助表!$P5:EB5))*110%/(180-EB$4))</f>
        <v>63.782539682539685</v>
      </c>
      <c r="ED7" s="61" cm="1">
        <f t="array" ref="ED7" ca="1">_xlfn.IFS(ED$4&lt;$C7,($L7-SUMIFS(销售取值基础数据!$J:$J,销售取值基础数据!$I:$I,$A7,销售取值基础数据!$B:$B,"&lt;="&amp;EC$4))*110%/(180-EC$4),ED$4&gt;=$C7,($L7-SUM(辅助表!$P5:EC5))*110%/(180-EC$4))</f>
        <v>64.545161290322582</v>
      </c>
      <c r="EE7" s="61" cm="1">
        <f t="array" ref="EE7" ca="1">_xlfn.IFS(EE$4&lt;$C7,($L7-SUMIFS(销售取值基础数据!$J:$J,销售取值基础数据!$I:$I,$A7,销售取值基础数据!$B:$B,"&lt;="&amp;ED$4))*110%/(180-ED$4),EE$4&gt;=$C7,($L7-SUM(辅助表!$P5:ED5))*110%/(180-ED$4))</f>
        <v>65.332786885245909</v>
      </c>
      <c r="EF7" s="61" cm="1">
        <f t="array" ref="EF7" ca="1">_xlfn.IFS(EF$4&lt;$C7,($L7-SUMIFS(销售取值基础数据!$J:$J,销售取值基础数据!$I:$I,$A7,销售取值基础数据!$B:$B,"&lt;="&amp;EE$4))*100%/(180-EE$4),EF$4&gt;=$C7,($L7-SUM(辅助表!$P5:EE5))*100%/(180-EE$4))</f>
        <v>60.216666666666669</v>
      </c>
      <c r="EG7" s="61" cm="1">
        <f t="array" ref="EG7" ca="1">_xlfn.IFS(EG$4&lt;$C7,($L7-SUMIFS(销售取值基础数据!$J:$J,销售取值基础数据!$I:$I,$A7,销售取值基础数据!$B:$B,"&lt;="&amp;EF$4))*100%/(180-EF$4),EG$4&gt;=$C7,($L7-SUM(辅助表!$P5:EF5))*100%/(180-EF$4))</f>
        <v>61.016949152542374</v>
      </c>
      <c r="EH7" s="61" cm="1">
        <f t="array" ref="EH7" ca="1">_xlfn.IFS(EH$4&lt;$C7,($L7-SUMIFS(销售取值基础数据!$J:$J,销售取值基础数据!$I:$I,$A7,销售取值基础数据!$B:$B,"&lt;="&amp;EG$4))*100%/(180-EG$4),EH$4&gt;=$C7,($L7-SUM(辅助表!$P5:EG5))*100%/(180-EG$4))</f>
        <v>61.931034482758619</v>
      </c>
      <c r="EI7" s="61" cm="1">
        <f t="array" ref="EI7" ca="1">_xlfn.IFS(EI$4&lt;$C7,($L7-SUMIFS(销售取值基础数据!$J:$J,销售取值基础数据!$I:$I,$A7,销售取值基础数据!$B:$B,"&lt;="&amp;EH$4))*100%/(180-EH$4),EI$4&gt;=$C7,($L7-SUM(辅助表!$P5:EH5))*100%/(180-EH$4))</f>
        <v>62.859649122807021</v>
      </c>
      <c r="EJ7" s="61" cm="1">
        <f t="array" ref="EJ7" ca="1">_xlfn.IFS(EJ$4&lt;$C7,($L7-SUMIFS(销售取值基础数据!$J:$J,销售取值基础数据!$I:$I,$A7,销售取值基础数据!$B:$B,"&lt;="&amp;EI$4))*100%/(180-EI$4),EJ$4&gt;=$C7,($L7-SUM(辅助表!$P5:EI5))*100%/(180-EI$4))</f>
        <v>63.75</v>
      </c>
      <c r="EK7" s="61" cm="1">
        <f t="array" ref="EK7" ca="1">_xlfn.IFS(EK$4&lt;$C7,($L7-SUMIFS(销售取值基础数据!$J:$J,销售取值基础数据!$I:$I,$A7,销售取值基础数据!$B:$B,"&lt;="&amp;EJ$4))*100%/(180-EJ$4),EK$4&gt;=$C7,($L7-SUM(辅助表!$P5:EJ5))*100%/(180-EJ$4))</f>
        <v>64.781818181818181</v>
      </c>
      <c r="EL7" s="61" cm="1">
        <f t="array" ref="EL7" ca="1">_xlfn.IFS(EL$4&lt;$C7,($L7-SUMIFS(销售取值基础数据!$J:$J,销售取值基础数据!$I:$I,$A7,销售取值基础数据!$B:$B,"&lt;="&amp;EK$4))*100%/(180-EK$4),EL$4&gt;=$C7,($L7-SUM(辅助表!$P5:EK5))*100%/(180-EK$4))</f>
        <v>65.907407407407405</v>
      </c>
      <c r="EM7" s="61" cm="1">
        <f t="array" ref="EM7" ca="1">_xlfn.IFS(EM$4&lt;$C7,($L7-SUMIFS(销售取值基础数据!$J:$J,销售取值基础数据!$I:$I,$A7,销售取值基础数据!$B:$B,"&lt;="&amp;EL$4))*100%/(180-EL$4),EM$4&gt;=$C7,($L7-SUM(辅助表!$P5:EL5))*100%/(180-EL$4))</f>
        <v>67</v>
      </c>
      <c r="EN7" s="61" cm="1">
        <f t="array" ref="EN7" ca="1">_xlfn.IFS(EN$4&lt;$C7,($L7-SUMIFS(销售取值基础数据!$J:$J,销售取值基础数据!$I:$I,$A7,销售取值基础数据!$B:$B,"&lt;="&amp;EM$4))*100%/(180-EM$4),EN$4&gt;=$C7,($L7-SUM(辅助表!$P5:EM5))*100%/(180-EM$4))</f>
        <v>67.90384615384616</v>
      </c>
      <c r="EO7" s="61" cm="1">
        <f t="array" ref="EO7" ca="1">_xlfn.IFS(EO$4&lt;$C7,($L7-SUMIFS(销售取值基础数据!$J:$J,销售取值基础数据!$I:$I,$A7,销售取值基础数据!$B:$B,"&lt;="&amp;EN$4))*100%/(180-EN$4),EO$4&gt;=$C7,($L7-SUM(辅助表!$P5:EN5))*100%/(180-EN$4))</f>
        <v>68.960784313725483</v>
      </c>
      <c r="EP7" s="61" cm="1">
        <f t="array" ref="EP7" ca="1">_xlfn.IFS(EP$4&lt;$C7,($L7-SUMIFS(销售取值基础数据!$J:$J,销售取值基础数据!$I:$I,$A7,销售取值基础数据!$B:$B,"&lt;="&amp;EO$4))*100%/(180-EO$4),EP$4&gt;=$C7,($L7-SUM(辅助表!$P5:EO5))*100%/(180-EO$4))</f>
        <v>70.34</v>
      </c>
      <c r="EQ7" s="61" cm="1">
        <f t="array" ref="EQ7" ca="1">_xlfn.IFS(EQ$4&lt;$C7,($L7-SUMIFS(销售取值基础数据!$J:$J,销售取值基础数据!$I:$I,$A7,销售取值基础数据!$B:$B,"&lt;="&amp;EP$4))*100%/(180-EP$4),EQ$4&gt;=$C7,($L7-SUM(辅助表!$P5:EP5))*100%/(180-EP$4))</f>
        <v>71.775510204081627</v>
      </c>
      <c r="ER7" s="61" cm="1">
        <f t="array" ref="ER7" ca="1">_xlfn.IFS(ER$4&lt;$C7,($L7-SUMIFS(销售取值基础数据!$J:$J,销售取值基础数据!$I:$I,$A7,销售取值基础数据!$B:$B,"&lt;="&amp;EQ$4))*100%/(180-EQ$4),ER$4&gt;=$C7,($L7-SUM(辅助表!$P5:EQ5))*100%/(180-EQ$4))</f>
        <v>73.270833333333329</v>
      </c>
      <c r="ES7" s="61" cm="1">
        <f t="array" ref="ES7" ca="1">_xlfn.IFS(ES$4&lt;$C7,($L7-SUMIFS(销售取值基础数据!$J:$J,销售取值基础数据!$I:$I,$A7,销售取值基础数据!$B:$B,"&lt;="&amp;ER$4))*100%/(180-ER$4),ES$4&gt;=$C7,($L7-SUM(辅助表!$P5:ER5))*100%/(180-ER$4))</f>
        <v>74.829787234042556</v>
      </c>
      <c r="ET7" s="61" cm="1">
        <f t="array" ref="ET7" ca="1">_xlfn.IFS(ET$4&lt;$C7,($L7-SUMIFS(销售取值基础数据!$J:$J,销售取值基础数据!$I:$I,$A7,销售取值基础数据!$B:$B,"&lt;="&amp;ES$4))*100%/(180-ES$4),ET$4&gt;=$C7,($L7-SUM(辅助表!$P5:ES5))*100%/(180-ES$4))</f>
        <v>76.456521739130437</v>
      </c>
      <c r="EU7" s="61" cm="1">
        <f t="array" ref="EU7" ca="1">_xlfn.IFS(EU$4&lt;$C7,($L7-SUMIFS(销售取值基础数据!$J:$J,销售取值基础数据!$I:$I,$A7,销售取值基础数据!$B:$B,"&lt;="&amp;ET$4))*100%/(180-ET$4),EU$4&gt;=$C7,($L7-SUM(辅助表!$P5:ET5))*100%/(180-ET$4))</f>
        <v>78.155555555555551</v>
      </c>
      <c r="EV7" s="61" cm="1">
        <f t="array" ref="EV7" ca="1">_xlfn.IFS(EV$4&lt;$C7,($L7-SUMIFS(销售取值基础数据!$J:$J,销售取值基础数据!$I:$I,$A7,销售取值基础数据!$B:$B,"&lt;="&amp;EU$4))*100%/(180-EU$4),EV$4&gt;=$C7,($L7-SUM(辅助表!$P5:EU5))*100%/(180-EU$4))</f>
        <v>79.931818181818187</v>
      </c>
      <c r="EW7" s="61" cm="1">
        <f t="array" ref="EW7" ca="1">_xlfn.IFS(EW$4&lt;$C7,($L7-SUMIFS(销售取值基础数据!$J:$J,销售取值基础数据!$I:$I,$A7,销售取值基础数据!$B:$B,"&lt;="&amp;EV$4))*100%/(180-EV$4),EW$4&gt;=$C7,($L7-SUM(辅助表!$P5:EV5))*100%/(180-EV$4))</f>
        <v>81.79069767441861</v>
      </c>
      <c r="EX7" s="61" cm="1">
        <f t="array" ref="EX7" ca="1">_xlfn.IFS(EX$4&lt;$C7,($L7-SUMIFS(销售取值基础数据!$J:$J,销售取值基础数据!$I:$I,$A7,销售取值基础数据!$B:$B,"&lt;="&amp;EW$4))*100%/(180-EW$4),EX$4&gt;=$C7,($L7-SUM(辅助表!$P5:EW5))*100%/(180-EW$4))</f>
        <v>83.738095238095241</v>
      </c>
      <c r="EY7" s="61" cm="1">
        <f t="array" ref="EY7" ca="1">_xlfn.IFS(EY$4&lt;$C7,($L7-SUMIFS(销售取值基础数据!$J:$J,销售取值基础数据!$I:$I,$A7,销售取值基础数据!$B:$B,"&lt;="&amp;EX$4))*100%/(180-EX$4),EY$4&gt;=$C7,($L7-SUM(辅助表!$P5:EX5))*100%/(180-EX$4))</f>
        <v>85.780487804878049</v>
      </c>
      <c r="EZ7" s="61" cm="1">
        <f t="array" ref="EZ7" ca="1">_xlfn.IFS(EZ$4&lt;$C7,($L7-SUMIFS(销售取值基础数据!$J:$J,销售取值基础数据!$I:$I,$A7,销售取值基础数据!$B:$B,"&lt;="&amp;EY$4))*100%/(180-EY$4),EZ$4&gt;=$C7,($L7-SUM(辅助表!$P5:EY5))*100%/(180-EY$4))</f>
        <v>87.924999999999997</v>
      </c>
      <c r="FA7" s="61" cm="1">
        <f t="array" ref="FA7" ca="1">_xlfn.IFS(FA$4&lt;$C7,($L7-SUMIFS(销售取值基础数据!$J:$J,销售取值基础数据!$I:$I,$A7,销售取值基础数据!$B:$B,"&lt;="&amp;EZ$4))*100%/(180-EZ$4),FA$4&gt;=$C7,($L7-SUM(辅助表!$P5:EZ5))*100%/(180-EZ$4))</f>
        <v>74.829787234042556</v>
      </c>
      <c r="FB7" s="61" cm="1">
        <f t="array" ref="FB7" ca="1">_xlfn.IFS(FB$4&lt;$C7,($L7-SUMIFS(销售取值基础数据!$J:$J,销售取值基础数据!$I:$I,$A7,销售取值基础数据!$B:$B,"&lt;="&amp;FA$4))*100%/(180-FA$4),FB$4&gt;=$C7,($L7-SUM(辅助表!$P5:FA5))*100%/(180-FA$4))</f>
        <v>74.829787234042556</v>
      </c>
      <c r="FC7" s="61" cm="1">
        <f t="array" ref="FC7" ca="1">_xlfn.IFS(FC$4&lt;$C7,($L7-SUMIFS(销售取值基础数据!$J:$J,销售取值基础数据!$I:$I,$A7,销售取值基础数据!$B:$B,"&lt;="&amp;FB$4))*100%/(180-FB$4),FC$4&gt;=$C7,($L7-SUM(辅助表!$P5:FB5))*100%/(180-FB$4))</f>
        <v>74.829787234042541</v>
      </c>
      <c r="FD7" s="61" cm="1">
        <f t="array" ref="FD7" ca="1">_xlfn.IFS(FD$4&lt;$C7,($L7-SUMIFS(销售取值基础数据!$J:$J,销售取值基础数据!$I:$I,$A7,销售取值基础数据!$B:$B,"&lt;="&amp;FC$4))*100%/(180-FC$4),FD$4&gt;=$C7,($L7-SUM(辅助表!$P5:FC5))*100%/(180-FC$4))</f>
        <v>74.829787234042541</v>
      </c>
      <c r="FE7" s="61" cm="1">
        <f t="array" ref="FE7" ca="1">_xlfn.IFS(FE$4&lt;$C7,($L7-SUMIFS(销售取值基础数据!$J:$J,销售取值基础数据!$I:$I,$A7,销售取值基础数据!$B:$B,"&lt;="&amp;FD$4))*100%/(180-FD$4),FE$4&gt;=$C7,($L7-SUM(辅助表!$P5:FD5))*100%/(180-FD$4))</f>
        <v>74.829787234042541</v>
      </c>
      <c r="FF7" s="61" cm="1">
        <f t="array" ref="FF7" ca="1">_xlfn.IFS(FF$4&lt;$C7,($L7-SUMIFS(销售取值基础数据!$J:$J,销售取值基础数据!$I:$I,$A7,销售取值基础数据!$B:$B,"&lt;="&amp;FE$4))*100%/(180-FE$4),FF$4&gt;=$C7,($L7-SUM(辅助表!$P5:FE5))*100%/(180-FE$4))</f>
        <v>74.829787234042541</v>
      </c>
      <c r="FG7" s="61" cm="1">
        <f t="array" ref="FG7" ca="1">_xlfn.IFS(FG$4&lt;$C7,($L7-SUMIFS(销售取值基础数据!$J:$J,销售取值基础数据!$I:$I,$A7,销售取值基础数据!$B:$B,"&lt;="&amp;FF$4))*100%/(180-FF$4),FG$4&gt;=$C7,($L7-SUM(辅助表!$P5:FF5))*100%/(180-FF$4))</f>
        <v>74.829787234042527</v>
      </c>
      <c r="FH7" s="61" cm="1">
        <f t="array" ref="FH7" ca="1">_xlfn.IFS(FH$4&lt;$C7,($L7-SUMIFS(销售取值基础数据!$J:$J,销售取值基础数据!$I:$I,$A7,销售取值基础数据!$B:$B,"&lt;="&amp;FG$4))*100%/(180-FG$4),FH$4&gt;=$C7,($L7-SUM(辅助表!$P5:FG5))*100%/(180-FG$4))</f>
        <v>74.829787234042527</v>
      </c>
      <c r="FI7" s="61" cm="1">
        <f t="array" ref="FI7" ca="1">_xlfn.IFS(FI$4&lt;$C7,($L7-SUMIFS(销售取值基础数据!$J:$J,销售取值基础数据!$I:$I,$A7,销售取值基础数据!$B:$B,"&lt;="&amp;FH$4))*100%/(180-FH$4),FI$4&gt;=$C7,($L7-SUM(辅助表!$P5:FH5))*100%/(180-FH$4))</f>
        <v>74.829787234042527</v>
      </c>
      <c r="FJ7" s="61" cm="1">
        <f t="array" ref="FJ7" ca="1">_xlfn.IFS(FJ$4&lt;$C7,($L7-SUMIFS(销售取值基础数据!$J:$J,销售取值基础数据!$I:$I,$A7,销售取值基础数据!$B:$B,"&lt;="&amp;FI$4))*100%/(180-FI$4),FJ$4&gt;=$C7,($L7-SUM(辅助表!$P5:FI5))*100%/(180-FI$4))</f>
        <v>74.829787234042513</v>
      </c>
      <c r="FK7" s="61" cm="1">
        <f t="array" ref="FK7" ca="1">_xlfn.IFS(FK$4&lt;$C7,($L7-SUMIFS(销售取值基础数据!$J:$J,销售取值基础数据!$I:$I,$A7,销售取值基础数据!$B:$B,"&lt;="&amp;FJ$4))*100%/(180-FJ$4),FK$4&gt;=$C7,($L7-SUM(辅助表!$P5:FJ5))*100%/(180-FJ$4))</f>
        <v>74.829787234042513</v>
      </c>
      <c r="FL7" s="61" cm="1">
        <f t="array" ref="FL7" ca="1">_xlfn.IFS(FL$4&lt;$C7,($L7-SUMIFS(销售取值基础数据!$J:$J,销售取值基础数据!$I:$I,$A7,销售取值基础数据!$B:$B,"&lt;="&amp;FK$4))*100%/(180-FK$4),FL$4&gt;=$C7,($L7-SUM(辅助表!$P5:FK5))*100%/(180-FK$4))</f>
        <v>74.829787234042513</v>
      </c>
      <c r="FM7" s="61" cm="1">
        <f t="array" ref="FM7" ca="1">_xlfn.IFS(FM$4&lt;$C7,($L7-SUMIFS(销售取值基础数据!$J:$J,销售取值基础数据!$I:$I,$A7,销售取值基础数据!$B:$B,"&lt;="&amp;FL$4))*100%/(180-FL$4),FM$4&gt;=$C7,($L7-SUM(辅助表!$P5:FL5))*100%/(180-FL$4))</f>
        <v>74.829787234042499</v>
      </c>
      <c r="FN7" s="61" cm="1">
        <f t="array" ref="FN7" ca="1">_xlfn.IFS(FN$4&lt;$C7,($L7-SUMIFS(销售取值基础数据!$J:$J,销售取值基础数据!$I:$I,$A7,销售取值基础数据!$B:$B,"&lt;="&amp;FM$4))*100%/(180-FM$4),FN$4&gt;=$C7,($L7-SUM(辅助表!$P5:FM5))*100%/(180-FM$4))</f>
        <v>74.829787234042499</v>
      </c>
      <c r="FO7" s="61" cm="1">
        <f t="array" ref="FO7" ca="1">_xlfn.IFS(FO$4&lt;$C7,($L7-SUMIFS(销售取值基础数据!$J:$J,销售取值基础数据!$I:$I,$A7,销售取值基础数据!$B:$B,"&lt;="&amp;FN$4))*100%/(180-FN$4),FO$4&gt;=$C7,($L7-SUM(辅助表!$P5:FN5))*100%/(180-FN$4))</f>
        <v>74.829787234042485</v>
      </c>
      <c r="FP7" s="61" cm="1">
        <f t="array" ref="FP7" ca="1">_xlfn.IFS(FP$4&lt;$C7,($L7-SUMIFS(销售取值基础数据!$J:$J,销售取值基础数据!$I:$I,$A7,销售取值基础数据!$B:$B,"&lt;="&amp;FO$4))*100%/(180-FO$4),FP$4&gt;=$C7,($L7-SUM(辅助表!$P5:FO5))*100%/(180-FO$4))</f>
        <v>74.829787234042485</v>
      </c>
      <c r="FQ7" s="61" cm="1">
        <f t="array" ref="FQ7" ca="1">_xlfn.IFS(FQ$4&lt;$C7,($L7-SUMIFS(销售取值基础数据!$J:$J,销售取值基础数据!$I:$I,$A7,销售取值基础数据!$B:$B,"&lt;="&amp;FP$4))*100%/(180-FP$4),FQ$4&gt;=$C7,($L7-SUM(辅助表!$P5:FP5))*100%/(180-FP$4))</f>
        <v>74.82978723404247</v>
      </c>
      <c r="FR7" s="61" cm="1">
        <f t="array" ref="FR7" ca="1">_xlfn.IFS(FR$4&lt;$C7,($L7-SUMIFS(销售取值基础数据!$J:$J,销售取值基础数据!$I:$I,$A7,销售取值基础数据!$B:$B,"&lt;="&amp;FQ$4))*100%/(180-FQ$4),FR$4&gt;=$C7,($L7-SUM(辅助表!$P5:FQ5))*100%/(180-FQ$4))</f>
        <v>74.829787234042456</v>
      </c>
      <c r="FS7" s="61" cm="1">
        <f t="array" ref="FS7" ca="1">_xlfn.IFS(FS$4&lt;$C7,($L7-SUMIFS(销售取值基础数据!$J:$J,销售取值基础数据!$I:$I,$A7,销售取值基础数据!$B:$B,"&lt;="&amp;FR$4))*100%/(180-FR$4),FS$4&gt;=$C7,($L7-SUM(辅助表!$P5:FR5))*100%/(180-FR$4))</f>
        <v>74.829787234042456</v>
      </c>
      <c r="FT7" s="61" cm="1">
        <f t="array" ref="FT7" ca="1">_xlfn.IFS(FT$4&lt;$C7,($L7-SUMIFS(销售取值基础数据!$J:$J,销售取值基础数据!$I:$I,$A7,销售取值基础数据!$B:$B,"&lt;="&amp;FS$4))*100%/(180-FS$4),FT$4&gt;=$C7,($L7-SUM(辅助表!$P5:FS5))*100%/(180-FS$4))</f>
        <v>74.829787234042442</v>
      </c>
      <c r="FU7" s="61" cm="1">
        <f t="array" ref="FU7" ca="1">_xlfn.IFS(FU$4&lt;$C7,($L7-SUMIFS(销售取值基础数据!$J:$J,销售取值基础数据!$I:$I,$A7,销售取值基础数据!$B:$B,"&lt;="&amp;FT$4))*100%/(180-FT$4),FU$4&gt;=$C7,($L7-SUM(辅助表!$P5:FT5))*100%/(180-FT$4))</f>
        <v>74.829787234042456</v>
      </c>
      <c r="FV7" s="61" cm="1">
        <f t="array" ref="FV7" ca="1">_xlfn.IFS(FV$4&lt;$C7,($L7-SUMIFS(销售取值基础数据!$J:$J,销售取值基础数据!$I:$I,$A7,销售取值基础数据!$B:$B,"&lt;="&amp;FU$4))*100%/(180-FU$4),FV$4&gt;=$C7,($L7-SUM(辅助表!$P5:FU5))*100%/(180-FU$4))</f>
        <v>74.82978723404247</v>
      </c>
      <c r="FW7" s="61" cm="1">
        <f t="array" ref="FW7" ca="1">_xlfn.IFS(FW$4&lt;$C7,($L7-SUMIFS(销售取值基础数据!$J:$J,销售取值基础数据!$I:$I,$A7,销售取值基础数据!$B:$B,"&lt;="&amp;FV$4))*100%/(180-FV$4),FW$4&gt;=$C7,($L7-SUM(辅助表!$P5:FV5))*100%/(180-FV$4))</f>
        <v>74.829787234042485</v>
      </c>
      <c r="FX7" s="61" cm="1">
        <f t="array" ref="FX7" ca="1">_xlfn.IFS(FX$4&lt;$C7,($L7-SUMIFS(销售取值基础数据!$J:$J,销售取值基础数据!$I:$I,$A7,销售取值基础数据!$B:$B,"&lt;="&amp;FW$4))*100%/(180-FW$4),FX$4&gt;=$C7,($L7-SUM(辅助表!$P5:FW5))*100%/(180-FW$4))</f>
        <v>74.82978723404247</v>
      </c>
      <c r="FY7" s="61" cm="1">
        <f t="array" ref="FY7" ca="1">_xlfn.IFS(FY$4&lt;$C7,($L7-SUMIFS(销售取值基础数据!$J:$J,销售取值基础数据!$I:$I,$A7,销售取值基础数据!$B:$B,"&lt;="&amp;FX$4))*100%/(180-FX$4),FY$4&gt;=$C7,($L7-SUM(辅助表!$P5:FX5))*100%/(180-FX$4))</f>
        <v>74.829787234042485</v>
      </c>
      <c r="FZ7" s="61" cm="1">
        <f t="array" ref="FZ7" ca="1">_xlfn.IFS(FZ$4&lt;$C7,($L7-SUMIFS(销售取值基础数据!$J:$J,销售取值基础数据!$I:$I,$A7,销售取值基础数据!$B:$B,"&lt;="&amp;FY$4))*100%/(180-FY$4),FZ$4&gt;=$C7,($L7-SUM(辅助表!$P5:FY5))*100%/(180-FY$4))</f>
        <v>74.829787234042513</v>
      </c>
      <c r="GA7" s="61" cm="1">
        <f t="array" ref="GA7" ca="1">_xlfn.IFS(GA$4&lt;$C7,($L7-SUMIFS(销售取值基础数据!$J:$J,销售取值基础数据!$I:$I,$A7,销售取值基础数据!$B:$B,"&lt;="&amp;FZ$4))*100%/(180-FZ$4),GA$4&gt;=$C7,($L7-SUM(辅助表!$P5:FZ5))*100%/(180-FZ$4))</f>
        <v>74.829787234042527</v>
      </c>
      <c r="GB7" s="61" cm="1">
        <f t="array" ref="GB7" ca="1">_xlfn.IFS(GB$4&lt;$C7,($L7-SUMIFS(销售取值基础数据!$J:$J,销售取值基础数据!$I:$I,$A7,销售取值基础数据!$B:$B,"&lt;="&amp;GA$4))*100%/(180-GA$4),GB$4&gt;=$C7,($L7-SUM(辅助表!$P5:GA5))*100%/(180-GA$4))</f>
        <v>74.829787234042513</v>
      </c>
      <c r="GC7" s="61" cm="1">
        <f t="array" ref="GC7" ca="1">_xlfn.IFS(GC$4&lt;$C7,($L7-SUMIFS(销售取值基础数据!$J:$J,销售取值基础数据!$I:$I,$A7,销售取值基础数据!$B:$B,"&lt;="&amp;GB$4))*100%/(180-GB$4),GC$4&gt;=$C7,($L7-SUM(辅助表!$P5:GB5))*100%/(180-GB$4))</f>
        <v>74.829787234042499</v>
      </c>
      <c r="GD7" s="61" cm="1">
        <f t="array" ref="GD7" ca="1">_xlfn.IFS(GD$4&lt;$C7,($L7-SUMIFS(销售取值基础数据!$J:$J,销售取值基础数据!$I:$I,$A7,销售取值基础数据!$B:$B,"&lt;="&amp;GC$4))*100%/(180-GC$4),GD$4&gt;=$C7,($L7-SUM(辅助表!$P5:GC5))*100%/(180-GC$4))</f>
        <v>74.829787234042485</v>
      </c>
      <c r="GE7" s="61" cm="1">
        <f t="array" ref="GE7" ca="1">_xlfn.IFS(GE$4&lt;$C7,($L7-SUMIFS(销售取值基础数据!$J:$J,销售取值基础数据!$I:$I,$A7,销售取值基础数据!$B:$B,"&lt;="&amp;GD$4))*100%/(180-GD$4),GE$4&gt;=$C7,($L7-SUM(辅助表!$P5:GD5))*100%/(180-GD$4))</f>
        <v>74.82978723404247</v>
      </c>
      <c r="GF7" s="61" cm="1">
        <f t="array" ref="GF7" ca="1">_xlfn.IFS(GF$4&lt;$C7,($L7-SUMIFS(销售取值基础数据!$J:$J,销售取值基础数据!$I:$I,$A7,销售取值基础数据!$B:$B,"&lt;="&amp;GE$4))*100%/(180-GE$4),GF$4&gt;=$C7,($L7-SUM(辅助表!$P5:GE5))*100%/(180-GE$4))</f>
        <v>74.829787234042442</v>
      </c>
      <c r="GG7" s="61" cm="1">
        <f t="array" ref="GG7" ca="1">_xlfn.IFS(GG$4&lt;$C7,($L7-SUMIFS(销售取值基础数据!$J:$J,销售取值基础数据!$I:$I,$A7,销售取值基础数据!$B:$B,"&lt;="&amp;GF$4))*100%/(180-GF$4),GG$4&gt;=$C7,($L7-SUM(辅助表!$P5:GF5))*100%/(180-GF$4))</f>
        <v>74.829787234042414</v>
      </c>
      <c r="GH7" s="61" cm="1">
        <f t="array" ref="GH7" ca="1">_xlfn.IFS(GH$4&lt;$C7,($L7-SUMIFS(销售取值基础数据!$J:$J,销售取值基础数据!$I:$I,$A7,销售取值基础数据!$B:$B,"&lt;="&amp;GG$4))*100%/(180-GG$4),GH$4&gt;=$C7,($L7-SUM(辅助表!$P5:GG5))*100%/(180-GG$4))</f>
        <v>74.829787234042371</v>
      </c>
      <c r="GI7" s="61" cm="1">
        <f t="array" ref="GI7" ca="1">_xlfn.IFS(GI$4&lt;$C7,($L7-SUMIFS(销售取值基础数据!$J:$J,销售取值基础数据!$I:$I,$A7,销售取值基础数据!$B:$B,"&lt;="&amp;GH$4))*100%/(180-GH$4),GI$4&gt;=$C7,($L7-SUM(辅助表!$P5:GH5))*100%/(180-GH$4))</f>
        <v>74.829787234042485</v>
      </c>
      <c r="GJ7" s="61" cm="1">
        <f t="array" ref="GJ7" ca="1">_xlfn.IFS(GJ$4&lt;$C7,($L7-SUMIFS(销售取值基础数据!$J:$J,销售取值基础数据!$I:$I,$A7,销售取值基础数据!$B:$B,"&lt;="&amp;GI$4))*100%/(180-GI$4),GJ$4&gt;=$C7,($L7-SUM(辅助表!$P5:GI5))*100%/(180-GI$4))</f>
        <v>74.829787234042442</v>
      </c>
      <c r="GK7" s="61" cm="1">
        <f t="array" ref="GK7" ca="1">_xlfn.IFS(GK$4&lt;$C7,($L7-SUMIFS(销售取值基础数据!$J:$J,销售取值基础数据!$I:$I,$A7,销售取值基础数据!$B:$B,"&lt;="&amp;GJ$4))*100%/(180-GJ$4),GK$4&gt;=$C7,($L7-SUM(辅助表!$P5:GJ5))*100%/(180-GJ$4))</f>
        <v>74.829787234042669</v>
      </c>
      <c r="GL7" s="61" cm="1">
        <f t="array" ref="GL7" ca="1">_xlfn.IFS(GL$4&lt;$C7,($L7-SUMIFS(销售取值基础数据!$J:$J,销售取值基础数据!$I:$I,$A7,销售取值基础数据!$B:$B,"&lt;="&amp;GK$4))*100%/(180-GK$4),GL$4&gt;=$C7,($L7-SUM(辅助表!$P5:GK5))*100%/(180-GK$4))</f>
        <v>74.829787234043124</v>
      </c>
      <c r="GM7" s="61" cm="1">
        <f t="array" ref="GM7" ca="1">_xlfn.IFS(GM$4&lt;$C7,($L7-SUMIFS(销售取值基础数据!$J:$J,销售取值基础数据!$I:$I,$A7,销售取值基础数据!$B:$B,"&lt;="&amp;GL$4))*100%/(180-GL$4),GM$4&gt;=$C7,($L7-SUM(辅助表!$P5:GL5))*100%/(180-GL$4))</f>
        <v>74.829787234044488</v>
      </c>
    </row>
    <row r="8" spans="1:195" s="53" customFormat="1" x14ac:dyDescent="0.25">
      <c r="A8" s="55" t="s">
        <v>23</v>
      </c>
      <c r="B8" s="56">
        <v>46134</v>
      </c>
      <c r="C8" s="55">
        <f t="shared" ca="1" si="0"/>
        <v>70</v>
      </c>
      <c r="D8" s="55" t="str" cm="1">
        <f t="array" ref="D8" ca="1">_xlfn.IFS(AND(TODAY()-B8&lt;=30,TODAY()-B8&gt;=0),"新品期",AND(TODAY()-B8&gt;=31,TODAY()-B8&lt;=120),"热销期",AND(TODAY()-B8&gt;=121,TODAY()-B8&lt;=180),"清货期",TODAY()-B8&gt;180,"滞销")</f>
        <v>热销期</v>
      </c>
      <c r="E8" s="55">
        <f t="shared" si="1"/>
        <v>2366</v>
      </c>
      <c r="F8" s="55"/>
      <c r="G8" s="55">
        <f>SUMIF([1]销售表!I:I,A8,[1]销售表!J:J)</f>
        <v>634</v>
      </c>
      <c r="H8" s="57">
        <f t="shared" si="2"/>
        <v>0.21133333333333301</v>
      </c>
      <c r="I8" s="55"/>
      <c r="J8" s="55">
        <f>SUMIFS([1]销售表!J:J,[1]销售表!I:I,A8,[1]销售表!E:E,"可取")</f>
        <v>82</v>
      </c>
      <c r="K8" s="55"/>
      <c r="L8" s="55">
        <v>3000</v>
      </c>
      <c r="M8" s="58"/>
      <c r="N8" s="58"/>
      <c r="O8" s="22" t="s">
        <v>28</v>
      </c>
      <c r="P8" s="23">
        <f t="shared" ref="P8:AS8" si="8">$L8*80%/180</f>
        <v>13.3333333333333</v>
      </c>
      <c r="Q8" s="23">
        <f t="shared" si="8"/>
        <v>13.3333333333333</v>
      </c>
      <c r="R8" s="23">
        <f t="shared" si="8"/>
        <v>13.3333333333333</v>
      </c>
      <c r="S8" s="23">
        <f t="shared" si="8"/>
        <v>13.3333333333333</v>
      </c>
      <c r="T8" s="23">
        <f t="shared" si="8"/>
        <v>13.3333333333333</v>
      </c>
      <c r="U8" s="23">
        <f t="shared" si="8"/>
        <v>13.3333333333333</v>
      </c>
      <c r="V8" s="23">
        <f t="shared" si="8"/>
        <v>13.3333333333333</v>
      </c>
      <c r="W8" s="23">
        <f t="shared" si="8"/>
        <v>13.3333333333333</v>
      </c>
      <c r="X8" s="23">
        <f t="shared" si="8"/>
        <v>13.3333333333333</v>
      </c>
      <c r="Y8" s="23">
        <f t="shared" si="8"/>
        <v>13.3333333333333</v>
      </c>
      <c r="Z8" s="23">
        <f t="shared" si="8"/>
        <v>13.3333333333333</v>
      </c>
      <c r="AA8" s="23">
        <f t="shared" si="8"/>
        <v>13.3333333333333</v>
      </c>
      <c r="AB8" s="23">
        <f t="shared" si="8"/>
        <v>13.3333333333333</v>
      </c>
      <c r="AC8" s="23">
        <f t="shared" si="8"/>
        <v>13.3333333333333</v>
      </c>
      <c r="AD8" s="23">
        <f t="shared" si="8"/>
        <v>13.3333333333333</v>
      </c>
      <c r="AE8" s="23">
        <f t="shared" si="8"/>
        <v>13.3333333333333</v>
      </c>
      <c r="AF8" s="23">
        <f t="shared" si="8"/>
        <v>13.3333333333333</v>
      </c>
      <c r="AG8" s="23">
        <f t="shared" si="8"/>
        <v>13.3333333333333</v>
      </c>
      <c r="AH8" s="23">
        <f t="shared" si="8"/>
        <v>13.3333333333333</v>
      </c>
      <c r="AI8" s="23">
        <f t="shared" si="8"/>
        <v>13.3333333333333</v>
      </c>
      <c r="AJ8" s="23">
        <f t="shared" si="8"/>
        <v>13.3333333333333</v>
      </c>
      <c r="AK8" s="23">
        <f t="shared" si="8"/>
        <v>13.3333333333333</v>
      </c>
      <c r="AL8" s="23">
        <f t="shared" si="8"/>
        <v>13.3333333333333</v>
      </c>
      <c r="AM8" s="23">
        <f t="shared" si="8"/>
        <v>13.3333333333333</v>
      </c>
      <c r="AN8" s="23">
        <f t="shared" si="8"/>
        <v>13.3333333333333</v>
      </c>
      <c r="AO8" s="23">
        <f t="shared" si="8"/>
        <v>13.3333333333333</v>
      </c>
      <c r="AP8" s="23">
        <f t="shared" si="8"/>
        <v>13.3333333333333</v>
      </c>
      <c r="AQ8" s="23">
        <f t="shared" si="8"/>
        <v>13.3333333333333</v>
      </c>
      <c r="AR8" s="23">
        <f t="shared" si="8"/>
        <v>13.3333333333333</v>
      </c>
      <c r="AS8" s="23">
        <f t="shared" si="8"/>
        <v>13.3333333333333</v>
      </c>
      <c r="AT8" s="23">
        <f t="shared" ref="AT8:DE8" si="9">$L8*110%/180</f>
        <v>18.3333333333333</v>
      </c>
      <c r="AU8" s="23">
        <f t="shared" si="9"/>
        <v>18.3333333333333</v>
      </c>
      <c r="AV8" s="23">
        <f t="shared" si="9"/>
        <v>18.3333333333333</v>
      </c>
      <c r="AW8" s="23">
        <f t="shared" si="9"/>
        <v>18.3333333333333</v>
      </c>
      <c r="AX8" s="23">
        <f t="shared" si="9"/>
        <v>18.3333333333333</v>
      </c>
      <c r="AY8" s="23">
        <f t="shared" si="9"/>
        <v>18.3333333333333</v>
      </c>
      <c r="AZ8" s="23">
        <f t="shared" si="9"/>
        <v>18.3333333333333</v>
      </c>
      <c r="BA8" s="23">
        <f t="shared" si="9"/>
        <v>18.3333333333333</v>
      </c>
      <c r="BB8" s="23">
        <f t="shared" si="9"/>
        <v>18.3333333333333</v>
      </c>
      <c r="BC8" s="23">
        <f t="shared" si="9"/>
        <v>18.3333333333333</v>
      </c>
      <c r="BD8" s="23">
        <f t="shared" si="9"/>
        <v>18.3333333333333</v>
      </c>
      <c r="BE8" s="23">
        <f t="shared" si="9"/>
        <v>18.3333333333333</v>
      </c>
      <c r="BF8" s="23">
        <f t="shared" si="9"/>
        <v>18.3333333333333</v>
      </c>
      <c r="BG8" s="23">
        <f t="shared" si="9"/>
        <v>18.3333333333333</v>
      </c>
      <c r="BH8" s="23">
        <f t="shared" si="9"/>
        <v>18.3333333333333</v>
      </c>
      <c r="BI8" s="23">
        <f t="shared" si="9"/>
        <v>18.3333333333333</v>
      </c>
      <c r="BJ8" s="23">
        <f t="shared" si="9"/>
        <v>18.3333333333333</v>
      </c>
      <c r="BK8" s="23">
        <f t="shared" si="9"/>
        <v>18.3333333333333</v>
      </c>
      <c r="BL8" s="23">
        <f t="shared" si="9"/>
        <v>18.3333333333333</v>
      </c>
      <c r="BM8" s="23">
        <f t="shared" si="9"/>
        <v>18.3333333333333</v>
      </c>
      <c r="BN8" s="23">
        <f t="shared" si="9"/>
        <v>18.3333333333333</v>
      </c>
      <c r="BO8" s="23">
        <f t="shared" si="9"/>
        <v>18.3333333333333</v>
      </c>
      <c r="BP8" s="23">
        <f t="shared" si="9"/>
        <v>18.3333333333333</v>
      </c>
      <c r="BQ8" s="23">
        <f t="shared" si="9"/>
        <v>18.3333333333333</v>
      </c>
      <c r="BR8" s="23">
        <f t="shared" si="9"/>
        <v>18.3333333333333</v>
      </c>
      <c r="BS8" s="23">
        <f t="shared" si="9"/>
        <v>18.3333333333333</v>
      </c>
      <c r="BT8" s="23">
        <f t="shared" si="9"/>
        <v>18.3333333333333</v>
      </c>
      <c r="BU8" s="23">
        <f t="shared" si="9"/>
        <v>18.3333333333333</v>
      </c>
      <c r="BV8" s="23">
        <f t="shared" si="9"/>
        <v>18.3333333333333</v>
      </c>
      <c r="BW8" s="23">
        <f t="shared" si="9"/>
        <v>18.3333333333333</v>
      </c>
      <c r="BX8" s="23">
        <f t="shared" si="9"/>
        <v>18.3333333333333</v>
      </c>
      <c r="BY8" s="23">
        <f t="shared" si="9"/>
        <v>18.3333333333333</v>
      </c>
      <c r="BZ8" s="23">
        <f t="shared" si="9"/>
        <v>18.3333333333333</v>
      </c>
      <c r="CA8" s="23">
        <f t="shared" si="9"/>
        <v>18.3333333333333</v>
      </c>
      <c r="CB8" s="23">
        <f t="shared" si="9"/>
        <v>18.3333333333333</v>
      </c>
      <c r="CC8" s="23">
        <f t="shared" si="9"/>
        <v>18.3333333333333</v>
      </c>
      <c r="CD8" s="23">
        <f t="shared" si="9"/>
        <v>18.3333333333333</v>
      </c>
      <c r="CE8" s="23">
        <f t="shared" si="9"/>
        <v>18.3333333333333</v>
      </c>
      <c r="CF8" s="23">
        <f t="shared" si="9"/>
        <v>18.3333333333333</v>
      </c>
      <c r="CG8" s="23">
        <f t="shared" si="9"/>
        <v>18.3333333333333</v>
      </c>
      <c r="CH8" s="23">
        <f t="shared" si="9"/>
        <v>18.3333333333333</v>
      </c>
      <c r="CI8" s="23">
        <f t="shared" si="9"/>
        <v>18.3333333333333</v>
      </c>
      <c r="CJ8" s="23">
        <f t="shared" si="9"/>
        <v>18.3333333333333</v>
      </c>
      <c r="CK8" s="23">
        <f t="shared" si="9"/>
        <v>18.3333333333333</v>
      </c>
      <c r="CL8" s="23">
        <f t="shared" si="9"/>
        <v>18.3333333333333</v>
      </c>
      <c r="CM8" s="23">
        <f t="shared" si="9"/>
        <v>18.3333333333333</v>
      </c>
      <c r="CN8" s="23">
        <f t="shared" si="9"/>
        <v>18.3333333333333</v>
      </c>
      <c r="CO8" s="23">
        <f t="shared" si="9"/>
        <v>18.3333333333333</v>
      </c>
      <c r="CP8" s="23">
        <f t="shared" si="9"/>
        <v>18.3333333333333</v>
      </c>
      <c r="CQ8" s="23">
        <f t="shared" si="9"/>
        <v>18.3333333333333</v>
      </c>
      <c r="CR8" s="23">
        <f t="shared" si="9"/>
        <v>18.3333333333333</v>
      </c>
      <c r="CS8" s="23">
        <f t="shared" si="9"/>
        <v>18.3333333333333</v>
      </c>
      <c r="CT8" s="23">
        <f t="shared" si="9"/>
        <v>18.3333333333333</v>
      </c>
      <c r="CU8" s="23">
        <f t="shared" si="9"/>
        <v>18.3333333333333</v>
      </c>
      <c r="CV8" s="23">
        <f t="shared" si="9"/>
        <v>18.3333333333333</v>
      </c>
      <c r="CW8" s="23">
        <f t="shared" si="9"/>
        <v>18.3333333333333</v>
      </c>
      <c r="CX8" s="23">
        <f t="shared" si="9"/>
        <v>18.3333333333333</v>
      </c>
      <c r="CY8" s="23">
        <f t="shared" si="9"/>
        <v>18.3333333333333</v>
      </c>
      <c r="CZ8" s="23">
        <f t="shared" si="9"/>
        <v>18.3333333333333</v>
      </c>
      <c r="DA8" s="23">
        <f t="shared" si="9"/>
        <v>18.3333333333333</v>
      </c>
      <c r="DB8" s="23">
        <f t="shared" si="9"/>
        <v>18.3333333333333</v>
      </c>
      <c r="DC8" s="23">
        <f t="shared" si="9"/>
        <v>18.3333333333333</v>
      </c>
      <c r="DD8" s="23">
        <f t="shared" si="9"/>
        <v>18.3333333333333</v>
      </c>
      <c r="DE8" s="23">
        <f t="shared" si="9"/>
        <v>18.3333333333333</v>
      </c>
      <c r="DF8" s="23">
        <f t="shared" ref="DF8:EE8" si="10">$L8*110%/180</f>
        <v>18.3333333333333</v>
      </c>
      <c r="DG8" s="23">
        <f t="shared" si="10"/>
        <v>18.3333333333333</v>
      </c>
      <c r="DH8" s="23">
        <f t="shared" si="10"/>
        <v>18.3333333333333</v>
      </c>
      <c r="DI8" s="23">
        <f t="shared" si="10"/>
        <v>18.3333333333333</v>
      </c>
      <c r="DJ8" s="23">
        <f t="shared" si="10"/>
        <v>18.3333333333333</v>
      </c>
      <c r="DK8" s="23">
        <f t="shared" si="10"/>
        <v>18.3333333333333</v>
      </c>
      <c r="DL8" s="23">
        <f t="shared" si="10"/>
        <v>18.3333333333333</v>
      </c>
      <c r="DM8" s="23">
        <f t="shared" si="10"/>
        <v>18.3333333333333</v>
      </c>
      <c r="DN8" s="23">
        <f t="shared" si="10"/>
        <v>18.3333333333333</v>
      </c>
      <c r="DO8" s="23">
        <f t="shared" si="10"/>
        <v>18.3333333333333</v>
      </c>
      <c r="DP8" s="23">
        <f t="shared" si="10"/>
        <v>18.3333333333333</v>
      </c>
      <c r="DQ8" s="23">
        <f t="shared" si="10"/>
        <v>18.3333333333333</v>
      </c>
      <c r="DR8" s="23">
        <f t="shared" si="10"/>
        <v>18.3333333333333</v>
      </c>
      <c r="DS8" s="23">
        <f t="shared" si="10"/>
        <v>18.3333333333333</v>
      </c>
      <c r="DT8" s="23">
        <f t="shared" si="10"/>
        <v>18.3333333333333</v>
      </c>
      <c r="DU8" s="23">
        <f t="shared" si="10"/>
        <v>18.3333333333333</v>
      </c>
      <c r="DV8" s="23">
        <f t="shared" si="10"/>
        <v>18.3333333333333</v>
      </c>
      <c r="DW8" s="23">
        <f t="shared" si="10"/>
        <v>18.3333333333333</v>
      </c>
      <c r="DX8" s="23">
        <f t="shared" si="10"/>
        <v>18.3333333333333</v>
      </c>
      <c r="DY8" s="23">
        <f t="shared" si="10"/>
        <v>18.3333333333333</v>
      </c>
      <c r="DZ8" s="23">
        <f t="shared" si="10"/>
        <v>18.3333333333333</v>
      </c>
      <c r="EA8" s="23">
        <f t="shared" si="10"/>
        <v>18.3333333333333</v>
      </c>
      <c r="EB8" s="23">
        <f t="shared" si="10"/>
        <v>18.3333333333333</v>
      </c>
      <c r="EC8" s="23">
        <f t="shared" si="10"/>
        <v>18.3333333333333</v>
      </c>
      <c r="ED8" s="23">
        <f t="shared" si="10"/>
        <v>18.3333333333333</v>
      </c>
      <c r="EE8" s="23">
        <f t="shared" si="10"/>
        <v>18.3333333333333</v>
      </c>
      <c r="EF8" s="23">
        <f t="shared" ref="EF8:GM8" si="11">$L8*100%/180</f>
        <v>16.6666666666667</v>
      </c>
      <c r="EG8" s="23">
        <f t="shared" si="11"/>
        <v>16.6666666666667</v>
      </c>
      <c r="EH8" s="23">
        <f t="shared" si="11"/>
        <v>16.6666666666667</v>
      </c>
      <c r="EI8" s="23">
        <f t="shared" si="11"/>
        <v>16.6666666666667</v>
      </c>
      <c r="EJ8" s="23">
        <f t="shared" si="11"/>
        <v>16.6666666666667</v>
      </c>
      <c r="EK8" s="23">
        <f t="shared" si="11"/>
        <v>16.6666666666667</v>
      </c>
      <c r="EL8" s="23">
        <f t="shared" si="11"/>
        <v>16.6666666666667</v>
      </c>
      <c r="EM8" s="23">
        <f t="shared" si="11"/>
        <v>16.6666666666667</v>
      </c>
      <c r="EN8" s="23">
        <f t="shared" si="11"/>
        <v>16.6666666666667</v>
      </c>
      <c r="EO8" s="23">
        <f t="shared" si="11"/>
        <v>16.6666666666667</v>
      </c>
      <c r="EP8" s="23">
        <f t="shared" si="11"/>
        <v>16.6666666666667</v>
      </c>
      <c r="EQ8" s="23">
        <f t="shared" si="11"/>
        <v>16.6666666666667</v>
      </c>
      <c r="ER8" s="23">
        <f t="shared" si="11"/>
        <v>16.6666666666667</v>
      </c>
      <c r="ES8" s="23">
        <f t="shared" si="11"/>
        <v>16.6666666666667</v>
      </c>
      <c r="ET8" s="23">
        <f t="shared" si="11"/>
        <v>16.6666666666667</v>
      </c>
      <c r="EU8" s="23">
        <f t="shared" si="11"/>
        <v>16.6666666666667</v>
      </c>
      <c r="EV8" s="23">
        <f t="shared" si="11"/>
        <v>16.6666666666667</v>
      </c>
      <c r="EW8" s="23">
        <f t="shared" si="11"/>
        <v>16.6666666666667</v>
      </c>
      <c r="EX8" s="23">
        <f t="shared" si="11"/>
        <v>16.6666666666667</v>
      </c>
      <c r="EY8" s="23">
        <f t="shared" si="11"/>
        <v>16.6666666666667</v>
      </c>
      <c r="EZ8" s="23">
        <f t="shared" si="11"/>
        <v>16.6666666666667</v>
      </c>
      <c r="FA8" s="23">
        <f t="shared" si="11"/>
        <v>16.6666666666667</v>
      </c>
      <c r="FB8" s="23">
        <f t="shared" si="11"/>
        <v>16.6666666666667</v>
      </c>
      <c r="FC8" s="23">
        <f t="shared" si="11"/>
        <v>16.6666666666667</v>
      </c>
      <c r="FD8" s="23">
        <f t="shared" si="11"/>
        <v>16.6666666666667</v>
      </c>
      <c r="FE8" s="23">
        <f t="shared" si="11"/>
        <v>16.6666666666667</v>
      </c>
      <c r="FF8" s="23">
        <f t="shared" si="11"/>
        <v>16.6666666666667</v>
      </c>
      <c r="FG8" s="23">
        <f t="shared" si="11"/>
        <v>16.6666666666667</v>
      </c>
      <c r="FH8" s="23">
        <f t="shared" si="11"/>
        <v>16.6666666666667</v>
      </c>
      <c r="FI8" s="23">
        <f t="shared" si="11"/>
        <v>16.6666666666667</v>
      </c>
      <c r="FJ8" s="23">
        <f t="shared" si="11"/>
        <v>16.6666666666667</v>
      </c>
      <c r="FK8" s="23">
        <f t="shared" si="11"/>
        <v>16.6666666666667</v>
      </c>
      <c r="FL8" s="23">
        <f t="shared" si="11"/>
        <v>16.6666666666667</v>
      </c>
      <c r="FM8" s="23">
        <f t="shared" si="11"/>
        <v>16.6666666666667</v>
      </c>
      <c r="FN8" s="23">
        <f t="shared" si="11"/>
        <v>16.6666666666667</v>
      </c>
      <c r="FO8" s="23">
        <f t="shared" si="11"/>
        <v>16.6666666666667</v>
      </c>
      <c r="FP8" s="23">
        <f t="shared" si="11"/>
        <v>16.6666666666667</v>
      </c>
      <c r="FQ8" s="23">
        <f t="shared" si="11"/>
        <v>16.6666666666667</v>
      </c>
      <c r="FR8" s="23">
        <f t="shared" si="11"/>
        <v>16.6666666666667</v>
      </c>
      <c r="FS8" s="23">
        <f t="shared" si="11"/>
        <v>16.6666666666667</v>
      </c>
      <c r="FT8" s="23">
        <f t="shared" si="11"/>
        <v>16.6666666666667</v>
      </c>
      <c r="FU8" s="23">
        <f t="shared" si="11"/>
        <v>16.6666666666667</v>
      </c>
      <c r="FV8" s="23">
        <f t="shared" si="11"/>
        <v>16.6666666666667</v>
      </c>
      <c r="FW8" s="23">
        <f t="shared" si="11"/>
        <v>16.6666666666667</v>
      </c>
      <c r="FX8" s="23">
        <f t="shared" si="11"/>
        <v>16.6666666666667</v>
      </c>
      <c r="FY8" s="23">
        <f t="shared" si="11"/>
        <v>16.6666666666667</v>
      </c>
      <c r="FZ8" s="23">
        <f t="shared" si="11"/>
        <v>16.6666666666667</v>
      </c>
      <c r="GA8" s="23">
        <f t="shared" si="11"/>
        <v>16.6666666666667</v>
      </c>
      <c r="GB8" s="23">
        <f t="shared" si="11"/>
        <v>16.6666666666667</v>
      </c>
      <c r="GC8" s="23">
        <f t="shared" si="11"/>
        <v>16.6666666666667</v>
      </c>
      <c r="GD8" s="23">
        <f t="shared" si="11"/>
        <v>16.6666666666667</v>
      </c>
      <c r="GE8" s="23">
        <f t="shared" si="11"/>
        <v>16.6666666666667</v>
      </c>
      <c r="GF8" s="23">
        <f t="shared" si="11"/>
        <v>16.6666666666667</v>
      </c>
      <c r="GG8" s="23">
        <f t="shared" si="11"/>
        <v>16.6666666666667</v>
      </c>
      <c r="GH8" s="23">
        <f t="shared" si="11"/>
        <v>16.6666666666667</v>
      </c>
      <c r="GI8" s="23">
        <f t="shared" si="11"/>
        <v>16.6666666666667</v>
      </c>
      <c r="GJ8" s="23">
        <f t="shared" si="11"/>
        <v>16.6666666666667</v>
      </c>
      <c r="GK8" s="23">
        <f t="shared" si="11"/>
        <v>16.6666666666667</v>
      </c>
      <c r="GL8" s="23">
        <f t="shared" si="11"/>
        <v>16.6666666666667</v>
      </c>
      <c r="GM8" s="23">
        <f t="shared" si="11"/>
        <v>16.6666666666667</v>
      </c>
    </row>
    <row r="9" spans="1:195" x14ac:dyDescent="0.25">
      <c r="A9" s="9" t="s">
        <v>23</v>
      </c>
      <c r="B9" s="21">
        <v>46134</v>
      </c>
      <c r="C9" s="9">
        <f t="shared" ca="1" si="0"/>
        <v>70</v>
      </c>
      <c r="D9" s="9" t="str" cm="1">
        <f t="array" ref="D9" ca="1">_xlfn.IFS(AND(TODAY()-B9&lt;=30,TODAY()-B9&gt;=0),"新品期",AND(TODAY()-B9&gt;=31,TODAY()-B9&lt;=120),"热销期",AND(TODAY()-B9&gt;=121,TODAY()-B9&lt;=180),"清货期",TODAY()-B9&gt;180,"滞销")</f>
        <v>热销期</v>
      </c>
      <c r="E9" s="9">
        <f t="shared" si="1"/>
        <v>2366</v>
      </c>
      <c r="F9" s="9"/>
      <c r="G9" s="9">
        <f>SUMIF([1]销售表!I:I,A9,[1]销售表!J:J)</f>
        <v>634</v>
      </c>
      <c r="H9" s="10">
        <f t="shared" si="2"/>
        <v>0.21133333333333301</v>
      </c>
      <c r="I9" s="9"/>
      <c r="J9" s="9">
        <f>SUMIFS([1]销售表!J:J,[1]销售表!I:I,A9,[1]销售表!E:E,"可取")</f>
        <v>61</v>
      </c>
      <c r="K9" s="9"/>
      <c r="L9" s="9">
        <v>3000</v>
      </c>
      <c r="M9" s="11">
        <f>_xlfn.XLOOKUP(A9,[1]销售表!I:I,[1]销售表!J:J,0,0,-1)</f>
        <v>15</v>
      </c>
      <c r="N9" s="11" cm="1">
        <f t="array" ref="N9" ca="1">IF(C9&gt;180,"0",INDEX(P9:GM9,C9))</f>
        <v>23.446846846846849</v>
      </c>
      <c r="O9" s="22" t="s">
        <v>29</v>
      </c>
      <c r="P9" s="23">
        <f>SUMIFS(销售取值基础数据!J:J,销售取值基础数据!I:I,$A9,销售取值基础数据!B:B,$P$4)</f>
        <v>10</v>
      </c>
      <c r="Q9" s="23">
        <f ca="1">IF($C9&gt;Q$4,SUMIFS(销售取值基础数据!J:J,销售取值基础数据!I:I,$A9,销售取值基础数据!B:B,Q$4),($L9-SUM($P9))*80%/(180-P$4))</f>
        <v>15</v>
      </c>
      <c r="R9" s="23">
        <f ca="1">IF($C9&gt;R$4,SUMIFS(销售取值基础数据!$J:$J,销售取值基础数据!$I:$I,$A9,销售取值基础数据!$B:$B,R$4),($L9-SUM($P9:Q9))*80%/(180-Q$4))</f>
        <v>10</v>
      </c>
      <c r="S9" s="23">
        <f ca="1">IF($C9&gt;S$4,SUMIFS(销售取值基础数据!$J:$J,销售取值基础数据!$I:$I,$A9,销售取值基础数据!$B:$B,S$4),($L9-SUM($P9:R9))*80%/(180-R$4))</f>
        <v>11</v>
      </c>
      <c r="T9" s="23">
        <f ca="1">IF($C9&gt;T$4,SUMIFS(销售取值基础数据!$J:$J,销售取值基础数据!$I:$I,$A9,销售取值基础数据!$B:$B,T$4),($L9-SUM($P9:S9))*80%/(180-S$4))</f>
        <v>12</v>
      </c>
      <c r="U9" s="23">
        <f ca="1">IF($C9&gt;U$4,SUMIFS(销售取值基础数据!$J:$J,销售取值基础数据!$I:$I,$A9,销售取值基础数据!$B:$B,U$4),($L9-SUM($P9:T9))*80%/(180-T$4))</f>
        <v>13</v>
      </c>
      <c r="V9" s="23">
        <f ca="1">IF($C9&gt;V$4,SUMIFS(销售取值基础数据!$J:$J,销售取值基础数据!$I:$I,$A9,销售取值基础数据!$B:$B,V$4),($L9-SUM($P9:U9))*80%/(180-U$4))</f>
        <v>7</v>
      </c>
      <c r="W9" s="23">
        <f ca="1">IF($C9&gt;W$4,SUMIFS(销售取值基础数据!$J:$J,销售取值基础数据!$I:$I,$A9,销售取值基础数据!$B:$B,W$4),($L9-SUM($P9:V9))*80%/(180-V$4))</f>
        <v>8</v>
      </c>
      <c r="X9" s="23">
        <f ca="1">IF($C9&gt;X$4,SUMIFS(销售取值基础数据!$J:$J,销售取值基础数据!$I:$I,$A9,销售取值基础数据!$B:$B,X$4),($L9-SUM($P9:W9))*80%/(180-W$4))</f>
        <v>9</v>
      </c>
      <c r="Y9" s="23">
        <f ca="1">IF($C9&gt;Y$4,SUMIFS(销售取值基础数据!$J:$J,销售取值基础数据!$I:$I,$A9,销售取值基础数据!$B:$B,Y$4),($L9-SUM($P9:X9))*80%/(180-X$4))</f>
        <v>10</v>
      </c>
      <c r="Z9" s="23">
        <f ca="1">IF($C9&gt;Z$4,SUMIFS(销售取值基础数据!$J:$J,销售取值基础数据!$I:$I,$A9,销售取值基础数据!$B:$B,Z$4),($L9-SUM($P9:Y9))*80%/(180-Y$4))</f>
        <v>15</v>
      </c>
      <c r="AA9" s="23">
        <f ca="1">IF($C9&gt;AA$4,SUMIFS(销售取值基础数据!$J:$J,销售取值基础数据!$I:$I,$A9,销售取值基础数据!$B:$B,AA$4),($L9-SUM($P9:Z9))*80%/(180-Z$4))</f>
        <v>14</v>
      </c>
      <c r="AB9" s="23">
        <f ca="1">IF($C9&gt;AB$4,SUMIFS(销售取值基础数据!$J:$J,销售取值基础数据!$I:$I,$A9,销售取值基础数据!$B:$B,AB$4),($L9-SUM($P9:AA9))*80%/(180-AA$4))</f>
        <v>13</v>
      </c>
      <c r="AC9" s="23">
        <f ca="1">IF($C9&gt;AC$4,SUMIFS(销售取值基础数据!$J:$J,销售取值基础数据!$I:$I,$A9,销售取值基础数据!$B:$B,AC$4),($L9-SUM($P9:AB9))*80%/(180-AB$4))</f>
        <v>10</v>
      </c>
      <c r="AD9" s="23">
        <f ca="1">IF($C9&gt;AD$4,SUMIFS(销售取值基础数据!$J:$J,销售取值基础数据!$I:$I,$A9,销售取值基础数据!$B:$B,AD$4),($L9-SUM($P9:AC9))*80%/(180-AC$4))</f>
        <v>15</v>
      </c>
      <c r="AE9" s="23">
        <f ca="1">IF($C9&gt;AE$4,SUMIFS(销售取值基础数据!$J:$J,销售取值基础数据!$I:$I,$A9,销售取值基础数据!$B:$B,AE$4),($L9-SUM($P9:AD9))*80%/(180-AD$4))</f>
        <v>10</v>
      </c>
      <c r="AF9" s="23">
        <f ca="1">IF($C9&gt;AF$4,SUMIFS(销售取值基础数据!$J:$J,销售取值基础数据!$I:$I,$A9,销售取值基础数据!$B:$B,AF$4),($L9-SUM($P9:AE9))*80%/(180-AE$4))</f>
        <v>11</v>
      </c>
      <c r="AG9" s="23">
        <f ca="1">IF($C9&gt;AG$4,SUMIFS(销售取值基础数据!$J:$J,销售取值基础数据!$I:$I,$A9,销售取值基础数据!$B:$B,AG$4),($L9-SUM($P9:AF9))*80%/(180-AF$4))</f>
        <v>12</v>
      </c>
      <c r="AH9" s="23">
        <f ca="1">IF($C9&gt;AH$4,SUMIFS(销售取值基础数据!$J:$J,销售取值基础数据!$I:$I,$A9,销售取值基础数据!$B:$B,AH$4),($L9-SUM($P9:AG9))*80%/(180-AG$4))</f>
        <v>13</v>
      </c>
      <c r="AI9" s="23">
        <f ca="1">IF($C9&gt;AI$4,SUMIFS(销售取值基础数据!$J:$J,销售取值基础数据!$I:$I,$A9,销售取值基础数据!$B:$B,AI$4),($L9-SUM($P9:AH9))*80%/(180-AH$4))</f>
        <v>7</v>
      </c>
      <c r="AJ9" s="23">
        <f ca="1">IF($C9&gt;AJ$4,SUMIFS(销售取值基础数据!$J:$J,销售取值基础数据!$I:$I,$A9,销售取值基础数据!$B:$B,AJ$4),($L9-SUM($P9:AI9))*80%/(180-AI$4))</f>
        <v>8</v>
      </c>
      <c r="AK9" s="23">
        <f ca="1">IF($C9&gt;AK$4,SUMIFS(销售取值基础数据!$J:$J,销售取值基础数据!$I:$I,$A9,销售取值基础数据!$B:$B,AK$4),($L9-SUM($P9:AJ9))*80%/(180-AJ$4))</f>
        <v>9</v>
      </c>
      <c r="AL9" s="23">
        <f ca="1">IF($C9&gt;AL$4,SUMIFS(销售取值基础数据!$J:$J,销售取值基础数据!$I:$I,$A9,销售取值基础数据!$B:$B,AL$4),($L9-SUM($P9:AK9))*80%/(180-AK$4))</f>
        <v>13</v>
      </c>
      <c r="AM9" s="23">
        <f ca="1">IF($C9&gt;AM$4,SUMIFS(销售取值基础数据!$J:$J,销售取值基础数据!$I:$I,$A9,销售取值基础数据!$B:$B,AM$4),($L9-SUM($P9:AL9))*80%/(180-AL$4))</f>
        <v>7</v>
      </c>
      <c r="AN9" s="23">
        <f ca="1">IF($C9&gt;AN$4,SUMIFS(销售取值基础数据!$J:$J,销售取值基础数据!$I:$I,$A9,销售取值基础数据!$B:$B,AN$4),($L9-SUM($P9:AM9))*80%/(180-AM$4))</f>
        <v>8</v>
      </c>
      <c r="AO9" s="23">
        <f ca="1">IF($C9&gt;AO$4,SUMIFS(销售取值基础数据!$J:$J,销售取值基础数据!$I:$I,$A9,销售取值基础数据!$B:$B,AO$4),($L9-SUM($P9:AN9))*80%/(180-AN$4))</f>
        <v>9</v>
      </c>
      <c r="AP9" s="23">
        <f ca="1">IF($C9&gt;AP$4,SUMIFS(销售取值基础数据!$J:$J,销售取值基础数据!$I:$I,$A9,销售取值基础数据!$B:$B,AP$4),($L9-SUM($P9:AO9))*80%/(180-AO$4))</f>
        <v>10</v>
      </c>
      <c r="AQ9" s="23">
        <f ca="1">IF($C9&gt;AQ$4,SUMIFS(销售取值基础数据!$J:$J,销售取值基础数据!$I:$I,$A9,销售取值基础数据!$B:$B,AQ$4),($L9-SUM($P9:AP9))*80%/(180-AP$4))</f>
        <v>15</v>
      </c>
      <c r="AR9" s="23">
        <f ca="1">IF($C9&gt;AR$4,SUMIFS(销售取值基础数据!$J:$J,销售取值基础数据!$I:$I,$A9,销售取值基础数据!$B:$B,AR$4),($L9-SUM($P9:AQ9))*80%/(180-AQ$4))</f>
        <v>14</v>
      </c>
      <c r="AS9" s="23">
        <f ca="1">IF($C9&gt;AS$4,SUMIFS(销售取值基础数据!$J:$J,销售取值基础数据!$I:$I,$A9,销售取值基础数据!$B:$B,AS$4),($L9-SUM($P9:AR9))*80%/(180-AR$4))</f>
        <v>13</v>
      </c>
      <c r="AT9" s="23">
        <f ca="1">IF($C9&gt;AT$4,SUMIFS(销售取值基础数据!$J:$J,销售取值基础数据!$I:$I,$A9,销售取值基础数据!$B:$B,AT$4),($L9-SUM($P9:AS9))*110%/(180-AS$4))</f>
        <v>15</v>
      </c>
      <c r="AU9" s="23">
        <f ca="1">IF($C9&gt;AU$4,SUMIFS(销售取值基础数据!$J:$J,销售取值基础数据!$I:$I,$A9,销售取值基础数据!$B:$B,AU$4),($L9-SUM($P9:AT9))*110%/(180-AT$4))</f>
        <v>10</v>
      </c>
      <c r="AV9" s="23">
        <f ca="1">IF($C9&gt;AV$4,SUMIFS(销售取值基础数据!$J:$J,销售取值基础数据!$I:$I,$A9,销售取值基础数据!$B:$B,AV$4),($L9-SUM($P9:AU9))*110%/(180-AU$4))</f>
        <v>11</v>
      </c>
      <c r="AW9" s="23">
        <f ca="1">IF($C9&gt;AW$4,SUMIFS(销售取值基础数据!$J:$J,销售取值基础数据!$I:$I,$A9,销售取值基础数据!$B:$B,AW$4),($L9-SUM($P9:AV9))*110%/(180-AV$4))</f>
        <v>12</v>
      </c>
      <c r="AX9" s="23">
        <f ca="1">IF($C9&gt;AX$4,SUMIFS(销售取值基础数据!$J:$J,销售取值基础数据!$I:$I,$A9,销售取值基础数据!$B:$B,AX$4),($L9-SUM($P9:AW9))*110%/(180-AW$4))</f>
        <v>9</v>
      </c>
      <c r="AY9" s="23">
        <f ca="1">IF($C9&gt;AY$4,SUMIFS(销售取值基础数据!$J:$J,销售取值基础数据!$I:$I,$A9,销售取值基础数据!$B:$B,AY$4),($L9-SUM($P9:AX9))*110%/(180-AX$4))</f>
        <v>10</v>
      </c>
      <c r="AZ9" s="23">
        <f ca="1">IF($C9&gt;AZ$4,SUMIFS(销售取值基础数据!$J:$J,销售取值基础数据!$I:$I,$A9,销售取值基础数据!$B:$B,AZ$4),($L9-SUM($P9:AY9))*110%/(180-AY$4))</f>
        <v>15</v>
      </c>
      <c r="BA9" s="23">
        <f ca="1">IF($C9&gt;BA$4,SUMIFS(销售取值基础数据!$J:$J,销售取值基础数据!$I:$I,$A9,销售取值基础数据!$B:$B,BA$4),($L9-SUM($P9:AZ9))*110%/(180-AZ$4))</f>
        <v>14</v>
      </c>
      <c r="BB9" s="23">
        <f ca="1">IF($C9&gt;BB$4,SUMIFS(销售取值基础数据!$J:$J,销售取值基础数据!$I:$I,$A9,销售取值基础数据!$B:$B,BB$4),($L9-SUM($P9:BA9))*110%/(180-BA$4))</f>
        <v>13</v>
      </c>
      <c r="BC9" s="23">
        <f ca="1">IF($C9&gt;BC$4,SUMIFS(销售取值基础数据!$J:$J,销售取值基础数据!$I:$I,$A9,销售取值基础数据!$B:$B,BC$4),($L9-SUM($P9:BB9))*110%/(180-BB$4))</f>
        <v>10</v>
      </c>
      <c r="BD9" s="23">
        <f ca="1">IF($C9&gt;BD$4,SUMIFS(销售取值基础数据!$J:$J,销售取值基础数据!$I:$I,$A9,销售取值基础数据!$B:$B,BD$4),($L9-SUM($P9:BC9))*110%/(180-BC$4))</f>
        <v>15</v>
      </c>
      <c r="BE9" s="23">
        <f ca="1">IF($C9&gt;BE$4,SUMIFS(销售取值基础数据!$J:$J,销售取值基础数据!$I:$I,$A9,销售取值基础数据!$B:$B,BE$4),($L9-SUM($P9:BD9))*110%/(180-BD$4))</f>
        <v>10</v>
      </c>
      <c r="BF9" s="23">
        <f ca="1">IF($C9&gt;BF$4,SUMIFS(销售取值基础数据!$J:$J,销售取值基础数据!$I:$I,$A9,销售取值基础数据!$B:$B,BF$4),($L9-SUM($P9:BE9))*110%/(180-BE$4))</f>
        <v>13</v>
      </c>
      <c r="BG9" s="23">
        <f ca="1">IF($C9&gt;BG$4,SUMIFS(销售取值基础数据!$J:$J,销售取值基础数据!$I:$I,$A9,销售取值基础数据!$B:$B,BG$4),($L9-SUM($P9:BF9))*110%/(180-BF$4))</f>
        <v>15</v>
      </c>
      <c r="BH9" s="23">
        <f ca="1">IF($C9&gt;BH$4,SUMIFS(销售取值基础数据!$J:$J,销售取值基础数据!$I:$I,$A9,销售取值基础数据!$B:$B,BH$4),($L9-SUM($P9:BG9))*110%/(180-BG$4))</f>
        <v>10</v>
      </c>
      <c r="BI9" s="23">
        <f ca="1">IF($C9&gt;BI$4,SUMIFS(销售取值基础数据!$J:$J,销售取值基础数据!$I:$I,$A9,销售取值基础数据!$B:$B,BI$4),($L9-SUM($P9:BH9))*110%/(180-BH$4))</f>
        <v>11</v>
      </c>
      <c r="BJ9" s="23">
        <f ca="1">IF($C9&gt;BJ$4,SUMIFS(销售取值基础数据!$J:$J,销售取值基础数据!$I:$I,$A9,销售取值基础数据!$B:$B,BJ$4),($L9-SUM($P9:BI9))*110%/(180-BI$4))</f>
        <v>13</v>
      </c>
      <c r="BK9" s="23">
        <f ca="1">IF($C9&gt;BK$4,SUMIFS(销售取值基础数据!$J:$J,销售取值基础数据!$I:$I,$A9,销售取值基础数据!$B:$B,BK$4),($L9-SUM($P9:BJ9))*110%/(180-BJ$4))</f>
        <v>15</v>
      </c>
      <c r="BL9" s="23">
        <f ca="1">IF($C9&gt;BL$4,SUMIFS(销售取值基础数据!$J:$J,销售取值基础数据!$I:$I,$A9,销售取值基础数据!$B:$B,BL$4),($L9-SUM($P9:BK9))*110%/(180-BK$4))</f>
        <v>10</v>
      </c>
      <c r="BM9" s="23">
        <f ca="1">IF($C9&gt;BM$4,SUMIFS(销售取值基础数据!$J:$J,销售取值基础数据!$I:$I,$A9,销售取值基础数据!$B:$B,BM$4),($L9-SUM($P9:BL9))*110%/(180-BL$4))</f>
        <v>11</v>
      </c>
      <c r="BN9" s="23">
        <f ca="1">IF($C9&gt;BN$4,SUMIFS(销售取值基础数据!$J:$J,销售取值基础数据!$I:$I,$A9,销售取值基础数据!$B:$B,BN$4),($L9-SUM($P9:BM9))*110%/(180-BM$4))</f>
        <v>8</v>
      </c>
      <c r="BO9" s="23">
        <f ca="1">IF($C9&gt;BO$4,SUMIFS(销售取值基础数据!$J:$J,销售取值基础数据!$I:$I,$A9,销售取值基础数据!$B:$B,BO$4),($L9-SUM($P9:BN9))*110%/(180-BN$4))</f>
        <v>13</v>
      </c>
      <c r="BP9" s="23">
        <f ca="1">IF($C9&gt;BP$4,SUMIFS(销售取值基础数据!$J:$J,销售取值基础数据!$I:$I,$A9,销售取值基础数据!$B:$B,BP$4),($L9-SUM($P9:BO9))*110%/(180-BO$4))</f>
        <v>15</v>
      </c>
      <c r="BQ9" s="23">
        <f ca="1">IF($C9&gt;BQ$4,SUMIFS(销售取值基础数据!$J:$J,销售取值基础数据!$I:$I,$A9,销售取值基础数据!$B:$B,BQ$4),($L9-SUM($P9:BP9))*110%/(180-BP$4))</f>
        <v>10</v>
      </c>
      <c r="BR9" s="23">
        <f ca="1">IF($C9&gt;BR$4,SUMIFS(销售取值基础数据!$J:$J,销售取值基础数据!$I:$I,$A9,销售取值基础数据!$B:$B,BR$4),($L9-SUM($P9:BQ9))*110%/(180-BQ$4))</f>
        <v>15</v>
      </c>
      <c r="BS9" s="23">
        <f ca="1">IF($C9&gt;BS$4,SUMIFS(销售取值基础数据!$J:$J,销售取值基础数据!$I:$I,$A9,销售取值基础数据!$B:$B,BS$4),($L9-SUM($P9:BR9))*110%/(180-BR$4))</f>
        <v>0</v>
      </c>
      <c r="BT9" s="23">
        <f ca="1">IF($C9&gt;BT$4,SUMIFS(销售取值基础数据!$J:$J,销售取值基础数据!$I:$I,$A9,销售取值基础数据!$B:$B,BT$4),($L9-SUM($P9:BS9))*110%/(180-BS$4))</f>
        <v>0</v>
      </c>
      <c r="BU9" s="23">
        <f ca="1">IF($C9&gt;BU$4,SUMIFS(销售取值基础数据!$J:$J,销售取值基础数据!$I:$I,$A9,销售取值基础数据!$B:$B,BU$4),($L9-SUM($P9:BT9))*110%/(180-BT$4))</f>
        <v>0</v>
      </c>
      <c r="BV9" s="23">
        <f ca="1">IF($C9&gt;BV$4,SUMIFS(销售取值基础数据!$J:$J,销售取值基础数据!$I:$I,$A9,销售取值基础数据!$B:$B,BV$4),($L9-SUM($P9:BU9))*110%/(180-BU$4))</f>
        <v>0</v>
      </c>
      <c r="BW9" s="23">
        <f ca="1">IF($C9&gt;BW$4,SUMIFS(销售取值基础数据!$J:$J,销售取值基础数据!$I:$I,$A9,销售取值基础数据!$B:$B,BW$4),($L9-SUM($P9:BV9))*110%/(180-BV$4))</f>
        <v>0</v>
      </c>
      <c r="BX9" s="23">
        <f ca="1">IF($C9&gt;BX$4,SUMIFS(销售取值基础数据!$J:$J,销售取值基础数据!$I:$I,$A9,销售取值基础数据!$B:$B,BX$4),($L9-SUM($P9:BW9))*110%/(180-BW$4))</f>
        <v>0</v>
      </c>
      <c r="BY9" s="54">
        <f ca="1">IF($C9&gt;BY$4,SUMIFS(销售取值基础数据!$J:$J,销售取值基础数据!$I:$I,$A9,销售取值基础数据!$B:$B,BY$4),($L9-SUM($P9:BX9))*110%/(180-BX$4))</f>
        <v>0</v>
      </c>
      <c r="BZ9" s="54">
        <f ca="1">IF($C9&gt;BZ$4,SUMIFS(销售取值基础数据!$J:$J,销售取值基础数据!$I:$I,$A9,销售取值基础数据!$B:$B,BZ$4),($L9-SUM($P9:BY9))*110%/(180-BY$4))</f>
        <v>0</v>
      </c>
      <c r="CA9" s="54">
        <f ca="1">IF($C9&gt;CA$4,SUMIFS(销售取值基础数据!$J:$J,销售取值基础数据!$I:$I,$A9,销售取值基础数据!$B:$B,CA$4),($L9-SUM($P9:BZ9))*110%/(180-BZ$4))</f>
        <v>0</v>
      </c>
      <c r="CB9" s="54">
        <f ca="1">IF($C9&gt;CB$4,SUMIFS(销售取值基础数据!$J:$J,销售取值基础数据!$I:$I,$A9,销售取值基础数据!$B:$B,CB$4),($L9-SUM($P9:CA9))*110%/(180-CA$4))</f>
        <v>0</v>
      </c>
      <c r="CC9" s="54">
        <f ca="1">IF($C9&gt;CC$4,SUMIFS(销售取值基础数据!$J:$J,销售取值基础数据!$I:$I,$A9,销售取值基础数据!$B:$B,CC$4),($L9-SUM($P9:CB9))*110%/(180-CB$4))</f>
        <v>0</v>
      </c>
      <c r="CD9" s="54">
        <f ca="1">IF($C9&gt;CD$4,SUMIFS(销售取值基础数据!$J:$J,销售取值基础数据!$I:$I,$A9,销售取值基础数据!$B:$B,CD$4),($L9-SUM($P9:CC9))*110%/(180-CC$4))</f>
        <v>0</v>
      </c>
      <c r="CE9" s="54">
        <f ca="1">IF($C9&gt;CE$4,SUMIFS(销售取值基础数据!$J:$J,销售取值基础数据!$I:$I,$A9,销售取值基础数据!$B:$B,CE$4),($L9-SUM($P9:CD9))*110%/(180-CD$4))</f>
        <v>0</v>
      </c>
      <c r="CF9" s="54">
        <f ca="1">IF($C9&gt;CF$4,SUMIFS(销售取值基础数据!$J:$J,销售取值基础数据!$I:$I,$A9,销售取值基础数据!$B:$B,CF$4),($L9-SUM($P9:CE9))*110%/(180-CE$4))</f>
        <v>0</v>
      </c>
      <c r="CG9" s="54">
        <f ca="1">IF($C9&gt;CG$4,SUMIFS(销售取值基础数据!$J:$J,销售取值基础数据!$I:$I,$A9,销售取值基础数据!$B:$B,CG$4),($L9-SUM($P9:CF9))*110%/(180-CF$4))</f>
        <v>23.446846846846849</v>
      </c>
      <c r="CH9" s="54">
        <f ca="1">IF($C9&gt;CH$4,SUMIFS(销售取值基础数据!$J:$J,销售取值基础数据!$I:$I,$A9,销售取值基础数据!$B:$B,CH$4),($L9-SUM($P9:CG9))*110%/(180-CG$4))</f>
        <v>23.425531531531533</v>
      </c>
      <c r="CI9" s="54">
        <f ca="1">IF($C9&gt;CI$4,SUMIFS(销售取值基础数据!$J:$J,销售取值基础数据!$I:$I,$A9,销售取值基础数据!$B:$B,CI$4),($L9-SUM($P9:CH9))*110%/(180-CH$4))</f>
        <v>23.404040218199853</v>
      </c>
      <c r="CJ9" s="54">
        <f ca="1">IF($C9&gt;CJ$4,SUMIFS(销售取值基础数据!$J:$J,销售取值基础数据!$I:$I,$A9,销售取值基础数据!$B:$B,CJ$4),($L9-SUM($P9:CI9))*110%/(180-CI$4))</f>
        <v>23.382369810590408</v>
      </c>
      <c r="CK9" s="54">
        <f ca="1">IF($C9&gt;CK$4,SUMIFS(销售取值基础数据!$J:$J,销售取值基础数据!$I:$I,$A9,销售取值基础数据!$B:$B,CK$4),($L9-SUM($P9:CJ9))*110%/(180-CJ$4))</f>
        <v>23.360517128524435</v>
      </c>
      <c r="CL9" s="54">
        <f ca="1">IF($C9&gt;CL$4,SUMIFS(销售取值基础数据!$J:$J,销售取值基础数据!$I:$I,$A9,销售取值基础数据!$B:$B,CL$4),($L9-SUM($P9:CK9))*110%/(180-CK$4))</f>
        <v>23.338478904818281</v>
      </c>
      <c r="CM9" s="54">
        <f ca="1">IF($C9&gt;CM$4,SUMIFS(销售取值基础数据!$J:$J,销售取值基础数据!$I:$I,$A9,销售取值基础数据!$B:$B,CM$4),($L9-SUM($P9:CL9))*110%/(180-CL$4))</f>
        <v>23.31625178205179</v>
      </c>
      <c r="CN9" s="54">
        <f ca="1">IF($C9&gt;CN$4,SUMIFS(销售取值基础数据!$J:$J,销售取值基础数据!$I:$I,$A9,销售取值基础数据!$B:$B,CN$4),($L9-SUM($P9:CM9))*110%/(180-CM$4))</f>
        <v>23.293832309184431</v>
      </c>
      <c r="CO9" s="54">
        <f ca="1">IF($C9&gt;CO$4,SUMIFS(销售取值基础数据!$J:$J,销售取值基础数据!$I:$I,$A9,销售取值基础数据!$B:$B,CO$4),($L9-SUM($P9:CN9))*110%/(180-CN$4))</f>
        <v>23.271216938010461</v>
      </c>
      <c r="CP9" s="54">
        <f ca="1">IF($C9&gt;CP$4,SUMIFS(销售取值基础数据!$J:$J,销售取值基础数据!$I:$I,$A9,销售取值基础数据!$B:$B,CP$4),($L9-SUM($P9:CO9))*110%/(180-CO$4))</f>
        <v>23.248402019443787</v>
      </c>
      <c r="CQ9" s="54">
        <f ca="1">IF($C9&gt;CQ$4,SUMIFS(销售取值基础数据!$J:$J,销售取值基础数据!$I:$I,$A9,销售取值基础数据!$B:$B,CQ$4),($L9-SUM($P9:CP9))*110%/(180-CP$4))</f>
        <v>23.225383799622559</v>
      </c>
      <c r="CR9" s="54">
        <f ca="1">IF($C9&gt;CR$4,SUMIFS(销售取值基础数据!$J:$J,销售取值基础数据!$I:$I,$A9,销售取值基础数据!$B:$B,CR$4),($L9-SUM($P9:CQ9))*110%/(180-CQ$4))</f>
        <v>23.202158415822932</v>
      </c>
      <c r="CS9" s="54">
        <f ca="1">IF($C9&gt;CS$4,SUMIFS(销售取值基础数据!$J:$J,销售取值基础数据!$I:$I,$A9,销售取值基础数据!$B:$B,CS$4),($L9-SUM($P9:CR9))*110%/(180-CR$4))</f>
        <v>23.178721892170589</v>
      </c>
      <c r="CT9" s="54">
        <f ca="1">IF($C9&gt;CT$4,SUMIFS(销售取值基础数据!$J:$J,销售取值基础数据!$I:$I,$A9,销售取值基础数据!$B:$B,CT$4),($L9-SUM($P9:CS9))*110%/(180-CS$4))</f>
        <v>23.155070135137759</v>
      </c>
      <c r="CU9" s="54">
        <f ca="1">IF($C9&gt;CU$4,SUMIFS(销售取值基础数据!$J:$J,销售取值基础数据!$I:$I,$A9,销售取值基础数据!$B:$B,CU$4),($L9-SUM($P9:CT9))*110%/(180-CT$4))</f>
        <v>23.131198928812879</v>
      </c>
      <c r="CV9" s="54">
        <f ca="1">IF($C9&gt;CV$4,SUMIFS(销售取值基础数据!$J:$J,销售取值基础数据!$I:$I,$A9,销售取值基础数据!$B:$B,CV$4),($L9-SUM($P9:CU9))*110%/(180-CU$4))</f>
        <v>23.107103929928698</v>
      </c>
      <c r="CW9" s="54">
        <f ca="1">IF($C9&gt;CW$4,SUMIFS(销售取值基础数据!$J:$J,销售取值基础数据!$I:$I,$A9,销售取值基础数据!$B:$B,CW$4),($L9-SUM($P9:CV9))*110%/(180-CV$4))</f>
        <v>23.082780662634033</v>
      </c>
      <c r="CX9" s="54">
        <f ca="1">IF($C9&gt;CX$4,SUMIFS(销售取值基础数据!$J:$J,销售取值基础数据!$I:$I,$A9,销售取值基础数据!$B:$B,CX$4),($L9-SUM($P9:CW9))*110%/(180-CW$4))</f>
        <v>23.058224512992933</v>
      </c>
      <c r="CY9" s="54">
        <f ca="1">IF($C9&gt;CY$4,SUMIFS(销售取值基础数据!$J:$J,销售取值基础数据!$I:$I,$A9,销售取值基础数据!$B:$B,CY$4),($L9-SUM($P9:CX9))*110%/(180-CX$4))</f>
        <v>23.033430723194019</v>
      </c>
      <c r="CZ9" s="54">
        <f ca="1">IF($C9&gt;CZ$4,SUMIFS(销售取值基础数据!$J:$J,销售取值基础数据!$I:$I,$A9,销售取值基础数据!$B:$B,CZ$4),($L9-SUM($P9:CY9))*110%/(180-CY$4))</f>
        <v>23.008394385451414</v>
      </c>
      <c r="DA9" s="54">
        <f ca="1">IF($C9&gt;DA$4,SUMIFS(销售取值基础数据!$J:$J,销售取值基础数据!$I:$I,$A9,销售取值基础数据!$B:$B,DA$4),($L9-SUM($P9:CZ9))*110%/(180-CZ$4))</f>
        <v>22.983110435577295</v>
      </c>
      <c r="DB9" s="54">
        <f ca="1">IF($C9&gt;DB$4,SUMIFS(销售取值基础数据!$J:$J,销售取值基础数据!$I:$I,$A9,销售取值基础数据!$B:$B,DB$4),($L9-SUM($P9:DA9))*110%/(180-DA$4))</f>
        <v>22.95757364620443</v>
      </c>
      <c r="DC9" s="54">
        <f ca="1">IF($C9&gt;DC$4,SUMIFS(销售取值基础数据!$J:$J,销售取值基础数据!$I:$I,$A9,销售取值基础数据!$B:$B,DC$4),($L9-SUM($P9:DB9))*110%/(180-DB$4))</f>
        <v>22.931778619635661</v>
      </c>
      <c r="DD9" s="54">
        <f ca="1">IF($C9&gt;DD$4,SUMIFS(销售取值基础数据!$J:$J,销售取值基础数据!$I:$I,$A9,销售取值基础数据!$B:$B,DD$4),($L9-SUM($P9:DC9))*110%/(180-DC$4))</f>
        <v>22.905719780295165</v>
      </c>
      <c r="DE9" s="54">
        <f ca="1">IF($C9&gt;DE$4,SUMIFS(销售取值基础数据!$J:$J,销售取值基础数据!$I:$I,$A9,销售取值基础数据!$B:$B,DE$4),($L9-SUM($P9:DD9))*110%/(180-DD$4))</f>
        <v>22.879391366754597</v>
      </c>
      <c r="DF9" s="54">
        <f ca="1">IF($C9&gt;DF$4,SUMIFS(销售取值基础数据!$J:$J,销售取值基础数据!$I:$I,$A9,销售取值基础数据!$B:$B,DF$4),($L9-SUM($P9:DE9))*110%/(180-DE$4))</f>
        <v>22.852787423304882</v>
      </c>
      <c r="DG9" s="54">
        <f ca="1">IF($C9&gt;DG$4,SUMIFS(销售取值基础数据!$J:$J,销售取值基础数据!$I:$I,$A9,销售取值基础数据!$B:$B,DG$4),($L9-SUM($P9:DF9))*110%/(180-DF$4))</f>
        <v>22.82590179104217</v>
      </c>
      <c r="DH9" s="54">
        <f ca="1">IF($C9&gt;DH$4,SUMIFS(销售取值基础数据!$J:$J,销售取值基础数据!$I:$I,$A9,销售取值基础数据!$B:$B,DH$4),($L9-SUM($P9:DG9))*110%/(180-DG$4))</f>
        <v>22.798728098433784</v>
      </c>
      <c r="DI9" s="54">
        <f ca="1">IF($C9&gt;DI$4,SUMIFS(销售取值基础数据!$J:$J,销售取值基础数据!$I:$I,$A9,销售取值基础数据!$B:$B,DI$4),($L9-SUM($P9:DH9))*110%/(180-DH$4))</f>
        <v>22.771259751327239</v>
      </c>
      <c r="DJ9" s="54">
        <f ca="1">IF($C9&gt;DJ$4,SUMIFS(销售取值基础数据!$J:$J,销售取值基础数据!$I:$I,$A9,销售取值基础数据!$B:$B,DJ$4),($L9-SUM($P9:DI9))*110%/(180-DI$4))</f>
        <v>22.743489922362205</v>
      </c>
      <c r="DK9" s="54">
        <f ca="1">IF($C9&gt;DK$4,SUMIFS(销售取值基础数据!$J:$J,销售取值基础数据!$I:$I,$A9,销售取值基础数据!$B:$B,DK$4),($L9-SUM($P9:DJ9))*110%/(180-DJ$4))</f>
        <v>22.715411539742007</v>
      </c>
      <c r="DL9" s="54">
        <f ca="1">IF($C9&gt;DL$4,SUMIFS(销售取值基础数据!$J:$J,销售取值基础数据!$I:$I,$A9,销售取值基础数据!$B:$B,DL$4),($L9-SUM($P9:DK9))*110%/(180-DK$4))</f>
        <v>22.687017275317327</v>
      </c>
      <c r="DM9" s="54">
        <f ca="1">IF($C9&gt;DM$4,SUMIFS(销售取值基础数据!$J:$J,销售取值基础数据!$I:$I,$A9,销售取值基础数据!$B:$B,DM$4),($L9-SUM($P9:DL9))*110%/(180-DL$4))</f>
        <v>22.658299531930851</v>
      </c>
      <c r="DN9" s="54">
        <f ca="1">IF($C9&gt;DN$4,SUMIFS(销售取值基础数据!$J:$J,销售取值基础数据!$I:$I,$A9,销售取值基础数据!$B:$B,DN$4),($L9-SUM($P9:DM9))*110%/(180-DM$4))</f>
        <v>22.629250429966834</v>
      </c>
      <c r="DO9" s="54">
        <f ca="1">IF($C9&gt;DO$4,SUMIFS(销售取值基础数据!$J:$J,销售取值基础数据!$I:$I,$A9,销售取值基础数据!$B:$B,DO$4),($L9-SUM($P9:DN9))*110%/(180-DN$4))</f>
        <v>22.599861793044802</v>
      </c>
      <c r="DP9" s="54">
        <f ca="1">IF($C9&gt;DP$4,SUMIFS(销售取值基础数据!$J:$J,销售取值基础数据!$I:$I,$A9,销售取值基础数据!$B:$B,DP$4),($L9-SUM($P9:DO9))*110%/(180-DO$4))</f>
        <v>22.570125132790796</v>
      </c>
      <c r="DQ9" s="54">
        <f ca="1">IF($C9&gt;DQ$4,SUMIFS(销售取值基础数据!$J:$J,销售取值基础数据!$I:$I,$A9,销售取值基础数据!$B:$B,DQ$4),($L9-SUM($P9:DP9))*110%/(180-DP$4))</f>
        <v>22.540031632613744</v>
      </c>
      <c r="DR9" s="54">
        <f ca="1">IF($C9&gt;DR$4,SUMIFS(销售取值基础数据!$J:$J,销售取值基础数据!$I:$I,$A9,销售取值基础数据!$B:$B,DR$4),($L9-SUM($P9:DQ9))*110%/(180-DQ$4))</f>
        <v>22.509572130407506</v>
      </c>
      <c r="DS9" s="54">
        <f ca="1">IF($C9&gt;DS$4,SUMIFS(销售取值基础数据!$J:$J,销售取值基础数据!$I:$I,$A9,销售取值基础数据!$B:$B,DS$4),($L9-SUM($P9:DR9))*110%/(180-DR$4))</f>
        <v>22.47873710009188</v>
      </c>
      <c r="DT9" s="54">
        <f ca="1">IF($C9&gt;DT$4,SUMIFS(销售取值基础数据!$J:$J,销售取值基础数据!$I:$I,$A9,销售取值基础数据!$B:$B,DT$4),($L9-SUM($P9:DS9))*110%/(180-DS$4))</f>
        <v>22.447516631897305</v>
      </c>
      <c r="DU9" s="54">
        <f ca="1">IF($C9&gt;DU$4,SUMIFS(销售取值基础数据!$J:$J,销售取值基础数据!$I:$I,$A9,销售取值基础数据!$B:$B,DU$4),($L9-SUM($P9:DT9))*110%/(180-DT$4))</f>
        <v>22.415900411289002</v>
      </c>
      <c r="DV9" s="54">
        <f ca="1">IF($C9&gt;DV$4,SUMIFS(销售取值基础数据!$J:$J,销售取值基础数据!$I:$I,$A9,销售取值基础数据!$B:$B,DV$4),($L9-SUM($P9:DU9))*110%/(180-DU$4))</f>
        <v>22.38387769641573</v>
      </c>
      <c r="DW9" s="54">
        <f ca="1">IF($C9&gt;DW$4,SUMIFS(销售取值基础数据!$J:$J,销售取值基础数据!$I:$I,$A9,销售取值基础数据!$B:$B,DW$4),($L9-SUM($P9:DV9))*110%/(180-DV$4))</f>
        <v>22.351437293957154</v>
      </c>
      <c r="DX9" s="54">
        <f ca="1">IF($C9&gt;DX$4,SUMIFS(销售取值基础数据!$J:$J,销售取值基础数据!$I:$I,$A9,销售取值基础数据!$B:$B,DX$4),($L9-SUM($P9:DW9))*110%/(180-DW$4))</f>
        <v>22.318567533230752</v>
      </c>
      <c r="DY9" s="54">
        <f ca="1">IF($C9&gt;DY$4,SUMIFS(销售取值基础数据!$J:$J,销售取值基础数据!$I:$I,$A9,销售取值基础数据!$B:$B,DY$4),($L9-SUM($P9:DX9))*110%/(180-DX$4))</f>
        <v>22.285256238405029</v>
      </c>
      <c r="DZ9" s="54">
        <f ca="1">IF($C9&gt;DZ$4,SUMIFS(销售取值基础数据!$J:$J,销售取值基础数据!$I:$I,$A9,销售取值基础数据!$B:$B,DZ$4),($L9-SUM($P9:DY9))*110%/(180-DY$4))</f>
        <v>22.251490698649874</v>
      </c>
      <c r="EA9" s="54">
        <f ca="1">IF($C9&gt;EA$4,SUMIFS(销售取值基础数据!$J:$J,销售取值基础数据!$I:$I,$A9,销售取值基础数据!$B:$B,EA$4),($L9-SUM($P9:DZ9))*110%/(180-DZ$4))</f>
        <v>22.217257636036567</v>
      </c>
      <c r="EB9" s="54">
        <f ca="1">IF($C9&gt;EB$4,SUMIFS(销售取值基础数据!$J:$J,销售取值基础数据!$I:$I,$A9,销售取值基础数据!$B:$B,EB$4),($L9-SUM($P9:EA9))*110%/(180-EA$4))</f>
        <v>22.18254317098026</v>
      </c>
      <c r="EC9" s="54">
        <f ca="1">IF($C9&gt;EC$4,SUMIFS(销售取值基础数据!$J:$J,销售取值基础数据!$I:$I,$A9,销售取值基础数据!$B:$B,EC$4),($L9-SUM($P9:EB9))*110%/(180-EB$4))</f>
        <v>22.147332784994575</v>
      </c>
      <c r="ED9" s="54">
        <f ca="1">IF($C9&gt;ED$4,SUMIFS(销售取值基础数据!$J:$J,销售取值基础数据!$I:$I,$A9,销售取值基础数据!$B:$B,ED$4),($L9-SUM($P9:EC9))*110%/(180-EC$4))</f>
        <v>22.111611280502647</v>
      </c>
      <c r="EE9" s="54">
        <f ca="1">IF($C9&gt;EE$4,SUMIFS(销售取值基础数据!$J:$J,销售取值基础数据!$I:$I,$A9,销售取值基础数据!$B:$B,EE$4),($L9-SUM($P9:ED9))*110%/(180-ED$4))</f>
        <v>22.075362737419852</v>
      </c>
      <c r="EF9" s="54">
        <f ca="1">IF($C9&gt;EF$4,SUMIFS(销售取值基础数据!$J:$J,销售取值基础数据!$I:$I,$A9,销售取值基础数据!$B:$B,EF$4),($L9-SUM($P9:EE9))*100%/(180-EE$4))</f>
        <v>20.035064060173468</v>
      </c>
      <c r="EG9" s="54">
        <f ca="1">IF($C9&gt;EG$4,SUMIFS(销售取值基础数据!$J:$J,销售取值基础数据!$I:$I,$A9,销售取值基础数据!$B:$B,EG$4),($L9-SUM($P9:EF9))*100%/(180-EF$4))</f>
        <v>20.035064060173468</v>
      </c>
      <c r="EH9" s="54">
        <f ca="1">IF($C9&gt;EH$4,SUMIFS(销售取值基础数据!$J:$J,销售取值基础数据!$I:$I,$A9,销售取值基础数据!$B:$B,EH$4),($L9-SUM($P9:EG9))*100%/(180-EG$4))</f>
        <v>20.035064060173468</v>
      </c>
      <c r="EI9" s="54">
        <f ca="1">IF($C9&gt;EI$4,SUMIFS(销售取值基础数据!$J:$J,销售取值基础数据!$I:$I,$A9,销售取值基础数据!$B:$B,EI$4),($L9-SUM($P9:EH9))*100%/(180-EH$4))</f>
        <v>20.035064060173468</v>
      </c>
      <c r="EJ9" s="54">
        <f ca="1">IF($C9&gt;EJ$4,SUMIFS(销售取值基础数据!$J:$J,销售取值基础数据!$I:$I,$A9,销售取值基础数据!$B:$B,EJ$4),($L9-SUM($P9:EI9))*100%/(180-EI$4))</f>
        <v>20.035064060173472</v>
      </c>
      <c r="EK9" s="54">
        <f ca="1">IF($C9&gt;EK$4,SUMIFS(销售取值基础数据!$J:$J,销售取值基础数据!$I:$I,$A9,销售取值基础数据!$B:$B,EK$4),($L9-SUM($P9:EJ9))*100%/(180-EJ$4))</f>
        <v>20.035064060173472</v>
      </c>
      <c r="EL9" s="54">
        <f ca="1">IF($C9&gt;EL$4,SUMIFS(销售取值基础数据!$J:$J,销售取值基础数据!$I:$I,$A9,销售取值基础数据!$B:$B,EL$4),($L9-SUM($P9:EK9))*100%/(180-EK$4))</f>
        <v>20.035064060173472</v>
      </c>
      <c r="EM9" s="54">
        <f ca="1">IF($C9&gt;EM$4,SUMIFS(销售取值基础数据!$J:$J,销售取值基础数据!$I:$I,$A9,销售取值基础数据!$B:$B,EM$4),($L9-SUM($P9:EL9))*100%/(180-EL$4))</f>
        <v>20.035064060173472</v>
      </c>
      <c r="EN9" s="54">
        <f ca="1">IF($C9&gt;EN$4,SUMIFS(销售取值基础数据!$J:$J,销售取值基础数据!$I:$I,$A9,销售取值基础数据!$B:$B,EN$4),($L9-SUM($P9:EM9))*100%/(180-EM$4))</f>
        <v>20.035064060173472</v>
      </c>
      <c r="EO9" s="54">
        <f ca="1">IF($C9&gt;EO$4,SUMIFS(销售取值基础数据!$J:$J,销售取值基础数据!$I:$I,$A9,销售取值基础数据!$B:$B,EO$4),($L9-SUM($P9:EN9))*100%/(180-EN$4))</f>
        <v>20.035064060173472</v>
      </c>
      <c r="EP9" s="54">
        <f ca="1">IF($C9&gt;EP$4,SUMIFS(销售取值基础数据!$J:$J,销售取值基础数据!$I:$I,$A9,销售取值基础数据!$B:$B,EP$4),($L9-SUM($P9:EO9))*100%/(180-EO$4))</f>
        <v>20.035064060173472</v>
      </c>
      <c r="EQ9" s="54">
        <f ca="1">IF($C9&gt;EQ$4,SUMIFS(销售取值基础数据!$J:$J,销售取值基础数据!$I:$I,$A9,销售取值基础数据!$B:$B,EQ$4),($L9-SUM($P9:EP9))*100%/(180-EP$4))</f>
        <v>20.035064060173472</v>
      </c>
      <c r="ER9" s="54">
        <f ca="1">IF($C9&gt;ER$4,SUMIFS(销售取值基础数据!$J:$J,销售取值基础数据!$I:$I,$A9,销售取值基础数据!$B:$B,ER$4),($L9-SUM($P9:EQ9))*100%/(180-EQ$4))</f>
        <v>20.035064060173472</v>
      </c>
      <c r="ES9" s="54">
        <f ca="1">IF($C9&gt;ES$4,SUMIFS(销售取值基础数据!$J:$J,销售取值基础数据!$I:$I,$A9,销售取值基础数据!$B:$B,ES$4),($L9-SUM($P9:ER9))*100%/(180-ER$4))</f>
        <v>20.035064060173468</v>
      </c>
      <c r="ET9" s="54">
        <f ca="1">IF($C9&gt;ET$4,SUMIFS(销售取值基础数据!$J:$J,销售取值基础数据!$I:$I,$A9,销售取值基础数据!$B:$B,ET$4),($L9-SUM($P9:ES9))*100%/(180-ES$4))</f>
        <v>20.035064060173465</v>
      </c>
      <c r="EU9" s="54">
        <f ca="1">IF($C9&gt;EU$4,SUMIFS(销售取值基础数据!$J:$J,销售取值基础数据!$I:$I,$A9,销售取值基础数据!$B:$B,EU$4),($L9-SUM($P9:ET9))*100%/(180-ET$4))</f>
        <v>20.035064060173458</v>
      </c>
      <c r="EV9" s="54">
        <f ca="1">IF($C9&gt;EV$4,SUMIFS(销售取值基础数据!$J:$J,销售取值基础数据!$I:$I,$A9,销售取值基础数据!$B:$B,EV$4),($L9-SUM($P9:EU9))*100%/(180-EU$4))</f>
        <v>20.035064060173454</v>
      </c>
      <c r="EW9" s="54">
        <f ca="1">IF($C9&gt;EW$4,SUMIFS(销售取值基础数据!$J:$J,销售取值基础数据!$I:$I,$A9,销售取值基础数据!$B:$B,EW$4),($L9-SUM($P9:EV9))*100%/(180-EV$4))</f>
        <v>20.03506406017345</v>
      </c>
      <c r="EX9" s="54">
        <f ca="1">IF($C9&gt;EX$4,SUMIFS(销售取值基础数据!$J:$J,销售取值基础数据!$I:$I,$A9,销售取值基础数据!$B:$B,EX$4),($L9-SUM($P9:EW9))*100%/(180-EW$4))</f>
        <v>20.035064060173454</v>
      </c>
      <c r="EY9" s="54">
        <f ca="1">IF($C9&gt;EY$4,SUMIFS(销售取值基础数据!$J:$J,销售取值基础数据!$I:$I,$A9,销售取值基础数据!$B:$B,EY$4),($L9-SUM($P9:EX9))*100%/(180-EX$4))</f>
        <v>20.035064060173461</v>
      </c>
      <c r="EZ9" s="54">
        <f ca="1">IF($C9&gt;EZ$4,SUMIFS(销售取值基础数据!$J:$J,销售取值基础数据!$I:$I,$A9,销售取值基础数据!$B:$B,EZ$4),($L9-SUM($P9:EY9))*100%/(180-EY$4))</f>
        <v>20.035064060173454</v>
      </c>
      <c r="FA9" s="54">
        <f ca="1">IF($C9&gt;FA$4,SUMIFS(销售取值基础数据!$J:$J,销售取值基础数据!$I:$I,$A9,销售取值基础数据!$B:$B,FA$4),($L9-SUM($P9:EZ9))*100%/(180-EZ$4))</f>
        <v>20.035064060173447</v>
      </c>
      <c r="FB9" s="54">
        <f ca="1">IF($C9&gt;FB$4,SUMIFS(销售取值基础数据!$J:$J,销售取值基础数据!$I:$I,$A9,销售取值基础数据!$B:$B,FB$4),($L9-SUM($P9:FA9))*100%/(180-FA$4))</f>
        <v>20.035064060173454</v>
      </c>
      <c r="FC9" s="54">
        <f ca="1">IF($C9&gt;FC$4,SUMIFS(销售取值基础数据!$J:$J,销售取值基础数据!$I:$I,$A9,销售取值基础数据!$B:$B,FC$4),($L9-SUM($P9:FB9))*100%/(180-FB$4))</f>
        <v>20.035064060173461</v>
      </c>
      <c r="FD9" s="54">
        <f ca="1">IF($C9&gt;FD$4,SUMIFS(销售取值基础数据!$J:$J,销售取值基础数据!$I:$I,$A9,销售取值基础数据!$B:$B,FD$4),($L9-SUM($P9:FC9))*100%/(180-FC$4))</f>
        <v>20.035064060173454</v>
      </c>
      <c r="FE9" s="54">
        <f ca="1">IF($C9&gt;FE$4,SUMIFS(销售取值基础数据!$J:$J,销售取值基础数据!$I:$I,$A9,销售取值基础数据!$B:$B,FE$4),($L9-SUM($P9:FD9))*100%/(180-FD$4))</f>
        <v>20.035064060173447</v>
      </c>
      <c r="FF9" s="54">
        <f ca="1">IF($C9&gt;FF$4,SUMIFS(销售取值基础数据!$J:$J,销售取值基础数据!$I:$I,$A9,销售取值基础数据!$B:$B,FF$4),($L9-SUM($P9:FE9))*100%/(180-FE$4))</f>
        <v>20.035064060173454</v>
      </c>
      <c r="FG9" s="54">
        <f ca="1">IF($C9&gt;FG$4,SUMIFS(销售取值基础数据!$J:$J,销售取值基础数据!$I:$I,$A9,销售取值基础数据!$B:$B,FG$4),($L9-SUM($P9:FF9))*100%/(180-FF$4))</f>
        <v>20.035064060173461</v>
      </c>
      <c r="FH9" s="54">
        <f ca="1">IF($C9&gt;FH$4,SUMIFS(销售取值基础数据!$J:$J,销售取值基础数据!$I:$I,$A9,销售取值基础数据!$B:$B,FH$4),($L9-SUM($P9:FG9))*100%/(180-FG$4))</f>
        <v>20.035064060173454</v>
      </c>
      <c r="FI9" s="54">
        <f ca="1">IF($C9&gt;FI$4,SUMIFS(销售取值基础数据!$J:$J,销售取值基础数据!$I:$I,$A9,销售取值基础数据!$B:$B,FI$4),($L9-SUM($P9:FH9))*100%/(180-FH$4))</f>
        <v>20.035064060173447</v>
      </c>
      <c r="FJ9" s="54">
        <f ca="1">IF($C9&gt;FJ$4,SUMIFS(销售取值基础数据!$J:$J,销售取值基础数据!$I:$I,$A9,销售取值基础数据!$B:$B,FJ$4),($L9-SUM($P9:FI9))*100%/(180-FI$4))</f>
        <v>20.035064060173454</v>
      </c>
      <c r="FK9" s="54">
        <f ca="1">IF($C9&gt;FK$4,SUMIFS(销售取值基础数据!$J:$J,销售取值基础数据!$I:$I,$A9,销售取值基础数据!$B:$B,FK$4),($L9-SUM($P9:FJ9))*100%/(180-FJ$4))</f>
        <v>20.035064060173461</v>
      </c>
      <c r="FL9" s="54">
        <f ca="1">IF($C9&gt;FL$4,SUMIFS(销售取值基础数据!$J:$J,销售取值基础数据!$I:$I,$A9,销售取值基础数据!$B:$B,FL$4),($L9-SUM($P9:FK9))*100%/(180-FK$4))</f>
        <v>20.035064060173454</v>
      </c>
      <c r="FM9" s="54">
        <f ca="1">IF($C9&gt;FM$4,SUMIFS(销售取值基础数据!$J:$J,销售取值基础数据!$I:$I,$A9,销售取值基础数据!$B:$B,FM$4),($L9-SUM($P9:FL9))*100%/(180-FL$4))</f>
        <v>20.035064060173447</v>
      </c>
      <c r="FN9" s="54">
        <f ca="1">IF($C9&gt;FN$4,SUMIFS(销售取值基础数据!$J:$J,销售取值基础数据!$I:$I,$A9,销售取值基础数据!$B:$B,FN$4),($L9-SUM($P9:FM9))*100%/(180-FM$4))</f>
        <v>20.035064060173454</v>
      </c>
      <c r="FO9" s="54">
        <f ca="1">IF($C9&gt;FO$4,SUMIFS(销售取值基础数据!$J:$J,销售取值基础数据!$I:$I,$A9,销售取值基础数据!$B:$B,FO$4),($L9-SUM($P9:FN9))*100%/(180-FN$4))</f>
        <v>20.035064060173465</v>
      </c>
      <c r="FP9" s="54">
        <f ca="1">IF($C9&gt;FP$4,SUMIFS(销售取值基础数据!$J:$J,销售取值基础数据!$I:$I,$A9,销售取值基础数据!$B:$B,FP$4),($L9-SUM($P9:FO9))*100%/(180-FO$4))</f>
        <v>20.035064060173454</v>
      </c>
      <c r="FQ9" s="54">
        <f ca="1">IF($C9&gt;FQ$4,SUMIFS(销售取值基础数据!$J:$J,销售取值基础数据!$I:$I,$A9,销售取值基础数据!$B:$B,FQ$4),($L9-SUM($P9:FP9))*100%/(180-FP$4))</f>
        <v>20.035064060173443</v>
      </c>
      <c r="FR9" s="54">
        <f ca="1">IF($C9&gt;FR$4,SUMIFS(销售取值基础数据!$J:$J,销售取值基础数据!$I:$I,$A9,销售取值基础数据!$B:$B,FR$4),($L9-SUM($P9:FQ9))*100%/(180-FQ$4))</f>
        <v>20.035064060173454</v>
      </c>
      <c r="FS9" s="54">
        <f ca="1">IF($C9&gt;FS$4,SUMIFS(销售取值基础数据!$J:$J,销售取值基础数据!$I:$I,$A9,销售取值基础数据!$B:$B,FS$4),($L9-SUM($P9:FR9))*100%/(180-FR$4))</f>
        <v>20.035064060173465</v>
      </c>
      <c r="FT9" s="54">
        <f ca="1">IF($C9&gt;FT$4,SUMIFS(销售取值基础数据!$J:$J,销售取值基础数据!$I:$I,$A9,销售取值基础数据!$B:$B,FT$4),($L9-SUM($P9:FS9))*100%/(180-FS$4))</f>
        <v>20.035064060173454</v>
      </c>
      <c r="FU9" s="54">
        <f ca="1">IF($C9&gt;FU$4,SUMIFS(销售取值基础数据!$J:$J,销售取值基础数据!$I:$I,$A9,销售取值基础数据!$B:$B,FU$4),($L9-SUM($P9:FT9))*100%/(180-FT$4))</f>
        <v>20.035064060173443</v>
      </c>
      <c r="FV9" s="54">
        <f ca="1">IF($C9&gt;FV$4,SUMIFS(销售取值基础数据!$J:$J,销售取值基础数据!$I:$I,$A9,销售取值基础数据!$B:$B,FV$4),($L9-SUM($P9:FU9))*100%/(180-FU$4))</f>
        <v>20.035064060173454</v>
      </c>
      <c r="FW9" s="54">
        <f ca="1">IF($C9&gt;FW$4,SUMIFS(销售取值基础数据!$J:$J,销售取值基础数据!$I:$I,$A9,销售取值基础数据!$B:$B,FW$4),($L9-SUM($P9:FV9))*100%/(180-FV$4))</f>
        <v>20.035064060173468</v>
      </c>
      <c r="FX9" s="54">
        <f ca="1">IF($C9&gt;FX$4,SUMIFS(销售取值基础数据!$J:$J,销售取值基础数据!$I:$I,$A9,销售取值基础数据!$B:$B,FX$4),($L9-SUM($P9:FW9))*100%/(180-FW$4))</f>
        <v>20.035064060173454</v>
      </c>
      <c r="FY9" s="54">
        <f ca="1">IF($C9&gt;FY$4,SUMIFS(销售取值基础数据!$J:$J,销售取值基础数据!$I:$I,$A9,销售取值基础数据!$B:$B,FY$4),($L9-SUM($P9:FX9))*100%/(180-FX$4))</f>
        <v>20.03506406017344</v>
      </c>
      <c r="FZ9" s="54">
        <f ca="1">IF($C9&gt;FZ$4,SUMIFS(销售取值基础数据!$J:$J,销售取值基础数据!$I:$I,$A9,销售取值基础数据!$B:$B,FZ$4),($L9-SUM($P9:FY9))*100%/(180-FY$4))</f>
        <v>20.035064060173454</v>
      </c>
      <c r="GA9" s="54">
        <f ca="1">IF($C9&gt;GA$4,SUMIFS(销售取值基础数据!$J:$J,销售取值基础数据!$I:$I,$A9,销售取值基础数据!$B:$B,GA$4),($L9-SUM($P9:FZ9))*100%/(180-FZ$4))</f>
        <v>20.035064060173472</v>
      </c>
      <c r="GB9" s="54">
        <f ca="1">IF($C9&gt;GB$4,SUMIFS(销售取值基础数据!$J:$J,销售取值基础数据!$I:$I,$A9,销售取值基础数据!$B:$B,GB$4),($L9-SUM($P9:GA9))*100%/(180-GA$4))</f>
        <v>20.035064060173454</v>
      </c>
      <c r="GC9" s="54">
        <f ca="1">IF($C9&gt;GC$4,SUMIFS(销售取值基础数据!$J:$J,销售取值基础数据!$I:$I,$A9,销售取值基础数据!$B:$B,GC$4),($L9-SUM($P9:GB9))*100%/(180-GB$4))</f>
        <v>20.035064060173433</v>
      </c>
      <c r="GD9" s="54">
        <f ca="1">IF($C9&gt;GD$4,SUMIFS(销售取值基础数据!$J:$J,销售取值基础数据!$I:$I,$A9,销售取值基础数据!$B:$B,GD$4),($L9-SUM($P9:GC9))*100%/(180-GC$4))</f>
        <v>20.035064060173454</v>
      </c>
      <c r="GE9" s="54">
        <f ca="1">IF($C9&gt;GE$4,SUMIFS(销售取值基础数据!$J:$J,销售取值基础数据!$I:$I,$A9,销售取值基础数据!$B:$B,GE$4),($L9-SUM($P9:GD9))*100%/(180-GD$4))</f>
        <v>20.035064060173479</v>
      </c>
      <c r="GF9" s="54">
        <f ca="1">IF($C9&gt;GF$4,SUMIFS(销售取值基础数据!$J:$J,销售取值基础数据!$I:$I,$A9,销售取值基础数据!$B:$B,GF$4),($L9-SUM($P9:GE9))*100%/(180-GE$4))</f>
        <v>20.035064060173454</v>
      </c>
      <c r="GG9" s="54">
        <f ca="1">IF($C9&gt;GG$4,SUMIFS(销售取值基础数据!$J:$J,销售取值基础数据!$I:$I,$A9,销售取值基础数据!$B:$B,GG$4),($L9-SUM($P9:GF9))*100%/(180-GF$4))</f>
        <v>20.035064060173422</v>
      </c>
      <c r="GH9" s="54">
        <f ca="1">IF($C9&gt;GH$4,SUMIFS(销售取值基础数据!$J:$J,销售取值基础数据!$I:$I,$A9,销售取值基础数据!$B:$B,GH$4),($L9-SUM($P9:GG9))*100%/(180-GG$4))</f>
        <v>20.035064060173454</v>
      </c>
      <c r="GI9" s="54">
        <f ca="1">IF($C9&gt;GI$4,SUMIFS(销售取值基础数据!$J:$J,销售取值基础数据!$I:$I,$A9,销售取值基础数据!$B:$B,GI$4),($L9-SUM($P9:GH9))*100%/(180-GH$4))</f>
        <v>20.0350640601735</v>
      </c>
      <c r="GJ9" s="54">
        <f ca="1">IF($C9&gt;GJ$4,SUMIFS(销售取值基础数据!$J:$J,销售取值基础数据!$I:$I,$A9,销售取值基础数据!$B:$B,GJ$4),($L9-SUM($P9:GI9))*100%/(180-GI$4))</f>
        <v>20.035064060173454</v>
      </c>
      <c r="GK9" s="54">
        <f ca="1">IF($C9&gt;GK$4,SUMIFS(销售取值基础数据!$J:$J,销售取值基础数据!$I:$I,$A9,销售取值基础数据!$B:$B,GK$4),($L9-SUM($P9:GJ9))*100%/(180-GJ$4))</f>
        <v>20.035064060173379</v>
      </c>
      <c r="GL9" s="54">
        <f ca="1">IF($C9&gt;GL$4,SUMIFS(销售取值基础数据!$J:$J,销售取值基础数据!$I:$I,$A9,销售取值基础数据!$B:$B,GL$4),($L9-SUM($P9:GK9))*100%/(180-GK$4))</f>
        <v>20.035064060173454</v>
      </c>
      <c r="GM9" s="54">
        <f ca="1">IF($C9&gt;GM$4,SUMIFS(销售取值基础数据!$J:$J,销售取值基础数据!$I:$I,$A9,销售取值基础数据!$B:$B,GM$4),($L9-SUM($P9:GL9))*100%/(180-GL$4))</f>
        <v>20.035064060173681</v>
      </c>
    </row>
    <row r="10" spans="1:195" ht="28" x14ac:dyDescent="0.25">
      <c r="A10" s="9" t="s">
        <v>23</v>
      </c>
      <c r="B10" s="21">
        <v>46134</v>
      </c>
      <c r="C10" s="9">
        <f t="shared" ca="1" si="0"/>
        <v>70</v>
      </c>
      <c r="D10" s="9" t="str" cm="1">
        <f t="array" ref="D10" ca="1">_xlfn.IFS(AND(TODAY()-B10&lt;=30,TODAY()-B10&gt;=0),"新品期",AND(TODAY()-B10&gt;=31,TODAY()-B10&lt;=120),"热销期",AND(TODAY()-B10&gt;=121,TODAY()-B10&lt;=180),"清货期",TODAY()-B10&gt;180,"滞销")</f>
        <v>热销期</v>
      </c>
      <c r="E10" s="9">
        <f t="shared" si="1"/>
        <v>2366</v>
      </c>
      <c r="F10" s="9"/>
      <c r="G10" s="9">
        <f>SUMIF([1]销售表!I:I,A10,[1]销售表!J:J)</f>
        <v>634</v>
      </c>
      <c r="H10" s="10">
        <f t="shared" si="2"/>
        <v>0.21133333333333301</v>
      </c>
      <c r="I10" s="9"/>
      <c r="J10" s="9">
        <f>SUMIFS([1]销售表!J:J,[1]销售表!I:I,A10,[1]销售表!E:E,"可取")</f>
        <v>61</v>
      </c>
      <c r="K10" s="9"/>
      <c r="L10" s="9">
        <v>3000</v>
      </c>
      <c r="M10" s="11"/>
      <c r="N10" s="11"/>
      <c r="O10" s="59" t="s">
        <v>30</v>
      </c>
      <c r="P10" s="60">
        <f t="shared" si="7"/>
        <v>13.3333333333333</v>
      </c>
      <c r="Q10" s="61" cm="1">
        <f t="array" ref="Q10" ca="1">_xlfn.IFS(Q$4&lt;$C10,($L10-SUMIFS(销售取值基础数据!$J:$J,销售取值基础数据!$I:$I,$A10,销售取值基础数据!$B:$B,"&lt;="&amp;P$4))*80%/(180-P$4),Q$4&gt;=$C10,($L10-SUM(辅助表!$P6:P6))*80%/(180-P$4))</f>
        <v>13.363128491620111</v>
      </c>
      <c r="R10" s="61" cm="1">
        <f t="array" ref="R10" ca="1">_xlfn.IFS(R$4&lt;$C10,($L10-SUMIFS(销售取值基础数据!$J:$J,销售取值基础数据!$I:$I,$A10,销售取值基础数据!$B:$B,"&lt;="&amp;Q$4))*80%/(180-Q$4),R$4&gt;=$C10,($L10-SUM(辅助表!$P6:Q6))*80%/(180-Q$4))</f>
        <v>13.370786516853933</v>
      </c>
      <c r="S10" s="61" cm="1">
        <f t="array" ref="S10" ca="1">_xlfn.IFS(S$4&lt;$C10,($L10-SUMIFS(销售取值基础数据!$J:$J,销售取值基础数据!$I:$I,$A10,销售取值基础数据!$B:$B,"&lt;="&amp;R$4))*80%/(180-R$4),S$4&gt;=$C10,($L10-SUM(辅助表!$P6:R6))*80%/(180-R$4))</f>
        <v>13.401129943502825</v>
      </c>
      <c r="T10" s="61" cm="1">
        <f t="array" ref="T10" ca="1">_xlfn.IFS(T$4&lt;$C10,($L10-SUMIFS(销售取值基础数据!$J:$J,销售取值基础数据!$I:$I,$A10,销售取值基础数据!$B:$B,"&lt;="&amp;S$4))*80%/(180-S$4),T$4&gt;=$C10,($L10-SUM(辅助表!$P6:S6))*80%/(180-S$4))</f>
        <v>13.427272727272729</v>
      </c>
      <c r="U10" s="61" cm="1">
        <f t="array" ref="U10" ca="1">_xlfn.IFS(U$4&lt;$C10,($L10-SUMIFS(销售取值基础数据!$J:$J,销售取值基础数据!$I:$I,$A10,销售取值基础数据!$B:$B,"&lt;="&amp;T$4))*80%/(180-T$4),U$4&gt;=$C10,($L10-SUM(辅助表!$P6:T6))*80%/(180-T$4))</f>
        <v>13.449142857142856</v>
      </c>
      <c r="V10" s="61" cm="1">
        <f t="array" ref="V10" ca="1">_xlfn.IFS(V$4&lt;$C10,($L10-SUMIFS(销售取值基础数据!$J:$J,销售取值基础数据!$I:$I,$A10,销售取值基础数据!$B:$B,"&lt;="&amp;U$4))*80%/(180-U$4),V$4&gt;=$C10,($L10-SUM(辅助表!$P6:U6))*80%/(180-U$4))</f>
        <v>13.466666666666669</v>
      </c>
      <c r="W10" s="61" cm="1">
        <f t="array" ref="W10" ca="1">_xlfn.IFS(W$4&lt;$C10,($L10-SUMIFS(销售取值基础数据!$J:$J,销售取值基础数据!$I:$I,$A10,销售取值基础数据!$B:$B,"&lt;="&amp;V$4))*80%/(180-V$4),W$4&gt;=$C10,($L10-SUM(辅助表!$P6:V6))*80%/(180-V$4))</f>
        <v>13.512138728323698</v>
      </c>
      <c r="X10" s="61" cm="1">
        <f t="array" ref="X10" ca="1">_xlfn.IFS(X$4&lt;$C10,($L10-SUMIFS(销售取值基础数据!$J:$J,销售取值基础数据!$I:$I,$A10,销售取值基础数据!$B:$B,"&lt;="&amp;W$4))*80%/(180-W$4),X$4&gt;=$C10,($L10-SUM(辅助表!$P6:W6))*80%/(180-W$4))</f>
        <v>13.553488372093025</v>
      </c>
      <c r="Y10" s="61" cm="1">
        <f t="array" ref="Y10" ca="1">_xlfn.IFS(Y$4&lt;$C10,($L10-SUMIFS(销售取值基础数据!$J:$J,销售取值基础数据!$I:$I,$A10,销售取值基础数据!$B:$B,"&lt;="&amp;X$4))*80%/(180-X$4),Y$4&gt;=$C10,($L10-SUM(辅助表!$P6:X6))*80%/(180-X$4))</f>
        <v>13.590643274853802</v>
      </c>
      <c r="Z10" s="61" cm="1">
        <f t="array" ref="Z10" ca="1">_xlfn.IFS(Z$4&lt;$C10,($L10-SUMIFS(销售取值基础数据!$J:$J,销售取值基础数据!$I:$I,$A10,销售取值基础数据!$B:$B,"&lt;="&amp;Y$4))*80%/(180-Y$4),Z$4&gt;=$C10,($L10-SUM(辅助表!$P6:Y6))*80%/(180-Y$4))</f>
        <v>13.623529411764705</v>
      </c>
      <c r="AA10" s="61" cm="1">
        <f t="array" ref="AA10" ca="1">_xlfn.IFS(AA$4&lt;$C10,($L10-SUMIFS(销售取值基础数据!$J:$J,销售取值基础数据!$I:$I,$A10,销售取值基础数据!$B:$B,"&lt;="&amp;Z$4))*80%/(180-Z$4),AA$4&gt;=$C10,($L10-SUM(辅助表!$P6:Z6))*80%/(180-Z$4))</f>
        <v>13.633136094674557</v>
      </c>
      <c r="AB10" s="61" cm="1">
        <f t="array" ref="AB10" ca="1">_xlfn.IFS(AB$4&lt;$C10,($L10-SUMIFS(销售取值基础数据!$J:$J,销售取值基础数据!$I:$I,$A10,销售取值基础数据!$B:$B,"&lt;="&amp;AA$4))*80%/(180-AA$4),AB$4&gt;=$C10,($L10-SUM(辅助表!$P6:AA6))*80%/(180-AA$4))</f>
        <v>13.647619047619049</v>
      </c>
      <c r="AC10" s="61" cm="1">
        <f t="array" ref="AC10" ca="1">_xlfn.IFS(AC$4&lt;$C10,($L10-SUMIFS(销售取值基础数据!$J:$J,销售取值基础数据!$I:$I,$A10,销售取值基础数据!$B:$B,"&lt;="&amp;AB$4))*80%/(180-AB$4),AC$4&gt;=$C10,($L10-SUM(辅助表!$P6:AB6))*80%/(180-AB$4))</f>
        <v>13.667065868263474</v>
      </c>
      <c r="AD10" s="61" cm="1">
        <f t="array" ref="AD10" ca="1">_xlfn.IFS(AD$4&lt;$C10,($L10-SUMIFS(销售取值基础数据!$J:$J,销售取值基础数据!$I:$I,$A10,销售取值基础数据!$B:$B,"&lt;="&amp;AC$4))*80%/(180-AC$4),AD$4&gt;=$C10,($L10-SUM(辅助表!$P6:AC6))*80%/(180-AC$4))</f>
        <v>13.701204819277109</v>
      </c>
      <c r="AE10" s="61" cm="1">
        <f t="array" ref="AE10" ca="1">_xlfn.IFS(AE$4&lt;$C10,($L10-SUMIFS(销售取值基础数据!$J:$J,销售取值基础数据!$I:$I,$A10,销售取值基础数据!$B:$B,"&lt;="&amp;AD$4))*80%/(180-AD$4),AE$4&gt;=$C10,($L10-SUM(辅助表!$P6:AD6))*80%/(180-AD$4))</f>
        <v>13.711515151515153</v>
      </c>
      <c r="AF10" s="61" cm="1">
        <f t="array" ref="AF10" ca="1">_xlfn.IFS(AF$4&lt;$C10,($L10-SUMIFS(销售取值基础数据!$J:$J,销售取值基础数据!$I:$I,$A10,销售取值基础数据!$B:$B,"&lt;="&amp;AE$4))*80%/(180-AE$4),AF$4&gt;=$C10,($L10-SUM(辅助表!$P6:AE6))*80%/(180-AE$4))</f>
        <v>13.746341463414634</v>
      </c>
      <c r="AG10" s="61" cm="1">
        <f t="array" ref="AG10" ca="1">_xlfn.IFS(AG$4&lt;$C10,($L10-SUMIFS(销售取值基础数据!$J:$J,销售取值基础数据!$I:$I,$A10,销售取值基础数据!$B:$B,"&lt;="&amp;AF$4))*80%/(180-AF$4),AG$4&gt;=$C10,($L10-SUM(辅助表!$P6:AF6))*80%/(180-AF$4))</f>
        <v>13.776687116564416</v>
      </c>
      <c r="AH10" s="61" cm="1">
        <f t="array" ref="AH10" ca="1">_xlfn.IFS(AH$4&lt;$C10,($L10-SUMIFS(销售取值基础数据!$J:$J,销售取值基础数据!$I:$I,$A10,销售取值基础数据!$B:$B,"&lt;="&amp;AG$4))*80%/(180-AG$4),AH$4&gt;=$C10,($L10-SUM(辅助表!$P6:AG6))*80%/(180-AG$4))</f>
        <v>13.802469135802468</v>
      </c>
      <c r="AI10" s="61" cm="1">
        <f t="array" ref="AI10" ca="1">_xlfn.IFS(AI$4&lt;$C10,($L10-SUMIFS(销售取值基础数据!$J:$J,销售取值基础数据!$I:$I,$A10,销售取值基础数据!$B:$B,"&lt;="&amp;AH$4))*80%/(180-AH$4),AI$4&gt;=$C10,($L10-SUM(辅助表!$P6:AH6))*80%/(180-AH$4))</f>
        <v>13.823602484472049</v>
      </c>
      <c r="AJ10" s="61" cm="1">
        <f t="array" ref="AJ10" ca="1">_xlfn.IFS(AJ$4&lt;$C10,($L10-SUMIFS(销售取值基础数据!$J:$J,销售取值基础数据!$I:$I,$A10,销售取值基础数据!$B:$B,"&lt;="&amp;AI$4))*80%/(180-AI$4),AJ$4&gt;=$C10,($L10-SUM(辅助表!$P6:AI6))*80%/(180-AI$4))</f>
        <v>13.875</v>
      </c>
      <c r="AK10" s="61" cm="1">
        <f t="array" ref="AK10" ca="1">_xlfn.IFS(AK$4&lt;$C10,($L10-SUMIFS(销售取值基础数据!$J:$J,销售取值基础数据!$I:$I,$A10,销售取值基础数据!$B:$B,"&lt;="&amp;AJ$4))*80%/(180-AJ$4),AK$4&gt;=$C10,($L10-SUM(辅助表!$P6:AJ6))*80%/(180-AJ$4))</f>
        <v>13.922012578616352</v>
      </c>
      <c r="AL10" s="61" cm="1">
        <f t="array" ref="AL10" ca="1">_xlfn.IFS(AL$4&lt;$C10,($L10-SUMIFS(销售取值基础数据!$J:$J,销售取值基础数据!$I:$I,$A10,销售取值基础数据!$B:$B,"&lt;="&amp;AK$4))*80%/(180-AK$4),AL$4&gt;=$C10,($L10-SUM(辅助表!$P6:AK6))*80%/(180-AK$4))</f>
        <v>13.964556962025316</v>
      </c>
      <c r="AM10" s="61" cm="1">
        <f t="array" ref="AM10" ca="1">_xlfn.IFS(AM$4&lt;$C10,($L10-SUMIFS(销售取值基础数据!$J:$J,销售取值基础数据!$I:$I,$A10,销售取值基础数据!$B:$B,"&lt;="&amp;AL$4))*80%/(180-AL$4),AM$4&gt;=$C10,($L10-SUM(辅助表!$P6:AL6))*80%/(180-AL$4))</f>
        <v>13.987261146496815</v>
      </c>
      <c r="AN10" s="61" cm="1">
        <f t="array" ref="AN10" ca="1">_xlfn.IFS(AN$4&lt;$C10,($L10-SUMIFS(销售取值基础数据!$J:$J,销售取值基础数据!$I:$I,$A10,销售取值基础数据!$B:$B,"&lt;="&amp;AM$4))*80%/(180-AM$4),AN$4&gt;=$C10,($L10-SUM(辅助表!$P6:AM6))*80%/(180-AM$4))</f>
        <v>14.041025641025641</v>
      </c>
      <c r="AO10" s="61" cm="1">
        <f t="array" ref="AO10" ca="1">_xlfn.IFS(AO$4&lt;$C10,($L10-SUMIFS(销售取值基础数据!$J:$J,销售取值基础数据!$I:$I,$A10,销售取值基础数据!$B:$B,"&lt;="&amp;AN$4))*80%/(180-AN$4),AO$4&gt;=$C10,($L10-SUM(辅助表!$P6:AN6))*80%/(180-AN$4))</f>
        <v>14.090322580645161</v>
      </c>
      <c r="AP10" s="61" cm="1">
        <f t="array" ref="AP10" ca="1">_xlfn.IFS(AP$4&lt;$C10,($L10-SUMIFS(销售取值基础数据!$J:$J,销售取值基础数据!$I:$I,$A10,销售取值基础数据!$B:$B,"&lt;="&amp;AO$4))*80%/(180-AO$4),AP$4&gt;=$C10,($L10-SUM(辅助表!$P6:AO6))*80%/(180-AO$4))</f>
        <v>14.135064935064936</v>
      </c>
      <c r="AQ10" s="61" cm="1">
        <f t="array" ref="AQ10" ca="1">_xlfn.IFS(AQ$4&lt;$C10,($L10-SUMIFS(销售取值基础数据!$J:$J,销售取值基础数据!$I:$I,$A10,销售取值基础数据!$B:$B,"&lt;="&amp;AP$4))*80%/(180-AP$4),AQ$4&gt;=$C10,($L10-SUM(辅助表!$P6:AP6))*80%/(180-AP$4))</f>
        <v>14.175163398692812</v>
      </c>
      <c r="AR10" s="61" cm="1">
        <f t="array" ref="AR10" ca="1">_xlfn.IFS(AR$4&lt;$C10,($L10-SUMIFS(销售取值基础数据!$J:$J,销售取值基础数据!$I:$I,$A10,销售取值基础数据!$B:$B,"&lt;="&amp;AQ$4))*80%/(180-AQ$4),AR$4&gt;=$C10,($L10-SUM(辅助表!$P6:AQ6))*80%/(180-AQ$4))</f>
        <v>14.189473684210528</v>
      </c>
      <c r="AS10" s="61" cm="1">
        <f t="array" ref="AS10" ca="1">_xlfn.IFS(AS$4&lt;$C10,($L10-SUMIFS(销售取值基础数据!$J:$J,销售取值基础数据!$I:$I,$A10,销售取值基础数据!$B:$B,"&lt;="&amp;AR$4))*80%/(180-AR$4),AS$4&gt;=$C10,($L10-SUM(辅助表!$P6:AR6))*80%/(180-AR$4))</f>
        <v>14.209271523178808</v>
      </c>
      <c r="AT10" s="61" cm="1">
        <f t="array" ref="AT10" ca="1">_xlfn.IFS(AT$4&lt;$C10,($L10-SUMIFS(销售取值基础数据!$J:$J,销售取值基础数据!$I:$I,$A10,销售取值基础数据!$B:$B,"&lt;="&amp;AS$4))*110%/(180-AS$4),AT$4&gt;=$C10,($L10-SUM(辅助表!$P6:AS6))*110%/(180-AS$4))</f>
        <v>19.572666666666667</v>
      </c>
      <c r="AU10" s="61" cm="1">
        <f t="array" ref="AU10" ca="1">_xlfn.IFS(AU$4&lt;$C10,($L10-SUMIFS(销售取值基础数据!$J:$J,销售取值基础数据!$I:$I,$A10,销售取值基础数据!$B:$B,"&lt;="&amp;AT$4))*110%/(180-AT$4),AU$4&gt;=$C10,($L10-SUM(辅助表!$P6:AT6))*110%/(180-AT$4))</f>
        <v>19.593288590604029</v>
      </c>
      <c r="AV10" s="61" cm="1">
        <f t="array" ref="AV10" ca="1">_xlfn.IFS(AV$4&lt;$C10,($L10-SUMIFS(销售取值基础数据!$J:$J,销售取值基础数据!$I:$I,$A10,销售取值基础数据!$B:$B,"&lt;="&amp;AU$4))*110%/(180-AU$4),AV$4&gt;=$C10,($L10-SUM(辅助表!$P6:AU6))*110%/(180-AU$4))</f>
        <v>19.651351351351352</v>
      </c>
      <c r="AW10" s="61" cm="1">
        <f t="array" ref="AW10" ca="1">_xlfn.IFS(AW$4&lt;$C10,($L10-SUMIFS(销售取值基础数据!$J:$J,销售取值基础数据!$I:$I,$A10,销售取值基础数据!$B:$B,"&lt;="&amp;AV$4))*110%/(180-AV$4),AW$4&gt;=$C10,($L10-SUM(辅助表!$P6:AV6))*110%/(180-AV$4))</f>
        <v>19.702721088435375</v>
      </c>
      <c r="AX10" s="61" cm="1">
        <f t="array" ref="AX10" ca="1">_xlfn.IFS(AX$4&lt;$C10,($L10-SUMIFS(销售取值基础数据!$J:$J,销售取值基础数据!$I:$I,$A10,销售取值基础数据!$B:$B,"&lt;="&amp;AW$4))*110%/(180-AW$4),AX$4&gt;=$C10,($L10-SUM(辅助表!$P6:AW6))*110%/(180-AW$4))</f>
        <v>19.747260273972604</v>
      </c>
      <c r="AY10" s="61" cm="1">
        <f t="array" ref="AY10" ca="1">_xlfn.IFS(AY$4&lt;$C10,($L10-SUMIFS(销售取值基础数据!$J:$J,销售取值基础数据!$I:$I,$A10,销售取值基础数据!$B:$B,"&lt;="&amp;AX$4))*110%/(180-AX$4),AY$4&gt;=$C10,($L10-SUM(辅助表!$P6:AX6))*110%/(180-AX$4))</f>
        <v>19.815172413793107</v>
      </c>
      <c r="AZ10" s="61" cm="1">
        <f t="array" ref="AZ10" ca="1">_xlfn.IFS(AZ$4&lt;$C10,($L10-SUMIFS(销售取值基础数据!$J:$J,销售取值基础数据!$I:$I,$A10,销售取值基础数据!$B:$B,"&lt;="&amp;AY$4))*110%/(180-AY$4),AZ$4&gt;=$C10,($L10-SUM(辅助表!$P6:AY6))*110%/(180-AY$4))</f>
        <v>19.87638888888889</v>
      </c>
      <c r="BA10" s="61" cm="1">
        <f t="array" ref="BA10" ca="1">_xlfn.IFS(BA$4&lt;$C10,($L10-SUMIFS(销售取值基础数据!$J:$J,销售取值基础数据!$I:$I,$A10,销售取值基础数据!$B:$B,"&lt;="&amp;AZ$4))*110%/(180-AZ$4),BA$4&gt;=$C10,($L10-SUM(辅助表!$P6:AZ6))*110%/(180-AZ$4))</f>
        <v>19.900000000000002</v>
      </c>
      <c r="BB10" s="61" cm="1">
        <f t="array" ref="BB10" ca="1">_xlfn.IFS(BB$4&lt;$C10,($L10-SUMIFS(销售取值基础数据!$J:$J,销售取值基础数据!$I:$I,$A10,销售取值基础数据!$B:$B,"&lt;="&amp;BA$4))*110%/(180-BA$4),BB$4&gt;=$C10,($L10-SUM(辅助表!$P6:BA6))*110%/(180-BA$4))</f>
        <v>19.93169014084507</v>
      </c>
      <c r="BC10" s="61" cm="1">
        <f t="array" ref="BC10" ca="1">_xlfn.IFS(BC$4&lt;$C10,($L10-SUMIFS(销售取值基础数据!$J:$J,销售取值基础数据!$I:$I,$A10,销售取值基础数据!$B:$B,"&lt;="&amp;BB$4))*110%/(180-BB$4),BC$4&gt;=$C10,($L10-SUM(辅助表!$P6:BB6))*110%/(180-BB$4))</f>
        <v>19.971631205673759</v>
      </c>
      <c r="BD10" s="61" cm="1">
        <f t="array" ref="BD10" ca="1">_xlfn.IFS(BD$4&lt;$C10,($L10-SUMIFS(销售取值基础数据!$J:$J,销售取值基础数据!$I:$I,$A10,销售取值基础数据!$B:$B,"&lt;="&amp;BC$4))*110%/(180-BC$4),BD$4&gt;=$C10,($L10-SUM(辅助表!$P6:BC6))*110%/(180-BC$4))</f>
        <v>20.035714285714285</v>
      </c>
      <c r="BE10" s="61" cm="1">
        <f t="array" ref="BE10" ca="1">_xlfn.IFS(BE$4&lt;$C10,($L10-SUMIFS(销售取值基础数据!$J:$J,销售取值基础数据!$I:$I,$A10,销售取值基础数据!$B:$B,"&lt;="&amp;BD$4))*110%/(180-BD$4),BE$4&gt;=$C10,($L10-SUM(辅助表!$P6:BD6))*110%/(180-BD$4))</f>
        <v>20.061151079136689</v>
      </c>
      <c r="BF10" s="61" cm="1">
        <f t="array" ref="BF10" ca="1">_xlfn.IFS(BF$4&lt;$C10,($L10-SUMIFS(销售取值基础数据!$J:$J,销售取值基础数据!$I:$I,$A10,销售取值基础数据!$B:$B,"&lt;="&amp;BE$4))*110%/(180-BE$4),BF$4&gt;=$C10,($L10-SUM(辅助表!$P6:BE6))*110%/(180-BE$4))</f>
        <v>20.126811594202898</v>
      </c>
      <c r="BG10" s="61" cm="1">
        <f t="array" ref="BG10" ca="1">_xlfn.IFS(BG$4&lt;$C10,($L10-SUMIFS(销售取值基础数据!$J:$J,销售取值基础数据!$I:$I,$A10,销售取值基础数据!$B:$B,"&lt;="&amp;BF$4))*110%/(180-BF$4),BG$4&gt;=$C10,($L10-SUM(辅助表!$P6:BF6))*110%/(180-BF$4))</f>
        <v>20.169343065693432</v>
      </c>
      <c r="BH10" s="61" cm="1">
        <f t="array" ref="BH10" ca="1">_xlfn.IFS(BH$4&lt;$C10,($L10-SUMIFS(销售取值基础数据!$J:$J,销售取值基础数据!$I:$I,$A10,销售取值基础数据!$B:$B,"&lt;="&amp;BG$4))*110%/(180-BG$4),BH$4&gt;=$C10,($L10-SUM(辅助表!$P6:BG6))*110%/(180-BG$4))</f>
        <v>20.196323529411767</v>
      </c>
      <c r="BI10" s="61" cm="1">
        <f t="array" ref="BI10" ca="1">_xlfn.IFS(BI$4&lt;$C10,($L10-SUMIFS(销售取值基础数据!$J:$J,销售取值基础数据!$I:$I,$A10,销售取值基础数据!$B:$B,"&lt;="&amp;BH$4))*110%/(180-BH$4),BI$4&gt;=$C10,($L10-SUM(辅助表!$P6:BH6))*110%/(180-BH$4))</f>
        <v>20.264444444444447</v>
      </c>
      <c r="BJ10" s="61" cm="1">
        <f t="array" ref="BJ10" ca="1">_xlfn.IFS(BJ$4&lt;$C10,($L10-SUMIFS(销售取值基础数据!$J:$J,销售取值基础数据!$I:$I,$A10,销售取值基础数据!$B:$B,"&lt;="&amp;BI$4))*110%/(180-BI$4),BJ$4&gt;=$C10,($L10-SUM(辅助表!$P6:BI6))*110%/(180-BI$4))</f>
        <v>20.325373134328363</v>
      </c>
      <c r="BK10" s="61" cm="1">
        <f t="array" ref="BK10" ca="1">_xlfn.IFS(BK$4&lt;$C10,($L10-SUMIFS(销售取值基础数据!$J:$J,销售取值基础数据!$I:$I,$A10,销售取值基础数据!$B:$B,"&lt;="&amp;BJ$4))*110%/(180-BJ$4),BK$4&gt;=$C10,($L10-SUM(辅助表!$P6:BJ6))*110%/(180-BJ$4))</f>
        <v>20.370676691729326</v>
      </c>
      <c r="BL10" s="61" cm="1">
        <f t="array" ref="BL10" ca="1">_xlfn.IFS(BL$4&lt;$C10,($L10-SUMIFS(销售取值基础数据!$J:$J,销售取值基础数据!$I:$I,$A10,销售取值基础数据!$B:$B,"&lt;="&amp;BK$4))*110%/(180-BK$4),BL$4&gt;=$C10,($L10-SUM(辅助表!$P6:BK6))*110%/(180-BK$4))</f>
        <v>20.400000000000002</v>
      </c>
      <c r="BM10" s="61" cm="1">
        <f t="array" ref="BM10" ca="1">_xlfn.IFS(BM$4&lt;$C10,($L10-SUMIFS(销售取值基础数据!$J:$J,销售取值基础数据!$I:$I,$A10,销售取值基础数据!$B:$B,"&lt;="&amp;BL$4))*110%/(180-BL$4),BM$4&gt;=$C10,($L10-SUM(辅助表!$P6:BL6))*110%/(180-BL$4))</f>
        <v>20.471755725190842</v>
      </c>
      <c r="BN10" s="61" cm="1">
        <f t="array" ref="BN10" ca="1">_xlfn.IFS(BN$4&lt;$C10,($L10-SUMIFS(销售取值基础数据!$J:$J,销售取值基础数据!$I:$I,$A10,销售取值基础数据!$B:$B,"&lt;="&amp;BM$4))*110%/(180-BM$4),BN$4&gt;=$C10,($L10-SUM(辅助表!$P6:BM6))*110%/(180-BM$4))</f>
        <v>20.536153846153848</v>
      </c>
      <c r="BO10" s="61" cm="1">
        <f t="array" ref="BO10" ca="1">_xlfn.IFS(BO$4&lt;$C10,($L10-SUMIFS(销售取值基础数据!$J:$J,销售取值基础数据!$I:$I,$A10,销售取值基础数据!$B:$B,"&lt;="&amp;BN$4))*110%/(180-BN$4),BO$4&gt;=$C10,($L10-SUM(辅助表!$P6:BN6))*110%/(180-BN$4))</f>
        <v>20.627131782945739</v>
      </c>
      <c r="BP10" s="61" cm="1">
        <f t="array" ref="BP10" ca="1">_xlfn.IFS(BP$4&lt;$C10,($L10-SUMIFS(销售取值基础数据!$J:$J,销售取值基础数据!$I:$I,$A10,销售取值基础数据!$B:$B,"&lt;="&amp;BO$4))*110%/(180-BO$4),BP$4&gt;=$C10,($L10-SUM(辅助表!$P6:BO6))*110%/(180-BO$4))</f>
        <v>20.676562500000003</v>
      </c>
      <c r="BQ10" s="61" cm="1">
        <f t="array" ref="BQ10" ca="1">_xlfn.IFS(BQ$4&lt;$C10,($L10-SUMIFS(销售取值基础数据!$J:$J,销售取值基础数据!$I:$I,$A10,销售取值基础数据!$B:$B,"&lt;="&amp;BP$4))*110%/(180-BP$4),BQ$4&gt;=$C10,($L10-SUM(辅助表!$P6:BP6))*110%/(180-BP$4))</f>
        <v>20.709448818897641</v>
      </c>
      <c r="BR10" s="61" cm="1">
        <f t="array" ref="BR10" ca="1">_xlfn.IFS(BR$4&lt;$C10,($L10-SUMIFS(销售取值基础数据!$J:$J,销售取值基础数据!$I:$I,$A10,销售取值基础数据!$B:$B,"&lt;="&amp;BQ$4))*110%/(180-BQ$4),BR$4&gt;=$C10,($L10-SUM(辅助表!$P6:BQ6))*110%/(180-BQ$4))</f>
        <v>20.786507936507938</v>
      </c>
      <c r="BS10" s="61" cm="1">
        <f t="array" ref="BS10" ca="1">_xlfn.IFS(BS$4&lt;$C10,($L10-SUMIFS(销售取值基础数据!$J:$J,销售取值基础数据!$I:$I,$A10,销售取值基础数据!$B:$B,"&lt;="&amp;BR$4))*110%/(180-BR$4),BS$4&gt;=$C10,($L10-SUM(辅助表!$P6:BR6))*110%/(180-BR$4))</f>
        <v>20.820800000000002</v>
      </c>
      <c r="BT10" s="61" cm="1">
        <f t="array" ref="BT10" ca="1">_xlfn.IFS(BT$4&lt;$C10,($L10-SUMIFS(销售取值基础数据!$J:$J,销售取值基础数据!$I:$I,$A10,销售取值基础数据!$B:$B,"&lt;="&amp;BS$4))*110%/(180-BS$4),BT$4&gt;=$C10,($L10-SUM(辅助表!$P6:BS6))*110%/(180-BS$4))</f>
        <v>20.988709677419358</v>
      </c>
      <c r="BU10" s="61" cm="1">
        <f t="array" ref="BU10" ca="1">_xlfn.IFS(BU$4&lt;$C10,($L10-SUMIFS(销售取值基础数据!$J:$J,销售取值基础数据!$I:$I,$A10,销售取值基础数据!$B:$B,"&lt;="&amp;BT$4))*110%/(180-BT$4),BU$4&gt;=$C10,($L10-SUM(辅助表!$P6:BT6))*110%/(180-BT$4))</f>
        <v>21.159349593495939</v>
      </c>
      <c r="BV10" s="61" cm="1">
        <f t="array" ref="BV10" ca="1">_xlfn.IFS(BV$4&lt;$C10,($L10-SUMIFS(销售取值基础数据!$J:$J,销售取值基础数据!$I:$I,$A10,销售取值基础数据!$B:$B,"&lt;="&amp;BU$4))*110%/(180-BU$4),BV$4&gt;=$C10,($L10-SUM(辅助表!$P6:BU6))*110%/(180-BU$4))</f>
        <v>21.332786885245905</v>
      </c>
      <c r="BW10" s="61" cm="1">
        <f t="array" ref="BW10" ca="1">_xlfn.IFS(BW$4&lt;$C10,($L10-SUMIFS(销售取值基础数据!$J:$J,销售取值基础数据!$I:$I,$A10,销售取值基础数据!$B:$B,"&lt;="&amp;BV$4))*110%/(180-BV$4),BW$4&gt;=$C10,($L10-SUM(辅助表!$P6:BV6))*110%/(180-BV$4))</f>
        <v>21.509090909090911</v>
      </c>
      <c r="BX10" s="61" cm="1">
        <f t="array" ref="BX10" ca="1">_xlfn.IFS(BX$4&lt;$C10,($L10-SUMIFS(销售取值基础数据!$J:$J,销售取值基础数据!$I:$I,$A10,销售取值基础数据!$B:$B,"&lt;="&amp;BW$4))*110%/(180-BW$4),BX$4&gt;=$C10,($L10-SUM(辅助表!$P6:BW6))*110%/(180-BW$4))</f>
        <v>21.688333333333336</v>
      </c>
      <c r="BY10" s="61" cm="1">
        <f t="array" ref="BY10" ca="1">_xlfn.IFS(BY$4&lt;$C10,($L10-SUMIFS(销售取值基础数据!$J:$J,销售取值基础数据!$I:$I,$A10,销售取值基础数据!$B:$B,"&lt;="&amp;BX$4))*110%/(180-BX$4),BY$4&gt;=$C10,($L10-SUM(辅助表!$P6:BX6))*110%/(180-BX$4))</f>
        <v>21.870588235294122</v>
      </c>
      <c r="BZ10" s="61" cm="1">
        <f t="array" ref="BZ10" ca="1">_xlfn.IFS(BZ$4&lt;$C10,($L10-SUMIFS(销售取值基础数据!$J:$J,销售取值基础数据!$I:$I,$A10,销售取值基础数据!$B:$B,"&lt;="&amp;BY$4))*110%/(180-BY$4),BZ$4&gt;=$C10,($L10-SUM(辅助表!$P6:BY6))*110%/(180-BY$4))</f>
        <v>22.055932203389833</v>
      </c>
      <c r="CA10" s="61" cm="1">
        <f t="array" ref="CA10" ca="1">_xlfn.IFS(CA$4&lt;$C10,($L10-SUMIFS(销售取值基础数据!$J:$J,销售取值基础数据!$I:$I,$A10,销售取值基础数据!$B:$B,"&lt;="&amp;BZ$4))*110%/(180-BZ$4),CA$4&gt;=$C10,($L10-SUM(辅助表!$P6:BZ6))*110%/(180-BZ$4))</f>
        <v>22.244444444444447</v>
      </c>
      <c r="CB10" s="61" cm="1">
        <f t="array" ref="CB10" ca="1">_xlfn.IFS(CB$4&lt;$C10,($L10-SUMIFS(销售取值基础数据!$J:$J,销售取值基础数据!$I:$I,$A10,销售取值基础数据!$B:$B,"&lt;="&amp;CA$4))*110%/(180-CA$4),CB$4&gt;=$C10,($L10-SUM(辅助表!$P6:CA6))*110%/(180-CA$4))</f>
        <v>22.436206896551727</v>
      </c>
      <c r="CC10" s="61" cm="1">
        <f t="array" ref="CC10" ca="1">_xlfn.IFS(CC$4&lt;$C10,($L10-SUMIFS(销售取值基础数据!$J:$J,销售取值基础数据!$I:$I,$A10,销售取值基础数据!$B:$B,"&lt;="&amp;CB$4))*110%/(180-CB$4),CC$4&gt;=$C10,($L10-SUM(辅助表!$P6:CB6))*110%/(180-CB$4))</f>
        <v>22.631304347826092</v>
      </c>
      <c r="CD10" s="61" cm="1">
        <f t="array" ref="CD10" ca="1">_xlfn.IFS(CD$4&lt;$C10,($L10-SUMIFS(销售取值基础数据!$J:$J,销售取值基础数据!$I:$I,$A10,销售取值基础数据!$B:$B,"&lt;="&amp;CC$4))*110%/(180-CC$4),CD$4&gt;=$C10,($L10-SUM(辅助表!$P6:CC6))*110%/(180-CC$4))</f>
        <v>22.829824561403512</v>
      </c>
      <c r="CE10" s="61" cm="1">
        <f t="array" ref="CE10" ca="1">_xlfn.IFS(CE$4&lt;$C10,($L10-SUMIFS(销售取值基础数据!$J:$J,销售取值基础数据!$I:$I,$A10,销售取值基础数据!$B:$B,"&lt;="&amp;CD$4))*110%/(180-CD$4),CE$4&gt;=$C10,($L10-SUM(辅助表!$P6:CD6))*110%/(180-CD$4))</f>
        <v>23.03185840707965</v>
      </c>
      <c r="CF10" s="61" cm="1">
        <f t="array" ref="CF10" ca="1">_xlfn.IFS(CF$4&lt;$C10,($L10-SUMIFS(销售取值基础数据!$J:$J,销售取值基础数据!$I:$I,$A10,销售取值基础数据!$B:$B,"&lt;="&amp;CE$4))*110%/(180-CE$4),CF$4&gt;=$C10,($L10-SUM(辅助表!$P6:CE6))*110%/(180-CE$4))</f>
        <v>23.237500000000004</v>
      </c>
      <c r="CG10" s="61" cm="1">
        <f t="array" ref="CG10" ca="1">_xlfn.IFS(CG$4&lt;$C10,($L10-SUMIFS(销售取值基础数据!$J:$J,销售取值基础数据!$I:$I,$A10,销售取值基础数据!$B:$B,"&lt;="&amp;CF$4))*110%/(180-CF$4),CG$4&gt;=$C10,($L10-SUM(辅助表!$P6:CF6))*110%/(180-CF$4))</f>
        <v>21.718186026191841</v>
      </c>
      <c r="CH10" s="61" cm="1">
        <f t="array" ref="CH10" ca="1">_xlfn.IFS(CH$4&lt;$C10,($L10-SUMIFS(销售取值基础数据!$J:$J,销售取值基础数据!$I:$I,$A10,销售取值基础数据!$B:$B,"&lt;="&amp;CG$4))*110%/(180-CG$4),CH$4&gt;=$C10,($L10-SUM(辅助表!$P6:CG6))*110%/(180-CG$4))</f>
        <v>21.698442220713485</v>
      </c>
      <c r="CI10" s="61" cm="1">
        <f t="array" ref="CI10" ca="1">_xlfn.IFS(CI$4&lt;$C10,($L10-SUMIFS(销售取值基础数据!$J:$J,销售取值基础数据!$I:$I,$A10,销售取值基础数据!$B:$B,"&lt;="&amp;CH$4))*110%/(180-CH$4),CI$4&gt;=$C10,($L10-SUM(辅助表!$P6:CH6))*110%/(180-CH$4))</f>
        <v>21.67853539298806</v>
      </c>
      <c r="CJ10" s="61" cm="1">
        <f t="array" ref="CJ10" ca="1">_xlfn.IFS(CJ$4&lt;$C10,($L10-SUMIFS(销售取值基础数据!$J:$J,销售取值基础数据!$I:$I,$A10,销售取值基础数据!$B:$B,"&lt;="&amp;CI$4))*110%/(180-CI$4),CJ$4&gt;=$C10,($L10-SUM(辅助表!$P6:CI6))*110%/(180-CI$4))</f>
        <v>21.65846267503159</v>
      </c>
      <c r="CK10" s="61" cm="1">
        <f t="array" ref="CK10" ca="1">_xlfn.IFS(CK$4&lt;$C10,($L10-SUMIFS(销售取值基础数据!$J:$J,销售取值基础数据!$I:$I,$A10,销售取值基础数据!$B:$B,"&lt;="&amp;CJ$4))*110%/(180-CJ$4),CK$4&gt;=$C10,($L10-SUM(辅助表!$P6:CJ6))*110%/(180-CJ$4))</f>
        <v>21.638221121129689</v>
      </c>
      <c r="CL10" s="61" cm="1">
        <f t="array" ref="CL10" ca="1">_xlfn.IFS(CL$4&lt;$C10,($L10-SUMIFS(销售取值基础数据!$J:$J,销售取值基础数据!$I:$I,$A10,销售取值基础数据!$B:$B,"&lt;="&amp;CK$4))*110%/(180-CK$4),CL$4&gt;=$C10,($L10-SUM(辅助表!$P6:CK6))*110%/(180-CK$4))</f>
        <v>21.617807704977679</v>
      </c>
      <c r="CM10" s="61" cm="1">
        <f t="array" ref="CM10" ca="1">_xlfn.IFS(CM$4&lt;$C10,($L10-SUMIFS(销售取值基础数据!$J:$J,销售取值基础数据!$I:$I,$A10,销售取值基础数据!$B:$B,"&lt;="&amp;CL$4))*110%/(180-CL$4),CM$4&gt;=$C10,($L10-SUM(辅助表!$P6:CL6))*110%/(180-CL$4))</f>
        <v>21.597219316687223</v>
      </c>
      <c r="CN10" s="61" cm="1">
        <f t="array" ref="CN10" ca="1">_xlfn.IFS(CN$4&lt;$C10,($L10-SUMIFS(销售取值基础数据!$J:$J,销售取值基础数据!$I:$I,$A10,销售取值基础数据!$B:$B,"&lt;="&amp;CM$4))*110%/(180-CM$4),CN$4&gt;=$C10,($L10-SUM(辅助表!$P6:CM6))*110%/(180-CM$4))</f>
        <v>21.576452759651946</v>
      </c>
      <c r="CO10" s="61" cm="1">
        <f t="array" ref="CO10" ca="1">_xlfn.IFS(CO$4&lt;$C10,($L10-SUMIFS(销售取值基础数据!$J:$J,销售取值基础数据!$I:$I,$A10,销售取值基础数据!$B:$B,"&lt;="&amp;CN$4))*110%/(180-CN$4),CO$4&gt;=$C10,($L10-SUM(辅助表!$P6:CN6))*110%/(180-CN$4))</f>
        <v>21.555504747263935</v>
      </c>
      <c r="CP10" s="61" cm="1">
        <f t="array" ref="CP10" ca="1">_xlfn.IFS(CP$4&lt;$C10,($L10-SUMIFS(销售取值基础数据!$J:$J,销售取值基础数据!$I:$I,$A10,销售取值基础数据!$B:$B,"&lt;="&amp;CO$4))*110%/(180-CO$4),CP$4&gt;=$C10,($L10-SUM(辅助表!$P6:CO6))*110%/(180-CO$4))</f>
        <v>21.534371899472504</v>
      </c>
      <c r="CQ10" s="61" cm="1">
        <f t="array" ref="CQ10" ca="1">_xlfn.IFS(CQ$4&lt;$C10,($L10-SUMIFS(销售取值基础数据!$J:$J,销售取值基础数据!$I:$I,$A10,销售取值基础数据!$B:$B,"&lt;="&amp;CP$4))*110%/(180-CP$4),CQ$4&gt;=$C10,($L10-SUM(辅助表!$P6:CP6))*110%/(180-CP$4))</f>
        <v>21.513050739175991</v>
      </c>
      <c r="CR10" s="61" cm="1">
        <f t="array" ref="CR10" ca="1">_xlfn.IFS(CR$4&lt;$C10,($L10-SUMIFS(销售取值基础数据!$J:$J,销售取值基础数据!$I:$I,$A10,销售取值基础数据!$B:$B,"&lt;="&amp;CQ$4))*110%/(180-CQ$4),CR$4&gt;=$C10,($L10-SUM(辅助表!$P6:CQ6))*110%/(180-CQ$4))</f>
        <v>21.491537688436821</v>
      </c>
      <c r="CS10" s="61" cm="1">
        <f t="array" ref="CS10" ca="1">_xlfn.IFS(CS$4&lt;$C10,($L10-SUMIFS(销售取值基础数据!$J:$J,销售取值基础数据!$I:$I,$A10,销售取值基础数据!$B:$B,"&lt;="&amp;CR$4))*110%/(180-CR$4),CS$4&gt;=$C10,($L10-SUM(辅助表!$P6:CR6))*110%/(180-CR$4))</f>
        <v>21.469829064509103</v>
      </c>
      <c r="CT10" s="61" cm="1">
        <f t="array" ref="CT10" ca="1">_xlfn.IFS(CT$4&lt;$C10,($L10-SUMIFS(销售取值基础数据!$J:$J,销售取值基础数据!$I:$I,$A10,销售取值基础数据!$B:$B,"&lt;="&amp;CS$4))*110%/(180-CS$4),CT$4&gt;=$C10,($L10-SUM(辅助表!$P6:CS6))*110%/(180-CS$4))</f>
        <v>21.447921075667768</v>
      </c>
      <c r="CU10" s="61" cm="1">
        <f t="array" ref="CU10" ca="1">_xlfn.IFS(CU$4&lt;$C10,($L10-SUMIFS(销售取值基础数据!$J:$J,销售取值基础数据!$I:$I,$A10,销售取值基础数据!$B:$B,"&lt;="&amp;CT$4))*110%/(180-CT$4),CU$4&gt;=$C10,($L10-SUM(辅助表!$P6:CT6))*110%/(180-CT$4))</f>
        <v>21.42580981682687</v>
      </c>
      <c r="CV10" s="61" cm="1">
        <f t="array" ref="CV10" ca="1">_xlfn.IFS(CV$4&lt;$C10,($L10-SUMIFS(销售取值基础数据!$J:$J,销售取值基础数据!$I:$I,$A10,销售取值基础数据!$B:$B,"&lt;="&amp;CU$4))*110%/(180-CU$4),CV$4&gt;=$C10,($L10-SUM(辅助表!$P6:CU6))*110%/(180-CU$4))</f>
        <v>21.403491264934345</v>
      </c>
      <c r="CW10" s="61" cm="1">
        <f t="array" ref="CW10" ca="1">_xlfn.IFS(CW$4&lt;$C10,($L10-SUMIFS(销售取值基础数据!$J:$J,销售取值基础数据!$I:$I,$A10,销售取值基础数据!$B:$B,"&lt;="&amp;CV$4))*110%/(180-CV$4),CW$4&gt;=$C10,($L10-SUM(辅助表!$P6:CV6))*110%/(180-CV$4))</f>
        <v>21.380961274129149</v>
      </c>
      <c r="CX10" s="61" cm="1">
        <f t="array" ref="CX10" ca="1">_xlfn.IFS(CX$4&lt;$C10,($L10-SUMIFS(销售取值基础数据!$J:$J,销售取值基础数据!$I:$I,$A10,销售取值基础数据!$B:$B,"&lt;="&amp;CW$4))*110%/(180-CW$4),CX$4&gt;=$C10,($L10-SUM(辅助表!$P6:CW6))*110%/(180-CW$4))</f>
        <v>21.358215570646035</v>
      </c>
      <c r="CY10" s="61" cm="1">
        <f t="array" ref="CY10" ca="1">_xlfn.IFS(CY$4&lt;$C10,($L10-SUMIFS(销售取值基础数据!$J:$J,销售取值基础数据!$I:$I,$A10,销售取值基础数据!$B:$B,"&lt;="&amp;CX$4))*110%/(180-CX$4),CY$4&gt;=$C10,($L10-SUM(辅助表!$P6:CX6))*110%/(180-CX$4))</f>
        <v>21.33524974745179</v>
      </c>
      <c r="CZ10" s="61" cm="1">
        <f t="array" ref="CZ10" ca="1">_xlfn.IFS(CZ$4&lt;$C10,($L10-SUMIFS(销售取值基础数据!$J:$J,销售取值基础数据!$I:$I,$A10,销售取值基础数据!$B:$B,"&lt;="&amp;CY$4))*110%/(180-CY$4),CZ$4&gt;=$C10,($L10-SUM(辅助表!$P6:CY6))*110%/(180-CY$4))</f>
        <v>21.312059258595866</v>
      </c>
      <c r="DA10" s="61" cm="1">
        <f t="array" ref="DA10" ca="1">_xlfn.IFS(DA$4&lt;$C10,($L10-SUMIFS(销售取值基础数据!$J:$J,销售取值基础数据!$I:$I,$A10,销售取值基础数据!$B:$B,"&lt;="&amp;CZ$4))*110%/(180-CZ$4),DA$4&gt;=$C10,($L10-SUM(辅助表!$P6:CZ6))*110%/(180-CZ$4))</f>
        <v>21.28863941325675</v>
      </c>
      <c r="DB10" s="61" cm="1">
        <f t="array" ref="DB10" ca="1">_xlfn.IFS(DB$4&lt;$C10,($L10-SUMIFS(销售取值基础数据!$J:$J,销售取值基础数据!$I:$I,$A10,销售取值基础数据!$B:$B,"&lt;="&amp;DA$4))*110%/(180-DA$4),DB$4&gt;=$C10,($L10-SUM(辅助表!$P6:DA6))*110%/(180-DA$4))</f>
        <v>21.264985369464242</v>
      </c>
      <c r="DC10" s="61" cm="1">
        <f t="array" ref="DC10" ca="1">_xlfn.IFS(DC$4&lt;$C10,($L10-SUMIFS(销售取值基础数据!$J:$J,销售取值基础数据!$I:$I,$A10,销售取值基础数据!$B:$B,"&lt;="&amp;DB$4))*110%/(180-DB$4),DC$4&gt;=$C10,($L10-SUM(辅助表!$P6:DB6))*110%/(180-DB$4))</f>
        <v>21.24109212747608</v>
      </c>
      <c r="DD10" s="61" cm="1">
        <f t="array" ref="DD10" ca="1">_xlfn.IFS(DD$4&lt;$C10,($L10-SUMIFS(销售取值基础数据!$J:$J,销售取值基础数据!$I:$I,$A10,销售取值基础数据!$B:$B,"&lt;="&amp;DC$4))*110%/(180-DC$4),DD$4&gt;=$C10,($L10-SUM(辅助表!$P6:DC6))*110%/(180-DC$4))</f>
        <v>21.216954522785766</v>
      </c>
      <c r="DE10" s="61" cm="1">
        <f t="array" ref="DE10" ca="1">_xlfn.IFS(DE$4&lt;$C10,($L10-SUMIFS(销售取值基础数据!$J:$J,销售取值基础数据!$I:$I,$A10,销售取值基础数据!$B:$B,"&lt;="&amp;DD$4))*110%/(180-DD$4),DE$4&gt;=$C10,($L10-SUM(辅助表!$P6:DD6))*110%/(180-DD$4))</f>
        <v>21.192567218736588</v>
      </c>
      <c r="DF10" s="61" cm="1">
        <f t="array" ref="DF10" ca="1">_xlfn.IFS(DF$4&lt;$C10,($L10-SUMIFS(销售取值基础数据!$J:$J,销售取值基础数据!$I:$I,$A10,销售取值基础数据!$B:$B,"&lt;="&amp;DE$4))*110%/(180-DE$4),DF$4&gt;=$C10,($L10-SUM(辅助表!$P6:DE6))*110%/(180-DE$4))</f>
        <v>21.167924698714803</v>
      </c>
      <c r="DG10" s="61" cm="1">
        <f t="array" ref="DG10" ca="1">_xlfn.IFS(DG$4&lt;$C10,($L10-SUMIFS(销售取值基础数据!$J:$J,销售取值基础数据!$I:$I,$A10,销售取值基础数据!$B:$B,"&lt;="&amp;DF$4))*110%/(180-DF$4),DG$4&gt;=$C10,($L10-SUM(辅助表!$P6:DF6))*110%/(180-DF$4))</f>
        <v>21.143021257892784</v>
      </c>
      <c r="DH10" s="61" cm="1">
        <f t="array" ref="DH10" ca="1">_xlfn.IFS(DH$4&lt;$C10,($L10-SUMIFS(销售取值基础数据!$J:$J,销售取值基础数据!$I:$I,$A10,销售取值基础数据!$B:$B,"&lt;="&amp;DG$4))*110%/(180-DG$4),DH$4&gt;=$C10,($L10-SUM(辅助表!$P6:DG6))*110%/(180-DG$4))</f>
        <v>21.117850994490531</v>
      </c>
      <c r="DI10" s="61" cm="1">
        <f t="array" ref="DI10" ca="1">_xlfn.IFS(DI$4&lt;$C10,($L10-SUMIFS(销售取值基础数据!$J:$J,销售取值基础数据!$I:$I,$A10,销售取值基础数据!$B:$B,"&lt;="&amp;DH$4))*110%/(180-DH$4),DI$4&gt;=$C10,($L10-SUM(辅助表!$P6:DH6))*110%/(180-DH$4))</f>
        <v>21.092407800521265</v>
      </c>
      <c r="DJ10" s="61" cm="1">
        <f t="array" ref="DJ10" ca="1">_xlfn.IFS(DJ$4&lt;$C10,($L10-SUMIFS(销售取值基础数据!$J:$J,销售取值基础数据!$I:$I,$A10,销售取值基础数据!$B:$B,"&lt;="&amp;DI$4))*110%/(180-DI$4),DJ$4&gt;=$C10,($L10-SUM(辅助表!$P6:DI6))*110%/(180-DI$4))</f>
        <v>21.066685351984045</v>
      </c>
      <c r="DK10" s="61" cm="1">
        <f t="array" ref="DK10" ca="1">_xlfn.IFS(DK$4&lt;$C10,($L10-SUMIFS(销售取值基础数据!$J:$J,销售取值基础数据!$I:$I,$A10,销售取值基础数据!$B:$B,"&lt;="&amp;DJ$4))*110%/(180-DJ$4),DK$4&gt;=$C10,($L10-SUM(辅助表!$P6:DJ6))*110%/(180-DJ$4))</f>
        <v>21.040677098463078</v>
      </c>
      <c r="DL10" s="61" cm="1">
        <f t="array" ref="DL10" ca="1">_xlfn.IFS(DL$4&lt;$C10,($L10-SUMIFS(销售取值基础数据!$J:$J,销售取值基础数据!$I:$I,$A10,销售取值基础数据!$B:$B,"&lt;="&amp;DK$4))*110%/(180-DK$4),DL$4&gt;=$C10,($L10-SUM(辅助表!$P6:DK6))*110%/(180-DK$4))</f>
        <v>21.014376252089999</v>
      </c>
      <c r="DM10" s="61" cm="1">
        <f t="array" ref="DM10" ca="1">_xlfn.IFS(DM$4&lt;$C10,($L10-SUMIFS(销售取值基础数据!$J:$J,销售取值基础数据!$I:$I,$A10,销售取值基础数据!$B:$B,"&lt;="&amp;DL$4))*110%/(180-DL$4),DM$4&gt;=$C10,($L10-SUM(辅助表!$P6:DL6))*110%/(180-DL$4))</f>
        <v>20.987775775821532</v>
      </c>
      <c r="DN10" s="61" cm="1">
        <f t="array" ref="DN10" ca="1">_xlfn.IFS(DN$4&lt;$C10,($L10-SUMIFS(销售取值基础数据!$J:$J,销售取值基础数据!$I:$I,$A10,销售取值基础数据!$B:$B,"&lt;="&amp;DM$4))*110%/(180-DM$4),DN$4&gt;=$C10,($L10-SUM(辅助表!$P6:DM6))*110%/(180-DM$4))</f>
        <v>20.960868370980737</v>
      </c>
      <c r="DO10" s="61" cm="1">
        <f t="array" ref="DO10" ca="1">_xlfn.IFS(DO$4&lt;$C10,($L10-SUMIFS(销售取值基础数据!$J:$J,销售取值基础数据!$I:$I,$A10,销售取值基础数据!$B:$B,"&lt;="&amp;DN$4))*110%/(180-DN$4),DO$4&gt;=$C10,($L10-SUM(辅助表!$P6:DN6))*110%/(180-DN$4))</f>
        <v>20.933646464005434</v>
      </c>
      <c r="DP10" s="61" cm="1">
        <f t="array" ref="DP10" ca="1">_xlfn.IFS(DP$4&lt;$C10,($L10-SUMIFS(销售取值基础数据!$J:$J,销售取值基础数据!$I:$I,$A10,销售取值基础数据!$B:$B,"&lt;="&amp;DO$4))*110%/(180-DO$4),DP$4&gt;=$C10,($L10-SUM(辅助表!$P6:DO6))*110%/(180-DO$4))</f>
        <v>20.906102192342271</v>
      </c>
      <c r="DQ10" s="61" cm="1">
        <f t="array" ref="DQ10" ca="1">_xlfn.IFS(DQ$4&lt;$C10,($L10-SUMIFS(销售取值基础数据!$J:$J,销售取值基础数据!$I:$I,$A10,销售取值基础数据!$B:$B,"&lt;="&amp;DP$4))*110%/(180-DP$4),DQ$4&gt;=$C10,($L10-SUM(辅助表!$P6:DP6))*110%/(180-DP$4))</f>
        <v>20.878227389419145</v>
      </c>
      <c r="DR10" s="61" cm="1">
        <f t="array" ref="DR10" ca="1">_xlfn.IFS(DR$4&lt;$C10,($L10-SUMIFS(销售取值基础数据!$J:$J,销售取值基础数据!$I:$I,$A10,销售取值基础数据!$B:$B,"&lt;="&amp;DQ$4))*110%/(180-DQ$4),DR$4&gt;=$C10,($L10-SUM(辅助表!$P6:DQ6))*110%/(180-DQ$4))</f>
        <v>20.850013568622632</v>
      </c>
      <c r="DS10" s="61" cm="1">
        <f t="array" ref="DS10" ca="1">_xlfn.IFS(DS$4&lt;$C10,($L10-SUMIFS(销售取值基础数据!$J:$J,销售取值基础数据!$I:$I,$A10,销售取值基础数据!$B:$B,"&lt;="&amp;DR$4))*110%/(180-DR$4),DS$4&gt;=$C10,($L10-SUM(辅助表!$P6:DR6))*110%/(180-DR$4))</f>
        <v>20.821451906199862</v>
      </c>
      <c r="DT10" s="61" cm="1">
        <f t="array" ref="DT10" ca="1">_xlfn.IFS(DT$4&lt;$C10,($L10-SUMIFS(销售取值基础数据!$J:$J,销售取值基础数据!$I:$I,$A10,销售取值基础数据!$B:$B,"&lt;="&amp;DS$4))*110%/(180-DS$4),DT$4&gt;=$C10,($L10-SUM(辅助表!$P6:DS6))*110%/(180-DS$4))</f>
        <v>20.792533222996806</v>
      </c>
      <c r="DU10" s="61" cm="1">
        <f t="array" ref="DU10" ca="1">_xlfn.IFS(DU$4&lt;$C10,($L10-SUMIFS(销售取值基础数据!$J:$J,销售取值基础数据!$I:$I,$A10,销售取值基础数据!$B:$B,"&lt;="&amp;DT$4))*110%/(180-DT$4),DU$4&gt;=$C10,($L10-SUM(辅助表!$P6:DT6))*110%/(180-DT$4))</f>
        <v>20.763247964936244</v>
      </c>
      <c r="DV10" s="61" cm="1">
        <f t="array" ref="DV10" ca="1">_xlfn.IFS(DV$4&lt;$C10,($L10-SUMIFS(销售取值基础数据!$J:$J,销售取值基础数据!$I:$I,$A10,销售取值基础数据!$B:$B,"&lt;="&amp;DU$4))*110%/(180-DU$4),DV$4&gt;=$C10,($L10-SUM(辅助表!$P6:DU6))*110%/(180-DU$4))</f>
        <v>20.733586182129198</v>
      </c>
      <c r="DW10" s="61" cm="1">
        <f t="array" ref="DW10" ca="1">_xlfn.IFS(DW$4&lt;$C10,($L10-SUMIFS(销售取值基础数据!$J:$J,销售取值基础数据!$I:$I,$A10,销售取值基础数据!$B:$B,"&lt;="&amp;DV$4))*110%/(180-DV$4),DW$4&gt;=$C10,($L10-SUM(辅助表!$P6:DV6))*110%/(180-DV$4))</f>
        <v>20.703537506502922</v>
      </c>
      <c r="DX10" s="61" cm="1">
        <f t="array" ref="DX10" ca="1">_xlfn.IFS(DX$4&lt;$C10,($L10-SUMIFS(销售取值基础数据!$J:$J,销售取值基础数据!$I:$I,$A10,销售取值基础数据!$B:$B,"&lt;="&amp;DW$4))*110%/(180-DW$4),DX$4&gt;=$C10,($L10-SUM(辅助表!$P6:DW6))*110%/(180-DW$4))</f>
        <v>20.673091127816889</v>
      </c>
      <c r="DY10" s="61" cm="1">
        <f t="array" ref="DY10" ca="1">_xlfn.IFS(DY$4&lt;$C10,($L10-SUMIFS(销售取值基础数据!$J:$J,销售取值基础数据!$I:$I,$A10,销售取值基础数据!$B:$B,"&lt;="&amp;DX$4))*110%/(180-DX$4),DY$4&gt;=$C10,($L10-SUM(辅助表!$P6:DX6))*110%/(180-DX$4))</f>
        <v>20.642235767924628</v>
      </c>
      <c r="DZ10" s="61" cm="1">
        <f t="array" ref="DZ10" ca="1">_xlfn.IFS(DZ$4&lt;$C10,($L10-SUMIFS(销售取值基础数据!$J:$J,销售取值基础数据!$I:$I,$A10,销售取值基础数据!$B:$B,"&lt;="&amp;DY$4))*110%/(180-DY$4),DZ$4&gt;=$C10,($L10-SUM(辅助表!$P6:DY6))*110%/(180-DY$4))</f>
        <v>20.610959653124741</v>
      </c>
      <c r="EA10" s="61" cm="1">
        <f t="array" ref="EA10" ca="1">_xlfn.IFS(EA$4&lt;$C10,($L10-SUMIFS(销售取值基础数据!$J:$J,销售取值基础数据!$I:$I,$A10,销售取值基础数据!$B:$B,"&lt;="&amp;DZ$4))*110%/(180-DZ$4),EA$4&gt;=$C10,($L10-SUM(辅助表!$P6:DZ6))*110%/(180-DZ$4))</f>
        <v>20.579250484427629</v>
      </c>
      <c r="EB10" s="61" cm="1">
        <f t="array" ref="EB10" ca="1">_xlfn.IFS(EB$4&lt;$C10,($L10-SUMIFS(销售取值基础数据!$J:$J,销售取值基础数据!$I:$I,$A10,销售取值基础数据!$B:$B,"&lt;="&amp;EA$4))*110%/(180-EA$4),EB$4&gt;=$C10,($L10-SUM(辅助表!$P6:EA6))*110%/(180-EA$4))</f>
        <v>20.547095405545711</v>
      </c>
      <c r="EC10" s="61" cm="1">
        <f t="array" ref="EC10" ca="1">_xlfn.IFS(EC$4&lt;$C10,($L10-SUMIFS(销售取值基础数据!$J:$J,销售取值基础数据!$I:$I,$A10,销售取值基础数据!$B:$B,"&lt;="&amp;EB$4))*110%/(180-EB$4),EC$4&gt;=$C10,($L10-SUM(辅助表!$P6:EB6))*110%/(180-EB$4))</f>
        <v>20.514480968394054</v>
      </c>
      <c r="ED10" s="61" cm="1">
        <f t="array" ref="ED10" ca="1">_xlfn.IFS(ED$4&lt;$C10,($L10-SUMIFS(销售取值基础数据!$J:$J,销售取值基础数据!$I:$I,$A10,销售取值基础数据!$B:$B,"&lt;="&amp;EC$4))*110%/(180-EC$4),ED$4&gt;=$C10,($L10-SUM(辅助表!$P6:EC6))*110%/(180-EC$4))</f>
        <v>20.481393095864384</v>
      </c>
      <c r="EE10" s="61" cm="1">
        <f t="array" ref="EE10" ca="1">_xlfn.IFS(EE$4&lt;$C10,($L10-SUMIFS(销售取值基础数据!$J:$J,销售取值基础数据!$I:$I,$A10,销售取值基础数据!$B:$B,"&lt;="&amp;ED$4))*110%/(180-ED$4),EE$4&gt;=$C10,($L10-SUM(辅助表!$P6:ED6))*110%/(180-ED$4))</f>
        <v>20.447817041608864</v>
      </c>
      <c r="EF10" s="61" cm="1">
        <f t="array" ref="EF10" ca="1">_xlfn.IFS(EF$4&lt;$C10,($L10-SUMIFS(销售取值基础数据!$J:$J,销售取值基础数据!$I:$I,$A10,销售取值基础数据!$B:$B,"&lt;="&amp;EE$4))*100%/(180-EE$4),EF$4&gt;=$C10,($L10-SUM(辅助表!$P6:EE6))*100%/(180-EE$4))</f>
        <v>18.557943042308651</v>
      </c>
      <c r="EG10" s="61" cm="1">
        <f t="array" ref="EG10" ca="1">_xlfn.IFS(EG$4&lt;$C10,($L10-SUMIFS(销售取值基础数据!$J:$J,销售取值基础数据!$I:$I,$A10,销售取值基础数据!$B:$B,"&lt;="&amp;EF$4))*100%/(180-EF$4),EG$4&gt;=$C10,($L10-SUM(辅助表!$P6:EF6))*100%/(180-EF$4))</f>
        <v>18.557943042308654</v>
      </c>
      <c r="EH10" s="61" cm="1">
        <f t="array" ref="EH10" ca="1">_xlfn.IFS(EH$4&lt;$C10,($L10-SUMIFS(销售取值基础数据!$J:$J,销售取值基础数据!$I:$I,$A10,销售取值基础数据!$B:$B,"&lt;="&amp;EG$4))*100%/(180-EG$4),EH$4&gt;=$C10,($L10-SUM(辅助表!$P6:EG6))*100%/(180-EG$4))</f>
        <v>18.557943042308651</v>
      </c>
      <c r="EI10" s="61" cm="1">
        <f t="array" ref="EI10" ca="1">_xlfn.IFS(EI$4&lt;$C10,($L10-SUMIFS(销售取值基础数据!$J:$J,销售取值基础数据!$I:$I,$A10,销售取值基础数据!$B:$B,"&lt;="&amp;EH$4))*100%/(180-EH$4),EI$4&gt;=$C10,($L10-SUM(辅助表!$P6:EH6))*100%/(180-EH$4))</f>
        <v>18.557943042308647</v>
      </c>
      <c r="EJ10" s="61" cm="1">
        <f t="array" ref="EJ10" ca="1">_xlfn.IFS(EJ$4&lt;$C10,($L10-SUMIFS(销售取值基础数据!$J:$J,销售取值基础数据!$I:$I,$A10,销售取值基础数据!$B:$B,"&lt;="&amp;EI$4))*100%/(180-EI$4),EJ$4&gt;=$C10,($L10-SUM(辅助表!$P6:EI6))*100%/(180-EI$4))</f>
        <v>18.557943042308644</v>
      </c>
      <c r="EK10" s="61" cm="1">
        <f t="array" ref="EK10" ca="1">_xlfn.IFS(EK$4&lt;$C10,($L10-SUMIFS(销售取值基础数据!$J:$J,销售取值基础数据!$I:$I,$A10,销售取值基础数据!$B:$B,"&lt;="&amp;EJ$4))*100%/(180-EJ$4),EK$4&gt;=$C10,($L10-SUM(辅助表!$P6:EJ6))*100%/(180-EJ$4))</f>
        <v>18.55794304230864</v>
      </c>
      <c r="EL10" s="61" cm="1">
        <f t="array" ref="EL10" ca="1">_xlfn.IFS(EL$4&lt;$C10,($L10-SUMIFS(销售取值基础数据!$J:$J,销售取值基础数据!$I:$I,$A10,销售取值基础数据!$B:$B,"&lt;="&amp;EK$4))*100%/(180-EK$4),EL$4&gt;=$C10,($L10-SUM(辅助表!$P6:EK6))*100%/(180-EK$4))</f>
        <v>18.55794304230864</v>
      </c>
      <c r="EM10" s="61" cm="1">
        <f t="array" ref="EM10" ca="1">_xlfn.IFS(EM$4&lt;$C10,($L10-SUMIFS(销售取值基础数据!$J:$J,销售取值基础数据!$I:$I,$A10,销售取值基础数据!$B:$B,"&lt;="&amp;EL$4))*100%/(180-EL$4),EM$4&gt;=$C10,($L10-SUM(辅助表!$P6:EL6))*100%/(180-EL$4))</f>
        <v>18.557943042308636</v>
      </c>
      <c r="EN10" s="61" cm="1">
        <f t="array" ref="EN10" ca="1">_xlfn.IFS(EN$4&lt;$C10,($L10-SUMIFS(销售取值基础数据!$J:$J,销售取值基础数据!$I:$I,$A10,销售取值基础数据!$B:$B,"&lt;="&amp;EM$4))*100%/(180-EM$4),EN$4&gt;=$C10,($L10-SUM(辅助表!$P6:EM6))*100%/(180-EM$4))</f>
        <v>18.557943042308633</v>
      </c>
      <c r="EO10" s="61" cm="1">
        <f t="array" ref="EO10" ca="1">_xlfn.IFS(EO$4&lt;$C10,($L10-SUMIFS(销售取值基础数据!$J:$J,销售取值基础数据!$I:$I,$A10,销售取值基础数据!$B:$B,"&lt;="&amp;EN$4))*100%/(180-EN$4),EO$4&gt;=$C10,($L10-SUM(辅助表!$P6:EN6))*100%/(180-EN$4))</f>
        <v>18.557943042308633</v>
      </c>
      <c r="EP10" s="61" cm="1">
        <f t="array" ref="EP10" ca="1">_xlfn.IFS(EP$4&lt;$C10,($L10-SUMIFS(销售取值基础数据!$J:$J,销售取值基础数据!$I:$I,$A10,销售取值基础数据!$B:$B,"&lt;="&amp;EO$4))*100%/(180-EO$4),EP$4&gt;=$C10,($L10-SUM(辅助表!$P6:EO6))*100%/(180-EO$4))</f>
        <v>18.557943042308633</v>
      </c>
      <c r="EQ10" s="61" cm="1">
        <f t="array" ref="EQ10" ca="1">_xlfn.IFS(EQ$4&lt;$C10,($L10-SUMIFS(销售取值基础数据!$J:$J,销售取值基础数据!$I:$I,$A10,销售取值基础数据!$B:$B,"&lt;="&amp;EP$4))*100%/(180-EP$4),EQ$4&gt;=$C10,($L10-SUM(辅助表!$P6:EP6))*100%/(180-EP$4))</f>
        <v>18.557943042308636</v>
      </c>
      <c r="ER10" s="61" cm="1">
        <f t="array" ref="ER10" ca="1">_xlfn.IFS(ER$4&lt;$C10,($L10-SUMIFS(销售取值基础数据!$J:$J,销售取值基础数据!$I:$I,$A10,销售取值基础数据!$B:$B,"&lt;="&amp;EQ$4))*100%/(180-EQ$4),ER$4&gt;=$C10,($L10-SUM(辅助表!$P6:EQ6))*100%/(180-EQ$4))</f>
        <v>18.557943042308636</v>
      </c>
      <c r="ES10" s="61" cm="1">
        <f t="array" ref="ES10" ca="1">_xlfn.IFS(ES$4&lt;$C10,($L10-SUMIFS(销售取值基础数据!$J:$J,销售取值基础数据!$I:$I,$A10,销售取值基础数据!$B:$B,"&lt;="&amp;ER$4))*100%/(180-ER$4),ES$4&gt;=$C10,($L10-SUM(辅助表!$P6:ER6))*100%/(180-ER$4))</f>
        <v>18.557943042308636</v>
      </c>
      <c r="ET10" s="61" cm="1">
        <f t="array" ref="ET10" ca="1">_xlfn.IFS(ET$4&lt;$C10,($L10-SUMIFS(销售取值基础数据!$J:$J,销售取值基础数据!$I:$I,$A10,销售取值基础数据!$B:$B,"&lt;="&amp;ES$4))*100%/(180-ES$4),ET$4&gt;=$C10,($L10-SUM(辅助表!$P6:ES6))*100%/(180-ES$4))</f>
        <v>18.55794304230864</v>
      </c>
      <c r="EU10" s="61" cm="1">
        <f t="array" ref="EU10" ca="1">_xlfn.IFS(EU$4&lt;$C10,($L10-SUMIFS(销售取值基础数据!$J:$J,销售取值基础数据!$I:$I,$A10,销售取值基础数据!$B:$B,"&lt;="&amp;ET$4))*100%/(180-ET$4),EU$4&gt;=$C10,($L10-SUM(辅助表!$P6:ET6))*100%/(180-ET$4))</f>
        <v>18.55794304230864</v>
      </c>
      <c r="EV10" s="61" cm="1">
        <f t="array" ref="EV10" ca="1">_xlfn.IFS(EV$4&lt;$C10,($L10-SUMIFS(销售取值基础数据!$J:$J,销售取值基础数据!$I:$I,$A10,销售取值基础数据!$B:$B,"&lt;="&amp;EU$4))*100%/(180-EU$4),EV$4&gt;=$C10,($L10-SUM(辅助表!$P6:EU6))*100%/(180-EU$4))</f>
        <v>18.55794304230864</v>
      </c>
      <c r="EW10" s="61" cm="1">
        <f t="array" ref="EW10" ca="1">_xlfn.IFS(EW$4&lt;$C10,($L10-SUMIFS(销售取值基础数据!$J:$J,销售取值基础数据!$I:$I,$A10,销售取值基础数据!$B:$B,"&lt;="&amp;EV$4))*100%/(180-EV$4),EW$4&gt;=$C10,($L10-SUM(辅助表!$P6:EV6))*100%/(180-EV$4))</f>
        <v>18.557943042308644</v>
      </c>
      <c r="EX10" s="61" cm="1">
        <f t="array" ref="EX10" ca="1">_xlfn.IFS(EX$4&lt;$C10,($L10-SUMIFS(销售取值基础数据!$J:$J,销售取值基础数据!$I:$I,$A10,销售取值基础数据!$B:$B,"&lt;="&amp;EW$4))*100%/(180-EW$4),EX$4&gt;=$C10,($L10-SUM(辅助表!$P6:EW6))*100%/(180-EW$4))</f>
        <v>18.557943042308644</v>
      </c>
      <c r="EY10" s="61" cm="1">
        <f t="array" ref="EY10" ca="1">_xlfn.IFS(EY$4&lt;$C10,($L10-SUMIFS(销售取值基础数据!$J:$J,销售取值基础数据!$I:$I,$A10,销售取值基础数据!$B:$B,"&lt;="&amp;EX$4))*100%/(180-EX$4),EY$4&gt;=$C10,($L10-SUM(辅助表!$P6:EX6))*100%/(180-EX$4))</f>
        <v>18.557943042308647</v>
      </c>
      <c r="EZ10" s="61" cm="1">
        <f t="array" ref="EZ10" ca="1">_xlfn.IFS(EZ$4&lt;$C10,($L10-SUMIFS(销售取值基础数据!$J:$J,销售取值基础数据!$I:$I,$A10,销售取值基础数据!$B:$B,"&lt;="&amp;EY$4))*100%/(180-EY$4),EZ$4&gt;=$C10,($L10-SUM(辅助表!$P6:EY6))*100%/(180-EY$4))</f>
        <v>18.557943042308647</v>
      </c>
      <c r="FA10" s="61" cm="1">
        <f t="array" ref="FA10" ca="1">_xlfn.IFS(FA$4&lt;$C10,($L10-SUMIFS(销售取值基础数据!$J:$J,销售取值基础数据!$I:$I,$A10,销售取值基础数据!$B:$B,"&lt;="&amp;EZ$4))*100%/(180-EZ$4),FA$4&gt;=$C10,($L10-SUM(辅助表!$P6:EZ6))*100%/(180-EZ$4))</f>
        <v>18.557943042308651</v>
      </c>
      <c r="FB10" s="61" cm="1">
        <f t="array" ref="FB10" ca="1">_xlfn.IFS(FB$4&lt;$C10,($L10-SUMIFS(销售取值基础数据!$J:$J,销售取值基础数据!$I:$I,$A10,销售取值基础数据!$B:$B,"&lt;="&amp;FA$4))*100%/(180-FA$4),FB$4&gt;=$C10,($L10-SUM(辅助表!$P6:FA6))*100%/(180-FA$4))</f>
        <v>18.557943042308651</v>
      </c>
      <c r="FC10" s="61" cm="1">
        <f t="array" ref="FC10" ca="1">_xlfn.IFS(FC$4&lt;$C10,($L10-SUMIFS(销售取值基础数据!$J:$J,销售取值基础数据!$I:$I,$A10,销售取值基础数据!$B:$B,"&lt;="&amp;FB$4))*100%/(180-FB$4),FC$4&gt;=$C10,($L10-SUM(辅助表!$P6:FB6))*100%/(180-FB$4))</f>
        <v>18.557943042308654</v>
      </c>
      <c r="FD10" s="61" cm="1">
        <f t="array" ref="FD10" ca="1">_xlfn.IFS(FD$4&lt;$C10,($L10-SUMIFS(销售取值基础数据!$J:$J,销售取值基础数据!$I:$I,$A10,销售取值基础数据!$B:$B,"&lt;="&amp;FC$4))*100%/(180-FC$4),FD$4&gt;=$C10,($L10-SUM(辅助表!$P6:FC6))*100%/(180-FC$4))</f>
        <v>18.557943042308654</v>
      </c>
      <c r="FE10" s="61" cm="1">
        <f t="array" ref="FE10" ca="1">_xlfn.IFS(FE$4&lt;$C10,($L10-SUMIFS(销售取值基础数据!$J:$J,销售取值基础数据!$I:$I,$A10,销售取值基础数据!$B:$B,"&lt;="&amp;FD$4))*100%/(180-FD$4),FE$4&gt;=$C10,($L10-SUM(辅助表!$P6:FD6))*100%/(180-FD$4))</f>
        <v>18.557943042308658</v>
      </c>
      <c r="FF10" s="61" cm="1">
        <f t="array" ref="FF10" ca="1">_xlfn.IFS(FF$4&lt;$C10,($L10-SUMIFS(销售取值基础数据!$J:$J,销售取值基础数据!$I:$I,$A10,销售取值基础数据!$B:$B,"&lt;="&amp;FE$4))*100%/(180-FE$4),FF$4&gt;=$C10,($L10-SUM(辅助表!$P6:FE6))*100%/(180-FE$4))</f>
        <v>18.557943042308661</v>
      </c>
      <c r="FG10" s="61" cm="1">
        <f t="array" ref="FG10" ca="1">_xlfn.IFS(FG$4&lt;$C10,($L10-SUMIFS(销售取值基础数据!$J:$J,销售取值基础数据!$I:$I,$A10,销售取值基础数据!$B:$B,"&lt;="&amp;FF$4))*100%/(180-FF$4),FG$4&gt;=$C10,($L10-SUM(辅助表!$P6:FF6))*100%/(180-FF$4))</f>
        <v>18.557943042308661</v>
      </c>
      <c r="FH10" s="61" cm="1">
        <f t="array" ref="FH10" ca="1">_xlfn.IFS(FH$4&lt;$C10,($L10-SUMIFS(销售取值基础数据!$J:$J,销售取值基础数据!$I:$I,$A10,销售取值基础数据!$B:$B,"&lt;="&amp;FG$4))*100%/(180-FG$4),FH$4&gt;=$C10,($L10-SUM(辅助表!$P6:FG6))*100%/(180-FG$4))</f>
        <v>18.557943042308665</v>
      </c>
      <c r="FI10" s="61" cm="1">
        <f t="array" ref="FI10" ca="1">_xlfn.IFS(FI$4&lt;$C10,($L10-SUMIFS(销售取值基础数据!$J:$J,销售取值基础数据!$I:$I,$A10,销售取值基础数据!$B:$B,"&lt;="&amp;FH$4))*100%/(180-FH$4),FI$4&gt;=$C10,($L10-SUM(辅助表!$P6:FH6))*100%/(180-FH$4))</f>
        <v>18.557943042308668</v>
      </c>
      <c r="FJ10" s="61" cm="1">
        <f t="array" ref="FJ10" ca="1">_xlfn.IFS(FJ$4&lt;$C10,($L10-SUMIFS(销售取值基础数据!$J:$J,销售取值基础数据!$I:$I,$A10,销售取值基础数据!$B:$B,"&lt;="&amp;FI$4))*100%/(180-FI$4),FJ$4&gt;=$C10,($L10-SUM(辅助表!$P6:FI6))*100%/(180-FI$4))</f>
        <v>18.557943042308672</v>
      </c>
      <c r="FK10" s="61" cm="1">
        <f t="array" ref="FK10" ca="1">_xlfn.IFS(FK$4&lt;$C10,($L10-SUMIFS(销售取值基础数据!$J:$J,销售取值基础数据!$I:$I,$A10,销售取值基础数据!$B:$B,"&lt;="&amp;FJ$4))*100%/(180-FJ$4),FK$4&gt;=$C10,($L10-SUM(辅助表!$P6:FJ6))*100%/(180-FJ$4))</f>
        <v>18.557943042308672</v>
      </c>
      <c r="FL10" s="61" cm="1">
        <f t="array" ref="FL10" ca="1">_xlfn.IFS(FL$4&lt;$C10,($L10-SUMIFS(销售取值基础数据!$J:$J,销售取值基础数据!$I:$I,$A10,销售取值基础数据!$B:$B,"&lt;="&amp;FK$4))*100%/(180-FK$4),FL$4&gt;=$C10,($L10-SUM(辅助表!$P6:FK6))*100%/(180-FK$4))</f>
        <v>18.557943042308676</v>
      </c>
      <c r="FM10" s="61" cm="1">
        <f t="array" ref="FM10" ca="1">_xlfn.IFS(FM$4&lt;$C10,($L10-SUMIFS(销售取值基础数据!$J:$J,销售取值基础数据!$I:$I,$A10,销售取值基础数据!$B:$B,"&lt;="&amp;FL$4))*100%/(180-FL$4),FM$4&gt;=$C10,($L10-SUM(辅助表!$P6:FL6))*100%/(180-FL$4))</f>
        <v>18.557943042308679</v>
      </c>
      <c r="FN10" s="61" cm="1">
        <f t="array" ref="FN10" ca="1">_xlfn.IFS(FN$4&lt;$C10,($L10-SUMIFS(销售取值基础数据!$J:$J,销售取值基础数据!$I:$I,$A10,销售取值基础数据!$B:$B,"&lt;="&amp;FM$4))*100%/(180-FM$4),FN$4&gt;=$C10,($L10-SUM(辅助表!$P6:FM6))*100%/(180-FM$4))</f>
        <v>18.557943042308686</v>
      </c>
      <c r="FO10" s="61" cm="1">
        <f t="array" ref="FO10" ca="1">_xlfn.IFS(FO$4&lt;$C10,($L10-SUMIFS(销售取值基础数据!$J:$J,销售取值基础数据!$I:$I,$A10,销售取值基础数据!$B:$B,"&lt;="&amp;FN$4))*100%/(180-FN$4),FO$4&gt;=$C10,($L10-SUM(辅助表!$P6:FN6))*100%/(180-FN$4))</f>
        <v>18.55794304230869</v>
      </c>
      <c r="FP10" s="61" cm="1">
        <f t="array" ref="FP10" ca="1">_xlfn.IFS(FP$4&lt;$C10,($L10-SUMIFS(销售取值基础数据!$J:$J,销售取值基础数据!$I:$I,$A10,销售取值基础数据!$B:$B,"&lt;="&amp;FO$4))*100%/(180-FO$4),FP$4&gt;=$C10,($L10-SUM(辅助表!$P6:FO6))*100%/(180-FO$4))</f>
        <v>18.557943042308693</v>
      </c>
      <c r="FQ10" s="61" cm="1">
        <f t="array" ref="FQ10" ca="1">_xlfn.IFS(FQ$4&lt;$C10,($L10-SUMIFS(销售取值基础数据!$J:$J,销售取值基础数据!$I:$I,$A10,销售取值基础数据!$B:$B,"&lt;="&amp;FP$4))*100%/(180-FP$4),FQ$4&gt;=$C10,($L10-SUM(辅助表!$P6:FP6))*100%/(180-FP$4))</f>
        <v>18.557943042308697</v>
      </c>
      <c r="FR10" s="61" cm="1">
        <f t="array" ref="FR10" ca="1">_xlfn.IFS(FR$4&lt;$C10,($L10-SUMIFS(销售取值基础数据!$J:$J,销售取值基础数据!$I:$I,$A10,销售取值基础数据!$B:$B,"&lt;="&amp;FQ$4))*100%/(180-FQ$4),FR$4&gt;=$C10,($L10-SUM(辅助表!$P6:FQ6))*100%/(180-FQ$4))</f>
        <v>18.557943042308704</v>
      </c>
      <c r="FS10" s="61" cm="1">
        <f t="array" ref="FS10" ca="1">_xlfn.IFS(FS$4&lt;$C10,($L10-SUMIFS(销售取值基础数据!$J:$J,销售取值基础数据!$I:$I,$A10,销售取值基础数据!$B:$B,"&lt;="&amp;FR$4))*100%/(180-FR$4),FS$4&gt;=$C10,($L10-SUM(辅助表!$P6:FR6))*100%/(180-FR$4))</f>
        <v>18.557943042308711</v>
      </c>
      <c r="FT10" s="61" cm="1">
        <f t="array" ref="FT10" ca="1">_xlfn.IFS(FT$4&lt;$C10,($L10-SUMIFS(销售取值基础数据!$J:$J,销售取值基础数据!$I:$I,$A10,销售取值基础数据!$B:$B,"&lt;="&amp;FS$4))*100%/(180-FS$4),FT$4&gt;=$C10,($L10-SUM(辅助表!$P6:FS6))*100%/(180-FS$4))</f>
        <v>18.557943042308715</v>
      </c>
      <c r="FU10" s="61" cm="1">
        <f t="array" ref="FU10" ca="1">_xlfn.IFS(FU$4&lt;$C10,($L10-SUMIFS(销售取值基础数据!$J:$J,销售取值基础数据!$I:$I,$A10,销售取值基础数据!$B:$B,"&lt;="&amp;FT$4))*100%/(180-FT$4),FU$4&gt;=$C10,($L10-SUM(辅助表!$P6:FT6))*100%/(180-FT$4))</f>
        <v>18.557943042308722</v>
      </c>
      <c r="FV10" s="61" cm="1">
        <f t="array" ref="FV10" ca="1">_xlfn.IFS(FV$4&lt;$C10,($L10-SUMIFS(销售取值基础数据!$J:$J,销售取值基础数据!$I:$I,$A10,销售取值基础数据!$B:$B,"&lt;="&amp;FU$4))*100%/(180-FU$4),FV$4&gt;=$C10,($L10-SUM(辅助表!$P6:FU6))*100%/(180-FU$4))</f>
        <v>18.557943042308732</v>
      </c>
      <c r="FW10" s="61" cm="1">
        <f t="array" ref="FW10" ca="1">_xlfn.IFS(FW$4&lt;$C10,($L10-SUMIFS(销售取值基础数据!$J:$J,销售取值基础数据!$I:$I,$A10,销售取值基础数据!$B:$B,"&lt;="&amp;FV$4))*100%/(180-FV$4),FW$4&gt;=$C10,($L10-SUM(辅助表!$P6:FV6))*100%/(180-FV$4))</f>
        <v>18.557943042308739</v>
      </c>
      <c r="FX10" s="61" cm="1">
        <f t="array" ref="FX10" ca="1">_xlfn.IFS(FX$4&lt;$C10,($L10-SUMIFS(销售取值基础数据!$J:$J,销售取值基础数据!$I:$I,$A10,销售取值基础数据!$B:$B,"&lt;="&amp;FW$4))*100%/(180-FW$4),FX$4&gt;=$C10,($L10-SUM(辅助表!$P6:FW6))*100%/(180-FW$4))</f>
        <v>18.55794304230875</v>
      </c>
      <c r="FY10" s="61" cm="1">
        <f t="array" ref="FY10" ca="1">_xlfn.IFS(FY$4&lt;$C10,($L10-SUMIFS(销售取值基础数据!$J:$J,销售取值基础数据!$I:$I,$A10,销售取值基础数据!$B:$B,"&lt;="&amp;FX$4))*100%/(180-FX$4),FY$4&gt;=$C10,($L10-SUM(辅助表!$P6:FX6))*100%/(180-FX$4))</f>
        <v>18.557943042308761</v>
      </c>
      <c r="FZ10" s="61" cm="1">
        <f t="array" ref="FZ10" ca="1">_xlfn.IFS(FZ$4&lt;$C10,($L10-SUMIFS(销售取值基础数据!$J:$J,销售取值基础数据!$I:$I,$A10,销售取值基础数据!$B:$B,"&lt;="&amp;FY$4))*100%/(180-FY$4),FZ$4&gt;=$C10,($L10-SUM(辅助表!$P6:FY6))*100%/(180-FY$4))</f>
        <v>18.557943042308775</v>
      </c>
      <c r="GA10" s="61" cm="1">
        <f t="array" ref="GA10" ca="1">_xlfn.IFS(GA$4&lt;$C10,($L10-SUMIFS(销售取值基础数据!$J:$J,销售取值基础数据!$I:$I,$A10,销售取值基础数据!$B:$B,"&lt;="&amp;FZ$4))*100%/(180-FZ$4),GA$4&gt;=$C10,($L10-SUM(辅助表!$P6:FZ6))*100%/(180-FZ$4))</f>
        <v>18.557943042308789</v>
      </c>
      <c r="GB10" s="61" cm="1">
        <f t="array" ref="GB10" ca="1">_xlfn.IFS(GB$4&lt;$C10,($L10-SUMIFS(销售取值基础数据!$J:$J,销售取值基础数据!$I:$I,$A10,销售取值基础数据!$B:$B,"&lt;="&amp;GA$4))*100%/(180-GA$4),GB$4&gt;=$C10,($L10-SUM(辅助表!$P6:GA6))*100%/(180-GA$4))</f>
        <v>18.557943042308807</v>
      </c>
      <c r="GC10" s="61" cm="1">
        <f t="array" ref="GC10" ca="1">_xlfn.IFS(GC$4&lt;$C10,($L10-SUMIFS(销售取值基础数据!$J:$J,销售取值基础数据!$I:$I,$A10,销售取值基础数据!$B:$B,"&lt;="&amp;GB$4))*100%/(180-GB$4),GC$4&gt;=$C10,($L10-SUM(辅助表!$P6:GB6))*100%/(180-GB$4))</f>
        <v>18.557943042308828</v>
      </c>
      <c r="GD10" s="61" cm="1">
        <f t="array" ref="GD10" ca="1">_xlfn.IFS(GD$4&lt;$C10,($L10-SUMIFS(销售取值基础数据!$J:$J,销售取值基础数据!$I:$I,$A10,销售取值基础数据!$B:$B,"&lt;="&amp;GC$4))*100%/(180-GC$4),GD$4&gt;=$C10,($L10-SUM(辅助表!$P6:GC6))*100%/(180-GC$4))</f>
        <v>18.557943042308853</v>
      </c>
      <c r="GE10" s="61" cm="1">
        <f t="array" ref="GE10" ca="1">_xlfn.IFS(GE$4&lt;$C10,($L10-SUMIFS(销售取值基础数据!$J:$J,销售取值基础数据!$I:$I,$A10,销售取值基础数据!$B:$B,"&lt;="&amp;GD$4))*100%/(180-GD$4),GE$4&gt;=$C10,($L10-SUM(辅助表!$P6:GD6))*100%/(180-GD$4))</f>
        <v>18.557943042308882</v>
      </c>
      <c r="GF10" s="61" cm="1">
        <f t="array" ref="GF10" ca="1">_xlfn.IFS(GF$4&lt;$C10,($L10-SUMIFS(销售取值基础数据!$J:$J,销售取值基础数据!$I:$I,$A10,销售取值基础数据!$B:$B,"&lt;="&amp;GE$4))*100%/(180-GE$4),GF$4&gt;=$C10,($L10-SUM(辅助表!$P6:GE6))*100%/(180-GE$4))</f>
        <v>18.557943042308921</v>
      </c>
      <c r="GG10" s="61" cm="1">
        <f t="array" ref="GG10" ca="1">_xlfn.IFS(GG$4&lt;$C10,($L10-SUMIFS(销售取值基础数据!$J:$J,销售取值基础数据!$I:$I,$A10,销售取值基础数据!$B:$B,"&lt;="&amp;GF$4))*100%/(180-GF$4),GG$4&gt;=$C10,($L10-SUM(辅助表!$P6:GF6))*100%/(180-GF$4))</f>
        <v>18.55794304230897</v>
      </c>
      <c r="GH10" s="61" cm="1">
        <f t="array" ref="GH10" ca="1">_xlfn.IFS(GH$4&lt;$C10,($L10-SUMIFS(销售取值基础数据!$J:$J,销售取值基础数据!$I:$I,$A10,销售取值基础数据!$B:$B,"&lt;="&amp;GG$4))*100%/(180-GG$4),GH$4&gt;=$C10,($L10-SUM(辅助表!$P6:GG6))*100%/(180-GG$4))</f>
        <v>18.557943042309034</v>
      </c>
      <c r="GI10" s="61" cm="1">
        <f t="array" ref="GI10" ca="1">_xlfn.IFS(GI$4&lt;$C10,($L10-SUMIFS(销售取值基础数据!$J:$J,销售取值基础数据!$I:$I,$A10,销售取值基础数据!$B:$B,"&lt;="&amp;GH$4))*100%/(180-GH$4),GI$4&gt;=$C10,($L10-SUM(辅助表!$P6:GH6))*100%/(180-GH$4))</f>
        <v>18.557943042309127</v>
      </c>
      <c r="GJ10" s="61" cm="1">
        <f t="array" ref="GJ10" ca="1">_xlfn.IFS(GJ$4&lt;$C10,($L10-SUMIFS(销售取值基础数据!$J:$J,销售取值基础数据!$I:$I,$A10,销售取值基础数据!$B:$B,"&lt;="&amp;GI$4))*100%/(180-GI$4),GJ$4&gt;=$C10,($L10-SUM(辅助表!$P6:GI6))*100%/(180-GI$4))</f>
        <v>18.557943042309262</v>
      </c>
      <c r="GK10" s="61" cm="1">
        <f t="array" ref="GK10" ca="1">_xlfn.IFS(GK$4&lt;$C10,($L10-SUMIFS(销售取值基础数据!$J:$J,销售取值基础数据!$I:$I,$A10,销售取值基础数据!$B:$B,"&lt;="&amp;GJ$4))*100%/(180-GJ$4),GK$4&gt;=$C10,($L10-SUM(辅助表!$P6:GJ6))*100%/(180-GJ$4))</f>
        <v>18.557943042309489</v>
      </c>
      <c r="GL10" s="61" cm="1">
        <f t="array" ref="GL10" ca="1">_xlfn.IFS(GL$4&lt;$C10,($L10-SUMIFS(销售取值基础数据!$J:$J,销售取值基础数据!$I:$I,$A10,销售取值基础数据!$B:$B,"&lt;="&amp;GK$4))*100%/(180-GK$4),GL$4&gt;=$C10,($L10-SUM(辅助表!$P6:GK6))*100%/(180-GK$4))</f>
        <v>18.557943042309716</v>
      </c>
      <c r="GM10" s="61" cm="1">
        <f t="array" ref="GM10" ca="1">_xlfn.IFS(GM$4&lt;$C10,($L10-SUMIFS(销售取值基础数据!$J:$J,销售取值基础数据!$I:$I,$A10,销售取值基础数据!$B:$B,"&lt;="&amp;GL$4))*100%/(180-GL$4),GM$4&gt;=$C10,($L10-SUM(辅助表!$P6:GL6))*100%/(180-GL$4))</f>
        <v>18.557943042310853</v>
      </c>
    </row>
    <row r="11" spans="1:195" x14ac:dyDescent="0.25">
      <c r="A11" s="9" t="s">
        <v>24</v>
      </c>
      <c r="B11" s="21">
        <v>46170</v>
      </c>
      <c r="C11" s="9">
        <f t="shared" ca="1" si="0"/>
        <v>34</v>
      </c>
      <c r="D11" s="9" t="str" cm="1">
        <f t="array" ref="D11" ca="1">_xlfn.IFS(AND(TODAY()-B11&lt;=30,TODAY()-B11&gt;=0),"新品期",AND(TODAY()-B11&gt;=31,TODAY()-B11&lt;=120),"热销期",AND(TODAY()-B11&gt;=121,TODAY()-B11&lt;=180),"清货期",TODAY()-B11&gt;180,"滞销")</f>
        <v>热销期</v>
      </c>
      <c r="E11" s="9">
        <f t="shared" si="1"/>
        <v>780</v>
      </c>
      <c r="F11" s="9"/>
      <c r="G11" s="9">
        <f>SUMIF([1]销售表!I:I,A11,[1]销售表!J:J)</f>
        <v>220</v>
      </c>
      <c r="H11" s="10">
        <f t="shared" si="2"/>
        <v>0.22</v>
      </c>
      <c r="I11" s="9"/>
      <c r="J11" s="9">
        <f>SUMIFS([1]销售表!J:J,[1]销售表!I:I,A11,[1]销售表!E:E,"可取")</f>
        <v>49</v>
      </c>
      <c r="K11" s="9"/>
      <c r="L11" s="9">
        <v>1000</v>
      </c>
      <c r="M11" s="11">
        <f>_xlfn.XLOOKUP(A11,[1]销售表!I:I,[1]销售表!J:J,0,0,-1)</f>
        <v>6</v>
      </c>
      <c r="N11" s="11" cm="1">
        <f t="array" ref="N11" ca="1">IF(C11&gt;180,"0",INDEX(P11:GM11,C11))</f>
        <v>6.1111111111111098</v>
      </c>
      <c r="O11" s="22" t="s">
        <v>28</v>
      </c>
      <c r="P11" s="23">
        <f t="shared" si="7"/>
        <v>4.4444444444444402</v>
      </c>
      <c r="Q11" s="23">
        <f t="shared" ref="Q11:AS11" si="12">$L11*80%/180</f>
        <v>4.4444444444444402</v>
      </c>
      <c r="R11" s="23">
        <f t="shared" si="12"/>
        <v>4.4444444444444402</v>
      </c>
      <c r="S11" s="23">
        <f t="shared" si="12"/>
        <v>4.4444444444444402</v>
      </c>
      <c r="T11" s="23">
        <f t="shared" si="12"/>
        <v>4.4444444444444402</v>
      </c>
      <c r="U11" s="23">
        <f t="shared" si="12"/>
        <v>4.4444444444444402</v>
      </c>
      <c r="V11" s="23">
        <f t="shared" si="12"/>
        <v>4.4444444444444402</v>
      </c>
      <c r="W11" s="23">
        <f t="shared" si="12"/>
        <v>4.4444444444444402</v>
      </c>
      <c r="X11" s="23">
        <f t="shared" si="12"/>
        <v>4.4444444444444402</v>
      </c>
      <c r="Y11" s="23">
        <f t="shared" si="12"/>
        <v>4.4444444444444402</v>
      </c>
      <c r="Z11" s="23">
        <f t="shared" si="12"/>
        <v>4.4444444444444402</v>
      </c>
      <c r="AA11" s="23">
        <f t="shared" si="12"/>
        <v>4.4444444444444402</v>
      </c>
      <c r="AB11" s="23">
        <f t="shared" si="12"/>
        <v>4.4444444444444402</v>
      </c>
      <c r="AC11" s="23">
        <f t="shared" si="12"/>
        <v>4.4444444444444402</v>
      </c>
      <c r="AD11" s="23">
        <f t="shared" si="12"/>
        <v>4.4444444444444402</v>
      </c>
      <c r="AE11" s="23">
        <f t="shared" si="12"/>
        <v>4.4444444444444402</v>
      </c>
      <c r="AF11" s="23">
        <f t="shared" si="12"/>
        <v>4.4444444444444402</v>
      </c>
      <c r="AG11" s="23">
        <f t="shared" si="12"/>
        <v>4.4444444444444402</v>
      </c>
      <c r="AH11" s="23">
        <f t="shared" si="12"/>
        <v>4.4444444444444402</v>
      </c>
      <c r="AI11" s="23">
        <f t="shared" si="12"/>
        <v>4.4444444444444402</v>
      </c>
      <c r="AJ11" s="23">
        <f t="shared" si="12"/>
        <v>4.4444444444444402</v>
      </c>
      <c r="AK11" s="23">
        <f t="shared" si="12"/>
        <v>4.4444444444444402</v>
      </c>
      <c r="AL11" s="23">
        <f t="shared" si="12"/>
        <v>4.4444444444444402</v>
      </c>
      <c r="AM11" s="23">
        <f t="shared" si="12"/>
        <v>4.4444444444444402</v>
      </c>
      <c r="AN11" s="23">
        <f t="shared" si="12"/>
        <v>4.4444444444444402</v>
      </c>
      <c r="AO11" s="23">
        <f t="shared" si="12"/>
        <v>4.4444444444444402</v>
      </c>
      <c r="AP11" s="23">
        <f t="shared" si="12"/>
        <v>4.4444444444444402</v>
      </c>
      <c r="AQ11" s="23">
        <f t="shared" si="12"/>
        <v>4.4444444444444402</v>
      </c>
      <c r="AR11" s="23">
        <f t="shared" si="12"/>
        <v>4.4444444444444402</v>
      </c>
      <c r="AS11" s="23">
        <f t="shared" si="12"/>
        <v>4.4444444444444402</v>
      </c>
      <c r="AT11" s="23">
        <f t="shared" ref="AT11:DE11" si="13">$L11*110%/180</f>
        <v>6.1111111111111098</v>
      </c>
      <c r="AU11" s="23">
        <f t="shared" si="13"/>
        <v>6.1111111111111098</v>
      </c>
      <c r="AV11" s="23">
        <f t="shared" si="13"/>
        <v>6.1111111111111098</v>
      </c>
      <c r="AW11" s="23">
        <f t="shared" si="13"/>
        <v>6.1111111111111098</v>
      </c>
      <c r="AX11" s="23">
        <f t="shared" si="13"/>
        <v>6.1111111111111098</v>
      </c>
      <c r="AY11" s="23">
        <f t="shared" si="13"/>
        <v>6.1111111111111098</v>
      </c>
      <c r="AZ11" s="23">
        <f t="shared" si="13"/>
        <v>6.1111111111111098</v>
      </c>
      <c r="BA11" s="23">
        <f t="shared" si="13"/>
        <v>6.1111111111111098</v>
      </c>
      <c r="BB11" s="23">
        <f t="shared" si="13"/>
        <v>6.1111111111111098</v>
      </c>
      <c r="BC11" s="23">
        <f t="shared" si="13"/>
        <v>6.1111111111111098</v>
      </c>
      <c r="BD11" s="23">
        <f t="shared" si="13"/>
        <v>6.1111111111111098</v>
      </c>
      <c r="BE11" s="23">
        <f t="shared" si="13"/>
        <v>6.1111111111111098</v>
      </c>
      <c r="BF11" s="23">
        <f t="shared" si="13"/>
        <v>6.1111111111111098</v>
      </c>
      <c r="BG11" s="23">
        <f t="shared" si="13"/>
        <v>6.1111111111111098</v>
      </c>
      <c r="BH11" s="23">
        <f t="shared" si="13"/>
        <v>6.1111111111111098</v>
      </c>
      <c r="BI11" s="23">
        <f t="shared" si="13"/>
        <v>6.1111111111111098</v>
      </c>
      <c r="BJ11" s="23">
        <f t="shared" si="13"/>
        <v>6.1111111111111098</v>
      </c>
      <c r="BK11" s="23">
        <f t="shared" si="13"/>
        <v>6.1111111111111098</v>
      </c>
      <c r="BL11" s="23">
        <f t="shared" si="13"/>
        <v>6.1111111111111098</v>
      </c>
      <c r="BM11" s="23">
        <f t="shared" si="13"/>
        <v>6.1111111111111098</v>
      </c>
      <c r="BN11" s="23">
        <f t="shared" si="13"/>
        <v>6.1111111111111098</v>
      </c>
      <c r="BO11" s="23">
        <f t="shared" si="13"/>
        <v>6.1111111111111098</v>
      </c>
      <c r="BP11" s="23">
        <f t="shared" si="13"/>
        <v>6.1111111111111098</v>
      </c>
      <c r="BQ11" s="23">
        <f t="shared" si="13"/>
        <v>6.1111111111111098</v>
      </c>
      <c r="BR11" s="23">
        <f t="shared" si="13"/>
        <v>6.1111111111111098</v>
      </c>
      <c r="BS11" s="23">
        <f t="shared" si="13"/>
        <v>6.1111111111111098</v>
      </c>
      <c r="BT11" s="23">
        <f t="shared" si="13"/>
        <v>6.1111111111111098</v>
      </c>
      <c r="BU11" s="23">
        <f t="shared" si="13"/>
        <v>6.1111111111111098</v>
      </c>
      <c r="BV11" s="23">
        <f t="shared" si="13"/>
        <v>6.1111111111111098</v>
      </c>
      <c r="BW11" s="23">
        <f t="shared" si="13"/>
        <v>6.1111111111111098</v>
      </c>
      <c r="BX11" s="23">
        <f t="shared" si="13"/>
        <v>6.1111111111111098</v>
      </c>
      <c r="BY11" s="23">
        <f t="shared" si="13"/>
        <v>6.1111111111111098</v>
      </c>
      <c r="BZ11" s="23">
        <f t="shared" si="13"/>
        <v>6.1111111111111098</v>
      </c>
      <c r="CA11" s="23">
        <f t="shared" si="13"/>
        <v>6.1111111111111098</v>
      </c>
      <c r="CB11" s="23">
        <f t="shared" si="13"/>
        <v>6.1111111111111098</v>
      </c>
      <c r="CC11" s="23">
        <f t="shared" si="13"/>
        <v>6.1111111111111098</v>
      </c>
      <c r="CD11" s="23">
        <f t="shared" si="13"/>
        <v>6.1111111111111098</v>
      </c>
      <c r="CE11" s="23">
        <f t="shared" si="13"/>
        <v>6.1111111111111098</v>
      </c>
      <c r="CF11" s="23">
        <f t="shared" si="13"/>
        <v>6.1111111111111098</v>
      </c>
      <c r="CG11" s="23">
        <f t="shared" si="13"/>
        <v>6.1111111111111098</v>
      </c>
      <c r="CH11" s="23">
        <f t="shared" si="13"/>
        <v>6.1111111111111098</v>
      </c>
      <c r="CI11" s="23">
        <f t="shared" si="13"/>
        <v>6.1111111111111098</v>
      </c>
      <c r="CJ11" s="23">
        <f t="shared" si="13"/>
        <v>6.1111111111111098</v>
      </c>
      <c r="CK11" s="23">
        <f t="shared" si="13"/>
        <v>6.1111111111111098</v>
      </c>
      <c r="CL11" s="23">
        <f t="shared" si="13"/>
        <v>6.1111111111111098</v>
      </c>
      <c r="CM11" s="23">
        <f t="shared" si="13"/>
        <v>6.1111111111111098</v>
      </c>
      <c r="CN11" s="23">
        <f t="shared" si="13"/>
        <v>6.1111111111111098</v>
      </c>
      <c r="CO11" s="23">
        <f t="shared" si="13"/>
        <v>6.1111111111111098</v>
      </c>
      <c r="CP11" s="23">
        <f t="shared" si="13"/>
        <v>6.1111111111111098</v>
      </c>
      <c r="CQ11" s="23">
        <f t="shared" si="13"/>
        <v>6.1111111111111098</v>
      </c>
      <c r="CR11" s="23">
        <f t="shared" si="13"/>
        <v>6.1111111111111098</v>
      </c>
      <c r="CS11" s="23">
        <f t="shared" si="13"/>
        <v>6.1111111111111098</v>
      </c>
      <c r="CT11" s="23">
        <f t="shared" si="13"/>
        <v>6.1111111111111098</v>
      </c>
      <c r="CU11" s="23">
        <f t="shared" si="13"/>
        <v>6.1111111111111098</v>
      </c>
      <c r="CV11" s="23">
        <f t="shared" si="13"/>
        <v>6.1111111111111098</v>
      </c>
      <c r="CW11" s="23">
        <f t="shared" si="13"/>
        <v>6.1111111111111098</v>
      </c>
      <c r="CX11" s="23">
        <f t="shared" si="13"/>
        <v>6.1111111111111098</v>
      </c>
      <c r="CY11" s="23">
        <f t="shared" si="13"/>
        <v>6.1111111111111098</v>
      </c>
      <c r="CZ11" s="23">
        <f t="shared" si="13"/>
        <v>6.1111111111111098</v>
      </c>
      <c r="DA11" s="23">
        <f t="shared" si="13"/>
        <v>6.1111111111111098</v>
      </c>
      <c r="DB11" s="23">
        <f t="shared" si="13"/>
        <v>6.1111111111111098</v>
      </c>
      <c r="DC11" s="23">
        <f t="shared" si="13"/>
        <v>6.1111111111111098</v>
      </c>
      <c r="DD11" s="23">
        <f t="shared" si="13"/>
        <v>6.1111111111111098</v>
      </c>
      <c r="DE11" s="23">
        <f t="shared" si="13"/>
        <v>6.1111111111111098</v>
      </c>
      <c r="DF11" s="23">
        <f t="shared" ref="DF11:EE11" si="14">$L11*110%/180</f>
        <v>6.1111111111111098</v>
      </c>
      <c r="DG11" s="23">
        <f t="shared" si="14"/>
        <v>6.1111111111111098</v>
      </c>
      <c r="DH11" s="23">
        <f t="shared" si="14"/>
        <v>6.1111111111111098</v>
      </c>
      <c r="DI11" s="23">
        <f t="shared" si="14"/>
        <v>6.1111111111111098</v>
      </c>
      <c r="DJ11" s="23">
        <f t="shared" si="14"/>
        <v>6.1111111111111098</v>
      </c>
      <c r="DK11" s="23">
        <f t="shared" si="14"/>
        <v>6.1111111111111098</v>
      </c>
      <c r="DL11" s="23">
        <f t="shared" si="14"/>
        <v>6.1111111111111098</v>
      </c>
      <c r="DM11" s="23">
        <f t="shared" si="14"/>
        <v>6.1111111111111098</v>
      </c>
      <c r="DN11" s="23">
        <f t="shared" si="14"/>
        <v>6.1111111111111098</v>
      </c>
      <c r="DO11" s="23">
        <f t="shared" si="14"/>
        <v>6.1111111111111098</v>
      </c>
      <c r="DP11" s="23">
        <f t="shared" si="14"/>
        <v>6.1111111111111098</v>
      </c>
      <c r="DQ11" s="23">
        <f t="shared" si="14"/>
        <v>6.1111111111111098</v>
      </c>
      <c r="DR11" s="23">
        <f t="shared" si="14"/>
        <v>6.1111111111111098</v>
      </c>
      <c r="DS11" s="23">
        <f t="shared" si="14"/>
        <v>6.1111111111111098</v>
      </c>
      <c r="DT11" s="23">
        <f t="shared" si="14"/>
        <v>6.1111111111111098</v>
      </c>
      <c r="DU11" s="23">
        <f t="shared" si="14"/>
        <v>6.1111111111111098</v>
      </c>
      <c r="DV11" s="23">
        <f t="shared" si="14"/>
        <v>6.1111111111111098</v>
      </c>
      <c r="DW11" s="23">
        <f t="shared" si="14"/>
        <v>6.1111111111111098</v>
      </c>
      <c r="DX11" s="23">
        <f t="shared" si="14"/>
        <v>6.1111111111111098</v>
      </c>
      <c r="DY11" s="23">
        <f t="shared" si="14"/>
        <v>6.1111111111111098</v>
      </c>
      <c r="DZ11" s="23">
        <f t="shared" si="14"/>
        <v>6.1111111111111098</v>
      </c>
      <c r="EA11" s="23">
        <f t="shared" si="14"/>
        <v>6.1111111111111098</v>
      </c>
      <c r="EB11" s="23">
        <f t="shared" si="14"/>
        <v>6.1111111111111098</v>
      </c>
      <c r="EC11" s="23">
        <f t="shared" si="14"/>
        <v>6.1111111111111098</v>
      </c>
      <c r="ED11" s="23">
        <f t="shared" si="14"/>
        <v>6.1111111111111098</v>
      </c>
      <c r="EE11" s="23">
        <f t="shared" si="14"/>
        <v>6.1111111111111098</v>
      </c>
      <c r="EF11" s="23">
        <f t="shared" ref="EF11:GM11" si="15">$L11*100%/180</f>
        <v>5.5555555555555598</v>
      </c>
      <c r="EG11" s="23">
        <f t="shared" si="15"/>
        <v>5.5555555555555598</v>
      </c>
      <c r="EH11" s="23">
        <f t="shared" si="15"/>
        <v>5.5555555555555598</v>
      </c>
      <c r="EI11" s="23">
        <f t="shared" si="15"/>
        <v>5.5555555555555598</v>
      </c>
      <c r="EJ11" s="23">
        <f t="shared" si="15"/>
        <v>5.5555555555555598</v>
      </c>
      <c r="EK11" s="23">
        <f t="shared" si="15"/>
        <v>5.5555555555555598</v>
      </c>
      <c r="EL11" s="23">
        <f t="shared" si="15"/>
        <v>5.5555555555555598</v>
      </c>
      <c r="EM11" s="23">
        <f t="shared" si="15"/>
        <v>5.5555555555555598</v>
      </c>
      <c r="EN11" s="23">
        <f t="shared" si="15"/>
        <v>5.5555555555555598</v>
      </c>
      <c r="EO11" s="23">
        <f t="shared" si="15"/>
        <v>5.5555555555555598</v>
      </c>
      <c r="EP11" s="23">
        <f t="shared" si="15"/>
        <v>5.5555555555555598</v>
      </c>
      <c r="EQ11" s="23">
        <f t="shared" si="15"/>
        <v>5.5555555555555598</v>
      </c>
      <c r="ER11" s="23">
        <f t="shared" si="15"/>
        <v>5.5555555555555598</v>
      </c>
      <c r="ES11" s="23">
        <f t="shared" si="15"/>
        <v>5.5555555555555598</v>
      </c>
      <c r="ET11" s="23">
        <f t="shared" si="15"/>
        <v>5.5555555555555598</v>
      </c>
      <c r="EU11" s="23">
        <f t="shared" si="15"/>
        <v>5.5555555555555598</v>
      </c>
      <c r="EV11" s="23">
        <f t="shared" si="15"/>
        <v>5.5555555555555598</v>
      </c>
      <c r="EW11" s="23">
        <f t="shared" si="15"/>
        <v>5.5555555555555598</v>
      </c>
      <c r="EX11" s="23">
        <f t="shared" si="15"/>
        <v>5.5555555555555598</v>
      </c>
      <c r="EY11" s="23">
        <f t="shared" si="15"/>
        <v>5.5555555555555598</v>
      </c>
      <c r="EZ11" s="23">
        <f t="shared" si="15"/>
        <v>5.5555555555555598</v>
      </c>
      <c r="FA11" s="23">
        <f t="shared" si="15"/>
        <v>5.5555555555555598</v>
      </c>
      <c r="FB11" s="23">
        <f t="shared" si="15"/>
        <v>5.5555555555555598</v>
      </c>
      <c r="FC11" s="23">
        <f t="shared" si="15"/>
        <v>5.5555555555555598</v>
      </c>
      <c r="FD11" s="23">
        <f t="shared" si="15"/>
        <v>5.5555555555555598</v>
      </c>
      <c r="FE11" s="23">
        <f t="shared" si="15"/>
        <v>5.5555555555555598</v>
      </c>
      <c r="FF11" s="23">
        <f t="shared" si="15"/>
        <v>5.5555555555555598</v>
      </c>
      <c r="FG11" s="23">
        <f t="shared" si="15"/>
        <v>5.5555555555555598</v>
      </c>
      <c r="FH11" s="23">
        <f t="shared" si="15"/>
        <v>5.5555555555555598</v>
      </c>
      <c r="FI11" s="23">
        <f t="shared" si="15"/>
        <v>5.5555555555555598</v>
      </c>
      <c r="FJ11" s="23">
        <f t="shared" si="15"/>
        <v>5.5555555555555598</v>
      </c>
      <c r="FK11" s="23">
        <f t="shared" si="15"/>
        <v>5.5555555555555598</v>
      </c>
      <c r="FL11" s="23">
        <f t="shared" si="15"/>
        <v>5.5555555555555598</v>
      </c>
      <c r="FM11" s="23">
        <f t="shared" si="15"/>
        <v>5.5555555555555598</v>
      </c>
      <c r="FN11" s="23">
        <f t="shared" si="15"/>
        <v>5.5555555555555598</v>
      </c>
      <c r="FO11" s="23">
        <f t="shared" si="15"/>
        <v>5.5555555555555598</v>
      </c>
      <c r="FP11" s="23">
        <f t="shared" si="15"/>
        <v>5.5555555555555598</v>
      </c>
      <c r="FQ11" s="23">
        <f t="shared" si="15"/>
        <v>5.5555555555555598</v>
      </c>
      <c r="FR11" s="23">
        <f t="shared" si="15"/>
        <v>5.5555555555555598</v>
      </c>
      <c r="FS11" s="23">
        <f t="shared" si="15"/>
        <v>5.5555555555555598</v>
      </c>
      <c r="FT11" s="23">
        <f t="shared" si="15"/>
        <v>5.5555555555555598</v>
      </c>
      <c r="FU11" s="23">
        <f t="shared" si="15"/>
        <v>5.5555555555555598</v>
      </c>
      <c r="FV11" s="23">
        <f t="shared" si="15"/>
        <v>5.5555555555555598</v>
      </c>
      <c r="FW11" s="23">
        <f t="shared" si="15"/>
        <v>5.5555555555555598</v>
      </c>
      <c r="FX11" s="23">
        <f t="shared" si="15"/>
        <v>5.5555555555555598</v>
      </c>
      <c r="FY11" s="23">
        <f t="shared" si="15"/>
        <v>5.5555555555555598</v>
      </c>
      <c r="FZ11" s="23">
        <f t="shared" si="15"/>
        <v>5.5555555555555598</v>
      </c>
      <c r="GA11" s="23">
        <f t="shared" si="15"/>
        <v>5.5555555555555598</v>
      </c>
      <c r="GB11" s="23">
        <f t="shared" si="15"/>
        <v>5.5555555555555598</v>
      </c>
      <c r="GC11" s="23">
        <f t="shared" si="15"/>
        <v>5.5555555555555598</v>
      </c>
      <c r="GD11" s="23">
        <f t="shared" si="15"/>
        <v>5.5555555555555598</v>
      </c>
      <c r="GE11" s="23">
        <f t="shared" si="15"/>
        <v>5.5555555555555598</v>
      </c>
      <c r="GF11" s="23">
        <f t="shared" si="15"/>
        <v>5.5555555555555598</v>
      </c>
      <c r="GG11" s="23">
        <f t="shared" si="15"/>
        <v>5.5555555555555598</v>
      </c>
      <c r="GH11" s="23">
        <f t="shared" si="15"/>
        <v>5.5555555555555598</v>
      </c>
      <c r="GI11" s="23">
        <f t="shared" si="15"/>
        <v>5.5555555555555598</v>
      </c>
      <c r="GJ11" s="23">
        <f t="shared" si="15"/>
        <v>5.5555555555555598</v>
      </c>
      <c r="GK11" s="23">
        <f t="shared" si="15"/>
        <v>5.5555555555555598</v>
      </c>
      <c r="GL11" s="23">
        <f t="shared" si="15"/>
        <v>5.5555555555555598</v>
      </c>
      <c r="GM11" s="23">
        <f t="shared" si="15"/>
        <v>5.5555555555555598</v>
      </c>
    </row>
    <row r="12" spans="1:195" x14ac:dyDescent="0.25">
      <c r="A12" s="9" t="s">
        <v>24</v>
      </c>
      <c r="B12" s="21">
        <v>46170</v>
      </c>
      <c r="C12" s="9">
        <f t="shared" ca="1" si="0"/>
        <v>34</v>
      </c>
      <c r="D12" s="9" t="str" cm="1">
        <f t="array" ref="D12" ca="1">_xlfn.IFS(AND(TODAY()-B12&lt;=30,TODAY()-B12&gt;=0),"新品期",AND(TODAY()-B12&gt;=31,TODAY()-B12&lt;=120),"热销期",AND(TODAY()-B12&gt;=121,TODAY()-B12&lt;=180),"清货期",TODAY()-B12&gt;180,"滞销")</f>
        <v>热销期</v>
      </c>
      <c r="E12" s="9">
        <f t="shared" si="1"/>
        <v>780</v>
      </c>
      <c r="F12" s="9"/>
      <c r="G12" s="9">
        <f>SUMIF([1]销售表!I:I,A12,[1]销售表!J:J)</f>
        <v>220</v>
      </c>
      <c r="H12" s="10">
        <f t="shared" si="2"/>
        <v>0.22</v>
      </c>
      <c r="I12" s="9"/>
      <c r="J12" s="9">
        <f>SUMIFS([1]销售表!J:J,[1]销售表!I:I,A12,[1]销售表!E:E,"可取")</f>
        <v>49</v>
      </c>
      <c r="K12" s="9"/>
      <c r="L12" s="9">
        <v>1000</v>
      </c>
      <c r="M12" s="11">
        <f>_xlfn.XLOOKUP(A12,[1]销售表!I:I,[1]销售表!J:J,0,0,-1)</f>
        <v>6</v>
      </c>
      <c r="N12" s="11" cm="1">
        <f t="array" ref="N12" ca="1">IF(C12&gt;180,"0",INDEX(P12:GM12,C12))</f>
        <v>6.3755102040816327</v>
      </c>
      <c r="O12" s="22" t="s">
        <v>29</v>
      </c>
      <c r="P12" s="23">
        <f>SUMIFS(销售取值基础数据!J:J,销售取值基础数据!I:I,$A12,销售取值基础数据!B:B,$P$4)</f>
        <v>3</v>
      </c>
      <c r="Q12" s="23">
        <f ca="1">IF($C12&gt;Q$4,SUMIFS(销售取值基础数据!J:J,销售取值基础数据!I:I,$A12,销售取值基础数据!B:B,Q$4),($L12-SUM($P12))*80%/(180-P$4))</f>
        <v>1</v>
      </c>
      <c r="R12" s="23">
        <f ca="1">IF($C12&gt;R$4,SUMIFS(销售取值基础数据!$J:$J,销售取值基础数据!$I:$I,$A12,销售取值基础数据!$B:$B,R$4),($L12-SUM($P12:Q12))*80%/(180-Q$4))</f>
        <v>2</v>
      </c>
      <c r="S12" s="23">
        <f ca="1">IF($C12&gt;S$4,SUMIFS(销售取值基础数据!$J:$J,销售取值基础数据!$I:$I,$A12,销售取值基础数据!$B:$B,S$4),($L12-SUM($P12:R12))*80%/(180-R$4))</f>
        <v>4</v>
      </c>
      <c r="T12" s="23">
        <f ca="1">IF($C12&gt;T$4,SUMIFS(销售取值基础数据!$J:$J,销售取值基础数据!$I:$I,$A12,销售取值基础数据!$B:$B,T$4),($L12-SUM($P12:S12))*80%/(180-S$4))</f>
        <v>5</v>
      </c>
      <c r="U12" s="23">
        <f ca="1">IF($C12&gt;U$4,SUMIFS(销售取值基础数据!$J:$J,销售取值基础数据!$I:$I,$A12,销售取值基础数据!$B:$B,U$4),($L12-SUM($P12:T12))*80%/(180-T$4))</f>
        <v>5</v>
      </c>
      <c r="V12" s="23">
        <f ca="1">IF($C12&gt;V$4,SUMIFS(销售取值基础数据!$J:$J,销售取值基础数据!$I:$I,$A12,销售取值基础数据!$B:$B,V$4),($L12-SUM($P12:U12))*80%/(180-U$4))</f>
        <v>8</v>
      </c>
      <c r="W12" s="23">
        <f ca="1">IF($C12&gt;W$4,SUMIFS(销售取值基础数据!$J:$J,销售取值基础数据!$I:$I,$A12,销售取值基础数据!$B:$B,W$4),($L12-SUM($P12:V12))*80%/(180-V$4))</f>
        <v>3</v>
      </c>
      <c r="X12" s="23">
        <f ca="1">IF($C12&gt;X$4,SUMIFS(销售取值基础数据!$J:$J,销售取值基础数据!$I:$I,$A12,销售取值基础数据!$B:$B,X$4),($L12-SUM($P12:W12))*80%/(180-W$4))</f>
        <v>5</v>
      </c>
      <c r="Y12" s="23">
        <f ca="1">IF($C12&gt;Y$4,SUMIFS(销售取值基础数据!$J:$J,销售取值基础数据!$I:$I,$A12,销售取值基础数据!$B:$B,Y$4),($L12-SUM($P12:X12))*80%/(180-X$4))</f>
        <v>9</v>
      </c>
      <c r="Z12" s="23">
        <f ca="1">IF($C12&gt;Z$4,SUMIFS(销售取值基础数据!$J:$J,销售取值基础数据!$I:$I,$A12,销售取值基础数据!$B:$B,Z$4),($L12-SUM($P12:Y12))*80%/(180-Y$4))</f>
        <v>5</v>
      </c>
      <c r="AA12" s="23">
        <f ca="1">IF($C12&gt;AA$4,SUMIFS(销售取值基础数据!$J:$J,销售取值基础数据!$I:$I,$A12,销售取值基础数据!$B:$B,AA$4),($L12-SUM($P12:Z12))*80%/(180-Z$4))</f>
        <v>6</v>
      </c>
      <c r="AB12" s="23">
        <f ca="1">IF($C12&gt;AB$4,SUMIFS(销售取值基础数据!$J:$J,销售取值基础数据!$I:$I,$A12,销售取值基础数据!$B:$B,AB$4),($L12-SUM($P12:AA12))*80%/(180-AA$4))</f>
        <v>8</v>
      </c>
      <c r="AC12" s="23">
        <f ca="1">IF($C12&gt;AC$4,SUMIFS(销售取值基础数据!$J:$J,销售取值基础数据!$I:$I,$A12,销售取值基础数据!$B:$B,AC$4),($L12-SUM($P12:AB12))*80%/(180-AB$4))</f>
        <v>9</v>
      </c>
      <c r="AD12" s="23">
        <f ca="1">IF($C12&gt;AD$4,SUMIFS(销售取值基础数据!$J:$J,销售取值基础数据!$I:$I,$A12,销售取值基础数据!$B:$B,AD$4),($L12-SUM($P12:AC12))*80%/(180-AC$4))</f>
        <v>7</v>
      </c>
      <c r="AE12" s="23">
        <f ca="1">IF($C12&gt;AE$4,SUMIFS(销售取值基础数据!$J:$J,销售取值基础数据!$I:$I,$A12,销售取值基础数据!$B:$B,AE$4),($L12-SUM($P12:AD12))*80%/(180-AD$4))</f>
        <v>5</v>
      </c>
      <c r="AF12" s="23">
        <f ca="1">IF($C12&gt;AF$4,SUMIFS(销售取值基础数据!$J:$J,销售取值基础数据!$I:$I,$A12,销售取值基础数据!$B:$B,AF$4),($L12-SUM($P12:AE12))*80%/(180-AE$4))</f>
        <v>6</v>
      </c>
      <c r="AG12" s="23">
        <f ca="1">IF($C12&gt;AG$4,SUMIFS(销售取值基础数据!$J:$J,销售取值基础数据!$I:$I,$A12,销售取值基础数据!$B:$B,AG$4),($L12-SUM($P12:AF12))*80%/(180-AF$4))</f>
        <v>8</v>
      </c>
      <c r="AH12" s="23">
        <f ca="1">IF($C12&gt;AH$4,SUMIFS(销售取值基础数据!$J:$J,销售取值基础数据!$I:$I,$A12,销售取值基础数据!$B:$B,AH$4),($L12-SUM($P12:AG12))*80%/(180-AG$4))</f>
        <v>6</v>
      </c>
      <c r="AI12" s="23">
        <f ca="1">IF($C12&gt;AI$4,SUMIFS(销售取值基础数据!$J:$J,销售取值基础数据!$I:$I,$A12,销售取值基础数据!$B:$B,AI$4),($L12-SUM($P12:AH12))*80%/(180-AH$4))</f>
        <v>6</v>
      </c>
      <c r="AJ12" s="23">
        <f ca="1">IF($C12&gt;AJ$4,SUMIFS(销售取值基础数据!$J:$J,销售取值基础数据!$I:$I,$A12,销售取值基础数据!$B:$B,AJ$4),($L12-SUM($P12:AI12))*80%/(180-AI$4))</f>
        <v>7</v>
      </c>
      <c r="AK12" s="23">
        <f ca="1">IF($C12&gt;AK$4,SUMIFS(销售取值基础数据!$J:$J,销售取值基础数据!$I:$I,$A12,销售取值基础数据!$B:$B,AK$4),($L12-SUM($P12:AJ12))*80%/(180-AJ$4))</f>
        <v>5</v>
      </c>
      <c r="AL12" s="23">
        <f ca="1">IF($C12&gt;AL$4,SUMIFS(销售取值基础数据!$J:$J,销售取值基础数据!$I:$I,$A12,销售取值基础数据!$B:$B,AL$4),($L12-SUM($P12:AK12))*80%/(180-AK$4))</f>
        <v>9</v>
      </c>
      <c r="AM12" s="23">
        <f ca="1">IF($C12&gt;AM$4,SUMIFS(销售取值基础数据!$J:$J,销售取值基础数据!$I:$I,$A12,销售取值基础数据!$B:$B,AM$4),($L12-SUM($P12:AL12))*80%/(180-AL$4))</f>
        <v>9</v>
      </c>
      <c r="AN12" s="23">
        <f ca="1">IF($C12&gt;AN$4,SUMIFS(销售取值基础数据!$J:$J,销售取值基础数据!$I:$I,$A12,销售取值基础数据!$B:$B,AN$4),($L12-SUM($P12:AM12))*80%/(180-AM$4))</f>
        <v>7</v>
      </c>
      <c r="AO12" s="54">
        <f ca="1">IF($C12&gt;AO$4,SUMIFS(销售取值基础数据!$J:$J,销售取值基础数据!$I:$I,$A12,销售取值基础数据!$B:$B,AO$4),($L12-SUM($P12:AN12))*80%/(180-AN$4))</f>
        <v>0</v>
      </c>
      <c r="AP12" s="54">
        <f ca="1">IF($C12&gt;AP$4,SUMIFS(销售取值基础数据!$J:$J,销售取值基础数据!$I:$I,$A12,销售取值基础数据!$B:$B,AP$4),($L12-SUM($P12:AO12))*80%/(180-AO$4))</f>
        <v>0</v>
      </c>
      <c r="AQ12" s="54">
        <f ca="1">IF($C12&gt;AQ$4,SUMIFS(销售取值基础数据!$J:$J,销售取值基础数据!$I:$I,$A12,销售取值基础数据!$B:$B,AQ$4),($L12-SUM($P12:AP12))*80%/(180-AP$4))</f>
        <v>0</v>
      </c>
      <c r="AR12" s="54">
        <f ca="1">IF($C12&gt;AR$4,SUMIFS(销售取值基础数据!$J:$J,销售取值基础数据!$I:$I,$A12,销售取值基础数据!$B:$B,AR$4),($L12-SUM($P12:AQ12))*80%/(180-AQ$4))</f>
        <v>0</v>
      </c>
      <c r="AS12" s="54">
        <f ca="1">IF($C12&gt;AS$4,SUMIFS(销售取值基础数据!$J:$J,销售取值基础数据!$I:$I,$A12,销售取值基础数据!$B:$B,AS$4),($L12-SUM($P12:AR12))*80%/(180-AR$4))</f>
        <v>0</v>
      </c>
      <c r="AT12" s="54">
        <f ca="1">IF($C12&gt;AT$4,SUMIFS(销售取值基础数据!$J:$J,销售取值基础数据!$I:$I,$A12,销售取值基础数据!$B:$B,AT$4),($L12-SUM($P12:AS12))*110%/(180-AS$4))</f>
        <v>0</v>
      </c>
      <c r="AU12" s="54">
        <f ca="1">IF($C12&gt;AU$4,SUMIFS(销售取值基础数据!$J:$J,销售取值基础数据!$I:$I,$A12,销售取值基础数据!$B:$B,AU$4),($L12-SUM($P12:AT12))*110%/(180-AT$4))</f>
        <v>0</v>
      </c>
      <c r="AV12" s="54">
        <f ca="1">IF($C12&gt;AV$4,SUMIFS(销售取值基础数据!$J:$J,销售取值基础数据!$I:$I,$A12,销售取值基础数据!$B:$B,AV$4),($L12-SUM($P12:AU12))*110%/(180-AU$4))</f>
        <v>0</v>
      </c>
      <c r="AW12" s="54">
        <f ca="1">IF($C12&gt;AW$4,SUMIFS(销售取值基础数据!$J:$J,销售取值基础数据!$I:$I,$A12,销售取值基础数据!$B:$B,AW$4),($L12-SUM($P12:AV12))*110%/(180-AV$4))</f>
        <v>6.3755102040816327</v>
      </c>
      <c r="AX12" s="54">
        <f ca="1">IF($C12&gt;AX$4,SUMIFS(销售取值基础数据!$J:$J,销售取值基础数据!$I:$I,$A12,销售取值基础数据!$B:$B,AX$4),($L12-SUM($P12:AW12))*110%/(180-AW$4))</f>
        <v>6.371143416270618</v>
      </c>
      <c r="AY12" s="54">
        <f ca="1">IF($C12&gt;AY$4,SUMIFS(销售取值基础数据!$J:$J,销售取值基础数据!$I:$I,$A12,销售取值基础数据!$B:$B,AY$4),($L12-SUM($P12:AX12))*110%/(180-AX$4))</f>
        <v>6.3667495242593972</v>
      </c>
      <c r="AZ12" s="54">
        <f ca="1">IF($C12&gt;AZ$4,SUMIFS(销售取值基础数据!$J:$J,销售取值基础数据!$I:$I,$A12,销售取值基础数据!$B:$B,AZ$4),($L12-SUM($P12:AY12))*110%/(180-AY$4))</f>
        <v>6.3623281704231065</v>
      </c>
      <c r="BA12" s="54">
        <f ca="1">IF($C12&gt;BA$4,SUMIFS(销售取值基础数据!$J:$J,销售取值基础数据!$I:$I,$A12,销售取值基础数据!$B:$B,BA$4),($L12-SUM($P12:AZ12))*110%/(180-AZ$4))</f>
        <v>6.3578789898843491</v>
      </c>
      <c r="BB12" s="54">
        <f ca="1">IF($C12&gt;BB$4,SUMIFS(销售取值基础数据!$J:$J,销售取值基础数据!$I:$I,$A12,销售取值基础数据!$B:$B,BB$4),($L12-SUM($P12:BA12))*110%/(180-BA$4))</f>
        <v>6.3534016103140072</v>
      </c>
      <c r="BC12" s="54">
        <f ca="1">IF($C12&gt;BC$4,SUMIFS(销售取值基础数据!$J:$J,销售取值基础数据!$I:$I,$A12,销售取值基础数据!$B:$B,BC$4),($L12-SUM($P12:BB12))*110%/(180-BB$4))</f>
        <v>6.3488956517251323</v>
      </c>
      <c r="BD12" s="54">
        <f ca="1">IF($C12&gt;BD$4,SUMIFS(销售取值基础数据!$J:$J,销售取值基础数据!$I:$I,$A12,销售取值基础数据!$B:$B,BD$4),($L12-SUM($P12:BC12))*110%/(180-BC$4))</f>
        <v>6.3443607262596142</v>
      </c>
      <c r="BE12" s="54">
        <f ca="1">IF($C12&gt;BE$4,SUMIFS(销售取值基础数据!$J:$J,销售取值基础数据!$I:$I,$A12,销售取值基础数据!$B:$B,BE$4),($L12-SUM($P12:BD12))*110%/(180-BD$4))</f>
        <v>6.3397964379673422</v>
      </c>
      <c r="BF12" s="54">
        <f ca="1">IF($C12&gt;BF$4,SUMIFS(销售取值基础数据!$J:$J,销售取值基础数据!$I:$I,$A12,销售取值基础数据!$B:$B,BF$4),($L12-SUM($P12:BE12))*110%/(180-BE$4))</f>
        <v>6.3352023825775099</v>
      </c>
      <c r="BG12" s="54">
        <f ca="1">IF($C12&gt;BG$4,SUMIFS(销售取值基础数据!$J:$J,销售取值基础数据!$I:$I,$A12,销售取值基础数据!$B:$B,BG$4),($L12-SUM($P12:BF12))*110%/(180-BF$4))</f>
        <v>6.3305781472617593</v>
      </c>
      <c r="BH12" s="54">
        <f ca="1">IF($C12&gt;BH$4,SUMIFS(销售取值基础数据!$J:$J,销售取值基础数据!$I:$I,$A12,销售取值基础数据!$B:$B,BH$4),($L12-SUM($P12:BG12))*110%/(180-BG$4))</f>
        <v>6.3259233103887738</v>
      </c>
      <c r="BI12" s="54">
        <f ca="1">IF($C12&gt;BI$4,SUMIFS(销售取值基础数据!$J:$J,销售取值基础数据!$I:$I,$A12,销售取值基础数据!$B:$B,BI$4),($L12-SUM($P12:BH12))*110%/(180-BH$4))</f>
        <v>6.3212374412699663</v>
      </c>
      <c r="BJ12" s="54">
        <f ca="1">IF($C12&gt;BJ$4,SUMIFS(销售取值基础数据!$J:$J,销售取值基础数据!$I:$I,$A12,销售取值基础数据!$B:$B,BJ$4),($L12-SUM($P12:BI12))*110%/(180-BI$4))</f>
        <v>6.3165200998958841</v>
      </c>
      <c r="BK12" s="54">
        <f ca="1">IF($C12&gt;BK$4,SUMIFS(销售取值基础数据!$J:$J,销售取值基础数据!$I:$I,$A12,销售取值基础数据!$B:$B,BK$4),($L12-SUM($P12:BJ12))*110%/(180-BJ$4))</f>
        <v>6.3117708366628804</v>
      </c>
      <c r="BL12" s="54">
        <f ca="1">IF($C12&gt;BL$4,SUMIFS(销售取值基础数据!$J:$J,销售取值基础数据!$I:$I,$A12,销售取值基础数据!$B:$B,BL$4),($L12-SUM($P12:BK12))*110%/(180-BK$4))</f>
        <v>6.3069891920896506</v>
      </c>
      <c r="BM12" s="54">
        <f ca="1">IF($C12&gt;BM$4,SUMIFS(销售取值基础数据!$J:$J,销售取值基础数据!$I:$I,$A12,销售取值基础数据!$B:$B,BM$4),($L12-SUM($P12:BL12))*110%/(180-BL$4))</f>
        <v>6.3021746965231698</v>
      </c>
      <c r="BN12" s="54">
        <f ca="1">IF($C12&gt;BN$4,SUMIFS(销售取值基础数据!$J:$J,销售取值基础数据!$I:$I,$A12,销售取值基础数据!$B:$B,BN$4),($L12-SUM($P12:BM12))*110%/(180-BM$4))</f>
        <v>6.2973268698335376</v>
      </c>
      <c r="BO12" s="54">
        <f ca="1">IF($C12&gt;BO$4,SUMIFS(销售取值基础数据!$J:$J,销售取值基础数据!$I:$I,$A12,销售取值基础数据!$B:$B,BO$4),($L12-SUM($P12:BN12))*110%/(180-BN$4))</f>
        <v>6.2924452210972328</v>
      </c>
      <c r="BP12" s="54">
        <f ca="1">IF($C12&gt;BP$4,SUMIFS(销售取值基础数据!$J:$J,销售取值基础数据!$I:$I,$A12,销售取值基础数据!$B:$B,BP$4),($L12-SUM($P12:BO12))*110%/(180-BO$4))</f>
        <v>6.2875292482682497</v>
      </c>
      <c r="BQ12" s="54">
        <f ca="1">IF($C12&gt;BQ$4,SUMIFS(销售取值基础数据!$J:$J,销售取值基础数据!$I:$I,$A12,销售取值基础数据!$B:$B,BQ$4),($L12-SUM($P12:BP12))*110%/(180-BP$4))</f>
        <v>6.2825784378365421</v>
      </c>
      <c r="BR12" s="54">
        <f ca="1">IF($C12&gt;BR$4,SUMIFS(销售取值基础数据!$J:$J,销售取值基础数据!$I:$I,$A12,销售取值基础数据!$B:$B,BR$4),($L12-SUM($P12:BQ12))*110%/(180-BQ$4))</f>
        <v>6.2775922644731796</v>
      </c>
      <c r="BS12" s="54">
        <f ca="1">IF($C12&gt;BS$4,SUMIFS(销售取值基础数据!$J:$J,销售取值基础数据!$I:$I,$A12,销售取值基础数据!$B:$B,BS$4),($L12-SUM($P12:BR12))*110%/(180-BR$4))</f>
        <v>6.2725701906616012</v>
      </c>
      <c r="BT12" s="54">
        <f ca="1">IF($C12&gt;BT$4,SUMIFS(销售取值基础数据!$J:$J,销售取值基础数据!$I:$I,$A12,销售取值基础数据!$B:$B,BT$4),($L12-SUM($P12:BS12))*110%/(180-BS$4))</f>
        <v>6.2675116663142934</v>
      </c>
      <c r="BU12" s="54">
        <f ca="1">IF($C12&gt;BU$4,SUMIFS(销售取值基础数据!$J:$J,销售取值基础数据!$I:$I,$A12,销售取值基础数据!$B:$B,BU$4),($L12-SUM($P12:BT12))*110%/(180-BT$4))</f>
        <v>6.262416128374201</v>
      </c>
      <c r="BV12" s="54">
        <f ca="1">IF($C12&gt;BV$4,SUMIFS(销售取值基础数据!$J:$J,销售取值基础数据!$I:$I,$A12,销售取值基础数据!$B:$B,BV$4),($L12-SUM($P12:BU12))*110%/(180-BU$4))</f>
        <v>6.2572830004001236</v>
      </c>
      <c r="BW12" s="54">
        <f ca="1">IF($C12&gt;BW$4,SUMIFS(销售取值基础数据!$J:$J,销售取值基础数据!$I:$I,$A12,销售取值基础数据!$B:$B,BW$4),($L12-SUM($P12:BV12))*110%/(180-BV$4))</f>
        <v>6.2521116921353288</v>
      </c>
      <c r="BX12" s="54">
        <f ca="1">IF($C12&gt;BX$4,SUMIFS(销售取值基础数据!$J:$J,销售取值基础数据!$I:$I,$A12,销售取值基础数据!$B:$B,BX$4),($L12-SUM($P12:BW12))*110%/(180-BW$4))</f>
        <v>6.2469015990585506</v>
      </c>
      <c r="BY12" s="54">
        <f ca="1">IF($C12&gt;BY$4,SUMIFS(销售取值基础数据!$J:$J,销售取值基础数据!$I:$I,$A12,销售取值基础数据!$B:$B,BY$4),($L12-SUM($P12:BX12))*110%/(180-BX$4))</f>
        <v>6.2416521019164843</v>
      </c>
      <c r="BZ12" s="54">
        <f ca="1">IF($C12&gt;BZ$4,SUMIFS(销售取值基础数据!$J:$J,销售取值基础数据!$I:$I,$A12,销售取值基础数据!$B:$B,BZ$4),($L12-SUM($P12:BY12))*110%/(180-BY$4))</f>
        <v>6.2363625662368944</v>
      </c>
      <c r="CA12" s="54">
        <f ca="1">IF($C12&gt;CA$4,SUMIFS(销售取值基础数据!$J:$J,销售取值基础数据!$I:$I,$A12,销售取值基础数据!$B:$B,CA$4),($L12-SUM($P12:BZ12))*110%/(180-BZ$4))</f>
        <v>6.2310323418213081</v>
      </c>
      <c r="CB12" s="54">
        <f ca="1">IF($C12&gt;CB$4,SUMIFS(销售取值基础数据!$J:$J,销售取值基础数据!$I:$I,$A12,销售取值基础数据!$B:$B,CB$4),($L12-SUM($P12:CA12))*110%/(180-CA$4))</f>
        <v>6.2256607622162887</v>
      </c>
      <c r="CC12" s="54">
        <f ca="1">IF($C12&gt;CC$4,SUMIFS(销售取值基础数据!$J:$J,销售取值基础数据!$I:$I,$A12,销售取值基础数据!$B:$B,CC$4),($L12-SUM($P12:CB12))*110%/(180-CB$4))</f>
        <v>6.2202471441621867</v>
      </c>
      <c r="CD12" s="54">
        <f ca="1">IF($C12&gt;CD$4,SUMIFS(销售取值基础数据!$J:$J,销售取值基础数据!$I:$I,$A12,销售取值基础数据!$B:$B,CD$4),($L12-SUM($P12:CC12))*110%/(180-CC$4))</f>
        <v>6.2147907870181855</v>
      </c>
      <c r="CE12" s="54">
        <f ca="1">IF($C12&gt;CE$4,SUMIFS(销售取值基础数据!$J:$J,销售取值基础数据!$I:$I,$A12,销售取值基础数据!$B:$B,CE$4),($L12-SUM($P12:CD12))*110%/(180-CD$4))</f>
        <v>6.2092909721624183</v>
      </c>
      <c r="CF12" s="54">
        <f ca="1">IF($C12&gt;CF$4,SUMIFS(销售取值基础数据!$J:$J,销售取值基础数据!$I:$I,$A12,销售取值基础数据!$B:$B,CF$4),($L12-SUM($P12:CE12))*110%/(180-CE$4))</f>
        <v>6.2037469623658437</v>
      </c>
      <c r="CG12" s="54">
        <f ca="1">IF($C12&gt;CG$4,SUMIFS(销售取值基础数据!$J:$J,销售取值基础数据!$I:$I,$A12,销售取值基础数据!$B:$B,CG$4),($L12-SUM($P12:CF12))*110%/(180-CF$4))</f>
        <v>6.1981580011384878</v>
      </c>
      <c r="CH12" s="54">
        <f ca="1">IF($C12&gt;CH$4,SUMIFS(销售取值基础数据!$J:$J,销售取值基础数据!$I:$I,$A12,销售取值基础数据!$B:$B,CH$4),($L12-SUM($P12:CG12))*110%/(180-CG$4))</f>
        <v>6.1925233120465419</v>
      </c>
      <c r="CI12" s="54">
        <f ca="1">IF($C12&gt;CI$4,SUMIFS(销售取值基础数据!$J:$J,销售取值基础数据!$I:$I,$A12,销售取值基础数据!$B:$B,CI$4),($L12-SUM($P12:CH12))*110%/(180-CH$4))</f>
        <v>6.1868420979987944</v>
      </c>
      <c r="CJ12" s="54">
        <f ca="1">IF($C12&gt;CJ$4,SUMIFS(销售取值基础数据!$J:$J,销售取值基础数据!$I:$I,$A12,销售取值基础数据!$B:$B,CJ$4),($L12-SUM($P12:CI12))*110%/(180-CI$4))</f>
        <v>6.1811135405006477</v>
      </c>
      <c r="CK12" s="54">
        <f ca="1">IF($C12&gt;CK$4,SUMIFS(销售取值基础数据!$J:$J,销售取值基础数据!$I:$I,$A12,销售取值基础数据!$B:$B,CK$4),($L12-SUM($P12:CJ12))*110%/(180-CJ$4))</f>
        <v>6.1753367988740093</v>
      </c>
      <c r="CL12" s="54">
        <f ca="1">IF($C12&gt;CL$4,SUMIFS(销售取值基础数据!$J:$J,销售取值基础数据!$I:$I,$A12,销售取值基础数据!$B:$B,CL$4),($L12-SUM($P12:CK12))*110%/(180-CK$4))</f>
        <v>6.1695110094411092</v>
      </c>
      <c r="CM12" s="54">
        <f ca="1">IF($C12&gt;CM$4,SUMIFS(销售取值基础数据!$J:$J,销售取值基础数据!$I:$I,$A12,销售取值基础数据!$B:$B,CM$4),($L12-SUM($P12:CL12))*110%/(180-CL$4))</f>
        <v>6.1636352846702138</v>
      </c>
      <c r="CN12" s="54">
        <f ca="1">IF($C12&gt;CN$4,SUMIFS(销售取值基础数据!$J:$J,销售取值基础数据!$I:$I,$A12,销售取值基础数据!$B:$B,CN$4),($L12-SUM($P12:CM12))*110%/(180-CM$4))</f>
        <v>6.1577087122811083</v>
      </c>
      <c r="CO12" s="54">
        <f ca="1">IF($C12&gt;CO$4,SUMIFS(销售取值基础数据!$J:$J,销售取值基础数据!$I:$I,$A12,销售取值基础数据!$B:$B,CO$4),($L12-SUM($P12:CN12))*110%/(180-CN$4))</f>
        <v>6.15173035430802</v>
      </c>
      <c r="CP12" s="54">
        <f ca="1">IF($C12&gt;CP$4,SUMIFS(销售取值基础数据!$J:$J,销售取值基础数据!$I:$I,$A12,销售取值基础数据!$B:$B,CP$4),($L12-SUM($P12:CO12))*110%/(180-CO$4))</f>
        <v>6.1456992461175215</v>
      </c>
      <c r="CQ12" s="54">
        <f ca="1">IF($C12&gt;CQ$4,SUMIFS(销售取值基础数据!$J:$J,销售取值基础数据!$I:$I,$A12,销售取值基础数据!$B:$B,CQ$4),($L12-SUM($P12:CP12))*110%/(180-CP$4))</f>
        <v>6.1396143953787909</v>
      </c>
      <c r="CR12" s="54">
        <f ca="1">IF($C12&gt;CR$4,SUMIFS(销售取值基础数据!$J:$J,销售取值基础数据!$I:$I,$A12,销售取值基础数据!$B:$B,CR$4),($L12-SUM($P12:CQ12))*110%/(180-CQ$4))</f>
        <v>6.1334747809834127</v>
      </c>
      <c r="CS12" s="54">
        <f ca="1">IF($C12&gt;CS$4,SUMIFS(销售取值基础数据!$J:$J,销售取值基础数据!$I:$I,$A12,销售取值基础数据!$B:$B,CS$4),($L12-SUM($P12:CR12))*110%/(180-CR$4))</f>
        <v>6.127279351911711</v>
      </c>
      <c r="CT12" s="54">
        <f ca="1">IF($C12&gt;CT$4,SUMIFS(销售取值基础数据!$J:$J,销售取值基础数据!$I:$I,$A12,销售取值基础数据!$B:$B,CT$4),($L12-SUM($P12:CS12))*110%/(180-CS$4))</f>
        <v>6.1210270260424133</v>
      </c>
      <c r="CU12" s="54">
        <f ca="1">IF($C12&gt;CU$4,SUMIFS(销售取值基础数据!$J:$J,销售取值基础数据!$I:$I,$A12,销售取值基础数据!$B:$B,CU$4),($L12-SUM($P12:CT12))*110%/(180-CT$4))</f>
        <v>6.1147166889021634</v>
      </c>
      <c r="CV12" s="54">
        <f ca="1">IF($C12&gt;CV$4,SUMIFS(销售取值基础数据!$J:$J,销售取值基础数据!$I:$I,$A12,销售取值基础数据!$B:$B,CV$4),($L12-SUM($P12:CU12))*110%/(180-CU$4))</f>
        <v>6.108347192351224</v>
      </c>
      <c r="CW12" s="54">
        <f ca="1">IF($C12&gt;CW$4,SUMIFS(销售取值基础数据!$J:$J,销售取值基础数据!$I:$I,$A12,销售取值基础数据!$B:$B,CW$4),($L12-SUM($P12:CV12))*110%/(180-CV$4))</f>
        <v>6.1019173532013804</v>
      </c>
      <c r="CX12" s="54">
        <f ca="1">IF($C12&gt;CX$4,SUMIFS(销售取值基础数据!$J:$J,销售取值基础数据!$I:$I,$A12,销售取值基础数据!$B:$B,CX$4),($L12-SUM($P12:CW12))*110%/(180-CW$4))</f>
        <v>6.0954259517618041</v>
      </c>
      <c r="CY12" s="54">
        <f ca="1">IF($C12&gt;CY$4,SUMIFS(销售取值基础数据!$J:$J,销售取值基础数据!$I:$I,$A12,销售取值基础数据!$B:$B,CY$4),($L12-SUM($P12:CX12))*110%/(180-CX$4))</f>
        <v>6.0888717303082975</v>
      </c>
      <c r="CZ12" s="54">
        <f ca="1">IF($C12&gt;CZ$4,SUMIFS(销售取值基础数据!$J:$J,销售取值基础数据!$I:$I,$A12,销售取值基础数据!$B:$B,CZ$4),($L12-SUM($P12:CY12))*110%/(180-CY$4))</f>
        <v>6.0822533914710055</v>
      </c>
      <c r="DA12" s="54">
        <f ca="1">IF($C12&gt;DA$4,SUMIFS(销售取值基础数据!$J:$J,销售取值基础数据!$I:$I,$A12,销售取值基础数据!$B:$B,DA$4),($L12-SUM($P12:CZ12))*110%/(180-CZ$4))</f>
        <v>6.0755695965353231</v>
      </c>
      <c r="DB12" s="54">
        <f ca="1">IF($C12&gt;DB$4,SUMIFS(销售取值基础数据!$J:$J,销售取值基础数据!$I:$I,$A12,销售取值基础数据!$B:$B,DB$4),($L12-SUM($P12:DA12))*110%/(180-DA$4))</f>
        <v>6.0688189636502834</v>
      </c>
      <c r="DC12" s="54">
        <f ca="1">IF($C12&gt;DC$4,SUMIFS(销售取值基础数据!$J:$J,销售取值基础数据!$I:$I,$A12,销售取值基础数据!$B:$B,DC$4),($L12-SUM($P12:DB12))*110%/(180-DB$4))</f>
        <v>6.0620000659383173</v>
      </c>
      <c r="DD12" s="54">
        <f ca="1">IF($C12&gt;DD$4,SUMIFS(销售取值基础数据!$J:$J,销售取值基础数据!$I:$I,$A12,销售取值基础数据!$B:$B,DD$4),($L12-SUM($P12:DC12))*110%/(180-DC$4))</f>
        <v>6.0551114294997515</v>
      </c>
      <c r="DE12" s="54">
        <f ca="1">IF($C12&gt;DE$4,SUMIFS(销售取值基础数据!$J:$J,销售取值基础数据!$I:$I,$A12,销售取值基础数据!$B:$B,DE$4),($L12-SUM($P12:DD12))*110%/(180-DD$4))</f>
        <v>6.0481515313049226</v>
      </c>
      <c r="DF12" s="54">
        <f ca="1">IF($C12&gt;DF$4,SUMIFS(销售取值基础数据!$J:$J,销售取值基础数据!$I:$I,$A12,销售取值基础数据!$B:$B,DF$4),($L12-SUM($P12:DE12))*110%/(180-DE$4))</f>
        <v>6.0411187969661961</v>
      </c>
      <c r="DG12" s="54">
        <f ca="1">IF($C12&gt;DG$4,SUMIFS(销售取值基础数据!$J:$J,销售取值基础数据!$I:$I,$A12,销售取值基础数据!$B:$B,DG$4),($L12-SUM($P12:DF12))*110%/(180-DF$4))</f>
        <v>6.0340115983815297</v>
      </c>
      <c r="DH12" s="54">
        <f ca="1">IF($C12&gt;DH$4,SUMIFS(销售取值基础数据!$J:$J,销售取值基础数据!$I:$I,$A12,销售取值基础数据!$B:$B,DH$4),($L12-SUM($P12:DG12))*110%/(180-DG$4))</f>
        <v>6.0268282512406</v>
      </c>
      <c r="DI12" s="54">
        <f ca="1">IF($C12&gt;DI$4,SUMIFS(销售取值基础数据!$J:$J,销售取值基础数据!$I:$I,$A12,销售取值基础数据!$B:$B,DI$4),($L12-SUM($P12:DH12))*110%/(180-DH$4))</f>
        <v>6.0195670123836837</v>
      </c>
      <c r="DJ12" s="54">
        <f ca="1">IF($C12&gt;DJ$4,SUMIFS(销售取值基础数据!$J:$J,销售取值基础数据!$I:$I,$A12,销售取值基础数据!$B:$B,DJ$4),($L12-SUM($P12:DI12))*110%/(180-DI$4))</f>
        <v>6.0122260770027278</v>
      </c>
      <c r="DK12" s="54">
        <f ca="1">IF($C12&gt;DK$4,SUMIFS(销售取值基础数据!$J:$J,销售取值基础数据!$I:$I,$A12,销售取值基础数据!$B:$B,DK$4),($L12-SUM($P12:DJ12))*110%/(180-DJ$4))</f>
        <v>6.004803575673094</v>
      </c>
      <c r="DL12" s="54">
        <f ca="1">IF($C12&gt;DL$4,SUMIFS(销售取值基础数据!$J:$J,销售取值基础数据!$I:$I,$A12,销售取值基础数据!$B:$B,DL$4),($L12-SUM($P12:DK12))*110%/(180-DK$4))</f>
        <v>5.9972975712035019</v>
      </c>
      <c r="DM12" s="54">
        <f ca="1">IF($C12&gt;DM$4,SUMIFS(销售取值基础数据!$J:$J,销售取值基础数据!$I:$I,$A12,销售取值基础数据!$B:$B,DM$4),($L12-SUM($P12:DL12))*110%/(180-DL$4))</f>
        <v>5.9897060552905863</v>
      </c>
      <c r="DN12" s="54">
        <f ca="1">IF($C12&gt;DN$4,SUMIFS(销售取值基础数据!$J:$J,销售取值基础数据!$I:$I,$A12,销售取值基础数据!$B:$B,DN$4),($L12-SUM($P12:DM12))*110%/(180-DM$4))</f>
        <v>5.9820269449632901</v>
      </c>
      <c r="DO12" s="54">
        <f ca="1">IF($C12&gt;DO$4,SUMIFS(销售取值基础数据!$J:$J,销售取值基础数据!$I:$I,$A12,销售取值基础数据!$B:$B,DO$4),($L12-SUM($P12:DN12))*110%/(180-DN$4))</f>
        <v>5.9742580788010002</v>
      </c>
      <c r="DP12" s="54">
        <f ca="1">IF($C12&gt;DP$4,SUMIFS(销售取值基础数据!$J:$J,销售取值基础数据!$I:$I,$A12,销售取值基础数据!$B:$B,DP$4),($L12-SUM($P12:DO12))*110%/(180-DO$4))</f>
        <v>5.9663972129078413</v>
      </c>
      <c r="DQ12" s="54">
        <f ca="1">IF($C12&gt;DQ$4,SUMIFS(销售取值基础数据!$J:$J,销售取值基础数据!$I:$I,$A12,销售取值基础数据!$B:$B,DQ$4),($L12-SUM($P12:DP12))*110%/(180-DP$4))</f>
        <v>5.9584420166239642</v>
      </c>
      <c r="DR12" s="54">
        <f ca="1">IF($C12&gt;DR$4,SUMIFS(销售取值基础数据!$J:$J,销售取值基础数据!$I:$I,$A12,销售取值基础数据!$B:$B,DR$4),($L12-SUM($P12:DQ12))*110%/(180-DQ$4))</f>
        <v>5.9503900679528501</v>
      </c>
      <c r="DS12" s="54">
        <f ca="1">IF($C12&gt;DS$4,SUMIFS(销售取值基础数据!$J:$J,销售取值基础数据!$I:$I,$A12,销售取值基础数据!$B:$B,DS$4),($L12-SUM($P12:DR12))*110%/(180-DR$4))</f>
        <v>5.942238848681682</v>
      </c>
      <c r="DT12" s="54">
        <f ca="1">IF($C12&gt;DT$4,SUMIFS(销售取值基础数据!$J:$J,销售取值基础数据!$I:$I,$A12,销售取值基础数据!$B:$B,DT$4),($L12-SUM($P12:DS12))*110%/(180-DS$4))</f>
        <v>5.9339857391696249</v>
      </c>
      <c r="DU12" s="54">
        <f ca="1">IF($C12&gt;DU$4,SUMIFS(销售取值基础数据!$J:$J,销售取值基础数据!$I:$I,$A12,销售取值基础数据!$B:$B,DU$4),($L12-SUM($P12:DT12))*110%/(180-DT$4))</f>
        <v>5.9256280127764267</v>
      </c>
      <c r="DV12" s="54">
        <f ca="1">IF($C12&gt;DV$4,SUMIFS(销售取值基础数据!$J:$J,销售取值基础数据!$I:$I,$A12,销售取值基础数据!$B:$B,DV$4),($L12-SUM($P12:DU12))*110%/(180-DU$4))</f>
        <v>5.9171628299010326</v>
      </c>
      <c r="DW12" s="54">
        <f ca="1">IF($C12&gt;DW$4,SUMIFS(销售取值基础数据!$J:$J,销售取值基础数据!$I:$I,$A12,销售取值基础数据!$B:$B,DW$4),($L12-SUM($P12:DV12))*110%/(180-DV$4))</f>
        <v>5.9085872315968286</v>
      </c>
      <c r="DX12" s="54">
        <f ca="1">IF($C12&gt;DX$4,SUMIFS(销售取值基础数据!$J:$J,销售取值基础数据!$I:$I,$A12,销售取值基础数据!$B:$B,DX$4),($L12-SUM($P12:DW12))*110%/(180-DW$4))</f>
        <v>5.8998981327268325</v>
      </c>
      <c r="DY12" s="54">
        <f ca="1">IF($C12&gt;DY$4,SUMIFS(销售取值基础数据!$J:$J,销售取值基础数据!$I:$I,$A12,销售取值基础数据!$B:$B,DY$4),($L12-SUM($P12:DX12))*110%/(180-DX$4))</f>
        <v>5.8910923146182848</v>
      </c>
      <c r="DZ12" s="54">
        <f ca="1">IF($C12&gt;DZ$4,SUMIFS(销售取值基础数据!$J:$J,销售取值基础数据!$I:$I,$A12,销售取值基础数据!$B:$B,DZ$4),($L12-SUM($P12:DY12))*110%/(180-DY$4))</f>
        <v>5.8821664171718933</v>
      </c>
      <c r="EA12" s="54">
        <f ca="1">IF($C12&gt;EA$4,SUMIFS(销售取值基础数据!$J:$J,销售取值基础数据!$I:$I,$A12,销售取值基础数据!$B:$B,EA$4),($L12-SUM($P12:DZ12))*110%/(180-DZ$4))</f>
        <v>5.873116930376244</v>
      </c>
      <c r="EB12" s="54">
        <f ca="1">IF($C12&gt;EB$4,SUMIFS(销售取值基础数据!$J:$J,销售取值基础数据!$I:$I,$A12,销售取值基础数据!$B:$B,EB$4),($L12-SUM($P12:EA12))*110%/(180-EA$4))</f>
        <v>5.863940185172531</v>
      </c>
      <c r="EC12" s="54">
        <f ca="1">IF($C12&gt;EC$4,SUMIFS(销售取值基础数据!$J:$J,销售取值基础数据!$I:$I,$A12,销售取值基础数据!$B:$B,EC$4),($L12-SUM($P12:EB12))*110%/(180-EB$4))</f>
        <v>5.8546323436087659</v>
      </c>
      <c r="ED12" s="54">
        <f ca="1">IF($C12&gt;ED$4,SUMIFS(销售取值基础数据!$J:$J,销售取值基础数据!$I:$I,$A12,销售取值基础数据!$B:$B,ED$4),($L12-SUM($P12:EC12))*110%/(180-EC$4))</f>
        <v>5.8451893882158492</v>
      </c>
      <c r="EE12" s="54">
        <f ca="1">IF($C12&gt;EE$4,SUMIFS(销售取值基础数据!$J:$J,销售取值基础数据!$I:$I,$A12,销售取值基础数据!$B:$B,EE$4),($L12-SUM($P12:ED12))*110%/(180-ED$4))</f>
        <v>5.8356071105302485</v>
      </c>
      <c r="EF12" s="54">
        <f ca="1">IF($C12&gt;EF$4,SUMIFS(销售取值基础数据!$J:$J,销售取值基础数据!$I:$I,$A12,销售取值基础数据!$B:$B,EF$4),($L12-SUM($P12:EE12))*100%/(180-EE$4))</f>
        <v>5.2962555442539667</v>
      </c>
      <c r="EG12" s="54">
        <f ca="1">IF($C12&gt;EG$4,SUMIFS(销售取值基础数据!$J:$J,销售取值基础数据!$I:$I,$A12,销售取值基础数据!$B:$B,EG$4),($L12-SUM($P12:EF12))*100%/(180-EF$4))</f>
        <v>5.2962555442539658</v>
      </c>
      <c r="EH12" s="54">
        <f ca="1">IF($C12&gt;EH$4,SUMIFS(销售取值基础数据!$J:$J,销售取值基础数据!$I:$I,$A12,销售取值基础数据!$B:$B,EH$4),($L12-SUM($P12:EG12))*100%/(180-EG$4))</f>
        <v>5.2962555442539658</v>
      </c>
      <c r="EI12" s="54">
        <f ca="1">IF($C12&gt;EI$4,SUMIFS(销售取值基础数据!$J:$J,销售取值基础数据!$I:$I,$A12,销售取值基础数据!$B:$B,EI$4),($L12-SUM($P12:EH12))*100%/(180-EH$4))</f>
        <v>5.2962555442539649</v>
      </c>
      <c r="EJ12" s="54">
        <f ca="1">IF($C12&gt;EJ$4,SUMIFS(销售取值基础数据!$J:$J,销售取值基础数据!$I:$I,$A12,销售取值基础数据!$B:$B,EJ$4),($L12-SUM($P12:EI12))*100%/(180-EI$4))</f>
        <v>5.2962555442539649</v>
      </c>
      <c r="EK12" s="54">
        <f ca="1">IF($C12&gt;EK$4,SUMIFS(销售取值基础数据!$J:$J,销售取值基础数据!$I:$I,$A12,销售取值基础数据!$B:$B,EK$4),($L12-SUM($P12:EJ12))*100%/(180-EJ$4))</f>
        <v>5.2962555442539641</v>
      </c>
      <c r="EL12" s="54">
        <f ca="1">IF($C12&gt;EL$4,SUMIFS(销售取值基础数据!$J:$J,销售取值基础数据!$I:$I,$A12,销售取值基础数据!$B:$B,EL$4),($L12-SUM($P12:EK12))*100%/(180-EK$4))</f>
        <v>5.2962555442539632</v>
      </c>
      <c r="EM12" s="54">
        <f ca="1">IF($C12&gt;EM$4,SUMIFS(销售取值基础数据!$J:$J,销售取值基础数据!$I:$I,$A12,销售取值基础数据!$B:$B,EM$4),($L12-SUM($P12:EL12))*100%/(180-EL$4))</f>
        <v>5.2962555442539632</v>
      </c>
      <c r="EN12" s="54">
        <f ca="1">IF($C12&gt;EN$4,SUMIFS(销售取值基础数据!$J:$J,销售取值基础数据!$I:$I,$A12,销售取值基础数据!$B:$B,EN$4),($L12-SUM($P12:EM12))*100%/(180-EM$4))</f>
        <v>5.2962555442539623</v>
      </c>
      <c r="EO12" s="54">
        <f ca="1">IF($C12&gt;EO$4,SUMIFS(销售取值基础数据!$J:$J,销售取值基础数据!$I:$I,$A12,销售取值基础数据!$B:$B,EO$4),($L12-SUM($P12:EN12))*100%/(180-EN$4))</f>
        <v>5.2962555442539614</v>
      </c>
      <c r="EP12" s="54">
        <f ca="1">IF($C12&gt;EP$4,SUMIFS(销售取值基础数据!$J:$J,销售取值基础数据!$I:$I,$A12,销售取值基础数据!$B:$B,EP$4),($L12-SUM($P12:EO12))*100%/(180-EO$4))</f>
        <v>5.2962555442539614</v>
      </c>
      <c r="EQ12" s="54">
        <f ca="1">IF($C12&gt;EQ$4,SUMIFS(销售取值基础数据!$J:$J,销售取值基础数据!$I:$I,$A12,销售取值基础数据!$B:$B,EQ$4),($L12-SUM($P12:EP12))*100%/(180-EP$4))</f>
        <v>5.2962555442539605</v>
      </c>
      <c r="ER12" s="54">
        <f ca="1">IF($C12&gt;ER$4,SUMIFS(销售取值基础数据!$J:$J,销售取值基础数据!$I:$I,$A12,销售取值基础数据!$B:$B,ER$4),($L12-SUM($P12:EQ12))*100%/(180-EQ$4))</f>
        <v>5.2962555442539596</v>
      </c>
      <c r="ES12" s="54">
        <f ca="1">IF($C12&gt;ES$4,SUMIFS(销售取值基础数据!$J:$J,销售取值基础数据!$I:$I,$A12,销售取值基础数据!$B:$B,ES$4),($L12-SUM($P12:ER12))*100%/(180-ER$4))</f>
        <v>5.2962555442539587</v>
      </c>
      <c r="ET12" s="54">
        <f ca="1">IF($C12&gt;ET$4,SUMIFS(销售取值基础数据!$J:$J,销售取值基础数据!$I:$I,$A12,销售取值基础数据!$B:$B,ET$4),($L12-SUM($P12:ES12))*100%/(180-ES$4))</f>
        <v>5.2962555442539578</v>
      </c>
      <c r="EU12" s="54">
        <f ca="1">IF($C12&gt;EU$4,SUMIFS(销售取值基础数据!$J:$J,销售取值基础数据!$I:$I,$A12,销售取值基础数据!$B:$B,EU$4),($L12-SUM($P12:ET12))*100%/(180-ET$4))</f>
        <v>5.2962555442539569</v>
      </c>
      <c r="EV12" s="54">
        <f ca="1">IF($C12&gt;EV$4,SUMIFS(销售取值基础数据!$J:$J,销售取值基础数据!$I:$I,$A12,销售取值基础数据!$B:$B,EV$4),($L12-SUM($P12:EU12))*100%/(180-EU$4))</f>
        <v>5.2962555442539561</v>
      </c>
      <c r="EW12" s="54">
        <f ca="1">IF($C12&gt;EW$4,SUMIFS(销售取值基础数据!$J:$J,销售取值基础数据!$I:$I,$A12,销售取值基础数据!$B:$B,EW$4),($L12-SUM($P12:EV12))*100%/(180-EV$4))</f>
        <v>5.2962555442539552</v>
      </c>
      <c r="EX12" s="54">
        <f ca="1">IF($C12&gt;EX$4,SUMIFS(销售取值基础数据!$J:$J,销售取值基础数据!$I:$I,$A12,销售取值基础数据!$B:$B,EX$4),($L12-SUM($P12:EW12))*100%/(180-EW$4))</f>
        <v>5.2962555442539543</v>
      </c>
      <c r="EY12" s="54">
        <f ca="1">IF($C12&gt;EY$4,SUMIFS(销售取值基础数据!$J:$J,销售取值基础数据!$I:$I,$A12,销售取值基础数据!$B:$B,EY$4),($L12-SUM($P12:EX12))*100%/(180-EX$4))</f>
        <v>5.2962555442539534</v>
      </c>
      <c r="EZ12" s="54">
        <f ca="1">IF($C12&gt;EZ$4,SUMIFS(销售取值基础数据!$J:$J,销售取值基础数据!$I:$I,$A12,销售取值基础数据!$B:$B,EZ$4),($L12-SUM($P12:EY12))*100%/(180-EY$4))</f>
        <v>5.2962555442539525</v>
      </c>
      <c r="FA12" s="54">
        <f ca="1">IF($C12&gt;FA$4,SUMIFS(销售取值基础数据!$J:$J,销售取值基础数据!$I:$I,$A12,销售取值基础数据!$B:$B,FA$4),($L12-SUM($P12:EZ12))*100%/(180-EZ$4))</f>
        <v>5.2962555442539516</v>
      </c>
      <c r="FB12" s="54">
        <f ca="1">IF($C12&gt;FB$4,SUMIFS(销售取值基础数据!$J:$J,销售取值基础数据!$I:$I,$A12,销售取值基础数据!$B:$B,FB$4),($L12-SUM($P12:FA12))*100%/(180-FA$4))</f>
        <v>5.2962555442539498</v>
      </c>
      <c r="FC12" s="54">
        <f ca="1">IF($C12&gt;FC$4,SUMIFS(销售取值基础数据!$J:$J,销售取值基础数据!$I:$I,$A12,销售取值基础数据!$B:$B,FC$4),($L12-SUM($P12:FB12))*100%/(180-FB$4))</f>
        <v>5.296255544253949</v>
      </c>
      <c r="FD12" s="54">
        <f ca="1">IF($C12&gt;FD$4,SUMIFS(销售取值基础数据!$J:$J,销售取值基础数据!$I:$I,$A12,销售取值基础数据!$B:$B,FD$4),($L12-SUM($P12:FC12))*100%/(180-FC$4))</f>
        <v>5.2962555442539481</v>
      </c>
      <c r="FE12" s="54">
        <f ca="1">IF($C12&gt;FE$4,SUMIFS(销售取值基础数据!$J:$J,销售取值基础数据!$I:$I,$A12,销售取值基础数据!$B:$B,FE$4),($L12-SUM($P12:FD12))*100%/(180-FD$4))</f>
        <v>5.2962555442539463</v>
      </c>
      <c r="FF12" s="54">
        <f ca="1">IF($C12&gt;FF$4,SUMIFS(销售取值基础数据!$J:$J,销售取值基础数据!$I:$I,$A12,销售取值基础数据!$B:$B,FF$4),($L12-SUM($P12:FE12))*100%/(180-FE$4))</f>
        <v>5.2962555442539454</v>
      </c>
      <c r="FG12" s="54">
        <f ca="1">IF($C12&gt;FG$4,SUMIFS(销售取值基础数据!$J:$J,销售取值基础数据!$I:$I,$A12,销售取值基础数据!$B:$B,FG$4),($L12-SUM($P12:FF12))*100%/(180-FF$4))</f>
        <v>5.2962555442539436</v>
      </c>
      <c r="FH12" s="54">
        <f ca="1">IF($C12&gt;FH$4,SUMIFS(销售取值基础数据!$J:$J,销售取值基础数据!$I:$I,$A12,销售取值基础数据!$B:$B,FH$4),($L12-SUM($P12:FG12))*100%/(180-FG$4))</f>
        <v>5.2962555442539418</v>
      </c>
      <c r="FI12" s="54">
        <f ca="1">IF($C12&gt;FI$4,SUMIFS(销售取值基础数据!$J:$J,销售取值基础数据!$I:$I,$A12,销售取值基础数据!$B:$B,FI$4),($L12-SUM($P12:FH12))*100%/(180-FH$4))</f>
        <v>5.2962555442539401</v>
      </c>
      <c r="FJ12" s="54">
        <f ca="1">IF($C12&gt;FJ$4,SUMIFS(销售取值基础数据!$J:$J,销售取值基础数据!$I:$I,$A12,销售取值基础数据!$B:$B,FJ$4),($L12-SUM($P12:FI12))*100%/(180-FI$4))</f>
        <v>5.2962555442539383</v>
      </c>
      <c r="FK12" s="54">
        <f ca="1">IF($C12&gt;FK$4,SUMIFS(销售取值基础数据!$J:$J,销售取值基础数据!$I:$I,$A12,销售取值基础数据!$B:$B,FK$4),($L12-SUM($P12:FJ12))*100%/(180-FJ$4))</f>
        <v>5.2962555442539365</v>
      </c>
      <c r="FL12" s="54">
        <f ca="1">IF($C12&gt;FL$4,SUMIFS(销售取值基础数据!$J:$J,销售取值基础数据!$I:$I,$A12,销售取值基础数据!$B:$B,FL$4),($L12-SUM($P12:FK12))*100%/(180-FK$4))</f>
        <v>5.2962555442539383</v>
      </c>
      <c r="FM12" s="54">
        <f ca="1">IF($C12&gt;FM$4,SUMIFS(销售取值基础数据!$J:$J,销售取值基础数据!$I:$I,$A12,销售取值基础数据!$B:$B,FM$4),($L12-SUM($P12:FL12))*100%/(180-FL$4))</f>
        <v>5.2962555442539401</v>
      </c>
      <c r="FN12" s="54">
        <f ca="1">IF($C12&gt;FN$4,SUMIFS(销售取值基础数据!$J:$J,销售取值基础数据!$I:$I,$A12,销售取值基础数据!$B:$B,FN$4),($L12-SUM($P12:FM12))*100%/(180-FM$4))</f>
        <v>5.2962555442539383</v>
      </c>
      <c r="FO12" s="54">
        <f ca="1">IF($C12&gt;FO$4,SUMIFS(销售取值基础数据!$J:$J,销售取值基础数据!$I:$I,$A12,销售取值基础数据!$B:$B,FO$4),($L12-SUM($P12:FN12))*100%/(180-FN$4))</f>
        <v>5.2962555442539356</v>
      </c>
      <c r="FP12" s="54">
        <f ca="1">IF($C12&gt;FP$4,SUMIFS(销售取值基础数据!$J:$J,销售取值基础数据!$I:$I,$A12,销售取值基础数据!$B:$B,FP$4),($L12-SUM($P12:FO12))*100%/(180-FO$4))</f>
        <v>5.2962555442539383</v>
      </c>
      <c r="FQ12" s="54">
        <f ca="1">IF($C12&gt;FQ$4,SUMIFS(销售取值基础数据!$J:$J,销售取值基础数据!$I:$I,$A12,销售取值基础数据!$B:$B,FQ$4),($L12-SUM($P12:FP12))*100%/(180-FP$4))</f>
        <v>5.296255544253941</v>
      </c>
      <c r="FR12" s="54">
        <f ca="1">IF($C12&gt;FR$4,SUMIFS(销售取值基础数据!$J:$J,销售取值基础数据!$I:$I,$A12,销售取值基础数据!$B:$B,FR$4),($L12-SUM($P12:FQ12))*100%/(180-FQ$4))</f>
        <v>5.2962555442539383</v>
      </c>
      <c r="FS12" s="54">
        <f ca="1">IF($C12&gt;FS$4,SUMIFS(销售取值基础数据!$J:$J,销售取值基础数据!$I:$I,$A12,销售取值基础数据!$B:$B,FS$4),($L12-SUM($P12:FR12))*100%/(180-FR$4))</f>
        <v>5.2962555442539356</v>
      </c>
      <c r="FT12" s="54">
        <f ca="1">IF($C12&gt;FT$4,SUMIFS(销售取值基础数据!$J:$J,销售取值基础数据!$I:$I,$A12,销售取值基础数据!$B:$B,FT$4),($L12-SUM($P12:FS12))*100%/(180-FS$4))</f>
        <v>5.2962555442539383</v>
      </c>
      <c r="FU12" s="54">
        <f ca="1">IF($C12&gt;FU$4,SUMIFS(销售取值基础数据!$J:$J,销售取值基础数据!$I:$I,$A12,销售取值基础数据!$B:$B,FU$4),($L12-SUM($P12:FT12))*100%/(180-FT$4))</f>
        <v>5.296255544253941</v>
      </c>
      <c r="FV12" s="54">
        <f ca="1">IF($C12&gt;FV$4,SUMIFS(销售取值基础数据!$J:$J,销售取值基础数据!$I:$I,$A12,销售取值基础数据!$B:$B,FV$4),($L12-SUM($P12:FU12))*100%/(180-FU$4))</f>
        <v>5.2962555442539383</v>
      </c>
      <c r="FW12" s="54">
        <f ca="1">IF($C12&gt;FW$4,SUMIFS(销售取值基础数据!$J:$J,销售取值基础数据!$I:$I,$A12,销售取值基础数据!$B:$B,FW$4),($L12-SUM($P12:FV12))*100%/(180-FV$4))</f>
        <v>5.2962555442539347</v>
      </c>
      <c r="FX12" s="54">
        <f ca="1">IF($C12&gt;FX$4,SUMIFS(销售取值基础数据!$J:$J,销售取值基础数据!$I:$I,$A12,销售取值基础数据!$B:$B,FX$4),($L12-SUM($P12:FW12))*100%/(180-FW$4))</f>
        <v>5.2962555442539383</v>
      </c>
      <c r="FY12" s="54">
        <f ca="1">IF($C12&gt;FY$4,SUMIFS(销售取值基础数据!$J:$J,销售取值基础数据!$I:$I,$A12,销售取值基础数据!$B:$B,FY$4),($L12-SUM($P12:FX12))*100%/(180-FX$4))</f>
        <v>5.2962555442539418</v>
      </c>
      <c r="FZ12" s="54">
        <f ca="1">IF($C12&gt;FZ$4,SUMIFS(销售取值基础数据!$J:$J,销售取值基础数据!$I:$I,$A12,销售取值基础数据!$B:$B,FZ$4),($L12-SUM($P12:FY12))*100%/(180-FY$4))</f>
        <v>5.2962555442539383</v>
      </c>
      <c r="GA12" s="54">
        <f ca="1">IF($C12&gt;GA$4,SUMIFS(销售取值基础数据!$J:$J,销售取值基础数据!$I:$I,$A12,销售取值基础数据!$B:$B,GA$4),($L12-SUM($P12:FZ12))*100%/(180-FZ$4))</f>
        <v>5.2962555442539339</v>
      </c>
      <c r="GB12" s="54">
        <f ca="1">IF($C12&gt;GB$4,SUMIFS(销售取值基础数据!$J:$J,销售取值基础数据!$I:$I,$A12,销售取值基础数据!$B:$B,GB$4),($L12-SUM($P12:GA12))*100%/(180-GA$4))</f>
        <v>5.2962555442539383</v>
      </c>
      <c r="GC12" s="54">
        <f ca="1">IF($C12&gt;GC$4,SUMIFS(销售取值基础数据!$J:$J,销售取值基础数据!$I:$I,$A12,销售取值基础数据!$B:$B,GC$4),($L12-SUM($P12:GB12))*100%/(180-GB$4))</f>
        <v>5.2962555442539436</v>
      </c>
      <c r="GD12" s="54">
        <f ca="1">IF($C12&gt;GD$4,SUMIFS(销售取值基础数据!$J:$J,销售取值基础数据!$I:$I,$A12,销售取值基础数据!$B:$B,GD$4),($L12-SUM($P12:GC12))*100%/(180-GC$4))</f>
        <v>5.2962555442539383</v>
      </c>
      <c r="GE12" s="54">
        <f ca="1">IF($C12&gt;GE$4,SUMIFS(销售取值基础数据!$J:$J,销售取值基础数据!$I:$I,$A12,销售取值基础数据!$B:$B,GE$4),($L12-SUM($P12:GD12))*100%/(180-GD$4))</f>
        <v>5.2962555442539321</v>
      </c>
      <c r="GF12" s="54">
        <f ca="1">IF($C12&gt;GF$4,SUMIFS(销售取值基础数据!$J:$J,销售取值基础数据!$I:$I,$A12,销售取值基础数据!$B:$B,GF$4),($L12-SUM($P12:GE12))*100%/(180-GE$4))</f>
        <v>5.2962555442539383</v>
      </c>
      <c r="GG12" s="54">
        <f ca="1">IF($C12&gt;GG$4,SUMIFS(销售取值基础数据!$J:$J,销售取值基础数据!$I:$I,$A12,销售取值基础数据!$B:$B,GG$4),($L12-SUM($P12:GF12))*100%/(180-GF$4))</f>
        <v>5.2962555442539463</v>
      </c>
      <c r="GH12" s="54">
        <f ca="1">IF($C12&gt;GH$4,SUMIFS(销售取值基础数据!$J:$J,销售取值基础数据!$I:$I,$A12,销售取值基础数据!$B:$B,GH$4),($L12-SUM($P12:GG12))*100%/(180-GG$4))</f>
        <v>5.2962555442539383</v>
      </c>
      <c r="GI12" s="54">
        <f ca="1">IF($C12&gt;GI$4,SUMIFS(销售取值基础数据!$J:$J,销售取值基础数据!$I:$I,$A12,销售取值基础数据!$B:$B,GI$4),($L12-SUM($P12:GH12))*100%/(180-GH$4))</f>
        <v>5.2962555442539268</v>
      </c>
      <c r="GJ12" s="54">
        <f ca="1">IF($C12&gt;GJ$4,SUMIFS(销售取值基础数据!$J:$J,销售取值基础数据!$I:$I,$A12,销售取值基础数据!$B:$B,GJ$4),($L12-SUM($P12:GI12))*100%/(180-GI$4))</f>
        <v>5.2962555442539383</v>
      </c>
      <c r="GK12" s="54">
        <f ca="1">IF($C12&gt;GK$4,SUMIFS(销售取值基础数据!$J:$J,销售取值基础数据!$I:$I,$A12,销售取值基础数据!$B:$B,GK$4),($L12-SUM($P12:GJ12))*100%/(180-GJ$4))</f>
        <v>5.2962555442539569</v>
      </c>
      <c r="GL12" s="54">
        <f ca="1">IF($C12&gt;GL$4,SUMIFS(销售取值基础数据!$J:$J,销售取值基础数据!$I:$I,$A12,销售取值基础数据!$B:$B,GL$4),($L12-SUM($P12:GK12))*100%/(180-GK$4))</f>
        <v>5.2962555442539383</v>
      </c>
      <c r="GM12" s="54">
        <f ca="1">IF($C12&gt;GM$4,SUMIFS(销售取值基础数据!$J:$J,销售取值基础数据!$I:$I,$A12,销售取值基础数据!$B:$B,GM$4),($L12-SUM($P12:GL12))*100%/(180-GL$4))</f>
        <v>5.2962555442538815</v>
      </c>
    </row>
    <row r="13" spans="1:195" ht="28" x14ac:dyDescent="0.25">
      <c r="A13" s="9" t="s">
        <v>24</v>
      </c>
      <c r="B13" s="21">
        <v>46170</v>
      </c>
      <c r="C13" s="9">
        <f t="shared" ca="1" si="0"/>
        <v>34</v>
      </c>
      <c r="D13" s="9" t="str" cm="1">
        <f t="array" ref="D13" ca="1">_xlfn.IFS(AND(TODAY()-B13&lt;=30,TODAY()-B13&gt;=0),"新品期",AND(TODAY()-B13&gt;=31,TODAY()-B13&lt;=120),"热销期",AND(TODAY()-B13&gt;=121,TODAY()-B13&lt;=180),"清货期",TODAY()-B13&gt;180,"滞销")</f>
        <v>热销期</v>
      </c>
      <c r="E13" s="9">
        <f t="shared" si="1"/>
        <v>780</v>
      </c>
      <c r="F13" s="9"/>
      <c r="G13" s="9">
        <f>SUMIF([1]销售表!I:I,A13,[1]销售表!J:J)</f>
        <v>220</v>
      </c>
      <c r="H13" s="10">
        <f t="shared" si="2"/>
        <v>0.22</v>
      </c>
      <c r="I13" s="9"/>
      <c r="J13" s="9">
        <f>SUMIFS([1]销售表!J:J,[1]销售表!I:I,A13,[1]销售表!E:E,"可取")</f>
        <v>49</v>
      </c>
      <c r="K13" s="9"/>
      <c r="L13" s="9">
        <v>1000</v>
      </c>
      <c r="M13" s="11">
        <f>_xlfn.XLOOKUP(A13,[1]销售表!I:I,[1]销售表!J:J,0,0,-1)</f>
        <v>6</v>
      </c>
      <c r="N13" s="11" cm="1">
        <f t="array" ref="N13" ca="1">IF(C13&gt;180,"0",INDEX(P13:GM13,C13))</f>
        <v>6.0740099647958958</v>
      </c>
      <c r="O13" s="59" t="s">
        <v>30</v>
      </c>
      <c r="P13" s="60">
        <f>$L13*80%/180</f>
        <v>4.4444444444444402</v>
      </c>
      <c r="Q13" s="61" cm="1">
        <f t="array" ref="Q13" ca="1">_xlfn.IFS(Q$4&lt;$C13,($L13-SUMIFS(销售取值基础数据!$J:$J,销售取值基础数据!$I:$I,$A13,销售取值基础数据!$B:$B,"&lt;="&amp;P$4))*80%/(180-P$4),Q$4&gt;=$C13,($L13-SUM(辅助表!$P7:P7))*80%/(180-P$4))</f>
        <v>4.4558659217877095</v>
      </c>
      <c r="R13" s="61" cm="1">
        <f t="array" ref="R13" ca="1">_xlfn.IFS(R$4&lt;$C13,($L13-SUMIFS(销售取值基础数据!$J:$J,销售取值基础数据!$I:$I,$A13,销售取值基础数据!$B:$B,"&lt;="&amp;Q$4))*80%/(180-Q$4),R$4&gt;=$C13,($L13-SUM(辅助表!$P7:Q7))*80%/(180-Q$4))</f>
        <v>4.4764044943820229</v>
      </c>
      <c r="S13" s="61" cm="1">
        <f t="array" ref="S13" ca="1">_xlfn.IFS(S$4&lt;$C13,($L13-SUMIFS(销售取值基础数据!$J:$J,销售取值基础数据!$I:$I,$A13,销售取值基础数据!$B:$B,"&lt;="&amp;R$4))*80%/(180-R$4),S$4&gt;=$C13,($L13-SUM(辅助表!$P7:R7))*80%/(180-R$4))</f>
        <v>4.4926553672316389</v>
      </c>
      <c r="T13" s="61" cm="1">
        <f t="array" ref="T13" ca="1">_xlfn.IFS(T$4&lt;$C13,($L13-SUMIFS(销售取值基础数据!$J:$J,销售取值基础数据!$I:$I,$A13,销售取值基础数据!$B:$B,"&lt;="&amp;S$4))*80%/(180-S$4),T$4&gt;=$C13,($L13-SUM(辅助表!$P7:S7))*80%/(180-S$4))</f>
        <v>4.5</v>
      </c>
      <c r="U13" s="61" cm="1">
        <f t="array" ref="U13" ca="1">_xlfn.IFS(U$4&lt;$C13,($L13-SUMIFS(销售取值基础数据!$J:$J,销售取值基础数据!$I:$I,$A13,销售取值基础数据!$B:$B,"&lt;="&amp;T$4))*80%/(180-T$4),U$4&gt;=$C13,($L13-SUM(辅助表!$P7:T7))*80%/(180-T$4))</f>
        <v>4.5028571428571427</v>
      </c>
      <c r="V13" s="61" cm="1">
        <f t="array" ref="V13" ca="1">_xlfn.IFS(V$4&lt;$C13,($L13-SUMIFS(销售取值基础数据!$J:$J,销售取值基础数据!$I:$I,$A13,销售取值基础数据!$B:$B,"&lt;="&amp;U$4))*80%/(180-U$4),V$4&gt;=$C13,($L13-SUM(辅助表!$P7:U7))*80%/(180-U$4))</f>
        <v>4.5057471264367814</v>
      </c>
      <c r="W13" s="61" cm="1">
        <f t="array" ref="W13" ca="1">_xlfn.IFS(W$4&lt;$C13,($L13-SUMIFS(销售取值基础数据!$J:$J,销售取值基础数据!$I:$I,$A13,销售取值基础数据!$B:$B,"&lt;="&amp;V$4))*80%/(180-V$4),W$4&gt;=$C13,($L13-SUM(辅助表!$P7:V7))*80%/(180-V$4))</f>
        <v>4.4947976878612721</v>
      </c>
      <c r="X13" s="61" cm="1">
        <f t="array" ref="X13" ca="1">_xlfn.IFS(X$4&lt;$C13,($L13-SUMIFS(销售取值基础数据!$J:$J,销售取值基础数据!$I:$I,$A13,销售取值基础数据!$B:$B,"&lt;="&amp;W$4))*80%/(180-W$4),X$4&gt;=$C13,($L13-SUM(辅助表!$P7:W7))*80%/(180-W$4))</f>
        <v>4.5069767441860469</v>
      </c>
      <c r="Y13" s="61" cm="1">
        <f t="array" ref="Y13" ca="1">_xlfn.IFS(Y$4&lt;$C13,($L13-SUMIFS(销售取值基础数据!$J:$J,销售取值基础数据!$I:$I,$A13,销售取值基础数据!$B:$B,"&lt;="&amp;X$4))*80%/(180-X$4),Y$4&gt;=$C13,($L13-SUM(辅助表!$P7:X7))*80%/(180-X$4))</f>
        <v>4.5099415204678364</v>
      </c>
      <c r="Z13" s="61" cm="1">
        <f t="array" ref="Z13" ca="1">_xlfn.IFS(Z$4&lt;$C13,($L13-SUMIFS(销售取值基础数据!$J:$J,销售取值基础数据!$I:$I,$A13,销售取值基础数据!$B:$B,"&lt;="&amp;Y$4))*80%/(180-Y$4),Z$4&gt;=$C13,($L13-SUM(辅助表!$P7:Y7))*80%/(180-Y$4))</f>
        <v>4.4941176470588236</v>
      </c>
      <c r="AA13" s="61" cm="1">
        <f t="array" ref="AA13" ca="1">_xlfn.IFS(AA$4&lt;$C13,($L13-SUMIFS(销售取值基础数据!$J:$J,销售取值基础数据!$I:$I,$A13,销售取值基础数据!$B:$B,"&lt;="&amp;Z$4))*80%/(180-Z$4),AA$4&gt;=$C13,($L13-SUM(辅助表!$P7:Z7))*80%/(180-Z$4))</f>
        <v>4.4970414201183431</v>
      </c>
      <c r="AB13" s="61" cm="1">
        <f t="array" ref="AB13" ca="1">_xlfn.IFS(AB$4&lt;$C13,($L13-SUMIFS(销售取值基础数据!$J:$J,销售取值基础数据!$I:$I,$A13,销售取值基础数据!$B:$B,"&lt;="&amp;AA$4))*80%/(180-AA$4),AB$4&gt;=$C13,($L13-SUM(辅助表!$P7:AA7))*80%/(180-AA$4))</f>
        <v>4.4952380952380953</v>
      </c>
      <c r="AC13" s="61" cm="1">
        <f t="array" ref="AC13" ca="1">_xlfn.IFS(AC$4&lt;$C13,($L13-SUMIFS(销售取值基础数据!$J:$J,销售取值基础数据!$I:$I,$A13,销售取值基础数据!$B:$B,"&lt;="&amp;AB$4))*80%/(180-AB$4),AC$4&gt;=$C13,($L13-SUM(辅助表!$P7:AB7))*80%/(180-AB$4))</f>
        <v>4.4838323353293417</v>
      </c>
      <c r="AD13" s="61" cm="1">
        <f t="array" ref="AD13" ca="1">_xlfn.IFS(AD$4&lt;$C13,($L13-SUMIFS(销售取值基础数据!$J:$J,销售取值基础数据!$I:$I,$A13,销售取值基础数据!$B:$B,"&lt;="&amp;AC$4))*80%/(180-AC$4),AD$4&gt;=$C13,($L13-SUM(辅助表!$P7:AC7))*80%/(180-AC$4))</f>
        <v>4.4674698795180721</v>
      </c>
      <c r="AE13" s="61" cm="1">
        <f t="array" ref="AE13" ca="1">_xlfn.IFS(AE$4&lt;$C13,($L13-SUMIFS(销售取值基础数据!$J:$J,销售取值基础数据!$I:$I,$A13,销售取值基础数据!$B:$B,"&lt;="&amp;AD$4))*80%/(180-AD$4),AE$4&gt;=$C13,($L13-SUM(辅助表!$P7:AD7))*80%/(180-AD$4))</f>
        <v>4.4606060606060609</v>
      </c>
      <c r="AF13" s="61" cm="1">
        <f t="array" ref="AF13" ca="1">_xlfn.IFS(AF$4&lt;$C13,($L13-SUMIFS(销售取值基础数据!$J:$J,销售取值基础数据!$I:$I,$A13,销售取值基础数据!$B:$B,"&lt;="&amp;AE$4))*80%/(180-AE$4),AF$4&gt;=$C13,($L13-SUM(辅助表!$P7:AE7))*80%/(180-AE$4))</f>
        <v>4.4634146341463419</v>
      </c>
      <c r="AG13" s="61" cm="1">
        <f t="array" ref="AG13" ca="1">_xlfn.IFS(AG$4&lt;$C13,($L13-SUMIFS(销售取值基础数据!$J:$J,销售取值基础数据!$I:$I,$A13,销售取值基础数据!$B:$B,"&lt;="&amp;AF$4))*80%/(180-AF$4),AG$4&gt;=$C13,($L13-SUM(辅助表!$P7:AF7))*80%/(180-AF$4))</f>
        <v>4.4613496932515337</v>
      </c>
      <c r="AH13" s="61" cm="1">
        <f t="array" ref="AH13" ca="1">_xlfn.IFS(AH$4&lt;$C13,($L13-SUMIFS(销售取值基础数据!$J:$J,销售取值基础数据!$I:$I,$A13,销售取值基础数据!$B:$B,"&lt;="&amp;AG$4))*80%/(180-AG$4),AH$4&gt;=$C13,($L13-SUM(辅助表!$P7:AG7))*80%/(180-AG$4))</f>
        <v>4.4493827160493833</v>
      </c>
      <c r="AI13" s="61" cm="1">
        <f t="array" ref="AI13" ca="1">_xlfn.IFS(AI$4&lt;$C13,($L13-SUMIFS(销售取值基础数据!$J:$J,销售取值基础数据!$I:$I,$A13,销售取值基础数据!$B:$B,"&lt;="&amp;AH$4))*80%/(180-AH$4),AI$4&gt;=$C13,($L13-SUM(辅助表!$P7:AH7))*80%/(180-AH$4))</f>
        <v>4.4472049689440993</v>
      </c>
      <c r="AJ13" s="61" cm="1">
        <f t="array" ref="AJ13" ca="1">_xlfn.IFS(AJ$4&lt;$C13,($L13-SUMIFS(销售取值基础数据!$J:$J,销售取值基础数据!$I:$I,$A13,销售取值基础数据!$B:$B,"&lt;="&amp;AI$4))*80%/(180-AI$4),AJ$4&gt;=$C13,($L13-SUM(辅助表!$P7:AI7))*80%/(180-AI$4))</f>
        <v>4.4450000000000003</v>
      </c>
      <c r="AK13" s="61" cm="1">
        <f t="array" ref="AK13" ca="1">_xlfn.IFS(AK$4&lt;$C13,($L13-SUMIFS(销售取值基础数据!$J:$J,销售取值基础数据!$I:$I,$A13,销售取值基础数据!$B:$B,"&lt;="&amp;AJ$4))*80%/(180-AJ$4),AK$4&gt;=$C13,($L13-SUM(辅助表!$P7:AJ7))*80%/(180-AJ$4))</f>
        <v>4.4377358490566037</v>
      </c>
      <c r="AL13" s="61" cm="1">
        <f t="array" ref="AL13" ca="1">_xlfn.IFS(AL$4&lt;$C13,($L13-SUMIFS(销售取值基础数据!$J:$J,销售取值基础数据!$I:$I,$A13,销售取值基础数据!$B:$B,"&lt;="&amp;AK$4))*80%/(180-AK$4),AL$4&gt;=$C13,($L13-SUM(辅助表!$P7:AK7))*80%/(180-AK$4))</f>
        <v>4.4405063291139246</v>
      </c>
      <c r="AM13" s="61" cm="1">
        <f t="array" ref="AM13" ca="1">_xlfn.IFS(AM$4&lt;$C13,($L13-SUMIFS(销售取值基础数据!$J:$J,销售取值基础数据!$I:$I,$A13,销售取值基础数据!$B:$B,"&lt;="&amp;AL$4))*80%/(180-AL$4),AM$4&gt;=$C13,($L13-SUM(辅助表!$P7:AL7))*80%/(180-AL$4))</f>
        <v>4.4229299363057333</v>
      </c>
      <c r="AN13" s="61" cm="1">
        <f t="array" ref="AN13" ca="1">_xlfn.IFS(AN$4&lt;$C13,($L13-SUMIFS(销售取值基础数据!$J:$J,销售取值基础数据!$I:$I,$A13,销售取值基础数据!$B:$B,"&lt;="&amp;AM$4))*80%/(180-AM$4),AN$4&gt;=$C13,($L13-SUM(辅助表!$P7:AM7))*80%/(180-AM$4))</f>
        <v>4.4051282051282055</v>
      </c>
      <c r="AO13" s="61" cm="1">
        <f t="array" ref="AO13" ca="1">_xlfn.IFS(AO$4&lt;$C13,($L13-SUMIFS(销售取值基础数据!$J:$J,销售取值基础数据!$I:$I,$A13,销售取值基础数据!$B:$B,"&lt;="&amp;AN$4))*80%/(180-AN$4),AO$4&gt;=$C13,($L13-SUM(辅助表!$P7:AN7))*80%/(180-AN$4))</f>
        <v>4.3974193548387097</v>
      </c>
      <c r="AP13" s="61" cm="1">
        <f t="array" ref="AP13" ca="1">_xlfn.IFS(AP$4&lt;$C13,($L13-SUMIFS(销售取值基础数据!$J:$J,销售取值基础数据!$I:$I,$A13,销售取值基础数据!$B:$B,"&lt;="&amp;AO$4))*80%/(180-AO$4),AP$4&gt;=$C13,($L13-SUM(辅助表!$P7:AO7))*80%/(180-AO$4))</f>
        <v>4.4259740259740266</v>
      </c>
      <c r="AQ13" s="61" cm="1">
        <f t="array" ref="AQ13" ca="1">_xlfn.IFS(AQ$4&lt;$C13,($L13-SUMIFS(销售取值基础数据!$J:$J,销售取值基础数据!$I:$I,$A13,销售取值基础数据!$B:$B,"&lt;="&amp;AP$4))*80%/(180-AP$4),AQ$4&gt;=$C13,($L13-SUM(辅助表!$P7:AP7))*80%/(180-AP$4))</f>
        <v>4.4549019607843139</v>
      </c>
      <c r="AR13" s="61" cm="1">
        <f t="array" ref="AR13" ca="1">_xlfn.IFS(AR$4&lt;$C13,($L13-SUMIFS(销售取值基础数据!$J:$J,销售取值基础数据!$I:$I,$A13,销售取值基础数据!$B:$B,"&lt;="&amp;AQ$4))*80%/(180-AQ$4),AR$4&gt;=$C13,($L13-SUM(辅助表!$P7:AQ7))*80%/(180-AQ$4))</f>
        <v>4.4842105263157892</v>
      </c>
      <c r="AS13" s="61" cm="1">
        <f t="array" ref="AS13" ca="1">_xlfn.IFS(AS$4&lt;$C13,($L13-SUMIFS(销售取值基础数据!$J:$J,销售取值基础数据!$I:$I,$A13,销售取值基础数据!$B:$B,"&lt;="&amp;AR$4))*80%/(180-AR$4),AS$4&gt;=$C13,($L13-SUM(辅助表!$P7:AR7))*80%/(180-AR$4))</f>
        <v>4.5139072847682122</v>
      </c>
      <c r="AT13" s="61" cm="1">
        <f t="array" ref="AT13" ca="1">_xlfn.IFS(AT$4&lt;$C13,($L13-SUMIFS(销售取值基础数据!$J:$J,销售取值基础数据!$I:$I,$A13,销售取值基础数据!$B:$B,"&lt;="&amp;AS$4))*110%/(180-AS$4),AT$4&gt;=$C13,($L13-SUM(辅助表!$P7:AS7))*110%/(180-AS$4))</f>
        <v>6.2480000000000002</v>
      </c>
      <c r="AU13" s="61" cm="1">
        <f t="array" ref="AU13" ca="1">_xlfn.IFS(AU$4&lt;$C13,($L13-SUMIFS(销售取值基础数据!$J:$J,销售取值基础数据!$I:$I,$A13,销售取值基础数据!$B:$B,"&lt;="&amp;AT$4))*110%/(180-AT$4),AU$4&gt;=$C13,($L13-SUM(辅助表!$P7:AT7))*110%/(180-AT$4))</f>
        <v>6.2899328859060404</v>
      </c>
      <c r="AV13" s="61" cm="1">
        <f t="array" ref="AV13" ca="1">_xlfn.IFS(AV$4&lt;$C13,($L13-SUMIFS(销售取值基础数据!$J:$J,销售取值基础数据!$I:$I,$A13,销售取值基础数据!$B:$B,"&lt;="&amp;AU$4))*110%/(180-AU$4),AV$4&gt;=$C13,($L13-SUM(辅助表!$P7:AU7))*110%/(180-AU$4))</f>
        <v>6.3324324324324328</v>
      </c>
      <c r="AW13" s="61" cm="1">
        <f t="array" ref="AW13" ca="1">_xlfn.IFS(AW$4&lt;$C13,($L13-SUMIFS(销售取值基础数据!$J:$J,销售取值基础数据!$I:$I,$A13,销售取值基础数据!$B:$B,"&lt;="&amp;AV$4))*110%/(180-AV$4),AW$4&gt;=$C13,($L13-SUM(辅助表!$P7:AV7))*110%/(180-AV$4))</f>
        <v>6.0740099647958958</v>
      </c>
      <c r="AX13" s="61" cm="1">
        <f t="array" ref="AX13" ca="1">_xlfn.IFS(AX$4&lt;$C13,($L13-SUMIFS(销售取值基础数据!$J:$J,销售取值基础数据!$I:$I,$A13,销售取值基础数据!$B:$B,"&lt;="&amp;AW$4))*110%/(180-AW$4),AX$4&gt;=$C13,($L13-SUM(辅助表!$P7:AW7))*110%/(180-AW$4))</f>
        <v>6.0698496839980898</v>
      </c>
      <c r="AY13" s="61" cm="1">
        <f t="array" ref="AY13" ca="1">_xlfn.IFS(AY$4&lt;$C13,($L13-SUMIFS(销售取值基础数据!$J:$J,销售取值基础数据!$I:$I,$A13,销售取值基础数据!$B:$B,"&lt;="&amp;AX$4))*110%/(180-AX$4),AY$4&gt;=$C13,($L13-SUM(辅助表!$P7:AX7))*110%/(180-AX$4))</f>
        <v>6.0656635807677475</v>
      </c>
      <c r="AZ13" s="61" cm="1">
        <f t="array" ref="AZ13" ca="1">_xlfn.IFS(AZ$4&lt;$C13,($L13-SUMIFS(销售取值基础数据!$J:$J,销售取值基础数据!$I:$I,$A13,销售取值基础数据!$B:$B,"&lt;="&amp;AY$4))*110%/(180-AY$4),AZ$4&gt;=$C13,($L13-SUM(辅助表!$P7:AY7))*110%/(180-AY$4))</f>
        <v>6.0614513143922135</v>
      </c>
      <c r="BA13" s="61" cm="1">
        <f t="array" ref="BA13" ca="1">_xlfn.IFS(BA$4&lt;$C13,($L13-SUMIFS(销售取值基础数据!$J:$J,销售取值基础数据!$I:$I,$A13,销售取值基础数据!$B:$B,"&lt;="&amp;AZ$4))*110%/(180-AZ$4),BA$4&gt;=$C13,($L13-SUM(辅助表!$P7:AZ7))*110%/(180-AZ$4))</f>
        <v>6.0572125372492831</v>
      </c>
      <c r="BB13" s="61" cm="1">
        <f t="array" ref="BB13" ca="1">_xlfn.IFS(BB$4&lt;$C13,($L13-SUMIFS(销售取值基础数据!$J:$J,销售取值基础数据!$I:$I,$A13,销售取值基础数据!$B:$B,"&lt;="&amp;BA$4))*110%/(180-BA$4),BB$4&gt;=$C13,($L13-SUM(辅助表!$P7:BA7))*110%/(180-BA$4))</f>
        <v>6.052946894617417</v>
      </c>
      <c r="BC13" s="61" cm="1">
        <f t="array" ref="BC13" ca="1">_xlfn.IFS(BC$4&lt;$C13,($L13-SUMIFS(销售取值基础数据!$J:$J,销售取值基础数据!$I:$I,$A13,销售取值基础数据!$B:$B,"&lt;="&amp;BB$4))*110%/(180-BB$4),BC$4&gt;=$C13,($L13-SUM(辅助表!$P7:BB7))*110%/(180-BB$4))</f>
        <v>6.04865402447939</v>
      </c>
      <c r="BD13" s="61" cm="1">
        <f t="array" ref="BD13" ca="1">_xlfn.IFS(BD$4&lt;$C13,($L13-SUMIFS(销售取值基础数据!$J:$J,销售取值基础数据!$I:$I,$A13,销售取值基础数据!$B:$B,"&lt;="&amp;BC$4))*110%/(180-BC$4),BD$4&gt;=$C13,($L13-SUM(辅助表!$P7:BC7))*110%/(180-BC$4))</f>
        <v>6.0443335573190469</v>
      </c>
      <c r="BE13" s="61" cm="1">
        <f t="array" ref="BE13" ca="1">_xlfn.IFS(BE$4&lt;$C13,($L13-SUMIFS(销售取值基础数据!$J:$J,销售取值基础数据!$I:$I,$A13,销售取值基础数据!$B:$B,"&lt;="&amp;BD$4))*110%/(180-BD$4),BE$4&gt;=$C13,($L13-SUM(辅助表!$P7:BD7))*110%/(180-BD$4))</f>
        <v>6.0399851159109046</v>
      </c>
      <c r="BF13" s="61" cm="1">
        <f t="array" ref="BF13" ca="1">_xlfn.IFS(BF$4&lt;$C13,($L13-SUMIFS(销售取值基础数据!$J:$J,销售取值基础数据!$I:$I,$A13,销售取值基础数据!$B:$B,"&lt;="&amp;BE$4))*110%/(180-BE$4),BF$4&gt;=$C13,($L13-SUM(辅助表!$P7:BE7))*110%/(180-BE$4))</f>
        <v>6.0356083151022739</v>
      </c>
      <c r="BG13" s="61" cm="1">
        <f t="array" ref="BG13" ca="1">_xlfn.IFS(BG$4&lt;$C13,($L13-SUMIFS(销售取值基础数据!$J:$J,销售取值基础数据!$I:$I,$A13,销售取值基础数据!$B:$B,"&lt;="&amp;BF$4))*110%/(180-BF$4),BG$4&gt;=$C13,($L13-SUM(辅助表!$P7:BF7))*110%/(180-BF$4))</f>
        <v>6.0312027615875996</v>
      </c>
      <c r="BH13" s="61" cm="1">
        <f t="array" ref="BH13" ca="1">_xlfn.IFS(BH$4&lt;$C13,($L13-SUMIFS(销售取值基础数据!$J:$J,销售取值基础数据!$I:$I,$A13,销售取值基础数据!$B:$B,"&lt;="&amp;BG$4))*110%/(180-BG$4),BH$4&gt;=$C13,($L13-SUM(辅助表!$P7:BG7))*110%/(180-BG$4))</f>
        <v>6.0267680536746679</v>
      </c>
      <c r="BI13" s="61" cm="1">
        <f t="array" ref="BI13" ca="1">_xlfn.IFS(BI$4&lt;$C13,($L13-SUMIFS(销售取值基础数据!$J:$J,销售取值基础数据!$I:$I,$A13,销售取值基础数据!$B:$B,"&lt;="&amp;BH$4))*110%/(180-BH$4),BI$4&gt;=$C13,($L13-SUM(辅助表!$P7:BH7))*110%/(180-BH$4))</f>
        <v>6.022303781042317</v>
      </c>
      <c r="BJ13" s="61" cm="1">
        <f t="array" ref="BJ13" ca="1">_xlfn.IFS(BJ$4&lt;$C13,($L13-SUMIFS(销售取值基础数据!$J:$J,销售取值基础数据!$I:$I,$A13,销售取值基础数据!$B:$B,"&lt;="&amp;BI$4))*110%/(180-BI$4),BJ$4&gt;=$C13,($L13-SUM(辅助表!$P7:BI7))*110%/(180-BI$4))</f>
        <v>6.0178095244893006</v>
      </c>
      <c r="BK13" s="61" cm="1">
        <f t="array" ref="BK13" ca="1">_xlfn.IFS(BK$4&lt;$C13,($L13-SUMIFS(销售取值基础数据!$J:$J,销售取值基础数据!$I:$I,$A13,销售取值基础数据!$B:$B,"&lt;="&amp;BJ$4))*110%/(180-BJ$4),BK$4&gt;=$C13,($L13-SUM(辅助表!$P7:BJ7))*110%/(180-BJ$4))</f>
        <v>6.0132848556738949</v>
      </c>
      <c r="BL13" s="61" cm="1">
        <f t="array" ref="BL13" ca="1">_xlfn.IFS(BL$4&lt;$C13,($L13-SUMIFS(销售取值基础数据!$J:$J,销售取值基础数据!$I:$I,$A13,销售取值基础数据!$B:$B,"&lt;="&amp;BK$4))*110%/(180-BK$4),BL$4&gt;=$C13,($L13-SUM(辅助表!$P7:BK7))*110%/(180-BK$4))</f>
        <v>6.0087293368438397</v>
      </c>
      <c r="BM13" s="61" cm="1">
        <f t="array" ref="BM13" ca="1">_xlfn.IFS(BM$4&lt;$C13,($L13-SUMIFS(销售取值基础数据!$J:$J,销售取值基础数据!$I:$I,$A13,销售取值基础数据!$B:$B,"&lt;="&amp;BL$4))*110%/(180-BL$4),BM$4&gt;=$C13,($L13-SUM(辅助表!$P7:BL7))*110%/(180-BL$4))</f>
        <v>6.0041425205561723</v>
      </c>
      <c r="BN13" s="61" cm="1">
        <f t="array" ref="BN13" ca="1">_xlfn.IFS(BN$4&lt;$C13,($L13-SUMIFS(销售取值基础数据!$J:$J,销售取值基础数据!$I:$I,$A13,销售取值基础数据!$B:$B,"&lt;="&amp;BM$4))*110%/(180-BM$4),BN$4&gt;=$C13,($L13-SUM(辅助表!$P7:BM7))*110%/(180-BM$4))</f>
        <v>5.9995239493865133</v>
      </c>
      <c r="BO13" s="61" cm="1">
        <f t="array" ref="BO13" ca="1">_xlfn.IFS(BO$4&lt;$C13,($L13-SUMIFS(销售取值基础数据!$J:$J,销售取值基础数据!$I:$I,$A13,销售取值基础数据!$B:$B,"&lt;="&amp;BN$4))*110%/(180-BN$4),BO$4&gt;=$C13,($L13-SUM(辅助表!$P7:BN7))*110%/(180-BN$4))</f>
        <v>5.9948731556272996</v>
      </c>
      <c r="BP13" s="61" cm="1">
        <f t="array" ref="BP13" ca="1">_xlfn.IFS(BP$4&lt;$C13,($L13-SUMIFS(销售取值基础数据!$J:$J,销售取值基础数据!$I:$I,$A13,销售取值基础数据!$B:$B,"&lt;="&amp;BO$4))*110%/(180-BO$4),BP$4&gt;=$C13,($L13-SUM(辅助表!$P7:BO7))*110%/(180-BO$4))</f>
        <v>5.9901896609744654</v>
      </c>
      <c r="BQ13" s="61" cm="1">
        <f t="array" ref="BQ13" ca="1">_xlfn.IFS(BQ$4&lt;$C13,($L13-SUMIFS(销售取值基础数据!$J:$J,销售取值基础数据!$I:$I,$A13,销售取值基础数据!$B:$B,"&lt;="&amp;BP$4))*110%/(180-BP$4),BQ$4&gt;=$C13,($L13-SUM(辅助表!$P7:BP7))*110%/(180-BP$4))</f>
        <v>5.9854729762020442</v>
      </c>
      <c r="BR13" s="61" cm="1">
        <f t="array" ref="BR13" ca="1">_xlfn.IFS(BR$4&lt;$C13,($L13-SUMIFS(销售取值基础数据!$J:$J,销售取值基础数据!$I:$I,$A13,销售取值基础数据!$B:$B,"&lt;="&amp;BQ$4))*110%/(180-BQ$4),BR$4&gt;=$C13,($L13-SUM(辅助表!$P7:BQ7))*110%/(180-BQ$4))</f>
        <v>5.9807226008241052</v>
      </c>
      <c r="BS13" s="61" cm="1">
        <f t="array" ref="BS13" ca="1">_xlfn.IFS(BS$4&lt;$C13,($L13-SUMIFS(销售取值基础数据!$J:$J,销售取值基础数据!$I:$I,$A13,销售取值基础数据!$B:$B,"&lt;="&amp;BR$4))*110%/(180-BR$4),BS$4&gt;=$C13,($L13-SUM(辅助表!$P7:BR7))*110%/(180-BR$4))</f>
        <v>5.9759380227434464</v>
      </c>
      <c r="BT13" s="61" cm="1">
        <f t="array" ref="BT13" ca="1">_xlfn.IFS(BT$4&lt;$C13,($L13-SUMIFS(销售取值基础数据!$J:$J,销售取值基础数据!$I:$I,$A13,销售取值基础数据!$B:$B,"&lt;="&amp;BS$4))*110%/(180-BS$4),BT$4&gt;=$C13,($L13-SUM(辅助表!$P7:BS7))*110%/(180-BS$4))</f>
        <v>5.9711187178863954</v>
      </c>
      <c r="BU13" s="61" cm="1">
        <f t="array" ref="BU13" ca="1">_xlfn.IFS(BU$4&lt;$C13,($L13-SUMIFS(销售取值基础数据!$J:$J,销售取值基础数据!$I:$I,$A13,销售取值基础数据!$B:$B,"&lt;="&amp;BT$4))*110%/(180-BT$4),BU$4&gt;=$C13,($L13-SUM(辅助表!$P7:BT7))*110%/(180-BT$4))</f>
        <v>5.9662641498230728</v>
      </c>
      <c r="BV13" s="61" cm="1">
        <f t="array" ref="BV13" ca="1">_xlfn.IFS(BV$4&lt;$C13,($L13-SUMIFS(销售取值基础数据!$J:$J,销售取值基础数据!$I:$I,$A13,销售取值基础数据!$B:$B,"&lt;="&amp;BU$4))*110%/(180-BU$4),BV$4&gt;=$C13,($L13-SUM(辅助表!$P7:BU7))*110%/(180-BU$4))</f>
        <v>5.9613737693723987</v>
      </c>
      <c r="BW13" s="61" cm="1">
        <f t="array" ref="BW13" ca="1">_xlfn.IFS(BW$4&lt;$C13,($L13-SUMIFS(销售取值基础数据!$J:$J,销售取值基础数据!$I:$I,$A13,销售取值基础数据!$B:$B,"&lt;="&amp;BV$4))*110%/(180-BV$4),BW$4&gt;=$C13,($L13-SUM(辅助表!$P7:BV7))*110%/(180-BV$4))</f>
        <v>5.9564470141910997</v>
      </c>
      <c r="BX13" s="61" cm="1">
        <f t="array" ref="BX13" ca="1">_xlfn.IFS(BX$4&lt;$C13,($L13-SUMIFS(销售取值基础数据!$J:$J,销售取值基础数据!$I:$I,$A13,销售取值基础数据!$B:$B,"&lt;="&amp;BW$4))*110%/(180-BW$4),BX$4&gt;=$C13,($L13-SUM(辅助表!$P7:BW7))*110%/(180-BW$4))</f>
        <v>5.9514833083459404</v>
      </c>
      <c r="BY13" s="61" cm="1">
        <f t="array" ref="BY13" ca="1">_xlfn.IFS(BY$4&lt;$C13,($L13-SUMIFS(销售取值基础数据!$J:$J,销售取值基础数据!$I:$I,$A13,销售取值基础数据!$B:$B,"&lt;="&amp;BX$4))*110%/(180-BX$4),BY$4&gt;=$C13,($L13-SUM(辅助表!$P7:BX7))*110%/(180-BX$4))</f>
        <v>5.9464820618683385</v>
      </c>
      <c r="BZ13" s="61" cm="1">
        <f t="array" ref="BZ13" ca="1">_xlfn.IFS(BZ$4&lt;$C13,($L13-SUMIFS(销售取值基础数据!$J:$J,销售取值基础数据!$I:$I,$A13,销售取值基础数据!$B:$B,"&lt;="&amp;BY$4))*110%/(180-BY$4),BZ$4&gt;=$C13,($L13-SUM(辅助表!$P7:BY7))*110%/(180-BY$4))</f>
        <v>5.9414426702904839</v>
      </c>
      <c r="CA13" s="61" cm="1">
        <f t="array" ref="CA13" ca="1">_xlfn.IFS(CA$4&lt;$C13,($L13-SUMIFS(销售取值基础数据!$J:$J,销售取值基础数据!$I:$I,$A13,销售取值基础数据!$B:$B,"&lt;="&amp;BZ$4))*110%/(180-BZ$4),CA$4&gt;=$C13,($L13-SUM(辅助表!$P7:BZ7))*110%/(180-BZ$4))</f>
        <v>5.9363645141620305</v>
      </c>
      <c r="CB13" s="61" cm="1">
        <f t="array" ref="CB13" ca="1">_xlfn.IFS(CB$4&lt;$C13,($L13-SUMIFS(销售取值基础数据!$J:$J,销售取值基础数据!$I:$I,$A13,销售取值基础数据!$B:$B,"&lt;="&amp;CA$4))*110%/(180-CA$4),CB$4&gt;=$C13,($L13-SUM(辅助表!$P7:CA7))*110%/(180-CA$4))</f>
        <v>5.9312469585463736</v>
      </c>
      <c r="CC13" s="61" cm="1">
        <f t="array" ref="CC13" ca="1">_xlfn.IFS(CC$4&lt;$C13,($L13-SUMIFS(销售取值基础数据!$J:$J,销售取值基础数据!$I:$I,$A13,销售取值基础数据!$B:$B,"&lt;="&amp;CB$4))*110%/(180-CB$4),CC$4&gt;=$C13,($L13-SUM(辅助表!$P7:CB7))*110%/(180-CB$4))</f>
        <v>5.9260893524954641</v>
      </c>
      <c r="CD13" s="61" cm="1">
        <f t="array" ref="CD13" ca="1">_xlfn.IFS(CD$4&lt;$C13,($L13-SUMIFS(销售取值基础数据!$J:$J,销售取值基础数据!$I:$I,$A13,销售取值基础数据!$B:$B,"&lt;="&amp;CC$4))*110%/(180-CC$4),CD$4&gt;=$C13,($L13-SUM(辅助表!$P7:CC7))*110%/(180-CC$4))</f>
        <v>5.9208910285020462</v>
      </c>
      <c r="CE13" s="61" cm="1">
        <f t="array" ref="CE13" ca="1">_xlfn.IFS(CE$4&lt;$C13,($L13-SUMIFS(销售取值基础数据!$J:$J,销售取值基础数据!$I:$I,$A13,销售取值基础数据!$B:$B,"&lt;="&amp;CD$4))*110%/(180-CD$4),CE$4&gt;=$C13,($L13-SUM(辅助表!$P7:CD7))*110%/(180-CD$4))</f>
        <v>5.9156513019281514</v>
      </c>
      <c r="CF13" s="61" cm="1">
        <f t="array" ref="CF13" ca="1">_xlfn.IFS(CF$4&lt;$C13,($L13-SUMIFS(销售取值基础数据!$J:$J,销售取值基础数据!$I:$I,$A13,销售取值基础数据!$B:$B,"&lt;="&amp;CE$4))*110%/(180-CE$4),CF$4&gt;=$C13,($L13-SUM(辅助表!$P7:CE7))*110%/(180-CE$4))</f>
        <v>5.9103694704085727</v>
      </c>
      <c r="CG13" s="61" cm="1">
        <f t="array" ref="CG13" ca="1">_xlfn.IFS(CG$4&lt;$C13,($L13-SUMIFS(销售取值基础数据!$J:$J,销售取值基础数据!$I:$I,$A13,销售取值基础数据!$B:$B,"&lt;="&amp;CF$4))*110%/(180-CF$4),CG$4&gt;=$C13,($L13-SUM(辅助表!$P7:CF7))*110%/(180-CF$4))</f>
        <v>5.9050448132280247</v>
      </c>
      <c r="CH13" s="61" cm="1">
        <f t="array" ref="CH13" ca="1">_xlfn.IFS(CH$4&lt;$C13,($L13-SUMIFS(销售取值基础数据!$J:$J,销售取值基础数据!$I:$I,$A13,销售取值基础数据!$B:$B,"&lt;="&amp;CG$4))*110%/(180-CG$4),CH$4&gt;=$C13,($L13-SUM(辅助表!$P7:CG7))*110%/(180-CG$4))</f>
        <v>5.899676590670544</v>
      </c>
      <c r="CI13" s="61" cm="1">
        <f t="array" ref="CI13" ca="1">_xlfn.IFS(CI$4&lt;$C13,($L13-SUMIFS(销售取值基础数据!$J:$J,销售取值基础数据!$I:$I,$A13,销售取值基础数据!$B:$B,"&lt;="&amp;CH$4))*110%/(180-CH$4),CI$4&gt;=$C13,($L13-SUM(辅助表!$P7:CH7))*110%/(180-CH$4))</f>
        <v>5.8942640433396534</v>
      </c>
      <c r="CJ13" s="61" cm="1">
        <f t="array" ref="CJ13" ca="1">_xlfn.IFS(CJ$4&lt;$C13,($L13-SUMIFS(销售取值基础数据!$J:$J,销售取值基础数据!$I:$I,$A13,销售取值基础数据!$B:$B,"&lt;="&amp;CI$4))*110%/(180-CI$4),CJ$4&gt;=$C13,($L13-SUM(辅助表!$P7:CI7))*110%/(180-CI$4))</f>
        <v>5.8888063914476723</v>
      </c>
      <c r="CK13" s="61" cm="1">
        <f t="array" ref="CK13" ca="1">_xlfn.IFS(CK$4&lt;$C13,($L13-SUMIFS(销售取值基础数据!$J:$J,销售取值基础数据!$I:$I,$A13,销售取值基础数据!$B:$B,"&lt;="&amp;CJ$4))*110%/(180-CJ$4),CK$4&gt;=$C13,($L13-SUM(辅助表!$P7:CJ7))*110%/(180-CJ$4))</f>
        <v>5.883302834072488</v>
      </c>
      <c r="CL13" s="61" cm="1">
        <f t="array" ref="CL13" ca="1">_xlfn.IFS(CL$4&lt;$C13,($L13-SUMIFS(销售取值基础数据!$J:$J,销售取值基础数据!$I:$I,$A13,销售取值基础数据!$B:$B,"&lt;="&amp;CK$4))*110%/(180-CK$4),CL$4&gt;=$C13,($L13-SUM(辅助表!$P7:CK7))*110%/(180-CK$4))</f>
        <v>5.8777525483799664</v>
      </c>
      <c r="CM13" s="61" cm="1">
        <f t="array" ref="CM13" ca="1">_xlfn.IFS(CM$4&lt;$C13,($L13-SUMIFS(销售取值基础数据!$J:$J,销售取值基础数据!$I:$I,$A13,销售取值基础数据!$B:$B,"&lt;="&amp;CL$4))*110%/(180-CL$4),CM$4&gt;=$C13,($L13-SUM(辅助表!$P7:CL7))*110%/(180-CL$4))</f>
        <v>5.8721546888100811</v>
      </c>
      <c r="CN13" s="61" cm="1">
        <f t="array" ref="CN13" ca="1">_xlfn.IFS(CN$4&lt;$C13,($L13-SUMIFS(销售取值基础数据!$J:$J,销售取值基础数据!$I:$I,$A13,销售取值基础数据!$B:$B,"&lt;="&amp;CM$4))*110%/(180-CM$4),CN$4&gt;=$C13,($L13-SUM(辅助表!$P7:CM7))*110%/(180-CM$4))</f>
        <v>5.8665083862246865</v>
      </c>
      <c r="CO13" s="61" cm="1">
        <f t="array" ref="CO13" ca="1">_xlfn.IFS(CO$4&lt;$C13,($L13-SUMIFS(销售取值基础数据!$J:$J,销售取值基础数据!$I:$I,$A13,销售取值基础数据!$B:$B,"&lt;="&amp;CN$4))*110%/(180-CN$4),CO$4&gt;=$C13,($L13-SUM(辅助表!$P7:CN7))*110%/(180-CN$4))</f>
        <v>5.8608127470147595</v>
      </c>
      <c r="CP13" s="61" cm="1">
        <f t="array" ref="CP13" ca="1">_xlfn.IFS(CP$4&lt;$C13,($L13-SUMIFS(销售取值基础数据!$J:$J,销售取值基础数据!$I:$I,$A13,销售取值基础数据!$B:$B,"&lt;="&amp;CO$4))*110%/(180-CO$4),CP$4&gt;=$C13,($L13-SUM(辅助表!$P7:CO7))*110%/(180-CO$4))</f>
        <v>5.8550668521647458</v>
      </c>
      <c r="CQ13" s="61" cm="1">
        <f t="array" ref="CQ13" ca="1">_xlfn.IFS(CQ$4&lt;$C13,($L13-SUMIFS(销售取值基础数据!$J:$J,销售取值基础数据!$I:$I,$A13,销售取值基础数据!$B:$B,"&lt;="&amp;CP$4))*110%/(180-CP$4),CQ$4&gt;=$C13,($L13-SUM(辅助表!$P7:CP7))*110%/(180-CP$4))</f>
        <v>5.8492697562715126</v>
      </c>
      <c r="CR13" s="61" cm="1">
        <f t="array" ref="CR13" ca="1">_xlfn.IFS(CR$4&lt;$C13,($L13-SUMIFS(销售取值基础数据!$J:$J,销售取值基础数据!$I:$I,$A13,销售取值基础数据!$B:$B,"&lt;="&amp;CQ$4))*110%/(180-CQ$4),CR$4&gt;=$C13,($L13-SUM(辅助表!$P7:CQ7))*110%/(180-CQ$4))</f>
        <v>5.8434204865152415</v>
      </c>
      <c r="CS13" s="61" cm="1">
        <f t="array" ref="CS13" ca="1">_xlfn.IFS(CS$4&lt;$C13,($L13-SUMIFS(销售取值基础数据!$J:$J,销售取值基础数据!$I:$I,$A13,销售取值基础数据!$B:$B,"&lt;="&amp;CR$4))*110%/(180-CR$4),CS$4&gt;=$C13,($L13-SUM(辅助表!$P7:CR7))*110%/(180-CR$4))</f>
        <v>5.8375180415793677</v>
      </c>
      <c r="CT13" s="61" cm="1">
        <f t="array" ref="CT13" ca="1">_xlfn.IFS(CT$4&lt;$C13,($L13-SUMIFS(销售取值基础数据!$J:$J,销售取值基础数据!$I:$I,$A13,销售取值基础数据!$B:$B,"&lt;="&amp;CS$4))*110%/(180-CS$4),CT$4&gt;=$C13,($L13-SUM(辅助表!$P7:CS7))*110%/(180-CS$4))</f>
        <v>5.8315613905165327</v>
      </c>
      <c r="CU13" s="61" cm="1">
        <f t="array" ref="CU13" ca="1">_xlfn.IFS(CU$4&lt;$C13,($L13-SUMIFS(销售取值基础数据!$J:$J,销售取值基础数据!$I:$I,$A13,销售取值基础数据!$B:$B,"&lt;="&amp;CT$4))*110%/(180-CT$4),CU$4&gt;=$C13,($L13-SUM(辅助表!$P7:CT7))*110%/(180-CT$4))</f>
        <v>5.8255494715572373</v>
      </c>
      <c r="CV13" s="61" cm="1">
        <f t="array" ref="CV13" ca="1">_xlfn.IFS(CV$4&lt;$C13,($L13-SUMIFS(销售取值基础数据!$J:$J,销售取值基础数据!$I:$I,$A13,销售取值基础数据!$B:$B,"&lt;="&amp;CU$4))*110%/(180-CU$4),CV$4&gt;=$C13,($L13-SUM(辅助表!$P7:CU7))*110%/(180-CU$4))</f>
        <v>5.8194811908576973</v>
      </c>
      <c r="CW13" s="61" cm="1">
        <f t="array" ref="CW13" ca="1">_xlfn.IFS(CW$4&lt;$C13,($L13-SUMIFS(销售取值基础数据!$J:$J,销售取值基础数据!$I:$I,$A13,销售取值基础数据!$B:$B,"&lt;="&amp;CV$4))*110%/(180-CV$4),CW$4&gt;=$C13,($L13-SUM(辅助表!$P7:CV7))*110%/(180-CV$4))</f>
        <v>5.8133554211831111</v>
      </c>
      <c r="CX13" s="61" cm="1">
        <f t="array" ref="CX13" ca="1">_xlfn.IFS(CX$4&lt;$C13,($L13-SUMIFS(销售取值基础数据!$J:$J,销售取值基础数据!$I:$I,$A13,销售取值基础数据!$B:$B,"&lt;="&amp;CW$4))*110%/(180-CW$4),CX$4&gt;=$C13,($L13-SUM(辅助表!$P7:CW7))*110%/(180-CW$4))</f>
        <v>5.8071710005222776</v>
      </c>
      <c r="CY13" s="61" cm="1">
        <f t="array" ref="CY13" ca="1">_xlfn.IFS(CY$4&lt;$C13,($L13-SUMIFS(销售取值基础数据!$J:$J,销售取值基础数据!$I:$I,$A13,销售取值基础数据!$B:$B,"&lt;="&amp;CX$4))*110%/(180-CX$4),CY$4&gt;=$C13,($L13-SUM(辅助表!$P7:CX7))*110%/(180-CX$4))</f>
        <v>5.8009267306292429</v>
      </c>
      <c r="CZ13" s="61" cm="1">
        <f t="array" ref="CZ13" ca="1">_xlfn.IFS(CZ$4&lt;$C13,($L13-SUMIFS(销售取值基础数据!$J:$J,销售取值基础数据!$I:$I,$A13,销售取值基础数据!$B:$B,"&lt;="&amp;CY$4))*110%/(180-CY$4),CZ$4&gt;=$C13,($L13-SUM(辅助表!$P7:CY7))*110%/(180-CY$4))</f>
        <v>5.7946213754872558</v>
      </c>
      <c r="DA13" s="61" cm="1">
        <f t="array" ref="DA13" ca="1">_xlfn.IFS(DA$4&lt;$C13,($L13-SUMIFS(销售取值基础数据!$J:$J,销售取值基础数据!$I:$I,$A13,销售取值基础数据!$B:$B,"&lt;="&amp;CZ$4))*110%/(180-CZ$4),DA$4&gt;=$C13,($L13-SUM(辅助表!$P7:CZ7))*110%/(180-CZ$4))</f>
        <v>5.7882536596900165</v>
      </c>
      <c r="DB13" s="61" cm="1">
        <f t="array" ref="DB13" ca="1">_xlfn.IFS(DB$4&lt;$C13,($L13-SUMIFS(销售取值基础数据!$J:$J,销售取值基础数据!$I:$I,$A13,销售取值基础数据!$B:$B,"&lt;="&amp;DA$4))*110%/(180-DA$4),DB$4&gt;=$C13,($L13-SUM(辅助表!$P7:DA7))*110%/(180-DA$4))</f>
        <v>5.7818222667348058</v>
      </c>
      <c r="DC13" s="61" cm="1">
        <f t="array" ref="DC13" ca="1">_xlfn.IFS(DC$4&lt;$C13,($L13-SUMIFS(销售取值基础数据!$J:$J,销售取值基础数据!$I:$I,$A13,销售取值基础数据!$B:$B,"&lt;="&amp;DB$4))*110%/(180-DB$4),DC$4&gt;=$C13,($L13-SUM(辅助表!$P7:DB7))*110%/(180-DB$4))</f>
        <v>5.7753258372216196</v>
      </c>
      <c r="DD13" s="61" cm="1">
        <f t="array" ref="DD13" ca="1">_xlfn.IFS(DD$4&lt;$C13,($L13-SUMIFS(销售取值基础数据!$J:$J,销售取值基础数据!$I:$I,$A13,销售取值基础数据!$B:$B,"&lt;="&amp;DC$4))*110%/(180-DC$4),DD$4&gt;=$C13,($L13-SUM(辅助表!$P7:DC7))*110%/(180-DC$4))</f>
        <v>5.7687629669520497</v>
      </c>
      <c r="DE13" s="61" cm="1">
        <f t="array" ref="DE13" ca="1">_xlfn.IFS(DE$4&lt;$C13,($L13-SUMIFS(销售取值基础数据!$J:$J,销售取值基础数据!$I:$I,$A13,销售取值基础数据!$B:$B,"&lt;="&amp;DD$4))*110%/(180-DD$4),DE$4&gt;=$C13,($L13-SUM(辅助表!$P7:DD7))*110%/(180-DD$4))</f>
        <v>5.7621322049210697</v>
      </c>
      <c r="DF13" s="61" cm="1">
        <f t="array" ref="DF13" ca="1">_xlfn.IFS(DF$4&lt;$C13,($L13-SUMIFS(销售取值基础数据!$J:$J,销售取值基础数据!$I:$I,$A13,销售取值基础数据!$B:$B,"&lt;="&amp;DE$4))*110%/(180-DE$4),DF$4&gt;=$C13,($L13-SUM(辅助表!$P7:DE7))*110%/(180-DE$4))</f>
        <v>5.7554320511944175</v>
      </c>
      <c r="DG13" s="61" cm="1">
        <f t="array" ref="DG13" ca="1">_xlfn.IFS(DG$4&lt;$C13,($L13-SUMIFS(销售取值基础数据!$J:$J,销售取值基础数据!$I:$I,$A13,销售取值基础数据!$B:$B,"&lt;="&amp;DF$4))*110%/(180-DF$4),DG$4&gt;=$C13,($L13-SUM(辅助表!$P7:DF7))*110%/(180-DF$4))</f>
        <v>5.7486609546635998</v>
      </c>
      <c r="DH13" s="61" cm="1">
        <f t="array" ref="DH13" ca="1">_xlfn.IFS(DH$4&lt;$C13,($L13-SUMIFS(销售取值基础数据!$J:$J,销售取值基础数据!$I:$I,$A13,销售取值基础数据!$B:$B,"&lt;="&amp;DG$4))*110%/(180-DG$4),DH$4&gt;=$C13,($L13-SUM(辅助表!$P7:DG7))*110%/(180-DG$4))</f>
        <v>5.741817310669953</v>
      </c>
      <c r="DI13" s="61" cm="1">
        <f t="array" ref="DI13" ca="1">_xlfn.IFS(DI$4&lt;$C13,($L13-SUMIFS(销售取值基础数据!$J:$J,销售取值基础数据!$I:$I,$A13,销售取值基础数据!$B:$B,"&lt;="&amp;DH$4))*110%/(180-DH$4),DI$4&gt;=$C13,($L13-SUM(辅助表!$P7:DH7))*110%/(180-DH$4))</f>
        <v>5.7348994584884236</v>
      </c>
      <c r="DJ13" s="61" cm="1">
        <f t="array" ref="DJ13" ca="1">_xlfn.IFS(DJ$4&lt;$C13,($L13-SUMIFS(销售取值基础数据!$J:$J,销售取值基础数据!$I:$I,$A13,销售取值基础数据!$B:$B,"&lt;="&amp;DI$4))*110%/(180-DI$4),DJ$4&gt;=$C13,($L13-SUM(辅助表!$P7:DI7))*110%/(180-DI$4))</f>
        <v>5.7279056786609992</v>
      </c>
      <c r="DK13" s="61" cm="1">
        <f t="array" ref="DK13" ca="1">_xlfn.IFS(DK$4&lt;$C13,($L13-SUMIFS(销售取值基础数据!$J:$J,销售取值基础数据!$I:$I,$A13,销售取值基础数据!$B:$B,"&lt;="&amp;DJ$4))*110%/(180-DJ$4),DK$4&gt;=$C13,($L13-SUM(辅助表!$P7:DJ7))*110%/(180-DJ$4))</f>
        <v>5.7208341901688247</v>
      </c>
      <c r="DL13" s="61" cm="1">
        <f t="array" ref="DL13" ca="1">_xlfn.IFS(DL$4&lt;$C13,($L13-SUMIFS(销售取值基础数据!$J:$J,销售取值基础数据!$I:$I,$A13,销售取值基础数据!$B:$B,"&lt;="&amp;DK$4))*110%/(180-DK$4),DL$4&gt;=$C13,($L13-SUM(辅助表!$P7:DK7))*110%/(180-DK$4))</f>
        <v>5.7136831474311132</v>
      </c>
      <c r="DM13" s="61" cm="1">
        <f t="array" ref="DM13" ca="1">_xlfn.IFS(DM$4&lt;$C13,($L13-SUMIFS(销售取值基础数据!$J:$J,销售取值基础数据!$I:$I,$A13,销售取值基础数据!$B:$B,"&lt;="&amp;DL$4))*110%/(180-DL$4),DM$4&gt;=$C13,($L13-SUM(辅助表!$P7:DL7))*110%/(180-DL$4))</f>
        <v>5.7064506371179098</v>
      </c>
      <c r="DN13" s="61" cm="1">
        <f t="array" ref="DN13" ca="1">_xlfn.IFS(DN$4&lt;$C13,($L13-SUMIFS(销售取值基础数据!$J:$J,销售取值基础数据!$I:$I,$A13,销售取值基础数据!$B:$B,"&lt;="&amp;DM$4))*110%/(180-DM$4),DN$4&gt;=$C13,($L13-SUM(辅助表!$P7:DM7))*110%/(180-DM$4))</f>
        <v>5.6991346747626306</v>
      </c>
      <c r="DO13" s="61" cm="1">
        <f t="array" ref="DO13" ca="1">_xlfn.IFS(DO$4&lt;$C13,($L13-SUMIFS(销售取值基础数据!$J:$J,销售取值基础数据!$I:$I,$A13,销售取值基础数据!$B:$B,"&lt;="&amp;DN$4))*110%/(180-DN$4),DO$4&gt;=$C13,($L13-SUM(辅助表!$P7:DN7))*110%/(180-DN$4))</f>
        <v>5.6917332011590434</v>
      </c>
      <c r="DP13" s="61" cm="1">
        <f t="array" ref="DP13" ca="1">_xlfn.IFS(DP$4&lt;$C13,($L13-SUMIFS(销售取值基础数据!$J:$J,销售取值基础数据!$I:$I,$A13,销售取值基础数据!$B:$B,"&lt;="&amp;DO$4))*110%/(180-DO$4),DP$4&gt;=$C13,($L13-SUM(辅助表!$P7:DO7))*110%/(180-DO$4))</f>
        <v>5.6842440785259383</v>
      </c>
      <c r="DQ13" s="61" cm="1">
        <f t="array" ref="DQ13" ca="1">_xlfn.IFS(DQ$4&lt;$C13,($L13-SUMIFS(销售取值基础数据!$J:$J,销售取值基础数据!$I:$I,$A13,销售取值基础数据!$B:$B,"&lt;="&amp;DP$4))*110%/(180-DP$4),DQ$4&gt;=$C13,($L13-SUM(辅助表!$P7:DP7))*110%/(180-DP$4))</f>
        <v>5.6766650864212371</v>
      </c>
      <c r="DR13" s="61" cm="1">
        <f t="array" ref="DR13" ca="1">_xlfn.IFS(DR$4&lt;$C13,($L13-SUMIFS(销售取值基础数据!$J:$J,销售取值基础数据!$I:$I,$A13,销售取值基础数据!$B:$B,"&lt;="&amp;DQ$4))*110%/(180-DQ$4),DR$4&gt;=$C13,($L13-SUM(辅助表!$P7:DQ7))*110%/(180-DQ$4))</f>
        <v>5.6689939173855324</v>
      </c>
      <c r="DS13" s="61" cm="1">
        <f t="array" ref="DS13" ca="1">_xlfn.IFS(DS$4&lt;$C13,($L13-SUMIFS(销售取值基础数据!$J:$J,销售取值基础数据!$I:$I,$A13,销售取值基础数据!$B:$B,"&lt;="&amp;DR$4))*110%/(180-DR$4),DS$4&gt;=$C13,($L13-SUM(辅助表!$P7:DR7))*110%/(180-DR$4))</f>
        <v>5.6612281722932245</v>
      </c>
      <c r="DT13" s="61" cm="1">
        <f t="array" ref="DT13" ca="1">_xlfn.IFS(DT$4&lt;$C13,($L13-SUMIFS(销售取值基础数据!$J:$J,销售取值基础数据!$I:$I,$A13,销售取值基础数据!$B:$B,"&lt;="&amp;DS$4))*110%/(180-DS$4),DT$4&gt;=$C13,($L13-SUM(辅助表!$P7:DS7))*110%/(180-DS$4))</f>
        <v>5.6533653553872618</v>
      </c>
      <c r="DU13" s="61" cm="1">
        <f t="array" ref="DU13" ca="1">_xlfn.IFS(DU$4&lt;$C13,($L13-SUMIFS(销售取值基础数据!$J:$J,销售取值基础数据!$I:$I,$A13,销售取值基础数据!$B:$B,"&lt;="&amp;DT$4))*110%/(180-DT$4),DU$4&gt;=$C13,($L13-SUM(辅助表!$P7:DT7))*110%/(180-DT$4))</f>
        <v>5.6454028689712237</v>
      </c>
      <c r="DV13" s="61" cm="1">
        <f t="array" ref="DV13" ca="1">_xlfn.IFS(DV$4&lt;$C13,($L13-SUMIFS(销售取值基础数据!$J:$J,销售取值基础数据!$I:$I,$A13,销售取值基础数据!$B:$B,"&lt;="&amp;DU$4))*110%/(180-DU$4),DV$4&gt;=$C13,($L13-SUM(辅助表!$P7:DU7))*110%/(180-DU$4))</f>
        <v>5.6373380077298361</v>
      </c>
      <c r="DW13" s="61" cm="1">
        <f t="array" ref="DW13" ca="1">_xlfn.IFS(DW$4&lt;$C13,($L13-SUMIFS(销售取值基础数据!$J:$J,销售取值基础数据!$I:$I,$A13,销售取值基础数据!$B:$B,"&lt;="&amp;DV$4))*110%/(180-DV$4),DW$4&gt;=$C13,($L13-SUM(辅助表!$P7:DV7))*110%/(180-DV$4))</f>
        <v>5.6291679526461698</v>
      </c>
      <c r="DX13" s="61" cm="1">
        <f t="array" ref="DX13" ca="1">_xlfn.IFS(DX$4&lt;$C13,($L13-SUMIFS(销售取值基础数据!$J:$J,销售取值基础数据!$I:$I,$A13,销售取值基础数据!$B:$B,"&lt;="&amp;DW$4))*110%/(180-DW$4),DX$4&gt;=$C13,($L13-SUM(辅助表!$P7:DW7))*110%/(180-DW$4))</f>
        <v>5.6208897644805136</v>
      </c>
      <c r="DY13" s="61" cm="1">
        <f t="array" ref="DY13" ca="1">_xlfn.IFS(DY$4&lt;$C13,($L13-SUMIFS(销售取值基础数据!$J:$J,销售取值基础数据!$I:$I,$A13,销售取值基础数据!$B:$B,"&lt;="&amp;DX$4))*110%/(180-DX$4),DY$4&gt;=$C13,($L13-SUM(辅助表!$P7:DX7))*110%/(180-DX$4))</f>
        <v>5.6125003767723349</v>
      </c>
      <c r="DZ13" s="61" cm="1">
        <f t="array" ref="DZ13" ca="1">_xlfn.IFS(DZ$4&lt;$C13,($L13-SUMIFS(销售取值基础数据!$J:$J,销售取值基础数据!$I:$I,$A13,销售取值基础数据!$B:$B,"&lt;="&amp;DY$4))*110%/(180-DY$4),DZ$4&gt;=$C13,($L13-SUM(辅助表!$P7:DY7))*110%/(180-DY$4))</f>
        <v>5.603996588322679</v>
      </c>
      <c r="EA13" s="61" cm="1">
        <f t="array" ref="EA13" ca="1">_xlfn.IFS(EA$4&lt;$C13,($L13-SUMIFS(销售取值基础数据!$J:$J,销售取值基础数据!$I:$I,$A13,销售取值基础数据!$B:$B,"&lt;="&amp;DZ$4))*110%/(180-DZ$4),EA$4&gt;=$C13,($L13-SUM(辅助表!$P7:DZ7))*110%/(180-DZ$4))</f>
        <v>5.5953750551098747</v>
      </c>
      <c r="EB13" s="61" cm="1">
        <f t="array" ref="EB13" ca="1">_xlfn.IFS(EB$4&lt;$C13,($L13-SUMIFS(销售取值基础数据!$J:$J,销售取值基础数据!$I:$I,$A13,销售取值基础数据!$B:$B,"&lt;="&amp;EA$4))*110%/(180-EA$4),EB$4&gt;=$C13,($L13-SUM(辅助表!$P7:EA7))*110%/(180-EA$4))</f>
        <v>5.5866322815862643</v>
      </c>
      <c r="EC13" s="61" cm="1">
        <f t="array" ref="EC13" ca="1">_xlfn.IFS(EC$4&lt;$C13,($L13-SUMIFS(销售取值基础数据!$J:$J,销售取值基础数据!$I:$I,$A13,销售取值基础数据!$B:$B,"&lt;="&amp;EB$4))*110%/(180-EB$4),EC$4&gt;=$C13,($L13-SUM(辅助表!$P7:EB7))*110%/(180-EB$4))</f>
        <v>5.5777646112980319</v>
      </c>
      <c r="ED13" s="61" cm="1">
        <f t="array" ref="ED13" ca="1">_xlfn.IFS(ED$4&lt;$C13,($L13-SUMIFS(销售取值基础数据!$J:$J,销售取值基础数据!$I:$I,$A13,销售取值基础数据!$B:$B,"&lt;="&amp;EC$4))*110%/(180-EC$4),ED$4&gt;=$C13,($L13-SUM(辅助表!$P7:EC7))*110%/(180-EC$4))</f>
        <v>5.5687682167636812</v>
      </c>
      <c r="EE13" s="61" cm="1">
        <f t="array" ref="EE13" ca="1">_xlfn.IFS(EE$4&lt;$C13,($L13-SUMIFS(销售取值基础数据!$J:$J,销售取值基础数据!$I:$I,$A13,销售取值基础数据!$B:$B,"&lt;="&amp;ED$4))*110%/(180-ED$4),EE$4&gt;=$C13,($L13-SUM(辅助表!$P7:ED7))*110%/(180-ED$4))</f>
        <v>5.5596390885394777</v>
      </c>
      <c r="EF13" s="61" cm="1">
        <f t="array" ref="EF13" ca="1">_xlfn.IFS(EF$4&lt;$C13,($L13-SUMIFS(销售取值基础数据!$J:$J,销售取值基础数据!$I:$I,$A13,销售取值基础数据!$B:$B,"&lt;="&amp;EE$4))*100%/(180-EE$4),EF$4&gt;=$C13,($L13-SUM(辅助表!$P7:EE7))*100%/(180-EE$4))</f>
        <v>5.0457936576290097</v>
      </c>
      <c r="EG13" s="61" cm="1">
        <f t="array" ref="EG13" ca="1">_xlfn.IFS(EG$4&lt;$C13,($L13-SUMIFS(销售取值基础数据!$J:$J,销售取值基础数据!$I:$I,$A13,销售取值基础数据!$B:$B,"&lt;="&amp;EF$4))*100%/(180-EF$4),EG$4&gt;=$C13,($L13-SUM(辅助表!$P7:EF7))*100%/(180-EF$4))</f>
        <v>5.0457936576290097</v>
      </c>
      <c r="EH13" s="61" cm="1">
        <f t="array" ref="EH13" ca="1">_xlfn.IFS(EH$4&lt;$C13,($L13-SUMIFS(销售取值基础数据!$J:$J,销售取值基础数据!$I:$I,$A13,销售取值基础数据!$B:$B,"&lt;="&amp;EG$4))*100%/(180-EG$4),EH$4&gt;=$C13,($L13-SUM(辅助表!$P7:EG7))*100%/(180-EG$4))</f>
        <v>5.0457936576290097</v>
      </c>
      <c r="EI13" s="61" cm="1">
        <f t="array" ref="EI13" ca="1">_xlfn.IFS(EI$4&lt;$C13,($L13-SUMIFS(销售取值基础数据!$J:$J,销售取值基础数据!$I:$I,$A13,销售取值基础数据!$B:$B,"&lt;="&amp;EH$4))*100%/(180-EH$4),EI$4&gt;=$C13,($L13-SUM(辅助表!$P7:EH7))*100%/(180-EH$4))</f>
        <v>5.0457936576290097</v>
      </c>
      <c r="EJ13" s="61" cm="1">
        <f t="array" ref="EJ13" ca="1">_xlfn.IFS(EJ$4&lt;$C13,($L13-SUMIFS(销售取值基础数据!$J:$J,销售取值基础数据!$I:$I,$A13,销售取值基础数据!$B:$B,"&lt;="&amp;EI$4))*100%/(180-EI$4),EJ$4&gt;=$C13,($L13-SUM(辅助表!$P7:EI7))*100%/(180-EI$4))</f>
        <v>5.0457936576290097</v>
      </c>
      <c r="EK13" s="61" cm="1">
        <f t="array" ref="EK13" ca="1">_xlfn.IFS(EK$4&lt;$C13,($L13-SUMIFS(销售取值基础数据!$J:$J,销售取值基础数据!$I:$I,$A13,销售取值基础数据!$B:$B,"&lt;="&amp;EJ$4))*100%/(180-EJ$4),EK$4&gt;=$C13,($L13-SUM(辅助表!$P7:EJ7))*100%/(180-EJ$4))</f>
        <v>5.0457936576290088</v>
      </c>
      <c r="EL13" s="61" cm="1">
        <f t="array" ref="EL13" ca="1">_xlfn.IFS(EL$4&lt;$C13,($L13-SUMIFS(销售取值基础数据!$J:$J,销售取值基础数据!$I:$I,$A13,销售取值基础数据!$B:$B,"&lt;="&amp;EK$4))*100%/(180-EK$4),EL$4&gt;=$C13,($L13-SUM(辅助表!$P7:EK7))*100%/(180-EK$4))</f>
        <v>5.0457936576290088</v>
      </c>
      <c r="EM13" s="61" cm="1">
        <f t="array" ref="EM13" ca="1">_xlfn.IFS(EM$4&lt;$C13,($L13-SUMIFS(销售取值基础数据!$J:$J,销售取值基础数据!$I:$I,$A13,销售取值基础数据!$B:$B,"&lt;="&amp;EL$4))*100%/(180-EL$4),EM$4&gt;=$C13,($L13-SUM(辅助表!$P7:EL7))*100%/(180-EL$4))</f>
        <v>5.0457936576290088</v>
      </c>
      <c r="EN13" s="61" cm="1">
        <f t="array" ref="EN13" ca="1">_xlfn.IFS(EN$4&lt;$C13,($L13-SUMIFS(销售取值基础数据!$J:$J,销售取值基础数据!$I:$I,$A13,销售取值基础数据!$B:$B,"&lt;="&amp;EM$4))*100%/(180-EM$4),EN$4&gt;=$C13,($L13-SUM(辅助表!$P7:EM7))*100%/(180-EM$4))</f>
        <v>5.0457936576290088</v>
      </c>
      <c r="EO13" s="61" cm="1">
        <f t="array" ref="EO13" ca="1">_xlfn.IFS(EO$4&lt;$C13,($L13-SUMIFS(销售取值基础数据!$J:$J,销售取值基础数据!$I:$I,$A13,销售取值基础数据!$B:$B,"&lt;="&amp;EN$4))*100%/(180-EN$4),EO$4&gt;=$C13,($L13-SUM(辅助表!$P7:EN7))*100%/(180-EN$4))</f>
        <v>5.0457936576290079</v>
      </c>
      <c r="EP13" s="61" cm="1">
        <f t="array" ref="EP13" ca="1">_xlfn.IFS(EP$4&lt;$C13,($L13-SUMIFS(销售取值基础数据!$J:$J,销售取值基础数据!$I:$I,$A13,销售取值基础数据!$B:$B,"&lt;="&amp;EO$4))*100%/(180-EO$4),EP$4&gt;=$C13,($L13-SUM(辅助表!$P7:EO7))*100%/(180-EO$4))</f>
        <v>5.0457936576290079</v>
      </c>
      <c r="EQ13" s="61" cm="1">
        <f t="array" ref="EQ13" ca="1">_xlfn.IFS(EQ$4&lt;$C13,($L13-SUMIFS(销售取值基础数据!$J:$J,销售取值基础数据!$I:$I,$A13,销售取值基础数据!$B:$B,"&lt;="&amp;EP$4))*100%/(180-EP$4),EQ$4&gt;=$C13,($L13-SUM(辅助表!$P7:EP7))*100%/(180-EP$4))</f>
        <v>5.0457936576290079</v>
      </c>
      <c r="ER13" s="61" cm="1">
        <f t="array" ref="ER13" ca="1">_xlfn.IFS(ER$4&lt;$C13,($L13-SUMIFS(销售取值基础数据!$J:$J,销售取值基础数据!$I:$I,$A13,销售取值基础数据!$B:$B,"&lt;="&amp;EQ$4))*100%/(180-EQ$4),ER$4&gt;=$C13,($L13-SUM(辅助表!$P7:EQ7))*100%/(180-EQ$4))</f>
        <v>5.0457936576290079</v>
      </c>
      <c r="ES13" s="61" cm="1">
        <f t="array" ref="ES13" ca="1">_xlfn.IFS(ES$4&lt;$C13,($L13-SUMIFS(销售取值基础数据!$J:$J,销售取值基础数据!$I:$I,$A13,销售取值基础数据!$B:$B,"&lt;="&amp;ER$4))*100%/(180-ER$4),ES$4&gt;=$C13,($L13-SUM(辅助表!$P7:ER7))*100%/(180-ER$4))</f>
        <v>5.045793657629007</v>
      </c>
      <c r="ET13" s="61" cm="1">
        <f t="array" ref="ET13" ca="1">_xlfn.IFS(ET$4&lt;$C13,($L13-SUMIFS(销售取值基础数据!$J:$J,销售取值基础数据!$I:$I,$A13,销售取值基础数据!$B:$B,"&lt;="&amp;ES$4))*100%/(180-ES$4),ET$4&gt;=$C13,($L13-SUM(辅助表!$P7:ES7))*100%/(180-ES$4))</f>
        <v>5.045793657629007</v>
      </c>
      <c r="EU13" s="61" cm="1">
        <f t="array" ref="EU13" ca="1">_xlfn.IFS(EU$4&lt;$C13,($L13-SUMIFS(销售取值基础数据!$J:$J,销售取值基础数据!$I:$I,$A13,销售取值基础数据!$B:$B,"&lt;="&amp;ET$4))*100%/(180-ET$4),EU$4&gt;=$C13,($L13-SUM(辅助表!$P7:ET7))*100%/(180-ET$4))</f>
        <v>5.045793657629007</v>
      </c>
      <c r="EV13" s="61" cm="1">
        <f t="array" ref="EV13" ca="1">_xlfn.IFS(EV$4&lt;$C13,($L13-SUMIFS(销售取值基础数据!$J:$J,销售取值基础数据!$I:$I,$A13,销售取值基础数据!$B:$B,"&lt;="&amp;EU$4))*100%/(180-EU$4),EV$4&gt;=$C13,($L13-SUM(辅助表!$P7:EU7))*100%/(180-EU$4))</f>
        <v>5.0457936576290061</v>
      </c>
      <c r="EW13" s="61" cm="1">
        <f t="array" ref="EW13" ca="1">_xlfn.IFS(EW$4&lt;$C13,($L13-SUMIFS(销售取值基础数据!$J:$J,销售取值基础数据!$I:$I,$A13,销售取值基础数据!$B:$B,"&lt;="&amp;EV$4))*100%/(180-EV$4),EW$4&gt;=$C13,($L13-SUM(辅助表!$P7:EV7))*100%/(180-EV$4))</f>
        <v>5.0457936576290061</v>
      </c>
      <c r="EX13" s="61" cm="1">
        <f t="array" ref="EX13" ca="1">_xlfn.IFS(EX$4&lt;$C13,($L13-SUMIFS(销售取值基础数据!$J:$J,销售取值基础数据!$I:$I,$A13,销售取值基础数据!$B:$B,"&lt;="&amp;EW$4))*100%/(180-EW$4),EX$4&gt;=$C13,($L13-SUM(辅助表!$P7:EW7))*100%/(180-EW$4))</f>
        <v>5.0457936576290061</v>
      </c>
      <c r="EY13" s="61" cm="1">
        <f t="array" ref="EY13" ca="1">_xlfn.IFS(EY$4&lt;$C13,($L13-SUMIFS(销售取值基础数据!$J:$J,销售取值基础数据!$I:$I,$A13,销售取值基础数据!$B:$B,"&lt;="&amp;EX$4))*100%/(180-EX$4),EY$4&gt;=$C13,($L13-SUM(辅助表!$P7:EX7))*100%/(180-EX$4))</f>
        <v>5.0457936576290052</v>
      </c>
      <c r="EZ13" s="61" cm="1">
        <f t="array" ref="EZ13" ca="1">_xlfn.IFS(EZ$4&lt;$C13,($L13-SUMIFS(销售取值基础数据!$J:$J,销售取值基础数据!$I:$I,$A13,销售取值基础数据!$B:$B,"&lt;="&amp;EY$4))*100%/(180-EY$4),EZ$4&gt;=$C13,($L13-SUM(辅助表!$P7:EY7))*100%/(180-EY$4))</f>
        <v>5.0457936576290052</v>
      </c>
      <c r="FA13" s="61" cm="1">
        <f t="array" ref="FA13" ca="1">_xlfn.IFS(FA$4&lt;$C13,($L13-SUMIFS(销售取值基础数据!$J:$J,销售取值基础数据!$I:$I,$A13,销售取值基础数据!$B:$B,"&lt;="&amp;EZ$4))*100%/(180-EZ$4),FA$4&gt;=$C13,($L13-SUM(辅助表!$P7:EZ7))*100%/(180-EZ$4))</f>
        <v>5.0457936576290052</v>
      </c>
      <c r="FB13" s="61" cm="1">
        <f t="array" ref="FB13" ca="1">_xlfn.IFS(FB$4&lt;$C13,($L13-SUMIFS(销售取值基础数据!$J:$J,销售取值基础数据!$I:$I,$A13,销售取值基础数据!$B:$B,"&lt;="&amp;FA$4))*100%/(180-FA$4),FB$4&gt;=$C13,($L13-SUM(辅助表!$P7:FA7))*100%/(180-FA$4))</f>
        <v>5.0457936576290043</v>
      </c>
      <c r="FC13" s="61" cm="1">
        <f t="array" ref="FC13" ca="1">_xlfn.IFS(FC$4&lt;$C13,($L13-SUMIFS(销售取值基础数据!$J:$J,销售取值基础数据!$I:$I,$A13,销售取值基础数据!$B:$B,"&lt;="&amp;FB$4))*100%/(180-FB$4),FC$4&gt;=$C13,($L13-SUM(辅助表!$P7:FB7))*100%/(180-FB$4))</f>
        <v>5.0457936576290043</v>
      </c>
      <c r="FD13" s="61" cm="1">
        <f t="array" ref="FD13" ca="1">_xlfn.IFS(FD$4&lt;$C13,($L13-SUMIFS(销售取值基础数据!$J:$J,销售取值基础数据!$I:$I,$A13,销售取值基础数据!$B:$B,"&lt;="&amp;FC$4))*100%/(180-FC$4),FD$4&gt;=$C13,($L13-SUM(辅助表!$P7:FC7))*100%/(180-FC$4))</f>
        <v>5.0457936576290034</v>
      </c>
      <c r="FE13" s="61" cm="1">
        <f t="array" ref="FE13" ca="1">_xlfn.IFS(FE$4&lt;$C13,($L13-SUMIFS(销售取值基础数据!$J:$J,销售取值基础数据!$I:$I,$A13,销售取值基础数据!$B:$B,"&lt;="&amp;FD$4))*100%/(180-FD$4),FE$4&gt;=$C13,($L13-SUM(辅助表!$P7:FD7))*100%/(180-FD$4))</f>
        <v>5.0457936576290034</v>
      </c>
      <c r="FF13" s="61" cm="1">
        <f t="array" ref="FF13" ca="1">_xlfn.IFS(FF$4&lt;$C13,($L13-SUMIFS(销售取值基础数据!$J:$J,销售取值基础数据!$I:$I,$A13,销售取值基础数据!$B:$B,"&lt;="&amp;FE$4))*100%/(180-FE$4),FF$4&gt;=$C13,($L13-SUM(辅助表!$P7:FE7))*100%/(180-FE$4))</f>
        <v>5.0457936576290026</v>
      </c>
      <c r="FG13" s="61" cm="1">
        <f t="array" ref="FG13" ca="1">_xlfn.IFS(FG$4&lt;$C13,($L13-SUMIFS(销售取值基础数据!$J:$J,销售取值基础数据!$I:$I,$A13,销售取值基础数据!$B:$B,"&lt;="&amp;FF$4))*100%/(180-FF$4),FG$4&gt;=$C13,($L13-SUM(辅助表!$P7:FF7))*100%/(180-FF$4))</f>
        <v>5.0457936576290026</v>
      </c>
      <c r="FH13" s="61" cm="1">
        <f t="array" ref="FH13" ca="1">_xlfn.IFS(FH$4&lt;$C13,($L13-SUMIFS(销售取值基础数据!$J:$J,销售取值基础数据!$I:$I,$A13,销售取值基础数据!$B:$B,"&lt;="&amp;FG$4))*100%/(180-FG$4),FH$4&gt;=$C13,($L13-SUM(辅助表!$P7:FG7))*100%/(180-FG$4))</f>
        <v>5.0457936576290017</v>
      </c>
      <c r="FI13" s="61" cm="1">
        <f t="array" ref="FI13" ca="1">_xlfn.IFS(FI$4&lt;$C13,($L13-SUMIFS(销售取值基础数据!$J:$J,销售取值基础数据!$I:$I,$A13,销售取值基础数据!$B:$B,"&lt;="&amp;FH$4))*100%/(180-FH$4),FI$4&gt;=$C13,($L13-SUM(辅助表!$P7:FH7))*100%/(180-FH$4))</f>
        <v>5.0457936576290008</v>
      </c>
      <c r="FJ13" s="61" cm="1">
        <f t="array" ref="FJ13" ca="1">_xlfn.IFS(FJ$4&lt;$C13,($L13-SUMIFS(销售取值基础数据!$J:$J,销售取值基础数据!$I:$I,$A13,销售取值基础数据!$B:$B,"&lt;="&amp;FI$4))*100%/(180-FI$4),FJ$4&gt;=$C13,($L13-SUM(辅助表!$P7:FI7))*100%/(180-FI$4))</f>
        <v>5.0457936576290008</v>
      </c>
      <c r="FK13" s="61" cm="1">
        <f t="array" ref="FK13" ca="1">_xlfn.IFS(FK$4&lt;$C13,($L13-SUMIFS(销售取值基础数据!$J:$J,销售取值基础数据!$I:$I,$A13,销售取值基础数据!$B:$B,"&lt;="&amp;FJ$4))*100%/(180-FJ$4),FK$4&gt;=$C13,($L13-SUM(辅助表!$P7:FJ7))*100%/(180-FJ$4))</f>
        <v>5.0457936576289999</v>
      </c>
      <c r="FL13" s="61" cm="1">
        <f t="array" ref="FL13" ca="1">_xlfn.IFS(FL$4&lt;$C13,($L13-SUMIFS(销售取值基础数据!$J:$J,销售取值基础数据!$I:$I,$A13,销售取值基础数据!$B:$B,"&lt;="&amp;FK$4))*100%/(180-FK$4),FL$4&gt;=$C13,($L13-SUM(辅助表!$P7:FK7))*100%/(180-FK$4))</f>
        <v>5.045793657628999</v>
      </c>
      <c r="FM13" s="61" cm="1">
        <f t="array" ref="FM13" ca="1">_xlfn.IFS(FM$4&lt;$C13,($L13-SUMIFS(销售取值基础数据!$J:$J,销售取值基础数据!$I:$I,$A13,销售取值基础数据!$B:$B,"&lt;="&amp;FL$4))*100%/(180-FL$4),FM$4&gt;=$C13,($L13-SUM(辅助表!$P7:FL7))*100%/(180-FL$4))</f>
        <v>5.0457936576289981</v>
      </c>
      <c r="FN13" s="61" cm="1">
        <f t="array" ref="FN13" ca="1">_xlfn.IFS(FN$4&lt;$C13,($L13-SUMIFS(销售取值基础数据!$J:$J,销售取值基础数据!$I:$I,$A13,销售取值基础数据!$B:$B,"&lt;="&amp;FM$4))*100%/(180-FM$4),FN$4&gt;=$C13,($L13-SUM(辅助表!$P7:FM7))*100%/(180-FM$4))</f>
        <v>5.0457936576289972</v>
      </c>
      <c r="FO13" s="61" cm="1">
        <f t="array" ref="FO13" ca="1">_xlfn.IFS(FO$4&lt;$C13,($L13-SUMIFS(销售取值基础数据!$J:$J,销售取值基础数据!$I:$I,$A13,销售取值基础数据!$B:$B,"&lt;="&amp;FN$4))*100%/(180-FN$4),FO$4&gt;=$C13,($L13-SUM(辅助表!$P7:FN7))*100%/(180-FN$4))</f>
        <v>5.0457936576289963</v>
      </c>
      <c r="FP13" s="61" cm="1">
        <f t="array" ref="FP13" ca="1">_xlfn.IFS(FP$4&lt;$C13,($L13-SUMIFS(销售取值基础数据!$J:$J,销售取值基础数据!$I:$I,$A13,销售取值基础数据!$B:$B,"&lt;="&amp;FO$4))*100%/(180-FO$4),FP$4&gt;=$C13,($L13-SUM(辅助表!$P7:FO7))*100%/(180-FO$4))</f>
        <v>5.0457936576289955</v>
      </c>
      <c r="FQ13" s="61" cm="1">
        <f t="array" ref="FQ13" ca="1">_xlfn.IFS(FQ$4&lt;$C13,($L13-SUMIFS(销售取值基础数据!$J:$J,销售取值基础数据!$I:$I,$A13,销售取值基础数据!$B:$B,"&lt;="&amp;FP$4))*100%/(180-FP$4),FQ$4&gt;=$C13,($L13-SUM(辅助表!$P7:FP7))*100%/(180-FP$4))</f>
        <v>5.0457936576289946</v>
      </c>
      <c r="FR13" s="61" cm="1">
        <f t="array" ref="FR13" ca="1">_xlfn.IFS(FR$4&lt;$C13,($L13-SUMIFS(销售取值基础数据!$J:$J,销售取值基础数据!$I:$I,$A13,销售取值基础数据!$B:$B,"&lt;="&amp;FQ$4))*100%/(180-FQ$4),FR$4&gt;=$C13,($L13-SUM(辅助表!$P7:FQ7))*100%/(180-FQ$4))</f>
        <v>5.0457936576289937</v>
      </c>
      <c r="FS13" s="61" cm="1">
        <f t="array" ref="FS13" ca="1">_xlfn.IFS(FS$4&lt;$C13,($L13-SUMIFS(销售取值基础数据!$J:$J,销售取值基础数据!$I:$I,$A13,销售取值基础数据!$B:$B,"&lt;="&amp;FR$4))*100%/(180-FR$4),FS$4&gt;=$C13,($L13-SUM(辅助表!$P7:FR7))*100%/(180-FR$4))</f>
        <v>5.0457936576289928</v>
      </c>
      <c r="FT13" s="61" cm="1">
        <f t="array" ref="FT13" ca="1">_xlfn.IFS(FT$4&lt;$C13,($L13-SUMIFS(销售取值基础数据!$J:$J,销售取值基础数据!$I:$I,$A13,销售取值基础数据!$B:$B,"&lt;="&amp;FS$4))*100%/(180-FS$4),FT$4&gt;=$C13,($L13-SUM(辅助表!$P7:FS7))*100%/(180-FS$4))</f>
        <v>5.045793657628991</v>
      </c>
      <c r="FU13" s="61" cm="1">
        <f t="array" ref="FU13" ca="1">_xlfn.IFS(FU$4&lt;$C13,($L13-SUMIFS(销售取值基础数据!$J:$J,销售取值基础数据!$I:$I,$A13,销售取值基础数据!$B:$B,"&lt;="&amp;FT$4))*100%/(180-FT$4),FU$4&gt;=$C13,($L13-SUM(辅助表!$P7:FT7))*100%/(180-FT$4))</f>
        <v>5.0457936576289892</v>
      </c>
      <c r="FV13" s="61" cm="1">
        <f t="array" ref="FV13" ca="1">_xlfn.IFS(FV$4&lt;$C13,($L13-SUMIFS(销售取值基础数据!$J:$J,销售取值基础数据!$I:$I,$A13,销售取值基础数据!$B:$B,"&lt;="&amp;FU$4))*100%/(180-FU$4),FV$4&gt;=$C13,($L13-SUM(辅助表!$P7:FU7))*100%/(180-FU$4))</f>
        <v>5.0457936576289875</v>
      </c>
      <c r="FW13" s="61" cm="1">
        <f t="array" ref="FW13" ca="1">_xlfn.IFS(FW$4&lt;$C13,($L13-SUMIFS(销售取值基础数据!$J:$J,销售取值基础数据!$I:$I,$A13,销售取值基础数据!$B:$B,"&lt;="&amp;FV$4))*100%/(180-FV$4),FW$4&gt;=$C13,($L13-SUM(辅助表!$P7:FV7))*100%/(180-FV$4))</f>
        <v>5.0457936576289857</v>
      </c>
      <c r="FX13" s="61" cm="1">
        <f t="array" ref="FX13" ca="1">_xlfn.IFS(FX$4&lt;$C13,($L13-SUMIFS(销售取值基础数据!$J:$J,销售取值基础数据!$I:$I,$A13,销售取值基础数据!$B:$B,"&lt;="&amp;FW$4))*100%/(180-FW$4),FX$4&gt;=$C13,($L13-SUM(辅助表!$P7:FW7))*100%/(180-FW$4))</f>
        <v>5.0457936576289839</v>
      </c>
      <c r="FY13" s="61" cm="1">
        <f t="array" ref="FY13" ca="1">_xlfn.IFS(FY$4&lt;$C13,($L13-SUMIFS(销售取值基础数据!$J:$J,销售取值基础数据!$I:$I,$A13,销售取值基础数据!$B:$B,"&lt;="&amp;FX$4))*100%/(180-FX$4),FY$4&gt;=$C13,($L13-SUM(辅助表!$P7:FX7))*100%/(180-FX$4))</f>
        <v>5.0457936576289812</v>
      </c>
      <c r="FZ13" s="61" cm="1">
        <f t="array" ref="FZ13" ca="1">_xlfn.IFS(FZ$4&lt;$C13,($L13-SUMIFS(销售取值基础数据!$J:$J,销售取值基础数据!$I:$I,$A13,销售取值基础数据!$B:$B,"&lt;="&amp;FY$4))*100%/(180-FY$4),FZ$4&gt;=$C13,($L13-SUM(辅助表!$P7:FY7))*100%/(180-FY$4))</f>
        <v>5.0457936576289786</v>
      </c>
      <c r="GA13" s="61" cm="1">
        <f t="array" ref="GA13" ca="1">_xlfn.IFS(GA$4&lt;$C13,($L13-SUMIFS(销售取值基础数据!$J:$J,销售取值基础数据!$I:$I,$A13,销售取值基础数据!$B:$B,"&lt;="&amp;FZ$4))*100%/(180-FZ$4),GA$4&gt;=$C13,($L13-SUM(辅助表!$P7:FZ7))*100%/(180-FZ$4))</f>
        <v>5.0457936576289759</v>
      </c>
      <c r="GB13" s="61" cm="1">
        <f t="array" ref="GB13" ca="1">_xlfn.IFS(GB$4&lt;$C13,($L13-SUMIFS(销售取值基础数据!$J:$J,销售取值基础数据!$I:$I,$A13,销售取值基础数据!$B:$B,"&lt;="&amp;GA$4))*100%/(180-GA$4),GB$4&gt;=$C13,($L13-SUM(辅助表!$P7:GA7))*100%/(180-GA$4))</f>
        <v>5.0457936576289724</v>
      </c>
      <c r="GC13" s="61" cm="1">
        <f t="array" ref="GC13" ca="1">_xlfn.IFS(GC$4&lt;$C13,($L13-SUMIFS(销售取值基础数据!$J:$J,销售取值基础数据!$I:$I,$A13,销售取值基础数据!$B:$B,"&lt;="&amp;GB$4))*100%/(180-GB$4),GC$4&gt;=$C13,($L13-SUM(辅助表!$P7:GB7))*100%/(180-GB$4))</f>
        <v>5.0457936576289679</v>
      </c>
      <c r="GD13" s="61" cm="1">
        <f t="array" ref="GD13" ca="1">_xlfn.IFS(GD$4&lt;$C13,($L13-SUMIFS(销售取值基础数据!$J:$J,销售取值基础数据!$I:$I,$A13,销售取值基础数据!$B:$B,"&lt;="&amp;GC$4))*100%/(180-GC$4),GD$4&gt;=$C13,($L13-SUM(辅助表!$P7:GC7))*100%/(180-GC$4))</f>
        <v>5.0457936576289626</v>
      </c>
      <c r="GE13" s="61" cm="1">
        <f t="array" ref="GE13" ca="1">_xlfn.IFS(GE$4&lt;$C13,($L13-SUMIFS(销售取值基础数据!$J:$J,销售取值基础数据!$I:$I,$A13,销售取值基础数据!$B:$B,"&lt;="&amp;GD$4))*100%/(180-GD$4),GE$4&gt;=$C13,($L13-SUM(辅助表!$P7:GD7))*100%/(180-GD$4))</f>
        <v>5.0457936576289688</v>
      </c>
      <c r="GF13" s="61" cm="1">
        <f t="array" ref="GF13" ca="1">_xlfn.IFS(GF$4&lt;$C13,($L13-SUMIFS(销售取值基础数据!$J:$J,销售取值基础数据!$I:$I,$A13,销售取值基础数据!$B:$B,"&lt;="&amp;GE$4))*100%/(180-GE$4),GF$4&gt;=$C13,($L13-SUM(辅助表!$P7:GE7))*100%/(180-GE$4))</f>
        <v>5.0457936576289626</v>
      </c>
      <c r="GG13" s="61" cm="1">
        <f t="array" ref="GG13" ca="1">_xlfn.IFS(GG$4&lt;$C13,($L13-SUMIFS(销售取值基础数据!$J:$J,销售取值基础数据!$I:$I,$A13,销售取值基础数据!$B:$B,"&lt;="&amp;GF$4))*100%/(180-GF$4),GG$4&gt;=$C13,($L13-SUM(辅助表!$P7:GF7))*100%/(180-GF$4))</f>
        <v>5.0457936576289706</v>
      </c>
      <c r="GH13" s="61" cm="1">
        <f t="array" ref="GH13" ca="1">_xlfn.IFS(GH$4&lt;$C13,($L13-SUMIFS(销售取值基础数据!$J:$J,销售取值基础数据!$I:$I,$A13,销售取值基础数据!$B:$B,"&lt;="&amp;GG$4))*100%/(180-GG$4),GH$4&gt;=$C13,($L13-SUM(辅助表!$P7:GG7))*100%/(180-GG$4))</f>
        <v>5.0457936576289812</v>
      </c>
      <c r="GI13" s="61" cm="1">
        <f t="array" ref="GI13" ca="1">_xlfn.IFS(GI$4&lt;$C13,($L13-SUMIFS(销售取值基础数据!$J:$J,销售取值基础数据!$I:$I,$A13,销售取值基础数据!$B:$B,"&lt;="&amp;GH$4))*100%/(180-GH$4),GI$4&gt;=$C13,($L13-SUM(辅助表!$P7:GH7))*100%/(180-GH$4))</f>
        <v>5.0457936576289963</v>
      </c>
      <c r="GJ13" s="61" cm="1">
        <f t="array" ref="GJ13" ca="1">_xlfn.IFS(GJ$4&lt;$C13,($L13-SUMIFS(销售取值基础数据!$J:$J,销售取值基础数据!$I:$I,$A13,销售取值基础数据!$B:$B,"&lt;="&amp;GI$4))*100%/(180-GI$4),GJ$4&gt;=$C13,($L13-SUM(辅助表!$P7:GI7))*100%/(180-GI$4))</f>
        <v>5.045793657628991</v>
      </c>
      <c r="GK13" s="61" cm="1">
        <f t="array" ref="GK13" ca="1">_xlfn.IFS(GK$4&lt;$C13,($L13-SUMIFS(销售取值基础数据!$J:$J,销售取值基础数据!$I:$I,$A13,销售取值基础数据!$B:$B,"&lt;="&amp;GJ$4))*100%/(180-GJ$4),GK$4&gt;=$C13,($L13-SUM(辅助表!$P7:GJ7))*100%/(180-GJ$4))</f>
        <v>5.0457936576290194</v>
      </c>
      <c r="GL13" s="61" cm="1">
        <f t="array" ref="GL13" ca="1">_xlfn.IFS(GL$4&lt;$C13,($L13-SUMIFS(销售取值基础数据!$J:$J,销售取值基础数据!$I:$I,$A13,销售取值基础数据!$B:$B,"&lt;="&amp;GK$4))*100%/(180-GK$4),GL$4&gt;=$C13,($L13-SUM(辅助表!$P7:GK7))*100%/(180-GK$4))</f>
        <v>5.0457936576290763</v>
      </c>
      <c r="GM13" s="61" cm="1">
        <f t="array" ref="GM13" ca="1">_xlfn.IFS(GM$4&lt;$C13,($L13-SUMIFS(销售取值基础数据!$J:$J,销售取值基础数据!$I:$I,$A13,销售取值基础数据!$B:$B,"&lt;="&amp;GL$4))*100%/(180-GL$4),GM$4&gt;=$C13,($L13-SUM(辅助表!$P7:GL7))*100%/(180-GL$4))</f>
        <v>5.0457936576292468</v>
      </c>
    </row>
    <row r="14" spans="1:195" x14ac:dyDescent="0.25">
      <c r="A14" s="9" t="s">
        <v>25</v>
      </c>
      <c r="B14" s="21">
        <v>45971</v>
      </c>
      <c r="C14" s="9">
        <f t="shared" ca="1" si="0"/>
        <v>233</v>
      </c>
      <c r="D14" s="9" t="str" cm="1">
        <f t="array" ref="D14" ca="1">_xlfn.IFS(AND(TODAY()-B14&lt;=30,TODAY()-B14&gt;=0),"新品期",AND(TODAY()-B14&gt;=31,TODAY()-B14&lt;=120),"热销期",AND(TODAY()-B14&gt;=121,TODAY()-B14&lt;=180),"清货期",TODAY()-B14&gt;180,"滞销")</f>
        <v>滞销</v>
      </c>
      <c r="E14" s="9">
        <f t="shared" si="1"/>
        <v>2000</v>
      </c>
      <c r="F14" s="9"/>
      <c r="G14" s="9">
        <f>SUMIF([1]销售表!I:I,A14,[1]销售表!J:J)</f>
        <v>0</v>
      </c>
      <c r="H14" s="10">
        <f t="shared" si="2"/>
        <v>0</v>
      </c>
      <c r="I14" s="9"/>
      <c r="J14" s="9">
        <f>SUMIFS([1]销售表!J:J,[1]销售表!I:I,A14,[1]销售表!E:E,"可取")</f>
        <v>0</v>
      </c>
      <c r="K14" s="9"/>
      <c r="L14" s="9">
        <v>2000</v>
      </c>
      <c r="M14" s="11">
        <f>_xlfn.XLOOKUP(A14,[1]销售表!I:I,[1]销售表!J:J,0,0,-1)</f>
        <v>0</v>
      </c>
      <c r="N14" s="24" t="str" cm="1">
        <f t="array" ref="N14" ca="1">IF(C14&gt;180,"0",INDEX(P14:GM14,C14))</f>
        <v>0</v>
      </c>
      <c r="O14" s="22"/>
      <c r="P14" s="23">
        <f>SUMIFS([1]销售表!J:J,[1]销售表!I:I,A14,[1]销售表!B:B,$P$4)</f>
        <v>0</v>
      </c>
      <c r="Q14" s="23" t="e">
        <f ca="1">IF($C14&gt;Q$4,SUMIFS([1]销售表!$J:$J,[1]销售表!$I:$I,$A14,[1]销售表!$B:$B,Q$4),($L14-SUM($P14))*80%/(180-P$4))</f>
        <v>#VALUE!</v>
      </c>
      <c r="R14" s="23" t="e">
        <f ca="1">IF($C14&gt;R$4,SUMIFS([1]销售表!$J:$J,[1]销售表!$I:$I,$A14,[1]销售表!$B:$B,R$4),($L14-SUM($P14:Q14))*80%/(180-Q$4))</f>
        <v>#VALUE!</v>
      </c>
      <c r="S14" s="23" t="e">
        <f ca="1">IF($C14&gt;S$4,SUMIFS([1]销售表!$J:$J,[1]销售表!$I:$I,$A14,[1]销售表!$B:$B,S$4),($L14-SUM($P14:R14))*80%/(180-R$4))</f>
        <v>#VALUE!</v>
      </c>
      <c r="T14" s="23" t="e">
        <f ca="1">IF($C14&gt;T$4,SUMIFS([1]销售表!$J:$J,[1]销售表!$I:$I,$A14,[1]销售表!$B:$B,T$4),($L14-SUM($P14:S14))*80%/(180-S$4))</f>
        <v>#VALUE!</v>
      </c>
      <c r="U14" s="23" t="e">
        <f ca="1">IF($C14&gt;U$4,SUMIFS([1]销售表!$J:$J,[1]销售表!$I:$I,$A14,[1]销售表!$B:$B,U$4),($L14-SUM($P14:T14))*80%/(180-T$4))</f>
        <v>#VALUE!</v>
      </c>
      <c r="V14" s="23" t="e">
        <f ca="1">IF($C14&gt;V$4,SUMIFS([1]销售表!$J:$J,[1]销售表!$I:$I,$A14,[1]销售表!$B:$B,V$4),($L14-SUM($P14:U14))*80%/(180-U$4))</f>
        <v>#VALUE!</v>
      </c>
      <c r="W14" s="23" t="e">
        <f ca="1">IF($C14&gt;W$4,SUMIFS([1]销售表!$J:$J,[1]销售表!$I:$I,$A14,[1]销售表!$B:$B,W$4),($L14-SUM($P14:V14))*80%/(180-V$4))</f>
        <v>#VALUE!</v>
      </c>
      <c r="X14" s="23" t="e">
        <f ca="1">IF($C14&gt;X$4,SUMIFS([1]销售表!$J:$J,[1]销售表!$I:$I,$A14,[1]销售表!$B:$B,X$4),($L14-SUM($P14:W14))*80%/(180-W$4))</f>
        <v>#VALUE!</v>
      </c>
      <c r="Y14" s="23" t="e">
        <f ca="1">IF($C14&gt;Y$4,SUMIFS([1]销售表!$J:$J,[1]销售表!$I:$I,$A14,[1]销售表!$B:$B,Y$4),($L14-SUM($P14:X14))*80%/(180-X$4))</f>
        <v>#VALUE!</v>
      </c>
      <c r="Z14" s="23" t="e">
        <f ca="1">IF($C14&gt;Z$4,SUMIFS([1]销售表!$J:$J,[1]销售表!$I:$I,$A14,[1]销售表!$B:$B,Z$4),($L14-SUM($P14:Y14))*80%/(180-Y$4))</f>
        <v>#VALUE!</v>
      </c>
      <c r="AA14" s="23" t="e">
        <f ca="1">IF($C14&gt;AA$4,SUMIFS([1]销售表!$J:$J,[1]销售表!$I:$I,$A14,[1]销售表!$B:$B,AA$4),($L14-SUM($P14:Z14))*80%/(180-Z$4))</f>
        <v>#VALUE!</v>
      </c>
      <c r="AB14" s="23" t="e">
        <f ca="1">IF($C14&gt;AB$4,SUMIFS([1]销售表!$J:$J,[1]销售表!$I:$I,$A14,[1]销售表!$B:$B,AB$4),($L14-SUM($P14:AA14))*80%/(180-AA$4))</f>
        <v>#VALUE!</v>
      </c>
      <c r="AC14" s="23" t="e">
        <f ca="1">IF($C14&gt;AC$4,SUMIFS([1]销售表!$J:$J,[1]销售表!$I:$I,$A14,[1]销售表!$B:$B,AC$4),($L14-SUM($P14:AB14))*80%/(180-AB$4))</f>
        <v>#VALUE!</v>
      </c>
      <c r="AD14" s="23" t="e">
        <f ca="1">IF($C14&gt;AD$4,SUMIFS([1]销售表!$J:$J,[1]销售表!$I:$I,$A14,[1]销售表!$B:$B,AD$4),($L14-SUM($P14:AC14))*80%/(180-AC$4))</f>
        <v>#VALUE!</v>
      </c>
      <c r="AE14" s="23" t="e">
        <f ca="1">IF($C14&gt;AE$4,SUMIFS([1]销售表!$J:$J,[1]销售表!$I:$I,$A14,[1]销售表!$B:$B,AE$4),($L14-SUM($P14:AD14))*80%/(180-AD$4))</f>
        <v>#VALUE!</v>
      </c>
      <c r="AF14" s="23" t="e">
        <f ca="1">IF($C14&gt;AF$4,SUMIFS([1]销售表!$J:$J,[1]销售表!$I:$I,$A14,[1]销售表!$B:$B,AF$4),($L14-SUM($P14:AE14))*80%/(180-AE$4))</f>
        <v>#VALUE!</v>
      </c>
      <c r="AG14" s="23" t="e">
        <f ca="1">IF($C14&gt;AG$4,SUMIFS([1]销售表!$J:$J,[1]销售表!$I:$I,$A14,[1]销售表!$B:$B,AG$4),($L14-SUM($P14:AF14))*80%/(180-AF$4))</f>
        <v>#VALUE!</v>
      </c>
      <c r="AH14" s="23" t="e">
        <f ca="1">IF($C14&gt;AH$4,SUMIFS([1]销售表!$J:$J,[1]销售表!$I:$I,$A14,[1]销售表!$B:$B,AH$4),($L14-SUM($P14:AG14))*80%/(180-AG$4))</f>
        <v>#VALUE!</v>
      </c>
      <c r="AI14" s="23" t="e">
        <f ca="1">IF($C14&gt;AI$4,SUMIFS([1]销售表!$J:$J,[1]销售表!$I:$I,$A14,[1]销售表!$B:$B,AI$4),($L14-SUM($P14:AH14))*80%/(180-AH$4))</f>
        <v>#VALUE!</v>
      </c>
      <c r="AJ14" s="23" t="e">
        <f ca="1">IF($C14&gt;AJ$4,SUMIFS([1]销售表!$J:$J,[1]销售表!$I:$I,$A14,[1]销售表!$B:$B,AJ$4),($L14-SUM($P14:AI14))*80%/(180-AI$4))</f>
        <v>#VALUE!</v>
      </c>
      <c r="AK14" s="23" t="e">
        <f ca="1">IF($C14&gt;AK$4,SUMIFS([1]销售表!$J:$J,[1]销售表!$I:$I,$A14,[1]销售表!$B:$B,AK$4),($L14-SUM($P14:AJ14))*80%/(180-AJ$4))</f>
        <v>#VALUE!</v>
      </c>
      <c r="AL14" s="23" t="e">
        <f ca="1">IF($C14&gt;AL$4,SUMIFS([1]销售表!$J:$J,[1]销售表!$I:$I,$A14,[1]销售表!$B:$B,AL$4),($L14-SUM($P14:AK14))*80%/(180-AK$4))</f>
        <v>#VALUE!</v>
      </c>
      <c r="AM14" s="23" t="e">
        <f ca="1">IF($C14&gt;AM$4,SUMIFS([1]销售表!$J:$J,[1]销售表!$I:$I,$A14,[1]销售表!$B:$B,AM$4),($L14-SUM($P14:AL14))*80%/(180-AL$4))</f>
        <v>#VALUE!</v>
      </c>
      <c r="AN14" s="23" t="e">
        <f ca="1">IF($C14&gt;AN$4,SUMIFS([1]销售表!$J:$J,[1]销售表!$I:$I,$A14,[1]销售表!$B:$B,AN$4),($L14-SUM($P14:AM14))*80%/(180-AM$4))</f>
        <v>#VALUE!</v>
      </c>
      <c r="AO14" s="23" t="e">
        <f ca="1">IF($C14&gt;AO$4,SUMIFS([1]销售表!$J:$J,[1]销售表!$I:$I,$A14,[1]销售表!$B:$B,AO$4),($L14-SUM($P14:AN14))*80%/(180-AN$4))</f>
        <v>#VALUE!</v>
      </c>
      <c r="AP14" s="23" t="e">
        <f ca="1">IF($C14&gt;AP$4,SUMIFS([1]销售表!$J:$J,[1]销售表!$I:$I,$A14,[1]销售表!$B:$B,AP$4),($L14-SUM($P14:AO14))*80%/(180-AO$4))</f>
        <v>#VALUE!</v>
      </c>
      <c r="AQ14" s="23" t="e">
        <f ca="1">IF($C14&gt;AQ$4,SUMIFS([1]销售表!$J:$J,[1]销售表!$I:$I,$A14,[1]销售表!$B:$B,AQ$4),($L14-SUM($P14:AP14))*80%/(180-AP$4))</f>
        <v>#VALUE!</v>
      </c>
      <c r="AR14" s="23" t="e">
        <f ca="1">IF($C14&gt;AR$4,SUMIFS([1]销售表!$J:$J,[1]销售表!$I:$I,$A14,[1]销售表!$B:$B,AR$4),($L14-SUM($P14:AQ14))*80%/(180-AQ$4))</f>
        <v>#VALUE!</v>
      </c>
      <c r="AS14" s="23" t="e">
        <f ca="1">IF($C14&gt;AS$4,SUMIFS([1]销售表!$J:$J,[1]销售表!$I:$I,$A14,[1]销售表!$B:$B,AS$4),($L14-SUM($P14:AR14))*80%/(180-AR$4))</f>
        <v>#VALUE!</v>
      </c>
      <c r="AT14" s="23" t="e">
        <f ca="1">IF($C14&gt;AT$4,SUMIFS([1]销售表!$J:$J,[1]销售表!$I:$I,$A14,[1]销售表!$B:$B,AT$4),($L14-SUM($P14:AS14))*110%/(180-AS$4))</f>
        <v>#VALUE!</v>
      </c>
      <c r="AU14" s="23" t="e">
        <f ca="1">IF($C14&gt;AU$4,SUMIFS([1]销售表!$J:$J,[1]销售表!$I:$I,$A14,[1]销售表!$B:$B,AU$4),($L14-SUM($P14:AT14))*110%/(180-AT$4))</f>
        <v>#VALUE!</v>
      </c>
      <c r="AV14" s="23" t="e">
        <f ca="1">IF($C14&gt;AV$4,SUMIFS([1]销售表!$J:$J,[1]销售表!$I:$I,$A14,[1]销售表!$B:$B,AV$4),($L14-SUM($P14:AU14))*110%/(180-AU$4))</f>
        <v>#VALUE!</v>
      </c>
      <c r="AW14" s="23" t="e">
        <f ca="1">IF($C14&gt;AW$4,SUMIFS([1]销售表!$J:$J,[1]销售表!$I:$I,$A14,[1]销售表!$B:$B,AW$4),($L14-SUM($P14:AV14))*110%/(180-AV$4))</f>
        <v>#VALUE!</v>
      </c>
      <c r="AX14" s="23" t="e">
        <f ca="1">IF($C14&gt;AX$4,SUMIFS([1]销售表!$J:$J,[1]销售表!$I:$I,$A14,[1]销售表!$B:$B,AX$4),($L14-SUM($P14:AW14))*110%/(180-AW$4))</f>
        <v>#VALUE!</v>
      </c>
      <c r="AY14" s="23" t="e">
        <f ca="1">IF($C14&gt;AY$4,SUMIFS([1]销售表!$J:$J,[1]销售表!$I:$I,$A14,[1]销售表!$B:$B,AY$4),($L14-SUM($P14:AX14))*110%/(180-AX$4))</f>
        <v>#VALUE!</v>
      </c>
      <c r="AZ14" s="23" t="e">
        <f ca="1">IF($C14&gt;AZ$4,SUMIFS([1]销售表!$J:$J,[1]销售表!$I:$I,$A14,[1]销售表!$B:$B,AZ$4),($L14-SUM($P14:AY14))*110%/(180-AY$4))</f>
        <v>#VALUE!</v>
      </c>
      <c r="BA14" s="23" t="e">
        <f ca="1">IF($C14&gt;BA$4,SUMIFS([1]销售表!$J:$J,[1]销售表!$I:$I,$A14,[1]销售表!$B:$B,BA$4),($L14-SUM($P14:AZ14))*110%/(180-AZ$4))</f>
        <v>#VALUE!</v>
      </c>
      <c r="BB14" s="23" t="e">
        <f ca="1">IF($C14&gt;BB$4,SUMIFS([1]销售表!$J:$J,[1]销售表!$I:$I,$A14,[1]销售表!$B:$B,BB$4),($L14-SUM($P14:BA14))*110%/(180-BA$4))</f>
        <v>#VALUE!</v>
      </c>
      <c r="BC14" s="23" t="e">
        <f ca="1">IF($C14&gt;BC$4,SUMIFS([1]销售表!$J:$J,[1]销售表!$I:$I,$A14,[1]销售表!$B:$B,BC$4),($L14-SUM($P14:BB14))*110%/(180-BB$4))</f>
        <v>#VALUE!</v>
      </c>
      <c r="BD14" s="23" t="e">
        <f ca="1">IF($C14&gt;BD$4,SUMIFS([1]销售表!$J:$J,[1]销售表!$I:$I,$A14,[1]销售表!$B:$B,BD$4),($L14-SUM($P14:BC14))*110%/(180-BC$4))</f>
        <v>#VALUE!</v>
      </c>
      <c r="BE14" s="23" t="e">
        <f ca="1">IF($C14&gt;BE$4,SUMIFS([1]销售表!$J:$J,[1]销售表!$I:$I,$A14,[1]销售表!$B:$B,BE$4),($L14-SUM($P14:BD14))*110%/(180-BD$4))</f>
        <v>#VALUE!</v>
      </c>
      <c r="BF14" s="23" t="e">
        <f ca="1">IF($C14&gt;BF$4,SUMIFS([1]销售表!$J:$J,[1]销售表!$I:$I,$A14,[1]销售表!$B:$B,BF$4),($L14-SUM($P14:BE14))*110%/(180-BE$4))</f>
        <v>#VALUE!</v>
      </c>
      <c r="BG14" s="23" t="e">
        <f ca="1">IF($C14&gt;BG$4,SUMIFS([1]销售表!$J:$J,[1]销售表!$I:$I,$A14,[1]销售表!$B:$B,BG$4),($L14-SUM($P14:BF14))*110%/(180-BF$4))</f>
        <v>#VALUE!</v>
      </c>
      <c r="BH14" s="23" t="e">
        <f ca="1">IF($C14&gt;BH$4,SUMIFS([1]销售表!$J:$J,[1]销售表!$I:$I,$A14,[1]销售表!$B:$B,BH$4),($L14-SUM($P14:BG14))*110%/(180-BG$4))</f>
        <v>#VALUE!</v>
      </c>
      <c r="BI14" s="23" t="e">
        <f ca="1">IF($C14&gt;BI$4,SUMIFS([1]销售表!$J:$J,[1]销售表!$I:$I,$A14,[1]销售表!$B:$B,BI$4),($L14-SUM($P14:BH14))*110%/(180-BH$4))</f>
        <v>#VALUE!</v>
      </c>
      <c r="BJ14" s="23" t="e">
        <f ca="1">IF($C14&gt;BJ$4,SUMIFS([1]销售表!$J:$J,[1]销售表!$I:$I,$A14,[1]销售表!$B:$B,BJ$4),($L14-SUM($P14:BI14))*110%/(180-BI$4))</f>
        <v>#VALUE!</v>
      </c>
      <c r="BK14" s="23" t="e">
        <f ca="1">IF($C14&gt;BK$4,SUMIFS([1]销售表!$J:$J,[1]销售表!$I:$I,$A14,[1]销售表!$B:$B,BK$4),($L14-SUM($P14:BJ14))*110%/(180-BJ$4))</f>
        <v>#VALUE!</v>
      </c>
      <c r="BL14" s="23" t="e">
        <f ca="1">IF($C14&gt;BL$4,SUMIFS([1]销售表!$J:$J,[1]销售表!$I:$I,$A14,[1]销售表!$B:$B,BL$4),($L14-SUM($P14:BK14))*110%/(180-BK$4))</f>
        <v>#VALUE!</v>
      </c>
      <c r="BM14" s="23" t="e">
        <f ca="1">IF($C14&gt;BM$4,SUMIFS([1]销售表!$J:$J,[1]销售表!$I:$I,$A14,[1]销售表!$B:$B,BM$4),($L14-SUM($P14:BL14))*110%/(180-BL$4))</f>
        <v>#VALUE!</v>
      </c>
      <c r="BN14" s="23" t="e">
        <f ca="1">IF($C14&gt;BN$4,SUMIFS([1]销售表!$J:$J,[1]销售表!$I:$I,$A14,[1]销售表!$B:$B,BN$4),($L14-SUM($P14:BM14))*110%/(180-BM$4))</f>
        <v>#VALUE!</v>
      </c>
      <c r="BO14" s="23" t="e">
        <f ca="1">IF($C14&gt;BO$4,SUMIFS([1]销售表!$J:$J,[1]销售表!$I:$I,$A14,[1]销售表!$B:$B,BO$4),($L14-SUM($P14:BN14))*110%/(180-BN$4))</f>
        <v>#VALUE!</v>
      </c>
      <c r="BP14" s="23" t="e">
        <f ca="1">IF($C14&gt;BP$4,SUMIFS([1]销售表!$J:$J,[1]销售表!$I:$I,$A14,[1]销售表!$B:$B,BP$4),($L14-SUM($P14:BO14))*110%/(180-BO$4))</f>
        <v>#VALUE!</v>
      </c>
      <c r="BQ14" s="23" t="e">
        <f ca="1">IF($C14&gt;BQ$4,SUMIFS([1]销售表!$J:$J,[1]销售表!$I:$I,$A14,[1]销售表!$B:$B,BQ$4),($L14-SUM($P14:BP14))*110%/(180-BP$4))</f>
        <v>#VALUE!</v>
      </c>
      <c r="BR14" s="23" t="e">
        <f ca="1">IF($C14&gt;BR$4,SUMIFS([1]销售表!$J:$J,[1]销售表!$I:$I,$A14,[1]销售表!$B:$B,BR$4),($L14-SUM($P14:BQ14))*110%/(180-BQ$4))</f>
        <v>#VALUE!</v>
      </c>
      <c r="BS14" s="23" t="e">
        <f ca="1">IF($C14&gt;BS$4,SUMIFS([1]销售表!$J:$J,[1]销售表!$I:$I,$A14,[1]销售表!$B:$B,BS$4),($L14-SUM($P14:BR14))*110%/(180-BR$4))</f>
        <v>#VALUE!</v>
      </c>
      <c r="BT14" s="23" t="e">
        <f ca="1">IF($C14&gt;BT$4,SUMIFS([1]销售表!$J:$J,[1]销售表!$I:$I,$A14,[1]销售表!$B:$B,BT$4),($L14-SUM($P14:BS14))*110%/(180-BS$4))</f>
        <v>#VALUE!</v>
      </c>
      <c r="BU14" s="23" t="e">
        <f ca="1">IF($C14&gt;BU$4,SUMIFS([1]销售表!$J:$J,[1]销售表!$I:$I,$A14,[1]销售表!$B:$B,BU$4),($L14-SUM($P14:BT14))*110%/(180-BT$4))</f>
        <v>#VALUE!</v>
      </c>
      <c r="BV14" s="23" t="e">
        <f ca="1">IF($C14&gt;BV$4,SUMIFS([1]销售表!$J:$J,[1]销售表!$I:$I,$A14,[1]销售表!$B:$B,BV$4),($L14-SUM($P14:BU14))*110%/(180-BU$4))</f>
        <v>#VALUE!</v>
      </c>
      <c r="BW14" s="23" t="e">
        <f ca="1">IF($C14&gt;BW$4,SUMIFS([1]销售表!$J:$J,[1]销售表!$I:$I,$A14,[1]销售表!$B:$B,BW$4),($L14-SUM($P14:BV14))*110%/(180-BV$4))</f>
        <v>#VALUE!</v>
      </c>
      <c r="BX14" s="23" t="e">
        <f ca="1">IF($C14&gt;BX$4,SUMIFS([1]销售表!$J:$J,[1]销售表!$I:$I,$A14,[1]销售表!$B:$B,BX$4),($L14-SUM($P14:BW14))*110%/(180-BW$4))</f>
        <v>#VALUE!</v>
      </c>
      <c r="BY14" s="23" t="e">
        <f ca="1">IF($C14&gt;BY$4,SUMIFS([1]销售表!$J:$J,[1]销售表!$I:$I,$A14,[1]销售表!$B:$B,BY$4),($L14-SUM($P14:BX14))*110%/(180-BX$4))</f>
        <v>#VALUE!</v>
      </c>
      <c r="BZ14" s="23" t="e">
        <f ca="1">IF($C14&gt;BZ$4,SUMIFS([1]销售表!$J:$J,[1]销售表!$I:$I,$A14,[1]销售表!$B:$B,BZ$4),($L14-SUM($P14:BY14))*110%/(180-BY$4))</f>
        <v>#VALUE!</v>
      </c>
      <c r="CA14" s="23" t="e">
        <f ca="1">IF($C14&gt;CA$4,SUMIFS([1]销售表!$J:$J,[1]销售表!$I:$I,$A14,[1]销售表!$B:$B,CA$4),($L14-SUM($P14:BZ14))*110%/(180-BZ$4))</f>
        <v>#VALUE!</v>
      </c>
      <c r="CB14" s="23" t="e">
        <f ca="1">IF($C14&gt;CB$4,SUMIFS([1]销售表!$J:$J,[1]销售表!$I:$I,$A14,[1]销售表!$B:$B,CB$4),($L14-SUM($P14:CA14))*110%/(180-CA$4))</f>
        <v>#VALUE!</v>
      </c>
      <c r="CC14" s="23" t="e">
        <f ca="1">IF($C14&gt;CC$4,SUMIFS([1]销售表!$J:$J,[1]销售表!$I:$I,$A14,[1]销售表!$B:$B,CC$4),($L14-SUM($P14:CB14))*110%/(180-CB$4))</f>
        <v>#VALUE!</v>
      </c>
      <c r="CD14" s="23" t="e">
        <f ca="1">IF($C14&gt;CD$4,SUMIFS([1]销售表!$J:$J,[1]销售表!$I:$I,$A14,[1]销售表!$B:$B,CD$4),($L14-SUM($P14:CC14))*110%/(180-CC$4))</f>
        <v>#VALUE!</v>
      </c>
      <c r="CE14" s="23" t="e">
        <f ca="1">IF($C14&gt;CE$4,SUMIFS([1]销售表!$J:$J,[1]销售表!$I:$I,$A14,[1]销售表!$B:$B,CE$4),($L14-SUM($P14:CD14))*110%/(180-CD$4))</f>
        <v>#VALUE!</v>
      </c>
      <c r="CF14" s="23" t="e">
        <f ca="1">IF($C14&gt;CF$4,SUMIFS([1]销售表!$J:$J,[1]销售表!$I:$I,$A14,[1]销售表!$B:$B,CF$4),($L14-SUM($P14:CE14))*110%/(180-CE$4))</f>
        <v>#VALUE!</v>
      </c>
      <c r="CG14" s="23" t="e">
        <f ca="1">IF($C14&gt;CG$4,SUMIFS([1]销售表!$J:$J,[1]销售表!$I:$I,$A14,[1]销售表!$B:$B,CG$4),($L14-SUM($P14:CF14))*110%/(180-CF$4))</f>
        <v>#VALUE!</v>
      </c>
      <c r="CH14" s="23" t="e">
        <f ca="1">IF($C14&gt;CH$4,SUMIFS([1]销售表!$J:$J,[1]销售表!$I:$I,$A14,[1]销售表!$B:$B,CH$4),($L14-SUM($P14:CG14))*110%/(180-CG$4))</f>
        <v>#VALUE!</v>
      </c>
      <c r="CI14" s="23" t="e">
        <f ca="1">IF($C14&gt;CI$4,SUMIFS([1]销售表!$J:$J,[1]销售表!$I:$I,$A14,[1]销售表!$B:$B,CI$4),($L14-SUM($P14:CH14))*110%/(180-CH$4))</f>
        <v>#VALUE!</v>
      </c>
      <c r="CJ14" s="23" t="e">
        <f ca="1">IF($C14&gt;CJ$4,SUMIFS([1]销售表!$J:$J,[1]销售表!$I:$I,$A14,[1]销售表!$B:$B,CJ$4),($L14-SUM($P14:CI14))*110%/(180-CI$4))</f>
        <v>#VALUE!</v>
      </c>
      <c r="CK14" s="23" t="e">
        <f ca="1">IF($C14&gt;CK$4,SUMIFS([1]销售表!$J:$J,[1]销售表!$I:$I,$A14,[1]销售表!$B:$B,CK$4),($L14-SUM($P14:CJ14))*110%/(180-CJ$4))</f>
        <v>#VALUE!</v>
      </c>
      <c r="CL14" s="23" t="e">
        <f ca="1">IF($C14&gt;CL$4,SUMIFS([1]销售表!$J:$J,[1]销售表!$I:$I,$A14,[1]销售表!$B:$B,CL$4),($L14-SUM($P14:CK14))*110%/(180-CK$4))</f>
        <v>#VALUE!</v>
      </c>
      <c r="CM14" s="23" t="e">
        <f ca="1">IF($C14&gt;CM$4,SUMIFS([1]销售表!$J:$J,[1]销售表!$I:$I,$A14,[1]销售表!$B:$B,CM$4),($L14-SUM($P14:CL14))*110%/(180-CL$4))</f>
        <v>#VALUE!</v>
      </c>
      <c r="CN14" s="23" t="e">
        <f ca="1">IF($C14&gt;CN$4,SUMIFS([1]销售表!$J:$J,[1]销售表!$I:$I,$A14,[1]销售表!$B:$B,CN$4),($L14-SUM($P14:CM14))*110%/(180-CM$4))</f>
        <v>#VALUE!</v>
      </c>
      <c r="CO14" s="23" t="e">
        <f ca="1">IF($C14&gt;CO$4,SUMIFS([1]销售表!$J:$J,[1]销售表!$I:$I,$A14,[1]销售表!$B:$B,CO$4),($L14-SUM($P14:CN14))*110%/(180-CN$4))</f>
        <v>#VALUE!</v>
      </c>
      <c r="CP14" s="23" t="e">
        <f ca="1">IF($C14&gt;CP$4,SUMIFS([1]销售表!$J:$J,[1]销售表!$I:$I,$A14,[1]销售表!$B:$B,CP$4),($L14-SUM($P14:CO14))*110%/(180-CO$4))</f>
        <v>#VALUE!</v>
      </c>
      <c r="CQ14" s="23" t="e">
        <f ca="1">IF($C14&gt;CQ$4,SUMIFS([1]销售表!$J:$J,[1]销售表!$I:$I,$A14,[1]销售表!$B:$B,CQ$4),($L14-SUM($P14:CP14))*110%/(180-CP$4))</f>
        <v>#VALUE!</v>
      </c>
      <c r="CR14" s="23" t="e">
        <f ca="1">IF($C14&gt;CR$4,SUMIFS([1]销售表!$J:$J,[1]销售表!$I:$I,$A14,[1]销售表!$B:$B,CR$4),($L14-SUM($P14:CQ14))*110%/(180-CQ$4))</f>
        <v>#VALUE!</v>
      </c>
      <c r="CS14" s="23" t="e">
        <f ca="1">IF($C14&gt;CS$4,SUMIFS([1]销售表!$J:$J,[1]销售表!$I:$I,$A14,[1]销售表!$B:$B,CS$4),($L14-SUM($P14:CR14))*110%/(180-CR$4))</f>
        <v>#VALUE!</v>
      </c>
      <c r="CT14" s="23" t="e">
        <f ca="1">IF($C14&gt;CT$4,SUMIFS([1]销售表!$J:$J,[1]销售表!$I:$I,$A14,[1]销售表!$B:$B,CT$4),($L14-SUM($P14:CS14))*110%/(180-CS$4))</f>
        <v>#VALUE!</v>
      </c>
      <c r="CU14" s="23" t="e">
        <f ca="1">IF($C14&gt;CU$4,SUMIFS([1]销售表!$J:$J,[1]销售表!$I:$I,$A14,[1]销售表!$B:$B,CU$4),($L14-SUM($P14:CT14))*110%/(180-CT$4))</f>
        <v>#VALUE!</v>
      </c>
      <c r="CV14" s="23" t="e">
        <f ca="1">IF($C14&gt;CV$4,SUMIFS([1]销售表!$J:$J,[1]销售表!$I:$I,$A14,[1]销售表!$B:$B,CV$4),($L14-SUM($P14:CU14))*110%/(180-CU$4))</f>
        <v>#VALUE!</v>
      </c>
      <c r="CW14" s="23" t="e">
        <f ca="1">IF($C14&gt;CW$4,SUMIFS([1]销售表!$J:$J,[1]销售表!$I:$I,$A14,[1]销售表!$B:$B,CW$4),($L14-SUM($P14:CV14))*110%/(180-CV$4))</f>
        <v>#VALUE!</v>
      </c>
      <c r="CX14" s="23" t="e">
        <f ca="1">IF($C14&gt;CX$4,SUMIFS([1]销售表!$J:$J,[1]销售表!$I:$I,$A14,[1]销售表!$B:$B,CX$4),($L14-SUM($P14:CW14))*110%/(180-CW$4))</f>
        <v>#VALUE!</v>
      </c>
      <c r="CY14" s="23" t="e">
        <f ca="1">IF($C14&gt;CY$4,SUMIFS([1]销售表!$J:$J,[1]销售表!$I:$I,$A14,[1]销售表!$B:$B,CY$4),($L14-SUM($P14:CX14))*110%/(180-CX$4))</f>
        <v>#VALUE!</v>
      </c>
      <c r="CZ14" s="23" t="e">
        <f ca="1">IF($C14&gt;CZ$4,SUMIFS([1]销售表!$J:$J,[1]销售表!$I:$I,$A14,[1]销售表!$B:$B,CZ$4),($L14-SUM($P14:CY14))*110%/(180-CY$4))</f>
        <v>#VALUE!</v>
      </c>
      <c r="DA14" s="23" t="e">
        <f ca="1">IF($C14&gt;DA$4,SUMIFS([1]销售表!$J:$J,[1]销售表!$I:$I,$A14,[1]销售表!$B:$B,DA$4),($L14-SUM($P14:CZ14))*110%/(180-CZ$4))</f>
        <v>#VALUE!</v>
      </c>
      <c r="DB14" s="23" t="e">
        <f ca="1">IF($C14&gt;DB$4,SUMIFS([1]销售表!$J:$J,[1]销售表!$I:$I,$A14,[1]销售表!$B:$B,DB$4),($L14-SUM($P14:DA14))*110%/(180-DA$4))</f>
        <v>#VALUE!</v>
      </c>
      <c r="DC14" s="23" t="e">
        <f ca="1">IF($C14&gt;DC$4,SUMIFS([1]销售表!$J:$J,[1]销售表!$I:$I,$A14,[1]销售表!$B:$B,DC$4),($L14-SUM($P14:DB14))*110%/(180-DB$4))</f>
        <v>#VALUE!</v>
      </c>
      <c r="DD14" s="23" t="e">
        <f ca="1">IF($C14&gt;DD$4,SUMIFS([1]销售表!$J:$J,[1]销售表!$I:$I,$A14,[1]销售表!$B:$B,DD$4),($L14-SUM($P14:DC14))*110%/(180-DC$4))</f>
        <v>#VALUE!</v>
      </c>
      <c r="DE14" s="23" t="e">
        <f ca="1">IF($C14&gt;DE$4,SUMIFS([1]销售表!$J:$J,[1]销售表!$I:$I,$A14,[1]销售表!$B:$B,DE$4),($L14-SUM($P14:DD14))*110%/(180-DD$4))</f>
        <v>#VALUE!</v>
      </c>
      <c r="DF14" s="23" t="e">
        <f ca="1">IF($C14&gt;DF$4,SUMIFS([1]销售表!$J:$J,[1]销售表!$I:$I,$A14,[1]销售表!$B:$B,DF$4),($L14-SUM($P14:DE14))*110%/(180-DE$4))</f>
        <v>#VALUE!</v>
      </c>
      <c r="DG14" s="23" t="e">
        <f ca="1">IF($C14&gt;DG$4,SUMIFS([1]销售表!$J:$J,[1]销售表!$I:$I,$A14,[1]销售表!$B:$B,DG$4),($L14-SUM($P14:DF14))*110%/(180-DF$4))</f>
        <v>#VALUE!</v>
      </c>
      <c r="DH14" s="23" t="e">
        <f ca="1">IF($C14&gt;DH$4,SUMIFS([1]销售表!$J:$J,[1]销售表!$I:$I,$A14,[1]销售表!$B:$B,DH$4),($L14-SUM($P14:DG14))*110%/(180-DG$4))</f>
        <v>#VALUE!</v>
      </c>
      <c r="DI14" s="23" t="e">
        <f ca="1">IF($C14&gt;DI$4,SUMIFS([1]销售表!$J:$J,[1]销售表!$I:$I,$A14,[1]销售表!$B:$B,DI$4),($L14-SUM($P14:DH14))*110%/(180-DH$4))</f>
        <v>#VALUE!</v>
      </c>
      <c r="DJ14" s="23" t="e">
        <f ca="1">IF($C14&gt;DJ$4,SUMIFS([1]销售表!$J:$J,[1]销售表!$I:$I,$A14,[1]销售表!$B:$B,DJ$4),($L14-SUM($P14:DI14))*110%/(180-DI$4))</f>
        <v>#VALUE!</v>
      </c>
      <c r="DK14" s="23" t="e">
        <f ca="1">IF($C14&gt;DK$4,SUMIFS([1]销售表!$J:$J,[1]销售表!$I:$I,$A14,[1]销售表!$B:$B,DK$4),($L14-SUM($P14:DJ14))*110%/(180-DJ$4))</f>
        <v>#VALUE!</v>
      </c>
      <c r="DL14" s="23" t="e">
        <f ca="1">IF($C14&gt;DL$4,SUMIFS([1]销售表!$J:$J,[1]销售表!$I:$I,$A14,[1]销售表!$B:$B,DL$4),($L14-SUM($P14:DK14))*110%/(180-DK$4))</f>
        <v>#VALUE!</v>
      </c>
      <c r="DM14" s="23" t="e">
        <f ca="1">IF($C14&gt;DM$4,SUMIFS([1]销售表!$J:$J,[1]销售表!$I:$I,$A14,[1]销售表!$B:$B,DM$4),($L14-SUM($P14:DL14))*110%/(180-DL$4))</f>
        <v>#VALUE!</v>
      </c>
      <c r="DN14" s="23" t="e">
        <f ca="1">IF($C14&gt;DN$4,SUMIFS([1]销售表!$J:$J,[1]销售表!$I:$I,$A14,[1]销售表!$B:$B,DN$4),($L14-SUM($P14:DM14))*110%/(180-DM$4))</f>
        <v>#VALUE!</v>
      </c>
      <c r="DO14" s="23" t="e">
        <f ca="1">IF($C14&gt;DO$4,SUMIFS([1]销售表!$J:$J,[1]销售表!$I:$I,$A14,[1]销售表!$B:$B,DO$4),($L14-SUM($P14:DN14))*110%/(180-DN$4))</f>
        <v>#VALUE!</v>
      </c>
      <c r="DP14" s="23" t="e">
        <f ca="1">IF($C14&gt;DP$4,SUMIFS([1]销售表!$J:$J,[1]销售表!$I:$I,$A14,[1]销售表!$B:$B,DP$4),($L14-SUM($P14:DO14))*110%/(180-DO$4))</f>
        <v>#VALUE!</v>
      </c>
      <c r="DQ14" s="23" t="e">
        <f ca="1">IF($C14&gt;DQ$4,SUMIFS([1]销售表!$J:$J,[1]销售表!$I:$I,$A14,[1]销售表!$B:$B,DQ$4),($L14-SUM($P14:DP14))*110%/(180-DP$4))</f>
        <v>#VALUE!</v>
      </c>
      <c r="DR14" s="23" t="e">
        <f ca="1">IF($C14&gt;DR$4,SUMIFS([1]销售表!$J:$J,[1]销售表!$I:$I,$A14,[1]销售表!$B:$B,DR$4),($L14-SUM($P14:DQ14))*110%/(180-DQ$4))</f>
        <v>#VALUE!</v>
      </c>
      <c r="DS14" s="23" t="e">
        <f ca="1">IF($C14&gt;DS$4,SUMIFS([1]销售表!$J:$J,[1]销售表!$I:$I,$A14,[1]销售表!$B:$B,DS$4),($L14-SUM($P14:DR14))*110%/(180-DR$4))</f>
        <v>#VALUE!</v>
      </c>
      <c r="DT14" s="23" t="e">
        <f ca="1">IF($C14&gt;DT$4,SUMIFS([1]销售表!$J:$J,[1]销售表!$I:$I,$A14,[1]销售表!$B:$B,DT$4),($L14-SUM($P14:DS14))*110%/(180-DS$4))</f>
        <v>#VALUE!</v>
      </c>
      <c r="DU14" s="23" t="e">
        <f ca="1">IF($C14&gt;DU$4,SUMIFS([1]销售表!$J:$J,[1]销售表!$I:$I,$A14,[1]销售表!$B:$B,DU$4),($L14-SUM($P14:DT14))*110%/(180-DT$4))</f>
        <v>#VALUE!</v>
      </c>
      <c r="DV14" s="23" t="e">
        <f ca="1">IF($C14&gt;DV$4,SUMIFS([1]销售表!$J:$J,[1]销售表!$I:$I,$A14,[1]销售表!$B:$B,DV$4),($L14-SUM($P14:DU14))*110%/(180-DU$4))</f>
        <v>#VALUE!</v>
      </c>
      <c r="DW14" s="23" t="e">
        <f ca="1">IF($C14&gt;DW$4,SUMIFS([1]销售表!$J:$J,[1]销售表!$I:$I,$A14,[1]销售表!$B:$B,DW$4),($L14-SUM($P14:DV14))*110%/(180-DV$4))</f>
        <v>#VALUE!</v>
      </c>
      <c r="DX14" s="23" t="e">
        <f ca="1">IF($C14&gt;DX$4,SUMIFS([1]销售表!$J:$J,[1]销售表!$I:$I,$A14,[1]销售表!$B:$B,DX$4),($L14-SUM($P14:DW14))*110%/(180-DW$4))</f>
        <v>#VALUE!</v>
      </c>
      <c r="DY14" s="23" t="e">
        <f ca="1">IF($C14&gt;DY$4,SUMIFS([1]销售表!$J:$J,[1]销售表!$I:$I,$A14,[1]销售表!$B:$B,DY$4),($L14-SUM($P14:DX14))*110%/(180-DX$4))</f>
        <v>#VALUE!</v>
      </c>
      <c r="DZ14" s="23" t="e">
        <f ca="1">IF($C14&gt;DZ$4,SUMIFS([1]销售表!$J:$J,[1]销售表!$I:$I,$A14,[1]销售表!$B:$B,DZ$4),($L14-SUM($P14:DY14))*110%/(180-DY$4))</f>
        <v>#VALUE!</v>
      </c>
      <c r="EA14" s="23" t="e">
        <f ca="1">IF($C14&gt;EA$4,SUMIFS([1]销售表!$J:$J,[1]销售表!$I:$I,$A14,[1]销售表!$B:$B,EA$4),($L14-SUM($P14:DZ14))*110%/(180-DZ$4))</f>
        <v>#VALUE!</v>
      </c>
      <c r="EB14" s="23" t="e">
        <f ca="1">IF($C14&gt;EB$4,SUMIFS([1]销售表!$J:$J,[1]销售表!$I:$I,$A14,[1]销售表!$B:$B,EB$4),($L14-SUM($P14:EA14))*110%/(180-EA$4))</f>
        <v>#VALUE!</v>
      </c>
      <c r="EC14" s="23" t="e">
        <f ca="1">IF($C14&gt;EC$4,SUMIFS([1]销售表!$J:$J,[1]销售表!$I:$I,$A14,[1]销售表!$B:$B,EC$4),($L14-SUM($P14:EB14))*110%/(180-EB$4))</f>
        <v>#VALUE!</v>
      </c>
      <c r="ED14" s="23" t="e">
        <f ca="1">IF($C14&gt;ED$4,SUMIFS([1]销售表!$J:$J,[1]销售表!$I:$I,$A14,[1]销售表!$B:$B,ED$4),($L14-SUM($P14:EC14))*110%/(180-EC$4))</f>
        <v>#VALUE!</v>
      </c>
      <c r="EE14" s="23" t="e">
        <f ca="1">IF($C14&gt;EE$4,SUMIFS([1]销售表!$J:$J,[1]销售表!$I:$I,$A14,[1]销售表!$B:$B,EE$4),($L14-SUM($P14:ED14))*110%/(180-ED$4))</f>
        <v>#VALUE!</v>
      </c>
      <c r="EF14" s="23" t="e">
        <f ca="1">IF($C14&gt;EF$4,SUMIFS([1]销售表!$J:$J,[1]销售表!$I:$I,$A14,[1]销售表!$B:$B,EF$4),($L14-SUM($P14:EE14))*100%/(180-EE$4))</f>
        <v>#VALUE!</v>
      </c>
      <c r="EG14" s="23" t="e">
        <f ca="1">IF($C14&gt;EG$4,SUMIFS([1]销售表!$J:$J,[1]销售表!$I:$I,$A14,[1]销售表!$B:$B,EG$4),($L14-SUM($P14:EF14))*100%/(180-EF$4))</f>
        <v>#VALUE!</v>
      </c>
      <c r="EH14" s="23" t="e">
        <f ca="1">IF($C14&gt;EH$4,SUMIFS([1]销售表!$J:$J,[1]销售表!$I:$I,$A14,[1]销售表!$B:$B,EH$4),($L14-SUM($P14:EG14))*100%/(180-EG$4))</f>
        <v>#VALUE!</v>
      </c>
      <c r="EI14" s="23" t="e">
        <f ca="1">IF($C14&gt;EI$4,SUMIFS([1]销售表!$J:$J,[1]销售表!$I:$I,$A14,[1]销售表!$B:$B,EI$4),($L14-SUM($P14:EH14))*100%/(180-EH$4))</f>
        <v>#VALUE!</v>
      </c>
      <c r="EJ14" s="23" t="e">
        <f ca="1">IF($C14&gt;EJ$4,SUMIFS([1]销售表!$J:$J,[1]销售表!$I:$I,$A14,[1]销售表!$B:$B,EJ$4),($L14-SUM($P14:EI14))*100%/(180-EI$4))</f>
        <v>#VALUE!</v>
      </c>
      <c r="EK14" s="23" t="e">
        <f ca="1">IF($C14&gt;EK$4,SUMIFS([1]销售表!$J:$J,[1]销售表!$I:$I,$A14,[1]销售表!$B:$B,EK$4),($L14-SUM($P14:EJ14))*100%/(180-EJ$4))</f>
        <v>#VALUE!</v>
      </c>
      <c r="EL14" s="23" t="e">
        <f ca="1">IF($C14&gt;EL$4,SUMIFS([1]销售表!$J:$J,[1]销售表!$I:$I,$A14,[1]销售表!$B:$B,EL$4),($L14-SUM($P14:EK14))*100%/(180-EK$4))</f>
        <v>#VALUE!</v>
      </c>
      <c r="EM14" s="23" t="e">
        <f ca="1">IF($C14&gt;EM$4,SUMIFS([1]销售表!$J:$J,[1]销售表!$I:$I,$A14,[1]销售表!$B:$B,EM$4),($L14-SUM($P14:EL14))*100%/(180-EL$4))</f>
        <v>#VALUE!</v>
      </c>
      <c r="EN14" s="23" t="e">
        <f ca="1">IF($C14&gt;EN$4,SUMIFS([1]销售表!$J:$J,[1]销售表!$I:$I,$A14,[1]销售表!$B:$B,EN$4),($L14-SUM($P14:EM14))*100%/(180-EM$4))</f>
        <v>#VALUE!</v>
      </c>
      <c r="EO14" s="23" t="e">
        <f ca="1">IF($C14&gt;EO$4,SUMIFS([1]销售表!$J:$J,[1]销售表!$I:$I,$A14,[1]销售表!$B:$B,EO$4),($L14-SUM($P14:EN14))*100%/(180-EN$4))</f>
        <v>#VALUE!</v>
      </c>
      <c r="EP14" s="23" t="e">
        <f ca="1">IF($C14&gt;EP$4,SUMIFS([1]销售表!$J:$J,[1]销售表!$I:$I,$A14,[1]销售表!$B:$B,EP$4),($L14-SUM($P14:EO14))*100%/(180-EO$4))</f>
        <v>#VALUE!</v>
      </c>
      <c r="EQ14" s="23" t="e">
        <f ca="1">IF($C14&gt;EQ$4,SUMIFS([1]销售表!$J:$J,[1]销售表!$I:$I,$A14,[1]销售表!$B:$B,EQ$4),($L14-SUM($P14:EP14))*100%/(180-EP$4))</f>
        <v>#VALUE!</v>
      </c>
      <c r="ER14" s="23" t="e">
        <f ca="1">IF($C14&gt;ER$4,SUMIFS([1]销售表!$J:$J,[1]销售表!$I:$I,$A14,[1]销售表!$B:$B,ER$4),($L14-SUM($P14:EQ14))*100%/(180-EQ$4))</f>
        <v>#VALUE!</v>
      </c>
      <c r="ES14" s="23" t="e">
        <f ca="1">IF($C14&gt;ES$4,SUMIFS([1]销售表!$J:$J,[1]销售表!$I:$I,$A14,[1]销售表!$B:$B,ES$4),($L14-SUM($P14:ER14))*100%/(180-ER$4))</f>
        <v>#VALUE!</v>
      </c>
      <c r="ET14" s="23" t="e">
        <f ca="1">IF($C14&gt;ET$4,SUMIFS([1]销售表!$J:$J,[1]销售表!$I:$I,$A14,[1]销售表!$B:$B,ET$4),($L14-SUM($P14:ES14))*100%/(180-ES$4))</f>
        <v>#VALUE!</v>
      </c>
      <c r="EU14" s="23" t="e">
        <f ca="1">IF($C14&gt;EU$4,SUMIFS([1]销售表!$J:$J,[1]销售表!$I:$I,$A14,[1]销售表!$B:$B,EU$4),($L14-SUM($P14:ET14))*100%/(180-ET$4))</f>
        <v>#VALUE!</v>
      </c>
      <c r="EV14" s="23" t="e">
        <f ca="1">IF($C14&gt;EV$4,SUMIFS([1]销售表!$J:$J,[1]销售表!$I:$I,$A14,[1]销售表!$B:$B,EV$4),($L14-SUM($P14:EU14))*100%/(180-EU$4))</f>
        <v>#VALUE!</v>
      </c>
      <c r="EW14" s="23" t="e">
        <f ca="1">IF($C14&gt;EW$4,SUMIFS([1]销售表!$J:$J,[1]销售表!$I:$I,$A14,[1]销售表!$B:$B,EW$4),($L14-SUM($P14:EV14))*100%/(180-EV$4))</f>
        <v>#VALUE!</v>
      </c>
      <c r="EX14" s="23" t="e">
        <f ca="1">IF($C14&gt;EX$4,SUMIFS([1]销售表!$J:$J,[1]销售表!$I:$I,$A14,[1]销售表!$B:$B,EX$4),($L14-SUM($P14:EW14))*100%/(180-EW$4))</f>
        <v>#VALUE!</v>
      </c>
      <c r="EY14" s="23" t="e">
        <f ca="1">IF($C14&gt;EY$4,SUMIFS([1]销售表!$J:$J,[1]销售表!$I:$I,$A14,[1]销售表!$B:$B,EY$4),($L14-SUM($P14:EX14))*100%/(180-EX$4))</f>
        <v>#VALUE!</v>
      </c>
      <c r="EZ14" s="23" t="e">
        <f ca="1">IF($C14&gt;EZ$4,SUMIFS([1]销售表!$J:$J,[1]销售表!$I:$I,$A14,[1]销售表!$B:$B,EZ$4),($L14-SUM($P14:EY14))*100%/(180-EY$4))</f>
        <v>#VALUE!</v>
      </c>
      <c r="FA14" s="23" t="e">
        <f ca="1">IF($C14&gt;FA$4,SUMIFS([1]销售表!$J:$J,[1]销售表!$I:$I,$A14,[1]销售表!$B:$B,FA$4),($L14-SUM($P14:EZ14))*100%/(180-EZ$4))</f>
        <v>#VALUE!</v>
      </c>
      <c r="FB14" s="23" t="e">
        <f ca="1">IF($C14&gt;FB$4,SUMIFS([1]销售表!$J:$J,[1]销售表!$I:$I,$A14,[1]销售表!$B:$B,FB$4),($L14-SUM($P14:FA14))*100%/(180-FA$4))</f>
        <v>#VALUE!</v>
      </c>
      <c r="FC14" s="23" t="e">
        <f ca="1">IF($C14&gt;FC$4,SUMIFS([1]销售表!$J:$J,[1]销售表!$I:$I,$A14,[1]销售表!$B:$B,FC$4),($L14-SUM($P14:FB14))*100%/(180-FB$4))</f>
        <v>#VALUE!</v>
      </c>
      <c r="FD14" s="23" t="e">
        <f ca="1">IF($C14&gt;FD$4,SUMIFS([1]销售表!$J:$J,[1]销售表!$I:$I,$A14,[1]销售表!$B:$B,FD$4),($L14-SUM($P14:FC14))*100%/(180-FC$4))</f>
        <v>#VALUE!</v>
      </c>
      <c r="FE14" s="23" t="e">
        <f ca="1">IF($C14&gt;FE$4,SUMIFS([1]销售表!$J:$J,[1]销售表!$I:$I,$A14,[1]销售表!$B:$B,FE$4),($L14-SUM($P14:FD14))*100%/(180-FD$4))</f>
        <v>#VALUE!</v>
      </c>
      <c r="FF14" s="23" t="e">
        <f ca="1">IF($C14&gt;FF$4,SUMIFS([1]销售表!$J:$J,[1]销售表!$I:$I,$A14,[1]销售表!$B:$B,FF$4),($L14-SUM($P14:FE14))*100%/(180-FE$4))</f>
        <v>#VALUE!</v>
      </c>
      <c r="FG14" s="23" t="e">
        <f ca="1">IF($C14&gt;FG$4,SUMIFS([1]销售表!$J:$J,[1]销售表!$I:$I,$A14,[1]销售表!$B:$B,FG$4),($L14-SUM($P14:FF14))*100%/(180-FF$4))</f>
        <v>#VALUE!</v>
      </c>
      <c r="FH14" s="23" t="e">
        <f ca="1">IF($C14&gt;FH$4,SUMIFS([1]销售表!$J:$J,[1]销售表!$I:$I,$A14,[1]销售表!$B:$B,FH$4),($L14-SUM($P14:FG14))*100%/(180-FG$4))</f>
        <v>#VALUE!</v>
      </c>
      <c r="FI14" s="23" t="e">
        <f ca="1">IF($C14&gt;FI$4,SUMIFS([1]销售表!$J:$J,[1]销售表!$I:$I,$A14,[1]销售表!$B:$B,FI$4),($L14-SUM($P14:FH14))*100%/(180-FH$4))</f>
        <v>#VALUE!</v>
      </c>
      <c r="FJ14" s="23" t="e">
        <f ca="1">IF($C14&gt;FJ$4,SUMIFS([1]销售表!$J:$J,[1]销售表!$I:$I,$A14,[1]销售表!$B:$B,FJ$4),($L14-SUM($P14:FI14))*100%/(180-FI$4))</f>
        <v>#VALUE!</v>
      </c>
      <c r="FK14" s="23" t="e">
        <f ca="1">IF($C14&gt;FK$4,SUMIFS([1]销售表!$J:$J,[1]销售表!$I:$I,$A14,[1]销售表!$B:$B,FK$4),($L14-SUM($P14:FJ14))*100%/(180-FJ$4))</f>
        <v>#VALUE!</v>
      </c>
      <c r="FL14" s="23" t="e">
        <f ca="1">IF($C14&gt;FL$4,SUMIFS([1]销售表!$J:$J,[1]销售表!$I:$I,$A14,[1]销售表!$B:$B,FL$4),($L14-SUM($P14:FK14))*100%/(180-FK$4))</f>
        <v>#VALUE!</v>
      </c>
      <c r="FM14" s="23" t="e">
        <f ca="1">IF($C14&gt;FM$4,SUMIFS([1]销售表!$J:$J,[1]销售表!$I:$I,$A14,[1]销售表!$B:$B,FM$4),($L14-SUM($P14:FL14))*100%/(180-FL$4))</f>
        <v>#VALUE!</v>
      </c>
      <c r="FN14" s="23" t="e">
        <f ca="1">IF($C14&gt;FN$4,SUMIFS([1]销售表!$J:$J,[1]销售表!$I:$I,$A14,[1]销售表!$B:$B,FN$4),($L14-SUM($P14:FM14))*100%/(180-FM$4))</f>
        <v>#VALUE!</v>
      </c>
      <c r="FO14" s="23" t="e">
        <f ca="1">IF($C14&gt;FO$4,SUMIFS([1]销售表!$J:$J,[1]销售表!$I:$I,$A14,[1]销售表!$B:$B,FO$4),($L14-SUM($P14:FN14))*100%/(180-FN$4))</f>
        <v>#VALUE!</v>
      </c>
      <c r="FP14" s="23" t="e">
        <f ca="1">IF($C14&gt;FP$4,SUMIFS([1]销售表!$J:$J,[1]销售表!$I:$I,$A14,[1]销售表!$B:$B,FP$4),($L14-SUM($P14:FO14))*100%/(180-FO$4))</f>
        <v>#VALUE!</v>
      </c>
      <c r="FQ14" s="23" t="e">
        <f ca="1">IF($C14&gt;FQ$4,SUMIFS([1]销售表!$J:$J,[1]销售表!$I:$I,$A14,[1]销售表!$B:$B,FQ$4),($L14-SUM($P14:FP14))*100%/(180-FP$4))</f>
        <v>#VALUE!</v>
      </c>
      <c r="FR14" s="23" t="e">
        <f ca="1">IF($C14&gt;FR$4,SUMIFS([1]销售表!$J:$J,[1]销售表!$I:$I,$A14,[1]销售表!$B:$B,FR$4),($L14-SUM($P14:FQ14))*100%/(180-FQ$4))</f>
        <v>#VALUE!</v>
      </c>
      <c r="FS14" s="23" t="e">
        <f ca="1">IF($C14&gt;FS$4,SUMIFS([1]销售表!$J:$J,[1]销售表!$I:$I,$A14,[1]销售表!$B:$B,FS$4),($L14-SUM($P14:FR14))*100%/(180-FR$4))</f>
        <v>#VALUE!</v>
      </c>
      <c r="FT14" s="23" t="e">
        <f ca="1">IF($C14&gt;FT$4,SUMIFS([1]销售表!$J:$J,[1]销售表!$I:$I,$A14,[1]销售表!$B:$B,FT$4),($L14-SUM($P14:FS14))*100%/(180-FS$4))</f>
        <v>#VALUE!</v>
      </c>
      <c r="FU14" s="23" t="e">
        <f ca="1">IF($C14&gt;FU$4,SUMIFS([1]销售表!$J:$J,[1]销售表!$I:$I,$A14,[1]销售表!$B:$B,FU$4),($L14-SUM($P14:FT14))*100%/(180-FT$4))</f>
        <v>#VALUE!</v>
      </c>
      <c r="FV14" s="23" t="e">
        <f ca="1">IF($C14&gt;FV$4,SUMIFS([1]销售表!$J:$J,[1]销售表!$I:$I,$A14,[1]销售表!$B:$B,FV$4),($L14-SUM($P14:FU14))*100%/(180-FU$4))</f>
        <v>#VALUE!</v>
      </c>
      <c r="FW14" s="23" t="e">
        <f ca="1">IF($C14&gt;FW$4,SUMIFS([1]销售表!$J:$J,[1]销售表!$I:$I,$A14,[1]销售表!$B:$B,FW$4),($L14-SUM($P14:FV14))*100%/(180-FV$4))</f>
        <v>#VALUE!</v>
      </c>
      <c r="FX14" s="23" t="e">
        <f ca="1">IF($C14&gt;FX$4,SUMIFS([1]销售表!$J:$J,[1]销售表!$I:$I,$A14,[1]销售表!$B:$B,FX$4),($L14-SUM($P14:FW14))*100%/(180-FW$4))</f>
        <v>#VALUE!</v>
      </c>
      <c r="FY14" s="23" t="e">
        <f ca="1">IF($C14&gt;FY$4,SUMIFS([1]销售表!$J:$J,[1]销售表!$I:$I,$A14,[1]销售表!$B:$B,FY$4),($L14-SUM($P14:FX14))*100%/(180-FX$4))</f>
        <v>#VALUE!</v>
      </c>
      <c r="FZ14" s="23" t="e">
        <f ca="1">IF($C14&gt;FZ$4,SUMIFS([1]销售表!$J:$J,[1]销售表!$I:$I,$A14,[1]销售表!$B:$B,FZ$4),($L14-SUM($P14:FY14))*100%/(180-FY$4))</f>
        <v>#VALUE!</v>
      </c>
      <c r="GA14" s="23" t="e">
        <f ca="1">IF($C14&gt;GA$4,SUMIFS([1]销售表!$J:$J,[1]销售表!$I:$I,$A14,[1]销售表!$B:$B,GA$4),($L14-SUM($P14:FZ14))*100%/(180-FZ$4))</f>
        <v>#VALUE!</v>
      </c>
      <c r="GB14" s="23" t="e">
        <f ca="1">IF($C14&gt;GB$4,SUMIFS([1]销售表!$J:$J,[1]销售表!$I:$I,$A14,[1]销售表!$B:$B,GB$4),($L14-SUM($P14:GA14))*100%/(180-GA$4))</f>
        <v>#VALUE!</v>
      </c>
      <c r="GC14" s="23" t="e">
        <f ca="1">IF($C14&gt;GC$4,SUMIFS([1]销售表!$J:$J,[1]销售表!$I:$I,$A14,[1]销售表!$B:$B,GC$4),($L14-SUM($P14:GB14))*100%/(180-GB$4))</f>
        <v>#VALUE!</v>
      </c>
      <c r="GD14" s="23" t="e">
        <f ca="1">IF($C14&gt;GD$4,SUMIFS([1]销售表!$J:$J,[1]销售表!$I:$I,$A14,[1]销售表!$B:$B,GD$4),($L14-SUM($P14:GC14))*100%/(180-GC$4))</f>
        <v>#VALUE!</v>
      </c>
      <c r="GE14" s="23" t="e">
        <f ca="1">IF($C14&gt;GE$4,SUMIFS([1]销售表!$J:$J,[1]销售表!$I:$I,$A14,[1]销售表!$B:$B,GE$4),($L14-SUM($P14:GD14))*100%/(180-GD$4))</f>
        <v>#VALUE!</v>
      </c>
      <c r="GF14" s="23" t="e">
        <f ca="1">IF($C14&gt;GF$4,SUMIFS([1]销售表!$J:$J,[1]销售表!$I:$I,$A14,[1]销售表!$B:$B,GF$4),($L14-SUM($P14:GE14))*100%/(180-GE$4))</f>
        <v>#VALUE!</v>
      </c>
      <c r="GG14" s="23" t="e">
        <f ca="1">IF($C14&gt;GG$4,SUMIFS([1]销售表!$J:$J,[1]销售表!$I:$I,$A14,[1]销售表!$B:$B,GG$4),($L14-SUM($P14:GF14))*100%/(180-GF$4))</f>
        <v>#VALUE!</v>
      </c>
      <c r="GH14" s="23" t="e">
        <f ca="1">IF($C14&gt;GH$4,SUMIFS([1]销售表!$J:$J,[1]销售表!$I:$I,$A14,[1]销售表!$B:$B,GH$4),($L14-SUM($P14:GG14))*100%/(180-GG$4))</f>
        <v>#VALUE!</v>
      </c>
      <c r="GI14" s="23" t="e">
        <f ca="1">IF($C14&gt;GI$4,SUMIFS([1]销售表!$J:$J,[1]销售表!$I:$I,$A14,[1]销售表!$B:$B,GI$4),($L14-SUM($P14:GH14))*100%/(180-GH$4))</f>
        <v>#VALUE!</v>
      </c>
      <c r="GJ14" s="23" t="e">
        <f ca="1">IF($C14&gt;GJ$4,SUMIFS([1]销售表!$J:$J,[1]销售表!$I:$I,$A14,[1]销售表!$B:$B,GJ$4),($L14-SUM($P14:GI14))*100%/(180-GI$4))</f>
        <v>#VALUE!</v>
      </c>
      <c r="GK14" s="23" t="e">
        <f ca="1">IF($C14&gt;GK$4,SUMIFS([1]销售表!$J:$J,[1]销售表!$I:$I,$A14,[1]销售表!$B:$B,GK$4),($L14-SUM($P14:GJ14))*100%/(180-GJ$4))</f>
        <v>#VALUE!</v>
      </c>
      <c r="GL14" s="23" t="e">
        <f ca="1">IF($C14&gt;GL$4,SUMIFS([1]销售表!$J:$J,[1]销售表!$I:$I,$A14,[1]销售表!$B:$B,GL$4),($L14-SUM($P14:GK14))*100%/(180-GK$4))</f>
        <v>#VALUE!</v>
      </c>
      <c r="GM14" s="23" t="e">
        <f ca="1">IF($C14&gt;GM$4,SUMIFS([1]销售表!$J:$J,[1]销售表!$I:$I,$A14,[1]销售表!$B:$B,GM$4),($L14-SUM($P14:GL14))*100%/(180-GL$4))</f>
        <v>#VALUE!</v>
      </c>
    </row>
    <row r="15" spans="1:195" x14ac:dyDescent="0.25">
      <c r="A15" s="9"/>
      <c r="B15" s="21"/>
      <c r="C15" s="9">
        <f t="shared" ca="1" si="0"/>
        <v>46204</v>
      </c>
      <c r="D15" s="9" t="str" cm="1">
        <f t="array" ref="D15" ca="1">_xlfn.IFS(AND(TODAY()-B15&lt;=30,TODAY()-B15&gt;=0),"新品期",AND(TODAY()-B15&gt;=31,TODAY()-B15&lt;=120),"热销期",AND(TODAY()-B15&gt;=121,TODAY()-B15&lt;=180),"清货期",TODAY()-B15&gt;180,"滞销")</f>
        <v>滞销</v>
      </c>
      <c r="E15" s="9">
        <f t="shared" si="1"/>
        <v>1000</v>
      </c>
      <c r="F15" s="9"/>
      <c r="G15" s="9">
        <f>SUMIF([1]销售表!I:I,A15,[1]销售表!J:J)</f>
        <v>0</v>
      </c>
      <c r="H15" s="10">
        <f t="shared" si="2"/>
        <v>0</v>
      </c>
      <c r="I15" s="9"/>
      <c r="J15" s="9">
        <f>SUMIFS([1]销售表!J:J,[1]销售表!I:I,A15,[1]销售表!E:E,"可取")</f>
        <v>0</v>
      </c>
      <c r="K15" s="9"/>
      <c r="L15" s="9">
        <v>1000</v>
      </c>
      <c r="M15" s="11">
        <f>_xlfn.XLOOKUP(A15,[1]销售表!I:I,[1]销售表!J:J,0,0,-1)</f>
        <v>0</v>
      </c>
      <c r="N15" s="11" t="str" cm="1">
        <f t="array" ref="N15" ca="1">IF(C15&gt;180,"0",INDEX(P15:GM15,C15))</f>
        <v>0</v>
      </c>
      <c r="O15" s="22"/>
      <c r="P15" s="23">
        <f>SUMIFS([1]销售表!J:J,[1]销售表!I:I,A15,[1]销售表!B:B,$P$4)</f>
        <v>0</v>
      </c>
      <c r="Q15" s="23" t="e">
        <f ca="1">IF($C15&gt;Q$4,SUMIFS([1]销售表!$J:$J,[1]销售表!$I:$I,$A15,[1]销售表!$B:$B,Q$4),($L15-SUM($P15))*80%/(180-P$4))</f>
        <v>#VALUE!</v>
      </c>
      <c r="R15" s="23" t="e">
        <f ca="1">IF($C15&gt;R$4,SUMIFS([1]销售表!$J:$J,[1]销售表!$I:$I,$A15,[1]销售表!$B:$B,R$4),($L15-SUM($P15:Q15))*80%/(180-Q$4))</f>
        <v>#VALUE!</v>
      </c>
      <c r="S15" s="23" t="e">
        <f ca="1">IF($C15&gt;S$4,SUMIFS([1]销售表!$J:$J,[1]销售表!$I:$I,$A15,[1]销售表!$B:$B,S$4),($L15-SUM($P15:R15))*80%/(180-R$4))</f>
        <v>#VALUE!</v>
      </c>
      <c r="T15" s="23" t="e">
        <f ca="1">IF($C15&gt;T$4,SUMIFS([1]销售表!$J:$J,[1]销售表!$I:$I,$A15,[1]销售表!$B:$B,T$4),($L15-SUM($P15:S15))*80%/(180-S$4))</f>
        <v>#VALUE!</v>
      </c>
      <c r="U15" s="23" t="e">
        <f ca="1">IF($C15&gt;U$4,SUMIFS([1]销售表!$J:$J,[1]销售表!$I:$I,$A15,[1]销售表!$B:$B,U$4),($L15-SUM($P15:T15))*80%/(180-T$4))</f>
        <v>#VALUE!</v>
      </c>
      <c r="V15" s="23" t="e">
        <f ca="1">IF($C15&gt;V$4,SUMIFS([1]销售表!$J:$J,[1]销售表!$I:$I,$A15,[1]销售表!$B:$B,V$4),($L15-SUM($P15:U15))*80%/(180-U$4))</f>
        <v>#VALUE!</v>
      </c>
      <c r="W15" s="23" t="e">
        <f ca="1">IF($C15&gt;W$4,SUMIFS([1]销售表!$J:$J,[1]销售表!$I:$I,$A15,[1]销售表!$B:$B,W$4),($L15-SUM($P15:V15))*80%/(180-V$4))</f>
        <v>#VALUE!</v>
      </c>
      <c r="X15" s="23" t="e">
        <f ca="1">IF($C15&gt;X$4,SUMIFS([1]销售表!$J:$J,[1]销售表!$I:$I,$A15,[1]销售表!$B:$B,X$4),($L15-SUM($P15:W15))*80%/(180-W$4))</f>
        <v>#VALUE!</v>
      </c>
      <c r="Y15" s="23" t="e">
        <f ca="1">IF($C15&gt;Y$4,SUMIFS([1]销售表!$J:$J,[1]销售表!$I:$I,$A15,[1]销售表!$B:$B,Y$4),($L15-SUM($P15:X15))*80%/(180-X$4))</f>
        <v>#VALUE!</v>
      </c>
      <c r="Z15" s="23" t="e">
        <f ca="1">IF($C15&gt;Z$4,SUMIFS([1]销售表!$J:$J,[1]销售表!$I:$I,$A15,[1]销售表!$B:$B,Z$4),($L15-SUM($P15:Y15))*80%/(180-Y$4))</f>
        <v>#VALUE!</v>
      </c>
      <c r="AA15" s="23" t="e">
        <f ca="1">IF($C15&gt;AA$4,SUMIFS([1]销售表!$J:$J,[1]销售表!$I:$I,$A15,[1]销售表!$B:$B,AA$4),($L15-SUM($P15:Z15))*80%/(180-Z$4))</f>
        <v>#VALUE!</v>
      </c>
      <c r="AB15" s="23" t="e">
        <f ca="1">IF($C15&gt;AB$4,SUMIFS([1]销售表!$J:$J,[1]销售表!$I:$I,$A15,[1]销售表!$B:$B,AB$4),($L15-SUM($P15:AA15))*80%/(180-AA$4))</f>
        <v>#VALUE!</v>
      </c>
      <c r="AC15" s="23" t="e">
        <f ca="1">IF($C15&gt;AC$4,SUMIFS([1]销售表!$J:$J,[1]销售表!$I:$I,$A15,[1]销售表!$B:$B,AC$4),($L15-SUM($P15:AB15))*80%/(180-AB$4))</f>
        <v>#VALUE!</v>
      </c>
      <c r="AD15" s="23" t="e">
        <f ca="1">IF($C15&gt;AD$4,SUMIFS([1]销售表!$J:$J,[1]销售表!$I:$I,$A15,[1]销售表!$B:$B,AD$4),($L15-SUM($P15:AC15))*80%/(180-AC$4))</f>
        <v>#VALUE!</v>
      </c>
      <c r="AE15" s="23" t="e">
        <f ca="1">IF($C15&gt;AE$4,SUMIFS([1]销售表!$J:$J,[1]销售表!$I:$I,$A15,[1]销售表!$B:$B,AE$4),($L15-SUM($P15:AD15))*80%/(180-AD$4))</f>
        <v>#VALUE!</v>
      </c>
      <c r="AF15" s="23" t="e">
        <f ca="1">IF($C15&gt;AF$4,SUMIFS([1]销售表!$J:$J,[1]销售表!$I:$I,$A15,[1]销售表!$B:$B,AF$4),($L15-SUM($P15:AE15))*80%/(180-AE$4))</f>
        <v>#VALUE!</v>
      </c>
      <c r="AG15" s="23" t="e">
        <f ca="1">IF($C15&gt;AG$4,SUMIFS([1]销售表!$J:$J,[1]销售表!$I:$I,$A15,[1]销售表!$B:$B,AG$4),($L15-SUM($P15:AF15))*80%/(180-AF$4))</f>
        <v>#VALUE!</v>
      </c>
      <c r="AH15" s="23" t="e">
        <f ca="1">IF($C15&gt;AH$4,SUMIFS([1]销售表!$J:$J,[1]销售表!$I:$I,$A15,[1]销售表!$B:$B,AH$4),($L15-SUM($P15:AG15))*80%/(180-AG$4))</f>
        <v>#VALUE!</v>
      </c>
      <c r="AI15" s="23" t="e">
        <f ca="1">IF($C15&gt;AI$4,SUMIFS([1]销售表!$J:$J,[1]销售表!$I:$I,$A15,[1]销售表!$B:$B,AI$4),($L15-SUM($P15:AH15))*80%/(180-AH$4))</f>
        <v>#VALUE!</v>
      </c>
      <c r="AJ15" s="23" t="e">
        <f ca="1">IF($C15&gt;AJ$4,SUMIFS([1]销售表!$J:$J,[1]销售表!$I:$I,$A15,[1]销售表!$B:$B,AJ$4),($L15-SUM($P15:AI15))*80%/(180-AI$4))</f>
        <v>#VALUE!</v>
      </c>
      <c r="AK15" s="23" t="e">
        <f ca="1">IF($C15&gt;AK$4,SUMIFS([1]销售表!$J:$J,[1]销售表!$I:$I,$A15,[1]销售表!$B:$B,AK$4),($L15-SUM($P15:AJ15))*80%/(180-AJ$4))</f>
        <v>#VALUE!</v>
      </c>
      <c r="AL15" s="23" t="e">
        <f ca="1">IF($C15&gt;AL$4,SUMIFS([1]销售表!$J:$J,[1]销售表!$I:$I,$A15,[1]销售表!$B:$B,AL$4),($L15-SUM($P15:AK15))*80%/(180-AK$4))</f>
        <v>#VALUE!</v>
      </c>
      <c r="AM15" s="23" t="e">
        <f ca="1">IF($C15&gt;AM$4,SUMIFS([1]销售表!$J:$J,[1]销售表!$I:$I,$A15,[1]销售表!$B:$B,AM$4),($L15-SUM($P15:AL15))*80%/(180-AL$4))</f>
        <v>#VALUE!</v>
      </c>
      <c r="AN15" s="23" t="e">
        <f ca="1">IF($C15&gt;AN$4,SUMIFS([1]销售表!$J:$J,[1]销售表!$I:$I,$A15,[1]销售表!$B:$B,AN$4),($L15-SUM($P15:AM15))*80%/(180-AM$4))</f>
        <v>#VALUE!</v>
      </c>
      <c r="AO15" s="23" t="e">
        <f ca="1">IF($C15&gt;AO$4,SUMIFS([1]销售表!$J:$J,[1]销售表!$I:$I,$A15,[1]销售表!$B:$B,AO$4),($L15-SUM($P15:AN15))*80%/(180-AN$4))</f>
        <v>#VALUE!</v>
      </c>
      <c r="AP15" s="23" t="e">
        <f ca="1">IF($C15&gt;AP$4,SUMIFS([1]销售表!$J:$J,[1]销售表!$I:$I,$A15,[1]销售表!$B:$B,AP$4),($L15-SUM($P15:AO15))*80%/(180-AO$4))</f>
        <v>#VALUE!</v>
      </c>
      <c r="AQ15" s="23" t="e">
        <f ca="1">IF($C15&gt;AQ$4,SUMIFS([1]销售表!$J:$J,[1]销售表!$I:$I,$A15,[1]销售表!$B:$B,AQ$4),($L15-SUM($P15:AP15))*80%/(180-AP$4))</f>
        <v>#VALUE!</v>
      </c>
      <c r="AR15" s="23" t="e">
        <f ca="1">IF($C15&gt;AR$4,SUMIFS([1]销售表!$J:$J,[1]销售表!$I:$I,$A15,[1]销售表!$B:$B,AR$4),($L15-SUM($P15:AQ15))*80%/(180-AQ$4))</f>
        <v>#VALUE!</v>
      </c>
      <c r="AS15" s="23" t="e">
        <f ca="1">IF($C15&gt;AS$4,SUMIFS([1]销售表!$J:$J,[1]销售表!$I:$I,$A15,[1]销售表!$B:$B,AS$4),($L15-SUM($P15:AR15))*80%/(180-AR$4))</f>
        <v>#VALUE!</v>
      </c>
      <c r="AT15" s="23" t="e">
        <f ca="1">IF($C15&gt;AT$4,SUMIFS([1]销售表!$J:$J,[1]销售表!$I:$I,$A15,[1]销售表!$B:$B,AT$4),($L15-SUM($P15:AS15))*110%/(180-AS$4))</f>
        <v>#VALUE!</v>
      </c>
      <c r="AU15" s="23" t="e">
        <f ca="1">IF($C15&gt;AU$4,SUMIFS([1]销售表!$J:$J,[1]销售表!$I:$I,$A15,[1]销售表!$B:$B,AU$4),($L15-SUM($P15:AT15))*110%/(180-AT$4))</f>
        <v>#VALUE!</v>
      </c>
      <c r="AV15" s="23" t="e">
        <f ca="1">IF($C15&gt;AV$4,SUMIFS([1]销售表!$J:$J,[1]销售表!$I:$I,$A15,[1]销售表!$B:$B,AV$4),($L15-SUM($P15:AU15))*110%/(180-AU$4))</f>
        <v>#VALUE!</v>
      </c>
      <c r="AW15" s="23" t="e">
        <f ca="1">IF($C15&gt;AW$4,SUMIFS([1]销售表!$J:$J,[1]销售表!$I:$I,$A15,[1]销售表!$B:$B,AW$4),($L15-SUM($P15:AV15))*110%/(180-AV$4))</f>
        <v>#VALUE!</v>
      </c>
      <c r="AX15" s="23" t="e">
        <f ca="1">IF($C15&gt;AX$4,SUMIFS([1]销售表!$J:$J,[1]销售表!$I:$I,$A15,[1]销售表!$B:$B,AX$4),($L15-SUM($P15:AW15))*110%/(180-AW$4))</f>
        <v>#VALUE!</v>
      </c>
      <c r="AY15" s="23" t="e">
        <f ca="1">IF($C15&gt;AY$4,SUMIFS([1]销售表!$J:$J,[1]销售表!$I:$I,$A15,[1]销售表!$B:$B,AY$4),($L15-SUM($P15:AX15))*110%/(180-AX$4))</f>
        <v>#VALUE!</v>
      </c>
      <c r="AZ15" s="23" t="e">
        <f ca="1">IF($C15&gt;AZ$4,SUMIFS([1]销售表!$J:$J,[1]销售表!$I:$I,$A15,[1]销售表!$B:$B,AZ$4),($L15-SUM($P15:AY15))*110%/(180-AY$4))</f>
        <v>#VALUE!</v>
      </c>
      <c r="BA15" s="23" t="e">
        <f ca="1">IF($C15&gt;BA$4,SUMIFS([1]销售表!$J:$J,[1]销售表!$I:$I,$A15,[1]销售表!$B:$B,BA$4),($L15-SUM($P15:AZ15))*110%/(180-AZ$4))</f>
        <v>#VALUE!</v>
      </c>
      <c r="BB15" s="23" t="e">
        <f ca="1">IF($C15&gt;BB$4,SUMIFS([1]销售表!$J:$J,[1]销售表!$I:$I,$A15,[1]销售表!$B:$B,BB$4),($L15-SUM($P15:BA15))*110%/(180-BA$4))</f>
        <v>#VALUE!</v>
      </c>
      <c r="BC15" s="23" t="e">
        <f ca="1">IF($C15&gt;BC$4,SUMIFS([1]销售表!$J:$J,[1]销售表!$I:$I,$A15,[1]销售表!$B:$B,BC$4),($L15-SUM($P15:BB15))*110%/(180-BB$4))</f>
        <v>#VALUE!</v>
      </c>
      <c r="BD15" s="23" t="e">
        <f ca="1">IF($C15&gt;BD$4,SUMIFS([1]销售表!$J:$J,[1]销售表!$I:$I,$A15,[1]销售表!$B:$B,BD$4),($L15-SUM($P15:BC15))*110%/(180-BC$4))</f>
        <v>#VALUE!</v>
      </c>
      <c r="BE15" s="23" t="e">
        <f ca="1">IF($C15&gt;BE$4,SUMIFS([1]销售表!$J:$J,[1]销售表!$I:$I,$A15,[1]销售表!$B:$B,BE$4),($L15-SUM($P15:BD15))*110%/(180-BD$4))</f>
        <v>#VALUE!</v>
      </c>
      <c r="BF15" s="23" t="e">
        <f ca="1">IF($C15&gt;BF$4,SUMIFS([1]销售表!$J:$J,[1]销售表!$I:$I,$A15,[1]销售表!$B:$B,BF$4),($L15-SUM($P15:BE15))*110%/(180-BE$4))</f>
        <v>#VALUE!</v>
      </c>
      <c r="BG15" s="23" t="e">
        <f ca="1">IF($C15&gt;BG$4,SUMIFS([1]销售表!$J:$J,[1]销售表!$I:$I,$A15,[1]销售表!$B:$B,BG$4),($L15-SUM($P15:BF15))*110%/(180-BF$4))</f>
        <v>#VALUE!</v>
      </c>
      <c r="BH15" s="23" t="e">
        <f ca="1">IF($C15&gt;BH$4,SUMIFS([1]销售表!$J:$J,[1]销售表!$I:$I,$A15,[1]销售表!$B:$B,BH$4),($L15-SUM($P15:BG15))*110%/(180-BG$4))</f>
        <v>#VALUE!</v>
      </c>
      <c r="BI15" s="23" t="e">
        <f ca="1">IF($C15&gt;BI$4,SUMIFS([1]销售表!$J:$J,[1]销售表!$I:$I,$A15,[1]销售表!$B:$B,BI$4),($L15-SUM($P15:BH15))*110%/(180-BH$4))</f>
        <v>#VALUE!</v>
      </c>
      <c r="BJ15" s="23" t="e">
        <f ca="1">IF($C15&gt;BJ$4,SUMIFS([1]销售表!$J:$J,[1]销售表!$I:$I,$A15,[1]销售表!$B:$B,BJ$4),($L15-SUM($P15:BI15))*110%/(180-BI$4))</f>
        <v>#VALUE!</v>
      </c>
      <c r="BK15" s="23" t="e">
        <f ca="1">IF($C15&gt;BK$4,SUMIFS([1]销售表!$J:$J,[1]销售表!$I:$I,$A15,[1]销售表!$B:$B,BK$4),($L15-SUM($P15:BJ15))*110%/(180-BJ$4))</f>
        <v>#VALUE!</v>
      </c>
      <c r="BL15" s="23" t="e">
        <f ca="1">IF($C15&gt;BL$4,SUMIFS([1]销售表!$J:$J,[1]销售表!$I:$I,$A15,[1]销售表!$B:$B,BL$4),($L15-SUM($P15:BK15))*110%/(180-BK$4))</f>
        <v>#VALUE!</v>
      </c>
      <c r="BM15" s="23" t="e">
        <f ca="1">IF($C15&gt;BM$4,SUMIFS([1]销售表!$J:$J,[1]销售表!$I:$I,$A15,[1]销售表!$B:$B,BM$4),($L15-SUM($P15:BL15))*110%/(180-BL$4))</f>
        <v>#VALUE!</v>
      </c>
      <c r="BN15" s="23" t="e">
        <f ca="1">IF($C15&gt;BN$4,SUMIFS([1]销售表!$J:$J,[1]销售表!$I:$I,$A15,[1]销售表!$B:$B,BN$4),($L15-SUM($P15:BM15))*110%/(180-BM$4))</f>
        <v>#VALUE!</v>
      </c>
      <c r="BO15" s="23" t="e">
        <f ca="1">IF($C15&gt;BO$4,SUMIFS([1]销售表!$J:$J,[1]销售表!$I:$I,$A15,[1]销售表!$B:$B,BO$4),($L15-SUM($P15:BN15))*110%/(180-BN$4))</f>
        <v>#VALUE!</v>
      </c>
      <c r="BP15" s="23" t="e">
        <f ca="1">IF($C15&gt;BP$4,SUMIFS([1]销售表!$J:$J,[1]销售表!$I:$I,$A15,[1]销售表!$B:$B,BP$4),($L15-SUM($P15:BO15))*110%/(180-BO$4))</f>
        <v>#VALUE!</v>
      </c>
      <c r="BQ15" s="23" t="e">
        <f ca="1">IF($C15&gt;BQ$4,SUMIFS([1]销售表!$J:$J,[1]销售表!$I:$I,$A15,[1]销售表!$B:$B,BQ$4),($L15-SUM($P15:BP15))*110%/(180-BP$4))</f>
        <v>#VALUE!</v>
      </c>
      <c r="BR15" s="23" t="e">
        <f ca="1">IF($C15&gt;BR$4,SUMIFS([1]销售表!$J:$J,[1]销售表!$I:$I,$A15,[1]销售表!$B:$B,BR$4),($L15-SUM($P15:BQ15))*110%/(180-BQ$4))</f>
        <v>#VALUE!</v>
      </c>
      <c r="BS15" s="23" t="e">
        <f ca="1">IF($C15&gt;BS$4,SUMIFS([1]销售表!$J:$J,[1]销售表!$I:$I,$A15,[1]销售表!$B:$B,BS$4),($L15-SUM($P15:BR15))*110%/(180-BR$4))</f>
        <v>#VALUE!</v>
      </c>
      <c r="BT15" s="23" t="e">
        <f ca="1">IF($C15&gt;BT$4,SUMIFS([1]销售表!$J:$J,[1]销售表!$I:$I,$A15,[1]销售表!$B:$B,BT$4),($L15-SUM($P15:BS15))*110%/(180-BS$4))</f>
        <v>#VALUE!</v>
      </c>
      <c r="BU15" s="23" t="e">
        <f ca="1">IF($C15&gt;BU$4,SUMIFS([1]销售表!$J:$J,[1]销售表!$I:$I,$A15,[1]销售表!$B:$B,BU$4),($L15-SUM($P15:BT15))*110%/(180-BT$4))</f>
        <v>#VALUE!</v>
      </c>
      <c r="BV15" s="23" t="e">
        <f ca="1">IF($C15&gt;BV$4,SUMIFS([1]销售表!$J:$J,[1]销售表!$I:$I,$A15,[1]销售表!$B:$B,BV$4),($L15-SUM($P15:BU15))*110%/(180-BU$4))</f>
        <v>#VALUE!</v>
      </c>
      <c r="BW15" s="23" t="e">
        <f ca="1">IF($C15&gt;BW$4,SUMIFS([1]销售表!$J:$J,[1]销售表!$I:$I,$A15,[1]销售表!$B:$B,BW$4),($L15-SUM($P15:BV15))*110%/(180-BV$4))</f>
        <v>#VALUE!</v>
      </c>
      <c r="BX15" s="23" t="e">
        <f ca="1">IF($C15&gt;BX$4,SUMIFS([1]销售表!$J:$J,[1]销售表!$I:$I,$A15,[1]销售表!$B:$B,BX$4),($L15-SUM($P15:BW15))*110%/(180-BW$4))</f>
        <v>#VALUE!</v>
      </c>
      <c r="BY15" s="23" t="e">
        <f ca="1">IF($C15&gt;BY$4,SUMIFS([1]销售表!$J:$J,[1]销售表!$I:$I,$A15,[1]销售表!$B:$B,BY$4),($L15-SUM($P15:BX15))*110%/(180-BX$4))</f>
        <v>#VALUE!</v>
      </c>
      <c r="BZ15" s="23" t="e">
        <f ca="1">IF($C15&gt;BZ$4,SUMIFS([1]销售表!$J:$J,[1]销售表!$I:$I,$A15,[1]销售表!$B:$B,BZ$4),($L15-SUM($P15:BY15))*110%/(180-BY$4))</f>
        <v>#VALUE!</v>
      </c>
      <c r="CA15" s="23" t="e">
        <f ca="1">IF($C15&gt;CA$4,SUMIFS([1]销售表!$J:$J,[1]销售表!$I:$I,$A15,[1]销售表!$B:$B,CA$4),($L15-SUM($P15:BZ15))*110%/(180-BZ$4))</f>
        <v>#VALUE!</v>
      </c>
      <c r="CB15" s="23" t="e">
        <f ca="1">IF($C15&gt;CB$4,SUMIFS([1]销售表!$J:$J,[1]销售表!$I:$I,$A15,[1]销售表!$B:$B,CB$4),($L15-SUM($P15:CA15))*110%/(180-CA$4))</f>
        <v>#VALUE!</v>
      </c>
      <c r="CC15" s="23" t="e">
        <f ca="1">IF($C15&gt;CC$4,SUMIFS([1]销售表!$J:$J,[1]销售表!$I:$I,$A15,[1]销售表!$B:$B,CC$4),($L15-SUM($P15:CB15))*110%/(180-CB$4))</f>
        <v>#VALUE!</v>
      </c>
      <c r="CD15" s="23" t="e">
        <f ca="1">IF($C15&gt;CD$4,SUMIFS([1]销售表!$J:$J,[1]销售表!$I:$I,$A15,[1]销售表!$B:$B,CD$4),($L15-SUM($P15:CC15))*110%/(180-CC$4))</f>
        <v>#VALUE!</v>
      </c>
      <c r="CE15" s="23" t="e">
        <f ca="1">IF($C15&gt;CE$4,SUMIFS([1]销售表!$J:$J,[1]销售表!$I:$I,$A15,[1]销售表!$B:$B,CE$4),($L15-SUM($P15:CD15))*110%/(180-CD$4))</f>
        <v>#VALUE!</v>
      </c>
      <c r="CF15" s="23" t="e">
        <f ca="1">IF($C15&gt;CF$4,SUMIFS([1]销售表!$J:$J,[1]销售表!$I:$I,$A15,[1]销售表!$B:$B,CF$4),($L15-SUM($P15:CE15))*110%/(180-CE$4))</f>
        <v>#VALUE!</v>
      </c>
      <c r="CG15" s="23" t="e">
        <f ca="1">IF($C15&gt;CG$4,SUMIFS([1]销售表!$J:$J,[1]销售表!$I:$I,$A15,[1]销售表!$B:$B,CG$4),($L15-SUM($P15:CF15))*110%/(180-CF$4))</f>
        <v>#VALUE!</v>
      </c>
      <c r="CH15" s="23" t="e">
        <f ca="1">IF($C15&gt;CH$4,SUMIFS([1]销售表!$J:$J,[1]销售表!$I:$I,$A15,[1]销售表!$B:$B,CH$4),($L15-SUM($P15:CG15))*110%/(180-CG$4))</f>
        <v>#VALUE!</v>
      </c>
      <c r="CI15" s="23" t="e">
        <f ca="1">IF($C15&gt;CI$4,SUMIFS([1]销售表!$J:$J,[1]销售表!$I:$I,$A15,[1]销售表!$B:$B,CI$4),($L15-SUM($P15:CH15))*110%/(180-CH$4))</f>
        <v>#VALUE!</v>
      </c>
      <c r="CJ15" s="23" t="e">
        <f ca="1">IF($C15&gt;CJ$4,SUMIFS([1]销售表!$J:$J,[1]销售表!$I:$I,$A15,[1]销售表!$B:$B,CJ$4),($L15-SUM($P15:CI15))*110%/(180-CI$4))</f>
        <v>#VALUE!</v>
      </c>
      <c r="CK15" s="23" t="e">
        <f ca="1">IF($C15&gt;CK$4,SUMIFS([1]销售表!$J:$J,[1]销售表!$I:$I,$A15,[1]销售表!$B:$B,CK$4),($L15-SUM($P15:CJ15))*110%/(180-CJ$4))</f>
        <v>#VALUE!</v>
      </c>
      <c r="CL15" s="23" t="e">
        <f ca="1">IF($C15&gt;CL$4,SUMIFS([1]销售表!$J:$J,[1]销售表!$I:$I,$A15,[1]销售表!$B:$B,CL$4),($L15-SUM($P15:CK15))*110%/(180-CK$4))</f>
        <v>#VALUE!</v>
      </c>
      <c r="CM15" s="23" t="e">
        <f ca="1">IF($C15&gt;CM$4,SUMIFS([1]销售表!$J:$J,[1]销售表!$I:$I,$A15,[1]销售表!$B:$B,CM$4),($L15-SUM($P15:CL15))*110%/(180-CL$4))</f>
        <v>#VALUE!</v>
      </c>
      <c r="CN15" s="23" t="e">
        <f ca="1">IF($C15&gt;CN$4,SUMIFS([1]销售表!$J:$J,[1]销售表!$I:$I,$A15,[1]销售表!$B:$B,CN$4),($L15-SUM($P15:CM15))*110%/(180-CM$4))</f>
        <v>#VALUE!</v>
      </c>
      <c r="CO15" s="23" t="e">
        <f ca="1">IF($C15&gt;CO$4,SUMIFS([1]销售表!$J:$J,[1]销售表!$I:$I,$A15,[1]销售表!$B:$B,CO$4),($L15-SUM($P15:CN15))*110%/(180-CN$4))</f>
        <v>#VALUE!</v>
      </c>
      <c r="CP15" s="23" t="e">
        <f ca="1">IF($C15&gt;CP$4,SUMIFS([1]销售表!$J:$J,[1]销售表!$I:$I,$A15,[1]销售表!$B:$B,CP$4),($L15-SUM($P15:CO15))*110%/(180-CO$4))</f>
        <v>#VALUE!</v>
      </c>
      <c r="CQ15" s="23" t="e">
        <f ca="1">IF($C15&gt;CQ$4,SUMIFS([1]销售表!$J:$J,[1]销售表!$I:$I,$A15,[1]销售表!$B:$B,CQ$4),($L15-SUM($P15:CP15))*110%/(180-CP$4))</f>
        <v>#VALUE!</v>
      </c>
      <c r="CR15" s="23" t="e">
        <f ca="1">IF($C15&gt;CR$4,SUMIFS([1]销售表!$J:$J,[1]销售表!$I:$I,$A15,[1]销售表!$B:$B,CR$4),($L15-SUM($P15:CQ15))*110%/(180-CQ$4))</f>
        <v>#VALUE!</v>
      </c>
      <c r="CS15" s="23" t="e">
        <f ca="1">IF($C15&gt;CS$4,SUMIFS([1]销售表!$J:$J,[1]销售表!$I:$I,$A15,[1]销售表!$B:$B,CS$4),($L15-SUM($P15:CR15))*110%/(180-CR$4))</f>
        <v>#VALUE!</v>
      </c>
      <c r="CT15" s="23" t="e">
        <f ca="1">IF($C15&gt;CT$4,SUMIFS([1]销售表!$J:$J,[1]销售表!$I:$I,$A15,[1]销售表!$B:$B,CT$4),($L15-SUM($P15:CS15))*110%/(180-CS$4))</f>
        <v>#VALUE!</v>
      </c>
      <c r="CU15" s="23" t="e">
        <f ca="1">IF($C15&gt;CU$4,SUMIFS([1]销售表!$J:$J,[1]销售表!$I:$I,$A15,[1]销售表!$B:$B,CU$4),($L15-SUM($P15:CT15))*110%/(180-CT$4))</f>
        <v>#VALUE!</v>
      </c>
      <c r="CV15" s="23" t="e">
        <f ca="1">IF($C15&gt;CV$4,SUMIFS([1]销售表!$J:$J,[1]销售表!$I:$I,$A15,[1]销售表!$B:$B,CV$4),($L15-SUM($P15:CU15))*110%/(180-CU$4))</f>
        <v>#VALUE!</v>
      </c>
      <c r="CW15" s="23" t="e">
        <f ca="1">IF($C15&gt;CW$4,SUMIFS([1]销售表!$J:$J,[1]销售表!$I:$I,$A15,[1]销售表!$B:$B,CW$4),($L15-SUM($P15:CV15))*110%/(180-CV$4))</f>
        <v>#VALUE!</v>
      </c>
      <c r="CX15" s="23" t="e">
        <f ca="1">IF($C15&gt;CX$4,SUMIFS([1]销售表!$J:$J,[1]销售表!$I:$I,$A15,[1]销售表!$B:$B,CX$4),($L15-SUM($P15:CW15))*110%/(180-CW$4))</f>
        <v>#VALUE!</v>
      </c>
      <c r="CY15" s="23" t="e">
        <f ca="1">IF($C15&gt;CY$4,SUMIFS([1]销售表!$J:$J,[1]销售表!$I:$I,$A15,[1]销售表!$B:$B,CY$4),($L15-SUM($P15:CX15))*110%/(180-CX$4))</f>
        <v>#VALUE!</v>
      </c>
      <c r="CZ15" s="23" t="e">
        <f ca="1">IF($C15&gt;CZ$4,SUMIFS([1]销售表!$J:$J,[1]销售表!$I:$I,$A15,[1]销售表!$B:$B,CZ$4),($L15-SUM($P15:CY15))*110%/(180-CY$4))</f>
        <v>#VALUE!</v>
      </c>
      <c r="DA15" s="23" t="e">
        <f ca="1">IF($C15&gt;DA$4,SUMIFS([1]销售表!$J:$J,[1]销售表!$I:$I,$A15,[1]销售表!$B:$B,DA$4),($L15-SUM($P15:CZ15))*110%/(180-CZ$4))</f>
        <v>#VALUE!</v>
      </c>
      <c r="DB15" s="23" t="e">
        <f ca="1">IF($C15&gt;DB$4,SUMIFS([1]销售表!$J:$J,[1]销售表!$I:$I,$A15,[1]销售表!$B:$B,DB$4),($L15-SUM($P15:DA15))*110%/(180-DA$4))</f>
        <v>#VALUE!</v>
      </c>
      <c r="DC15" s="23" t="e">
        <f ca="1">IF($C15&gt;DC$4,SUMIFS([1]销售表!$J:$J,[1]销售表!$I:$I,$A15,[1]销售表!$B:$B,DC$4),($L15-SUM($P15:DB15))*110%/(180-DB$4))</f>
        <v>#VALUE!</v>
      </c>
      <c r="DD15" s="23" t="e">
        <f ca="1">IF($C15&gt;DD$4,SUMIFS([1]销售表!$J:$J,[1]销售表!$I:$I,$A15,[1]销售表!$B:$B,DD$4),($L15-SUM($P15:DC15))*110%/(180-DC$4))</f>
        <v>#VALUE!</v>
      </c>
      <c r="DE15" s="23" t="e">
        <f ca="1">IF($C15&gt;DE$4,SUMIFS([1]销售表!$J:$J,[1]销售表!$I:$I,$A15,[1]销售表!$B:$B,DE$4),($L15-SUM($P15:DD15))*110%/(180-DD$4))</f>
        <v>#VALUE!</v>
      </c>
      <c r="DF15" s="23" t="e">
        <f ca="1">IF($C15&gt;DF$4,SUMIFS([1]销售表!$J:$J,[1]销售表!$I:$I,$A15,[1]销售表!$B:$B,DF$4),($L15-SUM($P15:DE15))*110%/(180-DE$4))</f>
        <v>#VALUE!</v>
      </c>
      <c r="DG15" s="23" t="e">
        <f ca="1">IF($C15&gt;DG$4,SUMIFS([1]销售表!$J:$J,[1]销售表!$I:$I,$A15,[1]销售表!$B:$B,DG$4),($L15-SUM($P15:DF15))*110%/(180-DF$4))</f>
        <v>#VALUE!</v>
      </c>
      <c r="DH15" s="23" t="e">
        <f ca="1">IF($C15&gt;DH$4,SUMIFS([1]销售表!$J:$J,[1]销售表!$I:$I,$A15,[1]销售表!$B:$B,DH$4),($L15-SUM($P15:DG15))*110%/(180-DG$4))</f>
        <v>#VALUE!</v>
      </c>
      <c r="DI15" s="23" t="e">
        <f ca="1">IF($C15&gt;DI$4,SUMIFS([1]销售表!$J:$J,[1]销售表!$I:$I,$A15,[1]销售表!$B:$B,DI$4),($L15-SUM($P15:DH15))*110%/(180-DH$4))</f>
        <v>#VALUE!</v>
      </c>
      <c r="DJ15" s="23" t="e">
        <f ca="1">IF($C15&gt;DJ$4,SUMIFS([1]销售表!$J:$J,[1]销售表!$I:$I,$A15,[1]销售表!$B:$B,DJ$4),($L15-SUM($P15:DI15))*110%/(180-DI$4))</f>
        <v>#VALUE!</v>
      </c>
      <c r="DK15" s="23" t="e">
        <f ca="1">IF($C15&gt;DK$4,SUMIFS([1]销售表!$J:$J,[1]销售表!$I:$I,$A15,[1]销售表!$B:$B,DK$4),($L15-SUM($P15:DJ15))*110%/(180-DJ$4))</f>
        <v>#VALUE!</v>
      </c>
      <c r="DL15" s="23" t="e">
        <f ca="1">IF($C15&gt;DL$4,SUMIFS([1]销售表!$J:$J,[1]销售表!$I:$I,$A15,[1]销售表!$B:$B,DL$4),($L15-SUM($P15:DK15))*110%/(180-DK$4))</f>
        <v>#VALUE!</v>
      </c>
      <c r="DM15" s="23" t="e">
        <f ca="1">IF($C15&gt;DM$4,SUMIFS([1]销售表!$J:$J,[1]销售表!$I:$I,$A15,[1]销售表!$B:$B,DM$4),($L15-SUM($P15:DL15))*110%/(180-DL$4))</f>
        <v>#VALUE!</v>
      </c>
      <c r="DN15" s="23" t="e">
        <f ca="1">IF($C15&gt;DN$4,SUMIFS([1]销售表!$J:$J,[1]销售表!$I:$I,$A15,[1]销售表!$B:$B,DN$4),($L15-SUM($P15:DM15))*110%/(180-DM$4))</f>
        <v>#VALUE!</v>
      </c>
      <c r="DO15" s="23" t="e">
        <f ca="1">IF($C15&gt;DO$4,SUMIFS([1]销售表!$J:$J,[1]销售表!$I:$I,$A15,[1]销售表!$B:$B,DO$4),($L15-SUM($P15:DN15))*110%/(180-DN$4))</f>
        <v>#VALUE!</v>
      </c>
      <c r="DP15" s="23" t="e">
        <f ca="1">IF($C15&gt;DP$4,SUMIFS([1]销售表!$J:$J,[1]销售表!$I:$I,$A15,[1]销售表!$B:$B,DP$4),($L15-SUM($P15:DO15))*110%/(180-DO$4))</f>
        <v>#VALUE!</v>
      </c>
      <c r="DQ15" s="23" t="e">
        <f ca="1">IF($C15&gt;DQ$4,SUMIFS([1]销售表!$J:$J,[1]销售表!$I:$I,$A15,[1]销售表!$B:$B,DQ$4),($L15-SUM($P15:DP15))*110%/(180-DP$4))</f>
        <v>#VALUE!</v>
      </c>
      <c r="DR15" s="23" t="e">
        <f ca="1">IF($C15&gt;DR$4,SUMIFS([1]销售表!$J:$J,[1]销售表!$I:$I,$A15,[1]销售表!$B:$B,DR$4),($L15-SUM($P15:DQ15))*110%/(180-DQ$4))</f>
        <v>#VALUE!</v>
      </c>
      <c r="DS15" s="23" t="e">
        <f ca="1">IF($C15&gt;DS$4,SUMIFS([1]销售表!$J:$J,[1]销售表!$I:$I,$A15,[1]销售表!$B:$B,DS$4),($L15-SUM($P15:DR15))*110%/(180-DR$4))</f>
        <v>#VALUE!</v>
      </c>
      <c r="DT15" s="23" t="e">
        <f ca="1">IF($C15&gt;DT$4,SUMIFS([1]销售表!$J:$J,[1]销售表!$I:$I,$A15,[1]销售表!$B:$B,DT$4),($L15-SUM($P15:DS15))*110%/(180-DS$4))</f>
        <v>#VALUE!</v>
      </c>
      <c r="DU15" s="23" t="e">
        <f ca="1">IF($C15&gt;DU$4,SUMIFS([1]销售表!$J:$J,[1]销售表!$I:$I,$A15,[1]销售表!$B:$B,DU$4),($L15-SUM($P15:DT15))*110%/(180-DT$4))</f>
        <v>#VALUE!</v>
      </c>
      <c r="DV15" s="23" t="e">
        <f ca="1">IF($C15&gt;DV$4,SUMIFS([1]销售表!$J:$J,[1]销售表!$I:$I,$A15,[1]销售表!$B:$B,DV$4),($L15-SUM($P15:DU15))*110%/(180-DU$4))</f>
        <v>#VALUE!</v>
      </c>
      <c r="DW15" s="23" t="e">
        <f ca="1">IF($C15&gt;DW$4,SUMIFS([1]销售表!$J:$J,[1]销售表!$I:$I,$A15,[1]销售表!$B:$B,DW$4),($L15-SUM($P15:DV15))*110%/(180-DV$4))</f>
        <v>#VALUE!</v>
      </c>
      <c r="DX15" s="23" t="e">
        <f ca="1">IF($C15&gt;DX$4,SUMIFS([1]销售表!$J:$J,[1]销售表!$I:$I,$A15,[1]销售表!$B:$B,DX$4),($L15-SUM($P15:DW15))*110%/(180-DW$4))</f>
        <v>#VALUE!</v>
      </c>
      <c r="DY15" s="23" t="e">
        <f ca="1">IF($C15&gt;DY$4,SUMIFS([1]销售表!$J:$J,[1]销售表!$I:$I,$A15,[1]销售表!$B:$B,DY$4),($L15-SUM($P15:DX15))*110%/(180-DX$4))</f>
        <v>#VALUE!</v>
      </c>
      <c r="DZ15" s="23" t="e">
        <f ca="1">IF($C15&gt;DZ$4,SUMIFS([1]销售表!$J:$J,[1]销售表!$I:$I,$A15,[1]销售表!$B:$B,DZ$4),($L15-SUM($P15:DY15))*110%/(180-DY$4))</f>
        <v>#VALUE!</v>
      </c>
      <c r="EA15" s="23" t="e">
        <f ca="1">IF($C15&gt;EA$4,SUMIFS([1]销售表!$J:$J,[1]销售表!$I:$I,$A15,[1]销售表!$B:$B,EA$4),($L15-SUM($P15:DZ15))*110%/(180-DZ$4))</f>
        <v>#VALUE!</v>
      </c>
      <c r="EB15" s="23" t="e">
        <f ca="1">IF($C15&gt;EB$4,SUMIFS([1]销售表!$J:$J,[1]销售表!$I:$I,$A15,[1]销售表!$B:$B,EB$4),($L15-SUM($P15:EA15))*110%/(180-EA$4))</f>
        <v>#VALUE!</v>
      </c>
      <c r="EC15" s="23" t="e">
        <f ca="1">IF($C15&gt;EC$4,SUMIFS([1]销售表!$J:$J,[1]销售表!$I:$I,$A15,[1]销售表!$B:$B,EC$4),($L15-SUM($P15:EB15))*110%/(180-EB$4))</f>
        <v>#VALUE!</v>
      </c>
      <c r="ED15" s="23" t="e">
        <f ca="1">IF($C15&gt;ED$4,SUMIFS([1]销售表!$J:$J,[1]销售表!$I:$I,$A15,[1]销售表!$B:$B,ED$4),($L15-SUM($P15:EC15))*110%/(180-EC$4))</f>
        <v>#VALUE!</v>
      </c>
      <c r="EE15" s="23" t="e">
        <f ca="1">IF($C15&gt;EE$4,SUMIFS([1]销售表!$J:$J,[1]销售表!$I:$I,$A15,[1]销售表!$B:$B,EE$4),($L15-SUM($P15:ED15))*110%/(180-ED$4))</f>
        <v>#VALUE!</v>
      </c>
      <c r="EF15" s="23" t="e">
        <f ca="1">IF($C15&gt;EF$4,SUMIFS([1]销售表!$J:$J,[1]销售表!$I:$I,$A15,[1]销售表!$B:$B,EF$4),($L15-SUM($P15:EE15))*100%/(180-EE$4))</f>
        <v>#VALUE!</v>
      </c>
      <c r="EG15" s="23" t="e">
        <f ca="1">IF($C15&gt;EG$4,SUMIFS([1]销售表!$J:$J,[1]销售表!$I:$I,$A15,[1]销售表!$B:$B,EG$4),($L15-SUM($P15:EF15))*100%/(180-EF$4))</f>
        <v>#VALUE!</v>
      </c>
      <c r="EH15" s="23" t="e">
        <f ca="1">IF($C15&gt;EH$4,SUMIFS([1]销售表!$J:$J,[1]销售表!$I:$I,$A15,[1]销售表!$B:$B,EH$4),($L15-SUM($P15:EG15))*100%/(180-EG$4))</f>
        <v>#VALUE!</v>
      </c>
      <c r="EI15" s="23" t="e">
        <f ca="1">IF($C15&gt;EI$4,SUMIFS([1]销售表!$J:$J,[1]销售表!$I:$I,$A15,[1]销售表!$B:$B,EI$4),($L15-SUM($P15:EH15))*100%/(180-EH$4))</f>
        <v>#VALUE!</v>
      </c>
      <c r="EJ15" s="23" t="e">
        <f ca="1">IF($C15&gt;EJ$4,SUMIFS([1]销售表!$J:$J,[1]销售表!$I:$I,$A15,[1]销售表!$B:$B,EJ$4),($L15-SUM($P15:EI15))*100%/(180-EI$4))</f>
        <v>#VALUE!</v>
      </c>
      <c r="EK15" s="23" t="e">
        <f ca="1">IF($C15&gt;EK$4,SUMIFS([1]销售表!$J:$J,[1]销售表!$I:$I,$A15,[1]销售表!$B:$B,EK$4),($L15-SUM($P15:EJ15))*100%/(180-EJ$4))</f>
        <v>#VALUE!</v>
      </c>
      <c r="EL15" s="23" t="e">
        <f ca="1">IF($C15&gt;EL$4,SUMIFS([1]销售表!$J:$J,[1]销售表!$I:$I,$A15,[1]销售表!$B:$B,EL$4),($L15-SUM($P15:EK15))*100%/(180-EK$4))</f>
        <v>#VALUE!</v>
      </c>
      <c r="EM15" s="23" t="e">
        <f ca="1">IF($C15&gt;EM$4,SUMIFS([1]销售表!$J:$J,[1]销售表!$I:$I,$A15,[1]销售表!$B:$B,EM$4),($L15-SUM($P15:EL15))*100%/(180-EL$4))</f>
        <v>#VALUE!</v>
      </c>
      <c r="EN15" s="23" t="e">
        <f ca="1">IF($C15&gt;EN$4,SUMIFS([1]销售表!$J:$J,[1]销售表!$I:$I,$A15,[1]销售表!$B:$B,EN$4),($L15-SUM($P15:EM15))*100%/(180-EM$4))</f>
        <v>#VALUE!</v>
      </c>
      <c r="EO15" s="23" t="e">
        <f ca="1">IF($C15&gt;EO$4,SUMIFS([1]销售表!$J:$J,[1]销售表!$I:$I,$A15,[1]销售表!$B:$B,EO$4),($L15-SUM($P15:EN15))*100%/(180-EN$4))</f>
        <v>#VALUE!</v>
      </c>
      <c r="EP15" s="23" t="e">
        <f ca="1">IF($C15&gt;EP$4,SUMIFS([1]销售表!$J:$J,[1]销售表!$I:$I,$A15,[1]销售表!$B:$B,EP$4),($L15-SUM($P15:EO15))*100%/(180-EO$4))</f>
        <v>#VALUE!</v>
      </c>
      <c r="EQ15" s="23" t="e">
        <f ca="1">IF($C15&gt;EQ$4,SUMIFS([1]销售表!$J:$J,[1]销售表!$I:$I,$A15,[1]销售表!$B:$B,EQ$4),($L15-SUM($P15:EP15))*100%/(180-EP$4))</f>
        <v>#VALUE!</v>
      </c>
      <c r="ER15" s="23" t="e">
        <f ca="1">IF($C15&gt;ER$4,SUMIFS([1]销售表!$J:$J,[1]销售表!$I:$I,$A15,[1]销售表!$B:$B,ER$4),($L15-SUM($P15:EQ15))*100%/(180-EQ$4))</f>
        <v>#VALUE!</v>
      </c>
      <c r="ES15" s="23" t="e">
        <f ca="1">IF($C15&gt;ES$4,SUMIFS([1]销售表!$J:$J,[1]销售表!$I:$I,$A15,[1]销售表!$B:$B,ES$4),($L15-SUM($P15:ER15))*100%/(180-ER$4))</f>
        <v>#VALUE!</v>
      </c>
      <c r="ET15" s="23" t="e">
        <f ca="1">IF($C15&gt;ET$4,SUMIFS([1]销售表!$J:$J,[1]销售表!$I:$I,$A15,[1]销售表!$B:$B,ET$4),($L15-SUM($P15:ES15))*100%/(180-ES$4))</f>
        <v>#VALUE!</v>
      </c>
      <c r="EU15" s="23" t="e">
        <f ca="1">IF($C15&gt;EU$4,SUMIFS([1]销售表!$J:$J,[1]销售表!$I:$I,$A15,[1]销售表!$B:$B,EU$4),($L15-SUM($P15:ET15))*100%/(180-ET$4))</f>
        <v>#VALUE!</v>
      </c>
      <c r="EV15" s="23" t="e">
        <f ca="1">IF($C15&gt;EV$4,SUMIFS([1]销售表!$J:$J,[1]销售表!$I:$I,$A15,[1]销售表!$B:$B,EV$4),($L15-SUM($P15:EU15))*100%/(180-EU$4))</f>
        <v>#VALUE!</v>
      </c>
      <c r="EW15" s="23" t="e">
        <f ca="1">IF($C15&gt;EW$4,SUMIFS([1]销售表!$J:$J,[1]销售表!$I:$I,$A15,[1]销售表!$B:$B,EW$4),($L15-SUM($P15:EV15))*100%/(180-EV$4))</f>
        <v>#VALUE!</v>
      </c>
      <c r="EX15" s="23" t="e">
        <f ca="1">IF($C15&gt;EX$4,SUMIFS([1]销售表!$J:$J,[1]销售表!$I:$I,$A15,[1]销售表!$B:$B,EX$4),($L15-SUM($P15:EW15))*100%/(180-EW$4))</f>
        <v>#VALUE!</v>
      </c>
      <c r="EY15" s="23" t="e">
        <f ca="1">IF($C15&gt;EY$4,SUMIFS([1]销售表!$J:$J,[1]销售表!$I:$I,$A15,[1]销售表!$B:$B,EY$4),($L15-SUM($P15:EX15))*100%/(180-EX$4))</f>
        <v>#VALUE!</v>
      </c>
      <c r="EZ15" s="23" t="e">
        <f ca="1">IF($C15&gt;EZ$4,SUMIFS([1]销售表!$J:$J,[1]销售表!$I:$I,$A15,[1]销售表!$B:$B,EZ$4),($L15-SUM($P15:EY15))*100%/(180-EY$4))</f>
        <v>#VALUE!</v>
      </c>
      <c r="FA15" s="23" t="e">
        <f ca="1">IF($C15&gt;FA$4,SUMIFS([1]销售表!$J:$J,[1]销售表!$I:$I,$A15,[1]销售表!$B:$B,FA$4),($L15-SUM($P15:EZ15))*100%/(180-EZ$4))</f>
        <v>#VALUE!</v>
      </c>
      <c r="FB15" s="23" t="e">
        <f ca="1">IF($C15&gt;FB$4,SUMIFS([1]销售表!$J:$J,[1]销售表!$I:$I,$A15,[1]销售表!$B:$B,FB$4),($L15-SUM($P15:FA15))*100%/(180-FA$4))</f>
        <v>#VALUE!</v>
      </c>
      <c r="FC15" s="23" t="e">
        <f ca="1">IF($C15&gt;FC$4,SUMIFS([1]销售表!$J:$J,[1]销售表!$I:$I,$A15,[1]销售表!$B:$B,FC$4),($L15-SUM($P15:FB15))*100%/(180-FB$4))</f>
        <v>#VALUE!</v>
      </c>
      <c r="FD15" s="23" t="e">
        <f ca="1">IF($C15&gt;FD$4,SUMIFS([1]销售表!$J:$J,[1]销售表!$I:$I,$A15,[1]销售表!$B:$B,FD$4),($L15-SUM($P15:FC15))*100%/(180-FC$4))</f>
        <v>#VALUE!</v>
      </c>
      <c r="FE15" s="23" t="e">
        <f ca="1">IF($C15&gt;FE$4,SUMIFS([1]销售表!$J:$J,[1]销售表!$I:$I,$A15,[1]销售表!$B:$B,FE$4),($L15-SUM($P15:FD15))*100%/(180-FD$4))</f>
        <v>#VALUE!</v>
      </c>
      <c r="FF15" s="23" t="e">
        <f ca="1">IF($C15&gt;FF$4,SUMIFS([1]销售表!$J:$J,[1]销售表!$I:$I,$A15,[1]销售表!$B:$B,FF$4),($L15-SUM($P15:FE15))*100%/(180-FE$4))</f>
        <v>#VALUE!</v>
      </c>
      <c r="FG15" s="23" t="e">
        <f ca="1">IF($C15&gt;FG$4,SUMIFS([1]销售表!$J:$J,[1]销售表!$I:$I,$A15,[1]销售表!$B:$B,FG$4),($L15-SUM($P15:FF15))*100%/(180-FF$4))</f>
        <v>#VALUE!</v>
      </c>
      <c r="FH15" s="23" t="e">
        <f ca="1">IF($C15&gt;FH$4,SUMIFS([1]销售表!$J:$J,[1]销售表!$I:$I,$A15,[1]销售表!$B:$B,FH$4),($L15-SUM($P15:FG15))*100%/(180-FG$4))</f>
        <v>#VALUE!</v>
      </c>
      <c r="FI15" s="23" t="e">
        <f ca="1">IF($C15&gt;FI$4,SUMIFS([1]销售表!$J:$J,[1]销售表!$I:$I,$A15,[1]销售表!$B:$B,FI$4),($L15-SUM($P15:FH15))*100%/(180-FH$4))</f>
        <v>#VALUE!</v>
      </c>
      <c r="FJ15" s="23" t="e">
        <f ca="1">IF($C15&gt;FJ$4,SUMIFS([1]销售表!$J:$J,[1]销售表!$I:$I,$A15,[1]销售表!$B:$B,FJ$4),($L15-SUM($P15:FI15))*100%/(180-FI$4))</f>
        <v>#VALUE!</v>
      </c>
      <c r="FK15" s="23" t="e">
        <f ca="1">IF($C15&gt;FK$4,SUMIFS([1]销售表!$J:$J,[1]销售表!$I:$I,$A15,[1]销售表!$B:$B,FK$4),($L15-SUM($P15:FJ15))*100%/(180-FJ$4))</f>
        <v>#VALUE!</v>
      </c>
      <c r="FL15" s="23" t="e">
        <f ca="1">IF($C15&gt;FL$4,SUMIFS([1]销售表!$J:$J,[1]销售表!$I:$I,$A15,[1]销售表!$B:$B,FL$4),($L15-SUM($P15:FK15))*100%/(180-FK$4))</f>
        <v>#VALUE!</v>
      </c>
      <c r="FM15" s="23" t="e">
        <f ca="1">IF($C15&gt;FM$4,SUMIFS([1]销售表!$J:$J,[1]销售表!$I:$I,$A15,[1]销售表!$B:$B,FM$4),($L15-SUM($P15:FL15))*100%/(180-FL$4))</f>
        <v>#VALUE!</v>
      </c>
      <c r="FN15" s="23" t="e">
        <f ca="1">IF($C15&gt;FN$4,SUMIFS([1]销售表!$J:$J,[1]销售表!$I:$I,$A15,[1]销售表!$B:$B,FN$4),($L15-SUM($P15:FM15))*100%/(180-FM$4))</f>
        <v>#VALUE!</v>
      </c>
      <c r="FO15" s="23" t="e">
        <f ca="1">IF($C15&gt;FO$4,SUMIFS([1]销售表!$J:$J,[1]销售表!$I:$I,$A15,[1]销售表!$B:$B,FO$4),($L15-SUM($P15:FN15))*100%/(180-FN$4))</f>
        <v>#VALUE!</v>
      </c>
      <c r="FP15" s="23" t="e">
        <f ca="1">IF($C15&gt;FP$4,SUMIFS([1]销售表!$J:$J,[1]销售表!$I:$I,$A15,[1]销售表!$B:$B,FP$4),($L15-SUM($P15:FO15))*100%/(180-FO$4))</f>
        <v>#VALUE!</v>
      </c>
      <c r="FQ15" s="23" t="e">
        <f ca="1">IF($C15&gt;FQ$4,SUMIFS([1]销售表!$J:$J,[1]销售表!$I:$I,$A15,[1]销售表!$B:$B,FQ$4),($L15-SUM($P15:FP15))*100%/(180-FP$4))</f>
        <v>#VALUE!</v>
      </c>
      <c r="FR15" s="23" t="e">
        <f ca="1">IF($C15&gt;FR$4,SUMIFS([1]销售表!$J:$J,[1]销售表!$I:$I,$A15,[1]销售表!$B:$B,FR$4),($L15-SUM($P15:FQ15))*100%/(180-FQ$4))</f>
        <v>#VALUE!</v>
      </c>
      <c r="FS15" s="23" t="e">
        <f ca="1">IF($C15&gt;FS$4,SUMIFS([1]销售表!$J:$J,[1]销售表!$I:$I,$A15,[1]销售表!$B:$B,FS$4),($L15-SUM($P15:FR15))*100%/(180-FR$4))</f>
        <v>#VALUE!</v>
      </c>
      <c r="FT15" s="23" t="e">
        <f ca="1">IF($C15&gt;FT$4,SUMIFS([1]销售表!$J:$J,[1]销售表!$I:$I,$A15,[1]销售表!$B:$B,FT$4),($L15-SUM($P15:FS15))*100%/(180-FS$4))</f>
        <v>#VALUE!</v>
      </c>
      <c r="FU15" s="23" t="e">
        <f ca="1">IF($C15&gt;FU$4,SUMIFS([1]销售表!$J:$J,[1]销售表!$I:$I,$A15,[1]销售表!$B:$B,FU$4),($L15-SUM($P15:FT15))*100%/(180-FT$4))</f>
        <v>#VALUE!</v>
      </c>
      <c r="FV15" s="23" t="e">
        <f ca="1">IF($C15&gt;FV$4,SUMIFS([1]销售表!$J:$J,[1]销售表!$I:$I,$A15,[1]销售表!$B:$B,FV$4),($L15-SUM($P15:FU15))*100%/(180-FU$4))</f>
        <v>#VALUE!</v>
      </c>
      <c r="FW15" s="23" t="e">
        <f ca="1">IF($C15&gt;FW$4,SUMIFS([1]销售表!$J:$J,[1]销售表!$I:$I,$A15,[1]销售表!$B:$B,FW$4),($L15-SUM($P15:FV15))*100%/(180-FV$4))</f>
        <v>#VALUE!</v>
      </c>
      <c r="FX15" s="23" t="e">
        <f ca="1">IF($C15&gt;FX$4,SUMIFS([1]销售表!$J:$J,[1]销售表!$I:$I,$A15,[1]销售表!$B:$B,FX$4),($L15-SUM($P15:FW15))*100%/(180-FW$4))</f>
        <v>#VALUE!</v>
      </c>
      <c r="FY15" s="23" t="e">
        <f ca="1">IF($C15&gt;FY$4,SUMIFS([1]销售表!$J:$J,[1]销售表!$I:$I,$A15,[1]销售表!$B:$B,FY$4),($L15-SUM($P15:FX15))*100%/(180-FX$4))</f>
        <v>#VALUE!</v>
      </c>
      <c r="FZ15" s="23" t="e">
        <f ca="1">IF($C15&gt;FZ$4,SUMIFS([1]销售表!$J:$J,[1]销售表!$I:$I,$A15,[1]销售表!$B:$B,FZ$4),($L15-SUM($P15:FY15))*100%/(180-FY$4))</f>
        <v>#VALUE!</v>
      </c>
      <c r="GA15" s="23" t="e">
        <f ca="1">IF($C15&gt;GA$4,SUMIFS([1]销售表!$J:$J,[1]销售表!$I:$I,$A15,[1]销售表!$B:$B,GA$4),($L15-SUM($P15:FZ15))*100%/(180-FZ$4))</f>
        <v>#VALUE!</v>
      </c>
      <c r="GB15" s="23" t="e">
        <f ca="1">IF($C15&gt;GB$4,SUMIFS([1]销售表!$J:$J,[1]销售表!$I:$I,$A15,[1]销售表!$B:$B,GB$4),($L15-SUM($P15:GA15))*100%/(180-GA$4))</f>
        <v>#VALUE!</v>
      </c>
      <c r="GC15" s="23" t="e">
        <f ca="1">IF($C15&gt;GC$4,SUMIFS([1]销售表!$J:$J,[1]销售表!$I:$I,$A15,[1]销售表!$B:$B,GC$4),($L15-SUM($P15:GB15))*100%/(180-GB$4))</f>
        <v>#VALUE!</v>
      </c>
      <c r="GD15" s="23" t="e">
        <f ca="1">IF($C15&gt;GD$4,SUMIFS([1]销售表!$J:$J,[1]销售表!$I:$I,$A15,[1]销售表!$B:$B,GD$4),($L15-SUM($P15:GC15))*100%/(180-GC$4))</f>
        <v>#VALUE!</v>
      </c>
      <c r="GE15" s="23" t="e">
        <f ca="1">IF($C15&gt;GE$4,SUMIFS([1]销售表!$J:$J,[1]销售表!$I:$I,$A15,[1]销售表!$B:$B,GE$4),($L15-SUM($P15:GD15))*100%/(180-GD$4))</f>
        <v>#VALUE!</v>
      </c>
      <c r="GF15" s="23" t="e">
        <f ca="1">IF($C15&gt;GF$4,SUMIFS([1]销售表!$J:$J,[1]销售表!$I:$I,$A15,[1]销售表!$B:$B,GF$4),($L15-SUM($P15:GE15))*100%/(180-GE$4))</f>
        <v>#VALUE!</v>
      </c>
      <c r="GG15" s="23" t="e">
        <f ca="1">IF($C15&gt;GG$4,SUMIFS([1]销售表!$J:$J,[1]销售表!$I:$I,$A15,[1]销售表!$B:$B,GG$4),($L15-SUM($P15:GF15))*100%/(180-GF$4))</f>
        <v>#VALUE!</v>
      </c>
      <c r="GH15" s="23" t="e">
        <f ca="1">IF($C15&gt;GH$4,SUMIFS([1]销售表!$J:$J,[1]销售表!$I:$I,$A15,[1]销售表!$B:$B,GH$4),($L15-SUM($P15:GG15))*100%/(180-GG$4))</f>
        <v>#VALUE!</v>
      </c>
      <c r="GI15" s="23" t="e">
        <f ca="1">IF($C15&gt;GI$4,SUMIFS([1]销售表!$J:$J,[1]销售表!$I:$I,$A15,[1]销售表!$B:$B,GI$4),($L15-SUM($P15:GH15))*100%/(180-GH$4))</f>
        <v>#VALUE!</v>
      </c>
      <c r="GJ15" s="23" t="e">
        <f ca="1">IF($C15&gt;GJ$4,SUMIFS([1]销售表!$J:$J,[1]销售表!$I:$I,$A15,[1]销售表!$B:$B,GJ$4),($L15-SUM($P15:GI15))*100%/(180-GI$4))</f>
        <v>#VALUE!</v>
      </c>
      <c r="GK15" s="23" t="e">
        <f ca="1">IF($C15&gt;GK$4,SUMIFS([1]销售表!$J:$J,[1]销售表!$I:$I,$A15,[1]销售表!$B:$B,GK$4),($L15-SUM($P15:GJ15))*100%/(180-GJ$4))</f>
        <v>#VALUE!</v>
      </c>
      <c r="GL15" s="23" t="e">
        <f ca="1">IF($C15&gt;GL$4,SUMIFS([1]销售表!$J:$J,[1]销售表!$I:$I,$A15,[1]销售表!$B:$B,GL$4),($L15-SUM($P15:GK15))*100%/(180-GK$4))</f>
        <v>#VALUE!</v>
      </c>
      <c r="GM15" s="23" t="e">
        <f ca="1">IF($C15&gt;GM$4,SUMIFS([1]销售表!$J:$J,[1]销售表!$I:$I,$A15,[1]销售表!$B:$B,GM$4),($L15-SUM($P15:GL15))*100%/(180-GL$4))</f>
        <v>#VALUE!</v>
      </c>
    </row>
    <row r="16" spans="1:195" x14ac:dyDescent="0.25">
      <c r="A16" s="9"/>
      <c r="B16" s="8"/>
      <c r="C16" s="9">
        <f t="shared" ref="C16:C18" ca="1" si="16">TODAY()-B16</f>
        <v>46203</v>
      </c>
      <c r="D16" s="9"/>
      <c r="E16" s="9">
        <f t="shared" si="1"/>
        <v>0</v>
      </c>
      <c r="F16" s="9"/>
      <c r="G16" s="9"/>
      <c r="H16" s="10" t="e">
        <f t="shared" si="2"/>
        <v>#DIV/0!</v>
      </c>
      <c r="I16" s="9"/>
      <c r="J16" s="9">
        <f>SUMIFS([1]销售表!J:J,[1]销售表!I:I,A16,[1]销售表!E:E,"可取")</f>
        <v>0</v>
      </c>
      <c r="K16" s="9"/>
      <c r="L16" s="9"/>
      <c r="M16" s="11">
        <f>_xlfn.XLOOKUP(A16,[1]销售表!I:I,[1]销售表!J:J,0,0,-1)</f>
        <v>0</v>
      </c>
      <c r="N16" s="11" t="str" cm="1">
        <f t="array" ref="N16" ca="1">IF(C16&gt;180,"0",INDEX(P16:GM16,C16))</f>
        <v>0</v>
      </c>
      <c r="O16" s="22"/>
      <c r="P16" s="23">
        <f>SUMIFS([1]销售表!J:J,[1]销售表!I:I,A16,[1]销售表!B:B,$P$4)</f>
        <v>0</v>
      </c>
      <c r="Q16" s="23" t="e">
        <f ca="1">IF($C16&gt;Q$4,SUMIFS([1]销售表!$J:$J,[1]销售表!$I:$I,$A16,[1]销售表!$B:$B,Q$4),($L16-SUM($P16))*80%/(180-P$4))</f>
        <v>#VALUE!</v>
      </c>
      <c r="R16" s="23" t="e">
        <f ca="1">IF($C16&gt;R$4,SUMIFS([1]销售表!$J:$J,[1]销售表!$I:$I,$A16,[1]销售表!$B:$B,R$4),($L16-SUM($P16:Q16))*80%/(180-Q$4))</f>
        <v>#VALUE!</v>
      </c>
      <c r="S16" s="23" t="e">
        <f ca="1">IF($C16&gt;S$4,SUMIFS([1]销售表!$J:$J,[1]销售表!$I:$I,$A16,[1]销售表!$B:$B,S$4),($L16-SUM($P16:R16))*80%/(180-R$4))</f>
        <v>#VALUE!</v>
      </c>
      <c r="T16" s="23" t="e">
        <f ca="1">IF($C16&gt;T$4,SUMIFS([1]销售表!$J:$J,[1]销售表!$I:$I,$A16,[1]销售表!$B:$B,T$4),($L16-SUM($P16:S16))*80%/(180-S$4))</f>
        <v>#VALUE!</v>
      </c>
      <c r="U16" s="23" t="e">
        <f ca="1">IF($C16&gt;U$4,SUMIFS([1]销售表!$J:$J,[1]销售表!$I:$I,$A16,[1]销售表!$B:$B,U$4),($L16-SUM($P16:T16))*80%/(180-T$4))</f>
        <v>#VALUE!</v>
      </c>
      <c r="V16" s="23" t="e">
        <f ca="1">IF($C16&gt;V$4,SUMIFS([1]销售表!$J:$J,[1]销售表!$I:$I,$A16,[1]销售表!$B:$B,V$4),($L16-SUM($P16:U16))*80%/(180-U$4))</f>
        <v>#VALUE!</v>
      </c>
      <c r="W16" s="23" t="e">
        <f ca="1">IF($C16&gt;W$4,SUMIFS([1]销售表!$J:$J,[1]销售表!$I:$I,$A16,[1]销售表!$B:$B,W$4),($L16-SUM($P16:V16))*80%/(180-V$4))</f>
        <v>#VALUE!</v>
      </c>
      <c r="X16" s="23" t="e">
        <f ca="1">IF($C16&gt;X$4,SUMIFS([1]销售表!$J:$J,[1]销售表!$I:$I,$A16,[1]销售表!$B:$B,X$4),($L16-SUM($P16:W16))*80%/(180-W$4))</f>
        <v>#VALUE!</v>
      </c>
      <c r="Y16" s="23" t="e">
        <f ca="1">IF($C16&gt;Y$4,SUMIFS([1]销售表!$J:$J,[1]销售表!$I:$I,$A16,[1]销售表!$B:$B,Y$4),($L16-SUM($P16:X16))*80%/(180-X$4))</f>
        <v>#VALUE!</v>
      </c>
      <c r="Z16" s="23" t="e">
        <f ca="1">IF($C16&gt;Z$4,SUMIFS([1]销售表!$J:$J,[1]销售表!$I:$I,$A16,[1]销售表!$B:$B,Z$4),($L16-SUM($P16:Y16))*80%/(180-Y$4))</f>
        <v>#VALUE!</v>
      </c>
      <c r="AA16" s="23" t="e">
        <f ca="1">IF($C16&gt;AA$4,SUMIFS([1]销售表!$J:$J,[1]销售表!$I:$I,$A16,[1]销售表!$B:$B,AA$4),($L16-SUM($P16:Z16))*80%/(180-Z$4))</f>
        <v>#VALUE!</v>
      </c>
      <c r="AB16" s="23" t="e">
        <f ca="1">IF($C16&gt;AB$4,SUMIFS([1]销售表!$J:$J,[1]销售表!$I:$I,$A16,[1]销售表!$B:$B,AB$4),($L16-SUM($P16:AA16))*80%/(180-AA$4))</f>
        <v>#VALUE!</v>
      </c>
      <c r="AC16" s="23" t="e">
        <f ca="1">IF($C16&gt;AC$4,SUMIFS([1]销售表!$J:$J,[1]销售表!$I:$I,$A16,[1]销售表!$B:$B,AC$4),($L16-SUM($P16:AB16))*80%/(180-AB$4))</f>
        <v>#VALUE!</v>
      </c>
      <c r="AD16" s="23" t="e">
        <f ca="1">IF($C16&gt;AD$4,SUMIFS([1]销售表!$J:$J,[1]销售表!$I:$I,$A16,[1]销售表!$B:$B,AD$4),($L16-SUM($P16:AC16))*80%/(180-AC$4))</f>
        <v>#VALUE!</v>
      </c>
      <c r="AE16" s="23" t="e">
        <f ca="1">IF($C16&gt;AE$4,SUMIFS([1]销售表!$J:$J,[1]销售表!$I:$I,$A16,[1]销售表!$B:$B,AE$4),($L16-SUM($P16:AD16))*80%/(180-AD$4))</f>
        <v>#VALUE!</v>
      </c>
      <c r="AF16" s="23" t="e">
        <f ca="1">IF($C16&gt;AF$4,SUMIFS([1]销售表!$J:$J,[1]销售表!$I:$I,$A16,[1]销售表!$B:$B,AF$4),($L16-SUM($P16:AE16))*80%/(180-AE$4))</f>
        <v>#VALUE!</v>
      </c>
      <c r="AG16" s="23" t="e">
        <f ca="1">IF($C16&gt;AG$4,SUMIFS([1]销售表!$J:$J,[1]销售表!$I:$I,$A16,[1]销售表!$B:$B,AG$4),($L16-SUM($P16:AF16))*80%/(180-AF$4))</f>
        <v>#VALUE!</v>
      </c>
      <c r="AH16" s="23" t="e">
        <f ca="1">IF($C16&gt;AH$4,SUMIFS([1]销售表!$J:$J,[1]销售表!$I:$I,$A16,[1]销售表!$B:$B,AH$4),($L16-SUM($P16:AG16))*80%/(180-AG$4))</f>
        <v>#VALUE!</v>
      </c>
      <c r="AI16" s="23" t="e">
        <f ca="1">IF($C16&gt;AI$4,SUMIFS([1]销售表!$J:$J,[1]销售表!$I:$I,$A16,[1]销售表!$B:$B,AI$4),($L16-SUM($P16:AH16))*80%/(180-AH$4))</f>
        <v>#VALUE!</v>
      </c>
      <c r="AJ16" s="23" t="e">
        <f ca="1">IF($C16&gt;AJ$4,SUMIFS([1]销售表!$J:$J,[1]销售表!$I:$I,$A16,[1]销售表!$B:$B,AJ$4),($L16-SUM($P16:AI16))*80%/(180-AI$4))</f>
        <v>#VALUE!</v>
      </c>
      <c r="AK16" s="23" t="e">
        <f ca="1">IF($C16&gt;AK$4,SUMIFS([1]销售表!$J:$J,[1]销售表!$I:$I,$A16,[1]销售表!$B:$B,AK$4),($L16-SUM($P16:AJ16))*80%/(180-AJ$4))</f>
        <v>#VALUE!</v>
      </c>
      <c r="AL16" s="23" t="e">
        <f ca="1">IF($C16&gt;AL$4,SUMIFS([1]销售表!$J:$J,[1]销售表!$I:$I,$A16,[1]销售表!$B:$B,AL$4),($L16-SUM($P16:AK16))*80%/(180-AK$4))</f>
        <v>#VALUE!</v>
      </c>
      <c r="AM16" s="23" t="e">
        <f ca="1">IF($C16&gt;AM$4,SUMIFS([1]销售表!$J:$J,[1]销售表!$I:$I,$A16,[1]销售表!$B:$B,AM$4),($L16-SUM($P16:AL16))*80%/(180-AL$4))</f>
        <v>#VALUE!</v>
      </c>
      <c r="AN16" s="23" t="e">
        <f ca="1">IF($C16&gt;AN$4,SUMIFS([1]销售表!$J:$J,[1]销售表!$I:$I,$A16,[1]销售表!$B:$B,AN$4),($L16-SUM($P16:AM16))*80%/(180-AM$4))</f>
        <v>#VALUE!</v>
      </c>
      <c r="AO16" s="23" t="e">
        <f ca="1">IF($C16&gt;AO$4,SUMIFS([1]销售表!$J:$J,[1]销售表!$I:$I,$A16,[1]销售表!$B:$B,AO$4),($L16-SUM($P16:AN16))*80%/(180-AN$4))</f>
        <v>#VALUE!</v>
      </c>
      <c r="AP16" s="23" t="e">
        <f ca="1">IF($C16&gt;AP$4,SUMIFS([1]销售表!$J:$J,[1]销售表!$I:$I,$A16,[1]销售表!$B:$B,AP$4),($L16-SUM($P16:AO16))*80%/(180-AO$4))</f>
        <v>#VALUE!</v>
      </c>
      <c r="AQ16" s="23" t="e">
        <f ca="1">IF($C16&gt;AQ$4,SUMIFS([1]销售表!$J:$J,[1]销售表!$I:$I,$A16,[1]销售表!$B:$B,AQ$4),($L16-SUM($P16:AP16))*80%/(180-AP$4))</f>
        <v>#VALUE!</v>
      </c>
      <c r="AR16" s="23" t="e">
        <f ca="1">IF($C16&gt;AR$4,SUMIFS([1]销售表!$J:$J,[1]销售表!$I:$I,$A16,[1]销售表!$B:$B,AR$4),($L16-SUM($P16:AQ16))*80%/(180-AQ$4))</f>
        <v>#VALUE!</v>
      </c>
      <c r="AS16" s="23" t="e">
        <f ca="1">IF($C16&gt;AS$4,SUMIFS([1]销售表!$J:$J,[1]销售表!$I:$I,$A16,[1]销售表!$B:$B,AS$4),($L16-SUM($P16:AR16))*80%/(180-AR$4))</f>
        <v>#VALUE!</v>
      </c>
      <c r="AT16" s="23" t="e">
        <f ca="1">IF($C16&gt;AT$4,SUMIFS([1]销售表!$J:$J,[1]销售表!$I:$I,$A16,[1]销售表!$B:$B,AT$4),($L16-SUM($P16:AS16))*110%/(180-AS$4))</f>
        <v>#VALUE!</v>
      </c>
      <c r="AU16" s="23" t="e">
        <f ca="1">IF($C16&gt;AU$4,SUMIFS([1]销售表!$J:$J,[1]销售表!$I:$I,$A16,[1]销售表!$B:$B,AU$4),($L16-SUM($P16:AT16))*110%/(180-AT$4))</f>
        <v>#VALUE!</v>
      </c>
      <c r="AV16" s="23" t="e">
        <f ca="1">IF($C16&gt;AV$4,SUMIFS([1]销售表!$J:$J,[1]销售表!$I:$I,$A16,[1]销售表!$B:$B,AV$4),($L16-SUM($P16:AU16))*110%/(180-AU$4))</f>
        <v>#VALUE!</v>
      </c>
      <c r="AW16" s="23" t="e">
        <f ca="1">IF($C16&gt;AW$4,SUMIFS([1]销售表!$J:$J,[1]销售表!$I:$I,$A16,[1]销售表!$B:$B,AW$4),($L16-SUM($P16:AV16))*110%/(180-AV$4))</f>
        <v>#VALUE!</v>
      </c>
      <c r="AX16" s="23" t="e">
        <f ca="1">IF($C16&gt;AX$4,SUMIFS([1]销售表!$J:$J,[1]销售表!$I:$I,$A16,[1]销售表!$B:$B,AX$4),($L16-SUM($P16:AW16))*110%/(180-AW$4))</f>
        <v>#VALUE!</v>
      </c>
      <c r="AY16" s="23" t="e">
        <f ca="1">IF($C16&gt;AY$4,SUMIFS([1]销售表!$J:$J,[1]销售表!$I:$I,$A16,[1]销售表!$B:$B,AY$4),($L16-SUM($P16:AX16))*110%/(180-AX$4))</f>
        <v>#VALUE!</v>
      </c>
      <c r="AZ16" s="23" t="e">
        <f ca="1">IF($C16&gt;AZ$4,SUMIFS([1]销售表!$J:$J,[1]销售表!$I:$I,$A16,[1]销售表!$B:$B,AZ$4),($L16-SUM($P16:AY16))*110%/(180-AY$4))</f>
        <v>#VALUE!</v>
      </c>
      <c r="BA16" s="23" t="e">
        <f ca="1">IF($C16&gt;BA$4,SUMIFS([1]销售表!$J:$J,[1]销售表!$I:$I,$A16,[1]销售表!$B:$B,BA$4),($L16-SUM($P16:AZ16))*110%/(180-AZ$4))</f>
        <v>#VALUE!</v>
      </c>
      <c r="BB16" s="23" t="e">
        <f ca="1">IF($C16&gt;BB$4,SUMIFS([1]销售表!$J:$J,[1]销售表!$I:$I,$A16,[1]销售表!$B:$B,BB$4),($L16-SUM($P16:BA16))*110%/(180-BA$4))</f>
        <v>#VALUE!</v>
      </c>
      <c r="BC16" s="23" t="e">
        <f ca="1">IF($C16&gt;BC$4,SUMIFS([1]销售表!$J:$J,[1]销售表!$I:$I,$A16,[1]销售表!$B:$B,BC$4),($L16-SUM($P16:BB16))*110%/(180-BB$4))</f>
        <v>#VALUE!</v>
      </c>
      <c r="BD16" s="23" t="e">
        <f ca="1">IF($C16&gt;BD$4,SUMIFS([1]销售表!$J:$J,[1]销售表!$I:$I,$A16,[1]销售表!$B:$B,BD$4),($L16-SUM($P16:BC16))*110%/(180-BC$4))</f>
        <v>#VALUE!</v>
      </c>
      <c r="BE16" s="23" t="e">
        <f ca="1">IF($C16&gt;BE$4,SUMIFS([1]销售表!$J:$J,[1]销售表!$I:$I,$A16,[1]销售表!$B:$B,BE$4),($L16-SUM($P16:BD16))*110%/(180-BD$4))</f>
        <v>#VALUE!</v>
      </c>
      <c r="BF16" s="23" t="e">
        <f ca="1">IF($C16&gt;BF$4,SUMIFS([1]销售表!$J:$J,[1]销售表!$I:$I,$A16,[1]销售表!$B:$B,BF$4),($L16-SUM($P16:BE16))*110%/(180-BE$4))</f>
        <v>#VALUE!</v>
      </c>
      <c r="BG16" s="23" t="e">
        <f ca="1">IF($C16&gt;BG$4,SUMIFS([1]销售表!$J:$J,[1]销售表!$I:$I,$A16,[1]销售表!$B:$B,BG$4),($L16-SUM($P16:BF16))*110%/(180-BF$4))</f>
        <v>#VALUE!</v>
      </c>
      <c r="BH16" s="23" t="e">
        <f ca="1">IF($C16&gt;BH$4,SUMIFS([1]销售表!$J:$J,[1]销售表!$I:$I,$A16,[1]销售表!$B:$B,BH$4),($L16-SUM($P16:BG16))*110%/(180-BG$4))</f>
        <v>#VALUE!</v>
      </c>
      <c r="BI16" s="23" t="e">
        <f ca="1">IF($C16&gt;BI$4,SUMIFS([1]销售表!$J:$J,[1]销售表!$I:$I,$A16,[1]销售表!$B:$B,BI$4),($L16-SUM($P16:BH16))*110%/(180-BH$4))</f>
        <v>#VALUE!</v>
      </c>
      <c r="BJ16" s="23" t="e">
        <f ca="1">IF($C16&gt;BJ$4,SUMIFS([1]销售表!$J:$J,[1]销售表!$I:$I,$A16,[1]销售表!$B:$B,BJ$4),($L16-SUM($P16:BI16))*110%/(180-BI$4))</f>
        <v>#VALUE!</v>
      </c>
      <c r="BK16" s="23" t="e">
        <f ca="1">IF($C16&gt;BK$4,SUMIFS([1]销售表!$J:$J,[1]销售表!$I:$I,$A16,[1]销售表!$B:$B,BK$4),($L16-SUM($P16:BJ16))*110%/(180-BJ$4))</f>
        <v>#VALUE!</v>
      </c>
      <c r="BL16" s="23" t="e">
        <f ca="1">IF($C16&gt;BL$4,SUMIFS([1]销售表!$J:$J,[1]销售表!$I:$I,$A16,[1]销售表!$B:$B,BL$4),($L16-SUM($P16:BK16))*110%/(180-BK$4))</f>
        <v>#VALUE!</v>
      </c>
      <c r="BM16" s="23" t="e">
        <f ca="1">IF($C16&gt;BM$4,SUMIFS([1]销售表!$J:$J,[1]销售表!$I:$I,$A16,[1]销售表!$B:$B,BM$4),($L16-SUM($P16:BL16))*110%/(180-BL$4))</f>
        <v>#VALUE!</v>
      </c>
      <c r="BN16" s="23" t="e">
        <f ca="1">IF($C16&gt;BN$4,SUMIFS([1]销售表!$J:$J,[1]销售表!$I:$I,$A16,[1]销售表!$B:$B,BN$4),($L16-SUM($P16:BM16))*110%/(180-BM$4))</f>
        <v>#VALUE!</v>
      </c>
      <c r="BO16" s="23" t="e">
        <f ca="1">IF($C16&gt;BO$4,SUMIFS([1]销售表!$J:$J,[1]销售表!$I:$I,$A16,[1]销售表!$B:$B,BO$4),($L16-SUM($P16:BN16))*110%/(180-BN$4))</f>
        <v>#VALUE!</v>
      </c>
      <c r="BP16" s="23" t="e">
        <f ca="1">IF($C16&gt;BP$4,SUMIFS([1]销售表!$J:$J,[1]销售表!$I:$I,$A16,[1]销售表!$B:$B,BP$4),($L16-SUM($P16:BO16))*110%/(180-BO$4))</f>
        <v>#VALUE!</v>
      </c>
      <c r="BQ16" s="23" t="e">
        <f ca="1">IF($C16&gt;BQ$4,SUMIFS([1]销售表!$J:$J,[1]销售表!$I:$I,$A16,[1]销售表!$B:$B,BQ$4),($L16-SUM($P16:BP16))*110%/(180-BP$4))</f>
        <v>#VALUE!</v>
      </c>
      <c r="BR16" s="23" t="e">
        <f ca="1">IF($C16&gt;BR$4,SUMIFS([1]销售表!$J:$J,[1]销售表!$I:$I,$A16,[1]销售表!$B:$B,BR$4),($L16-SUM($P16:BQ16))*110%/(180-BQ$4))</f>
        <v>#VALUE!</v>
      </c>
      <c r="BS16" s="23" t="e">
        <f ca="1">IF($C16&gt;BS$4,SUMIFS([1]销售表!$J:$J,[1]销售表!$I:$I,$A16,[1]销售表!$B:$B,BS$4),($L16-SUM($P16:BR16))*110%/(180-BR$4))</f>
        <v>#VALUE!</v>
      </c>
      <c r="BT16" s="23" t="e">
        <f ca="1">IF($C16&gt;BT$4,SUMIFS([1]销售表!$J:$J,[1]销售表!$I:$I,$A16,[1]销售表!$B:$B,BT$4),($L16-SUM($P16:BS16))*110%/(180-BS$4))</f>
        <v>#VALUE!</v>
      </c>
      <c r="BU16" s="23" t="e">
        <f ca="1">IF($C16&gt;BU$4,SUMIFS([1]销售表!$J:$J,[1]销售表!$I:$I,$A16,[1]销售表!$B:$B,BU$4),($L16-SUM($P16:BT16))*110%/(180-BT$4))</f>
        <v>#VALUE!</v>
      </c>
      <c r="BV16" s="23" t="e">
        <f ca="1">IF($C16&gt;BV$4,SUMIFS([1]销售表!$J:$J,[1]销售表!$I:$I,$A16,[1]销售表!$B:$B,BV$4),($L16-SUM($P16:BU16))*110%/(180-BU$4))</f>
        <v>#VALUE!</v>
      </c>
      <c r="BW16" s="23" t="e">
        <f ca="1">IF($C16&gt;BW$4,SUMIFS([1]销售表!$J:$J,[1]销售表!$I:$I,$A16,[1]销售表!$B:$B,BW$4),($L16-SUM($P16:BV16))*110%/(180-BV$4))</f>
        <v>#VALUE!</v>
      </c>
      <c r="BX16" s="23" t="e">
        <f ca="1">IF($C16&gt;BX$4,SUMIFS([1]销售表!$J:$J,[1]销售表!$I:$I,$A16,[1]销售表!$B:$B,BX$4),($L16-SUM($P16:BW16))*110%/(180-BW$4))</f>
        <v>#VALUE!</v>
      </c>
      <c r="BY16" s="23" t="e">
        <f ca="1">IF($C16&gt;BY$4,SUMIFS([1]销售表!$J:$J,[1]销售表!$I:$I,$A16,[1]销售表!$B:$B,BY$4),($L16-SUM($P16:BX16))*110%/(180-BX$4))</f>
        <v>#VALUE!</v>
      </c>
      <c r="BZ16" s="23" t="e">
        <f ca="1">IF($C16&gt;BZ$4,SUMIFS([1]销售表!$J:$J,[1]销售表!$I:$I,$A16,[1]销售表!$B:$B,BZ$4),($L16-SUM($P16:BY16))*110%/(180-BY$4))</f>
        <v>#VALUE!</v>
      </c>
      <c r="CA16" s="23" t="e">
        <f ca="1">IF($C16&gt;CA$4,SUMIFS([1]销售表!$J:$J,[1]销售表!$I:$I,$A16,[1]销售表!$B:$B,CA$4),($L16-SUM($P16:BZ16))*110%/(180-BZ$4))</f>
        <v>#VALUE!</v>
      </c>
      <c r="CB16" s="23" t="e">
        <f ca="1">IF($C16&gt;CB$4,SUMIFS([1]销售表!$J:$J,[1]销售表!$I:$I,$A16,[1]销售表!$B:$B,CB$4),($L16-SUM($P16:CA16))*110%/(180-CA$4))</f>
        <v>#VALUE!</v>
      </c>
      <c r="CC16" s="23" t="e">
        <f ca="1">IF($C16&gt;CC$4,SUMIFS([1]销售表!$J:$J,[1]销售表!$I:$I,$A16,[1]销售表!$B:$B,CC$4),($L16-SUM($P16:CB16))*110%/(180-CB$4))</f>
        <v>#VALUE!</v>
      </c>
      <c r="CD16" s="23" t="e">
        <f ca="1">IF($C16&gt;CD$4,SUMIFS([1]销售表!$J:$J,[1]销售表!$I:$I,$A16,[1]销售表!$B:$B,CD$4),($L16-SUM($P16:CC16))*110%/(180-CC$4))</f>
        <v>#VALUE!</v>
      </c>
      <c r="CE16" s="23" t="e">
        <f ca="1">IF($C16&gt;CE$4,SUMIFS([1]销售表!$J:$J,[1]销售表!$I:$I,$A16,[1]销售表!$B:$B,CE$4),($L16-SUM($P16:CD16))*110%/(180-CD$4))</f>
        <v>#VALUE!</v>
      </c>
      <c r="CF16" s="23" t="e">
        <f ca="1">IF($C16&gt;CF$4,SUMIFS([1]销售表!$J:$J,[1]销售表!$I:$I,$A16,[1]销售表!$B:$B,CF$4),($L16-SUM($P16:CE16))*110%/(180-CE$4))</f>
        <v>#VALUE!</v>
      </c>
      <c r="CG16" s="23" t="e">
        <f ca="1">IF($C16&gt;CG$4,SUMIFS([1]销售表!$J:$J,[1]销售表!$I:$I,$A16,[1]销售表!$B:$B,CG$4),($L16-SUM($P16:CF16))*110%/(180-CF$4))</f>
        <v>#VALUE!</v>
      </c>
      <c r="CH16" s="23" t="e">
        <f ca="1">IF($C16&gt;CH$4,SUMIFS([1]销售表!$J:$J,[1]销售表!$I:$I,$A16,[1]销售表!$B:$B,CH$4),($L16-SUM($P16:CG16))*110%/(180-CG$4))</f>
        <v>#VALUE!</v>
      </c>
      <c r="CI16" s="23" t="e">
        <f ca="1">IF($C16&gt;CI$4,SUMIFS([1]销售表!$J:$J,[1]销售表!$I:$I,$A16,[1]销售表!$B:$B,CI$4),($L16-SUM($P16:CH16))*110%/(180-CH$4))</f>
        <v>#VALUE!</v>
      </c>
      <c r="CJ16" s="23" t="e">
        <f ca="1">IF($C16&gt;CJ$4,SUMIFS([1]销售表!$J:$J,[1]销售表!$I:$I,$A16,[1]销售表!$B:$B,CJ$4),($L16-SUM($P16:CI16))*110%/(180-CI$4))</f>
        <v>#VALUE!</v>
      </c>
      <c r="CK16" s="23" t="e">
        <f ca="1">IF($C16&gt;CK$4,SUMIFS([1]销售表!$J:$J,[1]销售表!$I:$I,$A16,[1]销售表!$B:$B,CK$4),($L16-SUM($P16:CJ16))*110%/(180-CJ$4))</f>
        <v>#VALUE!</v>
      </c>
      <c r="CL16" s="23" t="e">
        <f ca="1">IF($C16&gt;CL$4,SUMIFS([1]销售表!$J:$J,[1]销售表!$I:$I,$A16,[1]销售表!$B:$B,CL$4),($L16-SUM($P16:CK16))*110%/(180-CK$4))</f>
        <v>#VALUE!</v>
      </c>
      <c r="CM16" s="23" t="e">
        <f ca="1">IF($C16&gt;CM$4,SUMIFS([1]销售表!$J:$J,[1]销售表!$I:$I,$A16,[1]销售表!$B:$B,CM$4),($L16-SUM($P16:CL16))*110%/(180-CL$4))</f>
        <v>#VALUE!</v>
      </c>
      <c r="CN16" s="23" t="e">
        <f ca="1">IF($C16&gt;CN$4,SUMIFS([1]销售表!$J:$J,[1]销售表!$I:$I,$A16,[1]销售表!$B:$B,CN$4),($L16-SUM($P16:CM16))*110%/(180-CM$4))</f>
        <v>#VALUE!</v>
      </c>
      <c r="CO16" s="23" t="e">
        <f ca="1">IF($C16&gt;CO$4,SUMIFS([1]销售表!$J:$J,[1]销售表!$I:$I,$A16,[1]销售表!$B:$B,CO$4),($L16-SUM($P16:CN16))*110%/(180-CN$4))</f>
        <v>#VALUE!</v>
      </c>
      <c r="CP16" s="23" t="e">
        <f ca="1">IF($C16&gt;CP$4,SUMIFS([1]销售表!$J:$J,[1]销售表!$I:$I,$A16,[1]销售表!$B:$B,CP$4),($L16-SUM($P16:CO16))*110%/(180-CO$4))</f>
        <v>#VALUE!</v>
      </c>
      <c r="CQ16" s="23" t="e">
        <f ca="1">IF($C16&gt;CQ$4,SUMIFS([1]销售表!$J:$J,[1]销售表!$I:$I,$A16,[1]销售表!$B:$B,CQ$4),($L16-SUM($P16:CP16))*110%/(180-CP$4))</f>
        <v>#VALUE!</v>
      </c>
      <c r="CR16" s="23" t="e">
        <f ca="1">IF($C16&gt;CR$4,SUMIFS([1]销售表!$J:$J,[1]销售表!$I:$I,$A16,[1]销售表!$B:$B,CR$4),($L16-SUM($P16:CQ16))*110%/(180-CQ$4))</f>
        <v>#VALUE!</v>
      </c>
      <c r="CS16" s="23" t="e">
        <f ca="1">IF($C16&gt;CS$4,SUMIFS([1]销售表!$J:$J,[1]销售表!$I:$I,$A16,[1]销售表!$B:$B,CS$4),($L16-SUM($P16:CR16))*110%/(180-CR$4))</f>
        <v>#VALUE!</v>
      </c>
      <c r="CT16" s="23" t="e">
        <f ca="1">IF($C16&gt;CT$4,SUMIFS([1]销售表!$J:$J,[1]销售表!$I:$I,$A16,[1]销售表!$B:$B,CT$4),($L16-SUM($P16:CS16))*110%/(180-CS$4))</f>
        <v>#VALUE!</v>
      </c>
      <c r="CU16" s="23" t="e">
        <f ca="1">IF($C16&gt;CU$4,SUMIFS([1]销售表!$J:$J,[1]销售表!$I:$I,$A16,[1]销售表!$B:$B,CU$4),($L16-SUM($P16:CT16))*110%/(180-CT$4))</f>
        <v>#VALUE!</v>
      </c>
      <c r="CV16" s="23" t="e">
        <f ca="1">IF($C16&gt;CV$4,SUMIFS([1]销售表!$J:$J,[1]销售表!$I:$I,$A16,[1]销售表!$B:$B,CV$4),($L16-SUM($P16:CU16))*110%/(180-CU$4))</f>
        <v>#VALUE!</v>
      </c>
      <c r="CW16" s="23" t="e">
        <f ca="1">IF($C16&gt;CW$4,SUMIFS([1]销售表!$J:$J,[1]销售表!$I:$I,$A16,[1]销售表!$B:$B,CW$4),($L16-SUM($P16:CV16))*110%/(180-CV$4))</f>
        <v>#VALUE!</v>
      </c>
      <c r="CX16" s="23" t="e">
        <f ca="1">IF($C16&gt;CX$4,SUMIFS([1]销售表!$J:$J,[1]销售表!$I:$I,$A16,[1]销售表!$B:$B,CX$4),($L16-SUM($P16:CW16))*110%/(180-CW$4))</f>
        <v>#VALUE!</v>
      </c>
      <c r="CY16" s="23" t="e">
        <f ca="1">IF($C16&gt;CY$4,SUMIFS([1]销售表!$J:$J,[1]销售表!$I:$I,$A16,[1]销售表!$B:$B,CY$4),($L16-SUM($P16:CX16))*110%/(180-CX$4))</f>
        <v>#VALUE!</v>
      </c>
      <c r="CZ16" s="23" t="e">
        <f ca="1">IF($C16&gt;CZ$4,SUMIFS([1]销售表!$J:$J,[1]销售表!$I:$I,$A16,[1]销售表!$B:$B,CZ$4),($L16-SUM($P16:CY16))*110%/(180-CY$4))</f>
        <v>#VALUE!</v>
      </c>
      <c r="DA16" s="23" t="e">
        <f ca="1">IF($C16&gt;DA$4,SUMIFS([1]销售表!$J:$J,[1]销售表!$I:$I,$A16,[1]销售表!$B:$B,DA$4),($L16-SUM($P16:CZ16))*110%/(180-CZ$4))</f>
        <v>#VALUE!</v>
      </c>
      <c r="DB16" s="23" t="e">
        <f ca="1">IF($C16&gt;DB$4,SUMIFS([1]销售表!$J:$J,[1]销售表!$I:$I,$A16,[1]销售表!$B:$B,DB$4),($L16-SUM($P16:DA16))*110%/(180-DA$4))</f>
        <v>#VALUE!</v>
      </c>
      <c r="DC16" s="23" t="e">
        <f ca="1">IF($C16&gt;DC$4,SUMIFS([1]销售表!$J:$J,[1]销售表!$I:$I,$A16,[1]销售表!$B:$B,DC$4),($L16-SUM($P16:DB16))*110%/(180-DB$4))</f>
        <v>#VALUE!</v>
      </c>
      <c r="DD16" s="23" t="e">
        <f ca="1">IF($C16&gt;DD$4,SUMIFS([1]销售表!$J:$J,[1]销售表!$I:$I,$A16,[1]销售表!$B:$B,DD$4),($L16-SUM($P16:DC16))*110%/(180-DC$4))</f>
        <v>#VALUE!</v>
      </c>
      <c r="DE16" s="23" t="e">
        <f ca="1">IF($C16&gt;DE$4,SUMIFS([1]销售表!$J:$J,[1]销售表!$I:$I,$A16,[1]销售表!$B:$B,DE$4),($L16-SUM($P16:DD16))*110%/(180-DD$4))</f>
        <v>#VALUE!</v>
      </c>
      <c r="DF16" s="23" t="e">
        <f ca="1">IF($C16&gt;DF$4,SUMIFS([1]销售表!$J:$J,[1]销售表!$I:$I,$A16,[1]销售表!$B:$B,DF$4),($L16-SUM($P16:DE16))*110%/(180-DE$4))</f>
        <v>#VALUE!</v>
      </c>
      <c r="DG16" s="23" t="e">
        <f ca="1">IF($C16&gt;DG$4,SUMIFS([1]销售表!$J:$J,[1]销售表!$I:$I,$A16,[1]销售表!$B:$B,DG$4),($L16-SUM($P16:DF16))*110%/(180-DF$4))</f>
        <v>#VALUE!</v>
      </c>
      <c r="DH16" s="23" t="e">
        <f ca="1">IF($C16&gt;DH$4,SUMIFS([1]销售表!$J:$J,[1]销售表!$I:$I,$A16,[1]销售表!$B:$B,DH$4),($L16-SUM($P16:DG16))*110%/(180-DG$4))</f>
        <v>#VALUE!</v>
      </c>
      <c r="DI16" s="23" t="e">
        <f ca="1">IF($C16&gt;DI$4,SUMIFS([1]销售表!$J:$J,[1]销售表!$I:$I,$A16,[1]销售表!$B:$B,DI$4),($L16-SUM($P16:DH16))*110%/(180-DH$4))</f>
        <v>#VALUE!</v>
      </c>
      <c r="DJ16" s="23" t="e">
        <f ca="1">IF($C16&gt;DJ$4,SUMIFS([1]销售表!$J:$J,[1]销售表!$I:$I,$A16,[1]销售表!$B:$B,DJ$4),($L16-SUM($P16:DI16))*110%/(180-DI$4))</f>
        <v>#VALUE!</v>
      </c>
      <c r="DK16" s="23" t="e">
        <f ca="1">IF($C16&gt;DK$4,SUMIFS([1]销售表!$J:$J,[1]销售表!$I:$I,$A16,[1]销售表!$B:$B,DK$4),($L16-SUM($P16:DJ16))*110%/(180-DJ$4))</f>
        <v>#VALUE!</v>
      </c>
      <c r="DL16" s="23" t="e">
        <f ca="1">IF($C16&gt;DL$4,SUMIFS([1]销售表!$J:$J,[1]销售表!$I:$I,$A16,[1]销售表!$B:$B,DL$4),($L16-SUM($P16:DK16))*110%/(180-DK$4))</f>
        <v>#VALUE!</v>
      </c>
      <c r="DM16" s="23" t="e">
        <f ca="1">IF($C16&gt;DM$4,SUMIFS([1]销售表!$J:$J,[1]销售表!$I:$I,$A16,[1]销售表!$B:$B,DM$4),($L16-SUM($P16:DL16))*110%/(180-DL$4))</f>
        <v>#VALUE!</v>
      </c>
      <c r="DN16" s="23" t="e">
        <f ca="1">IF($C16&gt;DN$4,SUMIFS([1]销售表!$J:$J,[1]销售表!$I:$I,$A16,[1]销售表!$B:$B,DN$4),($L16-SUM($P16:DM16))*110%/(180-DM$4))</f>
        <v>#VALUE!</v>
      </c>
      <c r="DO16" s="23" t="e">
        <f ca="1">IF($C16&gt;DO$4,SUMIFS([1]销售表!$J:$J,[1]销售表!$I:$I,$A16,[1]销售表!$B:$B,DO$4),($L16-SUM($P16:DN16))*110%/(180-DN$4))</f>
        <v>#VALUE!</v>
      </c>
      <c r="DP16" s="23" t="e">
        <f ca="1">IF($C16&gt;DP$4,SUMIFS([1]销售表!$J:$J,[1]销售表!$I:$I,$A16,[1]销售表!$B:$B,DP$4),($L16-SUM($P16:DO16))*110%/(180-DO$4))</f>
        <v>#VALUE!</v>
      </c>
      <c r="DQ16" s="23" t="e">
        <f ca="1">IF($C16&gt;DQ$4,SUMIFS([1]销售表!$J:$J,[1]销售表!$I:$I,$A16,[1]销售表!$B:$B,DQ$4),($L16-SUM($P16:DP16))*110%/(180-DP$4))</f>
        <v>#VALUE!</v>
      </c>
      <c r="DR16" s="23" t="e">
        <f ca="1">IF($C16&gt;DR$4,SUMIFS([1]销售表!$J:$J,[1]销售表!$I:$I,$A16,[1]销售表!$B:$B,DR$4),($L16-SUM($P16:DQ16))*110%/(180-DQ$4))</f>
        <v>#VALUE!</v>
      </c>
      <c r="DS16" s="23" t="e">
        <f ca="1">IF($C16&gt;DS$4,SUMIFS([1]销售表!$J:$J,[1]销售表!$I:$I,$A16,[1]销售表!$B:$B,DS$4),($L16-SUM($P16:DR16))*110%/(180-DR$4))</f>
        <v>#VALUE!</v>
      </c>
      <c r="DT16" s="23" t="e">
        <f ca="1">IF($C16&gt;DT$4,SUMIFS([1]销售表!$J:$J,[1]销售表!$I:$I,$A16,[1]销售表!$B:$B,DT$4),($L16-SUM($P16:DS16))*110%/(180-DS$4))</f>
        <v>#VALUE!</v>
      </c>
      <c r="DU16" s="23" t="e">
        <f ca="1">IF($C16&gt;DU$4,SUMIFS([1]销售表!$J:$J,[1]销售表!$I:$I,$A16,[1]销售表!$B:$B,DU$4),($L16-SUM($P16:DT16))*110%/(180-DT$4))</f>
        <v>#VALUE!</v>
      </c>
      <c r="DV16" s="23" t="e">
        <f ca="1">IF($C16&gt;DV$4,SUMIFS([1]销售表!$J:$J,[1]销售表!$I:$I,$A16,[1]销售表!$B:$B,DV$4),($L16-SUM($P16:DU16))*110%/(180-DU$4))</f>
        <v>#VALUE!</v>
      </c>
      <c r="DW16" s="23" t="e">
        <f ca="1">IF($C16&gt;DW$4,SUMIFS([1]销售表!$J:$J,[1]销售表!$I:$I,$A16,[1]销售表!$B:$B,DW$4),($L16-SUM($P16:DV16))*110%/(180-DV$4))</f>
        <v>#VALUE!</v>
      </c>
      <c r="DX16" s="23" t="e">
        <f ca="1">IF($C16&gt;DX$4,SUMIFS([1]销售表!$J:$J,[1]销售表!$I:$I,$A16,[1]销售表!$B:$B,DX$4),($L16-SUM($P16:DW16))*110%/(180-DW$4))</f>
        <v>#VALUE!</v>
      </c>
      <c r="DY16" s="23" t="e">
        <f ca="1">IF($C16&gt;DY$4,SUMIFS([1]销售表!$J:$J,[1]销售表!$I:$I,$A16,[1]销售表!$B:$B,DY$4),($L16-SUM($P16:DX16))*110%/(180-DX$4))</f>
        <v>#VALUE!</v>
      </c>
      <c r="DZ16" s="23" t="e">
        <f ca="1">IF($C16&gt;DZ$4,SUMIFS([1]销售表!$J:$J,[1]销售表!$I:$I,$A16,[1]销售表!$B:$B,DZ$4),($L16-SUM($P16:DY16))*110%/(180-DY$4))</f>
        <v>#VALUE!</v>
      </c>
      <c r="EA16" s="23" t="e">
        <f ca="1">IF($C16&gt;EA$4,SUMIFS([1]销售表!$J:$J,[1]销售表!$I:$I,$A16,[1]销售表!$B:$B,EA$4),($L16-SUM($P16:DZ16))*110%/(180-DZ$4))</f>
        <v>#VALUE!</v>
      </c>
      <c r="EB16" s="23" t="e">
        <f ca="1">IF($C16&gt;EB$4,SUMIFS([1]销售表!$J:$J,[1]销售表!$I:$I,$A16,[1]销售表!$B:$B,EB$4),($L16-SUM($P16:EA16))*110%/(180-EA$4))</f>
        <v>#VALUE!</v>
      </c>
      <c r="EC16" s="23" t="e">
        <f ca="1">IF($C16&gt;EC$4,SUMIFS([1]销售表!$J:$J,[1]销售表!$I:$I,$A16,[1]销售表!$B:$B,EC$4),($L16-SUM($P16:EB16))*110%/(180-EB$4))</f>
        <v>#VALUE!</v>
      </c>
      <c r="ED16" s="23" t="e">
        <f ca="1">IF($C16&gt;ED$4,SUMIFS([1]销售表!$J:$J,[1]销售表!$I:$I,$A16,[1]销售表!$B:$B,ED$4),($L16-SUM($P16:EC16))*110%/(180-EC$4))</f>
        <v>#VALUE!</v>
      </c>
      <c r="EE16" s="23" t="e">
        <f ca="1">IF($C16&gt;EE$4,SUMIFS([1]销售表!$J:$J,[1]销售表!$I:$I,$A16,[1]销售表!$B:$B,EE$4),($L16-SUM($P16:ED16))*110%/(180-ED$4))</f>
        <v>#VALUE!</v>
      </c>
      <c r="EF16" s="23" t="e">
        <f ca="1">IF($C16&gt;EF$4,SUMIFS([1]销售表!$J:$J,[1]销售表!$I:$I,$A16,[1]销售表!$B:$B,EF$4),($L16-SUM($P16:EE16))*100%/(180-EE$4))</f>
        <v>#VALUE!</v>
      </c>
      <c r="EG16" s="23" t="e">
        <f ca="1">IF($C16&gt;EG$4,SUMIFS([1]销售表!$J:$J,[1]销售表!$I:$I,$A16,[1]销售表!$B:$B,EG$4),($L16-SUM($P16:EF16))*100%/(180-EF$4))</f>
        <v>#VALUE!</v>
      </c>
      <c r="EH16" s="23" t="e">
        <f ca="1">IF($C16&gt;EH$4,SUMIFS([1]销售表!$J:$J,[1]销售表!$I:$I,$A16,[1]销售表!$B:$B,EH$4),($L16-SUM($P16:EG16))*100%/(180-EG$4))</f>
        <v>#VALUE!</v>
      </c>
      <c r="EI16" s="23" t="e">
        <f ca="1">IF($C16&gt;EI$4,SUMIFS([1]销售表!$J:$J,[1]销售表!$I:$I,$A16,[1]销售表!$B:$B,EI$4),($L16-SUM($P16:EH16))*100%/(180-EH$4))</f>
        <v>#VALUE!</v>
      </c>
      <c r="EJ16" s="23" t="e">
        <f ca="1">IF($C16&gt;EJ$4,SUMIFS([1]销售表!$J:$J,[1]销售表!$I:$I,$A16,[1]销售表!$B:$B,EJ$4),($L16-SUM($P16:EI16))*100%/(180-EI$4))</f>
        <v>#VALUE!</v>
      </c>
      <c r="EK16" s="23" t="e">
        <f ca="1">IF($C16&gt;EK$4,SUMIFS([1]销售表!$J:$J,[1]销售表!$I:$I,$A16,[1]销售表!$B:$B,EK$4),($L16-SUM($P16:EJ16))*100%/(180-EJ$4))</f>
        <v>#VALUE!</v>
      </c>
      <c r="EL16" s="23" t="e">
        <f ca="1">IF($C16&gt;EL$4,SUMIFS([1]销售表!$J:$J,[1]销售表!$I:$I,$A16,[1]销售表!$B:$B,EL$4),($L16-SUM($P16:EK16))*100%/(180-EK$4))</f>
        <v>#VALUE!</v>
      </c>
      <c r="EM16" s="23" t="e">
        <f ca="1">IF($C16&gt;EM$4,SUMIFS([1]销售表!$J:$J,[1]销售表!$I:$I,$A16,[1]销售表!$B:$B,EM$4),($L16-SUM($P16:EL16))*100%/(180-EL$4))</f>
        <v>#VALUE!</v>
      </c>
      <c r="EN16" s="23" t="e">
        <f ca="1">IF($C16&gt;EN$4,SUMIFS([1]销售表!$J:$J,[1]销售表!$I:$I,$A16,[1]销售表!$B:$B,EN$4),($L16-SUM($P16:EM16))*100%/(180-EM$4))</f>
        <v>#VALUE!</v>
      </c>
      <c r="EO16" s="23" t="e">
        <f ca="1">IF($C16&gt;EO$4,SUMIFS([1]销售表!$J:$J,[1]销售表!$I:$I,$A16,[1]销售表!$B:$B,EO$4),($L16-SUM($P16:EN16))*100%/(180-EN$4))</f>
        <v>#VALUE!</v>
      </c>
      <c r="EP16" s="23" t="e">
        <f ca="1">IF($C16&gt;EP$4,SUMIFS([1]销售表!$J:$J,[1]销售表!$I:$I,$A16,[1]销售表!$B:$B,EP$4),($L16-SUM($P16:EO16))*100%/(180-EO$4))</f>
        <v>#VALUE!</v>
      </c>
      <c r="EQ16" s="23" t="e">
        <f ca="1">IF($C16&gt;EQ$4,SUMIFS([1]销售表!$J:$J,[1]销售表!$I:$I,$A16,[1]销售表!$B:$B,EQ$4),($L16-SUM($P16:EP16))*100%/(180-EP$4))</f>
        <v>#VALUE!</v>
      </c>
      <c r="ER16" s="23" t="e">
        <f ca="1">IF($C16&gt;ER$4,SUMIFS([1]销售表!$J:$J,[1]销售表!$I:$I,$A16,[1]销售表!$B:$B,ER$4),($L16-SUM($P16:EQ16))*100%/(180-EQ$4))</f>
        <v>#VALUE!</v>
      </c>
      <c r="ES16" s="23" t="e">
        <f ca="1">IF($C16&gt;ES$4,SUMIFS([1]销售表!$J:$J,[1]销售表!$I:$I,$A16,[1]销售表!$B:$B,ES$4),($L16-SUM($P16:ER16))*100%/(180-ER$4))</f>
        <v>#VALUE!</v>
      </c>
      <c r="ET16" s="23" t="e">
        <f ca="1">IF($C16&gt;ET$4,SUMIFS([1]销售表!$J:$J,[1]销售表!$I:$I,$A16,[1]销售表!$B:$B,ET$4),($L16-SUM($P16:ES16))*100%/(180-ES$4))</f>
        <v>#VALUE!</v>
      </c>
      <c r="EU16" s="23" t="e">
        <f ca="1">IF($C16&gt;EU$4,SUMIFS([1]销售表!$J:$J,[1]销售表!$I:$I,$A16,[1]销售表!$B:$B,EU$4),($L16-SUM($P16:ET16))*100%/(180-ET$4))</f>
        <v>#VALUE!</v>
      </c>
      <c r="EV16" s="23" t="e">
        <f ca="1">IF($C16&gt;EV$4,SUMIFS([1]销售表!$J:$J,[1]销售表!$I:$I,$A16,[1]销售表!$B:$B,EV$4),($L16-SUM($P16:EU16))*100%/(180-EU$4))</f>
        <v>#VALUE!</v>
      </c>
      <c r="EW16" s="23" t="e">
        <f ca="1">IF($C16&gt;EW$4,SUMIFS([1]销售表!$J:$J,[1]销售表!$I:$I,$A16,[1]销售表!$B:$B,EW$4),($L16-SUM($P16:EV16))*100%/(180-EV$4))</f>
        <v>#VALUE!</v>
      </c>
      <c r="EX16" s="23" t="e">
        <f ca="1">IF($C16&gt;EX$4,SUMIFS([1]销售表!$J:$J,[1]销售表!$I:$I,$A16,[1]销售表!$B:$B,EX$4),($L16-SUM($P16:EW16))*100%/(180-EW$4))</f>
        <v>#VALUE!</v>
      </c>
      <c r="EY16" s="23" t="e">
        <f ca="1">IF($C16&gt;EY$4,SUMIFS([1]销售表!$J:$J,[1]销售表!$I:$I,$A16,[1]销售表!$B:$B,EY$4),($L16-SUM($P16:EX16))*100%/(180-EX$4))</f>
        <v>#VALUE!</v>
      </c>
      <c r="EZ16" s="23" t="e">
        <f ca="1">IF($C16&gt;EZ$4,SUMIFS([1]销售表!$J:$J,[1]销售表!$I:$I,$A16,[1]销售表!$B:$B,EZ$4),($L16-SUM($P16:EY16))*100%/(180-EY$4))</f>
        <v>#VALUE!</v>
      </c>
      <c r="FA16" s="23" t="e">
        <f ca="1">IF($C16&gt;FA$4,SUMIFS([1]销售表!$J:$J,[1]销售表!$I:$I,$A16,[1]销售表!$B:$B,FA$4),($L16-SUM($P16:EZ16))*100%/(180-EZ$4))</f>
        <v>#VALUE!</v>
      </c>
      <c r="FB16" s="23" t="e">
        <f ca="1">IF($C16&gt;FB$4,SUMIFS([1]销售表!$J:$J,[1]销售表!$I:$I,$A16,[1]销售表!$B:$B,FB$4),($L16-SUM($P16:FA16))*100%/(180-FA$4))</f>
        <v>#VALUE!</v>
      </c>
      <c r="FC16" s="23" t="e">
        <f ca="1">IF($C16&gt;FC$4,SUMIFS([1]销售表!$J:$J,[1]销售表!$I:$I,$A16,[1]销售表!$B:$B,FC$4),($L16-SUM($P16:FB16))*100%/(180-FB$4))</f>
        <v>#VALUE!</v>
      </c>
      <c r="FD16" s="23" t="e">
        <f ca="1">IF($C16&gt;FD$4,SUMIFS([1]销售表!$J:$J,[1]销售表!$I:$I,$A16,[1]销售表!$B:$B,FD$4),($L16-SUM($P16:FC16))*100%/(180-FC$4))</f>
        <v>#VALUE!</v>
      </c>
      <c r="FE16" s="23" t="e">
        <f ca="1">IF($C16&gt;FE$4,SUMIFS([1]销售表!$J:$J,[1]销售表!$I:$I,$A16,[1]销售表!$B:$B,FE$4),($L16-SUM($P16:FD16))*100%/(180-FD$4))</f>
        <v>#VALUE!</v>
      </c>
      <c r="FF16" s="23" t="e">
        <f ca="1">IF($C16&gt;FF$4,SUMIFS([1]销售表!$J:$J,[1]销售表!$I:$I,$A16,[1]销售表!$B:$B,FF$4),($L16-SUM($P16:FE16))*100%/(180-FE$4))</f>
        <v>#VALUE!</v>
      </c>
      <c r="FG16" s="23" t="e">
        <f ca="1">IF($C16&gt;FG$4,SUMIFS([1]销售表!$J:$J,[1]销售表!$I:$I,$A16,[1]销售表!$B:$B,FG$4),($L16-SUM($P16:FF16))*100%/(180-FF$4))</f>
        <v>#VALUE!</v>
      </c>
      <c r="FH16" s="23" t="e">
        <f ca="1">IF($C16&gt;FH$4,SUMIFS([1]销售表!$J:$J,[1]销售表!$I:$I,$A16,[1]销售表!$B:$B,FH$4),($L16-SUM($P16:FG16))*100%/(180-FG$4))</f>
        <v>#VALUE!</v>
      </c>
      <c r="FI16" s="23" t="e">
        <f ca="1">IF($C16&gt;FI$4,SUMIFS([1]销售表!$J:$J,[1]销售表!$I:$I,$A16,[1]销售表!$B:$B,FI$4),($L16-SUM($P16:FH16))*100%/(180-FH$4))</f>
        <v>#VALUE!</v>
      </c>
      <c r="FJ16" s="23" t="e">
        <f ca="1">IF($C16&gt;FJ$4,SUMIFS([1]销售表!$J:$J,[1]销售表!$I:$I,$A16,[1]销售表!$B:$B,FJ$4),($L16-SUM($P16:FI16))*100%/(180-FI$4))</f>
        <v>#VALUE!</v>
      </c>
      <c r="FK16" s="23" t="e">
        <f ca="1">IF($C16&gt;FK$4,SUMIFS([1]销售表!$J:$J,[1]销售表!$I:$I,$A16,[1]销售表!$B:$B,FK$4),($L16-SUM($P16:FJ16))*100%/(180-FJ$4))</f>
        <v>#VALUE!</v>
      </c>
      <c r="FL16" s="23" t="e">
        <f ca="1">IF($C16&gt;FL$4,SUMIFS([1]销售表!$J:$J,[1]销售表!$I:$I,$A16,[1]销售表!$B:$B,FL$4),($L16-SUM($P16:FK16))*100%/(180-FK$4))</f>
        <v>#VALUE!</v>
      </c>
      <c r="FM16" s="23" t="e">
        <f ca="1">IF($C16&gt;FM$4,SUMIFS([1]销售表!$J:$J,[1]销售表!$I:$I,$A16,[1]销售表!$B:$B,FM$4),($L16-SUM($P16:FL16))*100%/(180-FL$4))</f>
        <v>#VALUE!</v>
      </c>
      <c r="FN16" s="23" t="e">
        <f ca="1">IF($C16&gt;FN$4,SUMIFS([1]销售表!$J:$J,[1]销售表!$I:$I,$A16,[1]销售表!$B:$B,FN$4),($L16-SUM($P16:FM16))*100%/(180-FM$4))</f>
        <v>#VALUE!</v>
      </c>
      <c r="FO16" s="23" t="e">
        <f ca="1">IF($C16&gt;FO$4,SUMIFS([1]销售表!$J:$J,[1]销售表!$I:$I,$A16,[1]销售表!$B:$B,FO$4),($L16-SUM($P16:FN16))*100%/(180-FN$4))</f>
        <v>#VALUE!</v>
      </c>
      <c r="FP16" s="23" t="e">
        <f ca="1">IF($C16&gt;FP$4,SUMIFS([1]销售表!$J:$J,[1]销售表!$I:$I,$A16,[1]销售表!$B:$B,FP$4),($L16-SUM($P16:FO16))*100%/(180-FO$4))</f>
        <v>#VALUE!</v>
      </c>
      <c r="FQ16" s="23" t="e">
        <f ca="1">IF($C16&gt;FQ$4,SUMIFS([1]销售表!$J:$J,[1]销售表!$I:$I,$A16,[1]销售表!$B:$B,FQ$4),($L16-SUM($P16:FP16))*100%/(180-FP$4))</f>
        <v>#VALUE!</v>
      </c>
      <c r="FR16" s="23" t="e">
        <f ca="1">IF($C16&gt;FR$4,SUMIFS([1]销售表!$J:$J,[1]销售表!$I:$I,$A16,[1]销售表!$B:$B,FR$4),($L16-SUM($P16:FQ16))*100%/(180-FQ$4))</f>
        <v>#VALUE!</v>
      </c>
      <c r="FS16" s="23" t="e">
        <f ca="1">IF($C16&gt;FS$4,SUMIFS([1]销售表!$J:$J,[1]销售表!$I:$I,$A16,[1]销售表!$B:$B,FS$4),($L16-SUM($P16:FR16))*100%/(180-FR$4))</f>
        <v>#VALUE!</v>
      </c>
      <c r="FT16" s="23" t="e">
        <f ca="1">IF($C16&gt;FT$4,SUMIFS([1]销售表!$J:$J,[1]销售表!$I:$I,$A16,[1]销售表!$B:$B,FT$4),($L16-SUM($P16:FS16))*100%/(180-FS$4))</f>
        <v>#VALUE!</v>
      </c>
      <c r="FU16" s="23" t="e">
        <f ca="1">IF($C16&gt;FU$4,SUMIFS([1]销售表!$J:$J,[1]销售表!$I:$I,$A16,[1]销售表!$B:$B,FU$4),($L16-SUM($P16:FT16))*100%/(180-FT$4))</f>
        <v>#VALUE!</v>
      </c>
      <c r="FV16" s="23" t="e">
        <f ca="1">IF($C16&gt;FV$4,SUMIFS([1]销售表!$J:$J,[1]销售表!$I:$I,$A16,[1]销售表!$B:$B,FV$4),($L16-SUM($P16:FU16))*100%/(180-FU$4))</f>
        <v>#VALUE!</v>
      </c>
      <c r="FW16" s="23" t="e">
        <f ca="1">IF($C16&gt;FW$4,SUMIFS([1]销售表!$J:$J,[1]销售表!$I:$I,$A16,[1]销售表!$B:$B,FW$4),($L16-SUM($P16:FV16))*100%/(180-FV$4))</f>
        <v>#VALUE!</v>
      </c>
      <c r="FX16" s="23" t="e">
        <f ca="1">IF($C16&gt;FX$4,SUMIFS([1]销售表!$J:$J,[1]销售表!$I:$I,$A16,[1]销售表!$B:$B,FX$4),($L16-SUM($P16:FW16))*100%/(180-FW$4))</f>
        <v>#VALUE!</v>
      </c>
      <c r="FY16" s="23" t="e">
        <f ca="1">IF($C16&gt;FY$4,SUMIFS([1]销售表!$J:$J,[1]销售表!$I:$I,$A16,[1]销售表!$B:$B,FY$4),($L16-SUM($P16:FX16))*100%/(180-FX$4))</f>
        <v>#VALUE!</v>
      </c>
      <c r="FZ16" s="23" t="e">
        <f ca="1">IF($C16&gt;FZ$4,SUMIFS([1]销售表!$J:$J,[1]销售表!$I:$I,$A16,[1]销售表!$B:$B,FZ$4),($L16-SUM($P16:FY16))*100%/(180-FY$4))</f>
        <v>#VALUE!</v>
      </c>
      <c r="GA16" s="23" t="e">
        <f ca="1">IF($C16&gt;GA$4,SUMIFS([1]销售表!$J:$J,[1]销售表!$I:$I,$A16,[1]销售表!$B:$B,GA$4),($L16-SUM($P16:FZ16))*100%/(180-FZ$4))</f>
        <v>#VALUE!</v>
      </c>
      <c r="GB16" s="23" t="e">
        <f ca="1">IF($C16&gt;GB$4,SUMIFS([1]销售表!$J:$J,[1]销售表!$I:$I,$A16,[1]销售表!$B:$B,GB$4),($L16-SUM($P16:GA16))*100%/(180-GA$4))</f>
        <v>#VALUE!</v>
      </c>
      <c r="GC16" s="23" t="e">
        <f ca="1">IF($C16&gt;GC$4,SUMIFS([1]销售表!$J:$J,[1]销售表!$I:$I,$A16,[1]销售表!$B:$B,GC$4),($L16-SUM($P16:GB16))*100%/(180-GB$4))</f>
        <v>#VALUE!</v>
      </c>
      <c r="GD16" s="23" t="e">
        <f ca="1">IF($C16&gt;GD$4,SUMIFS([1]销售表!$J:$J,[1]销售表!$I:$I,$A16,[1]销售表!$B:$B,GD$4),($L16-SUM($P16:GC16))*100%/(180-GC$4))</f>
        <v>#VALUE!</v>
      </c>
      <c r="GE16" s="23" t="e">
        <f ca="1">IF($C16&gt;GE$4,SUMIFS([1]销售表!$J:$J,[1]销售表!$I:$I,$A16,[1]销售表!$B:$B,GE$4),($L16-SUM($P16:GD16))*100%/(180-GD$4))</f>
        <v>#VALUE!</v>
      </c>
      <c r="GF16" s="23" t="e">
        <f ca="1">IF($C16&gt;GF$4,SUMIFS([1]销售表!$J:$J,[1]销售表!$I:$I,$A16,[1]销售表!$B:$B,GF$4),($L16-SUM($P16:GE16))*100%/(180-GE$4))</f>
        <v>#VALUE!</v>
      </c>
      <c r="GG16" s="23" t="e">
        <f ca="1">IF($C16&gt;GG$4,SUMIFS([1]销售表!$J:$J,[1]销售表!$I:$I,$A16,[1]销售表!$B:$B,GG$4),($L16-SUM($P16:GF16))*100%/(180-GF$4))</f>
        <v>#VALUE!</v>
      </c>
      <c r="GH16" s="23" t="e">
        <f ca="1">IF($C16&gt;GH$4,SUMIFS([1]销售表!$J:$J,[1]销售表!$I:$I,$A16,[1]销售表!$B:$B,GH$4),($L16-SUM($P16:GG16))*100%/(180-GG$4))</f>
        <v>#VALUE!</v>
      </c>
      <c r="GI16" s="23" t="e">
        <f ca="1">IF($C16&gt;GI$4,SUMIFS([1]销售表!$J:$J,[1]销售表!$I:$I,$A16,[1]销售表!$B:$B,GI$4),($L16-SUM($P16:GH16))*100%/(180-GH$4))</f>
        <v>#VALUE!</v>
      </c>
      <c r="GJ16" s="23" t="e">
        <f ca="1">IF($C16&gt;GJ$4,SUMIFS([1]销售表!$J:$J,[1]销售表!$I:$I,$A16,[1]销售表!$B:$B,GJ$4),($L16-SUM($P16:GI16))*100%/(180-GI$4))</f>
        <v>#VALUE!</v>
      </c>
      <c r="GK16" s="23" t="e">
        <f ca="1">IF($C16&gt;GK$4,SUMIFS([1]销售表!$J:$J,[1]销售表!$I:$I,$A16,[1]销售表!$B:$B,GK$4),($L16-SUM($P16:GJ16))*100%/(180-GJ$4))</f>
        <v>#VALUE!</v>
      </c>
      <c r="GL16" s="23" t="e">
        <f ca="1">IF($C16&gt;GL$4,SUMIFS([1]销售表!$J:$J,[1]销售表!$I:$I,$A16,[1]销售表!$B:$B,GL$4),($L16-SUM($P16:GK16))*100%/(180-GK$4))</f>
        <v>#VALUE!</v>
      </c>
      <c r="GM16" s="23" t="e">
        <f ca="1">IF($C16&gt;GM$4,SUMIFS([1]销售表!$J:$J,[1]销售表!$I:$I,$A16,[1]销售表!$B:$B,GM$4),($L16-SUM($P16:GL16))*100%/(180-GL$4))</f>
        <v>#VALUE!</v>
      </c>
    </row>
    <row r="17" spans="1:195" x14ac:dyDescent="0.25">
      <c r="A17" s="9"/>
      <c r="B17" s="8"/>
      <c r="C17" s="9">
        <f t="shared" ca="1" si="16"/>
        <v>46203</v>
      </c>
      <c r="D17" s="9"/>
      <c r="E17" s="9">
        <f t="shared" si="1"/>
        <v>0</v>
      </c>
      <c r="F17" s="9"/>
      <c r="G17" s="9"/>
      <c r="H17" s="10" t="e">
        <f t="shared" si="2"/>
        <v>#DIV/0!</v>
      </c>
      <c r="I17" s="9"/>
      <c r="J17" s="9">
        <f>SUMIFS([1]销售表!J:J,[1]销售表!I:I,A17,[1]销售表!E:E,"可取")</f>
        <v>0</v>
      </c>
      <c r="K17" s="9"/>
      <c r="L17" s="9"/>
      <c r="M17" s="11">
        <f>_xlfn.XLOOKUP(A17,[1]销售表!I:I,[1]销售表!J:J,0,0,-1)</f>
        <v>0</v>
      </c>
      <c r="N17" s="11" t="str" cm="1">
        <f t="array" ref="N17" ca="1">IF(C17&gt;180,"0",INDEX(P17:GM17,C17))</f>
        <v>0</v>
      </c>
      <c r="O17" s="22"/>
      <c r="P17" s="23">
        <f>SUMIFS([1]销售表!J:J,[1]销售表!I:I,A17,[1]销售表!B:B,$P$4)</f>
        <v>0</v>
      </c>
      <c r="Q17" s="23" t="e">
        <f ca="1">IF($C17&gt;Q$4,SUMIFS([1]销售表!$J:$J,[1]销售表!$I:$I,$A17,[1]销售表!$B:$B,Q$4),($L17-SUM($P17))*80%/(180-P$4))</f>
        <v>#VALUE!</v>
      </c>
      <c r="R17" s="23" t="e">
        <f ca="1">IF($C17&gt;R$4,SUMIFS([1]销售表!$J:$J,[1]销售表!$I:$I,$A17,[1]销售表!$B:$B,R$4),($L17-SUM($P17:Q17))*80%/(180-Q$4))</f>
        <v>#VALUE!</v>
      </c>
      <c r="S17" s="23" t="e">
        <f ca="1">IF($C17&gt;S$4,SUMIFS([1]销售表!$J:$J,[1]销售表!$I:$I,$A17,[1]销售表!$B:$B,S$4),($L17-SUM($P17:R17))*80%/(180-R$4))</f>
        <v>#VALUE!</v>
      </c>
      <c r="T17" s="23" t="e">
        <f ca="1">IF($C17&gt;T$4,SUMIFS([1]销售表!$J:$J,[1]销售表!$I:$I,$A17,[1]销售表!$B:$B,T$4),($L17-SUM($P17:S17))*80%/(180-S$4))</f>
        <v>#VALUE!</v>
      </c>
      <c r="U17" s="23" t="e">
        <f ca="1">IF($C17&gt;U$4,SUMIFS([1]销售表!$J:$J,[1]销售表!$I:$I,$A17,[1]销售表!$B:$B,U$4),($L17-SUM($P17:T17))*80%/(180-T$4))</f>
        <v>#VALUE!</v>
      </c>
      <c r="V17" s="23" t="e">
        <f ca="1">IF($C17&gt;V$4,SUMIFS([1]销售表!$J:$J,[1]销售表!$I:$I,$A17,[1]销售表!$B:$B,V$4),($L17-SUM($P17:U17))*80%/(180-U$4))</f>
        <v>#VALUE!</v>
      </c>
      <c r="W17" s="23" t="e">
        <f ca="1">IF($C17&gt;W$4,SUMIFS([1]销售表!$J:$J,[1]销售表!$I:$I,$A17,[1]销售表!$B:$B,W$4),($L17-SUM($P17:V17))*80%/(180-V$4))</f>
        <v>#VALUE!</v>
      </c>
      <c r="X17" s="23" t="e">
        <f ca="1">IF($C17&gt;X$4,SUMIFS([1]销售表!$J:$J,[1]销售表!$I:$I,$A17,[1]销售表!$B:$B,X$4),($L17-SUM($P17:W17))*80%/(180-W$4))</f>
        <v>#VALUE!</v>
      </c>
      <c r="Y17" s="23" t="e">
        <f ca="1">IF($C17&gt;Y$4,SUMIFS([1]销售表!$J:$J,[1]销售表!$I:$I,$A17,[1]销售表!$B:$B,Y$4),($L17-SUM($P17:X17))*80%/(180-X$4))</f>
        <v>#VALUE!</v>
      </c>
      <c r="Z17" s="23" t="e">
        <f ca="1">IF($C17&gt;Z$4,SUMIFS([1]销售表!$J:$J,[1]销售表!$I:$I,$A17,[1]销售表!$B:$B,Z$4),($L17-SUM($P17:Y17))*80%/(180-Y$4))</f>
        <v>#VALUE!</v>
      </c>
      <c r="AA17" s="23" t="e">
        <f ca="1">IF($C17&gt;AA$4,SUMIFS([1]销售表!$J:$J,[1]销售表!$I:$I,$A17,[1]销售表!$B:$B,AA$4),($L17-SUM($P17:Z17))*80%/(180-Z$4))</f>
        <v>#VALUE!</v>
      </c>
      <c r="AB17" s="23" t="e">
        <f ca="1">IF($C17&gt;AB$4,SUMIFS([1]销售表!$J:$J,[1]销售表!$I:$I,$A17,[1]销售表!$B:$B,AB$4),($L17-SUM($P17:AA17))*80%/(180-AA$4))</f>
        <v>#VALUE!</v>
      </c>
      <c r="AC17" s="23" t="e">
        <f ca="1">IF($C17&gt;AC$4,SUMIFS([1]销售表!$J:$J,[1]销售表!$I:$I,$A17,[1]销售表!$B:$B,AC$4),($L17-SUM($P17:AB17))*80%/(180-AB$4))</f>
        <v>#VALUE!</v>
      </c>
      <c r="AD17" s="23" t="e">
        <f ca="1">IF($C17&gt;AD$4,SUMIFS([1]销售表!$J:$J,[1]销售表!$I:$I,$A17,[1]销售表!$B:$B,AD$4),($L17-SUM($P17:AC17))*80%/(180-AC$4))</f>
        <v>#VALUE!</v>
      </c>
      <c r="AE17" s="23" t="e">
        <f ca="1">IF($C17&gt;AE$4,SUMIFS([1]销售表!$J:$J,[1]销售表!$I:$I,$A17,[1]销售表!$B:$B,AE$4),($L17-SUM($P17:AD17))*80%/(180-AD$4))</f>
        <v>#VALUE!</v>
      </c>
      <c r="AF17" s="23" t="e">
        <f ca="1">IF($C17&gt;AF$4,SUMIFS([1]销售表!$J:$J,[1]销售表!$I:$I,$A17,[1]销售表!$B:$B,AF$4),($L17-SUM($P17:AE17))*80%/(180-AE$4))</f>
        <v>#VALUE!</v>
      </c>
      <c r="AG17" s="23" t="e">
        <f ca="1">IF($C17&gt;AG$4,SUMIFS([1]销售表!$J:$J,[1]销售表!$I:$I,$A17,[1]销售表!$B:$B,AG$4),($L17-SUM($P17:AF17))*80%/(180-AF$4))</f>
        <v>#VALUE!</v>
      </c>
      <c r="AH17" s="23" t="e">
        <f ca="1">IF($C17&gt;AH$4,SUMIFS([1]销售表!$J:$J,[1]销售表!$I:$I,$A17,[1]销售表!$B:$B,AH$4),($L17-SUM($P17:AG17))*80%/(180-AG$4))</f>
        <v>#VALUE!</v>
      </c>
      <c r="AI17" s="23" t="e">
        <f ca="1">IF($C17&gt;AI$4,SUMIFS([1]销售表!$J:$J,[1]销售表!$I:$I,$A17,[1]销售表!$B:$B,AI$4),($L17-SUM($P17:AH17))*80%/(180-AH$4))</f>
        <v>#VALUE!</v>
      </c>
      <c r="AJ17" s="23" t="e">
        <f ca="1">IF($C17&gt;AJ$4,SUMIFS([1]销售表!$J:$J,[1]销售表!$I:$I,$A17,[1]销售表!$B:$B,AJ$4),($L17-SUM($P17:AI17))*80%/(180-AI$4))</f>
        <v>#VALUE!</v>
      </c>
      <c r="AK17" s="23" t="e">
        <f ca="1">IF($C17&gt;AK$4,SUMIFS([1]销售表!$J:$J,[1]销售表!$I:$I,$A17,[1]销售表!$B:$B,AK$4),($L17-SUM($P17:AJ17))*80%/(180-AJ$4))</f>
        <v>#VALUE!</v>
      </c>
      <c r="AL17" s="23" t="e">
        <f ca="1">IF($C17&gt;AL$4,SUMIFS([1]销售表!$J:$J,[1]销售表!$I:$I,$A17,[1]销售表!$B:$B,AL$4),($L17-SUM($P17:AK17))*80%/(180-AK$4))</f>
        <v>#VALUE!</v>
      </c>
      <c r="AM17" s="23" t="e">
        <f ca="1">IF($C17&gt;AM$4,SUMIFS([1]销售表!$J:$J,[1]销售表!$I:$I,$A17,[1]销售表!$B:$B,AM$4),($L17-SUM($P17:AL17))*80%/(180-AL$4))</f>
        <v>#VALUE!</v>
      </c>
      <c r="AN17" s="23" t="e">
        <f ca="1">IF($C17&gt;AN$4,SUMIFS([1]销售表!$J:$J,[1]销售表!$I:$I,$A17,[1]销售表!$B:$B,AN$4),($L17-SUM($P17:AM17))*80%/(180-AM$4))</f>
        <v>#VALUE!</v>
      </c>
      <c r="AO17" s="23" t="e">
        <f ca="1">IF($C17&gt;AO$4,SUMIFS([1]销售表!$J:$J,[1]销售表!$I:$I,$A17,[1]销售表!$B:$B,AO$4),($L17-SUM($P17:AN17))*80%/(180-AN$4))</f>
        <v>#VALUE!</v>
      </c>
      <c r="AP17" s="23" t="e">
        <f ca="1">IF($C17&gt;AP$4,SUMIFS([1]销售表!$J:$J,[1]销售表!$I:$I,$A17,[1]销售表!$B:$B,AP$4),($L17-SUM($P17:AO17))*80%/(180-AO$4))</f>
        <v>#VALUE!</v>
      </c>
      <c r="AQ17" s="23" t="e">
        <f ca="1">IF($C17&gt;AQ$4,SUMIFS([1]销售表!$J:$J,[1]销售表!$I:$I,$A17,[1]销售表!$B:$B,AQ$4),($L17-SUM($P17:AP17))*80%/(180-AP$4))</f>
        <v>#VALUE!</v>
      </c>
      <c r="AR17" s="23" t="e">
        <f ca="1">IF($C17&gt;AR$4,SUMIFS([1]销售表!$J:$J,[1]销售表!$I:$I,$A17,[1]销售表!$B:$B,AR$4),($L17-SUM($P17:AQ17))*80%/(180-AQ$4))</f>
        <v>#VALUE!</v>
      </c>
      <c r="AS17" s="23" t="e">
        <f ca="1">IF($C17&gt;AS$4,SUMIFS([1]销售表!$J:$J,[1]销售表!$I:$I,$A17,[1]销售表!$B:$B,AS$4),($L17-SUM($P17:AR17))*80%/(180-AR$4))</f>
        <v>#VALUE!</v>
      </c>
      <c r="AT17" s="23" t="e">
        <f ca="1">IF($C17&gt;AT$4,SUMIFS([1]销售表!$J:$J,[1]销售表!$I:$I,$A17,[1]销售表!$B:$B,AT$4),($L17-SUM($P17:AS17))*110%/(180-AS$4))</f>
        <v>#VALUE!</v>
      </c>
      <c r="AU17" s="23" t="e">
        <f ca="1">IF($C17&gt;AU$4,SUMIFS([1]销售表!$J:$J,[1]销售表!$I:$I,$A17,[1]销售表!$B:$B,AU$4),($L17-SUM($P17:AT17))*110%/(180-AT$4))</f>
        <v>#VALUE!</v>
      </c>
      <c r="AV17" s="23" t="e">
        <f ca="1">IF($C17&gt;AV$4,SUMIFS([1]销售表!$J:$J,[1]销售表!$I:$I,$A17,[1]销售表!$B:$B,AV$4),($L17-SUM($P17:AU17))*110%/(180-AU$4))</f>
        <v>#VALUE!</v>
      </c>
      <c r="AW17" s="23" t="e">
        <f ca="1">IF($C17&gt;AW$4,SUMIFS([1]销售表!$J:$J,[1]销售表!$I:$I,$A17,[1]销售表!$B:$B,AW$4),($L17-SUM($P17:AV17))*110%/(180-AV$4))</f>
        <v>#VALUE!</v>
      </c>
      <c r="AX17" s="23" t="e">
        <f ca="1">IF($C17&gt;AX$4,SUMIFS([1]销售表!$J:$J,[1]销售表!$I:$I,$A17,[1]销售表!$B:$B,AX$4),($L17-SUM($P17:AW17))*110%/(180-AW$4))</f>
        <v>#VALUE!</v>
      </c>
      <c r="AY17" s="23" t="e">
        <f ca="1">IF($C17&gt;AY$4,SUMIFS([1]销售表!$J:$J,[1]销售表!$I:$I,$A17,[1]销售表!$B:$B,AY$4),($L17-SUM($P17:AX17))*110%/(180-AX$4))</f>
        <v>#VALUE!</v>
      </c>
      <c r="AZ17" s="23" t="e">
        <f ca="1">IF($C17&gt;AZ$4,SUMIFS([1]销售表!$J:$J,[1]销售表!$I:$I,$A17,[1]销售表!$B:$B,AZ$4),($L17-SUM($P17:AY17))*110%/(180-AY$4))</f>
        <v>#VALUE!</v>
      </c>
      <c r="BA17" s="23" t="e">
        <f ca="1">IF($C17&gt;BA$4,SUMIFS([1]销售表!$J:$J,[1]销售表!$I:$I,$A17,[1]销售表!$B:$B,BA$4),($L17-SUM($P17:AZ17))*110%/(180-AZ$4))</f>
        <v>#VALUE!</v>
      </c>
      <c r="BB17" s="23" t="e">
        <f ca="1">IF($C17&gt;BB$4,SUMIFS([1]销售表!$J:$J,[1]销售表!$I:$I,$A17,[1]销售表!$B:$B,BB$4),($L17-SUM($P17:BA17))*110%/(180-BA$4))</f>
        <v>#VALUE!</v>
      </c>
      <c r="BC17" s="23" t="e">
        <f ca="1">IF($C17&gt;BC$4,SUMIFS([1]销售表!$J:$J,[1]销售表!$I:$I,$A17,[1]销售表!$B:$B,BC$4),($L17-SUM($P17:BB17))*110%/(180-BB$4))</f>
        <v>#VALUE!</v>
      </c>
      <c r="BD17" s="23" t="e">
        <f ca="1">IF($C17&gt;BD$4,SUMIFS([1]销售表!$J:$J,[1]销售表!$I:$I,$A17,[1]销售表!$B:$B,BD$4),($L17-SUM($P17:BC17))*110%/(180-BC$4))</f>
        <v>#VALUE!</v>
      </c>
      <c r="BE17" s="23" t="e">
        <f ca="1">IF($C17&gt;BE$4,SUMIFS([1]销售表!$J:$J,[1]销售表!$I:$I,$A17,[1]销售表!$B:$B,BE$4),($L17-SUM($P17:BD17))*110%/(180-BD$4))</f>
        <v>#VALUE!</v>
      </c>
      <c r="BF17" s="23" t="e">
        <f ca="1">IF($C17&gt;BF$4,SUMIFS([1]销售表!$J:$J,[1]销售表!$I:$I,$A17,[1]销售表!$B:$B,BF$4),($L17-SUM($P17:BE17))*110%/(180-BE$4))</f>
        <v>#VALUE!</v>
      </c>
      <c r="BG17" s="23" t="e">
        <f ca="1">IF($C17&gt;BG$4,SUMIFS([1]销售表!$J:$J,[1]销售表!$I:$I,$A17,[1]销售表!$B:$B,BG$4),($L17-SUM($P17:BF17))*110%/(180-BF$4))</f>
        <v>#VALUE!</v>
      </c>
      <c r="BH17" s="23" t="e">
        <f ca="1">IF($C17&gt;BH$4,SUMIFS([1]销售表!$J:$J,[1]销售表!$I:$I,$A17,[1]销售表!$B:$B,BH$4),($L17-SUM($P17:BG17))*110%/(180-BG$4))</f>
        <v>#VALUE!</v>
      </c>
      <c r="BI17" s="23" t="e">
        <f ca="1">IF($C17&gt;BI$4,SUMIFS([1]销售表!$J:$J,[1]销售表!$I:$I,$A17,[1]销售表!$B:$B,BI$4),($L17-SUM($P17:BH17))*110%/(180-BH$4))</f>
        <v>#VALUE!</v>
      </c>
      <c r="BJ17" s="23" t="e">
        <f ca="1">IF($C17&gt;BJ$4,SUMIFS([1]销售表!$J:$J,[1]销售表!$I:$I,$A17,[1]销售表!$B:$B,BJ$4),($L17-SUM($P17:BI17))*110%/(180-BI$4))</f>
        <v>#VALUE!</v>
      </c>
      <c r="BK17" s="23" t="e">
        <f ca="1">IF($C17&gt;BK$4,SUMIFS([1]销售表!$J:$J,[1]销售表!$I:$I,$A17,[1]销售表!$B:$B,BK$4),($L17-SUM($P17:BJ17))*110%/(180-BJ$4))</f>
        <v>#VALUE!</v>
      </c>
      <c r="BL17" s="23" t="e">
        <f ca="1">IF($C17&gt;BL$4,SUMIFS([1]销售表!$J:$J,[1]销售表!$I:$I,$A17,[1]销售表!$B:$B,BL$4),($L17-SUM($P17:BK17))*110%/(180-BK$4))</f>
        <v>#VALUE!</v>
      </c>
      <c r="BM17" s="23" t="e">
        <f ca="1">IF($C17&gt;BM$4,SUMIFS([1]销售表!$J:$J,[1]销售表!$I:$I,$A17,[1]销售表!$B:$B,BM$4),($L17-SUM($P17:BL17))*110%/(180-BL$4))</f>
        <v>#VALUE!</v>
      </c>
      <c r="BN17" s="23" t="e">
        <f ca="1">IF($C17&gt;BN$4,SUMIFS([1]销售表!$J:$J,[1]销售表!$I:$I,$A17,[1]销售表!$B:$B,BN$4),($L17-SUM($P17:BM17))*110%/(180-BM$4))</f>
        <v>#VALUE!</v>
      </c>
      <c r="BO17" s="23" t="e">
        <f ca="1">IF($C17&gt;BO$4,SUMIFS([1]销售表!$J:$J,[1]销售表!$I:$I,$A17,[1]销售表!$B:$B,BO$4),($L17-SUM($P17:BN17))*110%/(180-BN$4))</f>
        <v>#VALUE!</v>
      </c>
      <c r="BP17" s="23" t="e">
        <f ca="1">IF($C17&gt;BP$4,SUMIFS([1]销售表!$J:$J,[1]销售表!$I:$I,$A17,[1]销售表!$B:$B,BP$4),($L17-SUM($P17:BO17))*110%/(180-BO$4))</f>
        <v>#VALUE!</v>
      </c>
      <c r="BQ17" s="23" t="e">
        <f ca="1">IF($C17&gt;BQ$4,SUMIFS([1]销售表!$J:$J,[1]销售表!$I:$I,$A17,[1]销售表!$B:$B,BQ$4),($L17-SUM($P17:BP17))*110%/(180-BP$4))</f>
        <v>#VALUE!</v>
      </c>
      <c r="BR17" s="23" t="e">
        <f ca="1">IF($C17&gt;BR$4,SUMIFS([1]销售表!$J:$J,[1]销售表!$I:$I,$A17,[1]销售表!$B:$B,BR$4),($L17-SUM($P17:BQ17))*110%/(180-BQ$4))</f>
        <v>#VALUE!</v>
      </c>
      <c r="BS17" s="23" t="e">
        <f ca="1">IF($C17&gt;BS$4,SUMIFS([1]销售表!$J:$J,[1]销售表!$I:$I,$A17,[1]销售表!$B:$B,BS$4),($L17-SUM($P17:BR17))*110%/(180-BR$4))</f>
        <v>#VALUE!</v>
      </c>
      <c r="BT17" s="23" t="e">
        <f ca="1">IF($C17&gt;BT$4,SUMIFS([1]销售表!$J:$J,[1]销售表!$I:$I,$A17,[1]销售表!$B:$B,BT$4),($L17-SUM($P17:BS17))*110%/(180-BS$4))</f>
        <v>#VALUE!</v>
      </c>
      <c r="BU17" s="23" t="e">
        <f ca="1">IF($C17&gt;BU$4,SUMIFS([1]销售表!$J:$J,[1]销售表!$I:$I,$A17,[1]销售表!$B:$B,BU$4),($L17-SUM($P17:BT17))*110%/(180-BT$4))</f>
        <v>#VALUE!</v>
      </c>
      <c r="BV17" s="23" t="e">
        <f ca="1">IF($C17&gt;BV$4,SUMIFS([1]销售表!$J:$J,[1]销售表!$I:$I,$A17,[1]销售表!$B:$B,BV$4),($L17-SUM($P17:BU17))*110%/(180-BU$4))</f>
        <v>#VALUE!</v>
      </c>
      <c r="BW17" s="23" t="e">
        <f ca="1">IF($C17&gt;BW$4,SUMIFS([1]销售表!$J:$J,[1]销售表!$I:$I,$A17,[1]销售表!$B:$B,BW$4),($L17-SUM($P17:BV17))*110%/(180-BV$4))</f>
        <v>#VALUE!</v>
      </c>
      <c r="BX17" s="23" t="e">
        <f ca="1">IF($C17&gt;BX$4,SUMIFS([1]销售表!$J:$J,[1]销售表!$I:$I,$A17,[1]销售表!$B:$B,BX$4),($L17-SUM($P17:BW17))*110%/(180-BW$4))</f>
        <v>#VALUE!</v>
      </c>
      <c r="BY17" s="23" t="e">
        <f ca="1">IF($C17&gt;BY$4,SUMIFS([1]销售表!$J:$J,[1]销售表!$I:$I,$A17,[1]销售表!$B:$B,BY$4),($L17-SUM($P17:BX17))*110%/(180-BX$4))</f>
        <v>#VALUE!</v>
      </c>
      <c r="BZ17" s="23" t="e">
        <f ca="1">IF($C17&gt;BZ$4,SUMIFS([1]销售表!$J:$J,[1]销售表!$I:$I,$A17,[1]销售表!$B:$B,BZ$4),($L17-SUM($P17:BY17))*110%/(180-BY$4))</f>
        <v>#VALUE!</v>
      </c>
      <c r="CA17" s="23" t="e">
        <f ca="1">IF($C17&gt;CA$4,SUMIFS([1]销售表!$J:$J,[1]销售表!$I:$I,$A17,[1]销售表!$B:$B,CA$4),($L17-SUM($P17:BZ17))*110%/(180-BZ$4))</f>
        <v>#VALUE!</v>
      </c>
      <c r="CB17" s="23" t="e">
        <f ca="1">IF($C17&gt;CB$4,SUMIFS([1]销售表!$J:$J,[1]销售表!$I:$I,$A17,[1]销售表!$B:$B,CB$4),($L17-SUM($P17:CA17))*110%/(180-CA$4))</f>
        <v>#VALUE!</v>
      </c>
      <c r="CC17" s="23" t="e">
        <f ca="1">IF($C17&gt;CC$4,SUMIFS([1]销售表!$J:$J,[1]销售表!$I:$I,$A17,[1]销售表!$B:$B,CC$4),($L17-SUM($P17:CB17))*110%/(180-CB$4))</f>
        <v>#VALUE!</v>
      </c>
      <c r="CD17" s="23" t="e">
        <f ca="1">IF($C17&gt;CD$4,SUMIFS([1]销售表!$J:$J,[1]销售表!$I:$I,$A17,[1]销售表!$B:$B,CD$4),($L17-SUM($P17:CC17))*110%/(180-CC$4))</f>
        <v>#VALUE!</v>
      </c>
      <c r="CE17" s="23" t="e">
        <f ca="1">IF($C17&gt;CE$4,SUMIFS([1]销售表!$J:$J,[1]销售表!$I:$I,$A17,[1]销售表!$B:$B,CE$4),($L17-SUM($P17:CD17))*110%/(180-CD$4))</f>
        <v>#VALUE!</v>
      </c>
      <c r="CF17" s="23" t="e">
        <f ca="1">IF($C17&gt;CF$4,SUMIFS([1]销售表!$J:$J,[1]销售表!$I:$I,$A17,[1]销售表!$B:$B,CF$4),($L17-SUM($P17:CE17))*110%/(180-CE$4))</f>
        <v>#VALUE!</v>
      </c>
      <c r="CG17" s="23" t="e">
        <f ca="1">IF($C17&gt;CG$4,SUMIFS([1]销售表!$J:$J,[1]销售表!$I:$I,$A17,[1]销售表!$B:$B,CG$4),($L17-SUM($P17:CF17))*110%/(180-CF$4))</f>
        <v>#VALUE!</v>
      </c>
      <c r="CH17" s="23" t="e">
        <f ca="1">IF($C17&gt;CH$4,SUMIFS([1]销售表!$J:$J,[1]销售表!$I:$I,$A17,[1]销售表!$B:$B,CH$4),($L17-SUM($P17:CG17))*110%/(180-CG$4))</f>
        <v>#VALUE!</v>
      </c>
      <c r="CI17" s="23" t="e">
        <f ca="1">IF($C17&gt;CI$4,SUMIFS([1]销售表!$J:$J,[1]销售表!$I:$I,$A17,[1]销售表!$B:$B,CI$4),($L17-SUM($P17:CH17))*110%/(180-CH$4))</f>
        <v>#VALUE!</v>
      </c>
      <c r="CJ17" s="23" t="e">
        <f ca="1">IF($C17&gt;CJ$4,SUMIFS([1]销售表!$J:$J,[1]销售表!$I:$I,$A17,[1]销售表!$B:$B,CJ$4),($L17-SUM($P17:CI17))*110%/(180-CI$4))</f>
        <v>#VALUE!</v>
      </c>
      <c r="CK17" s="23" t="e">
        <f ca="1">IF($C17&gt;CK$4,SUMIFS([1]销售表!$J:$J,[1]销售表!$I:$I,$A17,[1]销售表!$B:$B,CK$4),($L17-SUM($P17:CJ17))*110%/(180-CJ$4))</f>
        <v>#VALUE!</v>
      </c>
      <c r="CL17" s="23" t="e">
        <f ca="1">IF($C17&gt;CL$4,SUMIFS([1]销售表!$J:$J,[1]销售表!$I:$I,$A17,[1]销售表!$B:$B,CL$4),($L17-SUM($P17:CK17))*110%/(180-CK$4))</f>
        <v>#VALUE!</v>
      </c>
      <c r="CM17" s="23" t="e">
        <f ca="1">IF($C17&gt;CM$4,SUMIFS([1]销售表!$J:$J,[1]销售表!$I:$I,$A17,[1]销售表!$B:$B,CM$4),($L17-SUM($P17:CL17))*110%/(180-CL$4))</f>
        <v>#VALUE!</v>
      </c>
      <c r="CN17" s="23" t="e">
        <f ca="1">IF($C17&gt;CN$4,SUMIFS([1]销售表!$J:$J,[1]销售表!$I:$I,$A17,[1]销售表!$B:$B,CN$4),($L17-SUM($P17:CM17))*110%/(180-CM$4))</f>
        <v>#VALUE!</v>
      </c>
      <c r="CO17" s="23" t="e">
        <f ca="1">IF($C17&gt;CO$4,SUMIFS([1]销售表!$J:$J,[1]销售表!$I:$I,$A17,[1]销售表!$B:$B,CO$4),($L17-SUM($P17:CN17))*110%/(180-CN$4))</f>
        <v>#VALUE!</v>
      </c>
      <c r="CP17" s="23" t="e">
        <f ca="1">IF($C17&gt;CP$4,SUMIFS([1]销售表!$J:$J,[1]销售表!$I:$I,$A17,[1]销售表!$B:$B,CP$4),($L17-SUM($P17:CO17))*110%/(180-CO$4))</f>
        <v>#VALUE!</v>
      </c>
      <c r="CQ17" s="23" t="e">
        <f ca="1">IF($C17&gt;CQ$4,SUMIFS([1]销售表!$J:$J,[1]销售表!$I:$I,$A17,[1]销售表!$B:$B,CQ$4),($L17-SUM($P17:CP17))*110%/(180-CP$4))</f>
        <v>#VALUE!</v>
      </c>
      <c r="CR17" s="23" t="e">
        <f ca="1">IF($C17&gt;CR$4,SUMIFS([1]销售表!$J:$J,[1]销售表!$I:$I,$A17,[1]销售表!$B:$B,CR$4),($L17-SUM($P17:CQ17))*110%/(180-CQ$4))</f>
        <v>#VALUE!</v>
      </c>
      <c r="CS17" s="23" t="e">
        <f ca="1">IF($C17&gt;CS$4,SUMIFS([1]销售表!$J:$J,[1]销售表!$I:$I,$A17,[1]销售表!$B:$B,CS$4),($L17-SUM($P17:CR17))*110%/(180-CR$4))</f>
        <v>#VALUE!</v>
      </c>
      <c r="CT17" s="23" t="e">
        <f ca="1">IF($C17&gt;CT$4,SUMIFS([1]销售表!$J:$J,[1]销售表!$I:$I,$A17,[1]销售表!$B:$B,CT$4),($L17-SUM($P17:CS17))*110%/(180-CS$4))</f>
        <v>#VALUE!</v>
      </c>
      <c r="CU17" s="23" t="e">
        <f ca="1">IF($C17&gt;CU$4,SUMIFS([1]销售表!$J:$J,[1]销售表!$I:$I,$A17,[1]销售表!$B:$B,CU$4),($L17-SUM($P17:CT17))*110%/(180-CT$4))</f>
        <v>#VALUE!</v>
      </c>
      <c r="CV17" s="23" t="e">
        <f ca="1">IF($C17&gt;CV$4,SUMIFS([1]销售表!$J:$J,[1]销售表!$I:$I,$A17,[1]销售表!$B:$B,CV$4),($L17-SUM($P17:CU17))*110%/(180-CU$4))</f>
        <v>#VALUE!</v>
      </c>
      <c r="CW17" s="23" t="e">
        <f ca="1">IF($C17&gt;CW$4,SUMIFS([1]销售表!$J:$J,[1]销售表!$I:$I,$A17,[1]销售表!$B:$B,CW$4),($L17-SUM($P17:CV17))*110%/(180-CV$4))</f>
        <v>#VALUE!</v>
      </c>
      <c r="CX17" s="23" t="e">
        <f ca="1">IF($C17&gt;CX$4,SUMIFS([1]销售表!$J:$J,[1]销售表!$I:$I,$A17,[1]销售表!$B:$B,CX$4),($L17-SUM($P17:CW17))*110%/(180-CW$4))</f>
        <v>#VALUE!</v>
      </c>
      <c r="CY17" s="23" t="e">
        <f ca="1">IF($C17&gt;CY$4,SUMIFS([1]销售表!$J:$J,[1]销售表!$I:$I,$A17,[1]销售表!$B:$B,CY$4),($L17-SUM($P17:CX17))*110%/(180-CX$4))</f>
        <v>#VALUE!</v>
      </c>
      <c r="CZ17" s="23" t="e">
        <f ca="1">IF($C17&gt;CZ$4,SUMIFS([1]销售表!$J:$J,[1]销售表!$I:$I,$A17,[1]销售表!$B:$B,CZ$4),($L17-SUM($P17:CY17))*110%/(180-CY$4))</f>
        <v>#VALUE!</v>
      </c>
      <c r="DA17" s="23" t="e">
        <f ca="1">IF($C17&gt;DA$4,SUMIFS([1]销售表!$J:$J,[1]销售表!$I:$I,$A17,[1]销售表!$B:$B,DA$4),($L17-SUM($P17:CZ17))*110%/(180-CZ$4))</f>
        <v>#VALUE!</v>
      </c>
      <c r="DB17" s="23" t="e">
        <f ca="1">IF($C17&gt;DB$4,SUMIFS([1]销售表!$J:$J,[1]销售表!$I:$I,$A17,[1]销售表!$B:$B,DB$4),($L17-SUM($P17:DA17))*110%/(180-DA$4))</f>
        <v>#VALUE!</v>
      </c>
      <c r="DC17" s="23" t="e">
        <f ca="1">IF($C17&gt;DC$4,SUMIFS([1]销售表!$J:$J,[1]销售表!$I:$I,$A17,[1]销售表!$B:$B,DC$4),($L17-SUM($P17:DB17))*110%/(180-DB$4))</f>
        <v>#VALUE!</v>
      </c>
      <c r="DD17" s="23" t="e">
        <f ca="1">IF($C17&gt;DD$4,SUMIFS([1]销售表!$J:$J,[1]销售表!$I:$I,$A17,[1]销售表!$B:$B,DD$4),($L17-SUM($P17:DC17))*110%/(180-DC$4))</f>
        <v>#VALUE!</v>
      </c>
      <c r="DE17" s="23" t="e">
        <f ca="1">IF($C17&gt;DE$4,SUMIFS([1]销售表!$J:$J,[1]销售表!$I:$I,$A17,[1]销售表!$B:$B,DE$4),($L17-SUM($P17:DD17))*110%/(180-DD$4))</f>
        <v>#VALUE!</v>
      </c>
      <c r="DF17" s="23" t="e">
        <f ca="1">IF($C17&gt;DF$4,SUMIFS([1]销售表!$J:$J,[1]销售表!$I:$I,$A17,[1]销售表!$B:$B,DF$4),($L17-SUM($P17:DE17))*110%/(180-DE$4))</f>
        <v>#VALUE!</v>
      </c>
      <c r="DG17" s="23" t="e">
        <f ca="1">IF($C17&gt;DG$4,SUMIFS([1]销售表!$J:$J,[1]销售表!$I:$I,$A17,[1]销售表!$B:$B,DG$4),($L17-SUM($P17:DF17))*110%/(180-DF$4))</f>
        <v>#VALUE!</v>
      </c>
      <c r="DH17" s="23" t="e">
        <f ca="1">IF($C17&gt;DH$4,SUMIFS([1]销售表!$J:$J,[1]销售表!$I:$I,$A17,[1]销售表!$B:$B,DH$4),($L17-SUM($P17:DG17))*110%/(180-DG$4))</f>
        <v>#VALUE!</v>
      </c>
      <c r="DI17" s="23" t="e">
        <f ca="1">IF($C17&gt;DI$4,SUMIFS([1]销售表!$J:$J,[1]销售表!$I:$I,$A17,[1]销售表!$B:$B,DI$4),($L17-SUM($P17:DH17))*110%/(180-DH$4))</f>
        <v>#VALUE!</v>
      </c>
      <c r="DJ17" s="23" t="e">
        <f ca="1">IF($C17&gt;DJ$4,SUMIFS([1]销售表!$J:$J,[1]销售表!$I:$I,$A17,[1]销售表!$B:$B,DJ$4),($L17-SUM($P17:DI17))*110%/(180-DI$4))</f>
        <v>#VALUE!</v>
      </c>
      <c r="DK17" s="23" t="e">
        <f ca="1">IF($C17&gt;DK$4,SUMIFS([1]销售表!$J:$J,[1]销售表!$I:$I,$A17,[1]销售表!$B:$B,DK$4),($L17-SUM($P17:DJ17))*110%/(180-DJ$4))</f>
        <v>#VALUE!</v>
      </c>
      <c r="DL17" s="23" t="e">
        <f ca="1">IF($C17&gt;DL$4,SUMIFS([1]销售表!$J:$J,[1]销售表!$I:$I,$A17,[1]销售表!$B:$B,DL$4),($L17-SUM($P17:DK17))*110%/(180-DK$4))</f>
        <v>#VALUE!</v>
      </c>
      <c r="DM17" s="23" t="e">
        <f ca="1">IF($C17&gt;DM$4,SUMIFS([1]销售表!$J:$J,[1]销售表!$I:$I,$A17,[1]销售表!$B:$B,DM$4),($L17-SUM($P17:DL17))*110%/(180-DL$4))</f>
        <v>#VALUE!</v>
      </c>
      <c r="DN17" s="23" t="e">
        <f ca="1">IF($C17&gt;DN$4,SUMIFS([1]销售表!$J:$J,[1]销售表!$I:$I,$A17,[1]销售表!$B:$B,DN$4),($L17-SUM($P17:DM17))*110%/(180-DM$4))</f>
        <v>#VALUE!</v>
      </c>
      <c r="DO17" s="23" t="e">
        <f ca="1">IF($C17&gt;DO$4,SUMIFS([1]销售表!$J:$J,[1]销售表!$I:$I,$A17,[1]销售表!$B:$B,DO$4),($L17-SUM($P17:DN17))*110%/(180-DN$4))</f>
        <v>#VALUE!</v>
      </c>
      <c r="DP17" s="23" t="e">
        <f ca="1">IF($C17&gt;DP$4,SUMIFS([1]销售表!$J:$J,[1]销售表!$I:$I,$A17,[1]销售表!$B:$B,DP$4),($L17-SUM($P17:DO17))*110%/(180-DO$4))</f>
        <v>#VALUE!</v>
      </c>
      <c r="DQ17" s="23" t="e">
        <f ca="1">IF($C17&gt;DQ$4,SUMIFS([1]销售表!$J:$J,[1]销售表!$I:$I,$A17,[1]销售表!$B:$B,DQ$4),($L17-SUM($P17:DP17))*110%/(180-DP$4))</f>
        <v>#VALUE!</v>
      </c>
      <c r="DR17" s="23" t="e">
        <f ca="1">IF($C17&gt;DR$4,SUMIFS([1]销售表!$J:$J,[1]销售表!$I:$I,$A17,[1]销售表!$B:$B,DR$4),($L17-SUM($P17:DQ17))*110%/(180-DQ$4))</f>
        <v>#VALUE!</v>
      </c>
      <c r="DS17" s="23" t="e">
        <f ca="1">IF($C17&gt;DS$4,SUMIFS([1]销售表!$J:$J,[1]销售表!$I:$I,$A17,[1]销售表!$B:$B,DS$4),($L17-SUM($P17:DR17))*110%/(180-DR$4))</f>
        <v>#VALUE!</v>
      </c>
      <c r="DT17" s="23" t="e">
        <f ca="1">IF($C17&gt;DT$4,SUMIFS([1]销售表!$J:$J,[1]销售表!$I:$I,$A17,[1]销售表!$B:$B,DT$4),($L17-SUM($P17:DS17))*110%/(180-DS$4))</f>
        <v>#VALUE!</v>
      </c>
      <c r="DU17" s="23" t="e">
        <f ca="1">IF($C17&gt;DU$4,SUMIFS([1]销售表!$J:$J,[1]销售表!$I:$I,$A17,[1]销售表!$B:$B,DU$4),($L17-SUM($P17:DT17))*110%/(180-DT$4))</f>
        <v>#VALUE!</v>
      </c>
      <c r="DV17" s="23" t="e">
        <f ca="1">IF($C17&gt;DV$4,SUMIFS([1]销售表!$J:$J,[1]销售表!$I:$I,$A17,[1]销售表!$B:$B,DV$4),($L17-SUM($P17:DU17))*110%/(180-DU$4))</f>
        <v>#VALUE!</v>
      </c>
      <c r="DW17" s="23" t="e">
        <f ca="1">IF($C17&gt;DW$4,SUMIFS([1]销售表!$J:$J,[1]销售表!$I:$I,$A17,[1]销售表!$B:$B,DW$4),($L17-SUM($P17:DV17))*110%/(180-DV$4))</f>
        <v>#VALUE!</v>
      </c>
      <c r="DX17" s="23" t="e">
        <f ca="1">IF($C17&gt;DX$4,SUMIFS([1]销售表!$J:$J,[1]销售表!$I:$I,$A17,[1]销售表!$B:$B,DX$4),($L17-SUM($P17:DW17))*110%/(180-DW$4))</f>
        <v>#VALUE!</v>
      </c>
      <c r="DY17" s="23" t="e">
        <f ca="1">IF($C17&gt;DY$4,SUMIFS([1]销售表!$J:$J,[1]销售表!$I:$I,$A17,[1]销售表!$B:$B,DY$4),($L17-SUM($P17:DX17))*110%/(180-DX$4))</f>
        <v>#VALUE!</v>
      </c>
      <c r="DZ17" s="23" t="e">
        <f ca="1">IF($C17&gt;DZ$4,SUMIFS([1]销售表!$J:$J,[1]销售表!$I:$I,$A17,[1]销售表!$B:$B,DZ$4),($L17-SUM($P17:DY17))*110%/(180-DY$4))</f>
        <v>#VALUE!</v>
      </c>
      <c r="EA17" s="23" t="e">
        <f ca="1">IF($C17&gt;EA$4,SUMIFS([1]销售表!$J:$J,[1]销售表!$I:$I,$A17,[1]销售表!$B:$B,EA$4),($L17-SUM($P17:DZ17))*110%/(180-DZ$4))</f>
        <v>#VALUE!</v>
      </c>
      <c r="EB17" s="23" t="e">
        <f ca="1">IF($C17&gt;EB$4,SUMIFS([1]销售表!$J:$J,[1]销售表!$I:$I,$A17,[1]销售表!$B:$B,EB$4),($L17-SUM($P17:EA17))*110%/(180-EA$4))</f>
        <v>#VALUE!</v>
      </c>
      <c r="EC17" s="23" t="e">
        <f ca="1">IF($C17&gt;EC$4,SUMIFS([1]销售表!$J:$J,[1]销售表!$I:$I,$A17,[1]销售表!$B:$B,EC$4),($L17-SUM($P17:EB17))*110%/(180-EB$4))</f>
        <v>#VALUE!</v>
      </c>
      <c r="ED17" s="23" t="e">
        <f ca="1">IF($C17&gt;ED$4,SUMIFS([1]销售表!$J:$J,[1]销售表!$I:$I,$A17,[1]销售表!$B:$B,ED$4),($L17-SUM($P17:EC17))*110%/(180-EC$4))</f>
        <v>#VALUE!</v>
      </c>
      <c r="EE17" s="23" t="e">
        <f ca="1">IF($C17&gt;EE$4,SUMIFS([1]销售表!$J:$J,[1]销售表!$I:$I,$A17,[1]销售表!$B:$B,EE$4),($L17-SUM($P17:ED17))*110%/(180-ED$4))</f>
        <v>#VALUE!</v>
      </c>
      <c r="EF17" s="23" t="e">
        <f ca="1">IF($C17&gt;EF$4,SUMIFS([1]销售表!$J:$J,[1]销售表!$I:$I,$A17,[1]销售表!$B:$B,EF$4),($L17-SUM($P17:EE17))*100%/(180-EE$4))</f>
        <v>#VALUE!</v>
      </c>
      <c r="EG17" s="23" t="e">
        <f ca="1">IF($C17&gt;EG$4,SUMIFS([1]销售表!$J:$J,[1]销售表!$I:$I,$A17,[1]销售表!$B:$B,EG$4),($L17-SUM($P17:EF17))*100%/(180-EF$4))</f>
        <v>#VALUE!</v>
      </c>
      <c r="EH17" s="23" t="e">
        <f ca="1">IF($C17&gt;EH$4,SUMIFS([1]销售表!$J:$J,[1]销售表!$I:$I,$A17,[1]销售表!$B:$B,EH$4),($L17-SUM($P17:EG17))*100%/(180-EG$4))</f>
        <v>#VALUE!</v>
      </c>
      <c r="EI17" s="23" t="e">
        <f ca="1">IF($C17&gt;EI$4,SUMIFS([1]销售表!$J:$J,[1]销售表!$I:$I,$A17,[1]销售表!$B:$B,EI$4),($L17-SUM($P17:EH17))*100%/(180-EH$4))</f>
        <v>#VALUE!</v>
      </c>
      <c r="EJ17" s="23" t="e">
        <f ca="1">IF($C17&gt;EJ$4,SUMIFS([1]销售表!$J:$J,[1]销售表!$I:$I,$A17,[1]销售表!$B:$B,EJ$4),($L17-SUM($P17:EI17))*100%/(180-EI$4))</f>
        <v>#VALUE!</v>
      </c>
      <c r="EK17" s="23" t="e">
        <f ca="1">IF($C17&gt;EK$4,SUMIFS([1]销售表!$J:$J,[1]销售表!$I:$I,$A17,[1]销售表!$B:$B,EK$4),($L17-SUM($P17:EJ17))*100%/(180-EJ$4))</f>
        <v>#VALUE!</v>
      </c>
      <c r="EL17" s="23" t="e">
        <f ca="1">IF($C17&gt;EL$4,SUMIFS([1]销售表!$J:$J,[1]销售表!$I:$I,$A17,[1]销售表!$B:$B,EL$4),($L17-SUM($P17:EK17))*100%/(180-EK$4))</f>
        <v>#VALUE!</v>
      </c>
      <c r="EM17" s="23" t="e">
        <f ca="1">IF($C17&gt;EM$4,SUMIFS([1]销售表!$J:$J,[1]销售表!$I:$I,$A17,[1]销售表!$B:$B,EM$4),($L17-SUM($P17:EL17))*100%/(180-EL$4))</f>
        <v>#VALUE!</v>
      </c>
      <c r="EN17" s="23" t="e">
        <f ca="1">IF($C17&gt;EN$4,SUMIFS([1]销售表!$J:$J,[1]销售表!$I:$I,$A17,[1]销售表!$B:$B,EN$4),($L17-SUM($P17:EM17))*100%/(180-EM$4))</f>
        <v>#VALUE!</v>
      </c>
      <c r="EO17" s="23" t="e">
        <f ca="1">IF($C17&gt;EO$4,SUMIFS([1]销售表!$J:$J,[1]销售表!$I:$I,$A17,[1]销售表!$B:$B,EO$4),($L17-SUM($P17:EN17))*100%/(180-EN$4))</f>
        <v>#VALUE!</v>
      </c>
      <c r="EP17" s="23" t="e">
        <f ca="1">IF($C17&gt;EP$4,SUMIFS([1]销售表!$J:$J,[1]销售表!$I:$I,$A17,[1]销售表!$B:$B,EP$4),($L17-SUM($P17:EO17))*100%/(180-EO$4))</f>
        <v>#VALUE!</v>
      </c>
      <c r="EQ17" s="23" t="e">
        <f ca="1">IF($C17&gt;EQ$4,SUMIFS([1]销售表!$J:$J,[1]销售表!$I:$I,$A17,[1]销售表!$B:$B,EQ$4),($L17-SUM($P17:EP17))*100%/(180-EP$4))</f>
        <v>#VALUE!</v>
      </c>
      <c r="ER17" s="23" t="e">
        <f ca="1">IF($C17&gt;ER$4,SUMIFS([1]销售表!$J:$J,[1]销售表!$I:$I,$A17,[1]销售表!$B:$B,ER$4),($L17-SUM($P17:EQ17))*100%/(180-EQ$4))</f>
        <v>#VALUE!</v>
      </c>
      <c r="ES17" s="23" t="e">
        <f ca="1">IF($C17&gt;ES$4,SUMIFS([1]销售表!$J:$J,[1]销售表!$I:$I,$A17,[1]销售表!$B:$B,ES$4),($L17-SUM($P17:ER17))*100%/(180-ER$4))</f>
        <v>#VALUE!</v>
      </c>
      <c r="ET17" s="23" t="e">
        <f ca="1">IF($C17&gt;ET$4,SUMIFS([1]销售表!$J:$J,[1]销售表!$I:$I,$A17,[1]销售表!$B:$B,ET$4),($L17-SUM($P17:ES17))*100%/(180-ES$4))</f>
        <v>#VALUE!</v>
      </c>
      <c r="EU17" s="23" t="e">
        <f ca="1">IF($C17&gt;EU$4,SUMIFS([1]销售表!$J:$J,[1]销售表!$I:$I,$A17,[1]销售表!$B:$B,EU$4),($L17-SUM($P17:ET17))*100%/(180-ET$4))</f>
        <v>#VALUE!</v>
      </c>
      <c r="EV17" s="23" t="e">
        <f ca="1">IF($C17&gt;EV$4,SUMIFS([1]销售表!$J:$J,[1]销售表!$I:$I,$A17,[1]销售表!$B:$B,EV$4),($L17-SUM($P17:EU17))*100%/(180-EU$4))</f>
        <v>#VALUE!</v>
      </c>
      <c r="EW17" s="23" t="e">
        <f ca="1">IF($C17&gt;EW$4,SUMIFS([1]销售表!$J:$J,[1]销售表!$I:$I,$A17,[1]销售表!$B:$B,EW$4),($L17-SUM($P17:EV17))*100%/(180-EV$4))</f>
        <v>#VALUE!</v>
      </c>
      <c r="EX17" s="23" t="e">
        <f ca="1">IF($C17&gt;EX$4,SUMIFS([1]销售表!$J:$J,[1]销售表!$I:$I,$A17,[1]销售表!$B:$B,EX$4),($L17-SUM($P17:EW17))*100%/(180-EW$4))</f>
        <v>#VALUE!</v>
      </c>
      <c r="EY17" s="23" t="e">
        <f ca="1">IF($C17&gt;EY$4,SUMIFS([1]销售表!$J:$J,[1]销售表!$I:$I,$A17,[1]销售表!$B:$B,EY$4),($L17-SUM($P17:EX17))*100%/(180-EX$4))</f>
        <v>#VALUE!</v>
      </c>
      <c r="EZ17" s="23" t="e">
        <f ca="1">IF($C17&gt;EZ$4,SUMIFS([1]销售表!$J:$J,[1]销售表!$I:$I,$A17,[1]销售表!$B:$B,EZ$4),($L17-SUM($P17:EY17))*100%/(180-EY$4))</f>
        <v>#VALUE!</v>
      </c>
      <c r="FA17" s="23" t="e">
        <f ca="1">IF($C17&gt;FA$4,SUMIFS([1]销售表!$J:$J,[1]销售表!$I:$I,$A17,[1]销售表!$B:$B,FA$4),($L17-SUM($P17:EZ17))*100%/(180-EZ$4))</f>
        <v>#VALUE!</v>
      </c>
      <c r="FB17" s="23" t="e">
        <f ca="1">IF($C17&gt;FB$4,SUMIFS([1]销售表!$J:$J,[1]销售表!$I:$I,$A17,[1]销售表!$B:$B,FB$4),($L17-SUM($P17:FA17))*100%/(180-FA$4))</f>
        <v>#VALUE!</v>
      </c>
      <c r="FC17" s="23" t="e">
        <f ca="1">IF($C17&gt;FC$4,SUMIFS([1]销售表!$J:$J,[1]销售表!$I:$I,$A17,[1]销售表!$B:$B,FC$4),($L17-SUM($P17:FB17))*100%/(180-FB$4))</f>
        <v>#VALUE!</v>
      </c>
      <c r="FD17" s="23" t="e">
        <f ca="1">IF($C17&gt;FD$4,SUMIFS([1]销售表!$J:$J,[1]销售表!$I:$I,$A17,[1]销售表!$B:$B,FD$4),($L17-SUM($P17:FC17))*100%/(180-FC$4))</f>
        <v>#VALUE!</v>
      </c>
      <c r="FE17" s="23" t="e">
        <f ca="1">IF($C17&gt;FE$4,SUMIFS([1]销售表!$J:$J,[1]销售表!$I:$I,$A17,[1]销售表!$B:$B,FE$4),($L17-SUM($P17:FD17))*100%/(180-FD$4))</f>
        <v>#VALUE!</v>
      </c>
      <c r="FF17" s="23" t="e">
        <f ca="1">IF($C17&gt;FF$4,SUMIFS([1]销售表!$J:$J,[1]销售表!$I:$I,$A17,[1]销售表!$B:$B,FF$4),($L17-SUM($P17:FE17))*100%/(180-FE$4))</f>
        <v>#VALUE!</v>
      </c>
      <c r="FG17" s="23" t="e">
        <f ca="1">IF($C17&gt;FG$4,SUMIFS([1]销售表!$J:$J,[1]销售表!$I:$I,$A17,[1]销售表!$B:$B,FG$4),($L17-SUM($P17:FF17))*100%/(180-FF$4))</f>
        <v>#VALUE!</v>
      </c>
      <c r="FH17" s="23" t="e">
        <f ca="1">IF($C17&gt;FH$4,SUMIFS([1]销售表!$J:$J,[1]销售表!$I:$I,$A17,[1]销售表!$B:$B,FH$4),($L17-SUM($P17:FG17))*100%/(180-FG$4))</f>
        <v>#VALUE!</v>
      </c>
      <c r="FI17" s="23" t="e">
        <f ca="1">IF($C17&gt;FI$4,SUMIFS([1]销售表!$J:$J,[1]销售表!$I:$I,$A17,[1]销售表!$B:$B,FI$4),($L17-SUM($P17:FH17))*100%/(180-FH$4))</f>
        <v>#VALUE!</v>
      </c>
      <c r="FJ17" s="23" t="e">
        <f ca="1">IF($C17&gt;FJ$4,SUMIFS([1]销售表!$J:$J,[1]销售表!$I:$I,$A17,[1]销售表!$B:$B,FJ$4),($L17-SUM($P17:FI17))*100%/(180-FI$4))</f>
        <v>#VALUE!</v>
      </c>
      <c r="FK17" s="23" t="e">
        <f ca="1">IF($C17&gt;FK$4,SUMIFS([1]销售表!$J:$J,[1]销售表!$I:$I,$A17,[1]销售表!$B:$B,FK$4),($L17-SUM($P17:FJ17))*100%/(180-FJ$4))</f>
        <v>#VALUE!</v>
      </c>
      <c r="FL17" s="23" t="e">
        <f ca="1">IF($C17&gt;FL$4,SUMIFS([1]销售表!$J:$J,[1]销售表!$I:$I,$A17,[1]销售表!$B:$B,FL$4),($L17-SUM($P17:FK17))*100%/(180-FK$4))</f>
        <v>#VALUE!</v>
      </c>
      <c r="FM17" s="23" t="e">
        <f ca="1">IF($C17&gt;FM$4,SUMIFS([1]销售表!$J:$J,[1]销售表!$I:$I,$A17,[1]销售表!$B:$B,FM$4),($L17-SUM($P17:FL17))*100%/(180-FL$4))</f>
        <v>#VALUE!</v>
      </c>
      <c r="FN17" s="23" t="e">
        <f ca="1">IF($C17&gt;FN$4,SUMIFS([1]销售表!$J:$J,[1]销售表!$I:$I,$A17,[1]销售表!$B:$B,FN$4),($L17-SUM($P17:FM17))*100%/(180-FM$4))</f>
        <v>#VALUE!</v>
      </c>
      <c r="FO17" s="23" t="e">
        <f ca="1">IF($C17&gt;FO$4,SUMIFS([1]销售表!$J:$J,[1]销售表!$I:$I,$A17,[1]销售表!$B:$B,FO$4),($L17-SUM($P17:FN17))*100%/(180-FN$4))</f>
        <v>#VALUE!</v>
      </c>
      <c r="FP17" s="23" t="e">
        <f ca="1">IF($C17&gt;FP$4,SUMIFS([1]销售表!$J:$J,[1]销售表!$I:$I,$A17,[1]销售表!$B:$B,FP$4),($L17-SUM($P17:FO17))*100%/(180-FO$4))</f>
        <v>#VALUE!</v>
      </c>
      <c r="FQ17" s="23" t="e">
        <f ca="1">IF($C17&gt;FQ$4,SUMIFS([1]销售表!$J:$J,[1]销售表!$I:$I,$A17,[1]销售表!$B:$B,FQ$4),($L17-SUM($P17:FP17))*100%/(180-FP$4))</f>
        <v>#VALUE!</v>
      </c>
      <c r="FR17" s="23" t="e">
        <f ca="1">IF($C17&gt;FR$4,SUMIFS([1]销售表!$J:$J,[1]销售表!$I:$I,$A17,[1]销售表!$B:$B,FR$4),($L17-SUM($P17:FQ17))*100%/(180-FQ$4))</f>
        <v>#VALUE!</v>
      </c>
      <c r="FS17" s="23" t="e">
        <f ca="1">IF($C17&gt;FS$4,SUMIFS([1]销售表!$J:$J,[1]销售表!$I:$I,$A17,[1]销售表!$B:$B,FS$4),($L17-SUM($P17:FR17))*100%/(180-FR$4))</f>
        <v>#VALUE!</v>
      </c>
      <c r="FT17" s="23" t="e">
        <f ca="1">IF($C17&gt;FT$4,SUMIFS([1]销售表!$J:$J,[1]销售表!$I:$I,$A17,[1]销售表!$B:$B,FT$4),($L17-SUM($P17:FS17))*100%/(180-FS$4))</f>
        <v>#VALUE!</v>
      </c>
      <c r="FU17" s="23" t="e">
        <f ca="1">IF($C17&gt;FU$4,SUMIFS([1]销售表!$J:$J,[1]销售表!$I:$I,$A17,[1]销售表!$B:$B,FU$4),($L17-SUM($P17:FT17))*100%/(180-FT$4))</f>
        <v>#VALUE!</v>
      </c>
      <c r="FV17" s="23" t="e">
        <f ca="1">IF($C17&gt;FV$4,SUMIFS([1]销售表!$J:$J,[1]销售表!$I:$I,$A17,[1]销售表!$B:$B,FV$4),($L17-SUM($P17:FU17))*100%/(180-FU$4))</f>
        <v>#VALUE!</v>
      </c>
      <c r="FW17" s="23" t="e">
        <f ca="1">IF($C17&gt;FW$4,SUMIFS([1]销售表!$J:$J,[1]销售表!$I:$I,$A17,[1]销售表!$B:$B,FW$4),($L17-SUM($P17:FV17))*100%/(180-FV$4))</f>
        <v>#VALUE!</v>
      </c>
      <c r="FX17" s="23" t="e">
        <f ca="1">IF($C17&gt;FX$4,SUMIFS([1]销售表!$J:$J,[1]销售表!$I:$I,$A17,[1]销售表!$B:$B,FX$4),($L17-SUM($P17:FW17))*100%/(180-FW$4))</f>
        <v>#VALUE!</v>
      </c>
      <c r="FY17" s="23" t="e">
        <f ca="1">IF($C17&gt;FY$4,SUMIFS([1]销售表!$J:$J,[1]销售表!$I:$I,$A17,[1]销售表!$B:$B,FY$4),($L17-SUM($P17:FX17))*100%/(180-FX$4))</f>
        <v>#VALUE!</v>
      </c>
      <c r="FZ17" s="23" t="e">
        <f ca="1">IF($C17&gt;FZ$4,SUMIFS([1]销售表!$J:$J,[1]销售表!$I:$I,$A17,[1]销售表!$B:$B,FZ$4),($L17-SUM($P17:FY17))*100%/(180-FY$4))</f>
        <v>#VALUE!</v>
      </c>
      <c r="GA17" s="23" t="e">
        <f ca="1">IF($C17&gt;GA$4,SUMIFS([1]销售表!$J:$J,[1]销售表!$I:$I,$A17,[1]销售表!$B:$B,GA$4),($L17-SUM($P17:FZ17))*100%/(180-FZ$4))</f>
        <v>#VALUE!</v>
      </c>
      <c r="GB17" s="23" t="e">
        <f ca="1">IF($C17&gt;GB$4,SUMIFS([1]销售表!$J:$J,[1]销售表!$I:$I,$A17,[1]销售表!$B:$B,GB$4),($L17-SUM($P17:GA17))*100%/(180-GA$4))</f>
        <v>#VALUE!</v>
      </c>
      <c r="GC17" s="23" t="e">
        <f ca="1">IF($C17&gt;GC$4,SUMIFS([1]销售表!$J:$J,[1]销售表!$I:$I,$A17,[1]销售表!$B:$B,GC$4),($L17-SUM($P17:GB17))*100%/(180-GB$4))</f>
        <v>#VALUE!</v>
      </c>
      <c r="GD17" s="23" t="e">
        <f ca="1">IF($C17&gt;GD$4,SUMIFS([1]销售表!$J:$J,[1]销售表!$I:$I,$A17,[1]销售表!$B:$B,GD$4),($L17-SUM($P17:GC17))*100%/(180-GC$4))</f>
        <v>#VALUE!</v>
      </c>
      <c r="GE17" s="23" t="e">
        <f ca="1">IF($C17&gt;GE$4,SUMIFS([1]销售表!$J:$J,[1]销售表!$I:$I,$A17,[1]销售表!$B:$B,GE$4),($L17-SUM($P17:GD17))*100%/(180-GD$4))</f>
        <v>#VALUE!</v>
      </c>
      <c r="GF17" s="23" t="e">
        <f ca="1">IF($C17&gt;GF$4,SUMIFS([1]销售表!$J:$J,[1]销售表!$I:$I,$A17,[1]销售表!$B:$B,GF$4),($L17-SUM($P17:GE17))*100%/(180-GE$4))</f>
        <v>#VALUE!</v>
      </c>
      <c r="GG17" s="23" t="e">
        <f ca="1">IF($C17&gt;GG$4,SUMIFS([1]销售表!$J:$J,[1]销售表!$I:$I,$A17,[1]销售表!$B:$B,GG$4),($L17-SUM($P17:GF17))*100%/(180-GF$4))</f>
        <v>#VALUE!</v>
      </c>
      <c r="GH17" s="23" t="e">
        <f ca="1">IF($C17&gt;GH$4,SUMIFS([1]销售表!$J:$J,[1]销售表!$I:$I,$A17,[1]销售表!$B:$B,GH$4),($L17-SUM($P17:GG17))*100%/(180-GG$4))</f>
        <v>#VALUE!</v>
      </c>
      <c r="GI17" s="23" t="e">
        <f ca="1">IF($C17&gt;GI$4,SUMIFS([1]销售表!$J:$J,[1]销售表!$I:$I,$A17,[1]销售表!$B:$B,GI$4),($L17-SUM($P17:GH17))*100%/(180-GH$4))</f>
        <v>#VALUE!</v>
      </c>
      <c r="GJ17" s="23" t="e">
        <f ca="1">IF($C17&gt;GJ$4,SUMIFS([1]销售表!$J:$J,[1]销售表!$I:$I,$A17,[1]销售表!$B:$B,GJ$4),($L17-SUM($P17:GI17))*100%/(180-GI$4))</f>
        <v>#VALUE!</v>
      </c>
      <c r="GK17" s="23" t="e">
        <f ca="1">IF($C17&gt;GK$4,SUMIFS([1]销售表!$J:$J,[1]销售表!$I:$I,$A17,[1]销售表!$B:$B,GK$4),($L17-SUM($P17:GJ17))*100%/(180-GJ$4))</f>
        <v>#VALUE!</v>
      </c>
      <c r="GL17" s="23" t="e">
        <f ca="1">IF($C17&gt;GL$4,SUMIFS([1]销售表!$J:$J,[1]销售表!$I:$I,$A17,[1]销售表!$B:$B,GL$4),($L17-SUM($P17:GK17))*100%/(180-GK$4))</f>
        <v>#VALUE!</v>
      </c>
      <c r="GM17" s="23" t="e">
        <f ca="1">IF($C17&gt;GM$4,SUMIFS([1]销售表!$J:$J,[1]销售表!$I:$I,$A17,[1]销售表!$B:$B,GM$4),($L17-SUM($P17:GL17))*100%/(180-GL$4))</f>
        <v>#VALUE!</v>
      </c>
    </row>
    <row r="18" spans="1:195" x14ac:dyDescent="0.25">
      <c r="A18" s="9"/>
      <c r="B18" s="8"/>
      <c r="C18" s="9">
        <f t="shared" ca="1" si="16"/>
        <v>46203</v>
      </c>
      <c r="D18" s="9"/>
      <c r="E18" s="9">
        <f t="shared" si="1"/>
        <v>0</v>
      </c>
      <c r="F18" s="9"/>
      <c r="G18" s="9"/>
      <c r="H18" s="10" t="e">
        <f t="shared" si="2"/>
        <v>#DIV/0!</v>
      </c>
      <c r="I18" s="9"/>
      <c r="J18" s="9">
        <f>SUMIFS([1]销售表!J:J,[1]销售表!I:I,A18,[1]销售表!E:E,"可取")</f>
        <v>0</v>
      </c>
      <c r="K18" s="9"/>
      <c r="L18" s="9"/>
      <c r="M18" s="11">
        <f>_xlfn.XLOOKUP(A18,[1]销售表!I:I,[1]销售表!J:J,0,0,-1)</f>
        <v>0</v>
      </c>
      <c r="N18" s="11" t="str" cm="1">
        <f t="array" ref="N18" ca="1">IF(C18&gt;180,"0",INDEX(P18:GM18,C18))</f>
        <v>0</v>
      </c>
      <c r="O18" s="22"/>
      <c r="P18" s="23">
        <f>SUMIFS([1]销售表!J:J,[1]销售表!I:I,A18,[1]销售表!B:B,$P$4)</f>
        <v>0</v>
      </c>
      <c r="Q18" s="23" t="e">
        <f ca="1">IF($C18&gt;Q$4,SUMIFS([1]销售表!$J:$J,[1]销售表!$I:$I,$A18,[1]销售表!$B:$B,Q$4),($L18-SUM($P18))*80%/(180-P$4))</f>
        <v>#VALUE!</v>
      </c>
      <c r="R18" s="23" t="e">
        <f ca="1">IF($C18&gt;R$4,SUMIFS([1]销售表!$J:$J,[1]销售表!$I:$I,$A18,[1]销售表!$B:$B,R$4),($L18-SUM($P18:Q18))*80%/(180-Q$4))</f>
        <v>#VALUE!</v>
      </c>
      <c r="S18" s="23" t="e">
        <f ca="1">IF($C18&gt;S$4,SUMIFS([1]销售表!$J:$J,[1]销售表!$I:$I,$A18,[1]销售表!$B:$B,S$4),($L18-SUM($P18:R18))*80%/(180-R$4))</f>
        <v>#VALUE!</v>
      </c>
      <c r="T18" s="23" t="e">
        <f ca="1">IF($C18&gt;T$4,SUMIFS([1]销售表!$J:$J,[1]销售表!$I:$I,$A18,[1]销售表!$B:$B,T$4),($L18-SUM($P18:S18))*80%/(180-S$4))</f>
        <v>#VALUE!</v>
      </c>
      <c r="U18" s="23" t="e">
        <f ca="1">IF($C18&gt;U$4,SUMIFS([1]销售表!$J:$J,[1]销售表!$I:$I,$A18,[1]销售表!$B:$B,U$4),($L18-SUM($P18:T18))*80%/(180-T$4))</f>
        <v>#VALUE!</v>
      </c>
      <c r="V18" s="23" t="e">
        <f ca="1">IF($C18&gt;V$4,SUMIFS([1]销售表!$J:$J,[1]销售表!$I:$I,$A18,[1]销售表!$B:$B,V$4),($L18-SUM($P18:U18))*80%/(180-U$4))</f>
        <v>#VALUE!</v>
      </c>
      <c r="W18" s="23" t="e">
        <f ca="1">IF($C18&gt;W$4,SUMIFS([1]销售表!$J:$J,[1]销售表!$I:$I,$A18,[1]销售表!$B:$B,W$4),($L18-SUM($P18:V18))*80%/(180-V$4))</f>
        <v>#VALUE!</v>
      </c>
      <c r="X18" s="23" t="e">
        <f ca="1">IF($C18&gt;X$4,SUMIFS([1]销售表!$J:$J,[1]销售表!$I:$I,$A18,[1]销售表!$B:$B,X$4),($L18-SUM($P18:W18))*80%/(180-W$4))</f>
        <v>#VALUE!</v>
      </c>
      <c r="Y18" s="23" t="e">
        <f ca="1">IF($C18&gt;Y$4,SUMIFS([1]销售表!$J:$J,[1]销售表!$I:$I,$A18,[1]销售表!$B:$B,Y$4),($L18-SUM($P18:X18))*80%/(180-X$4))</f>
        <v>#VALUE!</v>
      </c>
      <c r="Z18" s="23" t="e">
        <f ca="1">IF($C18&gt;Z$4,SUMIFS([1]销售表!$J:$J,[1]销售表!$I:$I,$A18,[1]销售表!$B:$B,Z$4),($L18-SUM($P18:Y18))*80%/(180-Y$4))</f>
        <v>#VALUE!</v>
      </c>
      <c r="AA18" s="23" t="e">
        <f ca="1">IF($C18&gt;AA$4,SUMIFS([1]销售表!$J:$J,[1]销售表!$I:$I,$A18,[1]销售表!$B:$B,AA$4),($L18-SUM($P18:Z18))*80%/(180-Z$4))</f>
        <v>#VALUE!</v>
      </c>
      <c r="AB18" s="23" t="e">
        <f ca="1">IF($C18&gt;AB$4,SUMIFS([1]销售表!$J:$J,[1]销售表!$I:$I,$A18,[1]销售表!$B:$B,AB$4),($L18-SUM($P18:AA18))*80%/(180-AA$4))</f>
        <v>#VALUE!</v>
      </c>
      <c r="AC18" s="23" t="e">
        <f ca="1">IF($C18&gt;AC$4,SUMIFS([1]销售表!$J:$J,[1]销售表!$I:$I,$A18,[1]销售表!$B:$B,AC$4),($L18-SUM($P18:AB18))*80%/(180-AB$4))</f>
        <v>#VALUE!</v>
      </c>
      <c r="AD18" s="23" t="e">
        <f ca="1">IF($C18&gt;AD$4,SUMIFS([1]销售表!$J:$J,[1]销售表!$I:$I,$A18,[1]销售表!$B:$B,AD$4),($L18-SUM($P18:AC18))*80%/(180-AC$4))</f>
        <v>#VALUE!</v>
      </c>
      <c r="AE18" s="23" t="e">
        <f ca="1">IF($C18&gt;AE$4,SUMIFS([1]销售表!$J:$J,[1]销售表!$I:$I,$A18,[1]销售表!$B:$B,AE$4),($L18-SUM($P18:AD18))*80%/(180-AD$4))</f>
        <v>#VALUE!</v>
      </c>
      <c r="AF18" s="23" t="e">
        <f ca="1">IF($C18&gt;AF$4,SUMIFS([1]销售表!$J:$J,[1]销售表!$I:$I,$A18,[1]销售表!$B:$B,AF$4),($L18-SUM($P18:AE18))*80%/(180-AE$4))</f>
        <v>#VALUE!</v>
      </c>
      <c r="AG18" s="23" t="e">
        <f ca="1">IF($C18&gt;AG$4,SUMIFS([1]销售表!$J:$J,[1]销售表!$I:$I,$A18,[1]销售表!$B:$B,AG$4),($L18-SUM($P18:AF18))*80%/(180-AF$4))</f>
        <v>#VALUE!</v>
      </c>
      <c r="AH18" s="23" t="e">
        <f ca="1">IF($C18&gt;AH$4,SUMIFS([1]销售表!$J:$J,[1]销售表!$I:$I,$A18,[1]销售表!$B:$B,AH$4),($L18-SUM($P18:AG18))*80%/(180-AG$4))</f>
        <v>#VALUE!</v>
      </c>
      <c r="AI18" s="23" t="e">
        <f ca="1">IF($C18&gt;AI$4,SUMIFS([1]销售表!$J:$J,[1]销售表!$I:$I,$A18,[1]销售表!$B:$B,AI$4),($L18-SUM($P18:AH18))*80%/(180-AH$4))</f>
        <v>#VALUE!</v>
      </c>
      <c r="AJ18" s="23" t="e">
        <f ca="1">IF($C18&gt;AJ$4,SUMIFS([1]销售表!$J:$J,[1]销售表!$I:$I,$A18,[1]销售表!$B:$B,AJ$4),($L18-SUM($P18:AI18))*80%/(180-AI$4))</f>
        <v>#VALUE!</v>
      </c>
      <c r="AK18" s="23" t="e">
        <f ca="1">IF($C18&gt;AK$4,SUMIFS([1]销售表!$J:$J,[1]销售表!$I:$I,$A18,[1]销售表!$B:$B,AK$4),($L18-SUM($P18:AJ18))*80%/(180-AJ$4))</f>
        <v>#VALUE!</v>
      </c>
      <c r="AL18" s="23" t="e">
        <f ca="1">IF($C18&gt;AL$4,SUMIFS([1]销售表!$J:$J,[1]销售表!$I:$I,$A18,[1]销售表!$B:$B,AL$4),($L18-SUM($P18:AK18))*80%/(180-AK$4))</f>
        <v>#VALUE!</v>
      </c>
      <c r="AM18" s="23" t="e">
        <f ca="1">IF($C18&gt;AM$4,SUMIFS([1]销售表!$J:$J,[1]销售表!$I:$I,$A18,[1]销售表!$B:$B,AM$4),($L18-SUM($P18:AL18))*80%/(180-AL$4))</f>
        <v>#VALUE!</v>
      </c>
      <c r="AN18" s="23" t="e">
        <f ca="1">IF($C18&gt;AN$4,SUMIFS([1]销售表!$J:$J,[1]销售表!$I:$I,$A18,[1]销售表!$B:$B,AN$4),($L18-SUM($P18:AM18))*80%/(180-AM$4))</f>
        <v>#VALUE!</v>
      </c>
      <c r="AO18" s="23" t="e">
        <f ca="1">IF($C18&gt;AO$4,SUMIFS([1]销售表!$J:$J,[1]销售表!$I:$I,$A18,[1]销售表!$B:$B,AO$4),($L18-SUM($P18:AN18))*80%/(180-AN$4))</f>
        <v>#VALUE!</v>
      </c>
      <c r="AP18" s="23" t="e">
        <f ca="1">IF($C18&gt;AP$4,SUMIFS([1]销售表!$J:$J,[1]销售表!$I:$I,$A18,[1]销售表!$B:$B,AP$4),($L18-SUM($P18:AO18))*80%/(180-AO$4))</f>
        <v>#VALUE!</v>
      </c>
      <c r="AQ18" s="23" t="e">
        <f ca="1">IF($C18&gt;AQ$4,SUMIFS([1]销售表!$J:$J,[1]销售表!$I:$I,$A18,[1]销售表!$B:$B,AQ$4),($L18-SUM($P18:AP18))*80%/(180-AP$4))</f>
        <v>#VALUE!</v>
      </c>
      <c r="AR18" s="23" t="e">
        <f ca="1">IF($C18&gt;AR$4,SUMIFS([1]销售表!$J:$J,[1]销售表!$I:$I,$A18,[1]销售表!$B:$B,AR$4),($L18-SUM($P18:AQ18))*80%/(180-AQ$4))</f>
        <v>#VALUE!</v>
      </c>
      <c r="AS18" s="23" t="e">
        <f ca="1">IF($C18&gt;AS$4,SUMIFS([1]销售表!$J:$J,[1]销售表!$I:$I,$A18,[1]销售表!$B:$B,AS$4),($L18-SUM($P18:AR18))*80%/(180-AR$4))</f>
        <v>#VALUE!</v>
      </c>
      <c r="AT18" s="23" t="e">
        <f ca="1">IF($C18&gt;AT$4,SUMIFS([1]销售表!$J:$J,[1]销售表!$I:$I,$A18,[1]销售表!$B:$B,AT$4),($L18-SUM($P18:AS18))*110%/(180-AS$4))</f>
        <v>#VALUE!</v>
      </c>
      <c r="AU18" s="23" t="e">
        <f ca="1">IF($C18&gt;AU$4,SUMIFS([1]销售表!$J:$J,[1]销售表!$I:$I,$A18,[1]销售表!$B:$B,AU$4),($L18-SUM($P18:AT18))*110%/(180-AT$4))</f>
        <v>#VALUE!</v>
      </c>
      <c r="AV18" s="23" t="e">
        <f ca="1">IF($C18&gt;AV$4,SUMIFS([1]销售表!$J:$J,[1]销售表!$I:$I,$A18,[1]销售表!$B:$B,AV$4),($L18-SUM($P18:AU18))*110%/(180-AU$4))</f>
        <v>#VALUE!</v>
      </c>
      <c r="AW18" s="23" t="e">
        <f ca="1">IF($C18&gt;AW$4,SUMIFS([1]销售表!$J:$J,[1]销售表!$I:$I,$A18,[1]销售表!$B:$B,AW$4),($L18-SUM($P18:AV18))*110%/(180-AV$4))</f>
        <v>#VALUE!</v>
      </c>
      <c r="AX18" s="23" t="e">
        <f ca="1">IF($C18&gt;AX$4,SUMIFS([1]销售表!$J:$J,[1]销售表!$I:$I,$A18,[1]销售表!$B:$B,AX$4),($L18-SUM($P18:AW18))*110%/(180-AW$4))</f>
        <v>#VALUE!</v>
      </c>
      <c r="AY18" s="23" t="e">
        <f ca="1">IF($C18&gt;AY$4,SUMIFS([1]销售表!$J:$J,[1]销售表!$I:$I,$A18,[1]销售表!$B:$B,AY$4),($L18-SUM($P18:AX18))*110%/(180-AX$4))</f>
        <v>#VALUE!</v>
      </c>
      <c r="AZ18" s="23" t="e">
        <f ca="1">IF($C18&gt;AZ$4,SUMIFS([1]销售表!$J:$J,[1]销售表!$I:$I,$A18,[1]销售表!$B:$B,AZ$4),($L18-SUM($P18:AY18))*110%/(180-AY$4))</f>
        <v>#VALUE!</v>
      </c>
      <c r="BA18" s="23" t="e">
        <f ca="1">IF($C18&gt;BA$4,SUMIFS([1]销售表!$J:$J,[1]销售表!$I:$I,$A18,[1]销售表!$B:$B,BA$4),($L18-SUM($P18:AZ18))*110%/(180-AZ$4))</f>
        <v>#VALUE!</v>
      </c>
      <c r="BB18" s="23" t="e">
        <f ca="1">IF($C18&gt;BB$4,SUMIFS([1]销售表!$J:$J,[1]销售表!$I:$I,$A18,[1]销售表!$B:$B,BB$4),($L18-SUM($P18:BA18))*110%/(180-BA$4))</f>
        <v>#VALUE!</v>
      </c>
      <c r="BC18" s="23" t="e">
        <f ca="1">IF($C18&gt;BC$4,SUMIFS([1]销售表!$J:$J,[1]销售表!$I:$I,$A18,[1]销售表!$B:$B,BC$4),($L18-SUM($P18:BB18))*110%/(180-BB$4))</f>
        <v>#VALUE!</v>
      </c>
      <c r="BD18" s="23" t="e">
        <f ca="1">IF($C18&gt;BD$4,SUMIFS([1]销售表!$J:$J,[1]销售表!$I:$I,$A18,[1]销售表!$B:$B,BD$4),($L18-SUM($P18:BC18))*110%/(180-BC$4))</f>
        <v>#VALUE!</v>
      </c>
      <c r="BE18" s="23" t="e">
        <f ca="1">IF($C18&gt;BE$4,SUMIFS([1]销售表!$J:$J,[1]销售表!$I:$I,$A18,[1]销售表!$B:$B,BE$4),($L18-SUM($P18:BD18))*110%/(180-BD$4))</f>
        <v>#VALUE!</v>
      </c>
      <c r="BF18" s="23" t="e">
        <f ca="1">IF($C18&gt;BF$4,SUMIFS([1]销售表!$J:$J,[1]销售表!$I:$I,$A18,[1]销售表!$B:$B,BF$4),($L18-SUM($P18:BE18))*110%/(180-BE$4))</f>
        <v>#VALUE!</v>
      </c>
      <c r="BG18" s="23" t="e">
        <f ca="1">IF($C18&gt;BG$4,SUMIFS([1]销售表!$J:$J,[1]销售表!$I:$I,$A18,[1]销售表!$B:$B,BG$4),($L18-SUM($P18:BF18))*110%/(180-BF$4))</f>
        <v>#VALUE!</v>
      </c>
      <c r="BH18" s="23" t="e">
        <f ca="1">IF($C18&gt;BH$4,SUMIFS([1]销售表!$J:$J,[1]销售表!$I:$I,$A18,[1]销售表!$B:$B,BH$4),($L18-SUM($P18:BG18))*110%/(180-BG$4))</f>
        <v>#VALUE!</v>
      </c>
      <c r="BI18" s="23" t="e">
        <f ca="1">IF($C18&gt;BI$4,SUMIFS([1]销售表!$J:$J,[1]销售表!$I:$I,$A18,[1]销售表!$B:$B,BI$4),($L18-SUM($P18:BH18))*110%/(180-BH$4))</f>
        <v>#VALUE!</v>
      </c>
      <c r="BJ18" s="23" t="e">
        <f ca="1">IF($C18&gt;BJ$4,SUMIFS([1]销售表!$J:$J,[1]销售表!$I:$I,$A18,[1]销售表!$B:$B,BJ$4),($L18-SUM($P18:BI18))*110%/(180-BI$4))</f>
        <v>#VALUE!</v>
      </c>
      <c r="BK18" s="23" t="e">
        <f ca="1">IF($C18&gt;BK$4,SUMIFS([1]销售表!$J:$J,[1]销售表!$I:$I,$A18,[1]销售表!$B:$B,BK$4),($L18-SUM($P18:BJ18))*110%/(180-BJ$4))</f>
        <v>#VALUE!</v>
      </c>
      <c r="BL18" s="23" t="e">
        <f ca="1">IF($C18&gt;BL$4,SUMIFS([1]销售表!$J:$J,[1]销售表!$I:$I,$A18,[1]销售表!$B:$B,BL$4),($L18-SUM($P18:BK18))*110%/(180-BK$4))</f>
        <v>#VALUE!</v>
      </c>
      <c r="BM18" s="23" t="e">
        <f ca="1">IF($C18&gt;BM$4,SUMIFS([1]销售表!$J:$J,[1]销售表!$I:$I,$A18,[1]销售表!$B:$B,BM$4),($L18-SUM($P18:BL18))*110%/(180-BL$4))</f>
        <v>#VALUE!</v>
      </c>
      <c r="BN18" s="23" t="e">
        <f ca="1">IF($C18&gt;BN$4,SUMIFS([1]销售表!$J:$J,[1]销售表!$I:$I,$A18,[1]销售表!$B:$B,BN$4),($L18-SUM($P18:BM18))*110%/(180-BM$4))</f>
        <v>#VALUE!</v>
      </c>
      <c r="BO18" s="23" t="e">
        <f ca="1">IF($C18&gt;BO$4,SUMIFS([1]销售表!$J:$J,[1]销售表!$I:$I,$A18,[1]销售表!$B:$B,BO$4),($L18-SUM($P18:BN18))*110%/(180-BN$4))</f>
        <v>#VALUE!</v>
      </c>
      <c r="BP18" s="23" t="e">
        <f ca="1">IF($C18&gt;BP$4,SUMIFS([1]销售表!$J:$J,[1]销售表!$I:$I,$A18,[1]销售表!$B:$B,BP$4),($L18-SUM($P18:BO18))*110%/(180-BO$4))</f>
        <v>#VALUE!</v>
      </c>
      <c r="BQ18" s="23" t="e">
        <f ca="1">IF($C18&gt;BQ$4,SUMIFS([1]销售表!$J:$J,[1]销售表!$I:$I,$A18,[1]销售表!$B:$B,BQ$4),($L18-SUM($P18:BP18))*110%/(180-BP$4))</f>
        <v>#VALUE!</v>
      </c>
      <c r="BR18" s="23" t="e">
        <f ca="1">IF($C18&gt;BR$4,SUMIFS([1]销售表!$J:$J,[1]销售表!$I:$I,$A18,[1]销售表!$B:$B,BR$4),($L18-SUM($P18:BQ18))*110%/(180-BQ$4))</f>
        <v>#VALUE!</v>
      </c>
      <c r="BS18" s="23" t="e">
        <f ca="1">IF($C18&gt;BS$4,SUMIFS([1]销售表!$J:$J,[1]销售表!$I:$I,$A18,[1]销售表!$B:$B,BS$4),($L18-SUM($P18:BR18))*110%/(180-BR$4))</f>
        <v>#VALUE!</v>
      </c>
      <c r="BT18" s="23" t="e">
        <f ca="1">IF($C18&gt;BT$4,SUMIFS([1]销售表!$J:$J,[1]销售表!$I:$I,$A18,[1]销售表!$B:$B,BT$4),($L18-SUM($P18:BS18))*110%/(180-BS$4))</f>
        <v>#VALUE!</v>
      </c>
      <c r="BU18" s="23" t="e">
        <f ca="1">IF($C18&gt;BU$4,SUMIFS([1]销售表!$J:$J,[1]销售表!$I:$I,$A18,[1]销售表!$B:$B,BU$4),($L18-SUM($P18:BT18))*110%/(180-BT$4))</f>
        <v>#VALUE!</v>
      </c>
      <c r="BV18" s="23" t="e">
        <f ca="1">IF($C18&gt;BV$4,SUMIFS([1]销售表!$J:$J,[1]销售表!$I:$I,$A18,[1]销售表!$B:$B,BV$4),($L18-SUM($P18:BU18))*110%/(180-BU$4))</f>
        <v>#VALUE!</v>
      </c>
      <c r="BW18" s="23" t="e">
        <f ca="1">IF($C18&gt;BW$4,SUMIFS([1]销售表!$J:$J,[1]销售表!$I:$I,$A18,[1]销售表!$B:$B,BW$4),($L18-SUM($P18:BV18))*110%/(180-BV$4))</f>
        <v>#VALUE!</v>
      </c>
      <c r="BX18" s="23" t="e">
        <f ca="1">IF($C18&gt;BX$4,SUMIFS([1]销售表!$J:$J,[1]销售表!$I:$I,$A18,[1]销售表!$B:$B,BX$4),($L18-SUM($P18:BW18))*110%/(180-BW$4))</f>
        <v>#VALUE!</v>
      </c>
      <c r="BY18" s="23" t="e">
        <f ca="1">IF($C18&gt;BY$4,SUMIFS([1]销售表!$J:$J,[1]销售表!$I:$I,$A18,[1]销售表!$B:$B,BY$4),($L18-SUM($P18:BX18))*110%/(180-BX$4))</f>
        <v>#VALUE!</v>
      </c>
      <c r="BZ18" s="23" t="e">
        <f ca="1">IF($C18&gt;BZ$4,SUMIFS([1]销售表!$J:$J,[1]销售表!$I:$I,$A18,[1]销售表!$B:$B,BZ$4),($L18-SUM($P18:BY18))*110%/(180-BY$4))</f>
        <v>#VALUE!</v>
      </c>
      <c r="CA18" s="23" t="e">
        <f ca="1">IF($C18&gt;CA$4,SUMIFS([1]销售表!$J:$J,[1]销售表!$I:$I,$A18,[1]销售表!$B:$B,CA$4),($L18-SUM($P18:BZ18))*110%/(180-BZ$4))</f>
        <v>#VALUE!</v>
      </c>
      <c r="CB18" s="23" t="e">
        <f ca="1">IF($C18&gt;CB$4,SUMIFS([1]销售表!$J:$J,[1]销售表!$I:$I,$A18,[1]销售表!$B:$B,CB$4),($L18-SUM($P18:CA18))*110%/(180-CA$4))</f>
        <v>#VALUE!</v>
      </c>
      <c r="CC18" s="23" t="e">
        <f ca="1">IF($C18&gt;CC$4,SUMIFS([1]销售表!$J:$J,[1]销售表!$I:$I,$A18,[1]销售表!$B:$B,CC$4),($L18-SUM($P18:CB18))*110%/(180-CB$4))</f>
        <v>#VALUE!</v>
      </c>
      <c r="CD18" s="23" t="e">
        <f ca="1">IF($C18&gt;CD$4,SUMIFS([1]销售表!$J:$J,[1]销售表!$I:$I,$A18,[1]销售表!$B:$B,CD$4),($L18-SUM($P18:CC18))*110%/(180-CC$4))</f>
        <v>#VALUE!</v>
      </c>
      <c r="CE18" s="23" t="e">
        <f ca="1">IF($C18&gt;CE$4,SUMIFS([1]销售表!$J:$J,[1]销售表!$I:$I,$A18,[1]销售表!$B:$B,CE$4),($L18-SUM($P18:CD18))*110%/(180-CD$4))</f>
        <v>#VALUE!</v>
      </c>
      <c r="CF18" s="23" t="e">
        <f ca="1">IF($C18&gt;CF$4,SUMIFS([1]销售表!$J:$J,[1]销售表!$I:$I,$A18,[1]销售表!$B:$B,CF$4),($L18-SUM($P18:CE18))*110%/(180-CE$4))</f>
        <v>#VALUE!</v>
      </c>
      <c r="CG18" s="23" t="e">
        <f ca="1">IF($C18&gt;CG$4,SUMIFS([1]销售表!$J:$J,[1]销售表!$I:$I,$A18,[1]销售表!$B:$B,CG$4),($L18-SUM($P18:CF18))*110%/(180-CF$4))</f>
        <v>#VALUE!</v>
      </c>
      <c r="CH18" s="23" t="e">
        <f ca="1">IF($C18&gt;CH$4,SUMIFS([1]销售表!$J:$J,[1]销售表!$I:$I,$A18,[1]销售表!$B:$B,CH$4),($L18-SUM($P18:CG18))*110%/(180-CG$4))</f>
        <v>#VALUE!</v>
      </c>
      <c r="CI18" s="23" t="e">
        <f ca="1">IF($C18&gt;CI$4,SUMIFS([1]销售表!$J:$J,[1]销售表!$I:$I,$A18,[1]销售表!$B:$B,CI$4),($L18-SUM($P18:CH18))*110%/(180-CH$4))</f>
        <v>#VALUE!</v>
      </c>
      <c r="CJ18" s="23" t="e">
        <f ca="1">IF($C18&gt;CJ$4,SUMIFS([1]销售表!$J:$J,[1]销售表!$I:$I,$A18,[1]销售表!$B:$B,CJ$4),($L18-SUM($P18:CI18))*110%/(180-CI$4))</f>
        <v>#VALUE!</v>
      </c>
      <c r="CK18" s="23" t="e">
        <f ca="1">IF($C18&gt;CK$4,SUMIFS([1]销售表!$J:$J,[1]销售表!$I:$I,$A18,[1]销售表!$B:$B,CK$4),($L18-SUM($P18:CJ18))*110%/(180-CJ$4))</f>
        <v>#VALUE!</v>
      </c>
      <c r="CL18" s="23" t="e">
        <f ca="1">IF($C18&gt;CL$4,SUMIFS([1]销售表!$J:$J,[1]销售表!$I:$I,$A18,[1]销售表!$B:$B,CL$4),($L18-SUM($P18:CK18))*110%/(180-CK$4))</f>
        <v>#VALUE!</v>
      </c>
      <c r="CM18" s="23" t="e">
        <f ca="1">IF($C18&gt;CM$4,SUMIFS([1]销售表!$J:$J,[1]销售表!$I:$I,$A18,[1]销售表!$B:$B,CM$4),($L18-SUM($P18:CL18))*110%/(180-CL$4))</f>
        <v>#VALUE!</v>
      </c>
      <c r="CN18" s="23" t="e">
        <f ca="1">IF($C18&gt;CN$4,SUMIFS([1]销售表!$J:$J,[1]销售表!$I:$I,$A18,[1]销售表!$B:$B,CN$4),($L18-SUM($P18:CM18))*110%/(180-CM$4))</f>
        <v>#VALUE!</v>
      </c>
      <c r="CO18" s="23" t="e">
        <f ca="1">IF($C18&gt;CO$4,SUMIFS([1]销售表!$J:$J,[1]销售表!$I:$I,$A18,[1]销售表!$B:$B,CO$4),($L18-SUM($P18:CN18))*110%/(180-CN$4))</f>
        <v>#VALUE!</v>
      </c>
      <c r="CP18" s="23" t="e">
        <f ca="1">IF($C18&gt;CP$4,SUMIFS([1]销售表!$J:$J,[1]销售表!$I:$I,$A18,[1]销售表!$B:$B,CP$4),($L18-SUM($P18:CO18))*110%/(180-CO$4))</f>
        <v>#VALUE!</v>
      </c>
      <c r="CQ18" s="23" t="e">
        <f ca="1">IF($C18&gt;CQ$4,SUMIFS([1]销售表!$J:$J,[1]销售表!$I:$I,$A18,[1]销售表!$B:$B,CQ$4),($L18-SUM($P18:CP18))*110%/(180-CP$4))</f>
        <v>#VALUE!</v>
      </c>
      <c r="CR18" s="23" t="e">
        <f ca="1">IF($C18&gt;CR$4,SUMIFS([1]销售表!$J:$J,[1]销售表!$I:$I,$A18,[1]销售表!$B:$B,CR$4),($L18-SUM($P18:CQ18))*110%/(180-CQ$4))</f>
        <v>#VALUE!</v>
      </c>
      <c r="CS18" s="23" t="e">
        <f ca="1">IF($C18&gt;CS$4,SUMIFS([1]销售表!$J:$J,[1]销售表!$I:$I,$A18,[1]销售表!$B:$B,CS$4),($L18-SUM($P18:CR18))*110%/(180-CR$4))</f>
        <v>#VALUE!</v>
      </c>
      <c r="CT18" s="23" t="e">
        <f ca="1">IF($C18&gt;CT$4,SUMIFS([1]销售表!$J:$J,[1]销售表!$I:$I,$A18,[1]销售表!$B:$B,CT$4),($L18-SUM($P18:CS18))*110%/(180-CS$4))</f>
        <v>#VALUE!</v>
      </c>
      <c r="CU18" s="23" t="e">
        <f ca="1">IF($C18&gt;CU$4,SUMIFS([1]销售表!$J:$J,[1]销售表!$I:$I,$A18,[1]销售表!$B:$B,CU$4),($L18-SUM($P18:CT18))*110%/(180-CT$4))</f>
        <v>#VALUE!</v>
      </c>
      <c r="CV18" s="23" t="e">
        <f ca="1">IF($C18&gt;CV$4,SUMIFS([1]销售表!$J:$J,[1]销售表!$I:$I,$A18,[1]销售表!$B:$B,CV$4),($L18-SUM($P18:CU18))*110%/(180-CU$4))</f>
        <v>#VALUE!</v>
      </c>
      <c r="CW18" s="23" t="e">
        <f ca="1">IF($C18&gt;CW$4,SUMIFS([1]销售表!$J:$J,[1]销售表!$I:$I,$A18,[1]销售表!$B:$B,CW$4),($L18-SUM($P18:CV18))*110%/(180-CV$4))</f>
        <v>#VALUE!</v>
      </c>
      <c r="CX18" s="23" t="e">
        <f ca="1">IF($C18&gt;CX$4,SUMIFS([1]销售表!$J:$J,[1]销售表!$I:$I,$A18,[1]销售表!$B:$B,CX$4),($L18-SUM($P18:CW18))*110%/(180-CW$4))</f>
        <v>#VALUE!</v>
      </c>
      <c r="CY18" s="23" t="e">
        <f ca="1">IF($C18&gt;CY$4,SUMIFS([1]销售表!$J:$J,[1]销售表!$I:$I,$A18,[1]销售表!$B:$B,CY$4),($L18-SUM($P18:CX18))*110%/(180-CX$4))</f>
        <v>#VALUE!</v>
      </c>
      <c r="CZ18" s="23" t="e">
        <f ca="1">IF($C18&gt;CZ$4,SUMIFS([1]销售表!$J:$J,[1]销售表!$I:$I,$A18,[1]销售表!$B:$B,CZ$4),($L18-SUM($P18:CY18))*110%/(180-CY$4))</f>
        <v>#VALUE!</v>
      </c>
      <c r="DA18" s="23" t="e">
        <f ca="1">IF($C18&gt;DA$4,SUMIFS([1]销售表!$J:$J,[1]销售表!$I:$I,$A18,[1]销售表!$B:$B,DA$4),($L18-SUM($P18:CZ18))*110%/(180-CZ$4))</f>
        <v>#VALUE!</v>
      </c>
      <c r="DB18" s="23" t="e">
        <f ca="1">IF($C18&gt;DB$4,SUMIFS([1]销售表!$J:$J,[1]销售表!$I:$I,$A18,[1]销售表!$B:$B,DB$4),($L18-SUM($P18:DA18))*110%/(180-DA$4))</f>
        <v>#VALUE!</v>
      </c>
      <c r="DC18" s="23" t="e">
        <f ca="1">IF($C18&gt;DC$4,SUMIFS([1]销售表!$J:$J,[1]销售表!$I:$I,$A18,[1]销售表!$B:$B,DC$4),($L18-SUM($P18:DB18))*110%/(180-DB$4))</f>
        <v>#VALUE!</v>
      </c>
      <c r="DD18" s="23" t="e">
        <f ca="1">IF($C18&gt;DD$4,SUMIFS([1]销售表!$J:$J,[1]销售表!$I:$I,$A18,[1]销售表!$B:$B,DD$4),($L18-SUM($P18:DC18))*110%/(180-DC$4))</f>
        <v>#VALUE!</v>
      </c>
      <c r="DE18" s="23" t="e">
        <f ca="1">IF($C18&gt;DE$4,SUMIFS([1]销售表!$J:$J,[1]销售表!$I:$I,$A18,[1]销售表!$B:$B,DE$4),($L18-SUM($P18:DD18))*110%/(180-DD$4))</f>
        <v>#VALUE!</v>
      </c>
      <c r="DF18" s="23" t="e">
        <f ca="1">IF($C18&gt;DF$4,SUMIFS([1]销售表!$J:$J,[1]销售表!$I:$I,$A18,[1]销售表!$B:$B,DF$4),($L18-SUM($P18:DE18))*110%/(180-DE$4))</f>
        <v>#VALUE!</v>
      </c>
      <c r="DG18" s="23" t="e">
        <f ca="1">IF($C18&gt;DG$4,SUMIFS([1]销售表!$J:$J,[1]销售表!$I:$I,$A18,[1]销售表!$B:$B,DG$4),($L18-SUM($P18:DF18))*110%/(180-DF$4))</f>
        <v>#VALUE!</v>
      </c>
      <c r="DH18" s="23" t="e">
        <f ca="1">IF($C18&gt;DH$4,SUMIFS([1]销售表!$J:$J,[1]销售表!$I:$I,$A18,[1]销售表!$B:$B,DH$4),($L18-SUM($P18:DG18))*110%/(180-DG$4))</f>
        <v>#VALUE!</v>
      </c>
      <c r="DI18" s="23" t="e">
        <f ca="1">IF($C18&gt;DI$4,SUMIFS([1]销售表!$J:$J,[1]销售表!$I:$I,$A18,[1]销售表!$B:$B,DI$4),($L18-SUM($P18:DH18))*110%/(180-DH$4))</f>
        <v>#VALUE!</v>
      </c>
      <c r="DJ18" s="23" t="e">
        <f ca="1">IF($C18&gt;DJ$4,SUMIFS([1]销售表!$J:$J,[1]销售表!$I:$I,$A18,[1]销售表!$B:$B,DJ$4),($L18-SUM($P18:DI18))*110%/(180-DI$4))</f>
        <v>#VALUE!</v>
      </c>
      <c r="DK18" s="23" t="e">
        <f ca="1">IF($C18&gt;DK$4,SUMIFS([1]销售表!$J:$J,[1]销售表!$I:$I,$A18,[1]销售表!$B:$B,DK$4),($L18-SUM($P18:DJ18))*110%/(180-DJ$4))</f>
        <v>#VALUE!</v>
      </c>
      <c r="DL18" s="23" t="e">
        <f ca="1">IF($C18&gt;DL$4,SUMIFS([1]销售表!$J:$J,[1]销售表!$I:$I,$A18,[1]销售表!$B:$B,DL$4),($L18-SUM($P18:DK18))*110%/(180-DK$4))</f>
        <v>#VALUE!</v>
      </c>
      <c r="DM18" s="23" t="e">
        <f ca="1">IF($C18&gt;DM$4,SUMIFS([1]销售表!$J:$J,[1]销售表!$I:$I,$A18,[1]销售表!$B:$B,DM$4),($L18-SUM($P18:DL18))*110%/(180-DL$4))</f>
        <v>#VALUE!</v>
      </c>
      <c r="DN18" s="23" t="e">
        <f ca="1">IF($C18&gt;DN$4,SUMIFS([1]销售表!$J:$J,[1]销售表!$I:$I,$A18,[1]销售表!$B:$B,DN$4),($L18-SUM($P18:DM18))*110%/(180-DM$4))</f>
        <v>#VALUE!</v>
      </c>
      <c r="DO18" s="23" t="e">
        <f ca="1">IF($C18&gt;DO$4,SUMIFS([1]销售表!$J:$J,[1]销售表!$I:$I,$A18,[1]销售表!$B:$B,DO$4),($L18-SUM($P18:DN18))*110%/(180-DN$4))</f>
        <v>#VALUE!</v>
      </c>
      <c r="DP18" s="23" t="e">
        <f ca="1">IF($C18&gt;DP$4,SUMIFS([1]销售表!$J:$J,[1]销售表!$I:$I,$A18,[1]销售表!$B:$B,DP$4),($L18-SUM($P18:DO18))*110%/(180-DO$4))</f>
        <v>#VALUE!</v>
      </c>
      <c r="DQ18" s="23" t="e">
        <f ca="1">IF($C18&gt;DQ$4,SUMIFS([1]销售表!$J:$J,[1]销售表!$I:$I,$A18,[1]销售表!$B:$B,DQ$4),($L18-SUM($P18:DP18))*110%/(180-DP$4))</f>
        <v>#VALUE!</v>
      </c>
      <c r="DR18" s="23" t="e">
        <f ca="1">IF($C18&gt;DR$4,SUMIFS([1]销售表!$J:$J,[1]销售表!$I:$I,$A18,[1]销售表!$B:$B,DR$4),($L18-SUM($P18:DQ18))*110%/(180-DQ$4))</f>
        <v>#VALUE!</v>
      </c>
      <c r="DS18" s="23" t="e">
        <f ca="1">IF($C18&gt;DS$4,SUMIFS([1]销售表!$J:$J,[1]销售表!$I:$I,$A18,[1]销售表!$B:$B,DS$4),($L18-SUM($P18:DR18))*110%/(180-DR$4))</f>
        <v>#VALUE!</v>
      </c>
      <c r="DT18" s="23" t="e">
        <f ca="1">IF($C18&gt;DT$4,SUMIFS([1]销售表!$J:$J,[1]销售表!$I:$I,$A18,[1]销售表!$B:$B,DT$4),($L18-SUM($P18:DS18))*110%/(180-DS$4))</f>
        <v>#VALUE!</v>
      </c>
      <c r="DU18" s="23" t="e">
        <f ca="1">IF($C18&gt;DU$4,SUMIFS([1]销售表!$J:$J,[1]销售表!$I:$I,$A18,[1]销售表!$B:$B,DU$4),($L18-SUM($P18:DT18))*110%/(180-DT$4))</f>
        <v>#VALUE!</v>
      </c>
      <c r="DV18" s="23" t="e">
        <f ca="1">IF($C18&gt;DV$4,SUMIFS([1]销售表!$J:$J,[1]销售表!$I:$I,$A18,[1]销售表!$B:$B,DV$4),($L18-SUM($P18:DU18))*110%/(180-DU$4))</f>
        <v>#VALUE!</v>
      </c>
      <c r="DW18" s="23" t="e">
        <f ca="1">IF($C18&gt;DW$4,SUMIFS([1]销售表!$J:$J,[1]销售表!$I:$I,$A18,[1]销售表!$B:$B,DW$4),($L18-SUM($P18:DV18))*110%/(180-DV$4))</f>
        <v>#VALUE!</v>
      </c>
      <c r="DX18" s="23" t="e">
        <f ca="1">IF($C18&gt;DX$4,SUMIFS([1]销售表!$J:$J,[1]销售表!$I:$I,$A18,[1]销售表!$B:$B,DX$4),($L18-SUM($P18:DW18))*110%/(180-DW$4))</f>
        <v>#VALUE!</v>
      </c>
      <c r="DY18" s="23" t="e">
        <f ca="1">IF($C18&gt;DY$4,SUMIFS([1]销售表!$J:$J,[1]销售表!$I:$I,$A18,[1]销售表!$B:$B,DY$4),($L18-SUM($P18:DX18))*110%/(180-DX$4))</f>
        <v>#VALUE!</v>
      </c>
      <c r="DZ18" s="23" t="e">
        <f ca="1">IF($C18&gt;DZ$4,SUMIFS([1]销售表!$J:$J,[1]销售表!$I:$I,$A18,[1]销售表!$B:$B,DZ$4),($L18-SUM($P18:DY18))*110%/(180-DY$4))</f>
        <v>#VALUE!</v>
      </c>
      <c r="EA18" s="23" t="e">
        <f ca="1">IF($C18&gt;EA$4,SUMIFS([1]销售表!$J:$J,[1]销售表!$I:$I,$A18,[1]销售表!$B:$B,EA$4),($L18-SUM($P18:DZ18))*110%/(180-DZ$4))</f>
        <v>#VALUE!</v>
      </c>
      <c r="EB18" s="23" t="e">
        <f ca="1">IF($C18&gt;EB$4,SUMIFS([1]销售表!$J:$J,[1]销售表!$I:$I,$A18,[1]销售表!$B:$B,EB$4),($L18-SUM($P18:EA18))*110%/(180-EA$4))</f>
        <v>#VALUE!</v>
      </c>
      <c r="EC18" s="23" t="e">
        <f ca="1">IF($C18&gt;EC$4,SUMIFS([1]销售表!$J:$J,[1]销售表!$I:$I,$A18,[1]销售表!$B:$B,EC$4),($L18-SUM($P18:EB18))*110%/(180-EB$4))</f>
        <v>#VALUE!</v>
      </c>
      <c r="ED18" s="23" t="e">
        <f ca="1">IF($C18&gt;ED$4,SUMIFS([1]销售表!$J:$J,[1]销售表!$I:$I,$A18,[1]销售表!$B:$B,ED$4),($L18-SUM($P18:EC18))*110%/(180-EC$4))</f>
        <v>#VALUE!</v>
      </c>
      <c r="EE18" s="23" t="e">
        <f ca="1">IF($C18&gt;EE$4,SUMIFS([1]销售表!$J:$J,[1]销售表!$I:$I,$A18,[1]销售表!$B:$B,EE$4),($L18-SUM($P18:ED18))*110%/(180-ED$4))</f>
        <v>#VALUE!</v>
      </c>
      <c r="EF18" s="23" t="e">
        <f ca="1">IF($C18&gt;EF$4,SUMIFS([1]销售表!$J:$J,[1]销售表!$I:$I,$A18,[1]销售表!$B:$B,EF$4),($L18-SUM($P18:EE18))*100%/(180-EE$4))</f>
        <v>#VALUE!</v>
      </c>
      <c r="EG18" s="23" t="e">
        <f ca="1">IF($C18&gt;EG$4,SUMIFS([1]销售表!$J:$J,[1]销售表!$I:$I,$A18,[1]销售表!$B:$B,EG$4),($L18-SUM($P18:EF18))*100%/(180-EF$4))</f>
        <v>#VALUE!</v>
      </c>
      <c r="EH18" s="23" t="e">
        <f ca="1">IF($C18&gt;EH$4,SUMIFS([1]销售表!$J:$J,[1]销售表!$I:$I,$A18,[1]销售表!$B:$B,EH$4),($L18-SUM($P18:EG18))*100%/(180-EG$4))</f>
        <v>#VALUE!</v>
      </c>
      <c r="EI18" s="23" t="e">
        <f ca="1">IF($C18&gt;EI$4,SUMIFS([1]销售表!$J:$J,[1]销售表!$I:$I,$A18,[1]销售表!$B:$B,EI$4),($L18-SUM($P18:EH18))*100%/(180-EH$4))</f>
        <v>#VALUE!</v>
      </c>
      <c r="EJ18" s="23" t="e">
        <f ca="1">IF($C18&gt;EJ$4,SUMIFS([1]销售表!$J:$J,[1]销售表!$I:$I,$A18,[1]销售表!$B:$B,EJ$4),($L18-SUM($P18:EI18))*100%/(180-EI$4))</f>
        <v>#VALUE!</v>
      </c>
      <c r="EK18" s="23" t="e">
        <f ca="1">IF($C18&gt;EK$4,SUMIFS([1]销售表!$J:$J,[1]销售表!$I:$I,$A18,[1]销售表!$B:$B,EK$4),($L18-SUM($P18:EJ18))*100%/(180-EJ$4))</f>
        <v>#VALUE!</v>
      </c>
      <c r="EL18" s="23" t="e">
        <f ca="1">IF($C18&gt;EL$4,SUMIFS([1]销售表!$J:$J,[1]销售表!$I:$I,$A18,[1]销售表!$B:$B,EL$4),($L18-SUM($P18:EK18))*100%/(180-EK$4))</f>
        <v>#VALUE!</v>
      </c>
      <c r="EM18" s="23" t="e">
        <f ca="1">IF($C18&gt;EM$4,SUMIFS([1]销售表!$J:$J,[1]销售表!$I:$I,$A18,[1]销售表!$B:$B,EM$4),($L18-SUM($P18:EL18))*100%/(180-EL$4))</f>
        <v>#VALUE!</v>
      </c>
      <c r="EN18" s="23" t="e">
        <f ca="1">IF($C18&gt;EN$4,SUMIFS([1]销售表!$J:$J,[1]销售表!$I:$I,$A18,[1]销售表!$B:$B,EN$4),($L18-SUM($P18:EM18))*100%/(180-EM$4))</f>
        <v>#VALUE!</v>
      </c>
      <c r="EO18" s="23" t="e">
        <f ca="1">IF($C18&gt;EO$4,SUMIFS([1]销售表!$J:$J,[1]销售表!$I:$I,$A18,[1]销售表!$B:$B,EO$4),($L18-SUM($P18:EN18))*100%/(180-EN$4))</f>
        <v>#VALUE!</v>
      </c>
      <c r="EP18" s="23" t="e">
        <f ca="1">IF($C18&gt;EP$4,SUMIFS([1]销售表!$J:$J,[1]销售表!$I:$I,$A18,[1]销售表!$B:$B,EP$4),($L18-SUM($P18:EO18))*100%/(180-EO$4))</f>
        <v>#VALUE!</v>
      </c>
      <c r="EQ18" s="23" t="e">
        <f ca="1">IF($C18&gt;EQ$4,SUMIFS([1]销售表!$J:$J,[1]销售表!$I:$I,$A18,[1]销售表!$B:$B,EQ$4),($L18-SUM($P18:EP18))*100%/(180-EP$4))</f>
        <v>#VALUE!</v>
      </c>
      <c r="ER18" s="23" t="e">
        <f ca="1">IF($C18&gt;ER$4,SUMIFS([1]销售表!$J:$J,[1]销售表!$I:$I,$A18,[1]销售表!$B:$B,ER$4),($L18-SUM($P18:EQ18))*100%/(180-EQ$4))</f>
        <v>#VALUE!</v>
      </c>
      <c r="ES18" s="23" t="e">
        <f ca="1">IF($C18&gt;ES$4,SUMIFS([1]销售表!$J:$J,[1]销售表!$I:$I,$A18,[1]销售表!$B:$B,ES$4),($L18-SUM($P18:ER18))*100%/(180-ER$4))</f>
        <v>#VALUE!</v>
      </c>
      <c r="ET18" s="23" t="e">
        <f ca="1">IF($C18&gt;ET$4,SUMIFS([1]销售表!$J:$J,[1]销售表!$I:$I,$A18,[1]销售表!$B:$B,ET$4),($L18-SUM($P18:ES18))*100%/(180-ES$4))</f>
        <v>#VALUE!</v>
      </c>
      <c r="EU18" s="23" t="e">
        <f ca="1">IF($C18&gt;EU$4,SUMIFS([1]销售表!$J:$J,[1]销售表!$I:$I,$A18,[1]销售表!$B:$B,EU$4),($L18-SUM($P18:ET18))*100%/(180-ET$4))</f>
        <v>#VALUE!</v>
      </c>
      <c r="EV18" s="23" t="e">
        <f ca="1">IF($C18&gt;EV$4,SUMIFS([1]销售表!$J:$J,[1]销售表!$I:$I,$A18,[1]销售表!$B:$B,EV$4),($L18-SUM($P18:EU18))*100%/(180-EU$4))</f>
        <v>#VALUE!</v>
      </c>
      <c r="EW18" s="23" t="e">
        <f ca="1">IF($C18&gt;EW$4,SUMIFS([1]销售表!$J:$J,[1]销售表!$I:$I,$A18,[1]销售表!$B:$B,EW$4),($L18-SUM($P18:EV18))*100%/(180-EV$4))</f>
        <v>#VALUE!</v>
      </c>
      <c r="EX18" s="23" t="e">
        <f ca="1">IF($C18&gt;EX$4,SUMIFS([1]销售表!$J:$J,[1]销售表!$I:$I,$A18,[1]销售表!$B:$B,EX$4),($L18-SUM($P18:EW18))*100%/(180-EW$4))</f>
        <v>#VALUE!</v>
      </c>
      <c r="EY18" s="23" t="e">
        <f ca="1">IF($C18&gt;EY$4,SUMIFS([1]销售表!$J:$J,[1]销售表!$I:$I,$A18,[1]销售表!$B:$B,EY$4),($L18-SUM($P18:EX18))*100%/(180-EX$4))</f>
        <v>#VALUE!</v>
      </c>
      <c r="EZ18" s="23" t="e">
        <f ca="1">IF($C18&gt;EZ$4,SUMIFS([1]销售表!$J:$J,[1]销售表!$I:$I,$A18,[1]销售表!$B:$B,EZ$4),($L18-SUM($P18:EY18))*100%/(180-EY$4))</f>
        <v>#VALUE!</v>
      </c>
      <c r="FA18" s="23" t="e">
        <f ca="1">IF($C18&gt;FA$4,SUMIFS([1]销售表!$J:$J,[1]销售表!$I:$I,$A18,[1]销售表!$B:$B,FA$4),($L18-SUM($P18:EZ18))*100%/(180-EZ$4))</f>
        <v>#VALUE!</v>
      </c>
      <c r="FB18" s="23" t="e">
        <f ca="1">IF($C18&gt;FB$4,SUMIFS([1]销售表!$J:$J,[1]销售表!$I:$I,$A18,[1]销售表!$B:$B,FB$4),($L18-SUM($P18:FA18))*100%/(180-FA$4))</f>
        <v>#VALUE!</v>
      </c>
      <c r="FC18" s="23" t="e">
        <f ca="1">IF($C18&gt;FC$4,SUMIFS([1]销售表!$J:$J,[1]销售表!$I:$I,$A18,[1]销售表!$B:$B,FC$4),($L18-SUM($P18:FB18))*100%/(180-FB$4))</f>
        <v>#VALUE!</v>
      </c>
      <c r="FD18" s="23" t="e">
        <f ca="1">IF($C18&gt;FD$4,SUMIFS([1]销售表!$J:$J,[1]销售表!$I:$I,$A18,[1]销售表!$B:$B,FD$4),($L18-SUM($P18:FC18))*100%/(180-FC$4))</f>
        <v>#VALUE!</v>
      </c>
      <c r="FE18" s="23" t="e">
        <f ca="1">IF($C18&gt;FE$4,SUMIFS([1]销售表!$J:$J,[1]销售表!$I:$I,$A18,[1]销售表!$B:$B,FE$4),($L18-SUM($P18:FD18))*100%/(180-FD$4))</f>
        <v>#VALUE!</v>
      </c>
      <c r="FF18" s="23" t="e">
        <f ca="1">IF($C18&gt;FF$4,SUMIFS([1]销售表!$J:$J,[1]销售表!$I:$I,$A18,[1]销售表!$B:$B,FF$4),($L18-SUM($P18:FE18))*100%/(180-FE$4))</f>
        <v>#VALUE!</v>
      </c>
      <c r="FG18" s="23" t="e">
        <f ca="1">IF($C18&gt;FG$4,SUMIFS([1]销售表!$J:$J,[1]销售表!$I:$I,$A18,[1]销售表!$B:$B,FG$4),($L18-SUM($P18:FF18))*100%/(180-FF$4))</f>
        <v>#VALUE!</v>
      </c>
      <c r="FH18" s="23" t="e">
        <f ca="1">IF($C18&gt;FH$4,SUMIFS([1]销售表!$J:$J,[1]销售表!$I:$I,$A18,[1]销售表!$B:$B,FH$4),($L18-SUM($P18:FG18))*100%/(180-FG$4))</f>
        <v>#VALUE!</v>
      </c>
      <c r="FI18" s="23" t="e">
        <f ca="1">IF($C18&gt;FI$4,SUMIFS([1]销售表!$J:$J,[1]销售表!$I:$I,$A18,[1]销售表!$B:$B,FI$4),($L18-SUM($P18:FH18))*100%/(180-FH$4))</f>
        <v>#VALUE!</v>
      </c>
      <c r="FJ18" s="23" t="e">
        <f ca="1">IF($C18&gt;FJ$4,SUMIFS([1]销售表!$J:$J,[1]销售表!$I:$I,$A18,[1]销售表!$B:$B,FJ$4),($L18-SUM($P18:FI18))*100%/(180-FI$4))</f>
        <v>#VALUE!</v>
      </c>
      <c r="FK18" s="23" t="e">
        <f ca="1">IF($C18&gt;FK$4,SUMIFS([1]销售表!$J:$J,[1]销售表!$I:$I,$A18,[1]销售表!$B:$B,FK$4),($L18-SUM($P18:FJ18))*100%/(180-FJ$4))</f>
        <v>#VALUE!</v>
      </c>
      <c r="FL18" s="23" t="e">
        <f ca="1">IF($C18&gt;FL$4,SUMIFS([1]销售表!$J:$J,[1]销售表!$I:$I,$A18,[1]销售表!$B:$B,FL$4),($L18-SUM($P18:FK18))*100%/(180-FK$4))</f>
        <v>#VALUE!</v>
      </c>
      <c r="FM18" s="23" t="e">
        <f ca="1">IF($C18&gt;FM$4,SUMIFS([1]销售表!$J:$J,[1]销售表!$I:$I,$A18,[1]销售表!$B:$B,FM$4),($L18-SUM($P18:FL18))*100%/(180-FL$4))</f>
        <v>#VALUE!</v>
      </c>
      <c r="FN18" s="23" t="e">
        <f ca="1">IF($C18&gt;FN$4,SUMIFS([1]销售表!$J:$J,[1]销售表!$I:$I,$A18,[1]销售表!$B:$B,FN$4),($L18-SUM($P18:FM18))*100%/(180-FM$4))</f>
        <v>#VALUE!</v>
      </c>
      <c r="FO18" s="23" t="e">
        <f ca="1">IF($C18&gt;FO$4,SUMIFS([1]销售表!$J:$J,[1]销售表!$I:$I,$A18,[1]销售表!$B:$B,FO$4),($L18-SUM($P18:FN18))*100%/(180-FN$4))</f>
        <v>#VALUE!</v>
      </c>
      <c r="FP18" s="23" t="e">
        <f ca="1">IF($C18&gt;FP$4,SUMIFS([1]销售表!$J:$J,[1]销售表!$I:$I,$A18,[1]销售表!$B:$B,FP$4),($L18-SUM($P18:FO18))*100%/(180-FO$4))</f>
        <v>#VALUE!</v>
      </c>
      <c r="FQ18" s="23" t="e">
        <f ca="1">IF($C18&gt;FQ$4,SUMIFS([1]销售表!$J:$J,[1]销售表!$I:$I,$A18,[1]销售表!$B:$B,FQ$4),($L18-SUM($P18:FP18))*100%/(180-FP$4))</f>
        <v>#VALUE!</v>
      </c>
      <c r="FR18" s="23" t="e">
        <f ca="1">IF($C18&gt;FR$4,SUMIFS([1]销售表!$J:$J,[1]销售表!$I:$I,$A18,[1]销售表!$B:$B,FR$4),($L18-SUM($P18:FQ18))*100%/(180-FQ$4))</f>
        <v>#VALUE!</v>
      </c>
      <c r="FS18" s="23" t="e">
        <f ca="1">IF($C18&gt;FS$4,SUMIFS([1]销售表!$J:$J,[1]销售表!$I:$I,$A18,[1]销售表!$B:$B,FS$4),($L18-SUM($P18:FR18))*100%/(180-FR$4))</f>
        <v>#VALUE!</v>
      </c>
      <c r="FT18" s="23" t="e">
        <f ca="1">IF($C18&gt;FT$4,SUMIFS([1]销售表!$J:$J,[1]销售表!$I:$I,$A18,[1]销售表!$B:$B,FT$4),($L18-SUM($P18:FS18))*100%/(180-FS$4))</f>
        <v>#VALUE!</v>
      </c>
      <c r="FU18" s="23" t="e">
        <f ca="1">IF($C18&gt;FU$4,SUMIFS([1]销售表!$J:$J,[1]销售表!$I:$I,$A18,[1]销售表!$B:$B,FU$4),($L18-SUM($P18:FT18))*100%/(180-FT$4))</f>
        <v>#VALUE!</v>
      </c>
      <c r="FV18" s="23" t="e">
        <f ca="1">IF($C18&gt;FV$4,SUMIFS([1]销售表!$J:$J,[1]销售表!$I:$I,$A18,[1]销售表!$B:$B,FV$4),($L18-SUM($P18:FU18))*100%/(180-FU$4))</f>
        <v>#VALUE!</v>
      </c>
      <c r="FW18" s="23" t="e">
        <f ca="1">IF($C18&gt;FW$4,SUMIFS([1]销售表!$J:$J,[1]销售表!$I:$I,$A18,[1]销售表!$B:$B,FW$4),($L18-SUM($P18:FV18))*100%/(180-FV$4))</f>
        <v>#VALUE!</v>
      </c>
      <c r="FX18" s="23" t="e">
        <f ca="1">IF($C18&gt;FX$4,SUMIFS([1]销售表!$J:$J,[1]销售表!$I:$I,$A18,[1]销售表!$B:$B,FX$4),($L18-SUM($P18:FW18))*100%/(180-FW$4))</f>
        <v>#VALUE!</v>
      </c>
      <c r="FY18" s="23" t="e">
        <f ca="1">IF($C18&gt;FY$4,SUMIFS([1]销售表!$J:$J,[1]销售表!$I:$I,$A18,[1]销售表!$B:$B,FY$4),($L18-SUM($P18:FX18))*100%/(180-FX$4))</f>
        <v>#VALUE!</v>
      </c>
      <c r="FZ18" s="23" t="e">
        <f ca="1">IF($C18&gt;FZ$4,SUMIFS([1]销售表!$J:$J,[1]销售表!$I:$I,$A18,[1]销售表!$B:$B,FZ$4),($L18-SUM($P18:FY18))*100%/(180-FY$4))</f>
        <v>#VALUE!</v>
      </c>
      <c r="GA18" s="23" t="e">
        <f ca="1">IF($C18&gt;GA$4,SUMIFS([1]销售表!$J:$J,[1]销售表!$I:$I,$A18,[1]销售表!$B:$B,GA$4),($L18-SUM($P18:FZ18))*100%/(180-FZ$4))</f>
        <v>#VALUE!</v>
      </c>
      <c r="GB18" s="23" t="e">
        <f ca="1">IF($C18&gt;GB$4,SUMIFS([1]销售表!$J:$J,[1]销售表!$I:$I,$A18,[1]销售表!$B:$B,GB$4),($L18-SUM($P18:GA18))*100%/(180-GA$4))</f>
        <v>#VALUE!</v>
      </c>
      <c r="GC18" s="23" t="e">
        <f ca="1">IF($C18&gt;GC$4,SUMIFS([1]销售表!$J:$J,[1]销售表!$I:$I,$A18,[1]销售表!$B:$B,GC$4),($L18-SUM($P18:GB18))*100%/(180-GB$4))</f>
        <v>#VALUE!</v>
      </c>
      <c r="GD18" s="23" t="e">
        <f ca="1">IF($C18&gt;GD$4,SUMIFS([1]销售表!$J:$J,[1]销售表!$I:$I,$A18,[1]销售表!$B:$B,GD$4),($L18-SUM($P18:GC18))*100%/(180-GC$4))</f>
        <v>#VALUE!</v>
      </c>
      <c r="GE18" s="23" t="e">
        <f ca="1">IF($C18&gt;GE$4,SUMIFS([1]销售表!$J:$J,[1]销售表!$I:$I,$A18,[1]销售表!$B:$B,GE$4),($L18-SUM($P18:GD18))*100%/(180-GD$4))</f>
        <v>#VALUE!</v>
      </c>
      <c r="GF18" s="23" t="e">
        <f ca="1">IF($C18&gt;GF$4,SUMIFS([1]销售表!$J:$J,[1]销售表!$I:$I,$A18,[1]销售表!$B:$B,GF$4),($L18-SUM($P18:GE18))*100%/(180-GE$4))</f>
        <v>#VALUE!</v>
      </c>
      <c r="GG18" s="23" t="e">
        <f ca="1">IF($C18&gt;GG$4,SUMIFS([1]销售表!$J:$J,[1]销售表!$I:$I,$A18,[1]销售表!$B:$B,GG$4),($L18-SUM($P18:GF18))*100%/(180-GF$4))</f>
        <v>#VALUE!</v>
      </c>
      <c r="GH18" s="23" t="e">
        <f ca="1">IF($C18&gt;GH$4,SUMIFS([1]销售表!$J:$J,[1]销售表!$I:$I,$A18,[1]销售表!$B:$B,GH$4),($L18-SUM($P18:GG18))*100%/(180-GG$4))</f>
        <v>#VALUE!</v>
      </c>
      <c r="GI18" s="23" t="e">
        <f ca="1">IF($C18&gt;GI$4,SUMIFS([1]销售表!$J:$J,[1]销售表!$I:$I,$A18,[1]销售表!$B:$B,GI$4),($L18-SUM($P18:GH18))*100%/(180-GH$4))</f>
        <v>#VALUE!</v>
      </c>
      <c r="GJ18" s="23" t="e">
        <f ca="1">IF($C18&gt;GJ$4,SUMIFS([1]销售表!$J:$J,[1]销售表!$I:$I,$A18,[1]销售表!$B:$B,GJ$4),($L18-SUM($P18:GI18))*100%/(180-GI$4))</f>
        <v>#VALUE!</v>
      </c>
      <c r="GK18" s="23" t="e">
        <f ca="1">IF($C18&gt;GK$4,SUMIFS([1]销售表!$J:$J,[1]销售表!$I:$I,$A18,[1]销售表!$B:$B,GK$4),($L18-SUM($P18:GJ18))*100%/(180-GJ$4))</f>
        <v>#VALUE!</v>
      </c>
      <c r="GL18" s="23" t="e">
        <f ca="1">IF($C18&gt;GL$4,SUMIFS([1]销售表!$J:$J,[1]销售表!$I:$I,$A18,[1]销售表!$B:$B,GL$4),($L18-SUM($P18:GK18))*100%/(180-GK$4))</f>
        <v>#VALUE!</v>
      </c>
      <c r="GM18" s="23" t="e">
        <f ca="1">IF($C18&gt;GM$4,SUMIFS([1]销售表!$J:$J,[1]销售表!$I:$I,$A18,[1]销售表!$B:$B,GM$4),($L18-SUM($P18:GL18))*100%/(180-GL$4))</f>
        <v>#VALUE!</v>
      </c>
    </row>
  </sheetData>
  <autoFilter ref="A1:GM18" xr:uid="{00000000-0009-0000-0000-000001000000}"/>
  <mergeCells count="3">
    <mergeCell ref="P3:AS3"/>
    <mergeCell ref="AT3:EE3"/>
    <mergeCell ref="EF3:GM3"/>
  </mergeCells>
  <phoneticPr fontId="25" type="noConversion"/>
  <dataValidations count="1">
    <dataValidation type="list" allowBlank="1" showInputMessage="1" showErrorMessage="1" sqref="A2" xr:uid="{00000000-0002-0000-0100-000000000000}">
      <formula1>"销售计划（销售前）,销售计划（销售后）,实际销售,达成情况"</formula1>
    </dataValidation>
  </dataValidations>
  <pageMargins left="0.75" right="0.75" top="1" bottom="1" header="0.5" footer="0.5"/>
  <ignoredErrors>
    <ignoredError sqref="A7:I8 K7:P7 K8:GM8 A9:CG9 A10:P10 A11:GM11 A1:GM1 B2:GM2 A3:GM5 A6:EM6 A12:AS12 A13:P13 A14:GM21 A22:P23 R22:GM23 A24:GM27" formula="1"/>
  </ignoredErrors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O12"/>
  <sheetViews>
    <sheetView workbookViewId="0">
      <selection activeCell="S6" sqref="S6"/>
    </sheetView>
  </sheetViews>
  <sheetFormatPr defaultColWidth="9" defaultRowHeight="14" x14ac:dyDescent="0.25"/>
  <cols>
    <col min="1" max="1" width="10.36328125" style="41" customWidth="1"/>
    <col min="2" max="3" width="11.453125" customWidth="1"/>
    <col min="4" max="4" width="13.7265625" customWidth="1"/>
    <col min="5" max="5" width="5.36328125" customWidth="1"/>
    <col min="6" max="7" width="9.36328125" customWidth="1"/>
    <col min="8" max="8" width="9.36328125" style="32" customWidth="1"/>
    <col min="9" max="10" width="8.6328125" customWidth="1"/>
    <col min="11" max="11" width="8.90625" customWidth="1"/>
    <col min="12" max="12" width="9.36328125" customWidth="1"/>
    <col min="13" max="14" width="9" customWidth="1"/>
    <col min="15" max="15" width="7.08984375" customWidth="1"/>
    <col min="16" max="16" width="8.6328125" style="49" customWidth="1"/>
    <col min="17" max="17" width="13.26953125" customWidth="1"/>
    <col min="18" max="42" width="4.36328125" customWidth="1"/>
    <col min="43" max="43" width="3.6328125" customWidth="1"/>
    <col min="44" max="116" width="4.36328125" customWidth="1"/>
    <col min="117" max="197" width="4.7265625" customWidth="1"/>
  </cols>
  <sheetData>
    <row r="1" spans="1:197" x14ac:dyDescent="0.25">
      <c r="A1" s="1" t="s">
        <v>0</v>
      </c>
      <c r="C1" s="2"/>
      <c r="D1" s="2"/>
      <c r="E1" s="2"/>
      <c r="F1" s="2"/>
      <c r="G1" s="2"/>
      <c r="H1" s="3"/>
      <c r="I1" s="2"/>
      <c r="J1" s="2"/>
      <c r="K1" s="2"/>
      <c r="L1" s="2"/>
      <c r="M1" s="2"/>
      <c r="N1" s="4"/>
      <c r="O1" s="2"/>
      <c r="P1" s="50"/>
      <c r="Q1" s="5"/>
      <c r="R1" s="6"/>
      <c r="S1" s="6"/>
      <c r="T1" s="6"/>
      <c r="U1" s="6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2"/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</row>
    <row r="2" spans="1:197" x14ac:dyDescent="0.25">
      <c r="A2" s="1" t="s">
        <v>29</v>
      </c>
      <c r="C2" s="2"/>
      <c r="D2" s="2"/>
      <c r="E2" s="2"/>
      <c r="F2" s="2"/>
      <c r="G2" s="2"/>
      <c r="H2" s="3"/>
      <c r="I2" s="2"/>
      <c r="J2" s="2"/>
      <c r="K2" s="2"/>
      <c r="L2" s="2"/>
      <c r="M2" s="2"/>
      <c r="N2" s="4"/>
      <c r="O2" s="2"/>
      <c r="P2" s="50"/>
      <c r="Q2" s="5"/>
      <c r="R2" s="6"/>
      <c r="S2" s="6"/>
      <c r="T2" s="6"/>
      <c r="U2" s="6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  <c r="DH2" s="2"/>
      <c r="DI2" s="2"/>
      <c r="DJ2" s="2"/>
      <c r="DK2" s="2"/>
      <c r="DL2" s="2"/>
      <c r="DM2" s="2"/>
      <c r="DN2" s="2"/>
      <c r="DO2" s="2"/>
      <c r="DP2" s="2"/>
      <c r="DQ2" s="2"/>
      <c r="DR2" s="2"/>
      <c r="DS2" s="2"/>
      <c r="DT2" s="2"/>
      <c r="DU2" s="2"/>
      <c r="DV2" s="2"/>
      <c r="DW2" s="2"/>
      <c r="DX2" s="2"/>
      <c r="DY2" s="2"/>
      <c r="DZ2" s="2"/>
      <c r="EA2" s="2"/>
      <c r="EB2" s="2"/>
      <c r="EC2" s="2"/>
      <c r="ED2" s="2"/>
      <c r="EE2" s="2"/>
      <c r="EF2" s="2"/>
      <c r="EG2" s="2"/>
      <c r="EH2" s="2"/>
      <c r="EI2" s="2"/>
      <c r="EJ2" s="2"/>
      <c r="EK2" s="2"/>
      <c r="EL2" s="2"/>
      <c r="EM2" s="2"/>
      <c r="EN2" s="2"/>
      <c r="EO2" s="2"/>
      <c r="EP2" s="2"/>
      <c r="EQ2" s="2"/>
      <c r="ER2" s="2"/>
      <c r="ES2" s="2"/>
      <c r="ET2" s="2"/>
      <c r="EU2" s="2"/>
      <c r="EV2" s="2"/>
      <c r="EW2" s="2"/>
      <c r="EX2" s="2"/>
      <c r="EY2" s="2"/>
      <c r="EZ2" s="2"/>
      <c r="FA2" s="2"/>
      <c r="FB2" s="2"/>
      <c r="FC2" s="2"/>
      <c r="FD2" s="2"/>
      <c r="FE2" s="2"/>
      <c r="FF2" s="2"/>
      <c r="FG2" s="2"/>
      <c r="FH2" s="2"/>
      <c r="FI2" s="2"/>
      <c r="FJ2" s="2"/>
      <c r="FK2" s="2"/>
      <c r="FL2" s="2"/>
      <c r="FM2" s="2"/>
      <c r="FN2" s="2"/>
      <c r="FO2" s="2"/>
      <c r="FP2" s="2"/>
      <c r="FQ2" s="2"/>
      <c r="FR2" s="2"/>
      <c r="FS2" s="2"/>
      <c r="FT2" s="2"/>
      <c r="FU2" s="2"/>
      <c r="FV2" s="2"/>
      <c r="FW2" s="2"/>
      <c r="FX2" s="2"/>
      <c r="FY2" s="2"/>
      <c r="FZ2" s="2"/>
      <c r="GA2" s="2"/>
      <c r="GB2" s="2"/>
      <c r="GC2" s="2"/>
      <c r="GD2" s="2"/>
      <c r="GE2" s="2"/>
      <c r="GF2" s="2"/>
      <c r="GG2" s="2"/>
      <c r="GH2" s="2"/>
      <c r="GI2" s="2"/>
      <c r="GJ2" s="2"/>
      <c r="GK2" s="2"/>
      <c r="GL2" s="2"/>
      <c r="GM2" s="2"/>
      <c r="GN2" s="2"/>
      <c r="GO2" s="2"/>
    </row>
    <row r="3" spans="1:197" x14ac:dyDescent="0.25">
      <c r="A3" s="7"/>
      <c r="B3" s="8"/>
      <c r="C3" s="9"/>
      <c r="D3" s="9"/>
      <c r="E3" s="9"/>
      <c r="F3" s="9"/>
      <c r="G3" s="9"/>
      <c r="H3" s="10"/>
      <c r="I3" s="9"/>
      <c r="J3" s="9"/>
      <c r="K3" s="9"/>
      <c r="L3" s="9"/>
      <c r="M3" s="9"/>
      <c r="N3" s="11"/>
      <c r="O3" s="65"/>
      <c r="P3" s="69"/>
      <c r="Q3" s="65"/>
      <c r="R3" s="66" t="s">
        <v>2</v>
      </c>
      <c r="S3" s="66"/>
      <c r="T3" s="66"/>
      <c r="U3" s="66"/>
      <c r="V3" s="66"/>
      <c r="W3" s="66"/>
      <c r="X3" s="66"/>
      <c r="Y3" s="66"/>
      <c r="Z3" s="66"/>
      <c r="AA3" s="66"/>
      <c r="AB3" s="66"/>
      <c r="AC3" s="66"/>
      <c r="AD3" s="66"/>
      <c r="AE3" s="66"/>
      <c r="AF3" s="66"/>
      <c r="AG3" s="66"/>
      <c r="AH3" s="66"/>
      <c r="AI3" s="66"/>
      <c r="AJ3" s="66"/>
      <c r="AK3" s="66"/>
      <c r="AL3" s="66"/>
      <c r="AM3" s="66"/>
      <c r="AN3" s="66"/>
      <c r="AO3" s="66"/>
      <c r="AP3" s="66"/>
      <c r="AQ3" s="66"/>
      <c r="AR3" s="66"/>
      <c r="AS3" s="66"/>
      <c r="AT3" s="66"/>
      <c r="AU3" s="66"/>
      <c r="AV3" s="67" t="s">
        <v>3</v>
      </c>
      <c r="AW3" s="67"/>
      <c r="AX3" s="67"/>
      <c r="AY3" s="67"/>
      <c r="AZ3" s="67"/>
      <c r="BA3" s="67"/>
      <c r="BB3" s="67"/>
      <c r="BC3" s="67"/>
      <c r="BD3" s="67"/>
      <c r="BE3" s="67"/>
      <c r="BF3" s="67"/>
      <c r="BG3" s="67"/>
      <c r="BH3" s="67"/>
      <c r="BI3" s="67"/>
      <c r="BJ3" s="67"/>
      <c r="BK3" s="67"/>
      <c r="BL3" s="67"/>
      <c r="BM3" s="67"/>
      <c r="BN3" s="67"/>
      <c r="BO3" s="67"/>
      <c r="BP3" s="67"/>
      <c r="BQ3" s="67"/>
      <c r="BR3" s="67"/>
      <c r="BS3" s="67"/>
      <c r="BT3" s="67"/>
      <c r="BU3" s="67"/>
      <c r="BV3" s="67"/>
      <c r="BW3" s="67"/>
      <c r="BX3" s="67"/>
      <c r="BY3" s="67"/>
      <c r="BZ3" s="67"/>
      <c r="CA3" s="67"/>
      <c r="CB3" s="67"/>
      <c r="CC3" s="67"/>
      <c r="CD3" s="67"/>
      <c r="CE3" s="67"/>
      <c r="CF3" s="67"/>
      <c r="CG3" s="67"/>
      <c r="CH3" s="67"/>
      <c r="CI3" s="67"/>
      <c r="CJ3" s="67"/>
      <c r="CK3" s="67"/>
      <c r="CL3" s="67"/>
      <c r="CM3" s="67"/>
      <c r="CN3" s="67"/>
      <c r="CO3" s="67"/>
      <c r="CP3" s="67"/>
      <c r="CQ3" s="67"/>
      <c r="CR3" s="67"/>
      <c r="CS3" s="67"/>
      <c r="CT3" s="67"/>
      <c r="CU3" s="67"/>
      <c r="CV3" s="67"/>
      <c r="CW3" s="67"/>
      <c r="CX3" s="67"/>
      <c r="CY3" s="67"/>
      <c r="CZ3" s="67"/>
      <c r="DA3" s="67"/>
      <c r="DB3" s="67"/>
      <c r="DC3" s="67"/>
      <c r="DD3" s="67"/>
      <c r="DE3" s="67"/>
      <c r="DF3" s="67"/>
      <c r="DG3" s="67"/>
      <c r="DH3" s="67"/>
      <c r="DI3" s="67"/>
      <c r="DJ3" s="67"/>
      <c r="DK3" s="67"/>
      <c r="DL3" s="67"/>
      <c r="DM3" s="67"/>
      <c r="DN3" s="67"/>
      <c r="DO3" s="67"/>
      <c r="DP3" s="67"/>
      <c r="DQ3" s="67"/>
      <c r="DR3" s="67"/>
      <c r="DS3" s="67"/>
      <c r="DT3" s="67"/>
      <c r="DU3" s="67"/>
      <c r="DV3" s="67"/>
      <c r="DW3" s="67"/>
      <c r="DX3" s="67"/>
      <c r="DY3" s="67"/>
      <c r="DZ3" s="67"/>
      <c r="EA3" s="67"/>
      <c r="EB3" s="67"/>
      <c r="EC3" s="67"/>
      <c r="ED3" s="67"/>
      <c r="EE3" s="67"/>
      <c r="EF3" s="67"/>
      <c r="EG3" s="67"/>
      <c r="EH3" s="68" t="s">
        <v>4</v>
      </c>
      <c r="EI3" s="68"/>
      <c r="EJ3" s="68"/>
      <c r="EK3" s="68"/>
      <c r="EL3" s="68"/>
      <c r="EM3" s="68"/>
      <c r="EN3" s="68"/>
      <c r="EO3" s="68"/>
      <c r="EP3" s="68"/>
      <c r="EQ3" s="68"/>
      <c r="ER3" s="68"/>
      <c r="ES3" s="68"/>
      <c r="ET3" s="68"/>
      <c r="EU3" s="68"/>
      <c r="EV3" s="68"/>
      <c r="EW3" s="68"/>
      <c r="EX3" s="68"/>
      <c r="EY3" s="68"/>
      <c r="EZ3" s="68"/>
      <c r="FA3" s="68"/>
      <c r="FB3" s="68"/>
      <c r="FC3" s="68"/>
      <c r="FD3" s="68"/>
      <c r="FE3" s="68"/>
      <c r="FF3" s="68"/>
      <c r="FG3" s="68"/>
      <c r="FH3" s="68"/>
      <c r="FI3" s="68"/>
      <c r="FJ3" s="68"/>
      <c r="FK3" s="68"/>
      <c r="FL3" s="68"/>
      <c r="FM3" s="68"/>
      <c r="FN3" s="68"/>
      <c r="FO3" s="68"/>
      <c r="FP3" s="68"/>
      <c r="FQ3" s="68"/>
      <c r="FR3" s="68"/>
      <c r="FS3" s="68"/>
      <c r="FT3" s="68"/>
      <c r="FU3" s="68"/>
      <c r="FV3" s="68"/>
      <c r="FW3" s="68"/>
      <c r="FX3" s="68"/>
      <c r="FY3" s="68"/>
      <c r="FZ3" s="68"/>
      <c r="GA3" s="68"/>
      <c r="GB3" s="68"/>
      <c r="GC3" s="68"/>
      <c r="GD3" s="68"/>
      <c r="GE3" s="68"/>
      <c r="GF3" s="68"/>
      <c r="GG3" s="68"/>
      <c r="GH3" s="68"/>
      <c r="GI3" s="68"/>
      <c r="GJ3" s="68"/>
      <c r="GK3" s="68"/>
      <c r="GL3" s="68"/>
      <c r="GM3" s="68"/>
      <c r="GN3" s="68"/>
      <c r="GO3" s="68"/>
    </row>
    <row r="4" spans="1:197" ht="42" x14ac:dyDescent="0.25">
      <c r="A4" s="13" t="s">
        <v>5</v>
      </c>
      <c r="B4" s="14" t="s">
        <v>6</v>
      </c>
      <c r="C4" s="15" t="s">
        <v>7</v>
      </c>
      <c r="D4" s="15" t="s">
        <v>8</v>
      </c>
      <c r="E4" s="15" t="s">
        <v>9</v>
      </c>
      <c r="F4" s="15" t="s">
        <v>10</v>
      </c>
      <c r="G4" s="15" t="s">
        <v>11</v>
      </c>
      <c r="H4" s="16" t="s">
        <v>12</v>
      </c>
      <c r="I4" s="17" t="s">
        <v>13</v>
      </c>
      <c r="J4" s="17" t="s">
        <v>14</v>
      </c>
      <c r="K4" s="17" t="s">
        <v>15</v>
      </c>
      <c r="L4" s="15" t="s">
        <v>16</v>
      </c>
      <c r="M4" s="15" t="s">
        <v>27</v>
      </c>
      <c r="N4" s="18" t="s">
        <v>18</v>
      </c>
      <c r="O4" s="15" t="s">
        <v>19</v>
      </c>
      <c r="P4" s="51" t="s">
        <v>20</v>
      </c>
      <c r="Q4" s="19" t="s">
        <v>21</v>
      </c>
      <c r="R4" s="20">
        <v>1</v>
      </c>
      <c r="S4" s="20">
        <v>2</v>
      </c>
      <c r="T4" s="20">
        <v>3</v>
      </c>
      <c r="U4" s="20">
        <v>4</v>
      </c>
      <c r="V4" s="15">
        <v>5</v>
      </c>
      <c r="W4" s="15">
        <v>6</v>
      </c>
      <c r="X4" s="15">
        <v>7</v>
      </c>
      <c r="Y4" s="15">
        <v>8</v>
      </c>
      <c r="Z4" s="15">
        <v>9</v>
      </c>
      <c r="AA4" s="15">
        <v>10</v>
      </c>
      <c r="AB4" s="15">
        <v>11</v>
      </c>
      <c r="AC4" s="15">
        <v>12</v>
      </c>
      <c r="AD4" s="15">
        <v>13</v>
      </c>
      <c r="AE4" s="15">
        <v>14</v>
      </c>
      <c r="AF4" s="15">
        <v>15</v>
      </c>
      <c r="AG4" s="15">
        <v>16</v>
      </c>
      <c r="AH4" s="15">
        <v>17</v>
      </c>
      <c r="AI4" s="15">
        <v>18</v>
      </c>
      <c r="AJ4" s="15">
        <v>19</v>
      </c>
      <c r="AK4" s="15">
        <v>20</v>
      </c>
      <c r="AL4" s="15">
        <v>21</v>
      </c>
      <c r="AM4" s="15">
        <v>22</v>
      </c>
      <c r="AN4" s="15">
        <v>23</v>
      </c>
      <c r="AO4" s="15">
        <v>24</v>
      </c>
      <c r="AP4" s="15">
        <v>25</v>
      </c>
      <c r="AQ4" s="15">
        <v>26</v>
      </c>
      <c r="AR4" s="15">
        <v>27</v>
      </c>
      <c r="AS4" s="15">
        <v>28</v>
      </c>
      <c r="AT4" s="15">
        <v>29</v>
      </c>
      <c r="AU4" s="15">
        <v>30</v>
      </c>
      <c r="AV4" s="15">
        <v>31</v>
      </c>
      <c r="AW4" s="15">
        <v>32</v>
      </c>
      <c r="AX4" s="15">
        <v>33</v>
      </c>
      <c r="AY4" s="15">
        <v>34</v>
      </c>
      <c r="AZ4" s="15">
        <v>35</v>
      </c>
      <c r="BA4" s="15">
        <v>36</v>
      </c>
      <c r="BB4" s="15">
        <v>37</v>
      </c>
      <c r="BC4" s="15">
        <v>38</v>
      </c>
      <c r="BD4" s="15">
        <v>39</v>
      </c>
      <c r="BE4" s="15">
        <v>40</v>
      </c>
      <c r="BF4" s="15">
        <v>41</v>
      </c>
      <c r="BG4" s="15">
        <v>42</v>
      </c>
      <c r="BH4" s="15">
        <v>43</v>
      </c>
      <c r="BI4" s="15">
        <v>44</v>
      </c>
      <c r="BJ4" s="15">
        <v>45</v>
      </c>
      <c r="BK4" s="15">
        <v>46</v>
      </c>
      <c r="BL4" s="15">
        <v>47</v>
      </c>
      <c r="BM4" s="15">
        <v>48</v>
      </c>
      <c r="BN4" s="15">
        <v>49</v>
      </c>
      <c r="BO4" s="15">
        <v>50</v>
      </c>
      <c r="BP4" s="15">
        <v>51</v>
      </c>
      <c r="BQ4" s="15">
        <v>52</v>
      </c>
      <c r="BR4" s="15">
        <v>53</v>
      </c>
      <c r="BS4" s="15">
        <v>54</v>
      </c>
      <c r="BT4" s="15">
        <v>55</v>
      </c>
      <c r="BU4" s="15">
        <v>56</v>
      </c>
      <c r="BV4" s="15">
        <v>57</v>
      </c>
      <c r="BW4" s="15">
        <v>58</v>
      </c>
      <c r="BX4" s="15">
        <v>59</v>
      </c>
      <c r="BY4" s="15">
        <v>60</v>
      </c>
      <c r="BZ4" s="15">
        <v>61</v>
      </c>
      <c r="CA4" s="15">
        <v>62</v>
      </c>
      <c r="CB4" s="15">
        <v>63</v>
      </c>
      <c r="CC4" s="15">
        <v>64</v>
      </c>
      <c r="CD4" s="15">
        <v>65</v>
      </c>
      <c r="CE4" s="15">
        <v>66</v>
      </c>
      <c r="CF4" s="15">
        <v>67</v>
      </c>
      <c r="CG4" s="15">
        <v>68</v>
      </c>
      <c r="CH4" s="15">
        <v>69</v>
      </c>
      <c r="CI4" s="15">
        <v>70</v>
      </c>
      <c r="CJ4" s="15">
        <v>71</v>
      </c>
      <c r="CK4" s="15">
        <v>72</v>
      </c>
      <c r="CL4" s="15">
        <v>73</v>
      </c>
      <c r="CM4" s="15">
        <v>74</v>
      </c>
      <c r="CN4" s="15">
        <v>75</v>
      </c>
      <c r="CO4" s="15">
        <v>76</v>
      </c>
      <c r="CP4" s="15">
        <v>77</v>
      </c>
      <c r="CQ4" s="15">
        <v>78</v>
      </c>
      <c r="CR4" s="15">
        <v>79</v>
      </c>
      <c r="CS4" s="15">
        <v>80</v>
      </c>
      <c r="CT4" s="15">
        <v>81</v>
      </c>
      <c r="CU4" s="15">
        <v>82</v>
      </c>
      <c r="CV4" s="15">
        <v>83</v>
      </c>
      <c r="CW4" s="15">
        <v>84</v>
      </c>
      <c r="CX4" s="15">
        <v>85</v>
      </c>
      <c r="CY4" s="15">
        <v>86</v>
      </c>
      <c r="CZ4" s="15">
        <v>87</v>
      </c>
      <c r="DA4" s="15">
        <v>88</v>
      </c>
      <c r="DB4" s="15">
        <v>89</v>
      </c>
      <c r="DC4" s="15">
        <v>90</v>
      </c>
      <c r="DD4" s="15">
        <v>91</v>
      </c>
      <c r="DE4" s="15">
        <v>92</v>
      </c>
      <c r="DF4" s="15">
        <v>93</v>
      </c>
      <c r="DG4" s="15">
        <v>94</v>
      </c>
      <c r="DH4" s="15">
        <v>95</v>
      </c>
      <c r="DI4" s="15">
        <v>96</v>
      </c>
      <c r="DJ4" s="15">
        <v>97</v>
      </c>
      <c r="DK4" s="15">
        <v>98</v>
      </c>
      <c r="DL4" s="15">
        <v>99</v>
      </c>
      <c r="DM4" s="15">
        <v>100</v>
      </c>
      <c r="DN4" s="15">
        <v>101</v>
      </c>
      <c r="DO4" s="15">
        <v>102</v>
      </c>
      <c r="DP4" s="15">
        <v>103</v>
      </c>
      <c r="DQ4" s="15">
        <v>104</v>
      </c>
      <c r="DR4" s="15">
        <v>105</v>
      </c>
      <c r="DS4" s="15">
        <v>106</v>
      </c>
      <c r="DT4" s="15">
        <v>107</v>
      </c>
      <c r="DU4" s="15">
        <v>108</v>
      </c>
      <c r="DV4" s="15">
        <v>109</v>
      </c>
      <c r="DW4" s="15">
        <v>110</v>
      </c>
      <c r="DX4" s="15">
        <v>111</v>
      </c>
      <c r="DY4" s="15">
        <v>112</v>
      </c>
      <c r="DZ4" s="15">
        <v>113</v>
      </c>
      <c r="EA4" s="15">
        <v>114</v>
      </c>
      <c r="EB4" s="15">
        <v>115</v>
      </c>
      <c r="EC4" s="15">
        <v>116</v>
      </c>
      <c r="ED4" s="15">
        <v>117</v>
      </c>
      <c r="EE4" s="15">
        <v>118</v>
      </c>
      <c r="EF4" s="15">
        <v>119</v>
      </c>
      <c r="EG4" s="15">
        <v>120</v>
      </c>
      <c r="EH4" s="15">
        <v>121</v>
      </c>
      <c r="EI4" s="15">
        <v>122</v>
      </c>
      <c r="EJ4" s="15">
        <v>123</v>
      </c>
      <c r="EK4" s="15">
        <v>124</v>
      </c>
      <c r="EL4" s="15">
        <v>125</v>
      </c>
      <c r="EM4" s="15">
        <v>126</v>
      </c>
      <c r="EN4" s="15">
        <v>127</v>
      </c>
      <c r="EO4" s="15">
        <v>128</v>
      </c>
      <c r="EP4" s="15">
        <v>129</v>
      </c>
      <c r="EQ4" s="15">
        <v>130</v>
      </c>
      <c r="ER4" s="15">
        <v>131</v>
      </c>
      <c r="ES4" s="15">
        <v>132</v>
      </c>
      <c r="ET4" s="15">
        <v>133</v>
      </c>
      <c r="EU4" s="15">
        <v>134</v>
      </c>
      <c r="EV4" s="15">
        <v>135</v>
      </c>
      <c r="EW4" s="15">
        <v>136</v>
      </c>
      <c r="EX4" s="15">
        <v>137</v>
      </c>
      <c r="EY4" s="15">
        <v>138</v>
      </c>
      <c r="EZ4" s="15">
        <v>139</v>
      </c>
      <c r="FA4" s="15">
        <v>140</v>
      </c>
      <c r="FB4" s="15">
        <v>141</v>
      </c>
      <c r="FC4" s="15">
        <v>142</v>
      </c>
      <c r="FD4" s="15">
        <v>143</v>
      </c>
      <c r="FE4" s="15">
        <v>144</v>
      </c>
      <c r="FF4" s="15">
        <v>145</v>
      </c>
      <c r="FG4" s="15">
        <v>146</v>
      </c>
      <c r="FH4" s="15">
        <v>147</v>
      </c>
      <c r="FI4" s="15">
        <v>148</v>
      </c>
      <c r="FJ4" s="15">
        <v>149</v>
      </c>
      <c r="FK4" s="15">
        <v>150</v>
      </c>
      <c r="FL4" s="15">
        <v>151</v>
      </c>
      <c r="FM4" s="15">
        <v>152</v>
      </c>
      <c r="FN4" s="15">
        <v>153</v>
      </c>
      <c r="FO4" s="15">
        <v>154</v>
      </c>
      <c r="FP4" s="15">
        <v>155</v>
      </c>
      <c r="FQ4" s="15">
        <v>156</v>
      </c>
      <c r="FR4" s="15">
        <v>157</v>
      </c>
      <c r="FS4" s="15">
        <v>158</v>
      </c>
      <c r="FT4" s="15">
        <v>159</v>
      </c>
      <c r="FU4" s="15">
        <v>160</v>
      </c>
      <c r="FV4" s="15">
        <v>161</v>
      </c>
      <c r="FW4" s="15">
        <v>162</v>
      </c>
      <c r="FX4" s="15">
        <v>163</v>
      </c>
      <c r="FY4" s="15">
        <v>164</v>
      </c>
      <c r="FZ4" s="15">
        <v>165</v>
      </c>
      <c r="GA4" s="15">
        <v>166</v>
      </c>
      <c r="GB4" s="15">
        <v>167</v>
      </c>
      <c r="GC4" s="15">
        <v>168</v>
      </c>
      <c r="GD4" s="15">
        <v>169</v>
      </c>
      <c r="GE4" s="15">
        <v>170</v>
      </c>
      <c r="GF4" s="15">
        <v>171</v>
      </c>
      <c r="GG4" s="15">
        <v>172</v>
      </c>
      <c r="GH4" s="15">
        <v>173</v>
      </c>
      <c r="GI4" s="15">
        <v>174</v>
      </c>
      <c r="GJ4" s="15">
        <v>175</v>
      </c>
      <c r="GK4" s="15">
        <v>176</v>
      </c>
      <c r="GL4" s="15">
        <v>177</v>
      </c>
      <c r="GM4" s="15">
        <v>178</v>
      </c>
      <c r="GN4" s="15">
        <v>179</v>
      </c>
      <c r="GO4" s="15">
        <v>180</v>
      </c>
    </row>
    <row r="5" spans="1:197" x14ac:dyDescent="0.25">
      <c r="A5" s="7" t="s">
        <v>22</v>
      </c>
      <c r="B5" s="21">
        <v>46062</v>
      </c>
      <c r="C5" s="9">
        <f t="shared" ref="C5:C9" ca="1" si="0">TODAY()-B5+1</f>
        <v>142</v>
      </c>
      <c r="D5" s="9" t="str" cm="1">
        <f t="array" ref="D5" ca="1">_xlfn.IFS(AND(TODAY()-B5&lt;=30,TODAY()-B5&gt;=0),"新品期",AND(TODAY()-B5&gt;=31,TODAY()-B5&lt;=120),"热销期",AND(TODAY()-B5&gt;=121,TODAY()-B5&lt;=180),"清货期",TODAY()-B5&gt;180,"滞销")</f>
        <v>清货期</v>
      </c>
      <c r="E5" s="9">
        <f>L5-G5</f>
        <v>3517</v>
      </c>
      <c r="F5" s="9"/>
      <c r="G5" s="9">
        <f>SUMIF(销售取值基础数据!I:I,A5,销售取值基础数据!J:J)</f>
        <v>1483</v>
      </c>
      <c r="H5" s="10">
        <f t="shared" ref="H5:H12" si="1">G5/L5</f>
        <v>0.29659999999999997</v>
      </c>
      <c r="I5" s="9"/>
      <c r="J5" s="9">
        <f ca="1">SUMIFS(销售取值基础数据!J:J,销售取值基础数据!I:I,A5,销售取值基础数据!E:E,"可取")</f>
        <v>0</v>
      </c>
      <c r="K5" s="9"/>
      <c r="L5" s="9">
        <v>5000</v>
      </c>
      <c r="M5" s="11">
        <f>_xlfn.XLOOKUP(A5,销售取值基础数据!I:I,销售取值基础数据!J:J,0,0,-1)</f>
        <v>14</v>
      </c>
      <c r="N5" s="11" t="e">
        <f ca="1">_xlfn.XLOOKUP(A5,'销售计划（销售后）'!A:A,'销售计划（销售后）'!N:N)</f>
        <v>#NAME?</v>
      </c>
      <c r="O5" s="52">
        <v>46144</v>
      </c>
      <c r="P5" s="22" cm="1">
        <f t="array" ref="P5" ca="1">IFERROR(INDEX(R5:GO5,Q5),"/")</f>
        <v>15</v>
      </c>
      <c r="Q5" s="22">
        <f t="shared" ref="Q5:Q12" si="2">IF(O5-B5&gt;0,O5-B5,"此时段未上架")</f>
        <v>82</v>
      </c>
      <c r="R5" s="23">
        <f>SUMIFS(销售取值基础数据!J:J,销售取值基础数据!I:I,A5,销售取值基础数据!B:B,$R$4)</f>
        <v>15</v>
      </c>
      <c r="S5" s="23">
        <f ca="1">IF($C5&gt;S$4,SUMIFS(销售取值基础数据!$J:$J,销售取值基础数据!$I:$I,$A5,销售取值基础数据!$B:$B,S$4),"")</f>
        <v>16</v>
      </c>
      <c r="T5" s="23">
        <f ca="1">IF($C5&gt;T$4,SUMIFS(销售取值基础数据!$J:$J,销售取值基础数据!$I:$I,$A5,销售取值基础数据!$B:$B,T$4),"")</f>
        <v>17</v>
      </c>
      <c r="U5" s="23">
        <f ca="1">IF($C5&gt;U$4,SUMIFS(销售取值基础数据!$J:$J,销售取值基础数据!$I:$I,$A5,销售取值基础数据!$B:$B,U$4),"")</f>
        <v>7</v>
      </c>
      <c r="V5" s="23">
        <f ca="1">IF($C5&gt;V$4,SUMIFS(销售取值基础数据!$J:$J,销售取值基础数据!$I:$I,$A5,销售取值基础数据!$B:$B,V$4),"")</f>
        <v>8</v>
      </c>
      <c r="W5" s="23">
        <f ca="1">IF($C5&gt;W$4,SUMIFS(销售取值基础数据!$J:$J,销售取值基础数据!$I:$I,$A5,销售取值基础数据!$B:$B,W$4),"")</f>
        <v>9</v>
      </c>
      <c r="X5" s="23">
        <f ca="1">IF($C5&gt;X$4,SUMIFS(销售取值基础数据!$J:$J,销售取值基础数据!$I:$I,$A5,销售取值基础数据!$B:$B,X$4),"")</f>
        <v>10</v>
      </c>
      <c r="Y5" s="23">
        <f ca="1">IF($C5&gt;Y$4,SUMIFS(销售取值基础数据!$J:$J,销售取值基础数据!$I:$I,$A5,销售取值基础数据!$B:$B,Y$4),"")</f>
        <v>15</v>
      </c>
      <c r="Z5" s="23">
        <f ca="1">IF($C5&gt;Z$4,SUMIFS(销售取值基础数据!$J:$J,销售取值基础数据!$I:$I,$A5,销售取值基础数据!$B:$B,Z$4),"")</f>
        <v>14</v>
      </c>
      <c r="AA5" s="23">
        <f ca="1">IF($C5&gt;AA$4,SUMIFS(销售取值基础数据!$J:$J,销售取值基础数据!$I:$I,$A5,销售取值基础数据!$B:$B,AA$4),"")</f>
        <v>13</v>
      </c>
      <c r="AB5" s="23">
        <f ca="1">IF($C5&gt;AB$4,SUMIFS(销售取值基础数据!$J:$J,销售取值基础数据!$I:$I,$A5,销售取值基础数据!$B:$B,AB$4),"")</f>
        <v>15</v>
      </c>
      <c r="AC5" s="23">
        <f ca="1">IF($C5&gt;AC$4,SUMIFS(销售取值基础数据!$J:$J,销售取值基础数据!$I:$I,$A5,销售取值基础数据!$B:$B,AC$4),"")</f>
        <v>10</v>
      </c>
      <c r="AD5" s="23">
        <f ca="1">IF($C5&gt;AD$4,SUMIFS(销售取值基础数据!$J:$J,销售取值基础数据!$I:$I,$A5,销售取值基础数据!$B:$B,AD$4),"")</f>
        <v>11</v>
      </c>
      <c r="AE5" s="23">
        <f ca="1">IF($C5&gt;AE$4,SUMIFS(销售取值基础数据!$J:$J,销售取值基础数据!$I:$I,$A5,销售取值基础数据!$B:$B,AE$4),"")</f>
        <v>12</v>
      </c>
      <c r="AF5" s="23">
        <f ca="1">IF($C5&gt;AF$4,SUMIFS(销售取值基础数据!$J:$J,销售取值基础数据!$I:$I,$A5,销售取值基础数据!$B:$B,AF$4),"")</f>
        <v>9</v>
      </c>
      <c r="AG5" s="23">
        <f ca="1">IF($C5&gt;AG$4,SUMIFS(销售取值基础数据!$J:$J,销售取值基础数据!$I:$I,$A5,销售取值基础数据!$B:$B,AG$4),"")</f>
        <v>10</v>
      </c>
      <c r="AH5" s="23">
        <f ca="1">IF($C5&gt;AH$4,SUMIFS(销售取值基础数据!$J:$J,销售取值基础数据!$I:$I,$A5,销售取值基础数据!$B:$B,AH$4),"")</f>
        <v>10</v>
      </c>
      <c r="AI5" s="23">
        <f ca="1">IF($C5&gt;AI$4,SUMIFS(销售取值基础数据!$J:$J,销售取值基础数据!$I:$I,$A5,销售取值基础数据!$B:$B,AI$4),"")</f>
        <v>13</v>
      </c>
      <c r="AJ5" s="23">
        <f ca="1">IF($C5&gt;AJ$4,SUMIFS(销售取值基础数据!$J:$J,销售取值基础数据!$I:$I,$A5,销售取值基础数据!$B:$B,AJ$4),"")</f>
        <v>15</v>
      </c>
      <c r="AK5" s="23">
        <f ca="1">IF($C5&gt;AK$4,SUMIFS(销售取值基础数据!$J:$J,销售取值基础数据!$I:$I,$A5,销售取值基础数据!$B:$B,AK$4),"")</f>
        <v>10</v>
      </c>
      <c r="AL5" s="23">
        <f ca="1">IF($C5&gt;AL$4,SUMIFS(销售取值基础数据!$J:$J,销售取值基础数据!$I:$I,$A5,销售取值基础数据!$B:$B,AL$4),"")</f>
        <v>11</v>
      </c>
      <c r="AM5" s="23">
        <f ca="1">IF($C5&gt;AM$4,SUMIFS(销售取值基础数据!$J:$J,销售取值基础数据!$I:$I,$A5,销售取值基础数据!$B:$B,AM$4),"")</f>
        <v>13</v>
      </c>
      <c r="AN5" s="23">
        <f ca="1">IF($C5&gt;AN$4,SUMIFS(销售取值基础数据!$J:$J,销售取值基础数据!$I:$I,$A5,销售取值基础数据!$B:$B,AN$4),"")</f>
        <v>15</v>
      </c>
      <c r="AO5" s="23">
        <f ca="1">IF($C5&gt;AO$4,SUMIFS(销售取值基础数据!$J:$J,销售取值基础数据!$I:$I,$A5,销售取值基础数据!$B:$B,AO$4),"")</f>
        <v>10</v>
      </c>
      <c r="AP5" s="23">
        <f ca="1">IF($C5&gt;AP$4,SUMIFS(销售取值基础数据!$J:$J,销售取值基础数据!$I:$I,$A5,销售取值基础数据!$B:$B,AP$4),"")</f>
        <v>11</v>
      </c>
      <c r="AQ5" s="23">
        <f ca="1">IF($C5&gt;AQ$4,SUMIFS(销售取值基础数据!$J:$J,销售取值基础数据!$I:$I,$A5,销售取值基础数据!$B:$B,AQ$4),"")</f>
        <v>8</v>
      </c>
      <c r="AR5" s="23">
        <f ca="1">IF($C5&gt;AR$4,SUMIFS(销售取值基础数据!$J:$J,销售取值基础数据!$I:$I,$A5,销售取值基础数据!$B:$B,AR$4),"")</f>
        <v>8</v>
      </c>
      <c r="AS5" s="23">
        <f ca="1">IF($C5&gt;AS$4,SUMIFS(销售取值基础数据!$J:$J,销售取值基础数据!$I:$I,$A5,销售取值基础数据!$B:$B,AS$4),"")</f>
        <v>9</v>
      </c>
      <c r="AT5" s="23">
        <f ca="1">IF($C5&gt;AT$4,SUMIFS(销售取值基础数据!$J:$J,销售取值基础数据!$I:$I,$A5,销售取值基础数据!$B:$B,AT$4),"")</f>
        <v>10</v>
      </c>
      <c r="AU5" s="23">
        <f ca="1">IF($C5&gt;AU$4,SUMIFS(销售取值基础数据!$J:$J,销售取值基础数据!$I:$I,$A5,销售取值基础数据!$B:$B,AU$4),"")</f>
        <v>15</v>
      </c>
      <c r="AV5" s="23">
        <f ca="1">IF($C5&gt;AV$4,SUMIFS(销售取值基础数据!$J:$J,销售取值基础数据!$I:$I,$A5,销售取值基础数据!$B:$B,AV$4),"")</f>
        <v>14</v>
      </c>
      <c r="AW5" s="23">
        <f ca="1">IF($C5&gt;AW$4,SUMIFS(销售取值基础数据!$J:$J,销售取值基础数据!$I:$I,$A5,销售取值基础数据!$B:$B,AW$4),"")</f>
        <v>13</v>
      </c>
      <c r="AX5" s="23">
        <f ca="1">IF($C5&gt;AX$4,SUMIFS(销售取值基础数据!$J:$J,销售取值基础数据!$I:$I,$A5,销售取值基础数据!$B:$B,AX$4),"")</f>
        <v>15</v>
      </c>
      <c r="AY5" s="23">
        <f ca="1">IF($C5&gt;AY$4,SUMIFS(销售取值基础数据!$J:$J,销售取值基础数据!$I:$I,$A5,销售取值基础数据!$B:$B,AY$4),"")</f>
        <v>10</v>
      </c>
      <c r="AZ5" s="23">
        <f ca="1">IF($C5&gt;AZ$4,SUMIFS(销售取值基础数据!$J:$J,销售取值基础数据!$I:$I,$A5,销售取值基础数据!$B:$B,AZ$4),"")</f>
        <v>11</v>
      </c>
      <c r="BA5" s="23">
        <f ca="1">IF($C5&gt;BA$4,SUMIFS(销售取值基础数据!$J:$J,销售取值基础数据!$I:$I,$A5,销售取值基础数据!$B:$B,BA$4),"")</f>
        <v>12</v>
      </c>
      <c r="BB5" s="23">
        <f ca="1">IF($C5&gt;BB$4,SUMIFS(销售取值基础数据!$J:$J,销售取值基础数据!$I:$I,$A5,销售取值基础数据!$B:$B,BB$4),"")</f>
        <v>9</v>
      </c>
      <c r="BC5" s="23">
        <f ca="1">IF($C5&gt;BC$4,SUMIFS(销售取值基础数据!$J:$J,销售取值基础数据!$I:$I,$A5,销售取值基础数据!$B:$B,BC$4),"")</f>
        <v>10</v>
      </c>
      <c r="BD5" s="23">
        <f ca="1">IF($C5&gt;BD$4,SUMIFS(销售取值基础数据!$J:$J,销售取值基础数据!$I:$I,$A5,销售取值基础数据!$B:$B,BD$4),"")</f>
        <v>10</v>
      </c>
      <c r="BE5" s="23">
        <f ca="1">IF($C5&gt;BE$4,SUMIFS(销售取值基础数据!$J:$J,销售取值基础数据!$I:$I,$A5,销售取值基础数据!$B:$B,BE$4),"")</f>
        <v>13</v>
      </c>
      <c r="BF5" s="23">
        <f ca="1">IF($C5&gt;BF$4,SUMIFS(销售取值基础数据!$J:$J,销售取值基础数据!$I:$I,$A5,销售取值基础数据!$B:$B,BF$4),"")</f>
        <v>15</v>
      </c>
      <c r="BG5" s="23">
        <f ca="1">IF($C5&gt;BG$4,SUMIFS(销售取值基础数据!$J:$J,销售取值基础数据!$I:$I,$A5,销售取值基础数据!$B:$B,BG$4),"")</f>
        <v>10</v>
      </c>
      <c r="BH5" s="23">
        <f ca="1">IF($C5&gt;BH$4,SUMIFS(销售取值基础数据!$J:$J,销售取值基础数据!$I:$I,$A5,销售取值基础数据!$B:$B,BH$4),"")</f>
        <v>11</v>
      </c>
      <c r="BI5" s="23">
        <f ca="1">IF($C5&gt;BI$4,SUMIFS(销售取值基础数据!$J:$J,销售取值基础数据!$I:$I,$A5,销售取值基础数据!$B:$B,BI$4),"")</f>
        <v>13</v>
      </c>
      <c r="BJ5" s="23">
        <f ca="1">IF($C5&gt;BJ$4,SUMIFS(销售取值基础数据!$J:$J,销售取值基础数据!$I:$I,$A5,销售取值基础数据!$B:$B,BJ$4),"")</f>
        <v>15</v>
      </c>
      <c r="BK5" s="23">
        <f ca="1">IF($C5&gt;BK$4,SUMIFS(销售取值基础数据!$J:$J,销售取值基础数据!$I:$I,$A5,销售取值基础数据!$B:$B,BK$4),"")</f>
        <v>14</v>
      </c>
      <c r="BL5" s="23">
        <f ca="1">IF($C5&gt;BL$4,SUMIFS(销售取值基础数据!$J:$J,销售取值基础数据!$I:$I,$A5,销售取值基础数据!$B:$B,BL$4),"")</f>
        <v>13</v>
      </c>
      <c r="BM5" s="23">
        <f ca="1">IF($C5&gt;BM$4,SUMIFS(销售取值基础数据!$J:$J,销售取值基础数据!$I:$I,$A5,销售取值基础数据!$B:$B,BM$4),"")</f>
        <v>15</v>
      </c>
      <c r="BN5" s="23">
        <f ca="1">IF($C5&gt;BN$4,SUMIFS(销售取值基础数据!$J:$J,销售取值基础数据!$I:$I,$A5,销售取值基础数据!$B:$B,BN$4),"")</f>
        <v>10</v>
      </c>
      <c r="BO5" s="23">
        <f ca="1">IF($C5&gt;BO$4,SUMIFS(销售取值基础数据!$J:$J,销售取值基础数据!$I:$I,$A5,销售取值基础数据!$B:$B,BO$4),"")</f>
        <v>11</v>
      </c>
      <c r="BP5" s="23">
        <f ca="1">IF($C5&gt;BP$4,SUMIFS(销售取值基础数据!$J:$J,销售取值基础数据!$I:$I,$A5,销售取值基础数据!$B:$B,BP$4),"")</f>
        <v>12</v>
      </c>
      <c r="BQ5" s="23">
        <f ca="1">IF($C5&gt;BQ$4,SUMIFS(销售取值基础数据!$J:$J,销售取值基础数据!$I:$I,$A5,销售取值基础数据!$B:$B,BQ$4),"")</f>
        <v>9</v>
      </c>
      <c r="BR5" s="23">
        <f ca="1">IF($C5&gt;BR$4,SUMIFS(销售取值基础数据!$J:$J,销售取值基础数据!$I:$I,$A5,销售取值基础数据!$B:$B,BR$4),"")</f>
        <v>10</v>
      </c>
      <c r="BS5" s="23">
        <f ca="1">IF($C5&gt;BS$4,SUMIFS(销售取值基础数据!$J:$J,销售取值基础数据!$I:$I,$A5,销售取值基础数据!$B:$B,BS$4),"")</f>
        <v>10</v>
      </c>
      <c r="BT5" s="23">
        <f ca="1">IF($C5&gt;BT$4,SUMIFS(销售取值基础数据!$J:$J,销售取值基础数据!$I:$I,$A5,销售取值基础数据!$B:$B,BT$4),"")</f>
        <v>10</v>
      </c>
      <c r="BU5" s="23">
        <f ca="1">IF($C5&gt;BU$4,SUMIFS(销售取值基础数据!$J:$J,销售取值基础数据!$I:$I,$A5,销售取值基础数据!$B:$B,BU$4),"")</f>
        <v>15</v>
      </c>
      <c r="BV5" s="23">
        <f ca="1">IF($C5&gt;BV$4,SUMIFS(销售取值基础数据!$J:$J,销售取值基础数据!$I:$I,$A5,销售取值基础数据!$B:$B,BV$4),"")</f>
        <v>10</v>
      </c>
      <c r="BW5" s="23">
        <f ca="1">IF($C5&gt;BW$4,SUMIFS(销售取值基础数据!$J:$J,销售取值基础数据!$I:$I,$A5,销售取值基础数据!$B:$B,BW$4),"")</f>
        <v>11</v>
      </c>
      <c r="BX5" s="23">
        <f ca="1">IF($C5&gt;BX$4,SUMIFS(销售取值基础数据!$J:$J,销售取值基础数据!$I:$I,$A5,销售取值基础数据!$B:$B,BX$4),"")</f>
        <v>12</v>
      </c>
      <c r="BY5" s="23">
        <f ca="1">IF($C5&gt;BY$4,SUMIFS(销售取值基础数据!$J:$J,销售取值基础数据!$I:$I,$A5,销售取值基础数据!$B:$B,BY$4),"")</f>
        <v>13</v>
      </c>
      <c r="BZ5" s="23">
        <f ca="1">IF($C5&gt;BZ$4,SUMIFS(销售取值基础数据!$J:$J,销售取值基础数据!$I:$I,$A5,销售取值基础数据!$B:$B,BZ$4),"")</f>
        <v>7</v>
      </c>
      <c r="CA5" s="23">
        <f ca="1">IF($C5&gt;CA$4,SUMIFS(销售取值基础数据!$J:$J,销售取值基础数据!$I:$I,$A5,销售取值基础数据!$B:$B,CA$4),"")</f>
        <v>8</v>
      </c>
      <c r="CB5" s="23">
        <f ca="1">IF($C5&gt;CB$4,SUMIFS(销售取值基础数据!$J:$J,销售取值基础数据!$I:$I,$A5,销售取值基础数据!$B:$B,CB$4),"")</f>
        <v>9</v>
      </c>
      <c r="CC5" s="23">
        <f ca="1">IF($C5&gt;CC$4,SUMIFS(销售取值基础数据!$J:$J,销售取值基础数据!$I:$I,$A5,销售取值基础数据!$B:$B,CC$4),"")</f>
        <v>10</v>
      </c>
      <c r="CD5" s="23">
        <f ca="1">IF($C5&gt;CD$4,SUMIFS(销售取值基础数据!$J:$J,销售取值基础数据!$I:$I,$A5,销售取值基础数据!$B:$B,CD$4),"")</f>
        <v>15</v>
      </c>
      <c r="CE5" s="23">
        <f ca="1">IF($C5&gt;CE$4,SUMIFS(销售取值基础数据!$J:$J,销售取值基础数据!$I:$I,$A5,销售取值基础数据!$B:$B,CE$4),"")</f>
        <v>14</v>
      </c>
      <c r="CF5" s="23">
        <f ca="1">IF($C5&gt;CF$4,SUMIFS(销售取值基础数据!$J:$J,销售取值基础数据!$I:$I,$A5,销售取值基础数据!$B:$B,CF$4),"")</f>
        <v>13</v>
      </c>
      <c r="CG5" s="23">
        <f ca="1">IF($C5&gt;CG$4,SUMIFS(销售取值基础数据!$J:$J,销售取值基础数据!$I:$I,$A5,销售取值基础数据!$B:$B,CG$4),"")</f>
        <v>10</v>
      </c>
      <c r="CH5" s="23">
        <f ca="1">IF($C5&gt;CH$4,SUMIFS(销售取值基础数据!$J:$J,销售取值基础数据!$I:$I,$A5,销售取值基础数据!$B:$B,CH$4),"")</f>
        <v>15</v>
      </c>
      <c r="CI5" s="23">
        <f ca="1">IF($C5&gt;CI$4,SUMIFS(销售取值基础数据!$J:$J,销售取值基础数据!$I:$I,$A5,销售取值基础数据!$B:$B,CI$4),"")</f>
        <v>10</v>
      </c>
      <c r="CJ5" s="23">
        <f ca="1">IF($C5&gt;CJ$4,SUMIFS(销售取值基础数据!$J:$J,销售取值基础数据!$I:$I,$A5,销售取值基础数据!$B:$B,CJ$4),"")</f>
        <v>11</v>
      </c>
      <c r="CK5" s="23">
        <f ca="1">IF($C5&gt;CK$4,SUMIFS(销售取值基础数据!$J:$J,销售取值基础数据!$I:$I,$A5,销售取值基础数据!$B:$B,CK$4),"")</f>
        <v>12</v>
      </c>
      <c r="CL5" s="23">
        <f ca="1">IF($C5&gt;CL$4,SUMIFS(销售取值基础数据!$J:$J,销售取值基础数据!$I:$I,$A5,销售取值基础数据!$B:$B,CL$4),"")</f>
        <v>13</v>
      </c>
      <c r="CM5" s="23">
        <f ca="1">IF($C5&gt;CM$4,SUMIFS(销售取值基础数据!$J:$J,销售取值基础数据!$I:$I,$A5,销售取值基础数据!$B:$B,CM$4),"")</f>
        <v>7</v>
      </c>
      <c r="CN5" s="23">
        <f ca="1">IF($C5&gt;CN$4,SUMIFS(销售取值基础数据!$J:$J,销售取值基础数据!$I:$I,$A5,销售取值基础数据!$B:$B,CN$4),"")</f>
        <v>8</v>
      </c>
      <c r="CO5" s="23">
        <f ca="1">IF($C5&gt;CO$4,SUMIFS(销售取值基础数据!$J:$J,销售取值基础数据!$I:$I,$A5,销售取值基础数据!$B:$B,CO$4),"")</f>
        <v>9</v>
      </c>
      <c r="CP5" s="23">
        <f ca="1">IF($C5&gt;CP$4,SUMIFS(销售取值基础数据!$J:$J,销售取值基础数据!$I:$I,$A5,销售取值基础数据!$B:$B,CP$4),"")</f>
        <v>13</v>
      </c>
      <c r="CQ5" s="23">
        <f ca="1">IF($C5&gt;CQ$4,SUMIFS(销售取值基础数据!$J:$J,销售取值基础数据!$I:$I,$A5,销售取值基础数据!$B:$B,CQ$4),"")</f>
        <v>7</v>
      </c>
      <c r="CR5" s="23">
        <f ca="1">IF($C5&gt;CR$4,SUMIFS(销售取值基础数据!$J:$J,销售取值基础数据!$I:$I,$A5,销售取值基础数据!$B:$B,CR$4),"")</f>
        <v>8</v>
      </c>
      <c r="CS5" s="23">
        <f ca="1">IF($C5&gt;CS$4,SUMIFS(销售取值基础数据!$J:$J,销售取值基础数据!$I:$I,$A5,销售取值基础数据!$B:$B,CS$4),"")</f>
        <v>9</v>
      </c>
      <c r="CT5" s="23">
        <f ca="1">IF($C5&gt;CT$4,SUMIFS(销售取值基础数据!$J:$J,销售取值基础数据!$I:$I,$A5,销售取值基础数据!$B:$B,CT$4),"")</f>
        <v>10</v>
      </c>
      <c r="CU5" s="23">
        <f ca="1">IF($C5&gt;CU$4,SUMIFS(销售取值基础数据!$J:$J,销售取值基础数据!$I:$I,$A5,销售取值基础数据!$B:$B,CU$4),"")</f>
        <v>15</v>
      </c>
      <c r="CV5" s="23">
        <f ca="1">IF($C5&gt;CV$4,SUMIFS(销售取值基础数据!$J:$J,销售取值基础数据!$I:$I,$A5,销售取值基础数据!$B:$B,CV$4),"")</f>
        <v>14</v>
      </c>
      <c r="CW5" s="23">
        <f ca="1">IF($C5&gt;CW$4,SUMIFS(销售取值基础数据!$J:$J,销售取值基础数据!$I:$I,$A5,销售取值基础数据!$B:$B,CW$4),"")</f>
        <v>13</v>
      </c>
      <c r="CX5" s="23">
        <f ca="1">IF($C5&gt;CX$4,SUMIFS(销售取值基础数据!$J:$J,销售取值基础数据!$I:$I,$A5,销售取值基础数据!$B:$B,CX$4),"")</f>
        <v>15</v>
      </c>
      <c r="CY5" s="23">
        <f ca="1">IF($C5&gt;CY$4,SUMIFS(销售取值基础数据!$J:$J,销售取值基础数据!$I:$I,$A5,销售取值基础数据!$B:$B,CY$4),"")</f>
        <v>10</v>
      </c>
      <c r="CZ5" s="23">
        <f ca="1">IF($C5&gt;CZ$4,SUMIFS(销售取值基础数据!$J:$J,销售取值基础数据!$I:$I,$A5,销售取值基础数据!$B:$B,CZ$4),"")</f>
        <v>11</v>
      </c>
      <c r="DA5" s="23">
        <f ca="1">IF($C5&gt;DA$4,SUMIFS(销售取值基础数据!$J:$J,销售取值基础数据!$I:$I,$A5,销售取值基础数据!$B:$B,DA$4),"")</f>
        <v>12</v>
      </c>
      <c r="DB5" s="23">
        <f ca="1">IF($C5&gt;DB$4,SUMIFS(销售取值基础数据!$J:$J,销售取值基础数据!$I:$I,$A5,销售取值基础数据!$B:$B,DB$4),"")</f>
        <v>9</v>
      </c>
      <c r="DC5" s="23">
        <f ca="1">IF($C5&gt;DC$4,SUMIFS(销售取值基础数据!$J:$J,销售取值基础数据!$I:$I,$A5,销售取值基础数据!$B:$B,DC$4),"")</f>
        <v>10</v>
      </c>
      <c r="DD5" s="23">
        <f ca="1">IF($C5&gt;DD$4,SUMIFS(销售取值基础数据!$J:$J,销售取值基础数据!$I:$I,$A5,销售取值基础数据!$B:$B,DD$4),"")</f>
        <v>15</v>
      </c>
      <c r="DE5" s="23">
        <f ca="1">IF($C5&gt;DE$4,SUMIFS(销售取值基础数据!$J:$J,销售取值基础数据!$I:$I,$A5,销售取值基础数据!$B:$B,DE$4),"")</f>
        <v>14</v>
      </c>
      <c r="DF5" s="23">
        <f ca="1">IF($C5&gt;DF$4,SUMIFS(销售取值基础数据!$J:$J,销售取值基础数据!$I:$I,$A5,销售取值基础数据!$B:$B,DF$4),"")</f>
        <v>13</v>
      </c>
      <c r="DG5" s="23">
        <f ca="1">IF($C5&gt;DG$4,SUMIFS(销售取值基础数据!$J:$J,销售取值基础数据!$I:$I,$A5,销售取值基础数据!$B:$B,DG$4),"")</f>
        <v>10</v>
      </c>
      <c r="DH5" s="23">
        <f ca="1">IF($C5&gt;DH$4,SUMIFS(销售取值基础数据!$J:$J,销售取值基础数据!$I:$I,$A5,销售取值基础数据!$B:$B,DH$4),"")</f>
        <v>15</v>
      </c>
      <c r="DI5" s="23">
        <f ca="1">IF($C5&gt;DI$4,SUMIFS(销售取值基础数据!$J:$J,销售取值基础数据!$I:$I,$A5,销售取值基础数据!$B:$B,DI$4),"")</f>
        <v>10</v>
      </c>
      <c r="DJ5" s="23">
        <f ca="1">IF($C5&gt;DJ$4,SUMIFS(销售取值基础数据!$J:$J,销售取值基础数据!$I:$I,$A5,销售取值基础数据!$B:$B,DJ$4),"")</f>
        <v>13</v>
      </c>
      <c r="DK5" s="23">
        <f ca="1">IF($C5&gt;DK$4,SUMIFS(销售取值基础数据!$J:$J,销售取值基础数据!$I:$I,$A5,销售取值基础数据!$B:$B,DK$4),"")</f>
        <v>8</v>
      </c>
      <c r="DL5" s="23">
        <f ca="1">IF($C5&gt;DL$4,SUMIFS(销售取值基础数据!$J:$J,销售取值基础数据!$I:$I,$A5,销售取值基础数据!$B:$B,DL$4),"")</f>
        <v>9</v>
      </c>
      <c r="DM5" s="23">
        <f ca="1">IF($C5&gt;DM$4,SUMIFS(销售取值基础数据!$J:$J,销售取值基础数据!$I:$I,$A5,销售取值基础数据!$B:$B,DM$4),"")</f>
        <v>13</v>
      </c>
      <c r="DN5" s="23">
        <f ca="1">IF($C5&gt;DN$4,SUMIFS(销售取值基础数据!$J:$J,销售取值基础数据!$I:$I,$A5,销售取值基础数据!$B:$B,DN$4),"")</f>
        <v>7</v>
      </c>
      <c r="DO5" s="23">
        <f ca="1">IF($C5&gt;DO$4,SUMIFS(销售取值基础数据!$J:$J,销售取值基础数据!$I:$I,$A5,销售取值基础数据!$B:$B,DO$4),"")</f>
        <v>8</v>
      </c>
      <c r="DP5" s="23">
        <f ca="1">IF($C5&gt;DP$4,SUMIFS(销售取值基础数据!$J:$J,销售取值基础数据!$I:$I,$A5,销售取值基础数据!$B:$B,DP$4),"")</f>
        <v>9</v>
      </c>
      <c r="DQ5" s="23">
        <f ca="1">IF($C5&gt;DQ$4,SUMIFS(销售取值基础数据!$J:$J,销售取值基础数据!$I:$I,$A5,销售取值基础数据!$B:$B,DQ$4),"")</f>
        <v>10</v>
      </c>
      <c r="DR5" s="23">
        <f ca="1">IF($C5&gt;DR$4,SUMIFS(销售取值基础数据!$J:$J,销售取值基础数据!$I:$I,$A5,销售取值基础数据!$B:$B,DR$4),"")</f>
        <v>15</v>
      </c>
      <c r="DS5" s="23">
        <f ca="1">IF($C5&gt;DS$4,SUMIFS(销售取值基础数据!$J:$J,销售取值基础数据!$I:$I,$A5,销售取值基础数据!$B:$B,DS$4),"")</f>
        <v>14</v>
      </c>
      <c r="DT5" s="23">
        <f ca="1">IF($C5&gt;DT$4,SUMIFS(销售取值基础数据!$J:$J,销售取值基础数据!$I:$I,$A5,销售取值基础数据!$B:$B,DT$4),"")</f>
        <v>13</v>
      </c>
      <c r="DU5" s="23">
        <f ca="1">IF($C5&gt;DU$4,SUMIFS(销售取值基础数据!$J:$J,销售取值基础数据!$I:$I,$A5,销售取值基础数据!$B:$B,DU$4),"")</f>
        <v>15</v>
      </c>
      <c r="DV5" s="23">
        <f ca="1">IF($C5&gt;DV$4,SUMIFS(销售取值基础数据!$J:$J,销售取值基础数据!$I:$I,$A5,销售取值基础数据!$B:$B,DV$4),"")</f>
        <v>10</v>
      </c>
      <c r="DW5" s="23">
        <f ca="1">IF($C5&gt;DW$4,SUMIFS(销售取值基础数据!$J:$J,销售取值基础数据!$I:$I,$A5,销售取值基础数据!$B:$B,DW$4),"")</f>
        <v>11</v>
      </c>
      <c r="DX5" s="23">
        <f ca="1">IF($C5&gt;DX$4,SUMIFS(销售取值基础数据!$J:$J,销售取值基础数据!$I:$I,$A5,销售取值基础数据!$B:$B,DX$4),"")</f>
        <v>12</v>
      </c>
      <c r="DY5" s="23">
        <f ca="1">IF($C5&gt;DY$4,SUMIFS(销售取值基础数据!$J:$J,销售取值基础数据!$I:$I,$A5,销售取值基础数据!$B:$B,DY$4),"")</f>
        <v>9</v>
      </c>
      <c r="DZ5" s="23">
        <f ca="1">IF($C5&gt;DZ$4,SUMIFS(销售取值基础数据!$J:$J,销售取值基础数据!$I:$I,$A5,销售取值基础数据!$B:$B,DZ$4),"")</f>
        <v>10</v>
      </c>
      <c r="EA5" s="23">
        <f ca="1">IF($C5&gt;EA$4,SUMIFS(销售取值基础数据!$J:$J,销售取值基础数据!$I:$I,$A5,销售取值基础数据!$B:$B,EA$4),"")</f>
        <v>15</v>
      </c>
      <c r="EB5" s="23">
        <f ca="1">IF($C5&gt;EB$4,SUMIFS(销售取值基础数据!$J:$J,销售取值基础数据!$I:$I,$A5,销售取值基础数据!$B:$B,EB$4),"")</f>
        <v>14</v>
      </c>
      <c r="EC5" s="23">
        <f ca="1">IF($C5&gt;EC$4,SUMIFS(销售取值基础数据!$J:$J,销售取值基础数据!$I:$I,$A5,销售取值基础数据!$B:$B,EC$4),"")</f>
        <v>13</v>
      </c>
      <c r="ED5" s="23">
        <f ca="1">IF($C5&gt;ED$4,SUMIFS(销售取值基础数据!$J:$J,销售取值基础数据!$I:$I,$A5,销售取值基础数据!$B:$B,ED$4),"")</f>
        <v>10</v>
      </c>
      <c r="EE5" s="23">
        <f ca="1">IF($C5&gt;EE$4,SUMIFS(销售取值基础数据!$J:$J,销售取值基础数据!$I:$I,$A5,销售取值基础数据!$B:$B,EE$4),"")</f>
        <v>15</v>
      </c>
      <c r="EF5" s="23">
        <f ca="1">IF($C5&gt;EF$4,SUMIFS(销售取值基础数据!$J:$J,销售取值基础数据!$I:$I,$A5,销售取值基础数据!$B:$B,EF$4),"")</f>
        <v>15</v>
      </c>
      <c r="EG5" s="23">
        <f ca="1">IF($C5&gt;EG$4,SUMIFS(销售取值基础数据!$J:$J,销售取值基础数据!$I:$I,$A5,销售取值基础数据!$B:$B,EG$4),"")</f>
        <v>10</v>
      </c>
      <c r="EH5" s="23">
        <f ca="1">IF($C5&gt;EH$4,SUMIFS(销售取值基础数据!$J:$J,销售取值基础数据!$I:$I,$A5,销售取值基础数据!$B:$B,EH$4),"")</f>
        <v>13</v>
      </c>
      <c r="EI5" s="23">
        <f ca="1">IF($C5&gt;EI$4,SUMIFS(销售取值基础数据!$J:$J,销售取值基础数据!$I:$I,$A5,销售取值基础数据!$B:$B,EI$4),"")</f>
        <v>8</v>
      </c>
      <c r="EJ5" s="23">
        <f ca="1">IF($C5&gt;EJ$4,SUMIFS(销售取值基础数据!$J:$J,销售取值基础数据!$I:$I,$A5,销售取值基础数据!$B:$B,EJ$4),"")</f>
        <v>9</v>
      </c>
      <c r="EK5" s="23">
        <f ca="1">IF($C5&gt;EK$4,SUMIFS(销售取值基础数据!$J:$J,销售取值基础数据!$I:$I,$A5,销售取值基础数据!$B:$B,EK$4),"")</f>
        <v>13</v>
      </c>
      <c r="EL5" s="23">
        <f ca="1">IF($C5&gt;EL$4,SUMIFS(销售取值基础数据!$J:$J,销售取值基础数据!$I:$I,$A5,销售取值基础数据!$B:$B,EL$4),"")</f>
        <v>7</v>
      </c>
      <c r="EM5" s="23">
        <f ca="1">IF($C5&gt;EM$4,SUMIFS(销售取值基础数据!$J:$J,销售取值基础数据!$I:$I,$A5,销售取值基础数据!$B:$B,EM$4),"")</f>
        <v>4</v>
      </c>
      <c r="EN5" s="23">
        <f ca="1">IF($C5&gt;EN$4,SUMIFS(销售取值基础数据!$J:$J,销售取值基础数据!$I:$I,$A5,销售取值基础数据!$B:$B,EN$4),"")</f>
        <v>8</v>
      </c>
      <c r="EO5" s="23">
        <f ca="1">IF($C5&gt;EO$4,SUMIFS(销售取值基础数据!$J:$J,销售取值基础数据!$I:$I,$A5,销售取值基础数据!$B:$B,EO$4),"")</f>
        <v>20</v>
      </c>
      <c r="EP5" s="23">
        <f ca="1">IF($C5&gt;EP$4,SUMIFS(销售取值基础数据!$J:$J,销售取值基础数据!$I:$I,$A5,销售取值基础数据!$B:$B,EP$4),"")</f>
        <v>14</v>
      </c>
      <c r="EQ5" s="23">
        <f ca="1">IF($C5&gt;EQ$4,SUMIFS(销售取值基础数据!$J:$J,销售取值基础数据!$I:$I,$A5,销售取值基础数据!$B:$B,EQ$4),"")</f>
        <v>0</v>
      </c>
      <c r="ER5" s="23">
        <f ca="1">IF($C5&gt;ER$4,SUMIFS(销售取值基础数据!$J:$J,销售取值基础数据!$I:$I,$A5,销售取值基础数据!$B:$B,ER$4),"")</f>
        <v>0</v>
      </c>
      <c r="ES5" s="23">
        <f ca="1">IF($C5&gt;ES$4,SUMIFS(销售取值基础数据!$J:$J,销售取值基础数据!$I:$I,$A5,销售取值基础数据!$B:$B,ES$4),"")</f>
        <v>0</v>
      </c>
      <c r="ET5" s="23">
        <f ca="1">IF($C5&gt;ET$4,SUMIFS(销售取值基础数据!$J:$J,销售取值基础数据!$I:$I,$A5,销售取值基础数据!$B:$B,ET$4),"")</f>
        <v>0</v>
      </c>
      <c r="EU5" s="23">
        <f ca="1">IF($C5&gt;EU$4,SUMIFS(销售取值基础数据!$J:$J,销售取值基础数据!$I:$I,$A5,销售取值基础数据!$B:$B,EU$4),"")</f>
        <v>0</v>
      </c>
      <c r="EV5" s="23">
        <f ca="1">IF($C5&gt;EV$4,SUMIFS(销售取值基础数据!$J:$J,销售取值基础数据!$I:$I,$A5,销售取值基础数据!$B:$B,EV$4),"")</f>
        <v>0</v>
      </c>
      <c r="EW5" s="23">
        <f ca="1">IF($C5&gt;EW$4,SUMIFS(销售取值基础数据!$J:$J,销售取值基础数据!$I:$I,$A5,销售取值基础数据!$B:$B,EW$4),"")</f>
        <v>0</v>
      </c>
      <c r="EX5" s="23">
        <f ca="1">IF($C5&gt;EX$4,SUMIFS(销售取值基础数据!$J:$J,销售取值基础数据!$I:$I,$A5,销售取值基础数据!$B:$B,EX$4),"")</f>
        <v>0</v>
      </c>
      <c r="EY5" s="23">
        <f ca="1">IF($C5&gt;EY$4,SUMIFS(销售取值基础数据!$J:$J,销售取值基础数据!$I:$I,$A5,销售取值基础数据!$B:$B,EY$4),"")</f>
        <v>0</v>
      </c>
      <c r="EZ5" s="23">
        <f ca="1">IF($C5&gt;EZ$4,SUMIFS(销售取值基础数据!$J:$J,销售取值基础数据!$I:$I,$A5,销售取值基础数据!$B:$B,EZ$4),"")</f>
        <v>0</v>
      </c>
      <c r="FA5" s="23">
        <f ca="1">IF($C5&gt;FA$4,SUMIFS(销售取值基础数据!$J:$J,销售取值基础数据!$I:$I,$A5,销售取值基础数据!$B:$B,FA$4),"")</f>
        <v>0</v>
      </c>
      <c r="FB5" s="23">
        <f ca="1">IF($C5&gt;FB$4,SUMIFS(销售取值基础数据!$J:$J,销售取值基础数据!$I:$I,$A5,销售取值基础数据!$B:$B,FB$4),"")</f>
        <v>0</v>
      </c>
      <c r="FC5" s="23" t="str">
        <f ca="1">IF($C5&gt;FC$4,SUMIFS(销售取值基础数据!$J:$J,销售取值基础数据!$I:$I,$A5,销售取值基础数据!$B:$B,FC$4),"")</f>
        <v/>
      </c>
      <c r="FD5" s="23" t="str">
        <f ca="1">IF($C5&gt;FD$4,SUMIFS(销售取值基础数据!$J:$J,销售取值基础数据!$I:$I,$A5,销售取值基础数据!$B:$B,FD$4),"")</f>
        <v/>
      </c>
      <c r="FE5" s="23" t="str">
        <f ca="1">IF($C5&gt;FE$4,SUMIFS(销售取值基础数据!$J:$J,销售取值基础数据!$I:$I,$A5,销售取值基础数据!$B:$B,FE$4),"")</f>
        <v/>
      </c>
      <c r="FF5" s="23" t="str">
        <f ca="1">IF($C5&gt;FF$4,SUMIFS(销售取值基础数据!$J:$J,销售取值基础数据!$I:$I,$A5,销售取值基础数据!$B:$B,FF$4),"")</f>
        <v/>
      </c>
      <c r="FG5" s="23" t="str">
        <f ca="1">IF($C5&gt;FG$4,SUMIFS(销售取值基础数据!$J:$J,销售取值基础数据!$I:$I,$A5,销售取值基础数据!$B:$B,FG$4),"")</f>
        <v/>
      </c>
      <c r="FH5" s="23" t="str">
        <f ca="1">IF($C5&gt;FH$4,SUMIFS(销售取值基础数据!$J:$J,销售取值基础数据!$I:$I,$A5,销售取值基础数据!$B:$B,FH$4),"")</f>
        <v/>
      </c>
      <c r="FI5" s="23" t="str">
        <f ca="1">IF($C5&gt;FI$4,SUMIFS(销售取值基础数据!$J:$J,销售取值基础数据!$I:$I,$A5,销售取值基础数据!$B:$B,FI$4),"")</f>
        <v/>
      </c>
      <c r="FJ5" s="23" t="str">
        <f ca="1">IF($C5&gt;FJ$4,SUMIFS(销售取值基础数据!$J:$J,销售取值基础数据!$I:$I,$A5,销售取值基础数据!$B:$B,FJ$4),"")</f>
        <v/>
      </c>
      <c r="FK5" s="23" t="str">
        <f ca="1">IF($C5&gt;FK$4,SUMIFS(销售取值基础数据!$J:$J,销售取值基础数据!$I:$I,$A5,销售取值基础数据!$B:$B,FK$4),"")</f>
        <v/>
      </c>
      <c r="FL5" s="23" t="str">
        <f ca="1">IF($C5&gt;FL$4,SUMIFS(销售取值基础数据!$J:$J,销售取值基础数据!$I:$I,$A5,销售取值基础数据!$B:$B,FL$4),"")</f>
        <v/>
      </c>
      <c r="FM5" s="23" t="str">
        <f ca="1">IF($C5&gt;FM$4,SUMIFS(销售取值基础数据!$J:$J,销售取值基础数据!$I:$I,$A5,销售取值基础数据!$B:$B,FM$4),"")</f>
        <v/>
      </c>
      <c r="FN5" s="23" t="str">
        <f ca="1">IF($C5&gt;FN$4,SUMIFS(销售取值基础数据!$J:$J,销售取值基础数据!$I:$I,$A5,销售取值基础数据!$B:$B,FN$4),"")</f>
        <v/>
      </c>
      <c r="FO5" s="23" t="str">
        <f ca="1">IF($C5&gt;FO$4,SUMIFS(销售取值基础数据!$J:$J,销售取值基础数据!$I:$I,$A5,销售取值基础数据!$B:$B,FO$4),"")</f>
        <v/>
      </c>
      <c r="FP5" s="23" t="str">
        <f ca="1">IF($C5&gt;FP$4,SUMIFS(销售取值基础数据!$J:$J,销售取值基础数据!$I:$I,$A5,销售取值基础数据!$B:$B,FP$4),"")</f>
        <v/>
      </c>
      <c r="FQ5" s="23" t="str">
        <f ca="1">IF($C5&gt;FQ$4,SUMIFS(销售取值基础数据!$J:$J,销售取值基础数据!$I:$I,$A5,销售取值基础数据!$B:$B,FQ$4),"")</f>
        <v/>
      </c>
      <c r="FR5" s="23" t="str">
        <f ca="1">IF($C5&gt;FR$4,SUMIFS(销售取值基础数据!$J:$J,销售取值基础数据!$I:$I,$A5,销售取值基础数据!$B:$B,FR$4),"")</f>
        <v/>
      </c>
      <c r="FS5" s="23" t="str">
        <f ca="1">IF($C5&gt;FS$4,SUMIFS(销售取值基础数据!$J:$J,销售取值基础数据!$I:$I,$A5,销售取值基础数据!$B:$B,FS$4),"")</f>
        <v/>
      </c>
      <c r="FT5" s="23" t="str">
        <f ca="1">IF($C5&gt;FT$4,SUMIFS(销售取值基础数据!$J:$J,销售取值基础数据!$I:$I,$A5,销售取值基础数据!$B:$B,FT$4),"")</f>
        <v/>
      </c>
      <c r="FU5" s="23" t="str">
        <f ca="1">IF($C5&gt;FU$4,SUMIFS(销售取值基础数据!$J:$J,销售取值基础数据!$I:$I,$A5,销售取值基础数据!$B:$B,FU$4),"")</f>
        <v/>
      </c>
      <c r="FV5" s="23" t="str">
        <f ca="1">IF($C5&gt;FV$4,SUMIFS(销售取值基础数据!$J:$J,销售取值基础数据!$I:$I,$A5,销售取值基础数据!$B:$B,FV$4),"")</f>
        <v/>
      </c>
      <c r="FW5" s="23" t="str">
        <f ca="1">IF($C5&gt;FW$4,SUMIFS(销售取值基础数据!$J:$J,销售取值基础数据!$I:$I,$A5,销售取值基础数据!$B:$B,FW$4),"")</f>
        <v/>
      </c>
      <c r="FX5" s="23" t="str">
        <f ca="1">IF($C5&gt;FX$4,SUMIFS(销售取值基础数据!$J:$J,销售取值基础数据!$I:$I,$A5,销售取值基础数据!$B:$B,FX$4),"")</f>
        <v/>
      </c>
      <c r="FY5" s="23" t="str">
        <f ca="1">IF($C5&gt;FY$4,SUMIFS(销售取值基础数据!$J:$J,销售取值基础数据!$I:$I,$A5,销售取值基础数据!$B:$B,FY$4),"")</f>
        <v/>
      </c>
      <c r="FZ5" s="23" t="str">
        <f ca="1">IF($C5&gt;FZ$4,SUMIFS(销售取值基础数据!$J:$J,销售取值基础数据!$I:$I,$A5,销售取值基础数据!$B:$B,FZ$4),"")</f>
        <v/>
      </c>
      <c r="GA5" s="23" t="str">
        <f ca="1">IF($C5&gt;GA$4,SUMIFS(销售取值基础数据!$J:$J,销售取值基础数据!$I:$I,$A5,销售取值基础数据!$B:$B,GA$4),"")</f>
        <v/>
      </c>
      <c r="GB5" s="23" t="str">
        <f ca="1">IF($C5&gt;GB$4,SUMIFS(销售取值基础数据!$J:$J,销售取值基础数据!$I:$I,$A5,销售取值基础数据!$B:$B,GB$4),"")</f>
        <v/>
      </c>
      <c r="GC5" s="23" t="str">
        <f ca="1">IF($C5&gt;GC$4,SUMIFS(销售取值基础数据!$J:$J,销售取值基础数据!$I:$I,$A5,销售取值基础数据!$B:$B,GC$4),"")</f>
        <v/>
      </c>
      <c r="GD5" s="23" t="str">
        <f ca="1">IF($C5&gt;GD$4,SUMIFS(销售取值基础数据!$J:$J,销售取值基础数据!$I:$I,$A5,销售取值基础数据!$B:$B,GD$4),"")</f>
        <v/>
      </c>
      <c r="GE5" s="23" t="str">
        <f ca="1">IF($C5&gt;GE$4,SUMIFS(销售取值基础数据!$J:$J,销售取值基础数据!$I:$I,$A5,销售取值基础数据!$B:$B,GE$4),"")</f>
        <v/>
      </c>
      <c r="GF5" s="23" t="str">
        <f ca="1">IF($C5&gt;GF$4,SUMIFS(销售取值基础数据!$J:$J,销售取值基础数据!$I:$I,$A5,销售取值基础数据!$B:$B,GF$4),"")</f>
        <v/>
      </c>
      <c r="GG5" s="23" t="str">
        <f ca="1">IF($C5&gt;GG$4,SUMIFS(销售取值基础数据!$J:$J,销售取值基础数据!$I:$I,$A5,销售取值基础数据!$B:$B,GG$4),"")</f>
        <v/>
      </c>
      <c r="GH5" s="23" t="str">
        <f ca="1">IF($C5&gt;GH$4,SUMIFS(销售取值基础数据!$J:$J,销售取值基础数据!$I:$I,$A5,销售取值基础数据!$B:$B,GH$4),"")</f>
        <v/>
      </c>
      <c r="GI5" s="23" t="str">
        <f ca="1">IF($C5&gt;GI$4,SUMIFS(销售取值基础数据!$J:$J,销售取值基础数据!$I:$I,$A5,销售取值基础数据!$B:$B,GI$4),"")</f>
        <v/>
      </c>
      <c r="GJ5" s="23" t="str">
        <f ca="1">IF($C5&gt;GJ$4,SUMIFS(销售取值基础数据!$J:$J,销售取值基础数据!$I:$I,$A5,销售取值基础数据!$B:$B,GJ$4),"")</f>
        <v/>
      </c>
      <c r="GK5" s="23" t="str">
        <f ca="1">IF($C5&gt;GK$4,SUMIFS(销售取值基础数据!$J:$J,销售取值基础数据!$I:$I,$A5,销售取值基础数据!$B:$B,GK$4),"")</f>
        <v/>
      </c>
      <c r="GL5" s="23" t="str">
        <f ca="1">IF($C5&gt;GL$4,SUMIFS(销售取值基础数据!$J:$J,销售取值基础数据!$I:$I,$A5,销售取值基础数据!$B:$B,GL$4),"")</f>
        <v/>
      </c>
      <c r="GM5" s="23" t="str">
        <f ca="1">IF($C5&gt;GM$4,SUMIFS(销售取值基础数据!$J:$J,销售取值基础数据!$I:$I,$A5,销售取值基础数据!$B:$B,GM$4),"")</f>
        <v/>
      </c>
      <c r="GN5" s="23" t="str">
        <f ca="1">IF($C5&gt;GN$4,SUMIFS(销售取值基础数据!$J:$J,销售取值基础数据!$I:$I,$A5,销售取值基础数据!$B:$B,GN$4),"")</f>
        <v/>
      </c>
      <c r="GO5" s="23" t="str">
        <f ca="1">IF($C5&gt;GO$4,SUMIFS(销售取值基础数据!$J:$J,销售取值基础数据!$I:$I,$A5,销售取值基础数据!$B:$B,GO$4),"")</f>
        <v/>
      </c>
    </row>
    <row r="6" spans="1:197" x14ac:dyDescent="0.25">
      <c r="A6" s="7" t="s">
        <v>23</v>
      </c>
      <c r="B6" s="21">
        <v>46134</v>
      </c>
      <c r="C6" s="9">
        <f t="shared" ca="1" si="0"/>
        <v>70</v>
      </c>
      <c r="D6" s="9" t="str" cm="1">
        <f t="array" ref="D6" ca="1">_xlfn.IFS(AND(TODAY()-B6&lt;=30,TODAY()-B6&gt;=0),"新品期",AND(TODAY()-B6&gt;=31,TODAY()-B6&lt;=120),"热销期",AND(TODAY()-B6&gt;=121,TODAY()-B6&lt;=180),"清货期",TODAY()-B6&gt;180,"滞销")</f>
        <v>热销期</v>
      </c>
      <c r="E6" s="9">
        <f t="shared" ref="E6:E12" si="3">L6-G6</f>
        <v>2366</v>
      </c>
      <c r="F6" s="9"/>
      <c r="G6" s="9">
        <f>SUMIF(销售取值基础数据!I:I,A6,销售取值基础数据!J:J)</f>
        <v>634</v>
      </c>
      <c r="H6" s="10">
        <f t="shared" si="1"/>
        <v>0.21133333333333301</v>
      </c>
      <c r="I6" s="9"/>
      <c r="J6" s="9">
        <f ca="1">SUMIFS(销售取值基础数据!J:J,销售取值基础数据!I:I,A6,销售取值基础数据!E:E,"可取")</f>
        <v>0</v>
      </c>
      <c r="K6" s="9"/>
      <c r="L6" s="9">
        <v>3000</v>
      </c>
      <c r="M6" s="11">
        <f>_xlfn.XLOOKUP(A6,销售取值基础数据!I:I,销售取值基础数据!J:J,0,0,-1)</f>
        <v>15</v>
      </c>
      <c r="N6" s="11" t="e">
        <f ca="1">_xlfn.XLOOKUP(A6,'销售计划（销售后）'!A:A,'销售计划（销售后）'!N:N)</f>
        <v>#NAME?</v>
      </c>
      <c r="O6" s="52">
        <v>46144</v>
      </c>
      <c r="P6" s="22" cm="1">
        <f t="array" ref="P6" ca="1">IFERROR(INDEX(R6:GO6,Q6),"/")</f>
        <v>10</v>
      </c>
      <c r="Q6" s="22">
        <f t="shared" si="2"/>
        <v>10</v>
      </c>
      <c r="R6" s="23">
        <f>SUMIFS(销售取值基础数据!J:J,销售取值基础数据!I:I,A6,销售取值基础数据!B:B,$R$4)</f>
        <v>10</v>
      </c>
      <c r="S6" s="23">
        <f ca="1">IF($C6&gt;S$4,SUMIFS(销售取值基础数据!$J:$J,销售取值基础数据!$I:$I,$A6,销售取值基础数据!$B:$B,S$4),"")</f>
        <v>15</v>
      </c>
      <c r="T6" s="23">
        <f ca="1">IF($C6&gt;T$4,SUMIFS(销售取值基础数据!$J:$J,销售取值基础数据!$I:$I,$A6,销售取值基础数据!$B:$B,T$4),"")</f>
        <v>10</v>
      </c>
      <c r="U6" s="23">
        <f ca="1">IF($C6&gt;U$4,SUMIFS(销售取值基础数据!$J:$J,销售取值基础数据!$I:$I,$A6,销售取值基础数据!$B:$B,U$4),"")</f>
        <v>11</v>
      </c>
      <c r="V6" s="23">
        <f ca="1">IF($C6&gt;V$4,SUMIFS(销售取值基础数据!$J:$J,销售取值基础数据!$I:$I,$A6,销售取值基础数据!$B:$B,V$4),"")</f>
        <v>12</v>
      </c>
      <c r="W6" s="23">
        <f ca="1">IF($C6&gt;W$4,SUMIFS(销售取值基础数据!$J:$J,销售取值基础数据!$I:$I,$A6,销售取值基础数据!$B:$B,W$4),"")</f>
        <v>13</v>
      </c>
      <c r="X6" s="23">
        <f ca="1">IF($C6&gt;X$4,SUMIFS(销售取值基础数据!$J:$J,销售取值基础数据!$I:$I,$A6,销售取值基础数据!$B:$B,X$4),"")</f>
        <v>7</v>
      </c>
      <c r="Y6" s="23">
        <f ca="1">IF($C6&gt;Y$4,SUMIFS(销售取值基础数据!$J:$J,销售取值基础数据!$I:$I,$A6,销售取值基础数据!$B:$B,Y$4),"")</f>
        <v>8</v>
      </c>
      <c r="Z6" s="23">
        <f ca="1">IF($C6&gt;Z$4,SUMIFS(销售取值基础数据!$J:$J,销售取值基础数据!$I:$I,$A6,销售取值基础数据!$B:$B,Z$4),"")</f>
        <v>9</v>
      </c>
      <c r="AA6" s="23">
        <f ca="1">IF($C6&gt;AA$4,SUMIFS(销售取值基础数据!$J:$J,销售取值基础数据!$I:$I,$A6,销售取值基础数据!$B:$B,AA$4),"")</f>
        <v>10</v>
      </c>
      <c r="AB6" s="23">
        <f ca="1">IF($C6&gt;AB$4,SUMIFS(销售取值基础数据!$J:$J,销售取值基础数据!$I:$I,$A6,销售取值基础数据!$B:$B,AB$4),"")</f>
        <v>15</v>
      </c>
      <c r="AC6" s="23">
        <f ca="1">IF($C6&gt;AC$4,SUMIFS(销售取值基础数据!$J:$J,销售取值基础数据!$I:$I,$A6,销售取值基础数据!$B:$B,AC$4),"")</f>
        <v>14</v>
      </c>
      <c r="AD6" s="23">
        <f ca="1">IF($C6&gt;AD$4,SUMIFS(销售取值基础数据!$J:$J,销售取值基础数据!$I:$I,$A6,销售取值基础数据!$B:$B,AD$4),"")</f>
        <v>13</v>
      </c>
      <c r="AE6" s="23">
        <f ca="1">IF($C6&gt;AE$4,SUMIFS(销售取值基础数据!$J:$J,销售取值基础数据!$I:$I,$A6,销售取值基础数据!$B:$B,AE$4),"")</f>
        <v>10</v>
      </c>
      <c r="AF6" s="23">
        <f ca="1">IF($C6&gt;AF$4,SUMIFS(销售取值基础数据!$J:$J,销售取值基础数据!$I:$I,$A6,销售取值基础数据!$B:$B,AF$4),"")</f>
        <v>15</v>
      </c>
      <c r="AG6" s="23">
        <f ca="1">IF($C6&gt;AG$4,SUMIFS(销售取值基础数据!$J:$J,销售取值基础数据!$I:$I,$A6,销售取值基础数据!$B:$B,AG$4),"")</f>
        <v>10</v>
      </c>
      <c r="AH6" s="23">
        <f ca="1">IF($C6&gt;AH$4,SUMIFS(销售取值基础数据!$J:$J,销售取值基础数据!$I:$I,$A6,销售取值基础数据!$B:$B,AH$4),"")</f>
        <v>11</v>
      </c>
      <c r="AI6" s="23">
        <f ca="1">IF($C6&gt;AI$4,SUMIFS(销售取值基础数据!$J:$J,销售取值基础数据!$I:$I,$A6,销售取值基础数据!$B:$B,AI$4),"")</f>
        <v>12</v>
      </c>
      <c r="AJ6" s="23">
        <f ca="1">IF($C6&gt;AJ$4,SUMIFS(销售取值基础数据!$J:$J,销售取值基础数据!$I:$I,$A6,销售取值基础数据!$B:$B,AJ$4),"")</f>
        <v>13</v>
      </c>
      <c r="AK6" s="23">
        <f ca="1">IF($C6&gt;AK$4,SUMIFS(销售取值基础数据!$J:$J,销售取值基础数据!$I:$I,$A6,销售取值基础数据!$B:$B,AK$4),"")</f>
        <v>7</v>
      </c>
      <c r="AL6" s="23">
        <f ca="1">IF($C6&gt;AL$4,SUMIFS(销售取值基础数据!$J:$J,销售取值基础数据!$I:$I,$A6,销售取值基础数据!$B:$B,AL$4),"")</f>
        <v>8</v>
      </c>
      <c r="AM6" s="23">
        <f ca="1">IF($C6&gt;AM$4,SUMIFS(销售取值基础数据!$J:$J,销售取值基础数据!$I:$I,$A6,销售取值基础数据!$B:$B,AM$4),"")</f>
        <v>9</v>
      </c>
      <c r="AN6" s="23">
        <f ca="1">IF($C6&gt;AN$4,SUMIFS(销售取值基础数据!$J:$J,销售取值基础数据!$I:$I,$A6,销售取值基础数据!$B:$B,AN$4),"")</f>
        <v>13</v>
      </c>
      <c r="AO6" s="23">
        <f ca="1">IF($C6&gt;AO$4,SUMIFS(销售取值基础数据!$J:$J,销售取值基础数据!$I:$I,$A6,销售取值基础数据!$B:$B,AO$4),"")</f>
        <v>7</v>
      </c>
      <c r="AP6" s="23">
        <f ca="1">IF($C6&gt;AP$4,SUMIFS(销售取值基础数据!$J:$J,销售取值基础数据!$I:$I,$A6,销售取值基础数据!$B:$B,AP$4),"")</f>
        <v>8</v>
      </c>
      <c r="AQ6" s="23">
        <f ca="1">IF($C6&gt;AQ$4,SUMIFS(销售取值基础数据!$J:$J,销售取值基础数据!$I:$I,$A6,销售取值基础数据!$B:$B,AQ$4),"")</f>
        <v>9</v>
      </c>
      <c r="AR6" s="23">
        <f ca="1">IF($C6&gt;AR$4,SUMIFS(销售取值基础数据!$J:$J,销售取值基础数据!$I:$I,$A6,销售取值基础数据!$B:$B,AR$4),"")</f>
        <v>10</v>
      </c>
      <c r="AS6" s="23">
        <f ca="1">IF($C6&gt;AS$4,SUMIFS(销售取值基础数据!$J:$J,销售取值基础数据!$I:$I,$A6,销售取值基础数据!$B:$B,AS$4),"")</f>
        <v>15</v>
      </c>
      <c r="AT6" s="23">
        <f ca="1">IF($C6&gt;AT$4,SUMIFS(销售取值基础数据!$J:$J,销售取值基础数据!$I:$I,$A6,销售取值基础数据!$B:$B,AT$4),"")</f>
        <v>14</v>
      </c>
      <c r="AU6" s="23">
        <f ca="1">IF($C6&gt;AU$4,SUMIFS(销售取值基础数据!$J:$J,销售取值基础数据!$I:$I,$A6,销售取值基础数据!$B:$B,AU$4),"")</f>
        <v>13</v>
      </c>
      <c r="AV6" s="23">
        <f ca="1">IF($C6&gt;AV$4,SUMIFS(销售取值基础数据!$J:$J,销售取值基础数据!$I:$I,$A6,销售取值基础数据!$B:$B,AV$4),"")</f>
        <v>15</v>
      </c>
      <c r="AW6" s="23">
        <f ca="1">IF($C6&gt;AW$4,SUMIFS(销售取值基础数据!$J:$J,销售取值基础数据!$I:$I,$A6,销售取值基础数据!$B:$B,AW$4),"")</f>
        <v>10</v>
      </c>
      <c r="AX6" s="23">
        <f ca="1">IF($C6&gt;AX$4,SUMIFS(销售取值基础数据!$J:$J,销售取值基础数据!$I:$I,$A6,销售取值基础数据!$B:$B,AX$4),"")</f>
        <v>11</v>
      </c>
      <c r="AY6" s="23">
        <f ca="1">IF($C6&gt;AY$4,SUMIFS(销售取值基础数据!$J:$J,销售取值基础数据!$I:$I,$A6,销售取值基础数据!$B:$B,AY$4),"")</f>
        <v>12</v>
      </c>
      <c r="AZ6" s="23">
        <f ca="1">IF($C6&gt;AZ$4,SUMIFS(销售取值基础数据!$J:$J,销售取值基础数据!$I:$I,$A6,销售取值基础数据!$B:$B,AZ$4),"")</f>
        <v>9</v>
      </c>
      <c r="BA6" s="23">
        <f ca="1">IF($C6&gt;BA$4,SUMIFS(销售取值基础数据!$J:$J,销售取值基础数据!$I:$I,$A6,销售取值基础数据!$B:$B,BA$4),"")</f>
        <v>10</v>
      </c>
      <c r="BB6" s="23">
        <f ca="1">IF($C6&gt;BB$4,SUMIFS(销售取值基础数据!$J:$J,销售取值基础数据!$I:$I,$A6,销售取值基础数据!$B:$B,BB$4),"")</f>
        <v>15</v>
      </c>
      <c r="BC6" s="23">
        <f ca="1">IF($C6&gt;BC$4,SUMIFS(销售取值基础数据!$J:$J,销售取值基础数据!$I:$I,$A6,销售取值基础数据!$B:$B,BC$4),"")</f>
        <v>14</v>
      </c>
      <c r="BD6" s="23">
        <f ca="1">IF($C6&gt;BD$4,SUMIFS(销售取值基础数据!$J:$J,销售取值基础数据!$I:$I,$A6,销售取值基础数据!$B:$B,BD$4),"")</f>
        <v>13</v>
      </c>
      <c r="BE6" s="23">
        <f ca="1">IF($C6&gt;BE$4,SUMIFS(销售取值基础数据!$J:$J,销售取值基础数据!$I:$I,$A6,销售取值基础数据!$B:$B,BE$4),"")</f>
        <v>10</v>
      </c>
      <c r="BF6" s="23">
        <f ca="1">IF($C6&gt;BF$4,SUMIFS(销售取值基础数据!$J:$J,销售取值基础数据!$I:$I,$A6,销售取值基础数据!$B:$B,BF$4),"")</f>
        <v>15</v>
      </c>
      <c r="BG6" s="23">
        <f ca="1">IF($C6&gt;BG$4,SUMIFS(销售取值基础数据!$J:$J,销售取值基础数据!$I:$I,$A6,销售取值基础数据!$B:$B,BG$4),"")</f>
        <v>10</v>
      </c>
      <c r="BH6" s="23">
        <f ca="1">IF($C6&gt;BH$4,SUMIFS(销售取值基础数据!$J:$J,销售取值基础数据!$I:$I,$A6,销售取值基础数据!$B:$B,BH$4),"")</f>
        <v>13</v>
      </c>
      <c r="BI6" s="23">
        <f ca="1">IF($C6&gt;BI$4,SUMIFS(销售取值基础数据!$J:$J,销售取值基础数据!$I:$I,$A6,销售取值基础数据!$B:$B,BI$4),"")</f>
        <v>15</v>
      </c>
      <c r="BJ6" s="23">
        <f ca="1">IF($C6&gt;BJ$4,SUMIFS(销售取值基础数据!$J:$J,销售取值基础数据!$I:$I,$A6,销售取值基础数据!$B:$B,BJ$4),"")</f>
        <v>10</v>
      </c>
      <c r="BK6" s="23">
        <f ca="1">IF($C6&gt;BK$4,SUMIFS(销售取值基础数据!$J:$J,销售取值基础数据!$I:$I,$A6,销售取值基础数据!$B:$B,BK$4),"")</f>
        <v>11</v>
      </c>
      <c r="BL6" s="23">
        <f ca="1">IF($C6&gt;BL$4,SUMIFS(销售取值基础数据!$J:$J,销售取值基础数据!$I:$I,$A6,销售取值基础数据!$B:$B,BL$4),"")</f>
        <v>13</v>
      </c>
      <c r="BM6" s="23">
        <f ca="1">IF($C6&gt;BM$4,SUMIFS(销售取值基础数据!$J:$J,销售取值基础数据!$I:$I,$A6,销售取值基础数据!$B:$B,BM$4),"")</f>
        <v>15</v>
      </c>
      <c r="BN6" s="23">
        <f ca="1">IF($C6&gt;BN$4,SUMIFS(销售取值基础数据!$J:$J,销售取值基础数据!$I:$I,$A6,销售取值基础数据!$B:$B,BN$4),"")</f>
        <v>10</v>
      </c>
      <c r="BO6" s="23">
        <f ca="1">IF($C6&gt;BO$4,SUMIFS(销售取值基础数据!$J:$J,销售取值基础数据!$I:$I,$A6,销售取值基础数据!$B:$B,BO$4),"")</f>
        <v>11</v>
      </c>
      <c r="BP6" s="23">
        <f ca="1">IF($C6&gt;BP$4,SUMIFS(销售取值基础数据!$J:$J,销售取值基础数据!$I:$I,$A6,销售取值基础数据!$B:$B,BP$4),"")</f>
        <v>8</v>
      </c>
      <c r="BQ6" s="23">
        <f ca="1">IF($C6&gt;BQ$4,SUMIFS(销售取值基础数据!$J:$J,销售取值基础数据!$I:$I,$A6,销售取值基础数据!$B:$B,BQ$4),"")</f>
        <v>13</v>
      </c>
      <c r="BR6" s="23">
        <f ca="1">IF($C6&gt;BR$4,SUMIFS(销售取值基础数据!$J:$J,销售取值基础数据!$I:$I,$A6,销售取值基础数据!$B:$B,BR$4),"")</f>
        <v>15</v>
      </c>
      <c r="BS6" s="23">
        <f ca="1">IF($C6&gt;BS$4,SUMIFS(销售取值基础数据!$J:$J,销售取值基础数据!$I:$I,$A6,销售取值基础数据!$B:$B,BS$4),"")</f>
        <v>10</v>
      </c>
      <c r="BT6" s="23">
        <f ca="1">IF($C6&gt;BT$4,SUMIFS(销售取值基础数据!$J:$J,销售取值基础数据!$I:$I,$A6,销售取值基础数据!$B:$B,BT$4),"")</f>
        <v>15</v>
      </c>
      <c r="BU6" s="23">
        <f ca="1">IF($C6&gt;BU$4,SUMIFS(销售取值基础数据!$J:$J,销售取值基础数据!$I:$I,$A6,销售取值基础数据!$B:$B,BU$4),"")</f>
        <v>0</v>
      </c>
      <c r="BV6" s="23">
        <f ca="1">IF($C6&gt;BV$4,SUMIFS(销售取值基础数据!$J:$J,销售取值基础数据!$I:$I,$A6,销售取值基础数据!$B:$B,BV$4),"")</f>
        <v>0</v>
      </c>
      <c r="BW6" s="23">
        <f ca="1">IF($C6&gt;BW$4,SUMIFS(销售取值基础数据!$J:$J,销售取值基础数据!$I:$I,$A6,销售取值基础数据!$B:$B,BW$4),"")</f>
        <v>0</v>
      </c>
      <c r="BX6" s="23">
        <f ca="1">IF($C6&gt;BX$4,SUMIFS(销售取值基础数据!$J:$J,销售取值基础数据!$I:$I,$A6,销售取值基础数据!$B:$B,BX$4),"")</f>
        <v>0</v>
      </c>
      <c r="BY6" s="23">
        <f ca="1">IF($C6&gt;BY$4,SUMIFS(销售取值基础数据!$J:$J,销售取值基础数据!$I:$I,$A6,销售取值基础数据!$B:$B,BY$4),"")</f>
        <v>0</v>
      </c>
      <c r="BZ6" s="23">
        <f ca="1">IF($C6&gt;BZ$4,SUMIFS(销售取值基础数据!$J:$J,销售取值基础数据!$I:$I,$A6,销售取值基础数据!$B:$B,BZ$4),"")</f>
        <v>0</v>
      </c>
      <c r="CA6" s="23">
        <f ca="1">IF($C6&gt;CA$4,SUMIFS(销售取值基础数据!$J:$J,销售取值基础数据!$I:$I,$A6,销售取值基础数据!$B:$B,CA$4),"")</f>
        <v>0</v>
      </c>
      <c r="CB6" s="23">
        <f ca="1">IF($C6&gt;CB$4,SUMIFS(销售取值基础数据!$J:$J,销售取值基础数据!$I:$I,$A6,销售取值基础数据!$B:$B,CB$4),"")</f>
        <v>0</v>
      </c>
      <c r="CC6" s="23">
        <f ca="1">IF($C6&gt;CC$4,SUMIFS(销售取值基础数据!$J:$J,销售取值基础数据!$I:$I,$A6,销售取值基础数据!$B:$B,CC$4),"")</f>
        <v>0</v>
      </c>
      <c r="CD6" s="23">
        <f ca="1">IF($C6&gt;CD$4,SUMIFS(销售取值基础数据!$J:$J,销售取值基础数据!$I:$I,$A6,销售取值基础数据!$B:$B,CD$4),"")</f>
        <v>0</v>
      </c>
      <c r="CE6" s="23">
        <f ca="1">IF($C6&gt;CE$4,SUMIFS(销售取值基础数据!$J:$J,销售取值基础数据!$I:$I,$A6,销售取值基础数据!$B:$B,CE$4),"")</f>
        <v>0</v>
      </c>
      <c r="CF6" s="23">
        <f ca="1">IF($C6&gt;CF$4,SUMIFS(销售取值基础数据!$J:$J,销售取值基础数据!$I:$I,$A6,销售取值基础数据!$B:$B,CF$4),"")</f>
        <v>0</v>
      </c>
      <c r="CG6" s="23">
        <f ca="1">IF($C6&gt;CG$4,SUMIFS(销售取值基础数据!$J:$J,销售取值基础数据!$I:$I,$A6,销售取值基础数据!$B:$B,CG$4),"")</f>
        <v>0</v>
      </c>
      <c r="CH6" s="23">
        <f ca="1">IF($C6&gt;CH$4,SUMIFS(销售取值基础数据!$J:$J,销售取值基础数据!$I:$I,$A6,销售取值基础数据!$B:$B,CH$4),"")</f>
        <v>0</v>
      </c>
      <c r="CI6" s="23" t="str">
        <f ca="1">IF($C6&gt;CI$4,SUMIFS(销售取值基础数据!$J:$J,销售取值基础数据!$I:$I,$A6,销售取值基础数据!$B:$B,CI$4),"")</f>
        <v/>
      </c>
      <c r="CJ6" s="23" t="str">
        <f ca="1">IF($C6&gt;CJ$4,SUMIFS(销售取值基础数据!$J:$J,销售取值基础数据!$I:$I,$A6,销售取值基础数据!$B:$B,CJ$4),"")</f>
        <v/>
      </c>
      <c r="CK6" s="23" t="str">
        <f ca="1">IF($C6&gt;CK$4,SUMIFS(销售取值基础数据!$J:$J,销售取值基础数据!$I:$I,$A6,销售取值基础数据!$B:$B,CK$4),"")</f>
        <v/>
      </c>
      <c r="CL6" s="23" t="str">
        <f ca="1">IF($C6&gt;CL$4,SUMIFS(销售取值基础数据!$J:$J,销售取值基础数据!$I:$I,$A6,销售取值基础数据!$B:$B,CL$4),"")</f>
        <v/>
      </c>
      <c r="CM6" s="23" t="str">
        <f ca="1">IF($C6&gt;CM$4,SUMIFS(销售取值基础数据!$J:$J,销售取值基础数据!$I:$I,$A6,销售取值基础数据!$B:$B,CM$4),"")</f>
        <v/>
      </c>
      <c r="CN6" s="23" t="str">
        <f ca="1">IF($C6&gt;CN$4,SUMIFS(销售取值基础数据!$J:$J,销售取值基础数据!$I:$I,$A6,销售取值基础数据!$B:$B,CN$4),"")</f>
        <v/>
      </c>
      <c r="CO6" s="23" t="str">
        <f ca="1">IF($C6&gt;CO$4,SUMIFS(销售取值基础数据!$J:$J,销售取值基础数据!$I:$I,$A6,销售取值基础数据!$B:$B,CO$4),"")</f>
        <v/>
      </c>
      <c r="CP6" s="23" t="str">
        <f ca="1">IF($C6&gt;CP$4,SUMIFS(销售取值基础数据!$J:$J,销售取值基础数据!$I:$I,$A6,销售取值基础数据!$B:$B,CP$4),"")</f>
        <v/>
      </c>
      <c r="CQ6" s="23" t="str">
        <f ca="1">IF($C6&gt;CQ$4,SUMIFS(销售取值基础数据!$J:$J,销售取值基础数据!$I:$I,$A6,销售取值基础数据!$B:$B,CQ$4),"")</f>
        <v/>
      </c>
      <c r="CR6" s="23" t="str">
        <f ca="1">IF($C6&gt;CR$4,SUMIFS(销售取值基础数据!$J:$J,销售取值基础数据!$I:$I,$A6,销售取值基础数据!$B:$B,CR$4),"")</f>
        <v/>
      </c>
      <c r="CS6" s="23" t="str">
        <f ca="1">IF($C6&gt;CS$4,SUMIFS(销售取值基础数据!$J:$J,销售取值基础数据!$I:$I,$A6,销售取值基础数据!$B:$B,CS$4),"")</f>
        <v/>
      </c>
      <c r="CT6" s="23" t="str">
        <f ca="1">IF($C6&gt;CT$4,SUMIFS(销售取值基础数据!$J:$J,销售取值基础数据!$I:$I,$A6,销售取值基础数据!$B:$B,CT$4),"")</f>
        <v/>
      </c>
      <c r="CU6" s="23" t="str">
        <f ca="1">IF($C6&gt;CU$4,SUMIFS(销售取值基础数据!$J:$J,销售取值基础数据!$I:$I,$A6,销售取值基础数据!$B:$B,CU$4),"")</f>
        <v/>
      </c>
      <c r="CV6" s="23" t="str">
        <f ca="1">IF($C6&gt;CV$4,SUMIFS(销售取值基础数据!$J:$J,销售取值基础数据!$I:$I,$A6,销售取值基础数据!$B:$B,CV$4),"")</f>
        <v/>
      </c>
      <c r="CW6" s="23" t="str">
        <f ca="1">IF($C6&gt;CW$4,SUMIFS(销售取值基础数据!$J:$J,销售取值基础数据!$I:$I,$A6,销售取值基础数据!$B:$B,CW$4),"")</f>
        <v/>
      </c>
      <c r="CX6" s="23" t="str">
        <f ca="1">IF($C6&gt;CX$4,SUMIFS(销售取值基础数据!$J:$J,销售取值基础数据!$I:$I,$A6,销售取值基础数据!$B:$B,CX$4),"")</f>
        <v/>
      </c>
      <c r="CY6" s="23" t="str">
        <f ca="1">IF($C6&gt;CY$4,SUMIFS(销售取值基础数据!$J:$J,销售取值基础数据!$I:$I,$A6,销售取值基础数据!$B:$B,CY$4),"")</f>
        <v/>
      </c>
      <c r="CZ6" s="23" t="str">
        <f ca="1">IF($C6&gt;CZ$4,SUMIFS(销售取值基础数据!$J:$J,销售取值基础数据!$I:$I,$A6,销售取值基础数据!$B:$B,CZ$4),"")</f>
        <v/>
      </c>
      <c r="DA6" s="23" t="str">
        <f ca="1">IF($C6&gt;DA$4,SUMIFS(销售取值基础数据!$J:$J,销售取值基础数据!$I:$I,$A6,销售取值基础数据!$B:$B,DA$4),"")</f>
        <v/>
      </c>
      <c r="DB6" s="23" t="str">
        <f ca="1">IF($C6&gt;DB$4,SUMIFS(销售取值基础数据!$J:$J,销售取值基础数据!$I:$I,$A6,销售取值基础数据!$B:$B,DB$4),"")</f>
        <v/>
      </c>
      <c r="DC6" s="23" t="str">
        <f ca="1">IF($C6&gt;DC$4,SUMIFS(销售取值基础数据!$J:$J,销售取值基础数据!$I:$I,$A6,销售取值基础数据!$B:$B,DC$4),"")</f>
        <v/>
      </c>
      <c r="DD6" s="23" t="str">
        <f ca="1">IF($C6&gt;DD$4,SUMIFS(销售取值基础数据!$J:$J,销售取值基础数据!$I:$I,$A6,销售取值基础数据!$B:$B,DD$4),"")</f>
        <v/>
      </c>
      <c r="DE6" s="23" t="str">
        <f ca="1">IF($C6&gt;DE$4,SUMIFS(销售取值基础数据!$J:$J,销售取值基础数据!$I:$I,$A6,销售取值基础数据!$B:$B,DE$4),"")</f>
        <v/>
      </c>
      <c r="DF6" s="23" t="str">
        <f ca="1">IF($C6&gt;DF$4,SUMIFS(销售取值基础数据!$J:$J,销售取值基础数据!$I:$I,$A6,销售取值基础数据!$B:$B,DF$4),"")</f>
        <v/>
      </c>
      <c r="DG6" s="23" t="str">
        <f ca="1">IF($C6&gt;DG$4,SUMIFS(销售取值基础数据!$J:$J,销售取值基础数据!$I:$I,$A6,销售取值基础数据!$B:$B,DG$4),"")</f>
        <v/>
      </c>
      <c r="DH6" s="23" t="str">
        <f ca="1">IF($C6&gt;DH$4,SUMIFS(销售取值基础数据!$J:$J,销售取值基础数据!$I:$I,$A6,销售取值基础数据!$B:$B,DH$4),"")</f>
        <v/>
      </c>
      <c r="DI6" s="23" t="str">
        <f ca="1">IF($C6&gt;DI$4,SUMIFS(销售取值基础数据!$J:$J,销售取值基础数据!$I:$I,$A6,销售取值基础数据!$B:$B,DI$4),"")</f>
        <v/>
      </c>
      <c r="DJ6" s="23" t="str">
        <f ca="1">IF($C6&gt;DJ$4,SUMIFS(销售取值基础数据!$J:$J,销售取值基础数据!$I:$I,$A6,销售取值基础数据!$B:$B,DJ$4),"")</f>
        <v/>
      </c>
      <c r="DK6" s="23" t="str">
        <f ca="1">IF($C6&gt;DK$4,SUMIFS(销售取值基础数据!$J:$J,销售取值基础数据!$I:$I,$A6,销售取值基础数据!$B:$B,DK$4),"")</f>
        <v/>
      </c>
      <c r="DL6" s="23" t="str">
        <f ca="1">IF($C6&gt;DL$4,SUMIFS(销售取值基础数据!$J:$J,销售取值基础数据!$I:$I,$A6,销售取值基础数据!$B:$B,DL$4),"")</f>
        <v/>
      </c>
      <c r="DM6" s="23" t="str">
        <f ca="1">IF($C6&gt;DM$4,SUMIFS(销售取值基础数据!$J:$J,销售取值基础数据!$I:$I,$A6,销售取值基础数据!$B:$B,DM$4),"")</f>
        <v/>
      </c>
      <c r="DN6" s="23" t="str">
        <f ca="1">IF($C6&gt;DN$4,SUMIFS(销售取值基础数据!$J:$J,销售取值基础数据!$I:$I,$A6,销售取值基础数据!$B:$B,DN$4),"")</f>
        <v/>
      </c>
      <c r="DO6" s="23" t="str">
        <f ca="1">IF($C6&gt;DO$4,SUMIFS(销售取值基础数据!$J:$J,销售取值基础数据!$I:$I,$A6,销售取值基础数据!$B:$B,DO$4),"")</f>
        <v/>
      </c>
      <c r="DP6" s="23" t="str">
        <f ca="1">IF($C6&gt;DP$4,SUMIFS(销售取值基础数据!$J:$J,销售取值基础数据!$I:$I,$A6,销售取值基础数据!$B:$B,DP$4),"")</f>
        <v/>
      </c>
      <c r="DQ6" s="23" t="str">
        <f ca="1">IF($C6&gt;DQ$4,SUMIFS(销售取值基础数据!$J:$J,销售取值基础数据!$I:$I,$A6,销售取值基础数据!$B:$B,DQ$4),"")</f>
        <v/>
      </c>
      <c r="DR6" s="23" t="str">
        <f ca="1">IF($C6&gt;DR$4,SUMIFS(销售取值基础数据!$J:$J,销售取值基础数据!$I:$I,$A6,销售取值基础数据!$B:$B,DR$4),"")</f>
        <v/>
      </c>
      <c r="DS6" s="23" t="str">
        <f ca="1">IF($C6&gt;DS$4,SUMIFS(销售取值基础数据!$J:$J,销售取值基础数据!$I:$I,$A6,销售取值基础数据!$B:$B,DS$4),"")</f>
        <v/>
      </c>
      <c r="DT6" s="23" t="str">
        <f ca="1">IF($C6&gt;DT$4,SUMIFS(销售取值基础数据!$J:$J,销售取值基础数据!$I:$I,$A6,销售取值基础数据!$B:$B,DT$4),"")</f>
        <v/>
      </c>
      <c r="DU6" s="23" t="str">
        <f ca="1">IF($C6&gt;DU$4,SUMIFS(销售取值基础数据!$J:$J,销售取值基础数据!$I:$I,$A6,销售取值基础数据!$B:$B,DU$4),"")</f>
        <v/>
      </c>
      <c r="DV6" s="23" t="str">
        <f ca="1">IF($C6&gt;DV$4,SUMIFS(销售取值基础数据!$J:$J,销售取值基础数据!$I:$I,$A6,销售取值基础数据!$B:$B,DV$4),"")</f>
        <v/>
      </c>
      <c r="DW6" s="23" t="str">
        <f ca="1">IF($C6&gt;DW$4,SUMIFS(销售取值基础数据!$J:$J,销售取值基础数据!$I:$I,$A6,销售取值基础数据!$B:$B,DW$4),"")</f>
        <v/>
      </c>
      <c r="DX6" s="23" t="str">
        <f ca="1">IF($C6&gt;DX$4,SUMIFS(销售取值基础数据!$J:$J,销售取值基础数据!$I:$I,$A6,销售取值基础数据!$B:$B,DX$4),"")</f>
        <v/>
      </c>
      <c r="DY6" s="23" t="str">
        <f ca="1">IF($C6&gt;DY$4,SUMIFS(销售取值基础数据!$J:$J,销售取值基础数据!$I:$I,$A6,销售取值基础数据!$B:$B,DY$4),"")</f>
        <v/>
      </c>
      <c r="DZ6" s="23" t="str">
        <f ca="1">IF($C6&gt;DZ$4,SUMIFS(销售取值基础数据!$J:$J,销售取值基础数据!$I:$I,$A6,销售取值基础数据!$B:$B,DZ$4),"")</f>
        <v/>
      </c>
      <c r="EA6" s="23" t="str">
        <f ca="1">IF($C6&gt;EA$4,SUMIFS(销售取值基础数据!$J:$J,销售取值基础数据!$I:$I,$A6,销售取值基础数据!$B:$B,EA$4),"")</f>
        <v/>
      </c>
      <c r="EB6" s="23" t="str">
        <f ca="1">IF($C6&gt;EB$4,SUMIFS(销售取值基础数据!$J:$J,销售取值基础数据!$I:$I,$A6,销售取值基础数据!$B:$B,EB$4),"")</f>
        <v/>
      </c>
      <c r="EC6" s="23" t="str">
        <f ca="1">IF($C6&gt;EC$4,SUMIFS(销售取值基础数据!$J:$J,销售取值基础数据!$I:$I,$A6,销售取值基础数据!$B:$B,EC$4),"")</f>
        <v/>
      </c>
      <c r="ED6" s="23" t="str">
        <f ca="1">IF($C6&gt;ED$4,SUMIFS(销售取值基础数据!$J:$J,销售取值基础数据!$I:$I,$A6,销售取值基础数据!$B:$B,ED$4),"")</f>
        <v/>
      </c>
      <c r="EE6" s="23" t="str">
        <f ca="1">IF($C6&gt;EE$4,SUMIFS(销售取值基础数据!$J:$J,销售取值基础数据!$I:$I,$A6,销售取值基础数据!$B:$B,EE$4),"")</f>
        <v/>
      </c>
      <c r="EF6" s="23" t="str">
        <f ca="1">IF($C6&gt;EF$4,SUMIFS(销售取值基础数据!$J:$J,销售取值基础数据!$I:$I,$A6,销售取值基础数据!$B:$B,EF$4),"")</f>
        <v/>
      </c>
      <c r="EG6" s="23" t="str">
        <f ca="1">IF($C6&gt;EG$4,SUMIFS(销售取值基础数据!$J:$J,销售取值基础数据!$I:$I,$A6,销售取值基础数据!$B:$B,EG$4),"")</f>
        <v/>
      </c>
      <c r="EH6" s="23" t="str">
        <f ca="1">IF($C6&gt;EH$4,SUMIFS(销售取值基础数据!$J:$J,销售取值基础数据!$I:$I,$A6,销售取值基础数据!$B:$B,EH$4),"")</f>
        <v/>
      </c>
      <c r="EI6" s="23" t="str">
        <f ca="1">IF($C6&gt;EI$4,SUMIFS(销售取值基础数据!$J:$J,销售取值基础数据!$I:$I,$A6,销售取值基础数据!$B:$B,EI$4),"")</f>
        <v/>
      </c>
      <c r="EJ6" s="23" t="str">
        <f ca="1">IF($C6&gt;EJ$4,SUMIFS(销售取值基础数据!$J:$J,销售取值基础数据!$I:$I,$A6,销售取值基础数据!$B:$B,EJ$4),"")</f>
        <v/>
      </c>
      <c r="EK6" s="23" t="str">
        <f ca="1">IF($C6&gt;EK$4,SUMIFS(销售取值基础数据!$J:$J,销售取值基础数据!$I:$I,$A6,销售取值基础数据!$B:$B,EK$4),"")</f>
        <v/>
      </c>
      <c r="EL6" s="23" t="str">
        <f ca="1">IF($C6&gt;EL$4,SUMIFS(销售取值基础数据!$J:$J,销售取值基础数据!$I:$I,$A6,销售取值基础数据!$B:$B,EL$4),"")</f>
        <v/>
      </c>
      <c r="EM6" s="23" t="str">
        <f ca="1">IF($C6&gt;EM$4,SUMIFS(销售取值基础数据!$J:$J,销售取值基础数据!$I:$I,$A6,销售取值基础数据!$B:$B,EM$4),"")</f>
        <v/>
      </c>
      <c r="EN6" s="23" t="str">
        <f ca="1">IF($C6&gt;EN$4,SUMIFS(销售取值基础数据!$J:$J,销售取值基础数据!$I:$I,$A6,销售取值基础数据!$B:$B,EN$4),"")</f>
        <v/>
      </c>
      <c r="EO6" s="23" t="str">
        <f ca="1">IF($C6&gt;EO$4,SUMIFS(销售取值基础数据!$J:$J,销售取值基础数据!$I:$I,$A6,销售取值基础数据!$B:$B,EO$4),"")</f>
        <v/>
      </c>
      <c r="EP6" s="23" t="str">
        <f ca="1">IF($C6&gt;EP$4,SUMIFS(销售取值基础数据!$J:$J,销售取值基础数据!$I:$I,$A6,销售取值基础数据!$B:$B,EP$4),"")</f>
        <v/>
      </c>
      <c r="EQ6" s="23" t="str">
        <f ca="1">IF($C6&gt;EQ$4,SUMIFS(销售取值基础数据!$J:$J,销售取值基础数据!$I:$I,$A6,销售取值基础数据!$B:$B,EQ$4),"")</f>
        <v/>
      </c>
      <c r="ER6" s="23" t="str">
        <f ca="1">IF($C6&gt;ER$4,SUMIFS(销售取值基础数据!$J:$J,销售取值基础数据!$I:$I,$A6,销售取值基础数据!$B:$B,ER$4),"")</f>
        <v/>
      </c>
      <c r="ES6" s="23" t="str">
        <f ca="1">IF($C6&gt;ES$4,SUMIFS(销售取值基础数据!$J:$J,销售取值基础数据!$I:$I,$A6,销售取值基础数据!$B:$B,ES$4),"")</f>
        <v/>
      </c>
      <c r="ET6" s="23" t="str">
        <f ca="1">IF($C6&gt;ET$4,SUMIFS(销售取值基础数据!$J:$J,销售取值基础数据!$I:$I,$A6,销售取值基础数据!$B:$B,ET$4),"")</f>
        <v/>
      </c>
      <c r="EU6" s="23" t="str">
        <f ca="1">IF($C6&gt;EU$4,SUMIFS(销售取值基础数据!$J:$J,销售取值基础数据!$I:$I,$A6,销售取值基础数据!$B:$B,EU$4),"")</f>
        <v/>
      </c>
      <c r="EV6" s="23" t="str">
        <f ca="1">IF($C6&gt;EV$4,SUMIFS(销售取值基础数据!$J:$J,销售取值基础数据!$I:$I,$A6,销售取值基础数据!$B:$B,EV$4),"")</f>
        <v/>
      </c>
      <c r="EW6" s="23" t="str">
        <f ca="1">IF($C6&gt;EW$4,SUMIFS(销售取值基础数据!$J:$J,销售取值基础数据!$I:$I,$A6,销售取值基础数据!$B:$B,EW$4),"")</f>
        <v/>
      </c>
      <c r="EX6" s="23" t="str">
        <f ca="1">IF($C6&gt;EX$4,SUMIFS(销售取值基础数据!$J:$J,销售取值基础数据!$I:$I,$A6,销售取值基础数据!$B:$B,EX$4),"")</f>
        <v/>
      </c>
      <c r="EY6" s="23" t="str">
        <f ca="1">IF($C6&gt;EY$4,SUMIFS(销售取值基础数据!$J:$J,销售取值基础数据!$I:$I,$A6,销售取值基础数据!$B:$B,EY$4),"")</f>
        <v/>
      </c>
      <c r="EZ6" s="23" t="str">
        <f ca="1">IF($C6&gt;EZ$4,SUMIFS(销售取值基础数据!$J:$J,销售取值基础数据!$I:$I,$A6,销售取值基础数据!$B:$B,EZ$4),"")</f>
        <v/>
      </c>
      <c r="FA6" s="23" t="str">
        <f ca="1">IF($C6&gt;FA$4,SUMIFS(销售取值基础数据!$J:$J,销售取值基础数据!$I:$I,$A6,销售取值基础数据!$B:$B,FA$4),"")</f>
        <v/>
      </c>
      <c r="FB6" s="23" t="str">
        <f ca="1">IF($C6&gt;FB$4,SUMIFS(销售取值基础数据!$J:$J,销售取值基础数据!$I:$I,$A6,销售取值基础数据!$B:$B,FB$4),"")</f>
        <v/>
      </c>
      <c r="FC6" s="23" t="str">
        <f ca="1">IF($C6&gt;FC$4,SUMIFS(销售取值基础数据!$J:$J,销售取值基础数据!$I:$I,$A6,销售取值基础数据!$B:$B,FC$4),"")</f>
        <v/>
      </c>
      <c r="FD6" s="23" t="str">
        <f ca="1">IF($C6&gt;FD$4,SUMIFS(销售取值基础数据!$J:$J,销售取值基础数据!$I:$I,$A6,销售取值基础数据!$B:$B,FD$4),"")</f>
        <v/>
      </c>
      <c r="FE6" s="23" t="str">
        <f ca="1">IF($C6&gt;FE$4,SUMIFS(销售取值基础数据!$J:$J,销售取值基础数据!$I:$I,$A6,销售取值基础数据!$B:$B,FE$4),"")</f>
        <v/>
      </c>
      <c r="FF6" s="23" t="str">
        <f ca="1">IF($C6&gt;FF$4,SUMIFS(销售取值基础数据!$J:$J,销售取值基础数据!$I:$I,$A6,销售取值基础数据!$B:$B,FF$4),"")</f>
        <v/>
      </c>
      <c r="FG6" s="23" t="str">
        <f ca="1">IF($C6&gt;FG$4,SUMIFS(销售取值基础数据!$J:$J,销售取值基础数据!$I:$I,$A6,销售取值基础数据!$B:$B,FG$4),"")</f>
        <v/>
      </c>
      <c r="FH6" s="23" t="str">
        <f ca="1">IF($C6&gt;FH$4,SUMIFS(销售取值基础数据!$J:$J,销售取值基础数据!$I:$I,$A6,销售取值基础数据!$B:$B,FH$4),"")</f>
        <v/>
      </c>
      <c r="FI6" s="23" t="str">
        <f ca="1">IF($C6&gt;FI$4,SUMIFS(销售取值基础数据!$J:$J,销售取值基础数据!$I:$I,$A6,销售取值基础数据!$B:$B,FI$4),"")</f>
        <v/>
      </c>
      <c r="FJ6" s="23" t="str">
        <f ca="1">IF($C6&gt;FJ$4,SUMIFS(销售取值基础数据!$J:$J,销售取值基础数据!$I:$I,$A6,销售取值基础数据!$B:$B,FJ$4),"")</f>
        <v/>
      </c>
      <c r="FK6" s="23" t="str">
        <f ca="1">IF($C6&gt;FK$4,SUMIFS(销售取值基础数据!$J:$J,销售取值基础数据!$I:$I,$A6,销售取值基础数据!$B:$B,FK$4),"")</f>
        <v/>
      </c>
      <c r="FL6" s="23" t="str">
        <f ca="1">IF($C6&gt;FL$4,SUMIFS(销售取值基础数据!$J:$J,销售取值基础数据!$I:$I,$A6,销售取值基础数据!$B:$B,FL$4),"")</f>
        <v/>
      </c>
      <c r="FM6" s="23" t="str">
        <f ca="1">IF($C6&gt;FM$4,SUMIFS(销售取值基础数据!$J:$J,销售取值基础数据!$I:$I,$A6,销售取值基础数据!$B:$B,FM$4),"")</f>
        <v/>
      </c>
      <c r="FN6" s="23" t="str">
        <f ca="1">IF($C6&gt;FN$4,SUMIFS(销售取值基础数据!$J:$J,销售取值基础数据!$I:$I,$A6,销售取值基础数据!$B:$B,FN$4),"")</f>
        <v/>
      </c>
      <c r="FO6" s="23" t="str">
        <f ca="1">IF($C6&gt;FO$4,SUMIFS(销售取值基础数据!$J:$J,销售取值基础数据!$I:$I,$A6,销售取值基础数据!$B:$B,FO$4),"")</f>
        <v/>
      </c>
      <c r="FP6" s="23" t="str">
        <f ca="1">IF($C6&gt;FP$4,SUMIFS(销售取值基础数据!$J:$J,销售取值基础数据!$I:$I,$A6,销售取值基础数据!$B:$B,FP$4),"")</f>
        <v/>
      </c>
      <c r="FQ6" s="23" t="str">
        <f ca="1">IF($C6&gt;FQ$4,SUMIFS(销售取值基础数据!$J:$J,销售取值基础数据!$I:$I,$A6,销售取值基础数据!$B:$B,FQ$4),"")</f>
        <v/>
      </c>
      <c r="FR6" s="23" t="str">
        <f ca="1">IF($C6&gt;FR$4,SUMIFS(销售取值基础数据!$J:$J,销售取值基础数据!$I:$I,$A6,销售取值基础数据!$B:$B,FR$4),"")</f>
        <v/>
      </c>
      <c r="FS6" s="23" t="str">
        <f ca="1">IF($C6&gt;FS$4,SUMIFS(销售取值基础数据!$J:$J,销售取值基础数据!$I:$I,$A6,销售取值基础数据!$B:$B,FS$4),"")</f>
        <v/>
      </c>
      <c r="FT6" s="23" t="str">
        <f ca="1">IF($C6&gt;FT$4,SUMIFS(销售取值基础数据!$J:$J,销售取值基础数据!$I:$I,$A6,销售取值基础数据!$B:$B,FT$4),"")</f>
        <v/>
      </c>
      <c r="FU6" s="23" t="str">
        <f ca="1">IF($C6&gt;FU$4,SUMIFS(销售取值基础数据!$J:$J,销售取值基础数据!$I:$I,$A6,销售取值基础数据!$B:$B,FU$4),"")</f>
        <v/>
      </c>
      <c r="FV6" s="23" t="str">
        <f ca="1">IF($C6&gt;FV$4,SUMIFS(销售取值基础数据!$J:$J,销售取值基础数据!$I:$I,$A6,销售取值基础数据!$B:$B,FV$4),"")</f>
        <v/>
      </c>
      <c r="FW6" s="23" t="str">
        <f ca="1">IF($C6&gt;FW$4,SUMIFS(销售取值基础数据!$J:$J,销售取值基础数据!$I:$I,$A6,销售取值基础数据!$B:$B,FW$4),"")</f>
        <v/>
      </c>
      <c r="FX6" s="23" t="str">
        <f ca="1">IF($C6&gt;FX$4,SUMIFS(销售取值基础数据!$J:$J,销售取值基础数据!$I:$I,$A6,销售取值基础数据!$B:$B,FX$4),"")</f>
        <v/>
      </c>
      <c r="FY6" s="23" t="str">
        <f ca="1">IF($C6&gt;FY$4,SUMIFS(销售取值基础数据!$J:$J,销售取值基础数据!$I:$I,$A6,销售取值基础数据!$B:$B,FY$4),"")</f>
        <v/>
      </c>
      <c r="FZ6" s="23" t="str">
        <f ca="1">IF($C6&gt;FZ$4,SUMIFS(销售取值基础数据!$J:$J,销售取值基础数据!$I:$I,$A6,销售取值基础数据!$B:$B,FZ$4),"")</f>
        <v/>
      </c>
      <c r="GA6" s="23" t="str">
        <f ca="1">IF($C6&gt;GA$4,SUMIFS(销售取值基础数据!$J:$J,销售取值基础数据!$I:$I,$A6,销售取值基础数据!$B:$B,GA$4),"")</f>
        <v/>
      </c>
      <c r="GB6" s="23" t="str">
        <f ca="1">IF($C6&gt;GB$4,SUMIFS(销售取值基础数据!$J:$J,销售取值基础数据!$I:$I,$A6,销售取值基础数据!$B:$B,GB$4),"")</f>
        <v/>
      </c>
      <c r="GC6" s="23" t="str">
        <f ca="1">IF($C6&gt;GC$4,SUMIFS(销售取值基础数据!$J:$J,销售取值基础数据!$I:$I,$A6,销售取值基础数据!$B:$B,GC$4),"")</f>
        <v/>
      </c>
      <c r="GD6" s="23" t="str">
        <f ca="1">IF($C6&gt;GD$4,SUMIFS(销售取值基础数据!$J:$J,销售取值基础数据!$I:$I,$A6,销售取值基础数据!$B:$B,GD$4),"")</f>
        <v/>
      </c>
      <c r="GE6" s="23" t="str">
        <f ca="1">IF($C6&gt;GE$4,SUMIFS(销售取值基础数据!$J:$J,销售取值基础数据!$I:$I,$A6,销售取值基础数据!$B:$B,GE$4),"")</f>
        <v/>
      </c>
      <c r="GF6" s="23" t="str">
        <f ca="1">IF($C6&gt;GF$4,SUMIFS(销售取值基础数据!$J:$J,销售取值基础数据!$I:$I,$A6,销售取值基础数据!$B:$B,GF$4),"")</f>
        <v/>
      </c>
      <c r="GG6" s="23" t="str">
        <f ca="1">IF($C6&gt;GG$4,SUMIFS(销售取值基础数据!$J:$J,销售取值基础数据!$I:$I,$A6,销售取值基础数据!$B:$B,GG$4),"")</f>
        <v/>
      </c>
      <c r="GH6" s="23" t="str">
        <f ca="1">IF($C6&gt;GH$4,SUMIFS(销售取值基础数据!$J:$J,销售取值基础数据!$I:$I,$A6,销售取值基础数据!$B:$B,GH$4),"")</f>
        <v/>
      </c>
      <c r="GI6" s="23" t="str">
        <f ca="1">IF($C6&gt;GI$4,SUMIFS(销售取值基础数据!$J:$J,销售取值基础数据!$I:$I,$A6,销售取值基础数据!$B:$B,GI$4),"")</f>
        <v/>
      </c>
      <c r="GJ6" s="23" t="str">
        <f ca="1">IF($C6&gt;GJ$4,SUMIFS(销售取值基础数据!$J:$J,销售取值基础数据!$I:$I,$A6,销售取值基础数据!$B:$B,GJ$4),"")</f>
        <v/>
      </c>
      <c r="GK6" s="23" t="str">
        <f ca="1">IF($C6&gt;GK$4,SUMIFS(销售取值基础数据!$J:$J,销售取值基础数据!$I:$I,$A6,销售取值基础数据!$B:$B,GK$4),"")</f>
        <v/>
      </c>
      <c r="GL6" s="23" t="str">
        <f ca="1">IF($C6&gt;GL$4,SUMIFS(销售取值基础数据!$J:$J,销售取值基础数据!$I:$I,$A6,销售取值基础数据!$B:$B,GL$4),"")</f>
        <v/>
      </c>
      <c r="GM6" s="23" t="str">
        <f ca="1">IF($C6&gt;GM$4,SUMIFS(销售取值基础数据!$J:$J,销售取值基础数据!$I:$I,$A6,销售取值基础数据!$B:$B,GM$4),"")</f>
        <v/>
      </c>
      <c r="GN6" s="23" t="str">
        <f ca="1">IF($C6&gt;GN$4,SUMIFS(销售取值基础数据!$J:$J,销售取值基础数据!$I:$I,$A6,销售取值基础数据!$B:$B,GN$4),"")</f>
        <v/>
      </c>
      <c r="GO6" s="23" t="str">
        <f ca="1">IF($C6&gt;GO$4,SUMIFS(销售取值基础数据!$J:$J,销售取值基础数据!$I:$I,$A6,销售取值基础数据!$B:$B,GO$4),"")</f>
        <v/>
      </c>
    </row>
    <row r="7" spans="1:197" x14ac:dyDescent="0.25">
      <c r="A7" s="7" t="s">
        <v>24</v>
      </c>
      <c r="B7" s="21">
        <v>46170</v>
      </c>
      <c r="C7" s="9">
        <f t="shared" ca="1" si="0"/>
        <v>34</v>
      </c>
      <c r="D7" s="9" t="str" cm="1">
        <f t="array" ref="D7" ca="1">_xlfn.IFS(AND(TODAY()-B7&lt;=30,TODAY()-B7&gt;=0),"新品期",AND(TODAY()-B7&gt;=31,TODAY()-B7&lt;=120),"热销期",AND(TODAY()-B7&gt;=121,TODAY()-B7&lt;=180),"清货期",TODAY()-B7&gt;180,"滞销")</f>
        <v>热销期</v>
      </c>
      <c r="E7" s="9">
        <f t="shared" si="3"/>
        <v>852</v>
      </c>
      <c r="F7" s="9"/>
      <c r="G7" s="9">
        <f>SUMIF(销售取值基础数据!I:I,A7,销售取值基础数据!J:J)</f>
        <v>148</v>
      </c>
      <c r="H7" s="10">
        <f t="shared" si="1"/>
        <v>0.14799999999999999</v>
      </c>
      <c r="I7" s="9"/>
      <c r="J7" s="9">
        <f ca="1">SUMIFS(销售取值基础数据!J:J,销售取值基础数据!I:I,A7,销售取值基础数据!E:E,"可取")</f>
        <v>0</v>
      </c>
      <c r="K7" s="9"/>
      <c r="L7" s="9">
        <v>1000</v>
      </c>
      <c r="M7" s="11">
        <f>_xlfn.XLOOKUP(A7,销售取值基础数据!I:I,销售取值基础数据!J:J,0,0,-1)</f>
        <v>7</v>
      </c>
      <c r="N7" s="11" t="e">
        <f ca="1">_xlfn.XLOOKUP(A7,'销售计划（销售后）'!A:A,'销售计划（销售后）'!N:N)</f>
        <v>#NAME?</v>
      </c>
      <c r="O7" s="52">
        <v>46144</v>
      </c>
      <c r="P7" s="22" t="str" cm="1">
        <f t="array" ref="P7">IFERROR(INDEX(R7:GO7,Q7),"/")</f>
        <v>/</v>
      </c>
      <c r="Q7" s="22" t="str">
        <f t="shared" si="2"/>
        <v>此时段未上架</v>
      </c>
      <c r="R7" s="23">
        <f>SUMIFS(销售取值基础数据!J:J,销售取值基础数据!I:I,A7,销售取值基础数据!B:B,$R$4)</f>
        <v>3</v>
      </c>
      <c r="S7" s="23">
        <f ca="1">IF($C7&gt;S$4,SUMIFS(销售取值基础数据!$J:$J,销售取值基础数据!$I:$I,$A7,销售取值基础数据!$B:$B,S$4),"")</f>
        <v>1</v>
      </c>
      <c r="T7" s="23">
        <f ca="1">IF($C7&gt;T$4,SUMIFS(销售取值基础数据!$J:$J,销售取值基础数据!$I:$I,$A7,销售取值基础数据!$B:$B,T$4),"")</f>
        <v>2</v>
      </c>
      <c r="U7" s="23">
        <f ca="1">IF($C7&gt;U$4,SUMIFS(销售取值基础数据!$J:$J,销售取值基础数据!$I:$I,$A7,销售取值基础数据!$B:$B,U$4),"")</f>
        <v>4</v>
      </c>
      <c r="V7" s="23">
        <f ca="1">IF($C7&gt;V$4,SUMIFS(销售取值基础数据!$J:$J,销售取值基础数据!$I:$I,$A7,销售取值基础数据!$B:$B,V$4),"")</f>
        <v>5</v>
      </c>
      <c r="W7" s="23">
        <f ca="1">IF($C7&gt;W$4,SUMIFS(销售取值基础数据!$J:$J,销售取值基础数据!$I:$I,$A7,销售取值基础数据!$B:$B,W$4),"")</f>
        <v>5</v>
      </c>
      <c r="X7" s="23">
        <f ca="1">IF($C7&gt;X$4,SUMIFS(销售取值基础数据!$J:$J,销售取值基础数据!$I:$I,$A7,销售取值基础数据!$B:$B,X$4),"")</f>
        <v>8</v>
      </c>
      <c r="Y7" s="23">
        <f ca="1">IF($C7&gt;Y$4,SUMIFS(销售取值基础数据!$J:$J,销售取值基础数据!$I:$I,$A7,销售取值基础数据!$B:$B,Y$4),"")</f>
        <v>3</v>
      </c>
      <c r="Z7" s="23">
        <f ca="1">IF($C7&gt;Z$4,SUMIFS(销售取值基础数据!$J:$J,销售取值基础数据!$I:$I,$A7,销售取值基础数据!$B:$B,Z$4),"")</f>
        <v>5</v>
      </c>
      <c r="AA7" s="23">
        <f ca="1">IF($C7&gt;AA$4,SUMIFS(销售取值基础数据!$J:$J,销售取值基础数据!$I:$I,$A7,销售取值基础数据!$B:$B,AA$4),"")</f>
        <v>9</v>
      </c>
      <c r="AB7" s="23">
        <f ca="1">IF($C7&gt;AB$4,SUMIFS(销售取值基础数据!$J:$J,销售取值基础数据!$I:$I,$A7,销售取值基础数据!$B:$B,AB$4),"")</f>
        <v>5</v>
      </c>
      <c r="AC7" s="23">
        <f ca="1">IF($C7&gt;AC$4,SUMIFS(销售取值基础数据!$J:$J,销售取值基础数据!$I:$I,$A7,销售取值基础数据!$B:$B,AC$4),"")</f>
        <v>6</v>
      </c>
      <c r="AD7" s="23">
        <f ca="1">IF($C7&gt;AD$4,SUMIFS(销售取值基础数据!$J:$J,销售取值基础数据!$I:$I,$A7,销售取值基础数据!$B:$B,AD$4),"")</f>
        <v>8</v>
      </c>
      <c r="AE7" s="23">
        <f ca="1">IF($C7&gt;AE$4,SUMIFS(销售取值基础数据!$J:$J,销售取值基础数据!$I:$I,$A7,销售取值基础数据!$B:$B,AE$4),"")</f>
        <v>9</v>
      </c>
      <c r="AF7" s="23">
        <f ca="1">IF($C7&gt;AF$4,SUMIFS(销售取值基础数据!$J:$J,销售取值基础数据!$I:$I,$A7,销售取值基础数据!$B:$B,AF$4),"")</f>
        <v>7</v>
      </c>
      <c r="AG7" s="23">
        <f ca="1">IF($C7&gt;AG$4,SUMIFS(销售取值基础数据!$J:$J,销售取值基础数据!$I:$I,$A7,销售取值基础数据!$B:$B,AG$4),"")</f>
        <v>5</v>
      </c>
      <c r="AH7" s="23">
        <f ca="1">IF($C7&gt;AH$4,SUMIFS(销售取值基础数据!$J:$J,销售取值基础数据!$I:$I,$A7,销售取值基础数据!$B:$B,AH$4),"")</f>
        <v>6</v>
      </c>
      <c r="AI7" s="23">
        <f ca="1">IF($C7&gt;AI$4,SUMIFS(销售取值基础数据!$J:$J,销售取值基础数据!$I:$I,$A7,销售取值基础数据!$B:$B,AI$4),"")</f>
        <v>8</v>
      </c>
      <c r="AJ7" s="23">
        <f ca="1">IF($C7&gt;AJ$4,SUMIFS(销售取值基础数据!$J:$J,销售取值基础数据!$I:$I,$A7,销售取值基础数据!$B:$B,AJ$4),"")</f>
        <v>6</v>
      </c>
      <c r="AK7" s="23">
        <f ca="1">IF($C7&gt;AK$4,SUMIFS(销售取值基础数据!$J:$J,销售取值基础数据!$I:$I,$A7,销售取值基础数据!$B:$B,AK$4),"")</f>
        <v>6</v>
      </c>
      <c r="AL7" s="23">
        <f ca="1">IF($C7&gt;AL$4,SUMIFS(销售取值基础数据!$J:$J,销售取值基础数据!$I:$I,$A7,销售取值基础数据!$B:$B,AL$4),"")</f>
        <v>7</v>
      </c>
      <c r="AM7" s="23">
        <f ca="1">IF($C7&gt;AM$4,SUMIFS(销售取值基础数据!$J:$J,销售取值基础数据!$I:$I,$A7,销售取值基础数据!$B:$B,AM$4),"")</f>
        <v>5</v>
      </c>
      <c r="AN7" s="23">
        <f ca="1">IF($C7&gt;AN$4,SUMIFS(销售取值基础数据!$J:$J,销售取值基础数据!$I:$I,$A7,销售取值基础数据!$B:$B,AN$4),"")</f>
        <v>9</v>
      </c>
      <c r="AO7" s="23">
        <f ca="1">IF($C7&gt;AO$4,SUMIFS(销售取值基础数据!$J:$J,销售取值基础数据!$I:$I,$A7,销售取值基础数据!$B:$B,AO$4),"")</f>
        <v>9</v>
      </c>
      <c r="AP7" s="23">
        <f ca="1">IF($C7&gt;AP$4,SUMIFS(销售取值基础数据!$J:$J,销售取值基础数据!$I:$I,$A7,销售取值基础数据!$B:$B,AP$4),"")</f>
        <v>7</v>
      </c>
      <c r="AQ7" s="23">
        <f ca="1">IF($C7&gt;AQ$4,SUMIFS(销售取值基础数据!$J:$J,销售取值基础数据!$I:$I,$A7,销售取值基础数据!$B:$B,AQ$4),"")</f>
        <v>0</v>
      </c>
      <c r="AR7" s="23">
        <f ca="1">IF($C7&gt;AR$4,SUMIFS(销售取值基础数据!$J:$J,销售取值基础数据!$I:$I,$A7,销售取值基础数据!$B:$B,AR$4),"")</f>
        <v>0</v>
      </c>
      <c r="AS7" s="23">
        <f ca="1">IF($C7&gt;AS$4,SUMIFS(销售取值基础数据!$J:$J,销售取值基础数据!$I:$I,$A7,销售取值基础数据!$B:$B,AS$4),"")</f>
        <v>0</v>
      </c>
      <c r="AT7" s="23">
        <f ca="1">IF($C7&gt;AT$4,SUMIFS(销售取值基础数据!$J:$J,销售取值基础数据!$I:$I,$A7,销售取值基础数据!$B:$B,AT$4),"")</f>
        <v>0</v>
      </c>
      <c r="AU7" s="23">
        <f ca="1">IF($C7&gt;AU$4,SUMIFS(销售取值基础数据!$J:$J,销售取值基础数据!$I:$I,$A7,销售取值基础数据!$B:$B,AU$4),"")</f>
        <v>0</v>
      </c>
      <c r="AV7" s="23">
        <f ca="1">IF($C7&gt;AV$4,SUMIFS(销售取值基础数据!$J:$J,销售取值基础数据!$I:$I,$A7,销售取值基础数据!$B:$B,AV$4),"")</f>
        <v>0</v>
      </c>
      <c r="AW7" s="23">
        <f ca="1">IF($C7&gt;AW$4,SUMIFS(销售取值基础数据!$J:$J,销售取值基础数据!$I:$I,$A7,销售取值基础数据!$B:$B,AW$4),"")</f>
        <v>0</v>
      </c>
      <c r="AX7" s="23">
        <f ca="1">IF($C7&gt;AX$4,SUMIFS(销售取值基础数据!$J:$J,销售取值基础数据!$I:$I,$A7,销售取值基础数据!$B:$B,AX$4),"")</f>
        <v>0</v>
      </c>
      <c r="AY7" s="23" t="str">
        <f ca="1">IF($C7&gt;AY$4,SUMIFS(销售取值基础数据!$J:$J,销售取值基础数据!$I:$I,$A7,销售取值基础数据!$B:$B,AY$4),"")</f>
        <v/>
      </c>
      <c r="AZ7" s="23" t="str">
        <f ca="1">IF($C7&gt;AZ$4,SUMIFS(销售取值基础数据!$J:$J,销售取值基础数据!$I:$I,$A7,销售取值基础数据!$B:$B,AZ$4),"")</f>
        <v/>
      </c>
      <c r="BA7" s="23" t="str">
        <f ca="1">IF($C7&gt;BA$4,SUMIFS(销售取值基础数据!$J:$J,销售取值基础数据!$I:$I,$A7,销售取值基础数据!$B:$B,BA$4),"")</f>
        <v/>
      </c>
      <c r="BB7" s="23" t="str">
        <f ca="1">IF($C7&gt;BB$4,SUMIFS(销售取值基础数据!$J:$J,销售取值基础数据!$I:$I,$A7,销售取值基础数据!$B:$B,BB$4),"")</f>
        <v/>
      </c>
      <c r="BC7" s="23" t="str">
        <f ca="1">IF($C7&gt;BC$4,SUMIFS(销售取值基础数据!$J:$J,销售取值基础数据!$I:$I,$A7,销售取值基础数据!$B:$B,BC$4),"")</f>
        <v/>
      </c>
      <c r="BD7" s="23" t="str">
        <f ca="1">IF($C7&gt;BD$4,SUMIFS(销售取值基础数据!$J:$J,销售取值基础数据!$I:$I,$A7,销售取值基础数据!$B:$B,BD$4),"")</f>
        <v/>
      </c>
      <c r="BE7" s="23" t="str">
        <f ca="1">IF($C7&gt;BE$4,SUMIFS(销售取值基础数据!$J:$J,销售取值基础数据!$I:$I,$A7,销售取值基础数据!$B:$B,BE$4),"")</f>
        <v/>
      </c>
      <c r="BF7" s="23" t="str">
        <f ca="1">IF($C7&gt;BF$4,SUMIFS(销售取值基础数据!$J:$J,销售取值基础数据!$I:$I,$A7,销售取值基础数据!$B:$B,BF$4),"")</f>
        <v/>
      </c>
      <c r="BG7" s="23" t="str">
        <f ca="1">IF($C7&gt;BG$4,SUMIFS(销售取值基础数据!$J:$J,销售取值基础数据!$I:$I,$A7,销售取值基础数据!$B:$B,BG$4),"")</f>
        <v/>
      </c>
      <c r="BH7" s="23" t="str">
        <f ca="1">IF($C7&gt;BH$4,SUMIFS(销售取值基础数据!$J:$J,销售取值基础数据!$I:$I,$A7,销售取值基础数据!$B:$B,BH$4),"")</f>
        <v/>
      </c>
      <c r="BI7" s="23" t="str">
        <f ca="1">IF($C7&gt;BI$4,SUMIFS(销售取值基础数据!$J:$J,销售取值基础数据!$I:$I,$A7,销售取值基础数据!$B:$B,BI$4),"")</f>
        <v/>
      </c>
      <c r="BJ7" s="23" t="str">
        <f ca="1">IF($C7&gt;BJ$4,SUMIFS(销售取值基础数据!$J:$J,销售取值基础数据!$I:$I,$A7,销售取值基础数据!$B:$B,BJ$4),"")</f>
        <v/>
      </c>
      <c r="BK7" s="23" t="str">
        <f ca="1">IF($C7&gt;BK$4,SUMIFS(销售取值基础数据!$J:$J,销售取值基础数据!$I:$I,$A7,销售取值基础数据!$B:$B,BK$4),"")</f>
        <v/>
      </c>
      <c r="BL7" s="23" t="str">
        <f ca="1">IF($C7&gt;BL$4,SUMIFS(销售取值基础数据!$J:$J,销售取值基础数据!$I:$I,$A7,销售取值基础数据!$B:$B,BL$4),"")</f>
        <v/>
      </c>
      <c r="BM7" s="23" t="str">
        <f ca="1">IF($C7&gt;BM$4,SUMIFS(销售取值基础数据!$J:$J,销售取值基础数据!$I:$I,$A7,销售取值基础数据!$B:$B,BM$4),"")</f>
        <v/>
      </c>
      <c r="BN7" s="23" t="str">
        <f ca="1">IF($C7&gt;BN$4,SUMIFS(销售取值基础数据!$J:$J,销售取值基础数据!$I:$I,$A7,销售取值基础数据!$B:$B,BN$4),"")</f>
        <v/>
      </c>
      <c r="BO7" s="23" t="str">
        <f ca="1">IF($C7&gt;BO$4,SUMIFS(销售取值基础数据!$J:$J,销售取值基础数据!$I:$I,$A7,销售取值基础数据!$B:$B,BO$4),"")</f>
        <v/>
      </c>
      <c r="BP7" s="23" t="str">
        <f ca="1">IF($C7&gt;BP$4,SUMIFS(销售取值基础数据!$J:$J,销售取值基础数据!$I:$I,$A7,销售取值基础数据!$B:$B,BP$4),"")</f>
        <v/>
      </c>
      <c r="BQ7" s="23" t="str">
        <f ca="1">IF($C7&gt;BQ$4,SUMIFS(销售取值基础数据!$J:$J,销售取值基础数据!$I:$I,$A7,销售取值基础数据!$B:$B,BQ$4),"")</f>
        <v/>
      </c>
      <c r="BR7" s="23" t="str">
        <f ca="1">IF($C7&gt;BR$4,SUMIFS(销售取值基础数据!$J:$J,销售取值基础数据!$I:$I,$A7,销售取值基础数据!$B:$B,BR$4),"")</f>
        <v/>
      </c>
      <c r="BS7" s="23" t="str">
        <f ca="1">IF($C7&gt;BS$4,SUMIFS(销售取值基础数据!$J:$J,销售取值基础数据!$I:$I,$A7,销售取值基础数据!$B:$B,BS$4),"")</f>
        <v/>
      </c>
      <c r="BT7" s="23" t="str">
        <f ca="1">IF($C7&gt;BT$4,SUMIFS(销售取值基础数据!$J:$J,销售取值基础数据!$I:$I,$A7,销售取值基础数据!$B:$B,BT$4),"")</f>
        <v/>
      </c>
      <c r="BU7" s="23" t="str">
        <f ca="1">IF($C7&gt;BU$4,SUMIFS(销售取值基础数据!$J:$J,销售取值基础数据!$I:$I,$A7,销售取值基础数据!$B:$B,BU$4),"")</f>
        <v/>
      </c>
      <c r="BV7" s="23" t="str">
        <f ca="1">IF($C7&gt;BV$4,SUMIFS(销售取值基础数据!$J:$J,销售取值基础数据!$I:$I,$A7,销售取值基础数据!$B:$B,BV$4),"")</f>
        <v/>
      </c>
      <c r="BW7" s="23" t="str">
        <f ca="1">IF($C7&gt;BW$4,SUMIFS(销售取值基础数据!$J:$J,销售取值基础数据!$I:$I,$A7,销售取值基础数据!$B:$B,BW$4),"")</f>
        <v/>
      </c>
      <c r="BX7" s="23" t="str">
        <f ca="1">IF($C7&gt;BX$4,SUMIFS(销售取值基础数据!$J:$J,销售取值基础数据!$I:$I,$A7,销售取值基础数据!$B:$B,BX$4),"")</f>
        <v/>
      </c>
      <c r="BY7" s="23" t="str">
        <f ca="1">IF($C7&gt;BY$4,SUMIFS(销售取值基础数据!$J:$J,销售取值基础数据!$I:$I,$A7,销售取值基础数据!$B:$B,BY$4),"")</f>
        <v/>
      </c>
      <c r="BZ7" s="23" t="str">
        <f ca="1">IF($C7&gt;BZ$4,SUMIFS(销售取值基础数据!$J:$J,销售取值基础数据!$I:$I,$A7,销售取值基础数据!$B:$B,BZ$4),"")</f>
        <v/>
      </c>
      <c r="CA7" s="23" t="str">
        <f ca="1">IF($C7&gt;CA$4,SUMIFS(销售取值基础数据!$J:$J,销售取值基础数据!$I:$I,$A7,销售取值基础数据!$B:$B,CA$4),"")</f>
        <v/>
      </c>
      <c r="CB7" s="23" t="str">
        <f ca="1">IF($C7&gt;CB$4,SUMIFS(销售取值基础数据!$J:$J,销售取值基础数据!$I:$I,$A7,销售取值基础数据!$B:$B,CB$4),"")</f>
        <v/>
      </c>
      <c r="CC7" s="23" t="str">
        <f ca="1">IF($C7&gt;CC$4,SUMIFS(销售取值基础数据!$J:$J,销售取值基础数据!$I:$I,$A7,销售取值基础数据!$B:$B,CC$4),"")</f>
        <v/>
      </c>
      <c r="CD7" s="23" t="str">
        <f ca="1">IF($C7&gt;CD$4,SUMIFS(销售取值基础数据!$J:$J,销售取值基础数据!$I:$I,$A7,销售取值基础数据!$B:$B,CD$4),"")</f>
        <v/>
      </c>
      <c r="CE7" s="23" t="str">
        <f ca="1">IF($C7&gt;CE$4,SUMIFS(销售取值基础数据!$J:$J,销售取值基础数据!$I:$I,$A7,销售取值基础数据!$B:$B,CE$4),"")</f>
        <v/>
      </c>
      <c r="CF7" s="23" t="str">
        <f ca="1">IF($C7&gt;CF$4,SUMIFS(销售取值基础数据!$J:$J,销售取值基础数据!$I:$I,$A7,销售取值基础数据!$B:$B,CF$4),"")</f>
        <v/>
      </c>
      <c r="CG7" s="23" t="str">
        <f ca="1">IF($C7&gt;CG$4,SUMIFS(销售取值基础数据!$J:$J,销售取值基础数据!$I:$I,$A7,销售取值基础数据!$B:$B,CG$4),"")</f>
        <v/>
      </c>
      <c r="CH7" s="23" t="str">
        <f ca="1">IF($C7&gt;CH$4,SUMIFS(销售取值基础数据!$J:$J,销售取值基础数据!$I:$I,$A7,销售取值基础数据!$B:$B,CH$4),"")</f>
        <v/>
      </c>
      <c r="CI7" s="23" t="str">
        <f ca="1">IF($C7&gt;CI$4,SUMIFS(销售取值基础数据!$J:$J,销售取值基础数据!$I:$I,$A7,销售取值基础数据!$B:$B,CI$4),"")</f>
        <v/>
      </c>
      <c r="CJ7" s="23" t="str">
        <f ca="1">IF($C7&gt;CJ$4,SUMIFS(销售取值基础数据!$J:$J,销售取值基础数据!$I:$I,$A7,销售取值基础数据!$B:$B,CJ$4),"")</f>
        <v/>
      </c>
      <c r="CK7" s="23" t="str">
        <f ca="1">IF($C7&gt;CK$4,SUMIFS(销售取值基础数据!$J:$J,销售取值基础数据!$I:$I,$A7,销售取值基础数据!$B:$B,CK$4),"")</f>
        <v/>
      </c>
      <c r="CL7" s="23" t="str">
        <f ca="1">IF($C7&gt;CL$4,SUMIFS(销售取值基础数据!$J:$J,销售取值基础数据!$I:$I,$A7,销售取值基础数据!$B:$B,CL$4),"")</f>
        <v/>
      </c>
      <c r="CM7" s="23" t="str">
        <f ca="1">IF($C7&gt;CM$4,SUMIFS(销售取值基础数据!$J:$J,销售取值基础数据!$I:$I,$A7,销售取值基础数据!$B:$B,CM$4),"")</f>
        <v/>
      </c>
      <c r="CN7" s="23" t="str">
        <f ca="1">IF($C7&gt;CN$4,SUMIFS(销售取值基础数据!$J:$J,销售取值基础数据!$I:$I,$A7,销售取值基础数据!$B:$B,CN$4),"")</f>
        <v/>
      </c>
      <c r="CO7" s="23" t="str">
        <f ca="1">IF($C7&gt;CO$4,SUMIFS(销售取值基础数据!$J:$J,销售取值基础数据!$I:$I,$A7,销售取值基础数据!$B:$B,CO$4),"")</f>
        <v/>
      </c>
      <c r="CP7" s="23" t="str">
        <f ca="1">IF($C7&gt;CP$4,SUMIFS(销售取值基础数据!$J:$J,销售取值基础数据!$I:$I,$A7,销售取值基础数据!$B:$B,CP$4),"")</f>
        <v/>
      </c>
      <c r="CQ7" s="23" t="str">
        <f ca="1">IF($C7&gt;CQ$4,SUMIFS(销售取值基础数据!$J:$J,销售取值基础数据!$I:$I,$A7,销售取值基础数据!$B:$B,CQ$4),"")</f>
        <v/>
      </c>
      <c r="CR7" s="23" t="str">
        <f ca="1">IF($C7&gt;CR$4,SUMIFS(销售取值基础数据!$J:$J,销售取值基础数据!$I:$I,$A7,销售取值基础数据!$B:$B,CR$4),"")</f>
        <v/>
      </c>
      <c r="CS7" s="23" t="str">
        <f ca="1">IF($C7&gt;CS$4,SUMIFS(销售取值基础数据!$J:$J,销售取值基础数据!$I:$I,$A7,销售取值基础数据!$B:$B,CS$4),"")</f>
        <v/>
      </c>
      <c r="CT7" s="23" t="str">
        <f ca="1">IF($C7&gt;CT$4,SUMIFS(销售取值基础数据!$J:$J,销售取值基础数据!$I:$I,$A7,销售取值基础数据!$B:$B,CT$4),"")</f>
        <v/>
      </c>
      <c r="CU7" s="23" t="str">
        <f ca="1">IF($C7&gt;CU$4,SUMIFS(销售取值基础数据!$J:$J,销售取值基础数据!$I:$I,$A7,销售取值基础数据!$B:$B,CU$4),"")</f>
        <v/>
      </c>
      <c r="CV7" s="23" t="str">
        <f ca="1">IF($C7&gt;CV$4,SUMIFS(销售取值基础数据!$J:$J,销售取值基础数据!$I:$I,$A7,销售取值基础数据!$B:$B,CV$4),"")</f>
        <v/>
      </c>
      <c r="CW7" s="23" t="str">
        <f ca="1">IF($C7&gt;CW$4,SUMIFS(销售取值基础数据!$J:$J,销售取值基础数据!$I:$I,$A7,销售取值基础数据!$B:$B,CW$4),"")</f>
        <v/>
      </c>
      <c r="CX7" s="23" t="str">
        <f ca="1">IF($C7&gt;CX$4,SUMIFS(销售取值基础数据!$J:$J,销售取值基础数据!$I:$I,$A7,销售取值基础数据!$B:$B,CX$4),"")</f>
        <v/>
      </c>
      <c r="CY7" s="23" t="str">
        <f ca="1">IF($C7&gt;CY$4,SUMIFS(销售取值基础数据!$J:$J,销售取值基础数据!$I:$I,$A7,销售取值基础数据!$B:$B,CY$4),"")</f>
        <v/>
      </c>
      <c r="CZ7" s="23" t="str">
        <f ca="1">IF($C7&gt;CZ$4,SUMIFS(销售取值基础数据!$J:$J,销售取值基础数据!$I:$I,$A7,销售取值基础数据!$B:$B,CZ$4),"")</f>
        <v/>
      </c>
      <c r="DA7" s="23" t="str">
        <f ca="1">IF($C7&gt;DA$4,SUMIFS(销售取值基础数据!$J:$J,销售取值基础数据!$I:$I,$A7,销售取值基础数据!$B:$B,DA$4),"")</f>
        <v/>
      </c>
      <c r="DB7" s="23" t="str">
        <f ca="1">IF($C7&gt;DB$4,SUMIFS(销售取值基础数据!$J:$J,销售取值基础数据!$I:$I,$A7,销售取值基础数据!$B:$B,DB$4),"")</f>
        <v/>
      </c>
      <c r="DC7" s="23" t="str">
        <f ca="1">IF($C7&gt;DC$4,SUMIFS(销售取值基础数据!$J:$J,销售取值基础数据!$I:$I,$A7,销售取值基础数据!$B:$B,DC$4),"")</f>
        <v/>
      </c>
      <c r="DD7" s="23" t="str">
        <f ca="1">IF($C7&gt;DD$4,SUMIFS(销售取值基础数据!$J:$J,销售取值基础数据!$I:$I,$A7,销售取值基础数据!$B:$B,DD$4),"")</f>
        <v/>
      </c>
      <c r="DE7" s="23" t="str">
        <f ca="1">IF($C7&gt;DE$4,SUMIFS(销售取值基础数据!$J:$J,销售取值基础数据!$I:$I,$A7,销售取值基础数据!$B:$B,DE$4),"")</f>
        <v/>
      </c>
      <c r="DF7" s="23" t="str">
        <f ca="1">IF($C7&gt;DF$4,SUMIFS(销售取值基础数据!$J:$J,销售取值基础数据!$I:$I,$A7,销售取值基础数据!$B:$B,DF$4),"")</f>
        <v/>
      </c>
      <c r="DG7" s="23" t="str">
        <f ca="1">IF($C7&gt;DG$4,SUMIFS(销售取值基础数据!$J:$J,销售取值基础数据!$I:$I,$A7,销售取值基础数据!$B:$B,DG$4),"")</f>
        <v/>
      </c>
      <c r="DH7" s="23" t="str">
        <f ca="1">IF($C7&gt;DH$4,SUMIFS(销售取值基础数据!$J:$J,销售取值基础数据!$I:$I,$A7,销售取值基础数据!$B:$B,DH$4),"")</f>
        <v/>
      </c>
      <c r="DI7" s="23" t="str">
        <f ca="1">IF($C7&gt;DI$4,SUMIFS(销售取值基础数据!$J:$J,销售取值基础数据!$I:$I,$A7,销售取值基础数据!$B:$B,DI$4),"")</f>
        <v/>
      </c>
      <c r="DJ7" s="23" t="str">
        <f ca="1">IF($C7&gt;DJ$4,SUMIFS(销售取值基础数据!$J:$J,销售取值基础数据!$I:$I,$A7,销售取值基础数据!$B:$B,DJ$4),"")</f>
        <v/>
      </c>
      <c r="DK7" s="23" t="str">
        <f ca="1">IF($C7&gt;DK$4,SUMIFS(销售取值基础数据!$J:$J,销售取值基础数据!$I:$I,$A7,销售取值基础数据!$B:$B,DK$4),"")</f>
        <v/>
      </c>
      <c r="DL7" s="23" t="str">
        <f ca="1">IF($C7&gt;DL$4,SUMIFS(销售取值基础数据!$J:$J,销售取值基础数据!$I:$I,$A7,销售取值基础数据!$B:$B,DL$4),"")</f>
        <v/>
      </c>
      <c r="DM7" s="23" t="str">
        <f ca="1">IF($C7&gt;DM$4,SUMIFS(销售取值基础数据!$J:$J,销售取值基础数据!$I:$I,$A7,销售取值基础数据!$B:$B,DM$4),"")</f>
        <v/>
      </c>
      <c r="DN7" s="23" t="str">
        <f ca="1">IF($C7&gt;DN$4,SUMIFS(销售取值基础数据!$J:$J,销售取值基础数据!$I:$I,$A7,销售取值基础数据!$B:$B,DN$4),"")</f>
        <v/>
      </c>
      <c r="DO7" s="23" t="str">
        <f ca="1">IF($C7&gt;DO$4,SUMIFS(销售取值基础数据!$J:$J,销售取值基础数据!$I:$I,$A7,销售取值基础数据!$B:$B,DO$4),"")</f>
        <v/>
      </c>
      <c r="DP7" s="23" t="str">
        <f ca="1">IF($C7&gt;DP$4,SUMIFS(销售取值基础数据!$J:$J,销售取值基础数据!$I:$I,$A7,销售取值基础数据!$B:$B,DP$4),"")</f>
        <v/>
      </c>
      <c r="DQ7" s="23" t="str">
        <f ca="1">IF($C7&gt;DQ$4,SUMIFS(销售取值基础数据!$J:$J,销售取值基础数据!$I:$I,$A7,销售取值基础数据!$B:$B,DQ$4),"")</f>
        <v/>
      </c>
      <c r="DR7" s="23" t="str">
        <f ca="1">IF($C7&gt;DR$4,SUMIFS(销售取值基础数据!$J:$J,销售取值基础数据!$I:$I,$A7,销售取值基础数据!$B:$B,DR$4),"")</f>
        <v/>
      </c>
      <c r="DS7" s="23" t="str">
        <f ca="1">IF($C7&gt;DS$4,SUMIFS(销售取值基础数据!$J:$J,销售取值基础数据!$I:$I,$A7,销售取值基础数据!$B:$B,DS$4),"")</f>
        <v/>
      </c>
      <c r="DT7" s="23" t="str">
        <f ca="1">IF($C7&gt;DT$4,SUMIFS(销售取值基础数据!$J:$J,销售取值基础数据!$I:$I,$A7,销售取值基础数据!$B:$B,DT$4),"")</f>
        <v/>
      </c>
      <c r="DU7" s="23" t="str">
        <f ca="1">IF($C7&gt;DU$4,SUMIFS(销售取值基础数据!$J:$J,销售取值基础数据!$I:$I,$A7,销售取值基础数据!$B:$B,DU$4),"")</f>
        <v/>
      </c>
      <c r="DV7" s="23" t="str">
        <f ca="1">IF($C7&gt;DV$4,SUMIFS(销售取值基础数据!$J:$J,销售取值基础数据!$I:$I,$A7,销售取值基础数据!$B:$B,DV$4),"")</f>
        <v/>
      </c>
      <c r="DW7" s="23" t="str">
        <f ca="1">IF($C7&gt;DW$4,SUMIFS(销售取值基础数据!$J:$J,销售取值基础数据!$I:$I,$A7,销售取值基础数据!$B:$B,DW$4),"")</f>
        <v/>
      </c>
      <c r="DX7" s="23" t="str">
        <f ca="1">IF($C7&gt;DX$4,SUMIFS(销售取值基础数据!$J:$J,销售取值基础数据!$I:$I,$A7,销售取值基础数据!$B:$B,DX$4),"")</f>
        <v/>
      </c>
      <c r="DY7" s="23" t="str">
        <f ca="1">IF($C7&gt;DY$4,SUMIFS(销售取值基础数据!$J:$J,销售取值基础数据!$I:$I,$A7,销售取值基础数据!$B:$B,DY$4),"")</f>
        <v/>
      </c>
      <c r="DZ7" s="23" t="str">
        <f ca="1">IF($C7&gt;DZ$4,SUMIFS(销售取值基础数据!$J:$J,销售取值基础数据!$I:$I,$A7,销售取值基础数据!$B:$B,DZ$4),"")</f>
        <v/>
      </c>
      <c r="EA7" s="23" t="str">
        <f ca="1">IF($C7&gt;EA$4,SUMIFS(销售取值基础数据!$J:$J,销售取值基础数据!$I:$I,$A7,销售取值基础数据!$B:$B,EA$4),"")</f>
        <v/>
      </c>
      <c r="EB7" s="23" t="str">
        <f ca="1">IF($C7&gt;EB$4,SUMIFS(销售取值基础数据!$J:$J,销售取值基础数据!$I:$I,$A7,销售取值基础数据!$B:$B,EB$4),"")</f>
        <v/>
      </c>
      <c r="EC7" s="23" t="str">
        <f ca="1">IF($C7&gt;EC$4,SUMIFS(销售取值基础数据!$J:$J,销售取值基础数据!$I:$I,$A7,销售取值基础数据!$B:$B,EC$4),"")</f>
        <v/>
      </c>
      <c r="ED7" s="23" t="str">
        <f ca="1">IF($C7&gt;ED$4,SUMIFS(销售取值基础数据!$J:$J,销售取值基础数据!$I:$I,$A7,销售取值基础数据!$B:$B,ED$4),"")</f>
        <v/>
      </c>
      <c r="EE7" s="23" t="str">
        <f ca="1">IF($C7&gt;EE$4,SUMIFS(销售取值基础数据!$J:$J,销售取值基础数据!$I:$I,$A7,销售取值基础数据!$B:$B,EE$4),"")</f>
        <v/>
      </c>
      <c r="EF7" s="23" t="str">
        <f ca="1">IF($C7&gt;EF$4,SUMIFS(销售取值基础数据!$J:$J,销售取值基础数据!$I:$I,$A7,销售取值基础数据!$B:$B,EF$4),"")</f>
        <v/>
      </c>
      <c r="EG7" s="23" t="str">
        <f ca="1">IF($C7&gt;EG$4,SUMIFS(销售取值基础数据!$J:$J,销售取值基础数据!$I:$I,$A7,销售取值基础数据!$B:$B,EG$4),"")</f>
        <v/>
      </c>
      <c r="EH7" s="23" t="str">
        <f ca="1">IF($C7&gt;EH$4,SUMIFS(销售取值基础数据!$J:$J,销售取值基础数据!$I:$I,$A7,销售取值基础数据!$B:$B,EH$4),"")</f>
        <v/>
      </c>
      <c r="EI7" s="23" t="str">
        <f ca="1">IF($C7&gt;EI$4,SUMIFS(销售取值基础数据!$J:$J,销售取值基础数据!$I:$I,$A7,销售取值基础数据!$B:$B,EI$4),"")</f>
        <v/>
      </c>
      <c r="EJ7" s="23" t="str">
        <f ca="1">IF($C7&gt;EJ$4,SUMIFS(销售取值基础数据!$J:$J,销售取值基础数据!$I:$I,$A7,销售取值基础数据!$B:$B,EJ$4),"")</f>
        <v/>
      </c>
      <c r="EK7" s="23" t="str">
        <f ca="1">IF($C7&gt;EK$4,SUMIFS(销售取值基础数据!$J:$J,销售取值基础数据!$I:$I,$A7,销售取值基础数据!$B:$B,EK$4),"")</f>
        <v/>
      </c>
      <c r="EL7" s="23" t="str">
        <f ca="1">IF($C7&gt;EL$4,SUMIFS(销售取值基础数据!$J:$J,销售取值基础数据!$I:$I,$A7,销售取值基础数据!$B:$B,EL$4),"")</f>
        <v/>
      </c>
      <c r="EM7" s="23" t="str">
        <f ca="1">IF($C7&gt;EM$4,SUMIFS(销售取值基础数据!$J:$J,销售取值基础数据!$I:$I,$A7,销售取值基础数据!$B:$B,EM$4),"")</f>
        <v/>
      </c>
      <c r="EN7" s="23" t="str">
        <f ca="1">IF($C7&gt;EN$4,SUMIFS(销售取值基础数据!$J:$J,销售取值基础数据!$I:$I,$A7,销售取值基础数据!$B:$B,EN$4),"")</f>
        <v/>
      </c>
      <c r="EO7" s="23" t="str">
        <f ca="1">IF($C7&gt;EO$4,SUMIFS(销售取值基础数据!$J:$J,销售取值基础数据!$I:$I,$A7,销售取值基础数据!$B:$B,EO$4),"")</f>
        <v/>
      </c>
      <c r="EP7" s="23" t="str">
        <f ca="1">IF($C7&gt;EP$4,SUMIFS(销售取值基础数据!$J:$J,销售取值基础数据!$I:$I,$A7,销售取值基础数据!$B:$B,EP$4),"")</f>
        <v/>
      </c>
      <c r="EQ7" s="23" t="str">
        <f ca="1">IF($C7&gt;EQ$4,SUMIFS(销售取值基础数据!$J:$J,销售取值基础数据!$I:$I,$A7,销售取值基础数据!$B:$B,EQ$4),"")</f>
        <v/>
      </c>
      <c r="ER7" s="23" t="str">
        <f ca="1">IF($C7&gt;ER$4,SUMIFS(销售取值基础数据!$J:$J,销售取值基础数据!$I:$I,$A7,销售取值基础数据!$B:$B,ER$4),"")</f>
        <v/>
      </c>
      <c r="ES7" s="23" t="str">
        <f ca="1">IF($C7&gt;ES$4,SUMIFS(销售取值基础数据!$J:$J,销售取值基础数据!$I:$I,$A7,销售取值基础数据!$B:$B,ES$4),"")</f>
        <v/>
      </c>
      <c r="ET7" s="23" t="str">
        <f ca="1">IF($C7&gt;ET$4,SUMIFS(销售取值基础数据!$J:$J,销售取值基础数据!$I:$I,$A7,销售取值基础数据!$B:$B,ET$4),"")</f>
        <v/>
      </c>
      <c r="EU7" s="23" t="str">
        <f ca="1">IF($C7&gt;EU$4,SUMIFS(销售取值基础数据!$J:$J,销售取值基础数据!$I:$I,$A7,销售取值基础数据!$B:$B,EU$4),"")</f>
        <v/>
      </c>
      <c r="EV7" s="23" t="str">
        <f ca="1">IF($C7&gt;EV$4,SUMIFS(销售取值基础数据!$J:$J,销售取值基础数据!$I:$I,$A7,销售取值基础数据!$B:$B,EV$4),"")</f>
        <v/>
      </c>
      <c r="EW7" s="23" t="str">
        <f ca="1">IF($C7&gt;EW$4,SUMIFS(销售取值基础数据!$J:$J,销售取值基础数据!$I:$I,$A7,销售取值基础数据!$B:$B,EW$4),"")</f>
        <v/>
      </c>
      <c r="EX7" s="23" t="str">
        <f ca="1">IF($C7&gt;EX$4,SUMIFS(销售取值基础数据!$J:$J,销售取值基础数据!$I:$I,$A7,销售取值基础数据!$B:$B,EX$4),"")</f>
        <v/>
      </c>
      <c r="EY7" s="23" t="str">
        <f ca="1">IF($C7&gt;EY$4,SUMIFS(销售取值基础数据!$J:$J,销售取值基础数据!$I:$I,$A7,销售取值基础数据!$B:$B,EY$4),"")</f>
        <v/>
      </c>
      <c r="EZ7" s="23" t="str">
        <f ca="1">IF($C7&gt;EZ$4,SUMIFS(销售取值基础数据!$J:$J,销售取值基础数据!$I:$I,$A7,销售取值基础数据!$B:$B,EZ$4),"")</f>
        <v/>
      </c>
      <c r="FA7" s="23" t="str">
        <f ca="1">IF($C7&gt;FA$4,SUMIFS(销售取值基础数据!$J:$J,销售取值基础数据!$I:$I,$A7,销售取值基础数据!$B:$B,FA$4),"")</f>
        <v/>
      </c>
      <c r="FB7" s="23" t="str">
        <f ca="1">IF($C7&gt;FB$4,SUMIFS(销售取值基础数据!$J:$J,销售取值基础数据!$I:$I,$A7,销售取值基础数据!$B:$B,FB$4),"")</f>
        <v/>
      </c>
      <c r="FC7" s="23" t="str">
        <f ca="1">IF($C7&gt;FC$4,SUMIFS(销售取值基础数据!$J:$J,销售取值基础数据!$I:$I,$A7,销售取值基础数据!$B:$B,FC$4),"")</f>
        <v/>
      </c>
      <c r="FD7" s="23" t="str">
        <f ca="1">IF($C7&gt;FD$4,SUMIFS(销售取值基础数据!$J:$J,销售取值基础数据!$I:$I,$A7,销售取值基础数据!$B:$B,FD$4),"")</f>
        <v/>
      </c>
      <c r="FE7" s="23" t="str">
        <f ca="1">IF($C7&gt;FE$4,SUMIFS(销售取值基础数据!$J:$J,销售取值基础数据!$I:$I,$A7,销售取值基础数据!$B:$B,FE$4),"")</f>
        <v/>
      </c>
      <c r="FF7" s="23" t="str">
        <f ca="1">IF($C7&gt;FF$4,SUMIFS(销售取值基础数据!$J:$J,销售取值基础数据!$I:$I,$A7,销售取值基础数据!$B:$B,FF$4),"")</f>
        <v/>
      </c>
      <c r="FG7" s="23" t="str">
        <f ca="1">IF($C7&gt;FG$4,SUMIFS(销售取值基础数据!$J:$J,销售取值基础数据!$I:$I,$A7,销售取值基础数据!$B:$B,FG$4),"")</f>
        <v/>
      </c>
      <c r="FH7" s="23" t="str">
        <f ca="1">IF($C7&gt;FH$4,SUMIFS(销售取值基础数据!$J:$J,销售取值基础数据!$I:$I,$A7,销售取值基础数据!$B:$B,FH$4),"")</f>
        <v/>
      </c>
      <c r="FI7" s="23" t="str">
        <f ca="1">IF($C7&gt;FI$4,SUMIFS(销售取值基础数据!$J:$J,销售取值基础数据!$I:$I,$A7,销售取值基础数据!$B:$B,FI$4),"")</f>
        <v/>
      </c>
      <c r="FJ7" s="23" t="str">
        <f ca="1">IF($C7&gt;FJ$4,SUMIFS(销售取值基础数据!$J:$J,销售取值基础数据!$I:$I,$A7,销售取值基础数据!$B:$B,FJ$4),"")</f>
        <v/>
      </c>
      <c r="FK7" s="23" t="str">
        <f ca="1">IF($C7&gt;FK$4,SUMIFS(销售取值基础数据!$J:$J,销售取值基础数据!$I:$I,$A7,销售取值基础数据!$B:$B,FK$4),"")</f>
        <v/>
      </c>
      <c r="FL7" s="23" t="str">
        <f ca="1">IF($C7&gt;FL$4,SUMIFS(销售取值基础数据!$J:$J,销售取值基础数据!$I:$I,$A7,销售取值基础数据!$B:$B,FL$4),"")</f>
        <v/>
      </c>
      <c r="FM7" s="23" t="str">
        <f ca="1">IF($C7&gt;FM$4,SUMIFS(销售取值基础数据!$J:$J,销售取值基础数据!$I:$I,$A7,销售取值基础数据!$B:$B,FM$4),"")</f>
        <v/>
      </c>
      <c r="FN7" s="23" t="str">
        <f ca="1">IF($C7&gt;FN$4,SUMIFS(销售取值基础数据!$J:$J,销售取值基础数据!$I:$I,$A7,销售取值基础数据!$B:$B,FN$4),"")</f>
        <v/>
      </c>
      <c r="FO7" s="23" t="str">
        <f ca="1">IF($C7&gt;FO$4,SUMIFS(销售取值基础数据!$J:$J,销售取值基础数据!$I:$I,$A7,销售取值基础数据!$B:$B,FO$4),"")</f>
        <v/>
      </c>
      <c r="FP7" s="23" t="str">
        <f ca="1">IF($C7&gt;FP$4,SUMIFS(销售取值基础数据!$J:$J,销售取值基础数据!$I:$I,$A7,销售取值基础数据!$B:$B,FP$4),"")</f>
        <v/>
      </c>
      <c r="FQ7" s="23" t="str">
        <f ca="1">IF($C7&gt;FQ$4,SUMIFS(销售取值基础数据!$J:$J,销售取值基础数据!$I:$I,$A7,销售取值基础数据!$B:$B,FQ$4),"")</f>
        <v/>
      </c>
      <c r="FR7" s="23" t="str">
        <f ca="1">IF($C7&gt;FR$4,SUMIFS(销售取值基础数据!$J:$J,销售取值基础数据!$I:$I,$A7,销售取值基础数据!$B:$B,FR$4),"")</f>
        <v/>
      </c>
      <c r="FS7" s="23" t="str">
        <f ca="1">IF($C7&gt;FS$4,SUMIFS(销售取值基础数据!$J:$J,销售取值基础数据!$I:$I,$A7,销售取值基础数据!$B:$B,FS$4),"")</f>
        <v/>
      </c>
      <c r="FT7" s="23" t="str">
        <f ca="1">IF($C7&gt;FT$4,SUMIFS(销售取值基础数据!$J:$J,销售取值基础数据!$I:$I,$A7,销售取值基础数据!$B:$B,FT$4),"")</f>
        <v/>
      </c>
      <c r="FU7" s="23" t="str">
        <f ca="1">IF($C7&gt;FU$4,SUMIFS(销售取值基础数据!$J:$J,销售取值基础数据!$I:$I,$A7,销售取值基础数据!$B:$B,FU$4),"")</f>
        <v/>
      </c>
      <c r="FV7" s="23" t="str">
        <f ca="1">IF($C7&gt;FV$4,SUMIFS(销售取值基础数据!$J:$J,销售取值基础数据!$I:$I,$A7,销售取值基础数据!$B:$B,FV$4),"")</f>
        <v/>
      </c>
      <c r="FW7" s="23" t="str">
        <f ca="1">IF($C7&gt;FW$4,SUMIFS(销售取值基础数据!$J:$J,销售取值基础数据!$I:$I,$A7,销售取值基础数据!$B:$B,FW$4),"")</f>
        <v/>
      </c>
      <c r="FX7" s="23" t="str">
        <f ca="1">IF($C7&gt;FX$4,SUMIFS(销售取值基础数据!$J:$J,销售取值基础数据!$I:$I,$A7,销售取值基础数据!$B:$B,FX$4),"")</f>
        <v/>
      </c>
      <c r="FY7" s="23" t="str">
        <f ca="1">IF($C7&gt;FY$4,SUMIFS(销售取值基础数据!$J:$J,销售取值基础数据!$I:$I,$A7,销售取值基础数据!$B:$B,FY$4),"")</f>
        <v/>
      </c>
      <c r="FZ7" s="23" t="str">
        <f ca="1">IF($C7&gt;FZ$4,SUMIFS(销售取值基础数据!$J:$J,销售取值基础数据!$I:$I,$A7,销售取值基础数据!$B:$B,FZ$4),"")</f>
        <v/>
      </c>
      <c r="GA7" s="23" t="str">
        <f ca="1">IF($C7&gt;GA$4,SUMIFS(销售取值基础数据!$J:$J,销售取值基础数据!$I:$I,$A7,销售取值基础数据!$B:$B,GA$4),"")</f>
        <v/>
      </c>
      <c r="GB7" s="23" t="str">
        <f ca="1">IF($C7&gt;GB$4,SUMIFS(销售取值基础数据!$J:$J,销售取值基础数据!$I:$I,$A7,销售取值基础数据!$B:$B,GB$4),"")</f>
        <v/>
      </c>
      <c r="GC7" s="23" t="str">
        <f ca="1">IF($C7&gt;GC$4,SUMIFS(销售取值基础数据!$J:$J,销售取值基础数据!$I:$I,$A7,销售取值基础数据!$B:$B,GC$4),"")</f>
        <v/>
      </c>
      <c r="GD7" s="23" t="str">
        <f ca="1">IF($C7&gt;GD$4,SUMIFS(销售取值基础数据!$J:$J,销售取值基础数据!$I:$I,$A7,销售取值基础数据!$B:$B,GD$4),"")</f>
        <v/>
      </c>
      <c r="GE7" s="23" t="str">
        <f ca="1">IF($C7&gt;GE$4,SUMIFS(销售取值基础数据!$J:$J,销售取值基础数据!$I:$I,$A7,销售取值基础数据!$B:$B,GE$4),"")</f>
        <v/>
      </c>
      <c r="GF7" s="23" t="str">
        <f ca="1">IF($C7&gt;GF$4,SUMIFS(销售取值基础数据!$J:$J,销售取值基础数据!$I:$I,$A7,销售取值基础数据!$B:$B,GF$4),"")</f>
        <v/>
      </c>
      <c r="GG7" s="23" t="str">
        <f ca="1">IF($C7&gt;GG$4,SUMIFS(销售取值基础数据!$J:$J,销售取值基础数据!$I:$I,$A7,销售取值基础数据!$B:$B,GG$4),"")</f>
        <v/>
      </c>
      <c r="GH7" s="23" t="str">
        <f ca="1">IF($C7&gt;GH$4,SUMIFS(销售取值基础数据!$J:$J,销售取值基础数据!$I:$I,$A7,销售取值基础数据!$B:$B,GH$4),"")</f>
        <v/>
      </c>
      <c r="GI7" s="23" t="str">
        <f ca="1">IF($C7&gt;GI$4,SUMIFS(销售取值基础数据!$J:$J,销售取值基础数据!$I:$I,$A7,销售取值基础数据!$B:$B,GI$4),"")</f>
        <v/>
      </c>
      <c r="GJ7" s="23" t="str">
        <f ca="1">IF($C7&gt;GJ$4,SUMIFS(销售取值基础数据!$J:$J,销售取值基础数据!$I:$I,$A7,销售取值基础数据!$B:$B,GJ$4),"")</f>
        <v/>
      </c>
      <c r="GK7" s="23" t="str">
        <f ca="1">IF($C7&gt;GK$4,SUMIFS(销售取值基础数据!$J:$J,销售取值基础数据!$I:$I,$A7,销售取值基础数据!$B:$B,GK$4),"")</f>
        <v/>
      </c>
      <c r="GL7" s="23" t="str">
        <f ca="1">IF($C7&gt;GL$4,SUMIFS(销售取值基础数据!$J:$J,销售取值基础数据!$I:$I,$A7,销售取值基础数据!$B:$B,GL$4),"")</f>
        <v/>
      </c>
      <c r="GM7" s="23" t="str">
        <f ca="1">IF($C7&gt;GM$4,SUMIFS(销售取值基础数据!$J:$J,销售取值基础数据!$I:$I,$A7,销售取值基础数据!$B:$B,GM$4),"")</f>
        <v/>
      </c>
      <c r="GN7" s="23" t="str">
        <f ca="1">IF($C7&gt;GN$4,SUMIFS(销售取值基础数据!$J:$J,销售取值基础数据!$I:$I,$A7,销售取值基础数据!$B:$B,GN$4),"")</f>
        <v/>
      </c>
      <c r="GO7" s="23" t="str">
        <f ca="1">IF($C7&gt;GO$4,SUMIFS(销售取值基础数据!$J:$J,销售取值基础数据!$I:$I,$A7,销售取值基础数据!$B:$B,GO$4),"")</f>
        <v/>
      </c>
    </row>
    <row r="8" spans="1:197" x14ac:dyDescent="0.25">
      <c r="A8" s="7" t="s">
        <v>25</v>
      </c>
      <c r="B8" s="21">
        <v>45971</v>
      </c>
      <c r="C8" s="9">
        <f t="shared" ca="1" si="0"/>
        <v>233</v>
      </c>
      <c r="D8" s="9" t="str" cm="1">
        <f t="array" ref="D8" ca="1">_xlfn.IFS(AND(TODAY()-B8&lt;=30,TODAY()-B8&gt;=0),"新品期",AND(TODAY()-B8&gt;=31,TODAY()-B8&lt;=120),"热销期",AND(TODAY()-B8&gt;=121,TODAY()-B8&lt;=180),"清货期",TODAY()-B8&gt;180,"滞销")</f>
        <v>滞销</v>
      </c>
      <c r="E8" s="9">
        <f t="shared" si="3"/>
        <v>2000</v>
      </c>
      <c r="F8" s="9"/>
      <c r="G8" s="9">
        <f>SUMIF(销售取值基础数据!I:I,A8,销售取值基础数据!J:J)</f>
        <v>0</v>
      </c>
      <c r="H8" s="10">
        <f t="shared" si="1"/>
        <v>0</v>
      </c>
      <c r="I8" s="9"/>
      <c r="J8" s="9">
        <f>SUMIFS(销售取值基础数据!J:J,销售取值基础数据!I:I,A8,销售取值基础数据!E:E,"可取")</f>
        <v>0</v>
      </c>
      <c r="K8" s="9"/>
      <c r="L8" s="9">
        <v>2000</v>
      </c>
      <c r="M8" s="11">
        <f>_xlfn.XLOOKUP(A8,销售取值基础数据!I:I,销售取值基础数据!J:J,0,0,-1)</f>
        <v>0</v>
      </c>
      <c r="N8" s="11" t="e">
        <f ca="1">_xlfn.XLOOKUP(A8,'销售计划（销售后）'!A:A,'销售计划（销售后）'!N:N)</f>
        <v>#NAME?</v>
      </c>
      <c r="O8" s="52">
        <v>46144</v>
      </c>
      <c r="P8" s="22" cm="1">
        <f t="array" ref="P8" ca="1">IFERROR(INDEX(R8:GO8,Q8),"/")</f>
        <v>0</v>
      </c>
      <c r="Q8" s="22">
        <f t="shared" si="2"/>
        <v>173</v>
      </c>
      <c r="R8" s="23">
        <f>SUMIFS(销售取值基础数据!J:J,销售取值基础数据!I:I,A8,销售取值基础数据!B:B,$R$4)</f>
        <v>0</v>
      </c>
      <c r="S8" s="23">
        <f ca="1">IF($C8&gt;S$4,SUMIFS(销售取值基础数据!$J:$J,销售取值基础数据!$I:$I,$A8,销售取值基础数据!$B:$B,S$4),"")</f>
        <v>0</v>
      </c>
      <c r="T8" s="23">
        <f ca="1">IF($C8&gt;T$4,SUMIFS(销售取值基础数据!$J:$J,销售取值基础数据!$I:$I,$A8,销售取值基础数据!$B:$B,T$4),"")</f>
        <v>0</v>
      </c>
      <c r="U8" s="23">
        <f ca="1">IF($C8&gt;U$4,SUMIFS(销售取值基础数据!$J:$J,销售取值基础数据!$I:$I,$A8,销售取值基础数据!$B:$B,U$4),"")</f>
        <v>0</v>
      </c>
      <c r="V8" s="23">
        <f ca="1">IF($C8&gt;V$4,SUMIFS(销售取值基础数据!$J:$J,销售取值基础数据!$I:$I,$A8,销售取值基础数据!$B:$B,V$4),"")</f>
        <v>0</v>
      </c>
      <c r="W8" s="23">
        <f ca="1">IF($C8&gt;W$4,SUMIFS(销售取值基础数据!$J:$J,销售取值基础数据!$I:$I,$A8,销售取值基础数据!$B:$B,W$4),"")</f>
        <v>0</v>
      </c>
      <c r="X8" s="23">
        <f ca="1">IF($C8&gt;X$4,SUMIFS(销售取值基础数据!$J:$J,销售取值基础数据!$I:$I,$A8,销售取值基础数据!$B:$B,X$4),"")</f>
        <v>0</v>
      </c>
      <c r="Y8" s="23">
        <f ca="1">IF($C8&gt;Y$4,SUMIFS(销售取值基础数据!$J:$J,销售取值基础数据!$I:$I,$A8,销售取值基础数据!$B:$B,Y$4),"")</f>
        <v>0</v>
      </c>
      <c r="Z8" s="23">
        <f ca="1">IF($C8&gt;Z$4,SUMIFS(销售取值基础数据!$J:$J,销售取值基础数据!$I:$I,$A8,销售取值基础数据!$B:$B,Z$4),"")</f>
        <v>0</v>
      </c>
      <c r="AA8" s="23">
        <f ca="1">IF($C8&gt;AA$4,SUMIFS(销售取值基础数据!$J:$J,销售取值基础数据!$I:$I,$A8,销售取值基础数据!$B:$B,AA$4),"")</f>
        <v>0</v>
      </c>
      <c r="AB8" s="23">
        <f ca="1">IF($C8&gt;AB$4,SUMIFS(销售取值基础数据!$J:$J,销售取值基础数据!$I:$I,$A8,销售取值基础数据!$B:$B,AB$4),"")</f>
        <v>0</v>
      </c>
      <c r="AC8" s="23">
        <f ca="1">IF($C8&gt;AC$4,SUMIFS(销售取值基础数据!$J:$J,销售取值基础数据!$I:$I,$A8,销售取值基础数据!$B:$B,AC$4),"")</f>
        <v>0</v>
      </c>
      <c r="AD8" s="23">
        <f ca="1">IF($C8&gt;AD$4,SUMIFS(销售取值基础数据!$J:$J,销售取值基础数据!$I:$I,$A8,销售取值基础数据!$B:$B,AD$4),"")</f>
        <v>0</v>
      </c>
      <c r="AE8" s="23">
        <f ca="1">IF($C8&gt;AE$4,SUMIFS(销售取值基础数据!$J:$J,销售取值基础数据!$I:$I,$A8,销售取值基础数据!$B:$B,AE$4),"")</f>
        <v>0</v>
      </c>
      <c r="AF8" s="23">
        <f ca="1">IF($C8&gt;AF$4,SUMIFS(销售取值基础数据!$J:$J,销售取值基础数据!$I:$I,$A8,销售取值基础数据!$B:$B,AF$4),"")</f>
        <v>0</v>
      </c>
      <c r="AG8" s="23">
        <f ca="1">IF($C8&gt;AG$4,SUMIFS(销售取值基础数据!$J:$J,销售取值基础数据!$I:$I,$A8,销售取值基础数据!$B:$B,AG$4),"")</f>
        <v>0</v>
      </c>
      <c r="AH8" s="23">
        <f ca="1">IF($C8&gt;AH$4,SUMIFS(销售取值基础数据!$J:$J,销售取值基础数据!$I:$I,$A8,销售取值基础数据!$B:$B,AH$4),"")</f>
        <v>0</v>
      </c>
      <c r="AI8" s="23">
        <f ca="1">IF($C8&gt;AI$4,SUMIFS(销售取值基础数据!$J:$J,销售取值基础数据!$I:$I,$A8,销售取值基础数据!$B:$B,AI$4),"")</f>
        <v>0</v>
      </c>
      <c r="AJ8" s="23">
        <f ca="1">IF($C8&gt;AJ$4,SUMIFS(销售取值基础数据!$J:$J,销售取值基础数据!$I:$I,$A8,销售取值基础数据!$B:$B,AJ$4),"")</f>
        <v>0</v>
      </c>
      <c r="AK8" s="23">
        <f ca="1">IF($C8&gt;AK$4,SUMIFS(销售取值基础数据!$J:$J,销售取值基础数据!$I:$I,$A8,销售取值基础数据!$B:$B,AK$4),"")</f>
        <v>0</v>
      </c>
      <c r="AL8" s="23">
        <f ca="1">IF($C8&gt;AL$4,SUMIFS(销售取值基础数据!$J:$J,销售取值基础数据!$I:$I,$A8,销售取值基础数据!$B:$B,AL$4),"")</f>
        <v>0</v>
      </c>
      <c r="AM8" s="23">
        <f ca="1">IF($C8&gt;AM$4,SUMIFS(销售取值基础数据!$J:$J,销售取值基础数据!$I:$I,$A8,销售取值基础数据!$B:$B,AM$4),"")</f>
        <v>0</v>
      </c>
      <c r="AN8" s="23">
        <f ca="1">IF($C8&gt;AN$4,SUMIFS(销售取值基础数据!$J:$J,销售取值基础数据!$I:$I,$A8,销售取值基础数据!$B:$B,AN$4),"")</f>
        <v>0</v>
      </c>
      <c r="AO8" s="23">
        <f ca="1">IF($C8&gt;AO$4,SUMIFS(销售取值基础数据!$J:$J,销售取值基础数据!$I:$I,$A8,销售取值基础数据!$B:$B,AO$4),"")</f>
        <v>0</v>
      </c>
      <c r="AP8" s="23">
        <f ca="1">IF($C8&gt;AP$4,SUMIFS(销售取值基础数据!$J:$J,销售取值基础数据!$I:$I,$A8,销售取值基础数据!$B:$B,AP$4),"")</f>
        <v>0</v>
      </c>
      <c r="AQ8" s="23">
        <f ca="1">IF($C8&gt;AQ$4,SUMIFS(销售取值基础数据!$J:$J,销售取值基础数据!$I:$I,$A8,销售取值基础数据!$B:$B,AQ$4),"")</f>
        <v>0</v>
      </c>
      <c r="AR8" s="23">
        <f ca="1">IF($C8&gt;AR$4,SUMIFS(销售取值基础数据!$J:$J,销售取值基础数据!$I:$I,$A8,销售取值基础数据!$B:$B,AR$4),"")</f>
        <v>0</v>
      </c>
      <c r="AS8" s="23">
        <f ca="1">IF($C8&gt;AS$4,SUMIFS(销售取值基础数据!$J:$J,销售取值基础数据!$I:$I,$A8,销售取值基础数据!$B:$B,AS$4),"")</f>
        <v>0</v>
      </c>
      <c r="AT8" s="23">
        <f ca="1">IF($C8&gt;AT$4,SUMIFS(销售取值基础数据!$J:$J,销售取值基础数据!$I:$I,$A8,销售取值基础数据!$B:$B,AT$4),"")</f>
        <v>0</v>
      </c>
      <c r="AU8" s="23">
        <f ca="1">IF($C8&gt;AU$4,SUMIFS(销售取值基础数据!$J:$J,销售取值基础数据!$I:$I,$A8,销售取值基础数据!$B:$B,AU$4),"")</f>
        <v>0</v>
      </c>
      <c r="AV8" s="23">
        <f ca="1">IF($C8&gt;AV$4,SUMIFS(销售取值基础数据!$J:$J,销售取值基础数据!$I:$I,$A8,销售取值基础数据!$B:$B,AV$4),"")</f>
        <v>0</v>
      </c>
      <c r="AW8" s="23">
        <f ca="1">IF($C8&gt;AW$4,SUMIFS(销售取值基础数据!$J:$J,销售取值基础数据!$I:$I,$A8,销售取值基础数据!$B:$B,AW$4),"")</f>
        <v>0</v>
      </c>
      <c r="AX8" s="23">
        <f ca="1">IF($C8&gt;AX$4,SUMIFS(销售取值基础数据!$J:$J,销售取值基础数据!$I:$I,$A8,销售取值基础数据!$B:$B,AX$4),"")</f>
        <v>0</v>
      </c>
      <c r="AY8" s="23">
        <f ca="1">IF($C8&gt;AY$4,SUMIFS(销售取值基础数据!$J:$J,销售取值基础数据!$I:$I,$A8,销售取值基础数据!$B:$B,AY$4),"")</f>
        <v>0</v>
      </c>
      <c r="AZ8" s="23">
        <f ca="1">IF($C8&gt;AZ$4,SUMIFS(销售取值基础数据!$J:$J,销售取值基础数据!$I:$I,$A8,销售取值基础数据!$B:$B,AZ$4),"")</f>
        <v>0</v>
      </c>
      <c r="BA8" s="23">
        <f ca="1">IF($C8&gt;BA$4,SUMIFS(销售取值基础数据!$J:$J,销售取值基础数据!$I:$I,$A8,销售取值基础数据!$B:$B,BA$4),"")</f>
        <v>0</v>
      </c>
      <c r="BB8" s="23">
        <f ca="1">IF($C8&gt;BB$4,SUMIFS(销售取值基础数据!$J:$J,销售取值基础数据!$I:$I,$A8,销售取值基础数据!$B:$B,BB$4),"")</f>
        <v>0</v>
      </c>
      <c r="BC8" s="23">
        <f ca="1">IF($C8&gt;BC$4,SUMIFS(销售取值基础数据!$J:$J,销售取值基础数据!$I:$I,$A8,销售取值基础数据!$B:$B,BC$4),"")</f>
        <v>0</v>
      </c>
      <c r="BD8" s="23">
        <f ca="1">IF($C8&gt;BD$4,SUMIFS(销售取值基础数据!$J:$J,销售取值基础数据!$I:$I,$A8,销售取值基础数据!$B:$B,BD$4),"")</f>
        <v>0</v>
      </c>
      <c r="BE8" s="23">
        <f ca="1">IF($C8&gt;BE$4,SUMIFS(销售取值基础数据!$J:$J,销售取值基础数据!$I:$I,$A8,销售取值基础数据!$B:$B,BE$4),"")</f>
        <v>0</v>
      </c>
      <c r="BF8" s="23">
        <f ca="1">IF($C8&gt;BF$4,SUMIFS(销售取值基础数据!$J:$J,销售取值基础数据!$I:$I,$A8,销售取值基础数据!$B:$B,BF$4),"")</f>
        <v>0</v>
      </c>
      <c r="BG8" s="23">
        <f ca="1">IF($C8&gt;BG$4,SUMIFS(销售取值基础数据!$J:$J,销售取值基础数据!$I:$I,$A8,销售取值基础数据!$B:$B,BG$4),"")</f>
        <v>0</v>
      </c>
      <c r="BH8" s="23">
        <f ca="1">IF($C8&gt;BH$4,SUMIFS(销售取值基础数据!$J:$J,销售取值基础数据!$I:$I,$A8,销售取值基础数据!$B:$B,BH$4),"")</f>
        <v>0</v>
      </c>
      <c r="BI8" s="23">
        <f ca="1">IF($C8&gt;BI$4,SUMIFS(销售取值基础数据!$J:$J,销售取值基础数据!$I:$I,$A8,销售取值基础数据!$B:$B,BI$4),"")</f>
        <v>0</v>
      </c>
      <c r="BJ8" s="23">
        <f ca="1">IF($C8&gt;BJ$4,SUMIFS(销售取值基础数据!$J:$J,销售取值基础数据!$I:$I,$A8,销售取值基础数据!$B:$B,BJ$4),"")</f>
        <v>0</v>
      </c>
      <c r="BK8" s="23">
        <f ca="1">IF($C8&gt;BK$4,SUMIFS(销售取值基础数据!$J:$J,销售取值基础数据!$I:$I,$A8,销售取值基础数据!$B:$B,BK$4),"")</f>
        <v>0</v>
      </c>
      <c r="BL8" s="23">
        <f ca="1">IF($C8&gt;BL$4,SUMIFS(销售取值基础数据!$J:$J,销售取值基础数据!$I:$I,$A8,销售取值基础数据!$B:$B,BL$4),"")</f>
        <v>0</v>
      </c>
      <c r="BM8" s="23">
        <f ca="1">IF($C8&gt;BM$4,SUMIFS(销售取值基础数据!$J:$J,销售取值基础数据!$I:$I,$A8,销售取值基础数据!$B:$B,BM$4),"")</f>
        <v>0</v>
      </c>
      <c r="BN8" s="23">
        <f ca="1">IF($C8&gt;BN$4,SUMIFS(销售取值基础数据!$J:$J,销售取值基础数据!$I:$I,$A8,销售取值基础数据!$B:$B,BN$4),"")</f>
        <v>0</v>
      </c>
      <c r="BO8" s="23">
        <f ca="1">IF($C8&gt;BO$4,SUMIFS(销售取值基础数据!$J:$J,销售取值基础数据!$I:$I,$A8,销售取值基础数据!$B:$B,BO$4),"")</f>
        <v>0</v>
      </c>
      <c r="BP8" s="23">
        <f ca="1">IF($C8&gt;BP$4,SUMIFS(销售取值基础数据!$J:$J,销售取值基础数据!$I:$I,$A8,销售取值基础数据!$B:$B,BP$4),"")</f>
        <v>0</v>
      </c>
      <c r="BQ8" s="23">
        <f ca="1">IF($C8&gt;BQ$4,SUMIFS(销售取值基础数据!$J:$J,销售取值基础数据!$I:$I,$A8,销售取值基础数据!$B:$B,BQ$4),"")</f>
        <v>0</v>
      </c>
      <c r="BR8" s="23">
        <f ca="1">IF($C8&gt;BR$4,SUMIFS(销售取值基础数据!$J:$J,销售取值基础数据!$I:$I,$A8,销售取值基础数据!$B:$B,BR$4),"")</f>
        <v>0</v>
      </c>
      <c r="BS8" s="23">
        <f ca="1">IF($C8&gt;BS$4,SUMIFS(销售取值基础数据!$J:$J,销售取值基础数据!$I:$I,$A8,销售取值基础数据!$B:$B,BS$4),"")</f>
        <v>0</v>
      </c>
      <c r="BT8" s="23">
        <f ca="1">IF($C8&gt;BT$4,SUMIFS(销售取值基础数据!$J:$J,销售取值基础数据!$I:$I,$A8,销售取值基础数据!$B:$B,BT$4),"")</f>
        <v>0</v>
      </c>
      <c r="BU8" s="23">
        <f ca="1">IF($C8&gt;BU$4,SUMIFS(销售取值基础数据!$J:$J,销售取值基础数据!$I:$I,$A8,销售取值基础数据!$B:$B,BU$4),"")</f>
        <v>0</v>
      </c>
      <c r="BV8" s="23">
        <f ca="1">IF($C8&gt;BV$4,SUMIFS(销售取值基础数据!$J:$J,销售取值基础数据!$I:$I,$A8,销售取值基础数据!$B:$B,BV$4),"")</f>
        <v>0</v>
      </c>
      <c r="BW8" s="23">
        <f ca="1">IF($C8&gt;BW$4,SUMIFS(销售取值基础数据!$J:$J,销售取值基础数据!$I:$I,$A8,销售取值基础数据!$B:$B,BW$4),"")</f>
        <v>0</v>
      </c>
      <c r="BX8" s="23">
        <f ca="1">IF($C8&gt;BX$4,SUMIFS(销售取值基础数据!$J:$J,销售取值基础数据!$I:$I,$A8,销售取值基础数据!$B:$B,BX$4),"")</f>
        <v>0</v>
      </c>
      <c r="BY8" s="23">
        <f ca="1">IF($C8&gt;BY$4,SUMIFS(销售取值基础数据!$J:$J,销售取值基础数据!$I:$I,$A8,销售取值基础数据!$B:$B,BY$4),"")</f>
        <v>0</v>
      </c>
      <c r="BZ8" s="23">
        <f ca="1">IF($C8&gt;BZ$4,SUMIFS(销售取值基础数据!$J:$J,销售取值基础数据!$I:$I,$A8,销售取值基础数据!$B:$B,BZ$4),"")</f>
        <v>0</v>
      </c>
      <c r="CA8" s="23">
        <f ca="1">IF($C8&gt;CA$4,SUMIFS(销售取值基础数据!$J:$J,销售取值基础数据!$I:$I,$A8,销售取值基础数据!$B:$B,CA$4),"")</f>
        <v>0</v>
      </c>
      <c r="CB8" s="23">
        <f ca="1">IF($C8&gt;CB$4,SUMIFS(销售取值基础数据!$J:$J,销售取值基础数据!$I:$I,$A8,销售取值基础数据!$B:$B,CB$4),"")</f>
        <v>0</v>
      </c>
      <c r="CC8" s="23">
        <f ca="1">IF($C8&gt;CC$4,SUMIFS(销售取值基础数据!$J:$J,销售取值基础数据!$I:$I,$A8,销售取值基础数据!$B:$B,CC$4),"")</f>
        <v>0</v>
      </c>
      <c r="CD8" s="23">
        <f ca="1">IF($C8&gt;CD$4,SUMIFS(销售取值基础数据!$J:$J,销售取值基础数据!$I:$I,$A8,销售取值基础数据!$B:$B,CD$4),"")</f>
        <v>0</v>
      </c>
      <c r="CE8" s="23">
        <f ca="1">IF($C8&gt;CE$4,SUMIFS(销售取值基础数据!$J:$J,销售取值基础数据!$I:$I,$A8,销售取值基础数据!$B:$B,CE$4),"")</f>
        <v>0</v>
      </c>
      <c r="CF8" s="23">
        <f ca="1">IF($C8&gt;CF$4,SUMIFS(销售取值基础数据!$J:$J,销售取值基础数据!$I:$I,$A8,销售取值基础数据!$B:$B,CF$4),"")</f>
        <v>0</v>
      </c>
      <c r="CG8" s="23">
        <f ca="1">IF($C8&gt;CG$4,SUMIFS(销售取值基础数据!$J:$J,销售取值基础数据!$I:$I,$A8,销售取值基础数据!$B:$B,CG$4),"")</f>
        <v>0</v>
      </c>
      <c r="CH8" s="23">
        <f ca="1">IF($C8&gt;CH$4,SUMIFS(销售取值基础数据!$J:$J,销售取值基础数据!$I:$I,$A8,销售取值基础数据!$B:$B,CH$4),"")</f>
        <v>0</v>
      </c>
      <c r="CI8" s="23">
        <f ca="1">IF($C8&gt;CI$4,SUMIFS(销售取值基础数据!$J:$J,销售取值基础数据!$I:$I,$A8,销售取值基础数据!$B:$B,CI$4),"")</f>
        <v>0</v>
      </c>
      <c r="CJ8" s="23">
        <f ca="1">IF($C8&gt;CJ$4,SUMIFS(销售取值基础数据!$J:$J,销售取值基础数据!$I:$I,$A8,销售取值基础数据!$B:$B,CJ$4),"")</f>
        <v>0</v>
      </c>
      <c r="CK8" s="23">
        <f ca="1">IF($C8&gt;CK$4,SUMIFS(销售取值基础数据!$J:$J,销售取值基础数据!$I:$I,$A8,销售取值基础数据!$B:$B,CK$4),"")</f>
        <v>0</v>
      </c>
      <c r="CL8" s="23">
        <f ca="1">IF($C8&gt;CL$4,SUMIFS(销售取值基础数据!$J:$J,销售取值基础数据!$I:$I,$A8,销售取值基础数据!$B:$B,CL$4),"")</f>
        <v>0</v>
      </c>
      <c r="CM8" s="23">
        <f ca="1">IF($C8&gt;CM$4,SUMIFS(销售取值基础数据!$J:$J,销售取值基础数据!$I:$I,$A8,销售取值基础数据!$B:$B,CM$4),"")</f>
        <v>0</v>
      </c>
      <c r="CN8" s="23">
        <f ca="1">IF($C8&gt;CN$4,SUMIFS(销售取值基础数据!$J:$J,销售取值基础数据!$I:$I,$A8,销售取值基础数据!$B:$B,CN$4),"")</f>
        <v>0</v>
      </c>
      <c r="CO8" s="23">
        <f ca="1">IF($C8&gt;CO$4,SUMIFS(销售取值基础数据!$J:$J,销售取值基础数据!$I:$I,$A8,销售取值基础数据!$B:$B,CO$4),"")</f>
        <v>0</v>
      </c>
      <c r="CP8" s="23">
        <f ca="1">IF($C8&gt;CP$4,SUMIFS(销售取值基础数据!$J:$J,销售取值基础数据!$I:$I,$A8,销售取值基础数据!$B:$B,CP$4),"")</f>
        <v>0</v>
      </c>
      <c r="CQ8" s="23">
        <f ca="1">IF($C8&gt;CQ$4,SUMIFS(销售取值基础数据!$J:$J,销售取值基础数据!$I:$I,$A8,销售取值基础数据!$B:$B,CQ$4),"")</f>
        <v>0</v>
      </c>
      <c r="CR8" s="23">
        <f ca="1">IF($C8&gt;CR$4,SUMIFS(销售取值基础数据!$J:$J,销售取值基础数据!$I:$I,$A8,销售取值基础数据!$B:$B,CR$4),"")</f>
        <v>0</v>
      </c>
      <c r="CS8" s="23">
        <f ca="1">IF($C8&gt;CS$4,SUMIFS(销售取值基础数据!$J:$J,销售取值基础数据!$I:$I,$A8,销售取值基础数据!$B:$B,CS$4),"")</f>
        <v>0</v>
      </c>
      <c r="CT8" s="23">
        <f ca="1">IF($C8&gt;CT$4,SUMIFS(销售取值基础数据!$J:$J,销售取值基础数据!$I:$I,$A8,销售取值基础数据!$B:$B,CT$4),"")</f>
        <v>0</v>
      </c>
      <c r="CU8" s="23">
        <f ca="1">IF($C8&gt;CU$4,SUMIFS(销售取值基础数据!$J:$J,销售取值基础数据!$I:$I,$A8,销售取值基础数据!$B:$B,CU$4),"")</f>
        <v>0</v>
      </c>
      <c r="CV8" s="23">
        <f ca="1">IF($C8&gt;CV$4,SUMIFS(销售取值基础数据!$J:$J,销售取值基础数据!$I:$I,$A8,销售取值基础数据!$B:$B,CV$4),"")</f>
        <v>0</v>
      </c>
      <c r="CW8" s="23">
        <f ca="1">IF($C8&gt;CW$4,SUMIFS(销售取值基础数据!$J:$J,销售取值基础数据!$I:$I,$A8,销售取值基础数据!$B:$B,CW$4),"")</f>
        <v>0</v>
      </c>
      <c r="CX8" s="23">
        <f ca="1">IF($C8&gt;CX$4,SUMIFS(销售取值基础数据!$J:$J,销售取值基础数据!$I:$I,$A8,销售取值基础数据!$B:$B,CX$4),"")</f>
        <v>0</v>
      </c>
      <c r="CY8" s="23">
        <f ca="1">IF($C8&gt;CY$4,SUMIFS(销售取值基础数据!$J:$J,销售取值基础数据!$I:$I,$A8,销售取值基础数据!$B:$B,CY$4),"")</f>
        <v>0</v>
      </c>
      <c r="CZ8" s="23">
        <f ca="1">IF($C8&gt;CZ$4,SUMIFS(销售取值基础数据!$J:$J,销售取值基础数据!$I:$I,$A8,销售取值基础数据!$B:$B,CZ$4),"")</f>
        <v>0</v>
      </c>
      <c r="DA8" s="23">
        <f ca="1">IF($C8&gt;DA$4,SUMIFS(销售取值基础数据!$J:$J,销售取值基础数据!$I:$I,$A8,销售取值基础数据!$B:$B,DA$4),"")</f>
        <v>0</v>
      </c>
      <c r="DB8" s="23">
        <f ca="1">IF($C8&gt;DB$4,SUMIFS(销售取值基础数据!$J:$J,销售取值基础数据!$I:$I,$A8,销售取值基础数据!$B:$B,DB$4),"")</f>
        <v>0</v>
      </c>
      <c r="DC8" s="23">
        <f ca="1">IF($C8&gt;DC$4,SUMIFS(销售取值基础数据!$J:$J,销售取值基础数据!$I:$I,$A8,销售取值基础数据!$B:$B,DC$4),"")</f>
        <v>0</v>
      </c>
      <c r="DD8" s="23">
        <f ca="1">IF($C8&gt;DD$4,SUMIFS(销售取值基础数据!$J:$J,销售取值基础数据!$I:$I,$A8,销售取值基础数据!$B:$B,DD$4),"")</f>
        <v>0</v>
      </c>
      <c r="DE8" s="23">
        <f ca="1">IF($C8&gt;DE$4,SUMIFS(销售取值基础数据!$J:$J,销售取值基础数据!$I:$I,$A8,销售取值基础数据!$B:$B,DE$4),"")</f>
        <v>0</v>
      </c>
      <c r="DF8" s="23">
        <f ca="1">IF($C8&gt;DF$4,SUMIFS(销售取值基础数据!$J:$J,销售取值基础数据!$I:$I,$A8,销售取值基础数据!$B:$B,DF$4),"")</f>
        <v>0</v>
      </c>
      <c r="DG8" s="23">
        <f ca="1">IF($C8&gt;DG$4,SUMIFS(销售取值基础数据!$J:$J,销售取值基础数据!$I:$I,$A8,销售取值基础数据!$B:$B,DG$4),"")</f>
        <v>0</v>
      </c>
      <c r="DH8" s="23">
        <f ca="1">IF($C8&gt;DH$4,SUMIFS(销售取值基础数据!$J:$J,销售取值基础数据!$I:$I,$A8,销售取值基础数据!$B:$B,DH$4),"")</f>
        <v>0</v>
      </c>
      <c r="DI8" s="23">
        <f ca="1">IF($C8&gt;DI$4,SUMIFS(销售取值基础数据!$J:$J,销售取值基础数据!$I:$I,$A8,销售取值基础数据!$B:$B,DI$4),"")</f>
        <v>0</v>
      </c>
      <c r="DJ8" s="23">
        <f ca="1">IF($C8&gt;DJ$4,SUMIFS(销售取值基础数据!$J:$J,销售取值基础数据!$I:$I,$A8,销售取值基础数据!$B:$B,DJ$4),"")</f>
        <v>0</v>
      </c>
      <c r="DK8" s="23">
        <f ca="1">IF($C8&gt;DK$4,SUMIFS(销售取值基础数据!$J:$J,销售取值基础数据!$I:$I,$A8,销售取值基础数据!$B:$B,DK$4),"")</f>
        <v>0</v>
      </c>
      <c r="DL8" s="23">
        <f ca="1">IF($C8&gt;DL$4,SUMIFS(销售取值基础数据!$J:$J,销售取值基础数据!$I:$I,$A8,销售取值基础数据!$B:$B,DL$4),"")</f>
        <v>0</v>
      </c>
      <c r="DM8" s="23">
        <f ca="1">IF($C8&gt;DM$4,SUMIFS(销售取值基础数据!$J:$J,销售取值基础数据!$I:$I,$A8,销售取值基础数据!$B:$B,DM$4),"")</f>
        <v>0</v>
      </c>
      <c r="DN8" s="23">
        <f ca="1">IF($C8&gt;DN$4,SUMIFS(销售取值基础数据!$J:$J,销售取值基础数据!$I:$I,$A8,销售取值基础数据!$B:$B,DN$4),"")</f>
        <v>0</v>
      </c>
      <c r="DO8" s="23">
        <f ca="1">IF($C8&gt;DO$4,SUMIFS(销售取值基础数据!$J:$J,销售取值基础数据!$I:$I,$A8,销售取值基础数据!$B:$B,DO$4),"")</f>
        <v>0</v>
      </c>
      <c r="DP8" s="23">
        <f ca="1">IF($C8&gt;DP$4,SUMIFS(销售取值基础数据!$J:$J,销售取值基础数据!$I:$I,$A8,销售取值基础数据!$B:$B,DP$4),"")</f>
        <v>0</v>
      </c>
      <c r="DQ8" s="23">
        <f ca="1">IF($C8&gt;DQ$4,SUMIFS(销售取值基础数据!$J:$J,销售取值基础数据!$I:$I,$A8,销售取值基础数据!$B:$B,DQ$4),"")</f>
        <v>0</v>
      </c>
      <c r="DR8" s="23">
        <f ca="1">IF($C8&gt;DR$4,SUMIFS(销售取值基础数据!$J:$J,销售取值基础数据!$I:$I,$A8,销售取值基础数据!$B:$B,DR$4),"")</f>
        <v>0</v>
      </c>
      <c r="DS8" s="23">
        <f ca="1">IF($C8&gt;DS$4,SUMIFS(销售取值基础数据!$J:$J,销售取值基础数据!$I:$I,$A8,销售取值基础数据!$B:$B,DS$4),"")</f>
        <v>0</v>
      </c>
      <c r="DT8" s="23">
        <f ca="1">IF($C8&gt;DT$4,SUMIFS(销售取值基础数据!$J:$J,销售取值基础数据!$I:$I,$A8,销售取值基础数据!$B:$B,DT$4),"")</f>
        <v>0</v>
      </c>
      <c r="DU8" s="23">
        <f ca="1">IF($C8&gt;DU$4,SUMIFS(销售取值基础数据!$J:$J,销售取值基础数据!$I:$I,$A8,销售取值基础数据!$B:$B,DU$4),"")</f>
        <v>0</v>
      </c>
      <c r="DV8" s="23">
        <f ca="1">IF($C8&gt;DV$4,SUMIFS(销售取值基础数据!$J:$J,销售取值基础数据!$I:$I,$A8,销售取值基础数据!$B:$B,DV$4),"")</f>
        <v>0</v>
      </c>
      <c r="DW8" s="23">
        <f ca="1">IF($C8&gt;DW$4,SUMIFS(销售取值基础数据!$J:$J,销售取值基础数据!$I:$I,$A8,销售取值基础数据!$B:$B,DW$4),"")</f>
        <v>0</v>
      </c>
      <c r="DX8" s="23">
        <f ca="1">IF($C8&gt;DX$4,SUMIFS(销售取值基础数据!$J:$J,销售取值基础数据!$I:$I,$A8,销售取值基础数据!$B:$B,DX$4),"")</f>
        <v>0</v>
      </c>
      <c r="DY8" s="23">
        <f ca="1">IF($C8&gt;DY$4,SUMIFS(销售取值基础数据!$J:$J,销售取值基础数据!$I:$I,$A8,销售取值基础数据!$B:$B,DY$4),"")</f>
        <v>0</v>
      </c>
      <c r="DZ8" s="23">
        <f ca="1">IF($C8&gt;DZ$4,SUMIFS(销售取值基础数据!$J:$J,销售取值基础数据!$I:$I,$A8,销售取值基础数据!$B:$B,DZ$4),"")</f>
        <v>0</v>
      </c>
      <c r="EA8" s="23">
        <f ca="1">IF($C8&gt;EA$4,SUMIFS(销售取值基础数据!$J:$J,销售取值基础数据!$I:$I,$A8,销售取值基础数据!$B:$B,EA$4),"")</f>
        <v>0</v>
      </c>
      <c r="EB8" s="23">
        <f ca="1">IF($C8&gt;EB$4,SUMIFS(销售取值基础数据!$J:$J,销售取值基础数据!$I:$I,$A8,销售取值基础数据!$B:$B,EB$4),"")</f>
        <v>0</v>
      </c>
      <c r="EC8" s="23">
        <f ca="1">IF($C8&gt;EC$4,SUMIFS(销售取值基础数据!$J:$J,销售取值基础数据!$I:$I,$A8,销售取值基础数据!$B:$B,EC$4),"")</f>
        <v>0</v>
      </c>
      <c r="ED8" s="23">
        <f ca="1">IF($C8&gt;ED$4,SUMIFS(销售取值基础数据!$J:$J,销售取值基础数据!$I:$I,$A8,销售取值基础数据!$B:$B,ED$4),"")</f>
        <v>0</v>
      </c>
      <c r="EE8" s="23">
        <f ca="1">IF($C8&gt;EE$4,SUMIFS(销售取值基础数据!$J:$J,销售取值基础数据!$I:$I,$A8,销售取值基础数据!$B:$B,EE$4),"")</f>
        <v>0</v>
      </c>
      <c r="EF8" s="23">
        <f ca="1">IF($C8&gt;EF$4,SUMIFS(销售取值基础数据!$J:$J,销售取值基础数据!$I:$I,$A8,销售取值基础数据!$B:$B,EF$4),"")</f>
        <v>0</v>
      </c>
      <c r="EG8" s="23">
        <f ca="1">IF($C8&gt;EG$4,SUMIFS(销售取值基础数据!$J:$J,销售取值基础数据!$I:$I,$A8,销售取值基础数据!$B:$B,EG$4),"")</f>
        <v>0</v>
      </c>
      <c r="EH8" s="23">
        <f ca="1">IF($C8&gt;EH$4,SUMIFS(销售取值基础数据!$J:$J,销售取值基础数据!$I:$I,$A8,销售取值基础数据!$B:$B,EH$4),"")</f>
        <v>0</v>
      </c>
      <c r="EI8" s="23">
        <f ca="1">IF($C8&gt;EI$4,SUMIFS(销售取值基础数据!$J:$J,销售取值基础数据!$I:$I,$A8,销售取值基础数据!$B:$B,EI$4),"")</f>
        <v>0</v>
      </c>
      <c r="EJ8" s="23">
        <f ca="1">IF($C8&gt;EJ$4,SUMIFS(销售取值基础数据!$J:$J,销售取值基础数据!$I:$I,$A8,销售取值基础数据!$B:$B,EJ$4),"")</f>
        <v>0</v>
      </c>
      <c r="EK8" s="23">
        <f ca="1">IF($C8&gt;EK$4,SUMIFS(销售取值基础数据!$J:$J,销售取值基础数据!$I:$I,$A8,销售取值基础数据!$B:$B,EK$4),"")</f>
        <v>0</v>
      </c>
      <c r="EL8" s="23">
        <f ca="1">IF($C8&gt;EL$4,SUMIFS(销售取值基础数据!$J:$J,销售取值基础数据!$I:$I,$A8,销售取值基础数据!$B:$B,EL$4),"")</f>
        <v>0</v>
      </c>
      <c r="EM8" s="23">
        <f ca="1">IF($C8&gt;EM$4,SUMIFS(销售取值基础数据!$J:$J,销售取值基础数据!$I:$I,$A8,销售取值基础数据!$B:$B,EM$4),"")</f>
        <v>0</v>
      </c>
      <c r="EN8" s="23">
        <f ca="1">IF($C8&gt;EN$4,SUMIFS(销售取值基础数据!$J:$J,销售取值基础数据!$I:$I,$A8,销售取值基础数据!$B:$B,EN$4),"")</f>
        <v>0</v>
      </c>
      <c r="EO8" s="23">
        <f ca="1">IF($C8&gt;EO$4,SUMIFS(销售取值基础数据!$J:$J,销售取值基础数据!$I:$I,$A8,销售取值基础数据!$B:$B,EO$4),"")</f>
        <v>0</v>
      </c>
      <c r="EP8" s="23">
        <f ca="1">IF($C8&gt;EP$4,SUMIFS(销售取值基础数据!$J:$J,销售取值基础数据!$I:$I,$A8,销售取值基础数据!$B:$B,EP$4),"")</f>
        <v>0</v>
      </c>
      <c r="EQ8" s="23">
        <f ca="1">IF($C8&gt;EQ$4,SUMIFS(销售取值基础数据!$J:$J,销售取值基础数据!$I:$I,$A8,销售取值基础数据!$B:$B,EQ$4),"")</f>
        <v>0</v>
      </c>
      <c r="ER8" s="23">
        <f ca="1">IF($C8&gt;ER$4,SUMIFS(销售取值基础数据!$J:$J,销售取值基础数据!$I:$I,$A8,销售取值基础数据!$B:$B,ER$4),"")</f>
        <v>0</v>
      </c>
      <c r="ES8" s="23">
        <f ca="1">IF($C8&gt;ES$4,SUMIFS(销售取值基础数据!$J:$J,销售取值基础数据!$I:$I,$A8,销售取值基础数据!$B:$B,ES$4),"")</f>
        <v>0</v>
      </c>
      <c r="ET8" s="23">
        <f ca="1">IF($C8&gt;ET$4,SUMIFS(销售取值基础数据!$J:$J,销售取值基础数据!$I:$I,$A8,销售取值基础数据!$B:$B,ET$4),"")</f>
        <v>0</v>
      </c>
      <c r="EU8" s="23">
        <f ca="1">IF($C8&gt;EU$4,SUMIFS(销售取值基础数据!$J:$J,销售取值基础数据!$I:$I,$A8,销售取值基础数据!$B:$B,EU$4),"")</f>
        <v>0</v>
      </c>
      <c r="EV8" s="23">
        <f ca="1">IF($C8&gt;EV$4,SUMIFS(销售取值基础数据!$J:$J,销售取值基础数据!$I:$I,$A8,销售取值基础数据!$B:$B,EV$4),"")</f>
        <v>0</v>
      </c>
      <c r="EW8" s="23">
        <f ca="1">IF($C8&gt;EW$4,SUMIFS(销售取值基础数据!$J:$J,销售取值基础数据!$I:$I,$A8,销售取值基础数据!$B:$B,EW$4),"")</f>
        <v>0</v>
      </c>
      <c r="EX8" s="23">
        <f ca="1">IF($C8&gt;EX$4,SUMIFS(销售取值基础数据!$J:$J,销售取值基础数据!$I:$I,$A8,销售取值基础数据!$B:$B,EX$4),"")</f>
        <v>0</v>
      </c>
      <c r="EY8" s="23">
        <f ca="1">IF($C8&gt;EY$4,SUMIFS(销售取值基础数据!$J:$J,销售取值基础数据!$I:$I,$A8,销售取值基础数据!$B:$B,EY$4),"")</f>
        <v>0</v>
      </c>
      <c r="EZ8" s="23">
        <f ca="1">IF($C8&gt;EZ$4,SUMIFS(销售取值基础数据!$J:$J,销售取值基础数据!$I:$I,$A8,销售取值基础数据!$B:$B,EZ$4),"")</f>
        <v>0</v>
      </c>
      <c r="FA8" s="23">
        <f ca="1">IF($C8&gt;FA$4,SUMIFS(销售取值基础数据!$J:$J,销售取值基础数据!$I:$I,$A8,销售取值基础数据!$B:$B,FA$4),"")</f>
        <v>0</v>
      </c>
      <c r="FB8" s="23">
        <f ca="1">IF($C8&gt;FB$4,SUMIFS(销售取值基础数据!$J:$J,销售取值基础数据!$I:$I,$A8,销售取值基础数据!$B:$B,FB$4),"")</f>
        <v>0</v>
      </c>
      <c r="FC8" s="23">
        <f ca="1">IF($C8&gt;FC$4,SUMIFS(销售取值基础数据!$J:$J,销售取值基础数据!$I:$I,$A8,销售取值基础数据!$B:$B,FC$4),"")</f>
        <v>0</v>
      </c>
      <c r="FD8" s="23">
        <f ca="1">IF($C8&gt;FD$4,SUMIFS(销售取值基础数据!$J:$J,销售取值基础数据!$I:$I,$A8,销售取值基础数据!$B:$B,FD$4),"")</f>
        <v>0</v>
      </c>
      <c r="FE8" s="23">
        <f ca="1">IF($C8&gt;FE$4,SUMIFS(销售取值基础数据!$J:$J,销售取值基础数据!$I:$I,$A8,销售取值基础数据!$B:$B,FE$4),"")</f>
        <v>0</v>
      </c>
      <c r="FF8" s="23">
        <f ca="1">IF($C8&gt;FF$4,SUMIFS(销售取值基础数据!$J:$J,销售取值基础数据!$I:$I,$A8,销售取值基础数据!$B:$B,FF$4),"")</f>
        <v>0</v>
      </c>
      <c r="FG8" s="23">
        <f ca="1">IF($C8&gt;FG$4,SUMIFS(销售取值基础数据!$J:$J,销售取值基础数据!$I:$I,$A8,销售取值基础数据!$B:$B,FG$4),"")</f>
        <v>0</v>
      </c>
      <c r="FH8" s="23">
        <f ca="1">IF($C8&gt;FH$4,SUMIFS(销售取值基础数据!$J:$J,销售取值基础数据!$I:$I,$A8,销售取值基础数据!$B:$B,FH$4),"")</f>
        <v>0</v>
      </c>
      <c r="FI8" s="23">
        <f ca="1">IF($C8&gt;FI$4,SUMIFS(销售取值基础数据!$J:$J,销售取值基础数据!$I:$I,$A8,销售取值基础数据!$B:$B,FI$4),"")</f>
        <v>0</v>
      </c>
      <c r="FJ8" s="23">
        <f ca="1">IF($C8&gt;FJ$4,SUMIFS(销售取值基础数据!$J:$J,销售取值基础数据!$I:$I,$A8,销售取值基础数据!$B:$B,FJ$4),"")</f>
        <v>0</v>
      </c>
      <c r="FK8" s="23">
        <f ca="1">IF($C8&gt;FK$4,SUMIFS(销售取值基础数据!$J:$J,销售取值基础数据!$I:$I,$A8,销售取值基础数据!$B:$B,FK$4),"")</f>
        <v>0</v>
      </c>
      <c r="FL8" s="23">
        <f ca="1">IF($C8&gt;FL$4,SUMIFS(销售取值基础数据!$J:$J,销售取值基础数据!$I:$I,$A8,销售取值基础数据!$B:$B,FL$4),"")</f>
        <v>0</v>
      </c>
      <c r="FM8" s="23">
        <f ca="1">IF($C8&gt;FM$4,SUMIFS(销售取值基础数据!$J:$J,销售取值基础数据!$I:$I,$A8,销售取值基础数据!$B:$B,FM$4),"")</f>
        <v>0</v>
      </c>
      <c r="FN8" s="23">
        <f ca="1">IF($C8&gt;FN$4,SUMIFS(销售取值基础数据!$J:$J,销售取值基础数据!$I:$I,$A8,销售取值基础数据!$B:$B,FN$4),"")</f>
        <v>0</v>
      </c>
      <c r="FO8" s="23">
        <f ca="1">IF($C8&gt;FO$4,SUMIFS(销售取值基础数据!$J:$J,销售取值基础数据!$I:$I,$A8,销售取值基础数据!$B:$B,FO$4),"")</f>
        <v>0</v>
      </c>
      <c r="FP8" s="23">
        <f ca="1">IF($C8&gt;FP$4,SUMIFS(销售取值基础数据!$J:$J,销售取值基础数据!$I:$I,$A8,销售取值基础数据!$B:$B,FP$4),"")</f>
        <v>0</v>
      </c>
      <c r="FQ8" s="23">
        <f ca="1">IF($C8&gt;FQ$4,SUMIFS(销售取值基础数据!$J:$J,销售取值基础数据!$I:$I,$A8,销售取值基础数据!$B:$B,FQ$4),"")</f>
        <v>0</v>
      </c>
      <c r="FR8" s="23">
        <f ca="1">IF($C8&gt;FR$4,SUMIFS(销售取值基础数据!$J:$J,销售取值基础数据!$I:$I,$A8,销售取值基础数据!$B:$B,FR$4),"")</f>
        <v>0</v>
      </c>
      <c r="FS8" s="23">
        <f ca="1">IF($C8&gt;FS$4,SUMIFS(销售取值基础数据!$J:$J,销售取值基础数据!$I:$I,$A8,销售取值基础数据!$B:$B,FS$4),"")</f>
        <v>0</v>
      </c>
      <c r="FT8" s="23">
        <f ca="1">IF($C8&gt;FT$4,SUMIFS(销售取值基础数据!$J:$J,销售取值基础数据!$I:$I,$A8,销售取值基础数据!$B:$B,FT$4),"")</f>
        <v>0</v>
      </c>
      <c r="FU8" s="23">
        <f ca="1">IF($C8&gt;FU$4,SUMIFS(销售取值基础数据!$J:$J,销售取值基础数据!$I:$I,$A8,销售取值基础数据!$B:$B,FU$4),"")</f>
        <v>0</v>
      </c>
      <c r="FV8" s="23">
        <f ca="1">IF($C8&gt;FV$4,SUMIFS(销售取值基础数据!$J:$J,销售取值基础数据!$I:$I,$A8,销售取值基础数据!$B:$B,FV$4),"")</f>
        <v>0</v>
      </c>
      <c r="FW8" s="23">
        <f ca="1">IF($C8&gt;FW$4,SUMIFS(销售取值基础数据!$J:$J,销售取值基础数据!$I:$I,$A8,销售取值基础数据!$B:$B,FW$4),"")</f>
        <v>0</v>
      </c>
      <c r="FX8" s="23">
        <f ca="1">IF($C8&gt;FX$4,SUMIFS(销售取值基础数据!$J:$J,销售取值基础数据!$I:$I,$A8,销售取值基础数据!$B:$B,FX$4),"")</f>
        <v>0</v>
      </c>
      <c r="FY8" s="23">
        <f ca="1">IF($C8&gt;FY$4,SUMIFS(销售取值基础数据!$J:$J,销售取值基础数据!$I:$I,$A8,销售取值基础数据!$B:$B,FY$4),"")</f>
        <v>0</v>
      </c>
      <c r="FZ8" s="23">
        <f ca="1">IF($C8&gt;FZ$4,SUMIFS(销售取值基础数据!$J:$J,销售取值基础数据!$I:$I,$A8,销售取值基础数据!$B:$B,FZ$4),"")</f>
        <v>0</v>
      </c>
      <c r="GA8" s="23">
        <f ca="1">IF($C8&gt;GA$4,SUMIFS(销售取值基础数据!$J:$J,销售取值基础数据!$I:$I,$A8,销售取值基础数据!$B:$B,GA$4),"")</f>
        <v>0</v>
      </c>
      <c r="GB8" s="23">
        <f ca="1">IF($C8&gt;GB$4,SUMIFS(销售取值基础数据!$J:$J,销售取值基础数据!$I:$I,$A8,销售取值基础数据!$B:$B,GB$4),"")</f>
        <v>0</v>
      </c>
      <c r="GC8" s="23">
        <f ca="1">IF($C8&gt;GC$4,SUMIFS(销售取值基础数据!$J:$J,销售取值基础数据!$I:$I,$A8,销售取值基础数据!$B:$B,GC$4),"")</f>
        <v>0</v>
      </c>
      <c r="GD8" s="23">
        <f ca="1">IF($C8&gt;GD$4,SUMIFS(销售取值基础数据!$J:$J,销售取值基础数据!$I:$I,$A8,销售取值基础数据!$B:$B,GD$4),"")</f>
        <v>0</v>
      </c>
      <c r="GE8" s="23">
        <f ca="1">IF($C8&gt;GE$4,SUMIFS(销售取值基础数据!$J:$J,销售取值基础数据!$I:$I,$A8,销售取值基础数据!$B:$B,GE$4),"")</f>
        <v>0</v>
      </c>
      <c r="GF8" s="23">
        <f ca="1">IF($C8&gt;GF$4,SUMIFS(销售取值基础数据!$J:$J,销售取值基础数据!$I:$I,$A8,销售取值基础数据!$B:$B,GF$4),"")</f>
        <v>0</v>
      </c>
      <c r="GG8" s="23">
        <f ca="1">IF($C8&gt;GG$4,SUMIFS(销售取值基础数据!$J:$J,销售取值基础数据!$I:$I,$A8,销售取值基础数据!$B:$B,GG$4),"")</f>
        <v>0</v>
      </c>
      <c r="GH8" s="23">
        <f ca="1">IF($C8&gt;GH$4,SUMIFS(销售取值基础数据!$J:$J,销售取值基础数据!$I:$I,$A8,销售取值基础数据!$B:$B,GH$4),"")</f>
        <v>0</v>
      </c>
      <c r="GI8" s="23">
        <f ca="1">IF($C8&gt;GI$4,SUMIFS(销售取值基础数据!$J:$J,销售取值基础数据!$I:$I,$A8,销售取值基础数据!$B:$B,GI$4),"")</f>
        <v>0</v>
      </c>
      <c r="GJ8" s="23">
        <f ca="1">IF($C8&gt;GJ$4,SUMIFS(销售取值基础数据!$J:$J,销售取值基础数据!$I:$I,$A8,销售取值基础数据!$B:$B,GJ$4),"")</f>
        <v>0</v>
      </c>
      <c r="GK8" s="23">
        <f ca="1">IF($C8&gt;GK$4,SUMIFS(销售取值基础数据!$J:$J,销售取值基础数据!$I:$I,$A8,销售取值基础数据!$B:$B,GK$4),"")</f>
        <v>0</v>
      </c>
      <c r="GL8" s="23">
        <f ca="1">IF($C8&gt;GL$4,SUMIFS(销售取值基础数据!$J:$J,销售取值基础数据!$I:$I,$A8,销售取值基础数据!$B:$B,GL$4),"")</f>
        <v>0</v>
      </c>
      <c r="GM8" s="23">
        <f ca="1">IF($C8&gt;GM$4,SUMIFS(销售取值基础数据!$J:$J,销售取值基础数据!$I:$I,$A8,销售取值基础数据!$B:$B,GM$4),"")</f>
        <v>0</v>
      </c>
      <c r="GN8" s="23">
        <f ca="1">IF($C8&gt;GN$4,SUMIFS(销售取值基础数据!$J:$J,销售取值基础数据!$I:$I,$A8,销售取值基础数据!$B:$B,GN$4),"")</f>
        <v>0</v>
      </c>
      <c r="GO8" s="23">
        <f ca="1">IF($C8&gt;GO$4,SUMIFS(销售取值基础数据!$J:$J,销售取值基础数据!$I:$I,$A8,销售取值基础数据!$B:$B,GO$4),"")</f>
        <v>0</v>
      </c>
    </row>
    <row r="9" spans="1:197" x14ac:dyDescent="0.25">
      <c r="A9" s="7"/>
      <c r="B9" s="21"/>
      <c r="C9" s="9">
        <f t="shared" ca="1" si="0"/>
        <v>46204</v>
      </c>
      <c r="D9" s="9" t="str" cm="1">
        <f t="array" ref="D9" ca="1">_xlfn.IFS(AND(TODAY()-B9&lt;=30,TODAY()-B9&gt;=0),"新品期",AND(TODAY()-B9&gt;=31,TODAY()-B9&lt;=120),"热销期",AND(TODAY()-B9&gt;=121,TODAY()-B9&lt;=180),"清货期",TODAY()-B9&gt;180,"滞销")</f>
        <v>滞销</v>
      </c>
      <c r="E9" s="9">
        <f t="shared" si="3"/>
        <v>1000</v>
      </c>
      <c r="F9" s="9"/>
      <c r="G9" s="9">
        <f>SUMIF(销售取值基础数据!I:I,A9,销售取值基础数据!J:J)</f>
        <v>0</v>
      </c>
      <c r="H9" s="10">
        <f t="shared" si="1"/>
        <v>0</v>
      </c>
      <c r="I9" s="9"/>
      <c r="J9" s="9">
        <f>SUMIFS(销售取值基础数据!J:J,销售取值基础数据!I:I,A9,销售取值基础数据!E:E,"可取")</f>
        <v>0</v>
      </c>
      <c r="K9" s="9"/>
      <c r="L9" s="9">
        <v>1000</v>
      </c>
      <c r="M9" s="11">
        <f>_xlfn.XLOOKUP(A9,销售取值基础数据!I:I,销售取值基础数据!J:J,0,0,-1)</f>
        <v>0</v>
      </c>
      <c r="N9" s="11" t="e">
        <f ca="1">_xlfn.XLOOKUP(A9,'销售计划（销售后）'!A:A,'销售计划（销售后）'!N:N)</f>
        <v>#NAME?</v>
      </c>
      <c r="O9" s="52">
        <v>46144</v>
      </c>
      <c r="P9" s="22" t="str" cm="1">
        <f t="array" ref="P9">IFERROR(INDEX(R9:GO9,Q9),"/")</f>
        <v>/</v>
      </c>
      <c r="Q9" s="22">
        <f t="shared" si="2"/>
        <v>46144</v>
      </c>
      <c r="R9" s="23">
        <f>SUMIFS(销售取值基础数据!J:J,销售取值基础数据!I:I,A9,销售取值基础数据!B:B,$R$4)</f>
        <v>0</v>
      </c>
      <c r="S9" s="23">
        <f ca="1">IF($C9&gt;S$4,SUMIFS(销售取值基础数据!$J:$J,销售取值基础数据!$I:$I,$A9,销售取值基础数据!$B:$B,S$4),"")</f>
        <v>0</v>
      </c>
      <c r="T9" s="23">
        <f ca="1">IF($C9&gt;T$4,SUMIFS(销售取值基础数据!$J:$J,销售取值基础数据!$I:$I,$A9,销售取值基础数据!$B:$B,T$4),"")</f>
        <v>0</v>
      </c>
      <c r="U9" s="23">
        <f ca="1">IF($C9&gt;U$4,SUMIFS(销售取值基础数据!$J:$J,销售取值基础数据!$I:$I,$A9,销售取值基础数据!$B:$B,U$4),"")</f>
        <v>0</v>
      </c>
      <c r="V9" s="23">
        <f ca="1">IF($C9&gt;V$4,SUMIFS(销售取值基础数据!$J:$J,销售取值基础数据!$I:$I,$A9,销售取值基础数据!$B:$B,V$4),"")</f>
        <v>0</v>
      </c>
      <c r="W9" s="23">
        <f ca="1">IF($C9&gt;W$4,SUMIFS(销售取值基础数据!$J:$J,销售取值基础数据!$I:$I,$A9,销售取值基础数据!$B:$B,W$4),"")</f>
        <v>0</v>
      </c>
      <c r="X9" s="23">
        <f ca="1">IF($C9&gt;X$4,SUMIFS(销售取值基础数据!$J:$J,销售取值基础数据!$I:$I,$A9,销售取值基础数据!$B:$B,X$4),"")</f>
        <v>0</v>
      </c>
      <c r="Y9" s="23">
        <f ca="1">IF($C9&gt;Y$4,SUMIFS(销售取值基础数据!$J:$J,销售取值基础数据!$I:$I,$A9,销售取值基础数据!$B:$B,Y$4),"")</f>
        <v>0</v>
      </c>
      <c r="Z9" s="23">
        <f ca="1">IF($C9&gt;Z$4,SUMIFS(销售取值基础数据!$J:$J,销售取值基础数据!$I:$I,$A9,销售取值基础数据!$B:$B,Z$4),"")</f>
        <v>0</v>
      </c>
      <c r="AA9" s="23">
        <f ca="1">IF($C9&gt;AA$4,SUMIFS(销售取值基础数据!$J:$J,销售取值基础数据!$I:$I,$A9,销售取值基础数据!$B:$B,AA$4),"")</f>
        <v>0</v>
      </c>
      <c r="AB9" s="23">
        <f ca="1">IF($C9&gt;AB$4,SUMIFS(销售取值基础数据!$J:$J,销售取值基础数据!$I:$I,$A9,销售取值基础数据!$B:$B,AB$4),"")</f>
        <v>0</v>
      </c>
      <c r="AC9" s="23">
        <f ca="1">IF($C9&gt;AC$4,SUMIFS(销售取值基础数据!$J:$J,销售取值基础数据!$I:$I,$A9,销售取值基础数据!$B:$B,AC$4),"")</f>
        <v>0</v>
      </c>
      <c r="AD9" s="23">
        <f ca="1">IF($C9&gt;AD$4,SUMIFS(销售取值基础数据!$J:$J,销售取值基础数据!$I:$I,$A9,销售取值基础数据!$B:$B,AD$4),"")</f>
        <v>0</v>
      </c>
      <c r="AE9" s="23">
        <f ca="1">IF($C9&gt;AE$4,SUMIFS(销售取值基础数据!$J:$J,销售取值基础数据!$I:$I,$A9,销售取值基础数据!$B:$B,AE$4),"")</f>
        <v>0</v>
      </c>
      <c r="AF9" s="23">
        <f ca="1">IF($C9&gt;AF$4,SUMIFS(销售取值基础数据!$J:$J,销售取值基础数据!$I:$I,$A9,销售取值基础数据!$B:$B,AF$4),"")</f>
        <v>0</v>
      </c>
      <c r="AG9" s="23">
        <f ca="1">IF($C9&gt;AG$4,SUMIFS(销售取值基础数据!$J:$J,销售取值基础数据!$I:$I,$A9,销售取值基础数据!$B:$B,AG$4),"")</f>
        <v>0</v>
      </c>
      <c r="AH9" s="23">
        <f ca="1">IF($C9&gt;AH$4,SUMIFS(销售取值基础数据!$J:$J,销售取值基础数据!$I:$I,$A9,销售取值基础数据!$B:$B,AH$4),"")</f>
        <v>0</v>
      </c>
      <c r="AI9" s="23">
        <f ca="1">IF($C9&gt;AI$4,SUMIFS(销售取值基础数据!$J:$J,销售取值基础数据!$I:$I,$A9,销售取值基础数据!$B:$B,AI$4),"")</f>
        <v>0</v>
      </c>
      <c r="AJ9" s="23">
        <f ca="1">IF($C9&gt;AJ$4,SUMIFS(销售取值基础数据!$J:$J,销售取值基础数据!$I:$I,$A9,销售取值基础数据!$B:$B,AJ$4),"")</f>
        <v>0</v>
      </c>
      <c r="AK9" s="23">
        <f ca="1">IF($C9&gt;AK$4,SUMIFS(销售取值基础数据!$J:$J,销售取值基础数据!$I:$I,$A9,销售取值基础数据!$B:$B,AK$4),"")</f>
        <v>0</v>
      </c>
      <c r="AL9" s="23">
        <f ca="1">IF($C9&gt;AL$4,SUMIFS(销售取值基础数据!$J:$J,销售取值基础数据!$I:$I,$A9,销售取值基础数据!$B:$B,AL$4),"")</f>
        <v>0</v>
      </c>
      <c r="AM9" s="23">
        <f ca="1">IF($C9&gt;AM$4,SUMIFS(销售取值基础数据!$J:$J,销售取值基础数据!$I:$I,$A9,销售取值基础数据!$B:$B,AM$4),"")</f>
        <v>0</v>
      </c>
      <c r="AN9" s="23">
        <f ca="1">IF($C9&gt;AN$4,SUMIFS(销售取值基础数据!$J:$J,销售取值基础数据!$I:$I,$A9,销售取值基础数据!$B:$B,AN$4),"")</f>
        <v>0</v>
      </c>
      <c r="AO9" s="23">
        <f ca="1">IF($C9&gt;AO$4,SUMIFS(销售取值基础数据!$J:$J,销售取值基础数据!$I:$I,$A9,销售取值基础数据!$B:$B,AO$4),"")</f>
        <v>0</v>
      </c>
      <c r="AP9" s="23">
        <f ca="1">IF($C9&gt;AP$4,SUMIFS(销售取值基础数据!$J:$J,销售取值基础数据!$I:$I,$A9,销售取值基础数据!$B:$B,AP$4),"")</f>
        <v>0</v>
      </c>
      <c r="AQ9" s="23">
        <f ca="1">IF($C9&gt;AQ$4,SUMIFS(销售取值基础数据!$J:$J,销售取值基础数据!$I:$I,$A9,销售取值基础数据!$B:$B,AQ$4),"")</f>
        <v>0</v>
      </c>
      <c r="AR9" s="23">
        <f ca="1">IF($C9&gt;AR$4,SUMIFS(销售取值基础数据!$J:$J,销售取值基础数据!$I:$I,$A9,销售取值基础数据!$B:$B,AR$4),"")</f>
        <v>0</v>
      </c>
      <c r="AS9" s="23">
        <f ca="1">IF($C9&gt;AS$4,SUMIFS(销售取值基础数据!$J:$J,销售取值基础数据!$I:$I,$A9,销售取值基础数据!$B:$B,AS$4),"")</f>
        <v>0</v>
      </c>
      <c r="AT9" s="23">
        <f ca="1">IF($C9&gt;AT$4,SUMIFS(销售取值基础数据!$J:$J,销售取值基础数据!$I:$I,$A9,销售取值基础数据!$B:$B,AT$4),"")</f>
        <v>0</v>
      </c>
      <c r="AU9" s="23">
        <f ca="1">IF($C9&gt;AU$4,SUMIFS(销售取值基础数据!$J:$J,销售取值基础数据!$I:$I,$A9,销售取值基础数据!$B:$B,AU$4),"")</f>
        <v>0</v>
      </c>
      <c r="AV9" s="23">
        <f ca="1">IF($C9&gt;AV$4,SUMIFS(销售取值基础数据!$J:$J,销售取值基础数据!$I:$I,$A9,销售取值基础数据!$B:$B,AV$4),"")</f>
        <v>0</v>
      </c>
      <c r="AW9" s="23">
        <f ca="1">IF($C9&gt;AW$4,SUMIFS(销售取值基础数据!$J:$J,销售取值基础数据!$I:$I,$A9,销售取值基础数据!$B:$B,AW$4),"")</f>
        <v>0</v>
      </c>
      <c r="AX9" s="23">
        <f ca="1">IF($C9&gt;AX$4,SUMIFS(销售取值基础数据!$J:$J,销售取值基础数据!$I:$I,$A9,销售取值基础数据!$B:$B,AX$4),"")</f>
        <v>0</v>
      </c>
      <c r="AY9" s="23">
        <f ca="1">IF($C9&gt;AY$4,SUMIFS(销售取值基础数据!$J:$J,销售取值基础数据!$I:$I,$A9,销售取值基础数据!$B:$B,AY$4),"")</f>
        <v>0</v>
      </c>
      <c r="AZ9" s="23">
        <f ca="1">IF($C9&gt;AZ$4,SUMIFS(销售取值基础数据!$J:$J,销售取值基础数据!$I:$I,$A9,销售取值基础数据!$B:$B,AZ$4),"")</f>
        <v>0</v>
      </c>
      <c r="BA9" s="23">
        <f ca="1">IF($C9&gt;BA$4,SUMIFS(销售取值基础数据!$J:$J,销售取值基础数据!$I:$I,$A9,销售取值基础数据!$B:$B,BA$4),"")</f>
        <v>0</v>
      </c>
      <c r="BB9" s="23">
        <f ca="1">IF($C9&gt;BB$4,SUMIFS(销售取值基础数据!$J:$J,销售取值基础数据!$I:$I,$A9,销售取值基础数据!$B:$B,BB$4),"")</f>
        <v>0</v>
      </c>
      <c r="BC9" s="23">
        <f ca="1">IF($C9&gt;BC$4,SUMIFS(销售取值基础数据!$J:$J,销售取值基础数据!$I:$I,$A9,销售取值基础数据!$B:$B,BC$4),"")</f>
        <v>0</v>
      </c>
      <c r="BD9" s="23">
        <f ca="1">IF($C9&gt;BD$4,SUMIFS(销售取值基础数据!$J:$J,销售取值基础数据!$I:$I,$A9,销售取值基础数据!$B:$B,BD$4),"")</f>
        <v>0</v>
      </c>
      <c r="BE9" s="23">
        <f ca="1">IF($C9&gt;BE$4,SUMIFS(销售取值基础数据!$J:$J,销售取值基础数据!$I:$I,$A9,销售取值基础数据!$B:$B,BE$4),"")</f>
        <v>0</v>
      </c>
      <c r="BF9" s="23">
        <f ca="1">IF($C9&gt;BF$4,SUMIFS(销售取值基础数据!$J:$J,销售取值基础数据!$I:$I,$A9,销售取值基础数据!$B:$B,BF$4),"")</f>
        <v>0</v>
      </c>
      <c r="BG9" s="23">
        <f ca="1">IF($C9&gt;BG$4,SUMIFS(销售取值基础数据!$J:$J,销售取值基础数据!$I:$I,$A9,销售取值基础数据!$B:$B,BG$4),"")</f>
        <v>0</v>
      </c>
      <c r="BH9" s="23">
        <f ca="1">IF($C9&gt;BH$4,SUMIFS(销售取值基础数据!$J:$J,销售取值基础数据!$I:$I,$A9,销售取值基础数据!$B:$B,BH$4),"")</f>
        <v>0</v>
      </c>
      <c r="BI9" s="23">
        <f ca="1">IF($C9&gt;BI$4,SUMIFS(销售取值基础数据!$J:$J,销售取值基础数据!$I:$I,$A9,销售取值基础数据!$B:$B,BI$4),"")</f>
        <v>0</v>
      </c>
      <c r="BJ9" s="23">
        <f ca="1">IF($C9&gt;BJ$4,SUMIFS(销售取值基础数据!$J:$J,销售取值基础数据!$I:$I,$A9,销售取值基础数据!$B:$B,BJ$4),"")</f>
        <v>0</v>
      </c>
      <c r="BK9" s="23">
        <f ca="1">IF($C9&gt;BK$4,SUMIFS(销售取值基础数据!$J:$J,销售取值基础数据!$I:$I,$A9,销售取值基础数据!$B:$B,BK$4),"")</f>
        <v>0</v>
      </c>
      <c r="BL9" s="23">
        <f ca="1">IF($C9&gt;BL$4,SUMIFS(销售取值基础数据!$J:$J,销售取值基础数据!$I:$I,$A9,销售取值基础数据!$B:$B,BL$4),"")</f>
        <v>0</v>
      </c>
      <c r="BM9" s="23">
        <f ca="1">IF($C9&gt;BM$4,SUMIFS(销售取值基础数据!$J:$J,销售取值基础数据!$I:$I,$A9,销售取值基础数据!$B:$B,BM$4),"")</f>
        <v>0</v>
      </c>
      <c r="BN9" s="23">
        <f ca="1">IF($C9&gt;BN$4,SUMIFS(销售取值基础数据!$J:$J,销售取值基础数据!$I:$I,$A9,销售取值基础数据!$B:$B,BN$4),"")</f>
        <v>0</v>
      </c>
      <c r="BO9" s="23">
        <f ca="1">IF($C9&gt;BO$4,SUMIFS(销售取值基础数据!$J:$J,销售取值基础数据!$I:$I,$A9,销售取值基础数据!$B:$B,BO$4),"")</f>
        <v>0</v>
      </c>
      <c r="BP9" s="23">
        <f ca="1">IF($C9&gt;BP$4,SUMIFS(销售取值基础数据!$J:$J,销售取值基础数据!$I:$I,$A9,销售取值基础数据!$B:$B,BP$4),"")</f>
        <v>0</v>
      </c>
      <c r="BQ9" s="23">
        <f ca="1">IF($C9&gt;BQ$4,SUMIFS(销售取值基础数据!$J:$J,销售取值基础数据!$I:$I,$A9,销售取值基础数据!$B:$B,BQ$4),"")</f>
        <v>0</v>
      </c>
      <c r="BR9" s="23">
        <f ca="1">IF($C9&gt;BR$4,SUMIFS(销售取值基础数据!$J:$J,销售取值基础数据!$I:$I,$A9,销售取值基础数据!$B:$B,BR$4),"")</f>
        <v>0</v>
      </c>
      <c r="BS9" s="23">
        <f ca="1">IF($C9&gt;BS$4,SUMIFS(销售取值基础数据!$J:$J,销售取值基础数据!$I:$I,$A9,销售取值基础数据!$B:$B,BS$4),"")</f>
        <v>0</v>
      </c>
      <c r="BT9" s="23">
        <f ca="1">IF($C9&gt;BT$4,SUMIFS(销售取值基础数据!$J:$J,销售取值基础数据!$I:$I,$A9,销售取值基础数据!$B:$B,BT$4),"")</f>
        <v>0</v>
      </c>
      <c r="BU9" s="23">
        <f ca="1">IF($C9&gt;BU$4,SUMIFS(销售取值基础数据!$J:$J,销售取值基础数据!$I:$I,$A9,销售取值基础数据!$B:$B,BU$4),"")</f>
        <v>0</v>
      </c>
      <c r="BV9" s="23">
        <f ca="1">IF($C9&gt;BV$4,SUMIFS(销售取值基础数据!$J:$J,销售取值基础数据!$I:$I,$A9,销售取值基础数据!$B:$B,BV$4),"")</f>
        <v>0</v>
      </c>
      <c r="BW9" s="23">
        <f ca="1">IF($C9&gt;BW$4,SUMIFS(销售取值基础数据!$J:$J,销售取值基础数据!$I:$I,$A9,销售取值基础数据!$B:$B,BW$4),"")</f>
        <v>0</v>
      </c>
      <c r="BX9" s="23">
        <f ca="1">IF($C9&gt;BX$4,SUMIFS(销售取值基础数据!$J:$J,销售取值基础数据!$I:$I,$A9,销售取值基础数据!$B:$B,BX$4),"")</f>
        <v>0</v>
      </c>
      <c r="BY9" s="23">
        <f ca="1">IF($C9&gt;BY$4,SUMIFS(销售取值基础数据!$J:$J,销售取值基础数据!$I:$I,$A9,销售取值基础数据!$B:$B,BY$4),"")</f>
        <v>0</v>
      </c>
      <c r="BZ9" s="23">
        <f ca="1">IF($C9&gt;BZ$4,SUMIFS(销售取值基础数据!$J:$J,销售取值基础数据!$I:$I,$A9,销售取值基础数据!$B:$B,BZ$4),"")</f>
        <v>0</v>
      </c>
      <c r="CA9" s="23">
        <f ca="1">IF($C9&gt;CA$4,SUMIFS(销售取值基础数据!$J:$J,销售取值基础数据!$I:$I,$A9,销售取值基础数据!$B:$B,CA$4),"")</f>
        <v>0</v>
      </c>
      <c r="CB9" s="23">
        <f ca="1">IF($C9&gt;CB$4,SUMIFS(销售取值基础数据!$J:$J,销售取值基础数据!$I:$I,$A9,销售取值基础数据!$B:$B,CB$4),"")</f>
        <v>0</v>
      </c>
      <c r="CC9" s="23">
        <f ca="1">IF($C9&gt;CC$4,SUMIFS(销售取值基础数据!$J:$J,销售取值基础数据!$I:$I,$A9,销售取值基础数据!$B:$B,CC$4),"")</f>
        <v>0</v>
      </c>
      <c r="CD9" s="23">
        <f ca="1">IF($C9&gt;CD$4,SUMIFS(销售取值基础数据!$J:$J,销售取值基础数据!$I:$I,$A9,销售取值基础数据!$B:$B,CD$4),"")</f>
        <v>0</v>
      </c>
      <c r="CE9" s="23">
        <f ca="1">IF($C9&gt;CE$4,SUMIFS(销售取值基础数据!$J:$J,销售取值基础数据!$I:$I,$A9,销售取值基础数据!$B:$B,CE$4),"")</f>
        <v>0</v>
      </c>
      <c r="CF9" s="23">
        <f ca="1">IF($C9&gt;CF$4,SUMIFS(销售取值基础数据!$J:$J,销售取值基础数据!$I:$I,$A9,销售取值基础数据!$B:$B,CF$4),"")</f>
        <v>0</v>
      </c>
      <c r="CG9" s="23">
        <f ca="1">IF($C9&gt;CG$4,SUMIFS(销售取值基础数据!$J:$J,销售取值基础数据!$I:$I,$A9,销售取值基础数据!$B:$B,CG$4),"")</f>
        <v>0</v>
      </c>
      <c r="CH9" s="23">
        <f ca="1">IF($C9&gt;CH$4,SUMIFS(销售取值基础数据!$J:$J,销售取值基础数据!$I:$I,$A9,销售取值基础数据!$B:$B,CH$4),"")</f>
        <v>0</v>
      </c>
      <c r="CI9" s="23">
        <f ca="1">IF($C9&gt;CI$4,SUMIFS(销售取值基础数据!$J:$J,销售取值基础数据!$I:$I,$A9,销售取值基础数据!$B:$B,CI$4),"")</f>
        <v>0</v>
      </c>
      <c r="CJ9" s="23">
        <f ca="1">IF($C9&gt;CJ$4,SUMIFS(销售取值基础数据!$J:$J,销售取值基础数据!$I:$I,$A9,销售取值基础数据!$B:$B,CJ$4),"")</f>
        <v>0</v>
      </c>
      <c r="CK9" s="23">
        <f ca="1">IF($C9&gt;CK$4,SUMIFS(销售取值基础数据!$J:$J,销售取值基础数据!$I:$I,$A9,销售取值基础数据!$B:$B,CK$4),"")</f>
        <v>0</v>
      </c>
      <c r="CL9" s="23">
        <f ca="1">IF($C9&gt;CL$4,SUMIFS(销售取值基础数据!$J:$J,销售取值基础数据!$I:$I,$A9,销售取值基础数据!$B:$B,CL$4),"")</f>
        <v>0</v>
      </c>
      <c r="CM9" s="23">
        <f ca="1">IF($C9&gt;CM$4,SUMIFS(销售取值基础数据!$J:$J,销售取值基础数据!$I:$I,$A9,销售取值基础数据!$B:$B,CM$4),"")</f>
        <v>0</v>
      </c>
      <c r="CN9" s="23">
        <f ca="1">IF($C9&gt;CN$4,SUMIFS(销售取值基础数据!$J:$J,销售取值基础数据!$I:$I,$A9,销售取值基础数据!$B:$B,CN$4),"")</f>
        <v>0</v>
      </c>
      <c r="CO9" s="23">
        <f ca="1">IF($C9&gt;CO$4,SUMIFS(销售取值基础数据!$J:$J,销售取值基础数据!$I:$I,$A9,销售取值基础数据!$B:$B,CO$4),"")</f>
        <v>0</v>
      </c>
      <c r="CP9" s="23">
        <f ca="1">IF($C9&gt;CP$4,SUMIFS(销售取值基础数据!$J:$J,销售取值基础数据!$I:$I,$A9,销售取值基础数据!$B:$B,CP$4),"")</f>
        <v>0</v>
      </c>
      <c r="CQ9" s="23">
        <f ca="1">IF($C9&gt;CQ$4,SUMIFS(销售取值基础数据!$J:$J,销售取值基础数据!$I:$I,$A9,销售取值基础数据!$B:$B,CQ$4),"")</f>
        <v>0</v>
      </c>
      <c r="CR9" s="23">
        <f ca="1">IF($C9&gt;CR$4,SUMIFS(销售取值基础数据!$J:$J,销售取值基础数据!$I:$I,$A9,销售取值基础数据!$B:$B,CR$4),"")</f>
        <v>0</v>
      </c>
      <c r="CS9" s="23">
        <f ca="1">IF($C9&gt;CS$4,SUMIFS(销售取值基础数据!$J:$J,销售取值基础数据!$I:$I,$A9,销售取值基础数据!$B:$B,CS$4),"")</f>
        <v>0</v>
      </c>
      <c r="CT9" s="23">
        <f ca="1">IF($C9&gt;CT$4,SUMIFS(销售取值基础数据!$J:$J,销售取值基础数据!$I:$I,$A9,销售取值基础数据!$B:$B,CT$4),"")</f>
        <v>0</v>
      </c>
      <c r="CU9" s="23">
        <f ca="1">IF($C9&gt;CU$4,SUMIFS(销售取值基础数据!$J:$J,销售取值基础数据!$I:$I,$A9,销售取值基础数据!$B:$B,CU$4),"")</f>
        <v>0</v>
      </c>
      <c r="CV9" s="23">
        <f ca="1">IF($C9&gt;CV$4,SUMIFS(销售取值基础数据!$J:$J,销售取值基础数据!$I:$I,$A9,销售取值基础数据!$B:$B,CV$4),"")</f>
        <v>0</v>
      </c>
      <c r="CW9" s="23">
        <f ca="1">IF($C9&gt;CW$4,SUMIFS(销售取值基础数据!$J:$J,销售取值基础数据!$I:$I,$A9,销售取值基础数据!$B:$B,CW$4),"")</f>
        <v>0</v>
      </c>
      <c r="CX9" s="23">
        <f ca="1">IF($C9&gt;CX$4,SUMIFS(销售取值基础数据!$J:$J,销售取值基础数据!$I:$I,$A9,销售取值基础数据!$B:$B,CX$4),"")</f>
        <v>0</v>
      </c>
      <c r="CY9" s="23">
        <f ca="1">IF($C9&gt;CY$4,SUMIFS(销售取值基础数据!$J:$J,销售取值基础数据!$I:$I,$A9,销售取值基础数据!$B:$B,CY$4),"")</f>
        <v>0</v>
      </c>
      <c r="CZ9" s="23">
        <f ca="1">IF($C9&gt;CZ$4,SUMIFS(销售取值基础数据!$J:$J,销售取值基础数据!$I:$I,$A9,销售取值基础数据!$B:$B,CZ$4),"")</f>
        <v>0</v>
      </c>
      <c r="DA9" s="23">
        <f ca="1">IF($C9&gt;DA$4,SUMIFS(销售取值基础数据!$J:$J,销售取值基础数据!$I:$I,$A9,销售取值基础数据!$B:$B,DA$4),"")</f>
        <v>0</v>
      </c>
      <c r="DB9" s="23">
        <f ca="1">IF($C9&gt;DB$4,SUMIFS(销售取值基础数据!$J:$J,销售取值基础数据!$I:$I,$A9,销售取值基础数据!$B:$B,DB$4),"")</f>
        <v>0</v>
      </c>
      <c r="DC9" s="23">
        <f ca="1">IF($C9&gt;DC$4,SUMIFS(销售取值基础数据!$J:$J,销售取值基础数据!$I:$I,$A9,销售取值基础数据!$B:$B,DC$4),"")</f>
        <v>0</v>
      </c>
      <c r="DD9" s="23">
        <f ca="1">IF($C9&gt;DD$4,SUMIFS(销售取值基础数据!$J:$J,销售取值基础数据!$I:$I,$A9,销售取值基础数据!$B:$B,DD$4),"")</f>
        <v>0</v>
      </c>
      <c r="DE9" s="23">
        <f ca="1">IF($C9&gt;DE$4,SUMIFS(销售取值基础数据!$J:$J,销售取值基础数据!$I:$I,$A9,销售取值基础数据!$B:$B,DE$4),"")</f>
        <v>0</v>
      </c>
      <c r="DF9" s="23">
        <f ca="1">IF($C9&gt;DF$4,SUMIFS(销售取值基础数据!$J:$J,销售取值基础数据!$I:$I,$A9,销售取值基础数据!$B:$B,DF$4),"")</f>
        <v>0</v>
      </c>
      <c r="DG9" s="23">
        <f ca="1">IF($C9&gt;DG$4,SUMIFS(销售取值基础数据!$J:$J,销售取值基础数据!$I:$I,$A9,销售取值基础数据!$B:$B,DG$4),"")</f>
        <v>0</v>
      </c>
      <c r="DH9" s="23">
        <f ca="1">IF($C9&gt;DH$4,SUMIFS(销售取值基础数据!$J:$J,销售取值基础数据!$I:$I,$A9,销售取值基础数据!$B:$B,DH$4),"")</f>
        <v>0</v>
      </c>
      <c r="DI9" s="23">
        <f ca="1">IF($C9&gt;DI$4,SUMIFS(销售取值基础数据!$J:$J,销售取值基础数据!$I:$I,$A9,销售取值基础数据!$B:$B,DI$4),"")</f>
        <v>0</v>
      </c>
      <c r="DJ9" s="23">
        <f ca="1">IF($C9&gt;DJ$4,SUMIFS(销售取值基础数据!$J:$J,销售取值基础数据!$I:$I,$A9,销售取值基础数据!$B:$B,DJ$4),"")</f>
        <v>0</v>
      </c>
      <c r="DK9" s="23">
        <f ca="1">IF($C9&gt;DK$4,SUMIFS(销售取值基础数据!$J:$J,销售取值基础数据!$I:$I,$A9,销售取值基础数据!$B:$B,DK$4),"")</f>
        <v>0</v>
      </c>
      <c r="DL9" s="23">
        <f ca="1">IF($C9&gt;DL$4,SUMIFS(销售取值基础数据!$J:$J,销售取值基础数据!$I:$I,$A9,销售取值基础数据!$B:$B,DL$4),"")</f>
        <v>0</v>
      </c>
      <c r="DM9" s="23">
        <f ca="1">IF($C9&gt;DM$4,SUMIFS(销售取值基础数据!$J:$J,销售取值基础数据!$I:$I,$A9,销售取值基础数据!$B:$B,DM$4),"")</f>
        <v>0</v>
      </c>
      <c r="DN9" s="23">
        <f ca="1">IF($C9&gt;DN$4,SUMIFS(销售取值基础数据!$J:$J,销售取值基础数据!$I:$I,$A9,销售取值基础数据!$B:$B,DN$4),"")</f>
        <v>0</v>
      </c>
      <c r="DO9" s="23">
        <f ca="1">IF($C9&gt;DO$4,SUMIFS(销售取值基础数据!$J:$J,销售取值基础数据!$I:$I,$A9,销售取值基础数据!$B:$B,DO$4),"")</f>
        <v>0</v>
      </c>
      <c r="DP9" s="23">
        <f ca="1">IF($C9&gt;DP$4,SUMIFS(销售取值基础数据!$J:$J,销售取值基础数据!$I:$I,$A9,销售取值基础数据!$B:$B,DP$4),"")</f>
        <v>0</v>
      </c>
      <c r="DQ9" s="23">
        <f ca="1">IF($C9&gt;DQ$4,SUMIFS(销售取值基础数据!$J:$J,销售取值基础数据!$I:$I,$A9,销售取值基础数据!$B:$B,DQ$4),"")</f>
        <v>0</v>
      </c>
      <c r="DR9" s="23">
        <f ca="1">IF($C9&gt;DR$4,SUMIFS(销售取值基础数据!$J:$J,销售取值基础数据!$I:$I,$A9,销售取值基础数据!$B:$B,DR$4),"")</f>
        <v>0</v>
      </c>
      <c r="DS9" s="23">
        <f ca="1">IF($C9&gt;DS$4,SUMIFS(销售取值基础数据!$J:$J,销售取值基础数据!$I:$I,$A9,销售取值基础数据!$B:$B,DS$4),"")</f>
        <v>0</v>
      </c>
      <c r="DT9" s="23">
        <f ca="1">IF($C9&gt;DT$4,SUMIFS(销售取值基础数据!$J:$J,销售取值基础数据!$I:$I,$A9,销售取值基础数据!$B:$B,DT$4),"")</f>
        <v>0</v>
      </c>
      <c r="DU9" s="23">
        <f ca="1">IF($C9&gt;DU$4,SUMIFS(销售取值基础数据!$J:$J,销售取值基础数据!$I:$I,$A9,销售取值基础数据!$B:$B,DU$4),"")</f>
        <v>0</v>
      </c>
      <c r="DV9" s="23">
        <f ca="1">IF($C9&gt;DV$4,SUMIFS(销售取值基础数据!$J:$J,销售取值基础数据!$I:$I,$A9,销售取值基础数据!$B:$B,DV$4),"")</f>
        <v>0</v>
      </c>
      <c r="DW9" s="23">
        <f ca="1">IF($C9&gt;DW$4,SUMIFS(销售取值基础数据!$J:$J,销售取值基础数据!$I:$I,$A9,销售取值基础数据!$B:$B,DW$4),"")</f>
        <v>0</v>
      </c>
      <c r="DX9" s="23">
        <f ca="1">IF($C9&gt;DX$4,SUMIFS(销售取值基础数据!$J:$J,销售取值基础数据!$I:$I,$A9,销售取值基础数据!$B:$B,DX$4),"")</f>
        <v>0</v>
      </c>
      <c r="DY9" s="23">
        <f ca="1">IF($C9&gt;DY$4,SUMIFS(销售取值基础数据!$J:$J,销售取值基础数据!$I:$I,$A9,销售取值基础数据!$B:$B,DY$4),"")</f>
        <v>0</v>
      </c>
      <c r="DZ9" s="23">
        <f ca="1">IF($C9&gt;DZ$4,SUMIFS(销售取值基础数据!$J:$J,销售取值基础数据!$I:$I,$A9,销售取值基础数据!$B:$B,DZ$4),"")</f>
        <v>0</v>
      </c>
      <c r="EA9" s="23">
        <f ca="1">IF($C9&gt;EA$4,SUMIFS(销售取值基础数据!$J:$J,销售取值基础数据!$I:$I,$A9,销售取值基础数据!$B:$B,EA$4),"")</f>
        <v>0</v>
      </c>
      <c r="EB9" s="23">
        <f ca="1">IF($C9&gt;EB$4,SUMIFS(销售取值基础数据!$J:$J,销售取值基础数据!$I:$I,$A9,销售取值基础数据!$B:$B,EB$4),"")</f>
        <v>0</v>
      </c>
      <c r="EC9" s="23">
        <f ca="1">IF($C9&gt;EC$4,SUMIFS(销售取值基础数据!$J:$J,销售取值基础数据!$I:$I,$A9,销售取值基础数据!$B:$B,EC$4),"")</f>
        <v>0</v>
      </c>
      <c r="ED9" s="23">
        <f ca="1">IF($C9&gt;ED$4,SUMIFS(销售取值基础数据!$J:$J,销售取值基础数据!$I:$I,$A9,销售取值基础数据!$B:$B,ED$4),"")</f>
        <v>0</v>
      </c>
      <c r="EE9" s="23">
        <f ca="1">IF($C9&gt;EE$4,SUMIFS(销售取值基础数据!$J:$J,销售取值基础数据!$I:$I,$A9,销售取值基础数据!$B:$B,EE$4),"")</f>
        <v>0</v>
      </c>
      <c r="EF9" s="23">
        <f ca="1">IF($C9&gt;EF$4,SUMIFS(销售取值基础数据!$J:$J,销售取值基础数据!$I:$I,$A9,销售取值基础数据!$B:$B,EF$4),"")</f>
        <v>0</v>
      </c>
      <c r="EG9" s="23">
        <f ca="1">IF($C9&gt;EG$4,SUMIFS(销售取值基础数据!$J:$J,销售取值基础数据!$I:$I,$A9,销售取值基础数据!$B:$B,EG$4),"")</f>
        <v>0</v>
      </c>
      <c r="EH9" s="23">
        <f ca="1">IF($C9&gt;EH$4,SUMIFS(销售取值基础数据!$J:$J,销售取值基础数据!$I:$I,$A9,销售取值基础数据!$B:$B,EH$4),"")</f>
        <v>0</v>
      </c>
      <c r="EI9" s="23">
        <f ca="1">IF($C9&gt;EI$4,SUMIFS(销售取值基础数据!$J:$J,销售取值基础数据!$I:$I,$A9,销售取值基础数据!$B:$B,EI$4),"")</f>
        <v>0</v>
      </c>
      <c r="EJ9" s="23">
        <f ca="1">IF($C9&gt;EJ$4,SUMIFS(销售取值基础数据!$J:$J,销售取值基础数据!$I:$I,$A9,销售取值基础数据!$B:$B,EJ$4),"")</f>
        <v>0</v>
      </c>
      <c r="EK9" s="23">
        <f ca="1">IF($C9&gt;EK$4,SUMIFS(销售取值基础数据!$J:$J,销售取值基础数据!$I:$I,$A9,销售取值基础数据!$B:$B,EK$4),"")</f>
        <v>0</v>
      </c>
      <c r="EL9" s="23">
        <f ca="1">IF($C9&gt;EL$4,SUMIFS(销售取值基础数据!$J:$J,销售取值基础数据!$I:$I,$A9,销售取值基础数据!$B:$B,EL$4),"")</f>
        <v>0</v>
      </c>
      <c r="EM9" s="23">
        <f ca="1">IF($C9&gt;EM$4,SUMIFS(销售取值基础数据!$J:$J,销售取值基础数据!$I:$I,$A9,销售取值基础数据!$B:$B,EM$4),"")</f>
        <v>0</v>
      </c>
      <c r="EN9" s="23">
        <f ca="1">IF($C9&gt;EN$4,SUMIFS(销售取值基础数据!$J:$J,销售取值基础数据!$I:$I,$A9,销售取值基础数据!$B:$B,EN$4),"")</f>
        <v>0</v>
      </c>
      <c r="EO9" s="23">
        <f ca="1">IF($C9&gt;EO$4,SUMIFS(销售取值基础数据!$J:$J,销售取值基础数据!$I:$I,$A9,销售取值基础数据!$B:$B,EO$4),"")</f>
        <v>0</v>
      </c>
      <c r="EP9" s="23">
        <f ca="1">IF($C9&gt;EP$4,SUMIFS(销售取值基础数据!$J:$J,销售取值基础数据!$I:$I,$A9,销售取值基础数据!$B:$B,EP$4),"")</f>
        <v>0</v>
      </c>
      <c r="EQ9" s="23">
        <f ca="1">IF($C9&gt;EQ$4,SUMIFS(销售取值基础数据!$J:$J,销售取值基础数据!$I:$I,$A9,销售取值基础数据!$B:$B,EQ$4),"")</f>
        <v>0</v>
      </c>
      <c r="ER9" s="23">
        <f ca="1">IF($C9&gt;ER$4,SUMIFS(销售取值基础数据!$J:$J,销售取值基础数据!$I:$I,$A9,销售取值基础数据!$B:$B,ER$4),"")</f>
        <v>0</v>
      </c>
      <c r="ES9" s="23">
        <f ca="1">IF($C9&gt;ES$4,SUMIFS(销售取值基础数据!$J:$J,销售取值基础数据!$I:$I,$A9,销售取值基础数据!$B:$B,ES$4),"")</f>
        <v>0</v>
      </c>
      <c r="ET9" s="23">
        <f ca="1">IF($C9&gt;ET$4,SUMIFS(销售取值基础数据!$J:$J,销售取值基础数据!$I:$I,$A9,销售取值基础数据!$B:$B,ET$4),"")</f>
        <v>0</v>
      </c>
      <c r="EU9" s="23">
        <f ca="1">IF($C9&gt;EU$4,SUMIFS(销售取值基础数据!$J:$J,销售取值基础数据!$I:$I,$A9,销售取值基础数据!$B:$B,EU$4),"")</f>
        <v>0</v>
      </c>
      <c r="EV9" s="23">
        <f ca="1">IF($C9&gt;EV$4,SUMIFS(销售取值基础数据!$J:$J,销售取值基础数据!$I:$I,$A9,销售取值基础数据!$B:$B,EV$4),"")</f>
        <v>0</v>
      </c>
      <c r="EW9" s="23">
        <f ca="1">IF($C9&gt;EW$4,SUMIFS(销售取值基础数据!$J:$J,销售取值基础数据!$I:$I,$A9,销售取值基础数据!$B:$B,EW$4),"")</f>
        <v>0</v>
      </c>
      <c r="EX9" s="23">
        <f ca="1">IF($C9&gt;EX$4,SUMIFS(销售取值基础数据!$J:$J,销售取值基础数据!$I:$I,$A9,销售取值基础数据!$B:$B,EX$4),"")</f>
        <v>0</v>
      </c>
      <c r="EY9" s="23">
        <f ca="1">IF($C9&gt;EY$4,SUMIFS(销售取值基础数据!$J:$J,销售取值基础数据!$I:$I,$A9,销售取值基础数据!$B:$B,EY$4),"")</f>
        <v>0</v>
      </c>
      <c r="EZ9" s="23">
        <f ca="1">IF($C9&gt;EZ$4,SUMIFS(销售取值基础数据!$J:$J,销售取值基础数据!$I:$I,$A9,销售取值基础数据!$B:$B,EZ$4),"")</f>
        <v>0</v>
      </c>
      <c r="FA9" s="23">
        <f ca="1">IF($C9&gt;FA$4,SUMIFS(销售取值基础数据!$J:$J,销售取值基础数据!$I:$I,$A9,销售取值基础数据!$B:$B,FA$4),"")</f>
        <v>0</v>
      </c>
      <c r="FB9" s="23">
        <f ca="1">IF($C9&gt;FB$4,SUMIFS(销售取值基础数据!$J:$J,销售取值基础数据!$I:$I,$A9,销售取值基础数据!$B:$B,FB$4),"")</f>
        <v>0</v>
      </c>
      <c r="FC9" s="23">
        <f ca="1">IF($C9&gt;FC$4,SUMIFS(销售取值基础数据!$J:$J,销售取值基础数据!$I:$I,$A9,销售取值基础数据!$B:$B,FC$4),"")</f>
        <v>0</v>
      </c>
      <c r="FD9" s="23">
        <f ca="1">IF($C9&gt;FD$4,SUMIFS(销售取值基础数据!$J:$J,销售取值基础数据!$I:$I,$A9,销售取值基础数据!$B:$B,FD$4),"")</f>
        <v>0</v>
      </c>
      <c r="FE9" s="23">
        <f ca="1">IF($C9&gt;FE$4,SUMIFS(销售取值基础数据!$J:$J,销售取值基础数据!$I:$I,$A9,销售取值基础数据!$B:$B,FE$4),"")</f>
        <v>0</v>
      </c>
      <c r="FF9" s="23">
        <f ca="1">IF($C9&gt;FF$4,SUMIFS(销售取值基础数据!$J:$J,销售取值基础数据!$I:$I,$A9,销售取值基础数据!$B:$B,FF$4),"")</f>
        <v>0</v>
      </c>
      <c r="FG9" s="23">
        <f ca="1">IF($C9&gt;FG$4,SUMIFS(销售取值基础数据!$J:$J,销售取值基础数据!$I:$I,$A9,销售取值基础数据!$B:$B,FG$4),"")</f>
        <v>0</v>
      </c>
      <c r="FH9" s="23">
        <f ca="1">IF($C9&gt;FH$4,SUMIFS(销售取值基础数据!$J:$J,销售取值基础数据!$I:$I,$A9,销售取值基础数据!$B:$B,FH$4),"")</f>
        <v>0</v>
      </c>
      <c r="FI9" s="23">
        <f ca="1">IF($C9&gt;FI$4,SUMIFS(销售取值基础数据!$J:$J,销售取值基础数据!$I:$I,$A9,销售取值基础数据!$B:$B,FI$4),"")</f>
        <v>0</v>
      </c>
      <c r="FJ9" s="23">
        <f ca="1">IF($C9&gt;FJ$4,SUMIFS(销售取值基础数据!$J:$J,销售取值基础数据!$I:$I,$A9,销售取值基础数据!$B:$B,FJ$4),"")</f>
        <v>0</v>
      </c>
      <c r="FK9" s="23">
        <f ca="1">IF($C9&gt;FK$4,SUMIFS(销售取值基础数据!$J:$J,销售取值基础数据!$I:$I,$A9,销售取值基础数据!$B:$B,FK$4),"")</f>
        <v>0</v>
      </c>
      <c r="FL9" s="23">
        <f ca="1">IF($C9&gt;FL$4,SUMIFS(销售取值基础数据!$J:$J,销售取值基础数据!$I:$I,$A9,销售取值基础数据!$B:$B,FL$4),"")</f>
        <v>0</v>
      </c>
      <c r="FM9" s="23">
        <f ca="1">IF($C9&gt;FM$4,SUMIFS(销售取值基础数据!$J:$J,销售取值基础数据!$I:$I,$A9,销售取值基础数据!$B:$B,FM$4),"")</f>
        <v>0</v>
      </c>
      <c r="FN9" s="23">
        <f ca="1">IF($C9&gt;FN$4,SUMIFS(销售取值基础数据!$J:$J,销售取值基础数据!$I:$I,$A9,销售取值基础数据!$B:$B,FN$4),"")</f>
        <v>0</v>
      </c>
      <c r="FO9" s="23">
        <f ca="1">IF($C9&gt;FO$4,SUMIFS(销售取值基础数据!$J:$J,销售取值基础数据!$I:$I,$A9,销售取值基础数据!$B:$B,FO$4),"")</f>
        <v>0</v>
      </c>
      <c r="FP9" s="23">
        <f ca="1">IF($C9&gt;FP$4,SUMIFS(销售取值基础数据!$J:$J,销售取值基础数据!$I:$I,$A9,销售取值基础数据!$B:$B,FP$4),"")</f>
        <v>0</v>
      </c>
      <c r="FQ9" s="23">
        <f ca="1">IF($C9&gt;FQ$4,SUMIFS(销售取值基础数据!$J:$J,销售取值基础数据!$I:$I,$A9,销售取值基础数据!$B:$B,FQ$4),"")</f>
        <v>0</v>
      </c>
      <c r="FR9" s="23">
        <f ca="1">IF($C9&gt;FR$4,SUMIFS(销售取值基础数据!$J:$J,销售取值基础数据!$I:$I,$A9,销售取值基础数据!$B:$B,FR$4),"")</f>
        <v>0</v>
      </c>
      <c r="FS9" s="23">
        <f ca="1">IF($C9&gt;FS$4,SUMIFS(销售取值基础数据!$J:$J,销售取值基础数据!$I:$I,$A9,销售取值基础数据!$B:$B,FS$4),"")</f>
        <v>0</v>
      </c>
      <c r="FT9" s="23">
        <f ca="1">IF($C9&gt;FT$4,SUMIFS(销售取值基础数据!$J:$J,销售取值基础数据!$I:$I,$A9,销售取值基础数据!$B:$B,FT$4),"")</f>
        <v>0</v>
      </c>
      <c r="FU9" s="23">
        <f ca="1">IF($C9&gt;FU$4,SUMIFS(销售取值基础数据!$J:$J,销售取值基础数据!$I:$I,$A9,销售取值基础数据!$B:$B,FU$4),"")</f>
        <v>0</v>
      </c>
      <c r="FV9" s="23">
        <f ca="1">IF($C9&gt;FV$4,SUMIFS(销售取值基础数据!$J:$J,销售取值基础数据!$I:$I,$A9,销售取值基础数据!$B:$B,FV$4),"")</f>
        <v>0</v>
      </c>
      <c r="FW9" s="23">
        <f ca="1">IF($C9&gt;FW$4,SUMIFS(销售取值基础数据!$J:$J,销售取值基础数据!$I:$I,$A9,销售取值基础数据!$B:$B,FW$4),"")</f>
        <v>0</v>
      </c>
      <c r="FX9" s="23">
        <f ca="1">IF($C9&gt;FX$4,SUMIFS(销售取值基础数据!$J:$J,销售取值基础数据!$I:$I,$A9,销售取值基础数据!$B:$B,FX$4),"")</f>
        <v>0</v>
      </c>
      <c r="FY9" s="23">
        <f ca="1">IF($C9&gt;FY$4,SUMIFS(销售取值基础数据!$J:$J,销售取值基础数据!$I:$I,$A9,销售取值基础数据!$B:$B,FY$4),"")</f>
        <v>0</v>
      </c>
      <c r="FZ9" s="23">
        <f ca="1">IF($C9&gt;FZ$4,SUMIFS(销售取值基础数据!$J:$J,销售取值基础数据!$I:$I,$A9,销售取值基础数据!$B:$B,FZ$4),"")</f>
        <v>0</v>
      </c>
      <c r="GA9" s="23">
        <f ca="1">IF($C9&gt;GA$4,SUMIFS(销售取值基础数据!$J:$J,销售取值基础数据!$I:$I,$A9,销售取值基础数据!$B:$B,GA$4),"")</f>
        <v>0</v>
      </c>
      <c r="GB9" s="23">
        <f ca="1">IF($C9&gt;GB$4,SUMIFS(销售取值基础数据!$J:$J,销售取值基础数据!$I:$I,$A9,销售取值基础数据!$B:$B,GB$4),"")</f>
        <v>0</v>
      </c>
      <c r="GC9" s="23">
        <f ca="1">IF($C9&gt;GC$4,SUMIFS(销售取值基础数据!$J:$J,销售取值基础数据!$I:$I,$A9,销售取值基础数据!$B:$B,GC$4),"")</f>
        <v>0</v>
      </c>
      <c r="GD9" s="23">
        <f ca="1">IF($C9&gt;GD$4,SUMIFS(销售取值基础数据!$J:$J,销售取值基础数据!$I:$I,$A9,销售取值基础数据!$B:$B,GD$4),"")</f>
        <v>0</v>
      </c>
      <c r="GE9" s="23">
        <f ca="1">IF($C9&gt;GE$4,SUMIFS(销售取值基础数据!$J:$J,销售取值基础数据!$I:$I,$A9,销售取值基础数据!$B:$B,GE$4),"")</f>
        <v>0</v>
      </c>
      <c r="GF9" s="23">
        <f ca="1">IF($C9&gt;GF$4,SUMIFS(销售取值基础数据!$J:$J,销售取值基础数据!$I:$I,$A9,销售取值基础数据!$B:$B,GF$4),"")</f>
        <v>0</v>
      </c>
      <c r="GG9" s="23">
        <f ca="1">IF($C9&gt;GG$4,SUMIFS(销售取值基础数据!$J:$J,销售取值基础数据!$I:$I,$A9,销售取值基础数据!$B:$B,GG$4),"")</f>
        <v>0</v>
      </c>
      <c r="GH9" s="23">
        <f ca="1">IF($C9&gt;GH$4,SUMIFS(销售取值基础数据!$J:$J,销售取值基础数据!$I:$I,$A9,销售取值基础数据!$B:$B,GH$4),"")</f>
        <v>0</v>
      </c>
      <c r="GI9" s="23">
        <f ca="1">IF($C9&gt;GI$4,SUMIFS(销售取值基础数据!$J:$J,销售取值基础数据!$I:$I,$A9,销售取值基础数据!$B:$B,GI$4),"")</f>
        <v>0</v>
      </c>
      <c r="GJ9" s="23">
        <f ca="1">IF($C9&gt;GJ$4,SUMIFS(销售取值基础数据!$J:$J,销售取值基础数据!$I:$I,$A9,销售取值基础数据!$B:$B,GJ$4),"")</f>
        <v>0</v>
      </c>
      <c r="GK9" s="23">
        <f ca="1">IF($C9&gt;GK$4,SUMIFS(销售取值基础数据!$J:$J,销售取值基础数据!$I:$I,$A9,销售取值基础数据!$B:$B,GK$4),"")</f>
        <v>0</v>
      </c>
      <c r="GL9" s="23">
        <f ca="1">IF($C9&gt;GL$4,SUMIFS(销售取值基础数据!$J:$J,销售取值基础数据!$I:$I,$A9,销售取值基础数据!$B:$B,GL$4),"")</f>
        <v>0</v>
      </c>
      <c r="GM9" s="23">
        <f ca="1">IF($C9&gt;GM$4,SUMIFS(销售取值基础数据!$J:$J,销售取值基础数据!$I:$I,$A9,销售取值基础数据!$B:$B,GM$4),"")</f>
        <v>0</v>
      </c>
      <c r="GN9" s="23">
        <f ca="1">IF($C9&gt;GN$4,SUMIFS(销售取值基础数据!$J:$J,销售取值基础数据!$I:$I,$A9,销售取值基础数据!$B:$B,GN$4),"")</f>
        <v>0</v>
      </c>
      <c r="GO9" s="23">
        <f ca="1">IF($C9&gt;GO$4,SUMIFS(销售取值基础数据!$J:$J,销售取值基础数据!$I:$I,$A9,销售取值基础数据!$B:$B,GO$4),"")</f>
        <v>0</v>
      </c>
    </row>
    <row r="10" spans="1:197" x14ac:dyDescent="0.25">
      <c r="A10" s="7"/>
      <c r="B10" s="8"/>
      <c r="C10" s="9">
        <f t="shared" ref="C10:C12" ca="1" si="4">TODAY()-B10</f>
        <v>46203</v>
      </c>
      <c r="D10" s="9"/>
      <c r="E10" s="9">
        <f t="shared" si="3"/>
        <v>0</v>
      </c>
      <c r="F10" s="9"/>
      <c r="G10" s="9"/>
      <c r="H10" s="10" t="e">
        <f t="shared" si="1"/>
        <v>#DIV/0!</v>
      </c>
      <c r="I10" s="9"/>
      <c r="J10" s="9">
        <f>SUMIFS(销售取值基础数据!J:J,销售取值基础数据!I:I,A10,销售取值基础数据!E:E,"可取")</f>
        <v>0</v>
      </c>
      <c r="K10" s="9"/>
      <c r="L10" s="9"/>
      <c r="M10" s="11">
        <f>_xlfn.XLOOKUP(A10,销售取值基础数据!I:I,销售取值基础数据!J:J,0,0,-1)</f>
        <v>0</v>
      </c>
      <c r="N10" s="11" t="e">
        <f ca="1">_xlfn.XLOOKUP(A10,'销售计划（销售后）'!A:A,'销售计划（销售后）'!N:N)</f>
        <v>#NAME?</v>
      </c>
      <c r="O10" s="52">
        <v>46144</v>
      </c>
      <c r="P10" s="22" t="str" cm="1">
        <f t="array" ref="P10">IFERROR(INDEX(R10:GO10,Q10),"/")</f>
        <v>/</v>
      </c>
      <c r="Q10" s="22">
        <f t="shared" si="2"/>
        <v>46144</v>
      </c>
      <c r="R10" s="23">
        <f>SUMIFS(销售取值基础数据!J:J,销售取值基础数据!I:I,A10,销售取值基础数据!B:B,$R$4)</f>
        <v>0</v>
      </c>
      <c r="S10" s="23">
        <f ca="1">IF($C10&gt;S$4,SUMIFS(销售取值基础数据!$J:$J,销售取值基础数据!$I:$I,$A10,销售取值基础数据!$B:$B,S$4),"")</f>
        <v>0</v>
      </c>
      <c r="T10" s="23">
        <f ca="1">IF($C10&gt;T$4,SUMIFS(销售取值基础数据!$J:$J,销售取值基础数据!$I:$I,$A10,销售取值基础数据!$B:$B,T$4),"")</f>
        <v>0</v>
      </c>
      <c r="U10" s="23">
        <f ca="1">IF($C10&gt;U$4,SUMIFS(销售取值基础数据!$J:$J,销售取值基础数据!$I:$I,$A10,销售取值基础数据!$B:$B,U$4),"")</f>
        <v>0</v>
      </c>
      <c r="V10" s="23">
        <f ca="1">IF($C10&gt;V$4,SUMIFS(销售取值基础数据!$J:$J,销售取值基础数据!$I:$I,$A10,销售取值基础数据!$B:$B,V$4),"")</f>
        <v>0</v>
      </c>
      <c r="W10" s="23">
        <f ca="1">IF($C10&gt;W$4,SUMIFS(销售取值基础数据!$J:$J,销售取值基础数据!$I:$I,$A10,销售取值基础数据!$B:$B,W$4),"")</f>
        <v>0</v>
      </c>
      <c r="X10" s="23">
        <f ca="1">IF($C10&gt;X$4,SUMIFS(销售取值基础数据!$J:$J,销售取值基础数据!$I:$I,$A10,销售取值基础数据!$B:$B,X$4),"")</f>
        <v>0</v>
      </c>
      <c r="Y10" s="23">
        <f ca="1">IF($C10&gt;Y$4,SUMIFS(销售取值基础数据!$J:$J,销售取值基础数据!$I:$I,$A10,销售取值基础数据!$B:$B,Y$4),"")</f>
        <v>0</v>
      </c>
      <c r="Z10" s="23">
        <f ca="1">IF($C10&gt;Z$4,SUMIFS(销售取值基础数据!$J:$J,销售取值基础数据!$I:$I,$A10,销售取值基础数据!$B:$B,Z$4),"")</f>
        <v>0</v>
      </c>
      <c r="AA10" s="23">
        <f ca="1">IF($C10&gt;AA$4,SUMIFS(销售取值基础数据!$J:$J,销售取值基础数据!$I:$I,$A10,销售取值基础数据!$B:$B,AA$4),"")</f>
        <v>0</v>
      </c>
      <c r="AB10" s="23">
        <f ca="1">IF($C10&gt;AB$4,SUMIFS(销售取值基础数据!$J:$J,销售取值基础数据!$I:$I,$A10,销售取值基础数据!$B:$B,AB$4),"")</f>
        <v>0</v>
      </c>
      <c r="AC10" s="23">
        <f ca="1">IF($C10&gt;AC$4,SUMIFS(销售取值基础数据!$J:$J,销售取值基础数据!$I:$I,$A10,销售取值基础数据!$B:$B,AC$4),"")</f>
        <v>0</v>
      </c>
      <c r="AD10" s="23">
        <f ca="1">IF($C10&gt;AD$4,SUMIFS(销售取值基础数据!$J:$J,销售取值基础数据!$I:$I,$A10,销售取值基础数据!$B:$B,AD$4),"")</f>
        <v>0</v>
      </c>
      <c r="AE10" s="23">
        <f ca="1">IF($C10&gt;AE$4,SUMIFS(销售取值基础数据!$J:$J,销售取值基础数据!$I:$I,$A10,销售取值基础数据!$B:$B,AE$4),"")</f>
        <v>0</v>
      </c>
      <c r="AF10" s="23">
        <f ca="1">IF($C10&gt;AF$4,SUMIFS(销售取值基础数据!$J:$J,销售取值基础数据!$I:$I,$A10,销售取值基础数据!$B:$B,AF$4),"")</f>
        <v>0</v>
      </c>
      <c r="AG10" s="23">
        <f ca="1">IF($C10&gt;AG$4,SUMIFS(销售取值基础数据!$J:$J,销售取值基础数据!$I:$I,$A10,销售取值基础数据!$B:$B,AG$4),"")</f>
        <v>0</v>
      </c>
      <c r="AH10" s="23">
        <f ca="1">IF($C10&gt;AH$4,SUMIFS(销售取值基础数据!$J:$J,销售取值基础数据!$I:$I,$A10,销售取值基础数据!$B:$B,AH$4),"")</f>
        <v>0</v>
      </c>
      <c r="AI10" s="23">
        <f ca="1">IF($C10&gt;AI$4,SUMIFS(销售取值基础数据!$J:$J,销售取值基础数据!$I:$I,$A10,销售取值基础数据!$B:$B,AI$4),"")</f>
        <v>0</v>
      </c>
      <c r="AJ10" s="23">
        <f ca="1">IF($C10&gt;AJ$4,SUMIFS(销售取值基础数据!$J:$J,销售取值基础数据!$I:$I,$A10,销售取值基础数据!$B:$B,AJ$4),"")</f>
        <v>0</v>
      </c>
      <c r="AK10" s="23">
        <f ca="1">IF($C10&gt;AK$4,SUMIFS(销售取值基础数据!$J:$J,销售取值基础数据!$I:$I,$A10,销售取值基础数据!$B:$B,AK$4),"")</f>
        <v>0</v>
      </c>
      <c r="AL10" s="23">
        <f ca="1">IF($C10&gt;AL$4,SUMIFS(销售取值基础数据!$J:$J,销售取值基础数据!$I:$I,$A10,销售取值基础数据!$B:$B,AL$4),"")</f>
        <v>0</v>
      </c>
      <c r="AM10" s="23">
        <f ca="1">IF($C10&gt;AM$4,SUMIFS(销售取值基础数据!$J:$J,销售取值基础数据!$I:$I,$A10,销售取值基础数据!$B:$B,AM$4),"")</f>
        <v>0</v>
      </c>
      <c r="AN10" s="23">
        <f ca="1">IF($C10&gt;AN$4,SUMIFS(销售取值基础数据!$J:$J,销售取值基础数据!$I:$I,$A10,销售取值基础数据!$B:$B,AN$4),"")</f>
        <v>0</v>
      </c>
      <c r="AO10" s="23">
        <f ca="1">IF($C10&gt;AO$4,SUMIFS(销售取值基础数据!$J:$J,销售取值基础数据!$I:$I,$A10,销售取值基础数据!$B:$B,AO$4),"")</f>
        <v>0</v>
      </c>
      <c r="AP10" s="23">
        <f ca="1">IF($C10&gt;AP$4,SUMIFS(销售取值基础数据!$J:$J,销售取值基础数据!$I:$I,$A10,销售取值基础数据!$B:$B,AP$4),"")</f>
        <v>0</v>
      </c>
      <c r="AQ10" s="23">
        <f ca="1">IF($C10&gt;AQ$4,SUMIFS(销售取值基础数据!$J:$J,销售取值基础数据!$I:$I,$A10,销售取值基础数据!$B:$B,AQ$4),"")</f>
        <v>0</v>
      </c>
      <c r="AR10" s="23">
        <f ca="1">IF($C10&gt;AR$4,SUMIFS(销售取值基础数据!$J:$J,销售取值基础数据!$I:$I,$A10,销售取值基础数据!$B:$B,AR$4),"")</f>
        <v>0</v>
      </c>
      <c r="AS10" s="23">
        <f ca="1">IF($C10&gt;AS$4,SUMIFS(销售取值基础数据!$J:$J,销售取值基础数据!$I:$I,$A10,销售取值基础数据!$B:$B,AS$4),"")</f>
        <v>0</v>
      </c>
      <c r="AT10" s="23">
        <f ca="1">IF($C10&gt;AT$4,SUMIFS(销售取值基础数据!$J:$J,销售取值基础数据!$I:$I,$A10,销售取值基础数据!$B:$B,AT$4),"")</f>
        <v>0</v>
      </c>
      <c r="AU10" s="23">
        <f ca="1">IF($C10&gt;AU$4,SUMIFS(销售取值基础数据!$J:$J,销售取值基础数据!$I:$I,$A10,销售取值基础数据!$B:$B,AU$4),"")</f>
        <v>0</v>
      </c>
      <c r="AV10" s="23">
        <f ca="1">IF($C10&gt;AV$4,SUMIFS(销售取值基础数据!$J:$J,销售取值基础数据!$I:$I,$A10,销售取值基础数据!$B:$B,AV$4),"")</f>
        <v>0</v>
      </c>
      <c r="AW10" s="23">
        <f ca="1">IF($C10&gt;AW$4,SUMIFS(销售取值基础数据!$J:$J,销售取值基础数据!$I:$I,$A10,销售取值基础数据!$B:$B,AW$4),"")</f>
        <v>0</v>
      </c>
      <c r="AX10" s="23">
        <f ca="1">IF($C10&gt;AX$4,SUMIFS(销售取值基础数据!$J:$J,销售取值基础数据!$I:$I,$A10,销售取值基础数据!$B:$B,AX$4),"")</f>
        <v>0</v>
      </c>
      <c r="AY10" s="23">
        <f ca="1">IF($C10&gt;AY$4,SUMIFS(销售取值基础数据!$J:$J,销售取值基础数据!$I:$I,$A10,销售取值基础数据!$B:$B,AY$4),"")</f>
        <v>0</v>
      </c>
      <c r="AZ10" s="23">
        <f ca="1">IF($C10&gt;AZ$4,SUMIFS(销售取值基础数据!$J:$J,销售取值基础数据!$I:$I,$A10,销售取值基础数据!$B:$B,AZ$4),"")</f>
        <v>0</v>
      </c>
      <c r="BA10" s="23">
        <f ca="1">IF($C10&gt;BA$4,SUMIFS(销售取值基础数据!$J:$J,销售取值基础数据!$I:$I,$A10,销售取值基础数据!$B:$B,BA$4),"")</f>
        <v>0</v>
      </c>
      <c r="BB10" s="23">
        <f ca="1">IF($C10&gt;BB$4,SUMIFS(销售取值基础数据!$J:$J,销售取值基础数据!$I:$I,$A10,销售取值基础数据!$B:$B,BB$4),"")</f>
        <v>0</v>
      </c>
      <c r="BC10" s="23">
        <f ca="1">IF($C10&gt;BC$4,SUMIFS(销售取值基础数据!$J:$J,销售取值基础数据!$I:$I,$A10,销售取值基础数据!$B:$B,BC$4),"")</f>
        <v>0</v>
      </c>
      <c r="BD10" s="23">
        <f ca="1">IF($C10&gt;BD$4,SUMIFS(销售取值基础数据!$J:$J,销售取值基础数据!$I:$I,$A10,销售取值基础数据!$B:$B,BD$4),"")</f>
        <v>0</v>
      </c>
      <c r="BE10" s="23">
        <f ca="1">IF($C10&gt;BE$4,SUMIFS(销售取值基础数据!$J:$J,销售取值基础数据!$I:$I,$A10,销售取值基础数据!$B:$B,BE$4),"")</f>
        <v>0</v>
      </c>
      <c r="BF10" s="23">
        <f ca="1">IF($C10&gt;BF$4,SUMIFS(销售取值基础数据!$J:$J,销售取值基础数据!$I:$I,$A10,销售取值基础数据!$B:$B,BF$4),"")</f>
        <v>0</v>
      </c>
      <c r="BG10" s="23">
        <f ca="1">IF($C10&gt;BG$4,SUMIFS(销售取值基础数据!$J:$J,销售取值基础数据!$I:$I,$A10,销售取值基础数据!$B:$B,BG$4),"")</f>
        <v>0</v>
      </c>
      <c r="BH10" s="23">
        <f ca="1">IF($C10&gt;BH$4,SUMIFS(销售取值基础数据!$J:$J,销售取值基础数据!$I:$I,$A10,销售取值基础数据!$B:$B,BH$4),"")</f>
        <v>0</v>
      </c>
      <c r="BI10" s="23">
        <f ca="1">IF($C10&gt;BI$4,SUMIFS(销售取值基础数据!$J:$J,销售取值基础数据!$I:$I,$A10,销售取值基础数据!$B:$B,BI$4),"")</f>
        <v>0</v>
      </c>
      <c r="BJ10" s="23">
        <f ca="1">IF($C10&gt;BJ$4,SUMIFS(销售取值基础数据!$J:$J,销售取值基础数据!$I:$I,$A10,销售取值基础数据!$B:$B,BJ$4),"")</f>
        <v>0</v>
      </c>
      <c r="BK10" s="23">
        <f ca="1">IF($C10&gt;BK$4,SUMIFS(销售取值基础数据!$J:$J,销售取值基础数据!$I:$I,$A10,销售取值基础数据!$B:$B,BK$4),"")</f>
        <v>0</v>
      </c>
      <c r="BL10" s="23">
        <f ca="1">IF($C10&gt;BL$4,SUMIFS(销售取值基础数据!$J:$J,销售取值基础数据!$I:$I,$A10,销售取值基础数据!$B:$B,BL$4),"")</f>
        <v>0</v>
      </c>
      <c r="BM10" s="23">
        <f ca="1">IF($C10&gt;BM$4,SUMIFS(销售取值基础数据!$J:$J,销售取值基础数据!$I:$I,$A10,销售取值基础数据!$B:$B,BM$4),"")</f>
        <v>0</v>
      </c>
      <c r="BN10" s="23">
        <f ca="1">IF($C10&gt;BN$4,SUMIFS(销售取值基础数据!$J:$J,销售取值基础数据!$I:$I,$A10,销售取值基础数据!$B:$B,BN$4),"")</f>
        <v>0</v>
      </c>
      <c r="BO10" s="23">
        <f ca="1">IF($C10&gt;BO$4,SUMIFS(销售取值基础数据!$J:$J,销售取值基础数据!$I:$I,$A10,销售取值基础数据!$B:$B,BO$4),"")</f>
        <v>0</v>
      </c>
      <c r="BP10" s="23">
        <f ca="1">IF($C10&gt;BP$4,SUMIFS(销售取值基础数据!$J:$J,销售取值基础数据!$I:$I,$A10,销售取值基础数据!$B:$B,BP$4),"")</f>
        <v>0</v>
      </c>
      <c r="BQ10" s="23">
        <f ca="1">IF($C10&gt;BQ$4,SUMIFS(销售取值基础数据!$J:$J,销售取值基础数据!$I:$I,$A10,销售取值基础数据!$B:$B,BQ$4),"")</f>
        <v>0</v>
      </c>
      <c r="BR10" s="23">
        <f ca="1">IF($C10&gt;BR$4,SUMIFS(销售取值基础数据!$J:$J,销售取值基础数据!$I:$I,$A10,销售取值基础数据!$B:$B,BR$4),"")</f>
        <v>0</v>
      </c>
      <c r="BS10" s="23">
        <f ca="1">IF($C10&gt;BS$4,SUMIFS(销售取值基础数据!$J:$J,销售取值基础数据!$I:$I,$A10,销售取值基础数据!$B:$B,BS$4),"")</f>
        <v>0</v>
      </c>
      <c r="BT10" s="23">
        <f ca="1">IF($C10&gt;BT$4,SUMIFS(销售取值基础数据!$J:$J,销售取值基础数据!$I:$I,$A10,销售取值基础数据!$B:$B,BT$4),"")</f>
        <v>0</v>
      </c>
      <c r="BU10" s="23">
        <f ca="1">IF($C10&gt;BU$4,SUMIFS(销售取值基础数据!$J:$J,销售取值基础数据!$I:$I,$A10,销售取值基础数据!$B:$B,BU$4),"")</f>
        <v>0</v>
      </c>
      <c r="BV10" s="23">
        <f ca="1">IF($C10&gt;BV$4,SUMIFS(销售取值基础数据!$J:$J,销售取值基础数据!$I:$I,$A10,销售取值基础数据!$B:$B,BV$4),"")</f>
        <v>0</v>
      </c>
      <c r="BW10" s="23">
        <f ca="1">IF($C10&gt;BW$4,SUMIFS(销售取值基础数据!$J:$J,销售取值基础数据!$I:$I,$A10,销售取值基础数据!$B:$B,BW$4),"")</f>
        <v>0</v>
      </c>
      <c r="BX10" s="23">
        <f ca="1">IF($C10&gt;BX$4,SUMIFS(销售取值基础数据!$J:$J,销售取值基础数据!$I:$I,$A10,销售取值基础数据!$B:$B,BX$4),"")</f>
        <v>0</v>
      </c>
      <c r="BY10" s="23">
        <f ca="1">IF($C10&gt;BY$4,SUMIFS(销售取值基础数据!$J:$J,销售取值基础数据!$I:$I,$A10,销售取值基础数据!$B:$B,BY$4),"")</f>
        <v>0</v>
      </c>
      <c r="BZ10" s="23">
        <f ca="1">IF($C10&gt;BZ$4,SUMIFS(销售取值基础数据!$J:$J,销售取值基础数据!$I:$I,$A10,销售取值基础数据!$B:$B,BZ$4),"")</f>
        <v>0</v>
      </c>
      <c r="CA10" s="23">
        <f ca="1">IF($C10&gt;CA$4,SUMIFS(销售取值基础数据!$J:$J,销售取值基础数据!$I:$I,$A10,销售取值基础数据!$B:$B,CA$4),"")</f>
        <v>0</v>
      </c>
      <c r="CB10" s="23">
        <f ca="1">IF($C10&gt;CB$4,SUMIFS(销售取值基础数据!$J:$J,销售取值基础数据!$I:$I,$A10,销售取值基础数据!$B:$B,CB$4),"")</f>
        <v>0</v>
      </c>
      <c r="CC10" s="23">
        <f ca="1">IF($C10&gt;CC$4,SUMIFS(销售取值基础数据!$J:$J,销售取值基础数据!$I:$I,$A10,销售取值基础数据!$B:$B,CC$4),"")</f>
        <v>0</v>
      </c>
      <c r="CD10" s="23">
        <f ca="1">IF($C10&gt;CD$4,SUMIFS(销售取值基础数据!$J:$J,销售取值基础数据!$I:$I,$A10,销售取值基础数据!$B:$B,CD$4),"")</f>
        <v>0</v>
      </c>
      <c r="CE10" s="23">
        <f ca="1">IF($C10&gt;CE$4,SUMIFS(销售取值基础数据!$J:$J,销售取值基础数据!$I:$I,$A10,销售取值基础数据!$B:$B,CE$4),"")</f>
        <v>0</v>
      </c>
      <c r="CF10" s="23">
        <f ca="1">IF($C10&gt;CF$4,SUMIFS(销售取值基础数据!$J:$J,销售取值基础数据!$I:$I,$A10,销售取值基础数据!$B:$B,CF$4),"")</f>
        <v>0</v>
      </c>
      <c r="CG10" s="23">
        <f ca="1">IF($C10&gt;CG$4,SUMIFS(销售取值基础数据!$J:$J,销售取值基础数据!$I:$I,$A10,销售取值基础数据!$B:$B,CG$4),"")</f>
        <v>0</v>
      </c>
      <c r="CH10" s="23">
        <f ca="1">IF($C10&gt;CH$4,SUMIFS(销售取值基础数据!$J:$J,销售取值基础数据!$I:$I,$A10,销售取值基础数据!$B:$B,CH$4),"")</f>
        <v>0</v>
      </c>
      <c r="CI10" s="23">
        <f ca="1">IF($C10&gt;CI$4,SUMIFS(销售取值基础数据!$J:$J,销售取值基础数据!$I:$I,$A10,销售取值基础数据!$B:$B,CI$4),"")</f>
        <v>0</v>
      </c>
      <c r="CJ10" s="23">
        <f ca="1">IF($C10&gt;CJ$4,SUMIFS(销售取值基础数据!$J:$J,销售取值基础数据!$I:$I,$A10,销售取值基础数据!$B:$B,CJ$4),"")</f>
        <v>0</v>
      </c>
      <c r="CK10" s="23">
        <f ca="1">IF($C10&gt;CK$4,SUMIFS(销售取值基础数据!$J:$J,销售取值基础数据!$I:$I,$A10,销售取值基础数据!$B:$B,CK$4),"")</f>
        <v>0</v>
      </c>
      <c r="CL10" s="23">
        <f ca="1">IF($C10&gt;CL$4,SUMIFS(销售取值基础数据!$J:$J,销售取值基础数据!$I:$I,$A10,销售取值基础数据!$B:$B,CL$4),"")</f>
        <v>0</v>
      </c>
      <c r="CM10" s="23">
        <f ca="1">IF($C10&gt;CM$4,SUMIFS(销售取值基础数据!$J:$J,销售取值基础数据!$I:$I,$A10,销售取值基础数据!$B:$B,CM$4),"")</f>
        <v>0</v>
      </c>
      <c r="CN10" s="23">
        <f ca="1">IF($C10&gt;CN$4,SUMIFS(销售取值基础数据!$J:$J,销售取值基础数据!$I:$I,$A10,销售取值基础数据!$B:$B,CN$4),"")</f>
        <v>0</v>
      </c>
      <c r="CO10" s="23">
        <f ca="1">IF($C10&gt;CO$4,SUMIFS(销售取值基础数据!$J:$J,销售取值基础数据!$I:$I,$A10,销售取值基础数据!$B:$B,CO$4),"")</f>
        <v>0</v>
      </c>
      <c r="CP10" s="23">
        <f ca="1">IF($C10&gt;CP$4,SUMIFS(销售取值基础数据!$J:$J,销售取值基础数据!$I:$I,$A10,销售取值基础数据!$B:$B,CP$4),"")</f>
        <v>0</v>
      </c>
      <c r="CQ10" s="23">
        <f ca="1">IF($C10&gt;CQ$4,SUMIFS(销售取值基础数据!$J:$J,销售取值基础数据!$I:$I,$A10,销售取值基础数据!$B:$B,CQ$4),"")</f>
        <v>0</v>
      </c>
      <c r="CR10" s="23">
        <f ca="1">IF($C10&gt;CR$4,SUMIFS(销售取值基础数据!$J:$J,销售取值基础数据!$I:$I,$A10,销售取值基础数据!$B:$B,CR$4),"")</f>
        <v>0</v>
      </c>
      <c r="CS10" s="23">
        <f ca="1">IF($C10&gt;CS$4,SUMIFS(销售取值基础数据!$J:$J,销售取值基础数据!$I:$I,$A10,销售取值基础数据!$B:$B,CS$4),"")</f>
        <v>0</v>
      </c>
      <c r="CT10" s="23">
        <f ca="1">IF($C10&gt;CT$4,SUMIFS(销售取值基础数据!$J:$J,销售取值基础数据!$I:$I,$A10,销售取值基础数据!$B:$B,CT$4),"")</f>
        <v>0</v>
      </c>
      <c r="CU10" s="23">
        <f ca="1">IF($C10&gt;CU$4,SUMIFS(销售取值基础数据!$J:$J,销售取值基础数据!$I:$I,$A10,销售取值基础数据!$B:$B,CU$4),"")</f>
        <v>0</v>
      </c>
      <c r="CV10" s="23">
        <f ca="1">IF($C10&gt;CV$4,SUMIFS(销售取值基础数据!$J:$J,销售取值基础数据!$I:$I,$A10,销售取值基础数据!$B:$B,CV$4),"")</f>
        <v>0</v>
      </c>
      <c r="CW10" s="23">
        <f ca="1">IF($C10&gt;CW$4,SUMIFS(销售取值基础数据!$J:$J,销售取值基础数据!$I:$I,$A10,销售取值基础数据!$B:$B,CW$4),"")</f>
        <v>0</v>
      </c>
      <c r="CX10" s="23">
        <f ca="1">IF($C10&gt;CX$4,SUMIFS(销售取值基础数据!$J:$J,销售取值基础数据!$I:$I,$A10,销售取值基础数据!$B:$B,CX$4),"")</f>
        <v>0</v>
      </c>
      <c r="CY10" s="23">
        <f ca="1">IF($C10&gt;CY$4,SUMIFS(销售取值基础数据!$J:$J,销售取值基础数据!$I:$I,$A10,销售取值基础数据!$B:$B,CY$4),"")</f>
        <v>0</v>
      </c>
      <c r="CZ10" s="23">
        <f ca="1">IF($C10&gt;CZ$4,SUMIFS(销售取值基础数据!$J:$J,销售取值基础数据!$I:$I,$A10,销售取值基础数据!$B:$B,CZ$4),"")</f>
        <v>0</v>
      </c>
      <c r="DA10" s="23">
        <f ca="1">IF($C10&gt;DA$4,SUMIFS(销售取值基础数据!$J:$J,销售取值基础数据!$I:$I,$A10,销售取值基础数据!$B:$B,DA$4),"")</f>
        <v>0</v>
      </c>
      <c r="DB10" s="23">
        <f ca="1">IF($C10&gt;DB$4,SUMIFS(销售取值基础数据!$J:$J,销售取值基础数据!$I:$I,$A10,销售取值基础数据!$B:$B,DB$4),"")</f>
        <v>0</v>
      </c>
      <c r="DC10" s="23">
        <f ca="1">IF($C10&gt;DC$4,SUMIFS(销售取值基础数据!$J:$J,销售取值基础数据!$I:$I,$A10,销售取值基础数据!$B:$B,DC$4),"")</f>
        <v>0</v>
      </c>
      <c r="DD10" s="23">
        <f ca="1">IF($C10&gt;DD$4,SUMIFS(销售取值基础数据!$J:$J,销售取值基础数据!$I:$I,$A10,销售取值基础数据!$B:$B,DD$4),"")</f>
        <v>0</v>
      </c>
      <c r="DE10" s="23">
        <f ca="1">IF($C10&gt;DE$4,SUMIFS(销售取值基础数据!$J:$J,销售取值基础数据!$I:$I,$A10,销售取值基础数据!$B:$B,DE$4),"")</f>
        <v>0</v>
      </c>
      <c r="DF10" s="23">
        <f ca="1">IF($C10&gt;DF$4,SUMIFS(销售取值基础数据!$J:$J,销售取值基础数据!$I:$I,$A10,销售取值基础数据!$B:$B,DF$4),"")</f>
        <v>0</v>
      </c>
      <c r="DG10" s="23">
        <f ca="1">IF($C10&gt;DG$4,SUMIFS(销售取值基础数据!$J:$J,销售取值基础数据!$I:$I,$A10,销售取值基础数据!$B:$B,DG$4),"")</f>
        <v>0</v>
      </c>
      <c r="DH10" s="23">
        <f ca="1">IF($C10&gt;DH$4,SUMIFS(销售取值基础数据!$J:$J,销售取值基础数据!$I:$I,$A10,销售取值基础数据!$B:$B,DH$4),"")</f>
        <v>0</v>
      </c>
      <c r="DI10" s="23">
        <f ca="1">IF($C10&gt;DI$4,SUMIFS(销售取值基础数据!$J:$J,销售取值基础数据!$I:$I,$A10,销售取值基础数据!$B:$B,DI$4),"")</f>
        <v>0</v>
      </c>
      <c r="DJ10" s="23">
        <f ca="1">IF($C10&gt;DJ$4,SUMIFS(销售取值基础数据!$J:$J,销售取值基础数据!$I:$I,$A10,销售取值基础数据!$B:$B,DJ$4),"")</f>
        <v>0</v>
      </c>
      <c r="DK10" s="23">
        <f ca="1">IF($C10&gt;DK$4,SUMIFS(销售取值基础数据!$J:$J,销售取值基础数据!$I:$I,$A10,销售取值基础数据!$B:$B,DK$4),"")</f>
        <v>0</v>
      </c>
      <c r="DL10" s="23">
        <f ca="1">IF($C10&gt;DL$4,SUMIFS(销售取值基础数据!$J:$J,销售取值基础数据!$I:$I,$A10,销售取值基础数据!$B:$B,DL$4),"")</f>
        <v>0</v>
      </c>
      <c r="DM10" s="23">
        <f ca="1">IF($C10&gt;DM$4,SUMIFS(销售取值基础数据!$J:$J,销售取值基础数据!$I:$I,$A10,销售取值基础数据!$B:$B,DM$4),"")</f>
        <v>0</v>
      </c>
      <c r="DN10" s="23">
        <f ca="1">IF($C10&gt;DN$4,SUMIFS(销售取值基础数据!$J:$J,销售取值基础数据!$I:$I,$A10,销售取值基础数据!$B:$B,DN$4),"")</f>
        <v>0</v>
      </c>
      <c r="DO10" s="23">
        <f ca="1">IF($C10&gt;DO$4,SUMIFS(销售取值基础数据!$J:$J,销售取值基础数据!$I:$I,$A10,销售取值基础数据!$B:$B,DO$4),"")</f>
        <v>0</v>
      </c>
      <c r="DP10" s="23">
        <f ca="1">IF($C10&gt;DP$4,SUMIFS(销售取值基础数据!$J:$J,销售取值基础数据!$I:$I,$A10,销售取值基础数据!$B:$B,DP$4),"")</f>
        <v>0</v>
      </c>
      <c r="DQ10" s="23">
        <f ca="1">IF($C10&gt;DQ$4,SUMIFS(销售取值基础数据!$J:$J,销售取值基础数据!$I:$I,$A10,销售取值基础数据!$B:$B,DQ$4),"")</f>
        <v>0</v>
      </c>
      <c r="DR10" s="23">
        <f ca="1">IF($C10&gt;DR$4,SUMIFS(销售取值基础数据!$J:$J,销售取值基础数据!$I:$I,$A10,销售取值基础数据!$B:$B,DR$4),"")</f>
        <v>0</v>
      </c>
      <c r="DS10" s="23">
        <f ca="1">IF($C10&gt;DS$4,SUMIFS(销售取值基础数据!$J:$J,销售取值基础数据!$I:$I,$A10,销售取值基础数据!$B:$B,DS$4),"")</f>
        <v>0</v>
      </c>
      <c r="DT10" s="23">
        <f ca="1">IF($C10&gt;DT$4,SUMIFS(销售取值基础数据!$J:$J,销售取值基础数据!$I:$I,$A10,销售取值基础数据!$B:$B,DT$4),"")</f>
        <v>0</v>
      </c>
      <c r="DU10" s="23">
        <f ca="1">IF($C10&gt;DU$4,SUMIFS(销售取值基础数据!$J:$J,销售取值基础数据!$I:$I,$A10,销售取值基础数据!$B:$B,DU$4),"")</f>
        <v>0</v>
      </c>
      <c r="DV10" s="23">
        <f ca="1">IF($C10&gt;DV$4,SUMIFS(销售取值基础数据!$J:$J,销售取值基础数据!$I:$I,$A10,销售取值基础数据!$B:$B,DV$4),"")</f>
        <v>0</v>
      </c>
      <c r="DW10" s="23">
        <f ca="1">IF($C10&gt;DW$4,SUMIFS(销售取值基础数据!$J:$J,销售取值基础数据!$I:$I,$A10,销售取值基础数据!$B:$B,DW$4),"")</f>
        <v>0</v>
      </c>
      <c r="DX10" s="23">
        <f ca="1">IF($C10&gt;DX$4,SUMIFS(销售取值基础数据!$J:$J,销售取值基础数据!$I:$I,$A10,销售取值基础数据!$B:$B,DX$4),"")</f>
        <v>0</v>
      </c>
      <c r="DY10" s="23">
        <f ca="1">IF($C10&gt;DY$4,SUMIFS(销售取值基础数据!$J:$J,销售取值基础数据!$I:$I,$A10,销售取值基础数据!$B:$B,DY$4),"")</f>
        <v>0</v>
      </c>
      <c r="DZ10" s="23">
        <f ca="1">IF($C10&gt;DZ$4,SUMIFS(销售取值基础数据!$J:$J,销售取值基础数据!$I:$I,$A10,销售取值基础数据!$B:$B,DZ$4),"")</f>
        <v>0</v>
      </c>
      <c r="EA10" s="23">
        <f ca="1">IF($C10&gt;EA$4,SUMIFS(销售取值基础数据!$J:$J,销售取值基础数据!$I:$I,$A10,销售取值基础数据!$B:$B,EA$4),"")</f>
        <v>0</v>
      </c>
      <c r="EB10" s="23">
        <f ca="1">IF($C10&gt;EB$4,SUMIFS(销售取值基础数据!$J:$J,销售取值基础数据!$I:$I,$A10,销售取值基础数据!$B:$B,EB$4),"")</f>
        <v>0</v>
      </c>
      <c r="EC10" s="23">
        <f ca="1">IF($C10&gt;EC$4,SUMIFS(销售取值基础数据!$J:$J,销售取值基础数据!$I:$I,$A10,销售取值基础数据!$B:$B,EC$4),"")</f>
        <v>0</v>
      </c>
      <c r="ED10" s="23">
        <f ca="1">IF($C10&gt;ED$4,SUMIFS(销售取值基础数据!$J:$J,销售取值基础数据!$I:$I,$A10,销售取值基础数据!$B:$B,ED$4),"")</f>
        <v>0</v>
      </c>
      <c r="EE10" s="23">
        <f ca="1">IF($C10&gt;EE$4,SUMIFS(销售取值基础数据!$J:$J,销售取值基础数据!$I:$I,$A10,销售取值基础数据!$B:$B,EE$4),"")</f>
        <v>0</v>
      </c>
      <c r="EF10" s="23">
        <f ca="1">IF($C10&gt;EF$4,SUMIFS(销售取值基础数据!$J:$J,销售取值基础数据!$I:$I,$A10,销售取值基础数据!$B:$B,EF$4),"")</f>
        <v>0</v>
      </c>
      <c r="EG10" s="23">
        <f ca="1">IF($C10&gt;EG$4,SUMIFS(销售取值基础数据!$J:$J,销售取值基础数据!$I:$I,$A10,销售取值基础数据!$B:$B,EG$4),"")</f>
        <v>0</v>
      </c>
      <c r="EH10" s="23">
        <f ca="1">IF($C10&gt;EH$4,SUMIFS(销售取值基础数据!$J:$J,销售取值基础数据!$I:$I,$A10,销售取值基础数据!$B:$B,EH$4),"")</f>
        <v>0</v>
      </c>
      <c r="EI10" s="23">
        <f ca="1">IF($C10&gt;EI$4,SUMIFS(销售取值基础数据!$J:$J,销售取值基础数据!$I:$I,$A10,销售取值基础数据!$B:$B,EI$4),"")</f>
        <v>0</v>
      </c>
      <c r="EJ10" s="23">
        <f ca="1">IF($C10&gt;EJ$4,SUMIFS(销售取值基础数据!$J:$J,销售取值基础数据!$I:$I,$A10,销售取值基础数据!$B:$B,EJ$4),"")</f>
        <v>0</v>
      </c>
      <c r="EK10" s="23">
        <f ca="1">IF($C10&gt;EK$4,SUMIFS(销售取值基础数据!$J:$J,销售取值基础数据!$I:$I,$A10,销售取值基础数据!$B:$B,EK$4),"")</f>
        <v>0</v>
      </c>
      <c r="EL10" s="23">
        <f ca="1">IF($C10&gt;EL$4,SUMIFS(销售取值基础数据!$J:$J,销售取值基础数据!$I:$I,$A10,销售取值基础数据!$B:$B,EL$4),"")</f>
        <v>0</v>
      </c>
      <c r="EM10" s="23">
        <f ca="1">IF($C10&gt;EM$4,SUMIFS(销售取值基础数据!$J:$J,销售取值基础数据!$I:$I,$A10,销售取值基础数据!$B:$B,EM$4),"")</f>
        <v>0</v>
      </c>
      <c r="EN10" s="23">
        <f ca="1">IF($C10&gt;EN$4,SUMIFS(销售取值基础数据!$J:$J,销售取值基础数据!$I:$I,$A10,销售取值基础数据!$B:$B,EN$4),"")</f>
        <v>0</v>
      </c>
      <c r="EO10" s="23">
        <f ca="1">IF($C10&gt;EO$4,SUMIFS(销售取值基础数据!$J:$J,销售取值基础数据!$I:$I,$A10,销售取值基础数据!$B:$B,EO$4),"")</f>
        <v>0</v>
      </c>
      <c r="EP10" s="23">
        <f ca="1">IF($C10&gt;EP$4,SUMIFS(销售取值基础数据!$J:$J,销售取值基础数据!$I:$I,$A10,销售取值基础数据!$B:$B,EP$4),"")</f>
        <v>0</v>
      </c>
      <c r="EQ10" s="23">
        <f ca="1">IF($C10&gt;EQ$4,SUMIFS(销售取值基础数据!$J:$J,销售取值基础数据!$I:$I,$A10,销售取值基础数据!$B:$B,EQ$4),"")</f>
        <v>0</v>
      </c>
      <c r="ER10" s="23">
        <f ca="1">IF($C10&gt;ER$4,SUMIFS(销售取值基础数据!$J:$J,销售取值基础数据!$I:$I,$A10,销售取值基础数据!$B:$B,ER$4),"")</f>
        <v>0</v>
      </c>
      <c r="ES10" s="23">
        <f ca="1">IF($C10&gt;ES$4,SUMIFS(销售取值基础数据!$J:$J,销售取值基础数据!$I:$I,$A10,销售取值基础数据!$B:$B,ES$4),"")</f>
        <v>0</v>
      </c>
      <c r="ET10" s="23">
        <f ca="1">IF($C10&gt;ET$4,SUMIFS(销售取值基础数据!$J:$J,销售取值基础数据!$I:$I,$A10,销售取值基础数据!$B:$B,ET$4),"")</f>
        <v>0</v>
      </c>
      <c r="EU10" s="23">
        <f ca="1">IF($C10&gt;EU$4,SUMIFS(销售取值基础数据!$J:$J,销售取值基础数据!$I:$I,$A10,销售取值基础数据!$B:$B,EU$4),"")</f>
        <v>0</v>
      </c>
      <c r="EV10" s="23">
        <f ca="1">IF($C10&gt;EV$4,SUMIFS(销售取值基础数据!$J:$J,销售取值基础数据!$I:$I,$A10,销售取值基础数据!$B:$B,EV$4),"")</f>
        <v>0</v>
      </c>
      <c r="EW10" s="23">
        <f ca="1">IF($C10&gt;EW$4,SUMIFS(销售取值基础数据!$J:$J,销售取值基础数据!$I:$I,$A10,销售取值基础数据!$B:$B,EW$4),"")</f>
        <v>0</v>
      </c>
      <c r="EX10" s="23">
        <f ca="1">IF($C10&gt;EX$4,SUMIFS(销售取值基础数据!$J:$J,销售取值基础数据!$I:$I,$A10,销售取值基础数据!$B:$B,EX$4),"")</f>
        <v>0</v>
      </c>
      <c r="EY10" s="23">
        <f ca="1">IF($C10&gt;EY$4,SUMIFS(销售取值基础数据!$J:$J,销售取值基础数据!$I:$I,$A10,销售取值基础数据!$B:$B,EY$4),"")</f>
        <v>0</v>
      </c>
      <c r="EZ10" s="23">
        <f ca="1">IF($C10&gt;EZ$4,SUMIFS(销售取值基础数据!$J:$J,销售取值基础数据!$I:$I,$A10,销售取值基础数据!$B:$B,EZ$4),"")</f>
        <v>0</v>
      </c>
      <c r="FA10" s="23">
        <f ca="1">IF($C10&gt;FA$4,SUMIFS(销售取值基础数据!$J:$J,销售取值基础数据!$I:$I,$A10,销售取值基础数据!$B:$B,FA$4),"")</f>
        <v>0</v>
      </c>
      <c r="FB10" s="23">
        <f ca="1">IF($C10&gt;FB$4,SUMIFS(销售取值基础数据!$J:$J,销售取值基础数据!$I:$I,$A10,销售取值基础数据!$B:$B,FB$4),"")</f>
        <v>0</v>
      </c>
      <c r="FC10" s="23">
        <f ca="1">IF($C10&gt;FC$4,SUMIFS(销售取值基础数据!$J:$J,销售取值基础数据!$I:$I,$A10,销售取值基础数据!$B:$B,FC$4),"")</f>
        <v>0</v>
      </c>
      <c r="FD10" s="23">
        <f ca="1">IF($C10&gt;FD$4,SUMIFS(销售取值基础数据!$J:$J,销售取值基础数据!$I:$I,$A10,销售取值基础数据!$B:$B,FD$4),"")</f>
        <v>0</v>
      </c>
      <c r="FE10" s="23">
        <f ca="1">IF($C10&gt;FE$4,SUMIFS(销售取值基础数据!$J:$J,销售取值基础数据!$I:$I,$A10,销售取值基础数据!$B:$B,FE$4),"")</f>
        <v>0</v>
      </c>
      <c r="FF10" s="23">
        <f ca="1">IF($C10&gt;FF$4,SUMIFS(销售取值基础数据!$J:$J,销售取值基础数据!$I:$I,$A10,销售取值基础数据!$B:$B,FF$4),"")</f>
        <v>0</v>
      </c>
      <c r="FG10" s="23">
        <f ca="1">IF($C10&gt;FG$4,SUMIFS(销售取值基础数据!$J:$J,销售取值基础数据!$I:$I,$A10,销售取值基础数据!$B:$B,FG$4),"")</f>
        <v>0</v>
      </c>
      <c r="FH10" s="23">
        <f ca="1">IF($C10&gt;FH$4,SUMIFS(销售取值基础数据!$J:$J,销售取值基础数据!$I:$I,$A10,销售取值基础数据!$B:$B,FH$4),"")</f>
        <v>0</v>
      </c>
      <c r="FI10" s="23">
        <f ca="1">IF($C10&gt;FI$4,SUMIFS(销售取值基础数据!$J:$J,销售取值基础数据!$I:$I,$A10,销售取值基础数据!$B:$B,FI$4),"")</f>
        <v>0</v>
      </c>
      <c r="FJ10" s="23">
        <f ca="1">IF($C10&gt;FJ$4,SUMIFS(销售取值基础数据!$J:$J,销售取值基础数据!$I:$I,$A10,销售取值基础数据!$B:$B,FJ$4),"")</f>
        <v>0</v>
      </c>
      <c r="FK10" s="23">
        <f ca="1">IF($C10&gt;FK$4,SUMIFS(销售取值基础数据!$J:$J,销售取值基础数据!$I:$I,$A10,销售取值基础数据!$B:$B,FK$4),"")</f>
        <v>0</v>
      </c>
      <c r="FL10" s="23">
        <f ca="1">IF($C10&gt;FL$4,SUMIFS(销售取值基础数据!$J:$J,销售取值基础数据!$I:$I,$A10,销售取值基础数据!$B:$B,FL$4),"")</f>
        <v>0</v>
      </c>
      <c r="FM10" s="23">
        <f ca="1">IF($C10&gt;FM$4,SUMIFS(销售取值基础数据!$J:$J,销售取值基础数据!$I:$I,$A10,销售取值基础数据!$B:$B,FM$4),"")</f>
        <v>0</v>
      </c>
      <c r="FN10" s="23">
        <f ca="1">IF($C10&gt;FN$4,SUMIFS(销售取值基础数据!$J:$J,销售取值基础数据!$I:$I,$A10,销售取值基础数据!$B:$B,FN$4),"")</f>
        <v>0</v>
      </c>
      <c r="FO10" s="23">
        <f ca="1">IF($C10&gt;FO$4,SUMIFS(销售取值基础数据!$J:$J,销售取值基础数据!$I:$I,$A10,销售取值基础数据!$B:$B,FO$4),"")</f>
        <v>0</v>
      </c>
      <c r="FP10" s="23">
        <f ca="1">IF($C10&gt;FP$4,SUMIFS(销售取值基础数据!$J:$J,销售取值基础数据!$I:$I,$A10,销售取值基础数据!$B:$B,FP$4),"")</f>
        <v>0</v>
      </c>
      <c r="FQ10" s="23">
        <f ca="1">IF($C10&gt;FQ$4,SUMIFS(销售取值基础数据!$J:$J,销售取值基础数据!$I:$I,$A10,销售取值基础数据!$B:$B,FQ$4),"")</f>
        <v>0</v>
      </c>
      <c r="FR10" s="23">
        <f ca="1">IF($C10&gt;FR$4,SUMIFS(销售取值基础数据!$J:$J,销售取值基础数据!$I:$I,$A10,销售取值基础数据!$B:$B,FR$4),"")</f>
        <v>0</v>
      </c>
      <c r="FS10" s="23">
        <f ca="1">IF($C10&gt;FS$4,SUMIFS(销售取值基础数据!$J:$J,销售取值基础数据!$I:$I,$A10,销售取值基础数据!$B:$B,FS$4),"")</f>
        <v>0</v>
      </c>
      <c r="FT10" s="23">
        <f ca="1">IF($C10&gt;FT$4,SUMIFS(销售取值基础数据!$J:$J,销售取值基础数据!$I:$I,$A10,销售取值基础数据!$B:$B,FT$4),"")</f>
        <v>0</v>
      </c>
      <c r="FU10" s="23">
        <f ca="1">IF($C10&gt;FU$4,SUMIFS(销售取值基础数据!$J:$J,销售取值基础数据!$I:$I,$A10,销售取值基础数据!$B:$B,FU$4),"")</f>
        <v>0</v>
      </c>
      <c r="FV10" s="23">
        <f ca="1">IF($C10&gt;FV$4,SUMIFS(销售取值基础数据!$J:$J,销售取值基础数据!$I:$I,$A10,销售取值基础数据!$B:$B,FV$4),"")</f>
        <v>0</v>
      </c>
      <c r="FW10" s="23">
        <f ca="1">IF($C10&gt;FW$4,SUMIFS(销售取值基础数据!$J:$J,销售取值基础数据!$I:$I,$A10,销售取值基础数据!$B:$B,FW$4),"")</f>
        <v>0</v>
      </c>
      <c r="FX10" s="23">
        <f ca="1">IF($C10&gt;FX$4,SUMIFS(销售取值基础数据!$J:$J,销售取值基础数据!$I:$I,$A10,销售取值基础数据!$B:$B,FX$4),"")</f>
        <v>0</v>
      </c>
      <c r="FY10" s="23">
        <f ca="1">IF($C10&gt;FY$4,SUMIFS(销售取值基础数据!$J:$J,销售取值基础数据!$I:$I,$A10,销售取值基础数据!$B:$B,FY$4),"")</f>
        <v>0</v>
      </c>
      <c r="FZ10" s="23">
        <f ca="1">IF($C10&gt;FZ$4,SUMIFS(销售取值基础数据!$J:$J,销售取值基础数据!$I:$I,$A10,销售取值基础数据!$B:$B,FZ$4),"")</f>
        <v>0</v>
      </c>
      <c r="GA10" s="23">
        <f ca="1">IF($C10&gt;GA$4,SUMIFS(销售取值基础数据!$J:$J,销售取值基础数据!$I:$I,$A10,销售取值基础数据!$B:$B,GA$4),"")</f>
        <v>0</v>
      </c>
      <c r="GB10" s="23">
        <f ca="1">IF($C10&gt;GB$4,SUMIFS(销售取值基础数据!$J:$J,销售取值基础数据!$I:$I,$A10,销售取值基础数据!$B:$B,GB$4),"")</f>
        <v>0</v>
      </c>
      <c r="GC10" s="23">
        <f ca="1">IF($C10&gt;GC$4,SUMIFS(销售取值基础数据!$J:$J,销售取值基础数据!$I:$I,$A10,销售取值基础数据!$B:$B,GC$4),"")</f>
        <v>0</v>
      </c>
      <c r="GD10" s="23">
        <f ca="1">IF($C10&gt;GD$4,SUMIFS(销售取值基础数据!$J:$J,销售取值基础数据!$I:$I,$A10,销售取值基础数据!$B:$B,GD$4),"")</f>
        <v>0</v>
      </c>
      <c r="GE10" s="23">
        <f ca="1">IF($C10&gt;GE$4,SUMIFS(销售取值基础数据!$J:$J,销售取值基础数据!$I:$I,$A10,销售取值基础数据!$B:$B,GE$4),"")</f>
        <v>0</v>
      </c>
      <c r="GF10" s="23">
        <f ca="1">IF($C10&gt;GF$4,SUMIFS(销售取值基础数据!$J:$J,销售取值基础数据!$I:$I,$A10,销售取值基础数据!$B:$B,GF$4),"")</f>
        <v>0</v>
      </c>
      <c r="GG10" s="23">
        <f ca="1">IF($C10&gt;GG$4,SUMIFS(销售取值基础数据!$J:$J,销售取值基础数据!$I:$I,$A10,销售取值基础数据!$B:$B,GG$4),"")</f>
        <v>0</v>
      </c>
      <c r="GH10" s="23">
        <f ca="1">IF($C10&gt;GH$4,SUMIFS(销售取值基础数据!$J:$J,销售取值基础数据!$I:$I,$A10,销售取值基础数据!$B:$B,GH$4),"")</f>
        <v>0</v>
      </c>
      <c r="GI10" s="23">
        <f ca="1">IF($C10&gt;GI$4,SUMIFS(销售取值基础数据!$J:$J,销售取值基础数据!$I:$I,$A10,销售取值基础数据!$B:$B,GI$4),"")</f>
        <v>0</v>
      </c>
      <c r="GJ10" s="23">
        <f ca="1">IF($C10&gt;GJ$4,SUMIFS(销售取值基础数据!$J:$J,销售取值基础数据!$I:$I,$A10,销售取值基础数据!$B:$B,GJ$4),"")</f>
        <v>0</v>
      </c>
      <c r="GK10" s="23">
        <f ca="1">IF($C10&gt;GK$4,SUMIFS(销售取值基础数据!$J:$J,销售取值基础数据!$I:$I,$A10,销售取值基础数据!$B:$B,GK$4),"")</f>
        <v>0</v>
      </c>
      <c r="GL10" s="23">
        <f ca="1">IF($C10&gt;GL$4,SUMIFS(销售取值基础数据!$J:$J,销售取值基础数据!$I:$I,$A10,销售取值基础数据!$B:$B,GL$4),"")</f>
        <v>0</v>
      </c>
      <c r="GM10" s="23">
        <f ca="1">IF($C10&gt;GM$4,SUMIFS(销售取值基础数据!$J:$J,销售取值基础数据!$I:$I,$A10,销售取值基础数据!$B:$B,GM$4),"")</f>
        <v>0</v>
      </c>
      <c r="GN10" s="23">
        <f ca="1">IF($C10&gt;GN$4,SUMIFS(销售取值基础数据!$J:$J,销售取值基础数据!$I:$I,$A10,销售取值基础数据!$B:$B,GN$4),"")</f>
        <v>0</v>
      </c>
      <c r="GO10" s="23">
        <f ca="1">IF($C10&gt;GO$4,SUMIFS(销售取值基础数据!$J:$J,销售取值基础数据!$I:$I,$A10,销售取值基础数据!$B:$B,GO$4),"")</f>
        <v>0</v>
      </c>
    </row>
    <row r="11" spans="1:197" x14ac:dyDescent="0.25">
      <c r="A11" s="7"/>
      <c r="B11" s="8"/>
      <c r="C11" s="9">
        <f t="shared" ca="1" si="4"/>
        <v>46203</v>
      </c>
      <c r="D11" s="9"/>
      <c r="E11" s="9">
        <f t="shared" si="3"/>
        <v>0</v>
      </c>
      <c r="F11" s="9"/>
      <c r="G11" s="9"/>
      <c r="H11" s="10" t="e">
        <f t="shared" si="1"/>
        <v>#DIV/0!</v>
      </c>
      <c r="I11" s="9"/>
      <c r="J11" s="9">
        <f>SUMIFS(销售取值基础数据!J:J,销售取值基础数据!I:I,A11,销售取值基础数据!E:E,"可取")</f>
        <v>0</v>
      </c>
      <c r="K11" s="9"/>
      <c r="L11" s="9"/>
      <c r="M11" s="11">
        <f>_xlfn.XLOOKUP(A11,销售取值基础数据!I:I,销售取值基础数据!J:J,0,0,-1)</f>
        <v>0</v>
      </c>
      <c r="N11" s="11" t="e">
        <f ca="1">_xlfn.XLOOKUP(A11,'销售计划（销售后）'!A:A,'销售计划（销售后）'!N:N)</f>
        <v>#NAME?</v>
      </c>
      <c r="O11" s="52">
        <v>46144</v>
      </c>
      <c r="P11" s="22" t="str" cm="1">
        <f t="array" ref="P11">IFERROR(INDEX(R11:GO11,Q11),"/")</f>
        <v>/</v>
      </c>
      <c r="Q11" s="22">
        <f t="shared" si="2"/>
        <v>46144</v>
      </c>
      <c r="R11" s="23">
        <f>SUMIFS(销售取值基础数据!J:J,销售取值基础数据!I:I,A11,销售取值基础数据!B:B,$R$4)</f>
        <v>0</v>
      </c>
      <c r="S11" s="23">
        <f ca="1">IF($C11&gt;S$4,SUMIFS(销售取值基础数据!$J:$J,销售取值基础数据!$I:$I,$A11,销售取值基础数据!$B:$B,S$4),"")</f>
        <v>0</v>
      </c>
      <c r="T11" s="23">
        <f ca="1">IF($C11&gt;T$4,SUMIFS(销售取值基础数据!$J:$J,销售取值基础数据!$I:$I,$A11,销售取值基础数据!$B:$B,T$4),"")</f>
        <v>0</v>
      </c>
      <c r="U11" s="23">
        <f ca="1">IF($C11&gt;U$4,SUMIFS(销售取值基础数据!$J:$J,销售取值基础数据!$I:$I,$A11,销售取值基础数据!$B:$B,U$4),"")</f>
        <v>0</v>
      </c>
      <c r="V11" s="23">
        <f ca="1">IF($C11&gt;V$4,SUMIFS(销售取值基础数据!$J:$J,销售取值基础数据!$I:$I,$A11,销售取值基础数据!$B:$B,V$4),"")</f>
        <v>0</v>
      </c>
      <c r="W11" s="23">
        <f ca="1">IF($C11&gt;W$4,SUMIFS(销售取值基础数据!$J:$J,销售取值基础数据!$I:$I,$A11,销售取值基础数据!$B:$B,W$4),"")</f>
        <v>0</v>
      </c>
      <c r="X11" s="23">
        <f ca="1">IF($C11&gt;X$4,SUMIFS(销售取值基础数据!$J:$J,销售取值基础数据!$I:$I,$A11,销售取值基础数据!$B:$B,X$4),"")</f>
        <v>0</v>
      </c>
      <c r="Y11" s="23">
        <f ca="1">IF($C11&gt;Y$4,SUMIFS(销售取值基础数据!$J:$J,销售取值基础数据!$I:$I,$A11,销售取值基础数据!$B:$B,Y$4),"")</f>
        <v>0</v>
      </c>
      <c r="Z11" s="23">
        <f ca="1">IF($C11&gt;Z$4,SUMIFS(销售取值基础数据!$J:$J,销售取值基础数据!$I:$I,$A11,销售取值基础数据!$B:$B,Z$4),"")</f>
        <v>0</v>
      </c>
      <c r="AA11" s="23">
        <f ca="1">IF($C11&gt;AA$4,SUMIFS(销售取值基础数据!$J:$J,销售取值基础数据!$I:$I,$A11,销售取值基础数据!$B:$B,AA$4),"")</f>
        <v>0</v>
      </c>
      <c r="AB11" s="23">
        <f ca="1">IF($C11&gt;AB$4,SUMIFS(销售取值基础数据!$J:$J,销售取值基础数据!$I:$I,$A11,销售取值基础数据!$B:$B,AB$4),"")</f>
        <v>0</v>
      </c>
      <c r="AC11" s="23">
        <f ca="1">IF($C11&gt;AC$4,SUMIFS(销售取值基础数据!$J:$J,销售取值基础数据!$I:$I,$A11,销售取值基础数据!$B:$B,AC$4),"")</f>
        <v>0</v>
      </c>
      <c r="AD11" s="23">
        <f ca="1">IF($C11&gt;AD$4,SUMIFS(销售取值基础数据!$J:$J,销售取值基础数据!$I:$I,$A11,销售取值基础数据!$B:$B,AD$4),"")</f>
        <v>0</v>
      </c>
      <c r="AE11" s="23">
        <f ca="1">IF($C11&gt;AE$4,SUMIFS(销售取值基础数据!$J:$J,销售取值基础数据!$I:$I,$A11,销售取值基础数据!$B:$B,AE$4),"")</f>
        <v>0</v>
      </c>
      <c r="AF11" s="23">
        <f ca="1">IF($C11&gt;AF$4,SUMIFS(销售取值基础数据!$J:$J,销售取值基础数据!$I:$I,$A11,销售取值基础数据!$B:$B,AF$4),"")</f>
        <v>0</v>
      </c>
      <c r="AG11" s="23">
        <f ca="1">IF($C11&gt;AG$4,SUMIFS(销售取值基础数据!$J:$J,销售取值基础数据!$I:$I,$A11,销售取值基础数据!$B:$B,AG$4),"")</f>
        <v>0</v>
      </c>
      <c r="AH11" s="23">
        <f ca="1">IF($C11&gt;AH$4,SUMIFS(销售取值基础数据!$J:$J,销售取值基础数据!$I:$I,$A11,销售取值基础数据!$B:$B,AH$4),"")</f>
        <v>0</v>
      </c>
      <c r="AI11" s="23">
        <f ca="1">IF($C11&gt;AI$4,SUMIFS(销售取值基础数据!$J:$J,销售取值基础数据!$I:$I,$A11,销售取值基础数据!$B:$B,AI$4),"")</f>
        <v>0</v>
      </c>
      <c r="AJ11" s="23">
        <f ca="1">IF($C11&gt;AJ$4,SUMIFS(销售取值基础数据!$J:$J,销售取值基础数据!$I:$I,$A11,销售取值基础数据!$B:$B,AJ$4),"")</f>
        <v>0</v>
      </c>
      <c r="AK11" s="23">
        <f ca="1">IF($C11&gt;AK$4,SUMIFS(销售取值基础数据!$J:$J,销售取值基础数据!$I:$I,$A11,销售取值基础数据!$B:$B,AK$4),"")</f>
        <v>0</v>
      </c>
      <c r="AL11" s="23">
        <f ca="1">IF($C11&gt;AL$4,SUMIFS(销售取值基础数据!$J:$J,销售取值基础数据!$I:$I,$A11,销售取值基础数据!$B:$B,AL$4),"")</f>
        <v>0</v>
      </c>
      <c r="AM11" s="23">
        <f ca="1">IF($C11&gt;AM$4,SUMIFS(销售取值基础数据!$J:$J,销售取值基础数据!$I:$I,$A11,销售取值基础数据!$B:$B,AM$4),"")</f>
        <v>0</v>
      </c>
      <c r="AN11" s="23">
        <f ca="1">IF($C11&gt;AN$4,SUMIFS(销售取值基础数据!$J:$J,销售取值基础数据!$I:$I,$A11,销售取值基础数据!$B:$B,AN$4),"")</f>
        <v>0</v>
      </c>
      <c r="AO11" s="23">
        <f ca="1">IF($C11&gt;AO$4,SUMIFS(销售取值基础数据!$J:$J,销售取值基础数据!$I:$I,$A11,销售取值基础数据!$B:$B,AO$4),"")</f>
        <v>0</v>
      </c>
      <c r="AP11" s="23">
        <f ca="1">IF($C11&gt;AP$4,SUMIFS(销售取值基础数据!$J:$J,销售取值基础数据!$I:$I,$A11,销售取值基础数据!$B:$B,AP$4),"")</f>
        <v>0</v>
      </c>
      <c r="AQ11" s="23">
        <f ca="1">IF($C11&gt;AQ$4,SUMIFS(销售取值基础数据!$J:$J,销售取值基础数据!$I:$I,$A11,销售取值基础数据!$B:$B,AQ$4),"")</f>
        <v>0</v>
      </c>
      <c r="AR11" s="23">
        <f ca="1">IF($C11&gt;AR$4,SUMIFS(销售取值基础数据!$J:$J,销售取值基础数据!$I:$I,$A11,销售取值基础数据!$B:$B,AR$4),"")</f>
        <v>0</v>
      </c>
      <c r="AS11" s="23">
        <f ca="1">IF($C11&gt;AS$4,SUMIFS(销售取值基础数据!$J:$J,销售取值基础数据!$I:$I,$A11,销售取值基础数据!$B:$B,AS$4),"")</f>
        <v>0</v>
      </c>
      <c r="AT11" s="23">
        <f ca="1">IF($C11&gt;AT$4,SUMIFS(销售取值基础数据!$J:$J,销售取值基础数据!$I:$I,$A11,销售取值基础数据!$B:$B,AT$4),"")</f>
        <v>0</v>
      </c>
      <c r="AU11" s="23">
        <f ca="1">IF($C11&gt;AU$4,SUMIFS(销售取值基础数据!$J:$J,销售取值基础数据!$I:$I,$A11,销售取值基础数据!$B:$B,AU$4),"")</f>
        <v>0</v>
      </c>
      <c r="AV11" s="23">
        <f ca="1">IF($C11&gt;AV$4,SUMIFS(销售取值基础数据!$J:$J,销售取值基础数据!$I:$I,$A11,销售取值基础数据!$B:$B,AV$4),"")</f>
        <v>0</v>
      </c>
      <c r="AW11" s="23">
        <f ca="1">IF($C11&gt;AW$4,SUMIFS(销售取值基础数据!$J:$J,销售取值基础数据!$I:$I,$A11,销售取值基础数据!$B:$B,AW$4),"")</f>
        <v>0</v>
      </c>
      <c r="AX11" s="23">
        <f ca="1">IF($C11&gt;AX$4,SUMIFS(销售取值基础数据!$J:$J,销售取值基础数据!$I:$I,$A11,销售取值基础数据!$B:$B,AX$4),"")</f>
        <v>0</v>
      </c>
      <c r="AY11" s="23">
        <f ca="1">IF($C11&gt;AY$4,SUMIFS(销售取值基础数据!$J:$J,销售取值基础数据!$I:$I,$A11,销售取值基础数据!$B:$B,AY$4),"")</f>
        <v>0</v>
      </c>
      <c r="AZ11" s="23">
        <f ca="1">IF($C11&gt;AZ$4,SUMIFS(销售取值基础数据!$J:$J,销售取值基础数据!$I:$I,$A11,销售取值基础数据!$B:$B,AZ$4),"")</f>
        <v>0</v>
      </c>
      <c r="BA11" s="23">
        <f ca="1">IF($C11&gt;BA$4,SUMIFS(销售取值基础数据!$J:$J,销售取值基础数据!$I:$I,$A11,销售取值基础数据!$B:$B,BA$4),"")</f>
        <v>0</v>
      </c>
      <c r="BB11" s="23">
        <f ca="1">IF($C11&gt;BB$4,SUMIFS(销售取值基础数据!$J:$J,销售取值基础数据!$I:$I,$A11,销售取值基础数据!$B:$B,BB$4),"")</f>
        <v>0</v>
      </c>
      <c r="BC11" s="23">
        <f ca="1">IF($C11&gt;BC$4,SUMIFS(销售取值基础数据!$J:$J,销售取值基础数据!$I:$I,$A11,销售取值基础数据!$B:$B,BC$4),"")</f>
        <v>0</v>
      </c>
      <c r="BD11" s="23">
        <f ca="1">IF($C11&gt;BD$4,SUMIFS(销售取值基础数据!$J:$J,销售取值基础数据!$I:$I,$A11,销售取值基础数据!$B:$B,BD$4),"")</f>
        <v>0</v>
      </c>
      <c r="BE11" s="23">
        <f ca="1">IF($C11&gt;BE$4,SUMIFS(销售取值基础数据!$J:$J,销售取值基础数据!$I:$I,$A11,销售取值基础数据!$B:$B,BE$4),"")</f>
        <v>0</v>
      </c>
      <c r="BF11" s="23">
        <f ca="1">IF($C11&gt;BF$4,SUMIFS(销售取值基础数据!$J:$J,销售取值基础数据!$I:$I,$A11,销售取值基础数据!$B:$B,BF$4),"")</f>
        <v>0</v>
      </c>
      <c r="BG11" s="23">
        <f ca="1">IF($C11&gt;BG$4,SUMIFS(销售取值基础数据!$J:$J,销售取值基础数据!$I:$I,$A11,销售取值基础数据!$B:$B,BG$4),"")</f>
        <v>0</v>
      </c>
      <c r="BH11" s="23">
        <f ca="1">IF($C11&gt;BH$4,SUMIFS(销售取值基础数据!$J:$J,销售取值基础数据!$I:$I,$A11,销售取值基础数据!$B:$B,BH$4),"")</f>
        <v>0</v>
      </c>
      <c r="BI11" s="23">
        <f ca="1">IF($C11&gt;BI$4,SUMIFS(销售取值基础数据!$J:$J,销售取值基础数据!$I:$I,$A11,销售取值基础数据!$B:$B,BI$4),"")</f>
        <v>0</v>
      </c>
      <c r="BJ11" s="23">
        <f ca="1">IF($C11&gt;BJ$4,SUMIFS(销售取值基础数据!$J:$J,销售取值基础数据!$I:$I,$A11,销售取值基础数据!$B:$B,BJ$4),"")</f>
        <v>0</v>
      </c>
      <c r="BK11" s="23">
        <f ca="1">IF($C11&gt;BK$4,SUMIFS(销售取值基础数据!$J:$J,销售取值基础数据!$I:$I,$A11,销售取值基础数据!$B:$B,BK$4),"")</f>
        <v>0</v>
      </c>
      <c r="BL11" s="23">
        <f ca="1">IF($C11&gt;BL$4,SUMIFS(销售取值基础数据!$J:$J,销售取值基础数据!$I:$I,$A11,销售取值基础数据!$B:$B,BL$4),"")</f>
        <v>0</v>
      </c>
      <c r="BM11" s="23">
        <f ca="1">IF($C11&gt;BM$4,SUMIFS(销售取值基础数据!$J:$J,销售取值基础数据!$I:$I,$A11,销售取值基础数据!$B:$B,BM$4),"")</f>
        <v>0</v>
      </c>
      <c r="BN11" s="23">
        <f ca="1">IF($C11&gt;BN$4,SUMIFS(销售取值基础数据!$J:$J,销售取值基础数据!$I:$I,$A11,销售取值基础数据!$B:$B,BN$4),"")</f>
        <v>0</v>
      </c>
      <c r="BO11" s="23">
        <f ca="1">IF($C11&gt;BO$4,SUMIFS(销售取值基础数据!$J:$J,销售取值基础数据!$I:$I,$A11,销售取值基础数据!$B:$B,BO$4),"")</f>
        <v>0</v>
      </c>
      <c r="BP11" s="23">
        <f ca="1">IF($C11&gt;BP$4,SUMIFS(销售取值基础数据!$J:$J,销售取值基础数据!$I:$I,$A11,销售取值基础数据!$B:$B,BP$4),"")</f>
        <v>0</v>
      </c>
      <c r="BQ11" s="23">
        <f ca="1">IF($C11&gt;BQ$4,SUMIFS(销售取值基础数据!$J:$J,销售取值基础数据!$I:$I,$A11,销售取值基础数据!$B:$B,BQ$4),"")</f>
        <v>0</v>
      </c>
      <c r="BR11" s="23">
        <f ca="1">IF($C11&gt;BR$4,SUMIFS(销售取值基础数据!$J:$J,销售取值基础数据!$I:$I,$A11,销售取值基础数据!$B:$B,BR$4),"")</f>
        <v>0</v>
      </c>
      <c r="BS11" s="23">
        <f ca="1">IF($C11&gt;BS$4,SUMIFS(销售取值基础数据!$J:$J,销售取值基础数据!$I:$I,$A11,销售取值基础数据!$B:$B,BS$4),"")</f>
        <v>0</v>
      </c>
      <c r="BT11" s="23">
        <f ca="1">IF($C11&gt;BT$4,SUMIFS(销售取值基础数据!$J:$J,销售取值基础数据!$I:$I,$A11,销售取值基础数据!$B:$B,BT$4),"")</f>
        <v>0</v>
      </c>
      <c r="BU11" s="23">
        <f ca="1">IF($C11&gt;BU$4,SUMIFS(销售取值基础数据!$J:$J,销售取值基础数据!$I:$I,$A11,销售取值基础数据!$B:$B,BU$4),"")</f>
        <v>0</v>
      </c>
      <c r="BV11" s="23">
        <f ca="1">IF($C11&gt;BV$4,SUMIFS(销售取值基础数据!$J:$J,销售取值基础数据!$I:$I,$A11,销售取值基础数据!$B:$B,BV$4),"")</f>
        <v>0</v>
      </c>
      <c r="BW11" s="23">
        <f ca="1">IF($C11&gt;BW$4,SUMIFS(销售取值基础数据!$J:$J,销售取值基础数据!$I:$I,$A11,销售取值基础数据!$B:$B,BW$4),"")</f>
        <v>0</v>
      </c>
      <c r="BX11" s="23">
        <f ca="1">IF($C11&gt;BX$4,SUMIFS(销售取值基础数据!$J:$J,销售取值基础数据!$I:$I,$A11,销售取值基础数据!$B:$B,BX$4),"")</f>
        <v>0</v>
      </c>
      <c r="BY11" s="23">
        <f ca="1">IF($C11&gt;BY$4,SUMIFS(销售取值基础数据!$J:$J,销售取值基础数据!$I:$I,$A11,销售取值基础数据!$B:$B,BY$4),"")</f>
        <v>0</v>
      </c>
      <c r="BZ11" s="23">
        <f ca="1">IF($C11&gt;BZ$4,SUMIFS(销售取值基础数据!$J:$J,销售取值基础数据!$I:$I,$A11,销售取值基础数据!$B:$B,BZ$4),"")</f>
        <v>0</v>
      </c>
      <c r="CA11" s="23">
        <f ca="1">IF($C11&gt;CA$4,SUMIFS(销售取值基础数据!$J:$J,销售取值基础数据!$I:$I,$A11,销售取值基础数据!$B:$B,CA$4),"")</f>
        <v>0</v>
      </c>
      <c r="CB11" s="23">
        <f ca="1">IF($C11&gt;CB$4,SUMIFS(销售取值基础数据!$J:$J,销售取值基础数据!$I:$I,$A11,销售取值基础数据!$B:$B,CB$4),"")</f>
        <v>0</v>
      </c>
      <c r="CC11" s="23">
        <f ca="1">IF($C11&gt;CC$4,SUMIFS(销售取值基础数据!$J:$J,销售取值基础数据!$I:$I,$A11,销售取值基础数据!$B:$B,CC$4),"")</f>
        <v>0</v>
      </c>
      <c r="CD11" s="23">
        <f ca="1">IF($C11&gt;CD$4,SUMIFS(销售取值基础数据!$J:$J,销售取值基础数据!$I:$I,$A11,销售取值基础数据!$B:$B,CD$4),"")</f>
        <v>0</v>
      </c>
      <c r="CE11" s="23">
        <f ca="1">IF($C11&gt;CE$4,SUMIFS(销售取值基础数据!$J:$J,销售取值基础数据!$I:$I,$A11,销售取值基础数据!$B:$B,CE$4),"")</f>
        <v>0</v>
      </c>
      <c r="CF11" s="23">
        <f ca="1">IF($C11&gt;CF$4,SUMIFS(销售取值基础数据!$J:$J,销售取值基础数据!$I:$I,$A11,销售取值基础数据!$B:$B,CF$4),"")</f>
        <v>0</v>
      </c>
      <c r="CG11" s="23">
        <f ca="1">IF($C11&gt;CG$4,SUMIFS(销售取值基础数据!$J:$J,销售取值基础数据!$I:$I,$A11,销售取值基础数据!$B:$B,CG$4),"")</f>
        <v>0</v>
      </c>
      <c r="CH11" s="23">
        <f ca="1">IF($C11&gt;CH$4,SUMIFS(销售取值基础数据!$J:$J,销售取值基础数据!$I:$I,$A11,销售取值基础数据!$B:$B,CH$4),"")</f>
        <v>0</v>
      </c>
      <c r="CI11" s="23">
        <f ca="1">IF($C11&gt;CI$4,SUMIFS(销售取值基础数据!$J:$J,销售取值基础数据!$I:$I,$A11,销售取值基础数据!$B:$B,CI$4),"")</f>
        <v>0</v>
      </c>
      <c r="CJ11" s="23">
        <f ca="1">IF($C11&gt;CJ$4,SUMIFS(销售取值基础数据!$J:$J,销售取值基础数据!$I:$I,$A11,销售取值基础数据!$B:$B,CJ$4),"")</f>
        <v>0</v>
      </c>
      <c r="CK11" s="23">
        <f ca="1">IF($C11&gt;CK$4,SUMIFS(销售取值基础数据!$J:$J,销售取值基础数据!$I:$I,$A11,销售取值基础数据!$B:$B,CK$4),"")</f>
        <v>0</v>
      </c>
      <c r="CL11" s="23">
        <f ca="1">IF($C11&gt;CL$4,SUMIFS(销售取值基础数据!$J:$J,销售取值基础数据!$I:$I,$A11,销售取值基础数据!$B:$B,CL$4),"")</f>
        <v>0</v>
      </c>
      <c r="CM11" s="23">
        <f ca="1">IF($C11&gt;CM$4,SUMIFS(销售取值基础数据!$J:$J,销售取值基础数据!$I:$I,$A11,销售取值基础数据!$B:$B,CM$4),"")</f>
        <v>0</v>
      </c>
      <c r="CN11" s="23">
        <f ca="1">IF($C11&gt;CN$4,SUMIFS(销售取值基础数据!$J:$J,销售取值基础数据!$I:$I,$A11,销售取值基础数据!$B:$B,CN$4),"")</f>
        <v>0</v>
      </c>
      <c r="CO11" s="23">
        <f ca="1">IF($C11&gt;CO$4,SUMIFS(销售取值基础数据!$J:$J,销售取值基础数据!$I:$I,$A11,销售取值基础数据!$B:$B,CO$4),"")</f>
        <v>0</v>
      </c>
      <c r="CP11" s="23">
        <f ca="1">IF($C11&gt;CP$4,SUMIFS(销售取值基础数据!$J:$J,销售取值基础数据!$I:$I,$A11,销售取值基础数据!$B:$B,CP$4),"")</f>
        <v>0</v>
      </c>
      <c r="CQ11" s="23">
        <f ca="1">IF($C11&gt;CQ$4,SUMIFS(销售取值基础数据!$J:$J,销售取值基础数据!$I:$I,$A11,销售取值基础数据!$B:$B,CQ$4),"")</f>
        <v>0</v>
      </c>
      <c r="CR11" s="23">
        <f ca="1">IF($C11&gt;CR$4,SUMIFS(销售取值基础数据!$J:$J,销售取值基础数据!$I:$I,$A11,销售取值基础数据!$B:$B,CR$4),"")</f>
        <v>0</v>
      </c>
      <c r="CS11" s="23">
        <f ca="1">IF($C11&gt;CS$4,SUMIFS(销售取值基础数据!$J:$J,销售取值基础数据!$I:$I,$A11,销售取值基础数据!$B:$B,CS$4),"")</f>
        <v>0</v>
      </c>
      <c r="CT11" s="23">
        <f ca="1">IF($C11&gt;CT$4,SUMIFS(销售取值基础数据!$J:$J,销售取值基础数据!$I:$I,$A11,销售取值基础数据!$B:$B,CT$4),"")</f>
        <v>0</v>
      </c>
      <c r="CU11" s="23">
        <f ca="1">IF($C11&gt;CU$4,SUMIFS(销售取值基础数据!$J:$J,销售取值基础数据!$I:$I,$A11,销售取值基础数据!$B:$B,CU$4),"")</f>
        <v>0</v>
      </c>
      <c r="CV11" s="23">
        <f ca="1">IF($C11&gt;CV$4,SUMIFS(销售取值基础数据!$J:$J,销售取值基础数据!$I:$I,$A11,销售取值基础数据!$B:$B,CV$4),"")</f>
        <v>0</v>
      </c>
      <c r="CW11" s="23">
        <f ca="1">IF($C11&gt;CW$4,SUMIFS(销售取值基础数据!$J:$J,销售取值基础数据!$I:$I,$A11,销售取值基础数据!$B:$B,CW$4),"")</f>
        <v>0</v>
      </c>
      <c r="CX11" s="23">
        <f ca="1">IF($C11&gt;CX$4,SUMIFS(销售取值基础数据!$J:$J,销售取值基础数据!$I:$I,$A11,销售取值基础数据!$B:$B,CX$4),"")</f>
        <v>0</v>
      </c>
      <c r="CY11" s="23">
        <f ca="1">IF($C11&gt;CY$4,SUMIFS(销售取值基础数据!$J:$J,销售取值基础数据!$I:$I,$A11,销售取值基础数据!$B:$B,CY$4),"")</f>
        <v>0</v>
      </c>
      <c r="CZ11" s="23">
        <f ca="1">IF($C11&gt;CZ$4,SUMIFS(销售取值基础数据!$J:$J,销售取值基础数据!$I:$I,$A11,销售取值基础数据!$B:$B,CZ$4),"")</f>
        <v>0</v>
      </c>
      <c r="DA11" s="23">
        <f ca="1">IF($C11&gt;DA$4,SUMIFS(销售取值基础数据!$J:$J,销售取值基础数据!$I:$I,$A11,销售取值基础数据!$B:$B,DA$4),"")</f>
        <v>0</v>
      </c>
      <c r="DB11" s="23">
        <f ca="1">IF($C11&gt;DB$4,SUMIFS(销售取值基础数据!$J:$J,销售取值基础数据!$I:$I,$A11,销售取值基础数据!$B:$B,DB$4),"")</f>
        <v>0</v>
      </c>
      <c r="DC11" s="23">
        <f ca="1">IF($C11&gt;DC$4,SUMIFS(销售取值基础数据!$J:$J,销售取值基础数据!$I:$I,$A11,销售取值基础数据!$B:$B,DC$4),"")</f>
        <v>0</v>
      </c>
      <c r="DD11" s="23">
        <f ca="1">IF($C11&gt;DD$4,SUMIFS(销售取值基础数据!$J:$J,销售取值基础数据!$I:$I,$A11,销售取值基础数据!$B:$B,DD$4),"")</f>
        <v>0</v>
      </c>
      <c r="DE11" s="23">
        <f ca="1">IF($C11&gt;DE$4,SUMIFS(销售取值基础数据!$J:$J,销售取值基础数据!$I:$I,$A11,销售取值基础数据!$B:$B,DE$4),"")</f>
        <v>0</v>
      </c>
      <c r="DF11" s="23">
        <f ca="1">IF($C11&gt;DF$4,SUMIFS(销售取值基础数据!$J:$J,销售取值基础数据!$I:$I,$A11,销售取值基础数据!$B:$B,DF$4),"")</f>
        <v>0</v>
      </c>
      <c r="DG11" s="23">
        <f ca="1">IF($C11&gt;DG$4,SUMIFS(销售取值基础数据!$J:$J,销售取值基础数据!$I:$I,$A11,销售取值基础数据!$B:$B,DG$4),"")</f>
        <v>0</v>
      </c>
      <c r="DH11" s="23">
        <f ca="1">IF($C11&gt;DH$4,SUMIFS(销售取值基础数据!$J:$J,销售取值基础数据!$I:$I,$A11,销售取值基础数据!$B:$B,DH$4),"")</f>
        <v>0</v>
      </c>
      <c r="DI11" s="23">
        <f ca="1">IF($C11&gt;DI$4,SUMIFS(销售取值基础数据!$J:$J,销售取值基础数据!$I:$I,$A11,销售取值基础数据!$B:$B,DI$4),"")</f>
        <v>0</v>
      </c>
      <c r="DJ11" s="23">
        <f ca="1">IF($C11&gt;DJ$4,SUMIFS(销售取值基础数据!$J:$J,销售取值基础数据!$I:$I,$A11,销售取值基础数据!$B:$B,DJ$4),"")</f>
        <v>0</v>
      </c>
      <c r="DK11" s="23">
        <f ca="1">IF($C11&gt;DK$4,SUMIFS(销售取值基础数据!$J:$J,销售取值基础数据!$I:$I,$A11,销售取值基础数据!$B:$B,DK$4),"")</f>
        <v>0</v>
      </c>
      <c r="DL11" s="23">
        <f ca="1">IF($C11&gt;DL$4,SUMIFS(销售取值基础数据!$J:$J,销售取值基础数据!$I:$I,$A11,销售取值基础数据!$B:$B,DL$4),"")</f>
        <v>0</v>
      </c>
      <c r="DM11" s="23">
        <f ca="1">IF($C11&gt;DM$4,SUMIFS(销售取值基础数据!$J:$J,销售取值基础数据!$I:$I,$A11,销售取值基础数据!$B:$B,DM$4),"")</f>
        <v>0</v>
      </c>
      <c r="DN11" s="23">
        <f ca="1">IF($C11&gt;DN$4,SUMIFS(销售取值基础数据!$J:$J,销售取值基础数据!$I:$I,$A11,销售取值基础数据!$B:$B,DN$4),"")</f>
        <v>0</v>
      </c>
      <c r="DO11" s="23">
        <f ca="1">IF($C11&gt;DO$4,SUMIFS(销售取值基础数据!$J:$J,销售取值基础数据!$I:$I,$A11,销售取值基础数据!$B:$B,DO$4),"")</f>
        <v>0</v>
      </c>
      <c r="DP11" s="23">
        <f ca="1">IF($C11&gt;DP$4,SUMIFS(销售取值基础数据!$J:$J,销售取值基础数据!$I:$I,$A11,销售取值基础数据!$B:$B,DP$4),"")</f>
        <v>0</v>
      </c>
      <c r="DQ11" s="23">
        <f ca="1">IF($C11&gt;DQ$4,SUMIFS(销售取值基础数据!$J:$J,销售取值基础数据!$I:$I,$A11,销售取值基础数据!$B:$B,DQ$4),"")</f>
        <v>0</v>
      </c>
      <c r="DR11" s="23">
        <f ca="1">IF($C11&gt;DR$4,SUMIFS(销售取值基础数据!$J:$J,销售取值基础数据!$I:$I,$A11,销售取值基础数据!$B:$B,DR$4),"")</f>
        <v>0</v>
      </c>
      <c r="DS11" s="23">
        <f ca="1">IF($C11&gt;DS$4,SUMIFS(销售取值基础数据!$J:$J,销售取值基础数据!$I:$I,$A11,销售取值基础数据!$B:$B,DS$4),"")</f>
        <v>0</v>
      </c>
      <c r="DT11" s="23">
        <f ca="1">IF($C11&gt;DT$4,SUMIFS(销售取值基础数据!$J:$J,销售取值基础数据!$I:$I,$A11,销售取值基础数据!$B:$B,DT$4),"")</f>
        <v>0</v>
      </c>
      <c r="DU11" s="23">
        <f ca="1">IF($C11&gt;DU$4,SUMIFS(销售取值基础数据!$J:$J,销售取值基础数据!$I:$I,$A11,销售取值基础数据!$B:$B,DU$4),"")</f>
        <v>0</v>
      </c>
      <c r="DV11" s="23">
        <f ca="1">IF($C11&gt;DV$4,SUMIFS(销售取值基础数据!$J:$J,销售取值基础数据!$I:$I,$A11,销售取值基础数据!$B:$B,DV$4),"")</f>
        <v>0</v>
      </c>
      <c r="DW11" s="23">
        <f ca="1">IF($C11&gt;DW$4,SUMIFS(销售取值基础数据!$J:$J,销售取值基础数据!$I:$I,$A11,销售取值基础数据!$B:$B,DW$4),"")</f>
        <v>0</v>
      </c>
      <c r="DX11" s="23">
        <f ca="1">IF($C11&gt;DX$4,SUMIFS(销售取值基础数据!$J:$J,销售取值基础数据!$I:$I,$A11,销售取值基础数据!$B:$B,DX$4),"")</f>
        <v>0</v>
      </c>
      <c r="DY11" s="23">
        <f ca="1">IF($C11&gt;DY$4,SUMIFS(销售取值基础数据!$J:$J,销售取值基础数据!$I:$I,$A11,销售取值基础数据!$B:$B,DY$4),"")</f>
        <v>0</v>
      </c>
      <c r="DZ11" s="23">
        <f ca="1">IF($C11&gt;DZ$4,SUMIFS(销售取值基础数据!$J:$J,销售取值基础数据!$I:$I,$A11,销售取值基础数据!$B:$B,DZ$4),"")</f>
        <v>0</v>
      </c>
      <c r="EA11" s="23">
        <f ca="1">IF($C11&gt;EA$4,SUMIFS(销售取值基础数据!$J:$J,销售取值基础数据!$I:$I,$A11,销售取值基础数据!$B:$B,EA$4),"")</f>
        <v>0</v>
      </c>
      <c r="EB11" s="23">
        <f ca="1">IF($C11&gt;EB$4,SUMIFS(销售取值基础数据!$J:$J,销售取值基础数据!$I:$I,$A11,销售取值基础数据!$B:$B,EB$4),"")</f>
        <v>0</v>
      </c>
      <c r="EC11" s="23">
        <f ca="1">IF($C11&gt;EC$4,SUMIFS(销售取值基础数据!$J:$J,销售取值基础数据!$I:$I,$A11,销售取值基础数据!$B:$B,EC$4),"")</f>
        <v>0</v>
      </c>
      <c r="ED11" s="23">
        <f ca="1">IF($C11&gt;ED$4,SUMIFS(销售取值基础数据!$J:$J,销售取值基础数据!$I:$I,$A11,销售取值基础数据!$B:$B,ED$4),"")</f>
        <v>0</v>
      </c>
      <c r="EE11" s="23">
        <f ca="1">IF($C11&gt;EE$4,SUMIFS(销售取值基础数据!$J:$J,销售取值基础数据!$I:$I,$A11,销售取值基础数据!$B:$B,EE$4),"")</f>
        <v>0</v>
      </c>
      <c r="EF11" s="23">
        <f ca="1">IF($C11&gt;EF$4,SUMIFS(销售取值基础数据!$J:$J,销售取值基础数据!$I:$I,$A11,销售取值基础数据!$B:$B,EF$4),"")</f>
        <v>0</v>
      </c>
      <c r="EG11" s="23">
        <f ca="1">IF($C11&gt;EG$4,SUMIFS(销售取值基础数据!$J:$J,销售取值基础数据!$I:$I,$A11,销售取值基础数据!$B:$B,EG$4),"")</f>
        <v>0</v>
      </c>
      <c r="EH11" s="23">
        <f ca="1">IF($C11&gt;EH$4,SUMIFS(销售取值基础数据!$J:$J,销售取值基础数据!$I:$I,$A11,销售取值基础数据!$B:$B,EH$4),"")</f>
        <v>0</v>
      </c>
      <c r="EI11" s="23">
        <f ca="1">IF($C11&gt;EI$4,SUMIFS(销售取值基础数据!$J:$J,销售取值基础数据!$I:$I,$A11,销售取值基础数据!$B:$B,EI$4),"")</f>
        <v>0</v>
      </c>
      <c r="EJ11" s="23">
        <f ca="1">IF($C11&gt;EJ$4,SUMIFS(销售取值基础数据!$J:$J,销售取值基础数据!$I:$I,$A11,销售取值基础数据!$B:$B,EJ$4),"")</f>
        <v>0</v>
      </c>
      <c r="EK11" s="23">
        <f ca="1">IF($C11&gt;EK$4,SUMIFS(销售取值基础数据!$J:$J,销售取值基础数据!$I:$I,$A11,销售取值基础数据!$B:$B,EK$4),"")</f>
        <v>0</v>
      </c>
      <c r="EL11" s="23">
        <f ca="1">IF($C11&gt;EL$4,SUMIFS(销售取值基础数据!$J:$J,销售取值基础数据!$I:$I,$A11,销售取值基础数据!$B:$B,EL$4),"")</f>
        <v>0</v>
      </c>
      <c r="EM11" s="23">
        <f ca="1">IF($C11&gt;EM$4,SUMIFS(销售取值基础数据!$J:$J,销售取值基础数据!$I:$I,$A11,销售取值基础数据!$B:$B,EM$4),"")</f>
        <v>0</v>
      </c>
      <c r="EN11" s="23">
        <f ca="1">IF($C11&gt;EN$4,SUMIFS(销售取值基础数据!$J:$J,销售取值基础数据!$I:$I,$A11,销售取值基础数据!$B:$B,EN$4),"")</f>
        <v>0</v>
      </c>
      <c r="EO11" s="23">
        <f ca="1">IF($C11&gt;EO$4,SUMIFS(销售取值基础数据!$J:$J,销售取值基础数据!$I:$I,$A11,销售取值基础数据!$B:$B,EO$4),"")</f>
        <v>0</v>
      </c>
      <c r="EP11" s="23">
        <f ca="1">IF($C11&gt;EP$4,SUMIFS(销售取值基础数据!$J:$J,销售取值基础数据!$I:$I,$A11,销售取值基础数据!$B:$B,EP$4),"")</f>
        <v>0</v>
      </c>
      <c r="EQ11" s="23">
        <f ca="1">IF($C11&gt;EQ$4,SUMIFS(销售取值基础数据!$J:$J,销售取值基础数据!$I:$I,$A11,销售取值基础数据!$B:$B,EQ$4),"")</f>
        <v>0</v>
      </c>
      <c r="ER11" s="23">
        <f ca="1">IF($C11&gt;ER$4,SUMIFS(销售取值基础数据!$J:$J,销售取值基础数据!$I:$I,$A11,销售取值基础数据!$B:$B,ER$4),"")</f>
        <v>0</v>
      </c>
      <c r="ES11" s="23">
        <f ca="1">IF($C11&gt;ES$4,SUMIFS(销售取值基础数据!$J:$J,销售取值基础数据!$I:$I,$A11,销售取值基础数据!$B:$B,ES$4),"")</f>
        <v>0</v>
      </c>
      <c r="ET11" s="23">
        <f ca="1">IF($C11&gt;ET$4,SUMIFS(销售取值基础数据!$J:$J,销售取值基础数据!$I:$I,$A11,销售取值基础数据!$B:$B,ET$4),"")</f>
        <v>0</v>
      </c>
      <c r="EU11" s="23">
        <f ca="1">IF($C11&gt;EU$4,SUMIFS(销售取值基础数据!$J:$J,销售取值基础数据!$I:$I,$A11,销售取值基础数据!$B:$B,EU$4),"")</f>
        <v>0</v>
      </c>
      <c r="EV11" s="23">
        <f ca="1">IF($C11&gt;EV$4,SUMIFS(销售取值基础数据!$J:$J,销售取值基础数据!$I:$I,$A11,销售取值基础数据!$B:$B,EV$4),"")</f>
        <v>0</v>
      </c>
      <c r="EW11" s="23">
        <f ca="1">IF($C11&gt;EW$4,SUMIFS(销售取值基础数据!$J:$J,销售取值基础数据!$I:$I,$A11,销售取值基础数据!$B:$B,EW$4),"")</f>
        <v>0</v>
      </c>
      <c r="EX11" s="23">
        <f ca="1">IF($C11&gt;EX$4,SUMIFS(销售取值基础数据!$J:$J,销售取值基础数据!$I:$I,$A11,销售取值基础数据!$B:$B,EX$4),"")</f>
        <v>0</v>
      </c>
      <c r="EY11" s="23">
        <f ca="1">IF($C11&gt;EY$4,SUMIFS(销售取值基础数据!$J:$J,销售取值基础数据!$I:$I,$A11,销售取值基础数据!$B:$B,EY$4),"")</f>
        <v>0</v>
      </c>
      <c r="EZ11" s="23">
        <f ca="1">IF($C11&gt;EZ$4,SUMIFS(销售取值基础数据!$J:$J,销售取值基础数据!$I:$I,$A11,销售取值基础数据!$B:$B,EZ$4),"")</f>
        <v>0</v>
      </c>
      <c r="FA11" s="23">
        <f ca="1">IF($C11&gt;FA$4,SUMIFS(销售取值基础数据!$J:$J,销售取值基础数据!$I:$I,$A11,销售取值基础数据!$B:$B,FA$4),"")</f>
        <v>0</v>
      </c>
      <c r="FB11" s="23">
        <f ca="1">IF($C11&gt;FB$4,SUMIFS(销售取值基础数据!$J:$J,销售取值基础数据!$I:$I,$A11,销售取值基础数据!$B:$B,FB$4),"")</f>
        <v>0</v>
      </c>
      <c r="FC11" s="23">
        <f ca="1">IF($C11&gt;FC$4,SUMIFS(销售取值基础数据!$J:$J,销售取值基础数据!$I:$I,$A11,销售取值基础数据!$B:$B,FC$4),"")</f>
        <v>0</v>
      </c>
      <c r="FD11" s="23">
        <f ca="1">IF($C11&gt;FD$4,SUMIFS(销售取值基础数据!$J:$J,销售取值基础数据!$I:$I,$A11,销售取值基础数据!$B:$B,FD$4),"")</f>
        <v>0</v>
      </c>
      <c r="FE11" s="23">
        <f ca="1">IF($C11&gt;FE$4,SUMIFS(销售取值基础数据!$J:$J,销售取值基础数据!$I:$I,$A11,销售取值基础数据!$B:$B,FE$4),"")</f>
        <v>0</v>
      </c>
      <c r="FF11" s="23">
        <f ca="1">IF($C11&gt;FF$4,SUMIFS(销售取值基础数据!$J:$J,销售取值基础数据!$I:$I,$A11,销售取值基础数据!$B:$B,FF$4),"")</f>
        <v>0</v>
      </c>
      <c r="FG11" s="23">
        <f ca="1">IF($C11&gt;FG$4,SUMIFS(销售取值基础数据!$J:$J,销售取值基础数据!$I:$I,$A11,销售取值基础数据!$B:$B,FG$4),"")</f>
        <v>0</v>
      </c>
      <c r="FH11" s="23">
        <f ca="1">IF($C11&gt;FH$4,SUMIFS(销售取值基础数据!$J:$J,销售取值基础数据!$I:$I,$A11,销售取值基础数据!$B:$B,FH$4),"")</f>
        <v>0</v>
      </c>
      <c r="FI11" s="23">
        <f ca="1">IF($C11&gt;FI$4,SUMIFS(销售取值基础数据!$J:$J,销售取值基础数据!$I:$I,$A11,销售取值基础数据!$B:$B,FI$4),"")</f>
        <v>0</v>
      </c>
      <c r="FJ11" s="23">
        <f ca="1">IF($C11&gt;FJ$4,SUMIFS(销售取值基础数据!$J:$J,销售取值基础数据!$I:$I,$A11,销售取值基础数据!$B:$B,FJ$4),"")</f>
        <v>0</v>
      </c>
      <c r="FK11" s="23">
        <f ca="1">IF($C11&gt;FK$4,SUMIFS(销售取值基础数据!$J:$J,销售取值基础数据!$I:$I,$A11,销售取值基础数据!$B:$B,FK$4),"")</f>
        <v>0</v>
      </c>
      <c r="FL11" s="23">
        <f ca="1">IF($C11&gt;FL$4,SUMIFS(销售取值基础数据!$J:$J,销售取值基础数据!$I:$I,$A11,销售取值基础数据!$B:$B,FL$4),"")</f>
        <v>0</v>
      </c>
      <c r="FM11" s="23">
        <f ca="1">IF($C11&gt;FM$4,SUMIFS(销售取值基础数据!$J:$J,销售取值基础数据!$I:$I,$A11,销售取值基础数据!$B:$B,FM$4),"")</f>
        <v>0</v>
      </c>
      <c r="FN11" s="23">
        <f ca="1">IF($C11&gt;FN$4,SUMIFS(销售取值基础数据!$J:$J,销售取值基础数据!$I:$I,$A11,销售取值基础数据!$B:$B,FN$4),"")</f>
        <v>0</v>
      </c>
      <c r="FO11" s="23">
        <f ca="1">IF($C11&gt;FO$4,SUMIFS(销售取值基础数据!$J:$J,销售取值基础数据!$I:$I,$A11,销售取值基础数据!$B:$B,FO$4),"")</f>
        <v>0</v>
      </c>
      <c r="FP11" s="23">
        <f ca="1">IF($C11&gt;FP$4,SUMIFS(销售取值基础数据!$J:$J,销售取值基础数据!$I:$I,$A11,销售取值基础数据!$B:$B,FP$4),"")</f>
        <v>0</v>
      </c>
      <c r="FQ11" s="23">
        <f ca="1">IF($C11&gt;FQ$4,SUMIFS(销售取值基础数据!$J:$J,销售取值基础数据!$I:$I,$A11,销售取值基础数据!$B:$B,FQ$4),"")</f>
        <v>0</v>
      </c>
      <c r="FR11" s="23">
        <f ca="1">IF($C11&gt;FR$4,SUMIFS(销售取值基础数据!$J:$J,销售取值基础数据!$I:$I,$A11,销售取值基础数据!$B:$B,FR$4),"")</f>
        <v>0</v>
      </c>
      <c r="FS11" s="23">
        <f ca="1">IF($C11&gt;FS$4,SUMIFS(销售取值基础数据!$J:$J,销售取值基础数据!$I:$I,$A11,销售取值基础数据!$B:$B,FS$4),"")</f>
        <v>0</v>
      </c>
      <c r="FT11" s="23">
        <f ca="1">IF($C11&gt;FT$4,SUMIFS(销售取值基础数据!$J:$J,销售取值基础数据!$I:$I,$A11,销售取值基础数据!$B:$B,FT$4),"")</f>
        <v>0</v>
      </c>
      <c r="FU11" s="23">
        <f ca="1">IF($C11&gt;FU$4,SUMIFS(销售取值基础数据!$J:$J,销售取值基础数据!$I:$I,$A11,销售取值基础数据!$B:$B,FU$4),"")</f>
        <v>0</v>
      </c>
      <c r="FV11" s="23">
        <f ca="1">IF($C11&gt;FV$4,SUMIFS(销售取值基础数据!$J:$J,销售取值基础数据!$I:$I,$A11,销售取值基础数据!$B:$B,FV$4),"")</f>
        <v>0</v>
      </c>
      <c r="FW11" s="23">
        <f ca="1">IF($C11&gt;FW$4,SUMIFS(销售取值基础数据!$J:$J,销售取值基础数据!$I:$I,$A11,销售取值基础数据!$B:$B,FW$4),"")</f>
        <v>0</v>
      </c>
      <c r="FX11" s="23">
        <f ca="1">IF($C11&gt;FX$4,SUMIFS(销售取值基础数据!$J:$J,销售取值基础数据!$I:$I,$A11,销售取值基础数据!$B:$B,FX$4),"")</f>
        <v>0</v>
      </c>
      <c r="FY11" s="23">
        <f ca="1">IF($C11&gt;FY$4,SUMIFS(销售取值基础数据!$J:$J,销售取值基础数据!$I:$I,$A11,销售取值基础数据!$B:$B,FY$4),"")</f>
        <v>0</v>
      </c>
      <c r="FZ11" s="23">
        <f ca="1">IF($C11&gt;FZ$4,SUMIFS(销售取值基础数据!$J:$J,销售取值基础数据!$I:$I,$A11,销售取值基础数据!$B:$B,FZ$4),"")</f>
        <v>0</v>
      </c>
      <c r="GA11" s="23">
        <f ca="1">IF($C11&gt;GA$4,SUMIFS(销售取值基础数据!$J:$J,销售取值基础数据!$I:$I,$A11,销售取值基础数据!$B:$B,GA$4),"")</f>
        <v>0</v>
      </c>
      <c r="GB11" s="23">
        <f ca="1">IF($C11&gt;GB$4,SUMIFS(销售取值基础数据!$J:$J,销售取值基础数据!$I:$I,$A11,销售取值基础数据!$B:$B,GB$4),"")</f>
        <v>0</v>
      </c>
      <c r="GC11" s="23">
        <f ca="1">IF($C11&gt;GC$4,SUMIFS(销售取值基础数据!$J:$J,销售取值基础数据!$I:$I,$A11,销售取值基础数据!$B:$B,GC$4),"")</f>
        <v>0</v>
      </c>
      <c r="GD11" s="23">
        <f ca="1">IF($C11&gt;GD$4,SUMIFS(销售取值基础数据!$J:$J,销售取值基础数据!$I:$I,$A11,销售取值基础数据!$B:$B,GD$4),"")</f>
        <v>0</v>
      </c>
      <c r="GE11" s="23">
        <f ca="1">IF($C11&gt;GE$4,SUMIFS(销售取值基础数据!$J:$J,销售取值基础数据!$I:$I,$A11,销售取值基础数据!$B:$B,GE$4),"")</f>
        <v>0</v>
      </c>
      <c r="GF11" s="23">
        <f ca="1">IF($C11&gt;GF$4,SUMIFS(销售取值基础数据!$J:$J,销售取值基础数据!$I:$I,$A11,销售取值基础数据!$B:$B,GF$4),"")</f>
        <v>0</v>
      </c>
      <c r="GG11" s="23">
        <f ca="1">IF($C11&gt;GG$4,SUMIFS(销售取值基础数据!$J:$J,销售取值基础数据!$I:$I,$A11,销售取值基础数据!$B:$B,GG$4),"")</f>
        <v>0</v>
      </c>
      <c r="GH11" s="23">
        <f ca="1">IF($C11&gt;GH$4,SUMIFS(销售取值基础数据!$J:$J,销售取值基础数据!$I:$I,$A11,销售取值基础数据!$B:$B,GH$4),"")</f>
        <v>0</v>
      </c>
      <c r="GI11" s="23">
        <f ca="1">IF($C11&gt;GI$4,SUMIFS(销售取值基础数据!$J:$J,销售取值基础数据!$I:$I,$A11,销售取值基础数据!$B:$B,GI$4),"")</f>
        <v>0</v>
      </c>
      <c r="GJ11" s="23">
        <f ca="1">IF($C11&gt;GJ$4,SUMIFS(销售取值基础数据!$J:$J,销售取值基础数据!$I:$I,$A11,销售取值基础数据!$B:$B,GJ$4),"")</f>
        <v>0</v>
      </c>
      <c r="GK11" s="23">
        <f ca="1">IF($C11&gt;GK$4,SUMIFS(销售取值基础数据!$J:$J,销售取值基础数据!$I:$I,$A11,销售取值基础数据!$B:$B,GK$4),"")</f>
        <v>0</v>
      </c>
      <c r="GL11" s="23">
        <f ca="1">IF($C11&gt;GL$4,SUMIFS(销售取值基础数据!$J:$J,销售取值基础数据!$I:$I,$A11,销售取值基础数据!$B:$B,GL$4),"")</f>
        <v>0</v>
      </c>
      <c r="GM11" s="23">
        <f ca="1">IF($C11&gt;GM$4,SUMIFS(销售取值基础数据!$J:$J,销售取值基础数据!$I:$I,$A11,销售取值基础数据!$B:$B,GM$4),"")</f>
        <v>0</v>
      </c>
      <c r="GN11" s="23">
        <f ca="1">IF($C11&gt;GN$4,SUMIFS(销售取值基础数据!$J:$J,销售取值基础数据!$I:$I,$A11,销售取值基础数据!$B:$B,GN$4),"")</f>
        <v>0</v>
      </c>
      <c r="GO11" s="23">
        <f ca="1">IF($C11&gt;GO$4,SUMIFS(销售取值基础数据!$J:$J,销售取值基础数据!$I:$I,$A11,销售取值基础数据!$B:$B,GO$4),"")</f>
        <v>0</v>
      </c>
    </row>
    <row r="12" spans="1:197" x14ac:dyDescent="0.25">
      <c r="A12" s="7"/>
      <c r="B12" s="8"/>
      <c r="C12" s="9">
        <f t="shared" ca="1" si="4"/>
        <v>46203</v>
      </c>
      <c r="D12" s="9"/>
      <c r="E12" s="9">
        <f t="shared" si="3"/>
        <v>0</v>
      </c>
      <c r="F12" s="9"/>
      <c r="G12" s="9"/>
      <c r="H12" s="10" t="e">
        <f t="shared" si="1"/>
        <v>#DIV/0!</v>
      </c>
      <c r="I12" s="9"/>
      <c r="J12" s="9">
        <f>SUMIFS(销售取值基础数据!J:J,销售取值基础数据!I:I,A12,销售取值基础数据!E:E,"可取")</f>
        <v>0</v>
      </c>
      <c r="K12" s="9"/>
      <c r="L12" s="9"/>
      <c r="M12" s="11">
        <f>_xlfn.XLOOKUP(A12,销售取值基础数据!I:I,销售取值基础数据!J:J,0,0,-1)</f>
        <v>0</v>
      </c>
      <c r="N12" s="11" t="e">
        <f ca="1">_xlfn.XLOOKUP(A12,'销售计划（销售后）'!A:A,'销售计划（销售后）'!N:N)</f>
        <v>#NAME?</v>
      </c>
      <c r="O12" s="52">
        <v>46144</v>
      </c>
      <c r="P12" s="22" t="str" cm="1">
        <f t="array" ref="P12">IFERROR(INDEX(R12:GO12,Q12),"/")</f>
        <v>/</v>
      </c>
      <c r="Q12" s="22">
        <f t="shared" si="2"/>
        <v>46144</v>
      </c>
      <c r="R12" s="23">
        <f>SUMIFS(销售取值基础数据!J:J,销售取值基础数据!I:I,A12,销售取值基础数据!B:B,$R$4)</f>
        <v>0</v>
      </c>
      <c r="S12" s="23">
        <f ca="1">IF($C12&gt;S$4,SUMIFS(销售取值基础数据!$J:$J,销售取值基础数据!$I:$I,$A12,销售取值基础数据!$B:$B,S$4),"")</f>
        <v>0</v>
      </c>
      <c r="T12" s="23">
        <f ca="1">IF($C12&gt;T$4,SUMIFS(销售取值基础数据!$J:$J,销售取值基础数据!$I:$I,$A12,销售取值基础数据!$B:$B,T$4),"")</f>
        <v>0</v>
      </c>
      <c r="U12" s="23">
        <f ca="1">IF($C12&gt;U$4,SUMIFS(销售取值基础数据!$J:$J,销售取值基础数据!$I:$I,$A12,销售取值基础数据!$B:$B,U$4),"")</f>
        <v>0</v>
      </c>
      <c r="V12" s="23">
        <f ca="1">IF($C12&gt;V$4,SUMIFS(销售取值基础数据!$J:$J,销售取值基础数据!$I:$I,$A12,销售取值基础数据!$B:$B,V$4),"")</f>
        <v>0</v>
      </c>
      <c r="W12" s="23">
        <f ca="1">IF($C12&gt;W$4,SUMIFS(销售取值基础数据!$J:$J,销售取值基础数据!$I:$I,$A12,销售取值基础数据!$B:$B,W$4),"")</f>
        <v>0</v>
      </c>
      <c r="X12" s="23">
        <f ca="1">IF($C12&gt;X$4,SUMIFS(销售取值基础数据!$J:$J,销售取值基础数据!$I:$I,$A12,销售取值基础数据!$B:$B,X$4),"")</f>
        <v>0</v>
      </c>
      <c r="Y12" s="23">
        <f ca="1">IF($C12&gt;Y$4,SUMIFS(销售取值基础数据!$J:$J,销售取值基础数据!$I:$I,$A12,销售取值基础数据!$B:$B,Y$4),"")</f>
        <v>0</v>
      </c>
      <c r="Z12" s="23">
        <f ca="1">IF($C12&gt;Z$4,SUMIFS(销售取值基础数据!$J:$J,销售取值基础数据!$I:$I,$A12,销售取值基础数据!$B:$B,Z$4),"")</f>
        <v>0</v>
      </c>
      <c r="AA12" s="23">
        <f ca="1">IF($C12&gt;AA$4,SUMIFS(销售取值基础数据!$J:$J,销售取值基础数据!$I:$I,$A12,销售取值基础数据!$B:$B,AA$4),"")</f>
        <v>0</v>
      </c>
      <c r="AB12" s="23">
        <f ca="1">IF($C12&gt;AB$4,SUMIFS(销售取值基础数据!$J:$J,销售取值基础数据!$I:$I,$A12,销售取值基础数据!$B:$B,AB$4),"")</f>
        <v>0</v>
      </c>
      <c r="AC12" s="23">
        <f ca="1">IF($C12&gt;AC$4,SUMIFS(销售取值基础数据!$J:$J,销售取值基础数据!$I:$I,$A12,销售取值基础数据!$B:$B,AC$4),"")</f>
        <v>0</v>
      </c>
      <c r="AD12" s="23">
        <f ca="1">IF($C12&gt;AD$4,SUMIFS(销售取值基础数据!$J:$J,销售取值基础数据!$I:$I,$A12,销售取值基础数据!$B:$B,AD$4),"")</f>
        <v>0</v>
      </c>
      <c r="AE12" s="23">
        <f ca="1">IF($C12&gt;AE$4,SUMIFS(销售取值基础数据!$J:$J,销售取值基础数据!$I:$I,$A12,销售取值基础数据!$B:$B,AE$4),"")</f>
        <v>0</v>
      </c>
      <c r="AF12" s="23">
        <f ca="1">IF($C12&gt;AF$4,SUMIFS(销售取值基础数据!$J:$J,销售取值基础数据!$I:$I,$A12,销售取值基础数据!$B:$B,AF$4),"")</f>
        <v>0</v>
      </c>
      <c r="AG12" s="23">
        <f ca="1">IF($C12&gt;AG$4,SUMIFS(销售取值基础数据!$J:$J,销售取值基础数据!$I:$I,$A12,销售取值基础数据!$B:$B,AG$4),"")</f>
        <v>0</v>
      </c>
      <c r="AH12" s="23">
        <f ca="1">IF($C12&gt;AH$4,SUMIFS(销售取值基础数据!$J:$J,销售取值基础数据!$I:$I,$A12,销售取值基础数据!$B:$B,AH$4),"")</f>
        <v>0</v>
      </c>
      <c r="AI12" s="23">
        <f ca="1">IF($C12&gt;AI$4,SUMIFS(销售取值基础数据!$J:$J,销售取值基础数据!$I:$I,$A12,销售取值基础数据!$B:$B,AI$4),"")</f>
        <v>0</v>
      </c>
      <c r="AJ12" s="23">
        <f ca="1">IF($C12&gt;AJ$4,SUMIFS(销售取值基础数据!$J:$J,销售取值基础数据!$I:$I,$A12,销售取值基础数据!$B:$B,AJ$4),"")</f>
        <v>0</v>
      </c>
      <c r="AK12" s="23">
        <f ca="1">IF($C12&gt;AK$4,SUMIFS(销售取值基础数据!$J:$J,销售取值基础数据!$I:$I,$A12,销售取值基础数据!$B:$B,AK$4),"")</f>
        <v>0</v>
      </c>
      <c r="AL12" s="23">
        <f ca="1">IF($C12&gt;AL$4,SUMIFS(销售取值基础数据!$J:$J,销售取值基础数据!$I:$I,$A12,销售取值基础数据!$B:$B,AL$4),"")</f>
        <v>0</v>
      </c>
      <c r="AM12" s="23">
        <f ca="1">IF($C12&gt;AM$4,SUMIFS(销售取值基础数据!$J:$J,销售取值基础数据!$I:$I,$A12,销售取值基础数据!$B:$B,AM$4),"")</f>
        <v>0</v>
      </c>
      <c r="AN12" s="23">
        <f ca="1">IF($C12&gt;AN$4,SUMIFS(销售取值基础数据!$J:$J,销售取值基础数据!$I:$I,$A12,销售取值基础数据!$B:$B,AN$4),"")</f>
        <v>0</v>
      </c>
      <c r="AO12" s="23">
        <f ca="1">IF($C12&gt;AO$4,SUMIFS(销售取值基础数据!$J:$J,销售取值基础数据!$I:$I,$A12,销售取值基础数据!$B:$B,AO$4),"")</f>
        <v>0</v>
      </c>
      <c r="AP12" s="23">
        <f ca="1">IF($C12&gt;AP$4,SUMIFS(销售取值基础数据!$J:$J,销售取值基础数据!$I:$I,$A12,销售取值基础数据!$B:$B,AP$4),"")</f>
        <v>0</v>
      </c>
      <c r="AQ12" s="23">
        <f ca="1">IF($C12&gt;AQ$4,SUMIFS(销售取值基础数据!$J:$J,销售取值基础数据!$I:$I,$A12,销售取值基础数据!$B:$B,AQ$4),"")</f>
        <v>0</v>
      </c>
      <c r="AR12" s="23">
        <f ca="1">IF($C12&gt;AR$4,SUMIFS(销售取值基础数据!$J:$J,销售取值基础数据!$I:$I,$A12,销售取值基础数据!$B:$B,AR$4),"")</f>
        <v>0</v>
      </c>
      <c r="AS12" s="23">
        <f ca="1">IF($C12&gt;AS$4,SUMIFS(销售取值基础数据!$J:$J,销售取值基础数据!$I:$I,$A12,销售取值基础数据!$B:$B,AS$4),"")</f>
        <v>0</v>
      </c>
      <c r="AT12" s="23">
        <f ca="1">IF($C12&gt;AT$4,SUMIFS(销售取值基础数据!$J:$J,销售取值基础数据!$I:$I,$A12,销售取值基础数据!$B:$B,AT$4),"")</f>
        <v>0</v>
      </c>
      <c r="AU12" s="23">
        <f ca="1">IF($C12&gt;AU$4,SUMIFS(销售取值基础数据!$J:$J,销售取值基础数据!$I:$I,$A12,销售取值基础数据!$B:$B,AU$4),"")</f>
        <v>0</v>
      </c>
      <c r="AV12" s="23">
        <f ca="1">IF($C12&gt;AV$4,SUMIFS(销售取值基础数据!$J:$J,销售取值基础数据!$I:$I,$A12,销售取值基础数据!$B:$B,AV$4),"")</f>
        <v>0</v>
      </c>
      <c r="AW12" s="23">
        <f ca="1">IF($C12&gt;AW$4,SUMIFS(销售取值基础数据!$J:$J,销售取值基础数据!$I:$I,$A12,销售取值基础数据!$B:$B,AW$4),"")</f>
        <v>0</v>
      </c>
      <c r="AX12" s="23">
        <f ca="1">IF($C12&gt;AX$4,SUMIFS(销售取值基础数据!$J:$J,销售取值基础数据!$I:$I,$A12,销售取值基础数据!$B:$B,AX$4),"")</f>
        <v>0</v>
      </c>
      <c r="AY12" s="23">
        <f ca="1">IF($C12&gt;AY$4,SUMIFS(销售取值基础数据!$J:$J,销售取值基础数据!$I:$I,$A12,销售取值基础数据!$B:$B,AY$4),"")</f>
        <v>0</v>
      </c>
      <c r="AZ12" s="23">
        <f ca="1">IF($C12&gt;AZ$4,SUMIFS(销售取值基础数据!$J:$J,销售取值基础数据!$I:$I,$A12,销售取值基础数据!$B:$B,AZ$4),"")</f>
        <v>0</v>
      </c>
      <c r="BA12" s="23">
        <f ca="1">IF($C12&gt;BA$4,SUMIFS(销售取值基础数据!$J:$J,销售取值基础数据!$I:$I,$A12,销售取值基础数据!$B:$B,BA$4),"")</f>
        <v>0</v>
      </c>
      <c r="BB12" s="23">
        <f ca="1">IF($C12&gt;BB$4,SUMIFS(销售取值基础数据!$J:$J,销售取值基础数据!$I:$I,$A12,销售取值基础数据!$B:$B,BB$4),"")</f>
        <v>0</v>
      </c>
      <c r="BC12" s="23">
        <f ca="1">IF($C12&gt;BC$4,SUMIFS(销售取值基础数据!$J:$J,销售取值基础数据!$I:$I,$A12,销售取值基础数据!$B:$B,BC$4),"")</f>
        <v>0</v>
      </c>
      <c r="BD12" s="23">
        <f ca="1">IF($C12&gt;BD$4,SUMIFS(销售取值基础数据!$J:$J,销售取值基础数据!$I:$I,$A12,销售取值基础数据!$B:$B,BD$4),"")</f>
        <v>0</v>
      </c>
      <c r="BE12" s="23">
        <f ca="1">IF($C12&gt;BE$4,SUMIFS(销售取值基础数据!$J:$J,销售取值基础数据!$I:$I,$A12,销售取值基础数据!$B:$B,BE$4),"")</f>
        <v>0</v>
      </c>
      <c r="BF12" s="23">
        <f ca="1">IF($C12&gt;BF$4,SUMIFS(销售取值基础数据!$J:$J,销售取值基础数据!$I:$I,$A12,销售取值基础数据!$B:$B,BF$4),"")</f>
        <v>0</v>
      </c>
      <c r="BG12" s="23">
        <f ca="1">IF($C12&gt;BG$4,SUMIFS(销售取值基础数据!$J:$J,销售取值基础数据!$I:$I,$A12,销售取值基础数据!$B:$B,BG$4),"")</f>
        <v>0</v>
      </c>
      <c r="BH12" s="23">
        <f ca="1">IF($C12&gt;BH$4,SUMIFS(销售取值基础数据!$J:$J,销售取值基础数据!$I:$I,$A12,销售取值基础数据!$B:$B,BH$4),"")</f>
        <v>0</v>
      </c>
      <c r="BI12" s="23">
        <f ca="1">IF($C12&gt;BI$4,SUMIFS(销售取值基础数据!$J:$J,销售取值基础数据!$I:$I,$A12,销售取值基础数据!$B:$B,BI$4),"")</f>
        <v>0</v>
      </c>
      <c r="BJ12" s="23">
        <f ca="1">IF($C12&gt;BJ$4,SUMIFS(销售取值基础数据!$J:$J,销售取值基础数据!$I:$I,$A12,销售取值基础数据!$B:$B,BJ$4),"")</f>
        <v>0</v>
      </c>
      <c r="BK12" s="23">
        <f ca="1">IF($C12&gt;BK$4,SUMIFS(销售取值基础数据!$J:$J,销售取值基础数据!$I:$I,$A12,销售取值基础数据!$B:$B,BK$4),"")</f>
        <v>0</v>
      </c>
      <c r="BL12" s="23">
        <f ca="1">IF($C12&gt;BL$4,SUMIFS(销售取值基础数据!$J:$J,销售取值基础数据!$I:$I,$A12,销售取值基础数据!$B:$B,BL$4),"")</f>
        <v>0</v>
      </c>
      <c r="BM12" s="23">
        <f ca="1">IF($C12&gt;BM$4,SUMIFS(销售取值基础数据!$J:$J,销售取值基础数据!$I:$I,$A12,销售取值基础数据!$B:$B,BM$4),"")</f>
        <v>0</v>
      </c>
      <c r="BN12" s="23">
        <f ca="1">IF($C12&gt;BN$4,SUMIFS(销售取值基础数据!$J:$J,销售取值基础数据!$I:$I,$A12,销售取值基础数据!$B:$B,BN$4),"")</f>
        <v>0</v>
      </c>
      <c r="BO12" s="23">
        <f ca="1">IF($C12&gt;BO$4,SUMIFS(销售取值基础数据!$J:$J,销售取值基础数据!$I:$I,$A12,销售取值基础数据!$B:$B,BO$4),"")</f>
        <v>0</v>
      </c>
      <c r="BP12" s="23">
        <f ca="1">IF($C12&gt;BP$4,SUMIFS(销售取值基础数据!$J:$J,销售取值基础数据!$I:$I,$A12,销售取值基础数据!$B:$B,BP$4),"")</f>
        <v>0</v>
      </c>
      <c r="BQ12" s="23">
        <f ca="1">IF($C12&gt;BQ$4,SUMIFS(销售取值基础数据!$J:$J,销售取值基础数据!$I:$I,$A12,销售取值基础数据!$B:$B,BQ$4),"")</f>
        <v>0</v>
      </c>
      <c r="BR12" s="23">
        <f ca="1">IF($C12&gt;BR$4,SUMIFS(销售取值基础数据!$J:$J,销售取值基础数据!$I:$I,$A12,销售取值基础数据!$B:$B,BR$4),"")</f>
        <v>0</v>
      </c>
      <c r="BS12" s="23">
        <f ca="1">IF($C12&gt;BS$4,SUMIFS(销售取值基础数据!$J:$J,销售取值基础数据!$I:$I,$A12,销售取值基础数据!$B:$B,BS$4),"")</f>
        <v>0</v>
      </c>
      <c r="BT12" s="23">
        <f ca="1">IF($C12&gt;BT$4,SUMIFS(销售取值基础数据!$J:$J,销售取值基础数据!$I:$I,$A12,销售取值基础数据!$B:$B,BT$4),"")</f>
        <v>0</v>
      </c>
      <c r="BU12" s="23">
        <f ca="1">IF($C12&gt;BU$4,SUMIFS(销售取值基础数据!$J:$J,销售取值基础数据!$I:$I,$A12,销售取值基础数据!$B:$B,BU$4),"")</f>
        <v>0</v>
      </c>
      <c r="BV12" s="23">
        <f ca="1">IF($C12&gt;BV$4,SUMIFS(销售取值基础数据!$J:$J,销售取值基础数据!$I:$I,$A12,销售取值基础数据!$B:$B,BV$4),"")</f>
        <v>0</v>
      </c>
      <c r="BW12" s="23">
        <f ca="1">IF($C12&gt;BW$4,SUMIFS(销售取值基础数据!$J:$J,销售取值基础数据!$I:$I,$A12,销售取值基础数据!$B:$B,BW$4),"")</f>
        <v>0</v>
      </c>
      <c r="BX12" s="23">
        <f ca="1">IF($C12&gt;BX$4,SUMIFS(销售取值基础数据!$J:$J,销售取值基础数据!$I:$I,$A12,销售取值基础数据!$B:$B,BX$4),"")</f>
        <v>0</v>
      </c>
      <c r="BY12" s="23">
        <f ca="1">IF($C12&gt;BY$4,SUMIFS(销售取值基础数据!$J:$J,销售取值基础数据!$I:$I,$A12,销售取值基础数据!$B:$B,BY$4),"")</f>
        <v>0</v>
      </c>
      <c r="BZ12" s="23">
        <f ca="1">IF($C12&gt;BZ$4,SUMIFS(销售取值基础数据!$J:$J,销售取值基础数据!$I:$I,$A12,销售取值基础数据!$B:$B,BZ$4),"")</f>
        <v>0</v>
      </c>
      <c r="CA12" s="23">
        <f ca="1">IF($C12&gt;CA$4,SUMIFS(销售取值基础数据!$J:$J,销售取值基础数据!$I:$I,$A12,销售取值基础数据!$B:$B,CA$4),"")</f>
        <v>0</v>
      </c>
      <c r="CB12" s="23">
        <f ca="1">IF($C12&gt;CB$4,SUMIFS(销售取值基础数据!$J:$J,销售取值基础数据!$I:$I,$A12,销售取值基础数据!$B:$B,CB$4),"")</f>
        <v>0</v>
      </c>
      <c r="CC12" s="23">
        <f ca="1">IF($C12&gt;CC$4,SUMIFS(销售取值基础数据!$J:$J,销售取值基础数据!$I:$I,$A12,销售取值基础数据!$B:$B,CC$4),"")</f>
        <v>0</v>
      </c>
      <c r="CD12" s="23">
        <f ca="1">IF($C12&gt;CD$4,SUMIFS(销售取值基础数据!$J:$J,销售取值基础数据!$I:$I,$A12,销售取值基础数据!$B:$B,CD$4),"")</f>
        <v>0</v>
      </c>
      <c r="CE12" s="23">
        <f ca="1">IF($C12&gt;CE$4,SUMIFS(销售取值基础数据!$J:$J,销售取值基础数据!$I:$I,$A12,销售取值基础数据!$B:$B,CE$4),"")</f>
        <v>0</v>
      </c>
      <c r="CF12" s="23">
        <f ca="1">IF($C12&gt;CF$4,SUMIFS(销售取值基础数据!$J:$J,销售取值基础数据!$I:$I,$A12,销售取值基础数据!$B:$B,CF$4),"")</f>
        <v>0</v>
      </c>
      <c r="CG12" s="23">
        <f ca="1">IF($C12&gt;CG$4,SUMIFS(销售取值基础数据!$J:$J,销售取值基础数据!$I:$I,$A12,销售取值基础数据!$B:$B,CG$4),"")</f>
        <v>0</v>
      </c>
      <c r="CH12" s="23">
        <f ca="1">IF($C12&gt;CH$4,SUMIFS(销售取值基础数据!$J:$J,销售取值基础数据!$I:$I,$A12,销售取值基础数据!$B:$B,CH$4),"")</f>
        <v>0</v>
      </c>
      <c r="CI12" s="23">
        <f ca="1">IF($C12&gt;CI$4,SUMIFS(销售取值基础数据!$J:$J,销售取值基础数据!$I:$I,$A12,销售取值基础数据!$B:$B,CI$4),"")</f>
        <v>0</v>
      </c>
      <c r="CJ12" s="23">
        <f ca="1">IF($C12&gt;CJ$4,SUMIFS(销售取值基础数据!$J:$J,销售取值基础数据!$I:$I,$A12,销售取值基础数据!$B:$B,CJ$4),"")</f>
        <v>0</v>
      </c>
      <c r="CK12" s="23">
        <f ca="1">IF($C12&gt;CK$4,SUMIFS(销售取值基础数据!$J:$J,销售取值基础数据!$I:$I,$A12,销售取值基础数据!$B:$B,CK$4),"")</f>
        <v>0</v>
      </c>
      <c r="CL12" s="23">
        <f ca="1">IF($C12&gt;CL$4,SUMIFS(销售取值基础数据!$J:$J,销售取值基础数据!$I:$I,$A12,销售取值基础数据!$B:$B,CL$4),"")</f>
        <v>0</v>
      </c>
      <c r="CM12" s="23">
        <f ca="1">IF($C12&gt;CM$4,SUMIFS(销售取值基础数据!$J:$J,销售取值基础数据!$I:$I,$A12,销售取值基础数据!$B:$B,CM$4),"")</f>
        <v>0</v>
      </c>
      <c r="CN12" s="23">
        <f ca="1">IF($C12&gt;CN$4,SUMIFS(销售取值基础数据!$J:$J,销售取值基础数据!$I:$I,$A12,销售取值基础数据!$B:$B,CN$4),"")</f>
        <v>0</v>
      </c>
      <c r="CO12" s="23">
        <f ca="1">IF($C12&gt;CO$4,SUMIFS(销售取值基础数据!$J:$J,销售取值基础数据!$I:$I,$A12,销售取值基础数据!$B:$B,CO$4),"")</f>
        <v>0</v>
      </c>
      <c r="CP12" s="23">
        <f ca="1">IF($C12&gt;CP$4,SUMIFS(销售取值基础数据!$J:$J,销售取值基础数据!$I:$I,$A12,销售取值基础数据!$B:$B,CP$4),"")</f>
        <v>0</v>
      </c>
      <c r="CQ12" s="23">
        <f ca="1">IF($C12&gt;CQ$4,SUMIFS(销售取值基础数据!$J:$J,销售取值基础数据!$I:$I,$A12,销售取值基础数据!$B:$B,CQ$4),"")</f>
        <v>0</v>
      </c>
      <c r="CR12" s="23">
        <f ca="1">IF($C12&gt;CR$4,SUMIFS(销售取值基础数据!$J:$J,销售取值基础数据!$I:$I,$A12,销售取值基础数据!$B:$B,CR$4),"")</f>
        <v>0</v>
      </c>
      <c r="CS12" s="23">
        <f ca="1">IF($C12&gt;CS$4,SUMIFS(销售取值基础数据!$J:$J,销售取值基础数据!$I:$I,$A12,销售取值基础数据!$B:$B,CS$4),"")</f>
        <v>0</v>
      </c>
      <c r="CT12" s="23">
        <f ca="1">IF($C12&gt;CT$4,SUMIFS(销售取值基础数据!$J:$J,销售取值基础数据!$I:$I,$A12,销售取值基础数据!$B:$B,CT$4),"")</f>
        <v>0</v>
      </c>
      <c r="CU12" s="23">
        <f ca="1">IF($C12&gt;CU$4,SUMIFS(销售取值基础数据!$J:$J,销售取值基础数据!$I:$I,$A12,销售取值基础数据!$B:$B,CU$4),"")</f>
        <v>0</v>
      </c>
      <c r="CV12" s="23">
        <f ca="1">IF($C12&gt;CV$4,SUMIFS(销售取值基础数据!$J:$J,销售取值基础数据!$I:$I,$A12,销售取值基础数据!$B:$B,CV$4),"")</f>
        <v>0</v>
      </c>
      <c r="CW12" s="23">
        <f ca="1">IF($C12&gt;CW$4,SUMIFS(销售取值基础数据!$J:$J,销售取值基础数据!$I:$I,$A12,销售取值基础数据!$B:$B,CW$4),"")</f>
        <v>0</v>
      </c>
      <c r="CX12" s="23">
        <f ca="1">IF($C12&gt;CX$4,SUMIFS(销售取值基础数据!$J:$J,销售取值基础数据!$I:$I,$A12,销售取值基础数据!$B:$B,CX$4),"")</f>
        <v>0</v>
      </c>
      <c r="CY12" s="23">
        <f ca="1">IF($C12&gt;CY$4,SUMIFS(销售取值基础数据!$J:$J,销售取值基础数据!$I:$I,$A12,销售取值基础数据!$B:$B,CY$4),"")</f>
        <v>0</v>
      </c>
      <c r="CZ12" s="23">
        <f ca="1">IF($C12&gt;CZ$4,SUMIFS(销售取值基础数据!$J:$J,销售取值基础数据!$I:$I,$A12,销售取值基础数据!$B:$B,CZ$4),"")</f>
        <v>0</v>
      </c>
      <c r="DA12" s="23">
        <f ca="1">IF($C12&gt;DA$4,SUMIFS(销售取值基础数据!$J:$J,销售取值基础数据!$I:$I,$A12,销售取值基础数据!$B:$B,DA$4),"")</f>
        <v>0</v>
      </c>
      <c r="DB12" s="23">
        <f ca="1">IF($C12&gt;DB$4,SUMIFS(销售取值基础数据!$J:$J,销售取值基础数据!$I:$I,$A12,销售取值基础数据!$B:$B,DB$4),"")</f>
        <v>0</v>
      </c>
      <c r="DC12" s="23">
        <f ca="1">IF($C12&gt;DC$4,SUMIFS(销售取值基础数据!$J:$J,销售取值基础数据!$I:$I,$A12,销售取值基础数据!$B:$B,DC$4),"")</f>
        <v>0</v>
      </c>
      <c r="DD12" s="23">
        <f ca="1">IF($C12&gt;DD$4,SUMIFS(销售取值基础数据!$J:$J,销售取值基础数据!$I:$I,$A12,销售取值基础数据!$B:$B,DD$4),"")</f>
        <v>0</v>
      </c>
      <c r="DE12" s="23">
        <f ca="1">IF($C12&gt;DE$4,SUMIFS(销售取值基础数据!$J:$J,销售取值基础数据!$I:$I,$A12,销售取值基础数据!$B:$B,DE$4),"")</f>
        <v>0</v>
      </c>
      <c r="DF12" s="23">
        <f ca="1">IF($C12&gt;DF$4,SUMIFS(销售取值基础数据!$J:$J,销售取值基础数据!$I:$I,$A12,销售取值基础数据!$B:$B,DF$4),"")</f>
        <v>0</v>
      </c>
      <c r="DG12" s="23">
        <f ca="1">IF($C12&gt;DG$4,SUMIFS(销售取值基础数据!$J:$J,销售取值基础数据!$I:$I,$A12,销售取值基础数据!$B:$B,DG$4),"")</f>
        <v>0</v>
      </c>
      <c r="DH12" s="23">
        <f ca="1">IF($C12&gt;DH$4,SUMIFS(销售取值基础数据!$J:$J,销售取值基础数据!$I:$I,$A12,销售取值基础数据!$B:$B,DH$4),"")</f>
        <v>0</v>
      </c>
      <c r="DI12" s="23">
        <f ca="1">IF($C12&gt;DI$4,SUMIFS(销售取值基础数据!$J:$J,销售取值基础数据!$I:$I,$A12,销售取值基础数据!$B:$B,DI$4),"")</f>
        <v>0</v>
      </c>
      <c r="DJ12" s="23">
        <f ca="1">IF($C12&gt;DJ$4,SUMIFS(销售取值基础数据!$J:$J,销售取值基础数据!$I:$I,$A12,销售取值基础数据!$B:$B,DJ$4),"")</f>
        <v>0</v>
      </c>
      <c r="DK12" s="23">
        <f ca="1">IF($C12&gt;DK$4,SUMIFS(销售取值基础数据!$J:$J,销售取值基础数据!$I:$I,$A12,销售取值基础数据!$B:$B,DK$4),"")</f>
        <v>0</v>
      </c>
      <c r="DL12" s="23">
        <f ca="1">IF($C12&gt;DL$4,SUMIFS(销售取值基础数据!$J:$J,销售取值基础数据!$I:$I,$A12,销售取值基础数据!$B:$B,DL$4),"")</f>
        <v>0</v>
      </c>
      <c r="DM12" s="23">
        <f ca="1">IF($C12&gt;DM$4,SUMIFS(销售取值基础数据!$J:$J,销售取值基础数据!$I:$I,$A12,销售取值基础数据!$B:$B,DM$4),"")</f>
        <v>0</v>
      </c>
      <c r="DN12" s="23">
        <f ca="1">IF($C12&gt;DN$4,SUMIFS(销售取值基础数据!$J:$J,销售取值基础数据!$I:$I,$A12,销售取值基础数据!$B:$B,DN$4),"")</f>
        <v>0</v>
      </c>
      <c r="DO12" s="23">
        <f ca="1">IF($C12&gt;DO$4,SUMIFS(销售取值基础数据!$J:$J,销售取值基础数据!$I:$I,$A12,销售取值基础数据!$B:$B,DO$4),"")</f>
        <v>0</v>
      </c>
      <c r="DP12" s="23">
        <f ca="1">IF($C12&gt;DP$4,SUMIFS(销售取值基础数据!$J:$J,销售取值基础数据!$I:$I,$A12,销售取值基础数据!$B:$B,DP$4),"")</f>
        <v>0</v>
      </c>
      <c r="DQ12" s="23">
        <f ca="1">IF($C12&gt;DQ$4,SUMIFS(销售取值基础数据!$J:$J,销售取值基础数据!$I:$I,$A12,销售取值基础数据!$B:$B,DQ$4),"")</f>
        <v>0</v>
      </c>
      <c r="DR12" s="23">
        <f ca="1">IF($C12&gt;DR$4,SUMIFS(销售取值基础数据!$J:$J,销售取值基础数据!$I:$I,$A12,销售取值基础数据!$B:$B,DR$4),"")</f>
        <v>0</v>
      </c>
      <c r="DS12" s="23">
        <f ca="1">IF($C12&gt;DS$4,SUMIFS(销售取值基础数据!$J:$J,销售取值基础数据!$I:$I,$A12,销售取值基础数据!$B:$B,DS$4),"")</f>
        <v>0</v>
      </c>
      <c r="DT12" s="23">
        <f ca="1">IF($C12&gt;DT$4,SUMIFS(销售取值基础数据!$J:$J,销售取值基础数据!$I:$I,$A12,销售取值基础数据!$B:$B,DT$4),"")</f>
        <v>0</v>
      </c>
      <c r="DU12" s="23">
        <f ca="1">IF($C12&gt;DU$4,SUMIFS(销售取值基础数据!$J:$J,销售取值基础数据!$I:$I,$A12,销售取值基础数据!$B:$B,DU$4),"")</f>
        <v>0</v>
      </c>
      <c r="DV12" s="23">
        <f ca="1">IF($C12&gt;DV$4,SUMIFS(销售取值基础数据!$J:$J,销售取值基础数据!$I:$I,$A12,销售取值基础数据!$B:$B,DV$4),"")</f>
        <v>0</v>
      </c>
      <c r="DW12" s="23">
        <f ca="1">IF($C12&gt;DW$4,SUMIFS(销售取值基础数据!$J:$J,销售取值基础数据!$I:$I,$A12,销售取值基础数据!$B:$B,DW$4),"")</f>
        <v>0</v>
      </c>
      <c r="DX12" s="23">
        <f ca="1">IF($C12&gt;DX$4,SUMIFS(销售取值基础数据!$J:$J,销售取值基础数据!$I:$I,$A12,销售取值基础数据!$B:$B,DX$4),"")</f>
        <v>0</v>
      </c>
      <c r="DY12" s="23">
        <f ca="1">IF($C12&gt;DY$4,SUMIFS(销售取值基础数据!$J:$J,销售取值基础数据!$I:$I,$A12,销售取值基础数据!$B:$B,DY$4),"")</f>
        <v>0</v>
      </c>
      <c r="DZ12" s="23">
        <f ca="1">IF($C12&gt;DZ$4,SUMIFS(销售取值基础数据!$J:$J,销售取值基础数据!$I:$I,$A12,销售取值基础数据!$B:$B,DZ$4),"")</f>
        <v>0</v>
      </c>
      <c r="EA12" s="23">
        <f ca="1">IF($C12&gt;EA$4,SUMIFS(销售取值基础数据!$J:$J,销售取值基础数据!$I:$I,$A12,销售取值基础数据!$B:$B,EA$4),"")</f>
        <v>0</v>
      </c>
      <c r="EB12" s="23">
        <f ca="1">IF($C12&gt;EB$4,SUMIFS(销售取值基础数据!$J:$J,销售取值基础数据!$I:$I,$A12,销售取值基础数据!$B:$B,EB$4),"")</f>
        <v>0</v>
      </c>
      <c r="EC12" s="23">
        <f ca="1">IF($C12&gt;EC$4,SUMIFS(销售取值基础数据!$J:$J,销售取值基础数据!$I:$I,$A12,销售取值基础数据!$B:$B,EC$4),"")</f>
        <v>0</v>
      </c>
      <c r="ED12" s="23">
        <f ca="1">IF($C12&gt;ED$4,SUMIFS(销售取值基础数据!$J:$J,销售取值基础数据!$I:$I,$A12,销售取值基础数据!$B:$B,ED$4),"")</f>
        <v>0</v>
      </c>
      <c r="EE12" s="23">
        <f ca="1">IF($C12&gt;EE$4,SUMIFS(销售取值基础数据!$J:$J,销售取值基础数据!$I:$I,$A12,销售取值基础数据!$B:$B,EE$4),"")</f>
        <v>0</v>
      </c>
      <c r="EF12" s="23">
        <f ca="1">IF($C12&gt;EF$4,SUMIFS(销售取值基础数据!$J:$J,销售取值基础数据!$I:$I,$A12,销售取值基础数据!$B:$B,EF$4),"")</f>
        <v>0</v>
      </c>
      <c r="EG12" s="23">
        <f ca="1">IF($C12&gt;EG$4,SUMIFS(销售取值基础数据!$J:$J,销售取值基础数据!$I:$I,$A12,销售取值基础数据!$B:$B,EG$4),"")</f>
        <v>0</v>
      </c>
      <c r="EH12" s="23">
        <f ca="1">IF($C12&gt;EH$4,SUMIFS(销售取值基础数据!$J:$J,销售取值基础数据!$I:$I,$A12,销售取值基础数据!$B:$B,EH$4),"")</f>
        <v>0</v>
      </c>
      <c r="EI12" s="23">
        <f ca="1">IF($C12&gt;EI$4,SUMIFS(销售取值基础数据!$J:$J,销售取值基础数据!$I:$I,$A12,销售取值基础数据!$B:$B,EI$4),"")</f>
        <v>0</v>
      </c>
      <c r="EJ12" s="23">
        <f ca="1">IF($C12&gt;EJ$4,SUMIFS(销售取值基础数据!$J:$J,销售取值基础数据!$I:$I,$A12,销售取值基础数据!$B:$B,EJ$4),"")</f>
        <v>0</v>
      </c>
      <c r="EK12" s="23">
        <f ca="1">IF($C12&gt;EK$4,SUMIFS(销售取值基础数据!$J:$J,销售取值基础数据!$I:$I,$A12,销售取值基础数据!$B:$B,EK$4),"")</f>
        <v>0</v>
      </c>
      <c r="EL12" s="23">
        <f ca="1">IF($C12&gt;EL$4,SUMIFS(销售取值基础数据!$J:$J,销售取值基础数据!$I:$I,$A12,销售取值基础数据!$B:$B,EL$4),"")</f>
        <v>0</v>
      </c>
      <c r="EM12" s="23">
        <f ca="1">IF($C12&gt;EM$4,SUMIFS(销售取值基础数据!$J:$J,销售取值基础数据!$I:$I,$A12,销售取值基础数据!$B:$B,EM$4),"")</f>
        <v>0</v>
      </c>
      <c r="EN12" s="23">
        <f ca="1">IF($C12&gt;EN$4,SUMIFS(销售取值基础数据!$J:$J,销售取值基础数据!$I:$I,$A12,销售取值基础数据!$B:$B,EN$4),"")</f>
        <v>0</v>
      </c>
      <c r="EO12" s="23">
        <f ca="1">IF($C12&gt;EO$4,SUMIFS(销售取值基础数据!$J:$J,销售取值基础数据!$I:$I,$A12,销售取值基础数据!$B:$B,EO$4),"")</f>
        <v>0</v>
      </c>
      <c r="EP12" s="23">
        <f ca="1">IF($C12&gt;EP$4,SUMIFS(销售取值基础数据!$J:$J,销售取值基础数据!$I:$I,$A12,销售取值基础数据!$B:$B,EP$4),"")</f>
        <v>0</v>
      </c>
      <c r="EQ12" s="23">
        <f ca="1">IF($C12&gt;EQ$4,SUMIFS(销售取值基础数据!$J:$J,销售取值基础数据!$I:$I,$A12,销售取值基础数据!$B:$B,EQ$4),"")</f>
        <v>0</v>
      </c>
      <c r="ER12" s="23">
        <f ca="1">IF($C12&gt;ER$4,SUMIFS(销售取值基础数据!$J:$J,销售取值基础数据!$I:$I,$A12,销售取值基础数据!$B:$B,ER$4),"")</f>
        <v>0</v>
      </c>
      <c r="ES12" s="23">
        <f ca="1">IF($C12&gt;ES$4,SUMIFS(销售取值基础数据!$J:$J,销售取值基础数据!$I:$I,$A12,销售取值基础数据!$B:$B,ES$4),"")</f>
        <v>0</v>
      </c>
      <c r="ET12" s="23">
        <f ca="1">IF($C12&gt;ET$4,SUMIFS(销售取值基础数据!$J:$J,销售取值基础数据!$I:$I,$A12,销售取值基础数据!$B:$B,ET$4),"")</f>
        <v>0</v>
      </c>
      <c r="EU12" s="23">
        <f ca="1">IF($C12&gt;EU$4,SUMIFS(销售取值基础数据!$J:$J,销售取值基础数据!$I:$I,$A12,销售取值基础数据!$B:$B,EU$4),"")</f>
        <v>0</v>
      </c>
      <c r="EV12" s="23">
        <f ca="1">IF($C12&gt;EV$4,SUMIFS(销售取值基础数据!$J:$J,销售取值基础数据!$I:$I,$A12,销售取值基础数据!$B:$B,EV$4),"")</f>
        <v>0</v>
      </c>
      <c r="EW12" s="23">
        <f ca="1">IF($C12&gt;EW$4,SUMIFS(销售取值基础数据!$J:$J,销售取值基础数据!$I:$I,$A12,销售取值基础数据!$B:$B,EW$4),"")</f>
        <v>0</v>
      </c>
      <c r="EX12" s="23">
        <f ca="1">IF($C12&gt;EX$4,SUMIFS(销售取值基础数据!$J:$J,销售取值基础数据!$I:$I,$A12,销售取值基础数据!$B:$B,EX$4),"")</f>
        <v>0</v>
      </c>
      <c r="EY12" s="23">
        <f ca="1">IF($C12&gt;EY$4,SUMIFS(销售取值基础数据!$J:$J,销售取值基础数据!$I:$I,$A12,销售取值基础数据!$B:$B,EY$4),"")</f>
        <v>0</v>
      </c>
      <c r="EZ12" s="23">
        <f ca="1">IF($C12&gt;EZ$4,SUMIFS(销售取值基础数据!$J:$J,销售取值基础数据!$I:$I,$A12,销售取值基础数据!$B:$B,EZ$4),"")</f>
        <v>0</v>
      </c>
      <c r="FA12" s="23">
        <f ca="1">IF($C12&gt;FA$4,SUMIFS(销售取值基础数据!$J:$J,销售取值基础数据!$I:$I,$A12,销售取值基础数据!$B:$B,FA$4),"")</f>
        <v>0</v>
      </c>
      <c r="FB12" s="23">
        <f ca="1">IF($C12&gt;FB$4,SUMIFS(销售取值基础数据!$J:$J,销售取值基础数据!$I:$I,$A12,销售取值基础数据!$B:$B,FB$4),"")</f>
        <v>0</v>
      </c>
      <c r="FC12" s="23">
        <f ca="1">IF($C12&gt;FC$4,SUMIFS(销售取值基础数据!$J:$J,销售取值基础数据!$I:$I,$A12,销售取值基础数据!$B:$B,FC$4),"")</f>
        <v>0</v>
      </c>
      <c r="FD12" s="23">
        <f ca="1">IF($C12&gt;FD$4,SUMIFS(销售取值基础数据!$J:$J,销售取值基础数据!$I:$I,$A12,销售取值基础数据!$B:$B,FD$4),"")</f>
        <v>0</v>
      </c>
      <c r="FE12" s="23">
        <f ca="1">IF($C12&gt;FE$4,SUMIFS(销售取值基础数据!$J:$J,销售取值基础数据!$I:$I,$A12,销售取值基础数据!$B:$B,FE$4),"")</f>
        <v>0</v>
      </c>
      <c r="FF12" s="23">
        <f ca="1">IF($C12&gt;FF$4,SUMIFS(销售取值基础数据!$J:$J,销售取值基础数据!$I:$I,$A12,销售取值基础数据!$B:$B,FF$4),"")</f>
        <v>0</v>
      </c>
      <c r="FG12" s="23">
        <f ca="1">IF($C12&gt;FG$4,SUMIFS(销售取值基础数据!$J:$J,销售取值基础数据!$I:$I,$A12,销售取值基础数据!$B:$B,FG$4),"")</f>
        <v>0</v>
      </c>
      <c r="FH12" s="23">
        <f ca="1">IF($C12&gt;FH$4,SUMIFS(销售取值基础数据!$J:$J,销售取值基础数据!$I:$I,$A12,销售取值基础数据!$B:$B,FH$4),"")</f>
        <v>0</v>
      </c>
      <c r="FI12" s="23">
        <f ca="1">IF($C12&gt;FI$4,SUMIFS(销售取值基础数据!$J:$J,销售取值基础数据!$I:$I,$A12,销售取值基础数据!$B:$B,FI$4),"")</f>
        <v>0</v>
      </c>
      <c r="FJ12" s="23">
        <f ca="1">IF($C12&gt;FJ$4,SUMIFS(销售取值基础数据!$J:$J,销售取值基础数据!$I:$I,$A12,销售取值基础数据!$B:$B,FJ$4),"")</f>
        <v>0</v>
      </c>
      <c r="FK12" s="23">
        <f ca="1">IF($C12&gt;FK$4,SUMIFS(销售取值基础数据!$J:$J,销售取值基础数据!$I:$I,$A12,销售取值基础数据!$B:$B,FK$4),"")</f>
        <v>0</v>
      </c>
      <c r="FL12" s="23">
        <f ca="1">IF($C12&gt;FL$4,SUMIFS(销售取值基础数据!$J:$J,销售取值基础数据!$I:$I,$A12,销售取值基础数据!$B:$B,FL$4),"")</f>
        <v>0</v>
      </c>
      <c r="FM12" s="23">
        <f ca="1">IF($C12&gt;FM$4,SUMIFS(销售取值基础数据!$J:$J,销售取值基础数据!$I:$I,$A12,销售取值基础数据!$B:$B,FM$4),"")</f>
        <v>0</v>
      </c>
      <c r="FN12" s="23">
        <f ca="1">IF($C12&gt;FN$4,SUMIFS(销售取值基础数据!$J:$J,销售取值基础数据!$I:$I,$A12,销售取值基础数据!$B:$B,FN$4),"")</f>
        <v>0</v>
      </c>
      <c r="FO12" s="23">
        <f ca="1">IF($C12&gt;FO$4,SUMIFS(销售取值基础数据!$J:$J,销售取值基础数据!$I:$I,$A12,销售取值基础数据!$B:$B,FO$4),"")</f>
        <v>0</v>
      </c>
      <c r="FP12" s="23">
        <f ca="1">IF($C12&gt;FP$4,SUMIFS(销售取值基础数据!$J:$J,销售取值基础数据!$I:$I,$A12,销售取值基础数据!$B:$B,FP$4),"")</f>
        <v>0</v>
      </c>
      <c r="FQ12" s="23">
        <f ca="1">IF($C12&gt;FQ$4,SUMIFS(销售取值基础数据!$J:$J,销售取值基础数据!$I:$I,$A12,销售取值基础数据!$B:$B,FQ$4),"")</f>
        <v>0</v>
      </c>
      <c r="FR12" s="23">
        <f ca="1">IF($C12&gt;FR$4,SUMIFS(销售取值基础数据!$J:$J,销售取值基础数据!$I:$I,$A12,销售取值基础数据!$B:$B,FR$4),"")</f>
        <v>0</v>
      </c>
      <c r="FS12" s="23">
        <f ca="1">IF($C12&gt;FS$4,SUMIFS(销售取值基础数据!$J:$J,销售取值基础数据!$I:$I,$A12,销售取值基础数据!$B:$B,FS$4),"")</f>
        <v>0</v>
      </c>
      <c r="FT12" s="23">
        <f ca="1">IF($C12&gt;FT$4,SUMIFS(销售取值基础数据!$J:$J,销售取值基础数据!$I:$I,$A12,销售取值基础数据!$B:$B,FT$4),"")</f>
        <v>0</v>
      </c>
      <c r="FU12" s="23">
        <f ca="1">IF($C12&gt;FU$4,SUMIFS(销售取值基础数据!$J:$J,销售取值基础数据!$I:$I,$A12,销售取值基础数据!$B:$B,FU$4),"")</f>
        <v>0</v>
      </c>
      <c r="FV12" s="23">
        <f ca="1">IF($C12&gt;FV$4,SUMIFS(销售取值基础数据!$J:$J,销售取值基础数据!$I:$I,$A12,销售取值基础数据!$B:$B,FV$4),"")</f>
        <v>0</v>
      </c>
      <c r="FW12" s="23">
        <f ca="1">IF($C12&gt;FW$4,SUMIFS(销售取值基础数据!$J:$J,销售取值基础数据!$I:$I,$A12,销售取值基础数据!$B:$B,FW$4),"")</f>
        <v>0</v>
      </c>
      <c r="FX12" s="23">
        <f ca="1">IF($C12&gt;FX$4,SUMIFS(销售取值基础数据!$J:$J,销售取值基础数据!$I:$I,$A12,销售取值基础数据!$B:$B,FX$4),"")</f>
        <v>0</v>
      </c>
      <c r="FY12" s="23">
        <f ca="1">IF($C12&gt;FY$4,SUMIFS(销售取值基础数据!$J:$J,销售取值基础数据!$I:$I,$A12,销售取值基础数据!$B:$B,FY$4),"")</f>
        <v>0</v>
      </c>
      <c r="FZ12" s="23">
        <f ca="1">IF($C12&gt;FZ$4,SUMIFS(销售取值基础数据!$J:$J,销售取值基础数据!$I:$I,$A12,销售取值基础数据!$B:$B,FZ$4),"")</f>
        <v>0</v>
      </c>
      <c r="GA12" s="23">
        <f ca="1">IF($C12&gt;GA$4,SUMIFS(销售取值基础数据!$J:$J,销售取值基础数据!$I:$I,$A12,销售取值基础数据!$B:$B,GA$4),"")</f>
        <v>0</v>
      </c>
      <c r="GB12" s="23">
        <f ca="1">IF($C12&gt;GB$4,SUMIFS(销售取值基础数据!$J:$J,销售取值基础数据!$I:$I,$A12,销售取值基础数据!$B:$B,GB$4),"")</f>
        <v>0</v>
      </c>
      <c r="GC12" s="23">
        <f ca="1">IF($C12&gt;GC$4,SUMIFS(销售取值基础数据!$J:$J,销售取值基础数据!$I:$I,$A12,销售取值基础数据!$B:$B,GC$4),"")</f>
        <v>0</v>
      </c>
      <c r="GD12" s="23">
        <f ca="1">IF($C12&gt;GD$4,SUMIFS(销售取值基础数据!$J:$J,销售取值基础数据!$I:$I,$A12,销售取值基础数据!$B:$B,GD$4),"")</f>
        <v>0</v>
      </c>
      <c r="GE12" s="23">
        <f ca="1">IF($C12&gt;GE$4,SUMIFS(销售取值基础数据!$J:$J,销售取值基础数据!$I:$I,$A12,销售取值基础数据!$B:$B,GE$4),"")</f>
        <v>0</v>
      </c>
      <c r="GF12" s="23">
        <f ca="1">IF($C12&gt;GF$4,SUMIFS(销售取值基础数据!$J:$J,销售取值基础数据!$I:$I,$A12,销售取值基础数据!$B:$B,GF$4),"")</f>
        <v>0</v>
      </c>
      <c r="GG12" s="23">
        <f ca="1">IF($C12&gt;GG$4,SUMIFS(销售取值基础数据!$J:$J,销售取值基础数据!$I:$I,$A12,销售取值基础数据!$B:$B,GG$4),"")</f>
        <v>0</v>
      </c>
      <c r="GH12" s="23">
        <f ca="1">IF($C12&gt;GH$4,SUMIFS(销售取值基础数据!$J:$J,销售取值基础数据!$I:$I,$A12,销售取值基础数据!$B:$B,GH$4),"")</f>
        <v>0</v>
      </c>
      <c r="GI12" s="23">
        <f ca="1">IF($C12&gt;GI$4,SUMIFS(销售取值基础数据!$J:$J,销售取值基础数据!$I:$I,$A12,销售取值基础数据!$B:$B,GI$4),"")</f>
        <v>0</v>
      </c>
      <c r="GJ12" s="23">
        <f ca="1">IF($C12&gt;GJ$4,SUMIFS(销售取值基础数据!$J:$J,销售取值基础数据!$I:$I,$A12,销售取值基础数据!$B:$B,GJ$4),"")</f>
        <v>0</v>
      </c>
      <c r="GK12" s="23">
        <f ca="1">IF($C12&gt;GK$4,SUMIFS(销售取值基础数据!$J:$J,销售取值基础数据!$I:$I,$A12,销售取值基础数据!$B:$B,GK$4),"")</f>
        <v>0</v>
      </c>
      <c r="GL12" s="23">
        <f ca="1">IF($C12&gt;GL$4,SUMIFS(销售取值基础数据!$J:$J,销售取值基础数据!$I:$I,$A12,销售取值基础数据!$B:$B,GL$4),"")</f>
        <v>0</v>
      </c>
      <c r="GM12" s="23">
        <f ca="1">IF($C12&gt;GM$4,SUMIFS(销售取值基础数据!$J:$J,销售取值基础数据!$I:$I,$A12,销售取值基础数据!$B:$B,GM$4),"")</f>
        <v>0</v>
      </c>
      <c r="GN12" s="23">
        <f ca="1">IF($C12&gt;GN$4,SUMIFS(销售取值基础数据!$J:$J,销售取值基础数据!$I:$I,$A12,销售取值基础数据!$B:$B,GN$4),"")</f>
        <v>0</v>
      </c>
      <c r="GO12" s="23">
        <f ca="1">IF($C12&gt;GO$4,SUMIFS(销售取值基础数据!$J:$J,销售取值基础数据!$I:$I,$A12,销售取值基础数据!$B:$B,GO$4),"")</f>
        <v>0</v>
      </c>
    </row>
  </sheetData>
  <mergeCells count="4">
    <mergeCell ref="O3:Q3"/>
    <mergeCell ref="R3:AU3"/>
    <mergeCell ref="AV3:EG3"/>
    <mergeCell ref="EH3:GO3"/>
  </mergeCells>
  <phoneticPr fontId="25" type="noConversion"/>
  <dataValidations count="1">
    <dataValidation type="list" allowBlank="1" showInputMessage="1" showErrorMessage="1" sqref="A2" xr:uid="{00000000-0002-0000-0200-000000000000}">
      <formula1>"销售计划（销售前）,销售计划（销售后）,实际销售,达成情况"</formula1>
    </dataValidation>
  </dataValidations>
  <pageMargins left="0.75" right="0.75" top="1" bottom="1" header="0.5" footer="0.5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U26"/>
  <sheetViews>
    <sheetView tabSelected="1" zoomScale="130" zoomScaleNormal="130" workbookViewId="0">
      <selection activeCell="J15" sqref="J15:N16"/>
    </sheetView>
  </sheetViews>
  <sheetFormatPr defaultColWidth="9" defaultRowHeight="14" x14ac:dyDescent="0.25"/>
  <cols>
    <col min="1" max="1" width="10.90625" style="41" customWidth="1"/>
    <col min="2" max="2" width="14.7265625" style="41" customWidth="1"/>
    <col min="3" max="3" width="10.7265625" style="41" customWidth="1"/>
    <col min="4" max="4" width="11.36328125" style="41" customWidth="1"/>
    <col min="5" max="5" width="12.26953125" style="41" customWidth="1"/>
    <col min="6" max="6" width="18.26953125" style="41" customWidth="1"/>
    <col min="7" max="7" width="23.453125" style="41" customWidth="1"/>
    <col min="8" max="10" width="16.453125" style="41" customWidth="1"/>
    <col min="11" max="11" width="18.7265625" style="41" customWidth="1"/>
    <col min="12" max="13" width="13.453125" style="41" customWidth="1"/>
    <col min="14" max="15" width="17.6328125" style="41"/>
    <col min="16" max="16" width="13.7265625" style="41" customWidth="1"/>
    <col min="17" max="18" width="22.36328125" style="41" customWidth="1"/>
    <col min="19" max="19" width="23.26953125" style="41" customWidth="1"/>
    <col min="20" max="20" width="13.26953125" style="41" customWidth="1"/>
    <col min="21" max="21" width="17.7265625" style="41" customWidth="1"/>
    <col min="22" max="22" width="22" style="41" customWidth="1"/>
    <col min="23" max="50" width="11.453125" style="41" customWidth="1"/>
    <col min="51" max="16384" width="9" style="41"/>
  </cols>
  <sheetData>
    <row r="1" spans="1:47" ht="28" x14ac:dyDescent="0.25">
      <c r="A1" s="15" t="s">
        <v>5</v>
      </c>
      <c r="B1" s="15" t="s">
        <v>31</v>
      </c>
      <c r="C1" s="15" t="s">
        <v>6</v>
      </c>
      <c r="D1" s="19" t="s">
        <v>7</v>
      </c>
      <c r="E1" s="19" t="s">
        <v>8</v>
      </c>
      <c r="F1" s="15" t="s">
        <v>32</v>
      </c>
      <c r="G1" s="15" t="s">
        <v>33</v>
      </c>
      <c r="H1" s="37" t="s">
        <v>34</v>
      </c>
      <c r="I1" s="15" t="s">
        <v>35</v>
      </c>
      <c r="J1" s="15" t="s">
        <v>36</v>
      </c>
      <c r="K1" s="15" t="s">
        <v>11</v>
      </c>
      <c r="L1" s="15" t="s">
        <v>37</v>
      </c>
      <c r="M1" s="16" t="s">
        <v>12</v>
      </c>
      <c r="N1" s="38" t="s">
        <v>13</v>
      </c>
      <c r="O1" s="38" t="s">
        <v>14</v>
      </c>
      <c r="P1" s="38" t="s">
        <v>15</v>
      </c>
      <c r="Q1" s="15" t="s">
        <v>16</v>
      </c>
      <c r="R1" s="19" t="s">
        <v>27</v>
      </c>
      <c r="S1" s="39" t="s">
        <v>18</v>
      </c>
      <c r="T1" s="70" t="s">
        <v>38</v>
      </c>
      <c r="U1" s="71"/>
      <c r="V1" s="71"/>
      <c r="W1" s="72"/>
      <c r="X1" s="70" t="s">
        <v>39</v>
      </c>
      <c r="Y1" s="71"/>
      <c r="Z1" s="71"/>
      <c r="AA1" s="72"/>
      <c r="AB1" s="73" t="s">
        <v>40</v>
      </c>
      <c r="AC1" s="74"/>
      <c r="AD1" s="74"/>
      <c r="AE1" s="75"/>
      <c r="AF1" s="73" t="s">
        <v>41</v>
      </c>
      <c r="AG1" s="74"/>
      <c r="AH1" s="74"/>
      <c r="AI1" s="75"/>
      <c r="AJ1" s="73" t="s">
        <v>42</v>
      </c>
      <c r="AK1" s="74"/>
      <c r="AL1" s="74"/>
      <c r="AM1" s="75"/>
      <c r="AN1" s="76" t="s">
        <v>43</v>
      </c>
      <c r="AO1" s="77"/>
      <c r="AP1" s="77"/>
      <c r="AQ1" s="78"/>
      <c r="AR1" s="79" t="s">
        <v>44</v>
      </c>
      <c r="AS1" s="79"/>
      <c r="AT1" s="79"/>
      <c r="AU1" s="79"/>
    </row>
    <row r="2" spans="1:47" x14ac:dyDescent="0.25">
      <c r="A2" s="42" t="s">
        <v>45</v>
      </c>
      <c r="B2" s="42" t="s">
        <v>45</v>
      </c>
      <c r="C2" s="42" t="s">
        <v>45</v>
      </c>
      <c r="D2" s="43" t="s">
        <v>46</v>
      </c>
      <c r="E2" s="43" t="s">
        <v>46</v>
      </c>
      <c r="F2" s="42" t="s">
        <v>45</v>
      </c>
      <c r="G2" s="42" t="s">
        <v>45</v>
      </c>
      <c r="H2" s="43" t="s">
        <v>46</v>
      </c>
      <c r="I2" s="42" t="s">
        <v>45</v>
      </c>
      <c r="J2" s="42" t="s">
        <v>45</v>
      </c>
      <c r="K2" s="42" t="s">
        <v>45</v>
      </c>
      <c r="L2" s="42" t="s">
        <v>45</v>
      </c>
      <c r="M2" s="42" t="s">
        <v>45</v>
      </c>
      <c r="N2" s="42" t="s">
        <v>45</v>
      </c>
      <c r="O2" s="42" t="s">
        <v>45</v>
      </c>
      <c r="P2" s="42" t="s">
        <v>45</v>
      </c>
      <c r="Q2" s="42" t="s">
        <v>45</v>
      </c>
      <c r="R2" s="42" t="s">
        <v>45</v>
      </c>
      <c r="S2" s="43" t="s">
        <v>46</v>
      </c>
      <c r="T2" s="43" t="s">
        <v>46</v>
      </c>
      <c r="U2" s="43" t="s">
        <v>46</v>
      </c>
      <c r="V2" s="43" t="s">
        <v>46</v>
      </c>
      <c r="W2" s="43" t="s">
        <v>46</v>
      </c>
      <c r="X2" s="43" t="s">
        <v>46</v>
      </c>
      <c r="Y2" s="43" t="s">
        <v>46</v>
      </c>
      <c r="Z2" s="43" t="s">
        <v>46</v>
      </c>
      <c r="AA2" s="43" t="s">
        <v>46</v>
      </c>
      <c r="AB2" s="43" t="s">
        <v>46</v>
      </c>
      <c r="AC2" s="43" t="s">
        <v>46</v>
      </c>
      <c r="AD2" s="43" t="s">
        <v>46</v>
      </c>
      <c r="AE2" s="43" t="s">
        <v>46</v>
      </c>
      <c r="AF2" s="43" t="s">
        <v>46</v>
      </c>
      <c r="AG2" s="43" t="s">
        <v>46</v>
      </c>
      <c r="AH2" s="43" t="s">
        <v>46</v>
      </c>
      <c r="AI2" s="43" t="s">
        <v>46</v>
      </c>
      <c r="AJ2" s="43" t="s">
        <v>46</v>
      </c>
      <c r="AK2" s="43" t="s">
        <v>46</v>
      </c>
      <c r="AL2" s="43" t="s">
        <v>46</v>
      </c>
      <c r="AM2" s="43" t="s">
        <v>46</v>
      </c>
      <c r="AN2" s="43" t="s">
        <v>46</v>
      </c>
      <c r="AO2" s="43" t="s">
        <v>46</v>
      </c>
      <c r="AP2" s="43" t="s">
        <v>46</v>
      </c>
      <c r="AQ2" s="43" t="s">
        <v>46</v>
      </c>
      <c r="AR2" s="43" t="s">
        <v>46</v>
      </c>
      <c r="AS2" s="43" t="s">
        <v>46</v>
      </c>
      <c r="AT2" s="43" t="s">
        <v>46</v>
      </c>
      <c r="AU2" s="43" t="s">
        <v>46</v>
      </c>
    </row>
    <row r="5" spans="1:47" ht="28" x14ac:dyDescent="0.25">
      <c r="A5" s="79" t="s">
        <v>45</v>
      </c>
      <c r="B5" s="15" t="s">
        <v>5</v>
      </c>
      <c r="C5" s="15" t="s">
        <v>31</v>
      </c>
      <c r="D5" s="15" t="s">
        <v>6</v>
      </c>
      <c r="E5" s="15" t="s">
        <v>32</v>
      </c>
      <c r="F5" s="15" t="s">
        <v>33</v>
      </c>
      <c r="G5" s="15" t="s">
        <v>35</v>
      </c>
      <c r="H5" s="15" t="s">
        <v>36</v>
      </c>
      <c r="I5" s="15" t="s">
        <v>11</v>
      </c>
      <c r="J5" s="15" t="s">
        <v>37</v>
      </c>
      <c r="K5" s="16" t="s">
        <v>12</v>
      </c>
      <c r="L5" s="38" t="s">
        <v>13</v>
      </c>
      <c r="M5" s="38" t="s">
        <v>14</v>
      </c>
      <c r="N5" s="38" t="s">
        <v>15</v>
      </c>
      <c r="O5" s="15" t="s">
        <v>16</v>
      </c>
      <c r="P5" s="19" t="s">
        <v>27</v>
      </c>
    </row>
    <row r="6" spans="1:47" x14ac:dyDescent="0.25">
      <c r="A6" s="79"/>
      <c r="B6" s="7" t="str">
        <f>_xlfn.DISPIMG("ID_0345428C931A4ECE9CA0C8FB4F73DFE0",1)</f>
        <v>=DISPIMG("ID_0345428C931A4ECE9CA0C8FB4F73DFE0",1)</v>
      </c>
      <c r="C6" s="7" t="str">
        <f>_xlfn.DISPIMG("ID_E0B7FBBAB7F048ABBB2A0849748D7832",1)</f>
        <v>=DISPIMG("ID_E0B7FBBAB7F048ABBB2A0849748D7832",1)</v>
      </c>
      <c r="D6" s="7" t="str">
        <f>_xlfn.DISPIMG("ID_FA5C9E19B62549F9926A77E6B91FAEA0",1)</f>
        <v>=DISPIMG("ID_FA5C9E19B62549F9926A77E6B91FAEA0",1)</v>
      </c>
      <c r="E6" s="7" t="str">
        <f>_xlfn.DISPIMG("ID_2BA37C806E5B4D649E84AEBBAEF69BD8",1)</f>
        <v>=DISPIMG("ID_2BA37C806E5B4D649E84AEBBAEF69BD8",1)</v>
      </c>
      <c r="F6" s="7" t="str">
        <f>_xlfn.DISPIMG("ID_F9EB89464A3444299AE13998760C9812",1)</f>
        <v>=DISPIMG("ID_F9EB89464A3444299AE13998760C9812",1)</v>
      </c>
      <c r="G6" s="7" t="str">
        <f>_xlfn.DISPIMG("ID_A3A86D35ED674B3FA5FB0FC50B20F811",1)</f>
        <v>=DISPIMG("ID_A3A86D35ED674B3FA5FB0FC50B20F811",1)</v>
      </c>
      <c r="H6" s="7" t="str">
        <f>_xlfn.DISPIMG("ID_5130E987A77049C9A712C933BC521AC7",1)</f>
        <v>=DISPIMG("ID_5130E987A77049C9A712C933BC521AC7",1)</v>
      </c>
      <c r="I6" s="7" t="str">
        <f>_xlfn.DISPIMG("ID_B5C0910CE9404A0EB0DA0CDF38895060",1)</f>
        <v>=DISPIMG("ID_B5C0910CE9404A0EB0DA0CDF38895060",1)</v>
      </c>
      <c r="J6" s="7" t="str">
        <f>_xlfn.DISPIMG("ID_A326DF5CB3434348A2A9217168153F45",1)</f>
        <v>=DISPIMG("ID_A326DF5CB3434348A2A9217168153F45",1)</v>
      </c>
      <c r="K6" s="9" t="s">
        <v>47</v>
      </c>
      <c r="L6" s="7" t="str">
        <f t="shared" ref="L6:N6" si="0">_xlfn.DISPIMG("ID_EC9EFCA3D4F14391B27ADE8C7545D47A",1)</f>
        <v>=DISPIMG("ID_EC9EFCA3D4F14391B27ADE8C7545D47A",1)</v>
      </c>
      <c r="M6" s="7" t="str">
        <f t="shared" si="0"/>
        <v>=DISPIMG("ID_EC9EFCA3D4F14391B27ADE8C7545D47A",1)</v>
      </c>
      <c r="N6" s="7" t="str">
        <f t="shared" si="0"/>
        <v>=DISPIMG("ID_EC9EFCA3D4F14391B27ADE8C7545D47A",1)</v>
      </c>
      <c r="O6" s="7" t="str">
        <f>_xlfn.DISPIMG("ID_4F9CED08BFFF42EF890DD01CB8DF974B",1)</f>
        <v>=DISPIMG("ID_4F9CED08BFFF42EF890DD01CB8DF974B",1)</v>
      </c>
      <c r="P6" s="7" t="str">
        <f>_xlfn.DISPIMG("ID_EC9EFCA3D4F14391B27ADE8C7545D47A",1)</f>
        <v>=DISPIMG("ID_EC9EFCA3D4F14391B27ADE8C7545D47A",1)</v>
      </c>
    </row>
    <row r="7" spans="1:47" ht="195" x14ac:dyDescent="0.25">
      <c r="A7" s="79"/>
      <c r="B7" s="44" t="s">
        <v>48</v>
      </c>
      <c r="C7" s="44" t="s">
        <v>49</v>
      </c>
      <c r="D7" s="44" t="s">
        <v>50</v>
      </c>
      <c r="E7" s="44" t="s">
        <v>51</v>
      </c>
      <c r="F7" s="44" t="s">
        <v>52</v>
      </c>
      <c r="G7" s="45" t="s">
        <v>53</v>
      </c>
      <c r="H7" s="45" t="s">
        <v>54</v>
      </c>
      <c r="I7" s="44" t="s">
        <v>55</v>
      </c>
      <c r="J7" s="44" t="s">
        <v>56</v>
      </c>
      <c r="K7" s="44" t="s">
        <v>57</v>
      </c>
      <c r="L7" s="44" t="s">
        <v>58</v>
      </c>
      <c r="M7" s="44" t="s">
        <v>59</v>
      </c>
      <c r="N7" s="44" t="s">
        <v>60</v>
      </c>
      <c r="O7" s="44" t="s">
        <v>61</v>
      </c>
      <c r="P7" s="44" t="s">
        <v>62</v>
      </c>
    </row>
    <row r="8" spans="1:47" x14ac:dyDescent="0.25">
      <c r="A8" s="46"/>
    </row>
    <row r="9" spans="1:47" x14ac:dyDescent="0.25">
      <c r="A9" s="46"/>
    </row>
    <row r="10" spans="1:47" ht="28" x14ac:dyDescent="0.25">
      <c r="A10" s="79" t="s">
        <v>46</v>
      </c>
      <c r="B10" s="19" t="s">
        <v>7</v>
      </c>
      <c r="C10" s="19" t="s">
        <v>8</v>
      </c>
      <c r="D10" s="37" t="s">
        <v>34</v>
      </c>
      <c r="E10" s="39" t="s">
        <v>18</v>
      </c>
      <c r="F10" s="70" t="s">
        <v>38</v>
      </c>
      <c r="G10" s="71"/>
      <c r="H10" s="71"/>
      <c r="I10" s="72"/>
      <c r="J10" s="70" t="s">
        <v>39</v>
      </c>
      <c r="K10" s="71"/>
      <c r="L10" s="71"/>
      <c r="M10" s="72"/>
      <c r="N10" s="73" t="s">
        <v>40</v>
      </c>
      <c r="O10" s="74"/>
      <c r="P10" s="74"/>
      <c r="Q10" s="75"/>
      <c r="R10" s="73" t="s">
        <v>41</v>
      </c>
      <c r="S10" s="74"/>
      <c r="T10" s="74"/>
      <c r="U10" s="75"/>
      <c r="V10" s="73" t="s">
        <v>42</v>
      </c>
      <c r="W10" s="74"/>
      <c r="X10" s="74"/>
      <c r="Y10" s="75"/>
      <c r="Z10" s="76" t="s">
        <v>43</v>
      </c>
      <c r="AA10" s="77"/>
      <c r="AB10" s="77"/>
      <c r="AC10" s="78"/>
      <c r="AD10" s="79" t="s">
        <v>44</v>
      </c>
      <c r="AE10" s="79"/>
      <c r="AF10" s="79"/>
      <c r="AG10" s="79"/>
    </row>
    <row r="11" spans="1:47" x14ac:dyDescent="0.25">
      <c r="A11" s="79"/>
      <c r="B11" s="7" t="str">
        <f>_xlfn.DISPIMG("ID_0ACE3DC86B4745889EF69CC64AA4B03B",1)</f>
        <v>=DISPIMG("ID_0ACE3DC86B4745889EF69CC64AA4B03B",1)</v>
      </c>
      <c r="C11" s="7" t="str">
        <f>_xlfn.DISPIMG("ID_7D6C281C2CFC4DB1BC65552BAD993FE2",1)</f>
        <v>=DISPIMG("ID_7D6C281C2CFC4DB1BC65552BAD993FE2",1)</v>
      </c>
      <c r="D11" s="7" t="str">
        <f>_xlfn.DISPIMG("ID_BA11A246A3294EEC8B40F91679D02233",1)</f>
        <v>=DISPIMG("ID_BA11A246A3294EEC8B40F91679D02233",1)</v>
      </c>
      <c r="E11" s="7" t="str">
        <f>_xlfn.DISPIMG("ID_A9A89D57B469436D98A7583DE51BF64A",1)</f>
        <v>=DISPIMG("ID_A9A89D57B469436D98A7583DE51BF64A",1)</v>
      </c>
      <c r="F11" s="7" t="str">
        <f>_xlfn.DISPIMG("ID_67C646F8A7DB407D9A4A5214C53C3B87",1)</f>
        <v>=DISPIMG("ID_67C646F8A7DB407D9A4A5214C53C3B87",1)</v>
      </c>
      <c r="G11" s="7" t="str">
        <f>_xlfn.DISPIMG("ID_0245A576731143628CFAC64603DABC2E",1)</f>
        <v>=DISPIMG("ID_0245A576731143628CFAC64603DABC2E",1)</v>
      </c>
      <c r="H11" s="7" t="str">
        <f>_xlfn.DISPIMG("ID_4E8B43409FF0440BBC2A849CA2842774",1)</f>
        <v>=DISPIMG("ID_4E8B43409FF0440BBC2A849CA2842774",1)</v>
      </c>
      <c r="I11" s="7" t="str">
        <f>_xlfn.DISPIMG("ID_C4EDE2EA149642DD90DBCBD725CFE3AD",1)</f>
        <v>=DISPIMG("ID_C4EDE2EA149642DD90DBCBD725CFE3AD",1)</v>
      </c>
      <c r="J11" s="7" t="str">
        <f>_xlfn.DISPIMG("ID_80C0A2294F0549DE9D6CE6AF079873D2",1)</f>
        <v>=DISPIMG("ID_80C0A2294F0549DE9D6CE6AF079873D2",1)</v>
      </c>
      <c r="K11" s="7" t="str">
        <f>_xlfn.DISPIMG("ID_D046EEE3586246CFAFF0B53C5C75D7BC",1)</f>
        <v>=DISPIMG("ID_D046EEE3586246CFAFF0B53C5C75D7BC",1)</v>
      </c>
      <c r="L11" s="7" t="str">
        <f>_xlfn.DISPIMG("ID_865F0A18EDF6476EB0195752AFBE8B51",1)</f>
        <v>=DISPIMG("ID_865F0A18EDF6476EB0195752AFBE8B51",1)</v>
      </c>
      <c r="M11" s="7" t="str">
        <f>_xlfn.DISPIMG("ID_E9B76A73AA3E480F9D15A6CBDF773BC9",1)</f>
        <v>=DISPIMG("ID_E9B76A73AA3E480F9D15A6CBDF773BC9",1)</v>
      </c>
      <c r="N11" s="7" t="str">
        <f>_xlfn.DISPIMG("ID_2FF9DAB369DD415BA36048C0B97CD3AE",1)</f>
        <v>=DISPIMG("ID_2FF9DAB369DD415BA36048C0B97CD3AE",1)</v>
      </c>
      <c r="O11" s="7" t="str">
        <f>_xlfn.DISPIMG("ID_310FF1C72A0844F8AF0FABBC9C9F06E2",1)</f>
        <v>=DISPIMG("ID_310FF1C72A0844F8AF0FABBC9C9F06E2",1)</v>
      </c>
      <c r="P11" s="7" t="str">
        <f>_xlfn.DISPIMG("ID_CFF877637BE84D8F905DDBB41DB39536",1)</f>
        <v>=DISPIMG("ID_CFF877637BE84D8F905DDBB41DB39536",1)</v>
      </c>
      <c r="Q11" s="7" t="str">
        <f>_xlfn.DISPIMG("ID_2D6DED501D1644F9B443F07FA5A3E85E",1)</f>
        <v>=DISPIMG("ID_2D6DED501D1644F9B443F07FA5A3E85E",1)</v>
      </c>
      <c r="R11" s="7" t="str">
        <f>_xlfn.DISPIMG("ID_9BC49509D5A9477299BF4E7B7DC84AC1",1)</f>
        <v>=DISPIMG("ID_9BC49509D5A9477299BF4E7B7DC84AC1",1)</v>
      </c>
      <c r="S11" s="7" t="str">
        <f>_xlfn.DISPIMG("ID_4AE2B971AB54426889F10D9EB03458B7",1)</f>
        <v>=DISPIMG("ID_4AE2B971AB54426889F10D9EB03458B7",1)</v>
      </c>
      <c r="T11" s="7" t="str">
        <f>_xlfn.DISPIMG("ID_8296FF4B11E3412380A5D37488E11F99",1)</f>
        <v>=DISPIMG("ID_8296FF4B11E3412380A5D37488E11F99",1)</v>
      </c>
      <c r="U11" s="7" t="str">
        <f>_xlfn.DISPIMG("ID_E736491522214798A0BFAB7F6602F961",1)</f>
        <v>=DISPIMG("ID_E736491522214798A0BFAB7F6602F961",1)</v>
      </c>
      <c r="V11" s="7" t="str">
        <f>_xlfn.DISPIMG("ID_F2F07B0CB7F1447D98F622C9179D2AAD",1)</f>
        <v>=DISPIMG("ID_F2F07B0CB7F1447D98F622C9179D2AAD",1)</v>
      </c>
      <c r="W11" s="7" t="str">
        <f>_xlfn.DISPIMG("ID_24B49FDC5269430799CE506A0AE9F997",1)</f>
        <v>=DISPIMG("ID_24B49FDC5269430799CE506A0AE9F997",1)</v>
      </c>
      <c r="X11" s="7" t="str">
        <f>_xlfn.DISPIMG("ID_8081C454ACCA4F6D98A96D46618E7C7F",1)</f>
        <v>=DISPIMG("ID_8081C454ACCA4F6D98A96D46618E7C7F",1)</v>
      </c>
      <c r="Y11" s="7" t="str">
        <f>_xlfn.DISPIMG("ID_F4851D5103E641E8B3BCA50FBF452644",1)</f>
        <v>=DISPIMG("ID_F4851D5103E641E8B3BCA50FBF452644",1)</v>
      </c>
      <c r="Z11" s="7" t="str">
        <f>_xlfn.DISPIMG("ID_6AD28F2A89E340B88C47EA362505A497",1)</f>
        <v>=DISPIMG("ID_6AD28F2A89E340B88C47EA362505A497",1)</v>
      </c>
      <c r="AA11" s="7" t="str">
        <f>_xlfn.DISPIMG("ID_C535AC9BC6B2415E8AFB731F177A80CB",1)</f>
        <v>=DISPIMG("ID_C535AC9BC6B2415E8AFB731F177A80CB",1)</v>
      </c>
      <c r="AB11" s="7" t="str">
        <f>_xlfn.DISPIMG("ID_8D51D93EFACA4CB1BDF7750C79680ABE",1)</f>
        <v>=DISPIMG("ID_8D51D93EFACA4CB1BDF7750C79680ABE",1)</v>
      </c>
      <c r="AC11" s="7" t="str">
        <f>_xlfn.DISPIMG("ID_FC39189B555D4643AFC9D2CC25CFC2E3",1)</f>
        <v>=DISPIMG("ID_FC39189B555D4643AFC9D2CC25CFC2E3",1)</v>
      </c>
      <c r="AD11" s="7" t="str">
        <f>_xlfn.DISPIMG("ID_A144E430E7364B089F5BC9D5D989BAEA",1)</f>
        <v>=DISPIMG("ID_A144E430E7364B089F5BC9D5D989BAEA",1)</v>
      </c>
      <c r="AE11" s="7" t="str">
        <f>_xlfn.DISPIMG("ID_58C767CA3BD84FF1820F52C56FA96738",1)</f>
        <v>=DISPIMG("ID_58C767CA3BD84FF1820F52C56FA96738",1)</v>
      </c>
      <c r="AF11" s="7" t="str">
        <f>_xlfn.DISPIMG("ID_91878CAB0EC54215A06DC5305C8A6B2C",1)</f>
        <v>=DISPIMG("ID_91878CAB0EC54215A06DC5305C8A6B2C",1)</v>
      </c>
      <c r="AG11" s="7" t="str">
        <f>_xlfn.DISPIMG("ID_86DEEF6F25FC46A18DBFB8B1DA35AC76",1)</f>
        <v>=DISPIMG("ID_86DEEF6F25FC46A18DBFB8B1DA35AC76",1)</v>
      </c>
    </row>
    <row r="12" spans="1:47" ht="156" x14ac:dyDescent="0.25">
      <c r="A12" s="79"/>
      <c r="B12" s="47" t="s">
        <v>63</v>
      </c>
      <c r="C12" s="48" t="s">
        <v>64</v>
      </c>
      <c r="D12" s="47" t="s">
        <v>65</v>
      </c>
      <c r="E12" s="48" t="s">
        <v>66</v>
      </c>
      <c r="F12" s="48" t="s">
        <v>67</v>
      </c>
      <c r="G12" s="48" t="s">
        <v>68</v>
      </c>
      <c r="H12" s="48" t="s">
        <v>69</v>
      </c>
      <c r="I12" s="48" t="s">
        <v>70</v>
      </c>
      <c r="J12" s="48" t="s">
        <v>67</v>
      </c>
      <c r="K12" s="48" t="s">
        <v>71</v>
      </c>
      <c r="L12" s="48" t="s">
        <v>72</v>
      </c>
      <c r="M12" s="48" t="s">
        <v>70</v>
      </c>
      <c r="N12" s="48" t="s">
        <v>67</v>
      </c>
      <c r="O12" s="48" t="s">
        <v>73</v>
      </c>
      <c r="P12" s="48" t="s">
        <v>74</v>
      </c>
      <c r="Q12" s="48" t="s">
        <v>70</v>
      </c>
      <c r="R12" s="48" t="s">
        <v>75</v>
      </c>
      <c r="S12" s="48" t="s">
        <v>76</v>
      </c>
      <c r="T12" s="48" t="s">
        <v>77</v>
      </c>
      <c r="U12" s="48" t="s">
        <v>70</v>
      </c>
      <c r="V12" s="48" t="s">
        <v>75</v>
      </c>
      <c r="W12" s="48" t="s">
        <v>78</v>
      </c>
      <c r="X12" s="48" t="s">
        <v>79</v>
      </c>
      <c r="Y12" s="48" t="s">
        <v>70</v>
      </c>
      <c r="Z12" s="48" t="s">
        <v>80</v>
      </c>
      <c r="AA12" s="48" t="s">
        <v>81</v>
      </c>
      <c r="AB12" s="48" t="s">
        <v>82</v>
      </c>
      <c r="AC12" s="48" t="s">
        <v>70</v>
      </c>
      <c r="AD12" s="48" t="s">
        <v>80</v>
      </c>
      <c r="AE12" s="48" t="s">
        <v>83</v>
      </c>
      <c r="AF12" s="48" t="s">
        <v>84</v>
      </c>
      <c r="AG12" s="48" t="s">
        <v>70</v>
      </c>
    </row>
    <row r="15" spans="1:47" ht="34" customHeight="1" x14ac:dyDescent="0.25">
      <c r="A15" s="80" t="s">
        <v>85</v>
      </c>
      <c r="B15" s="81"/>
      <c r="C15" s="81"/>
      <c r="D15" s="81"/>
      <c r="E15" s="81"/>
      <c r="F15" s="81"/>
      <c r="G15" s="81"/>
      <c r="H15" s="81"/>
      <c r="I15" s="81"/>
    </row>
    <row r="16" spans="1:47" ht="34" customHeight="1" x14ac:dyDescent="0.25">
      <c r="A16" s="81"/>
      <c r="B16" s="81"/>
      <c r="C16" s="81"/>
      <c r="D16" s="81"/>
      <c r="E16" s="81"/>
      <c r="F16" s="81"/>
      <c r="G16" s="81"/>
      <c r="H16" s="81"/>
      <c r="I16" s="81"/>
    </row>
    <row r="17" spans="1:9" ht="34" customHeight="1" x14ac:dyDescent="0.25">
      <c r="A17" s="81"/>
      <c r="B17" s="81"/>
      <c r="C17" s="81"/>
      <c r="D17" s="81"/>
      <c r="E17" s="81"/>
      <c r="F17" s="81"/>
      <c r="G17" s="81"/>
      <c r="H17" s="81"/>
      <c r="I17" s="81"/>
    </row>
    <row r="18" spans="1:9" ht="34" customHeight="1" x14ac:dyDescent="0.25">
      <c r="A18" s="81"/>
      <c r="B18" s="81"/>
      <c r="C18" s="81"/>
      <c r="D18" s="81"/>
      <c r="E18" s="81"/>
      <c r="F18" s="81"/>
      <c r="G18" s="81"/>
      <c r="H18" s="81"/>
      <c r="I18" s="81"/>
    </row>
    <row r="19" spans="1:9" ht="34" customHeight="1" x14ac:dyDescent="0.25">
      <c r="A19" s="81"/>
      <c r="B19" s="81"/>
      <c r="C19" s="81"/>
      <c r="D19" s="81"/>
      <c r="E19" s="81"/>
      <c r="F19" s="81"/>
      <c r="G19" s="81"/>
      <c r="H19" s="81"/>
      <c r="I19" s="81"/>
    </row>
    <row r="20" spans="1:9" ht="34" customHeight="1" x14ac:dyDescent="0.25">
      <c r="A20" s="81"/>
      <c r="B20" s="81"/>
      <c r="C20" s="81"/>
      <c r="D20" s="81"/>
      <c r="E20" s="81"/>
      <c r="F20" s="81"/>
      <c r="G20" s="81"/>
      <c r="H20" s="81"/>
      <c r="I20" s="81"/>
    </row>
    <row r="21" spans="1:9" ht="34" customHeight="1" x14ac:dyDescent="0.25">
      <c r="A21" s="81"/>
      <c r="B21" s="81"/>
      <c r="C21" s="81"/>
      <c r="D21" s="81"/>
      <c r="E21" s="81"/>
      <c r="F21" s="81"/>
      <c r="G21" s="81"/>
      <c r="H21" s="81"/>
      <c r="I21" s="81"/>
    </row>
    <row r="22" spans="1:9" ht="34" customHeight="1" x14ac:dyDescent="0.25">
      <c r="A22" s="81"/>
      <c r="B22" s="81"/>
      <c r="C22" s="81"/>
      <c r="D22" s="81"/>
      <c r="E22" s="81"/>
      <c r="F22" s="81"/>
      <c r="G22" s="81"/>
      <c r="H22" s="81"/>
      <c r="I22" s="81"/>
    </row>
    <row r="23" spans="1:9" ht="34" customHeight="1" x14ac:dyDescent="0.25">
      <c r="A23" s="81"/>
      <c r="B23" s="81"/>
      <c r="C23" s="81"/>
      <c r="D23" s="81"/>
      <c r="E23" s="81"/>
      <c r="F23" s="81"/>
      <c r="G23" s="81"/>
      <c r="H23" s="81"/>
      <c r="I23" s="81"/>
    </row>
    <row r="24" spans="1:9" ht="34" customHeight="1" x14ac:dyDescent="0.25">
      <c r="A24" s="81"/>
      <c r="B24" s="81"/>
      <c r="C24" s="81"/>
      <c r="D24" s="81"/>
      <c r="E24" s="81"/>
      <c r="F24" s="81"/>
      <c r="G24" s="81"/>
      <c r="H24" s="81"/>
      <c r="I24" s="81"/>
    </row>
    <row r="25" spans="1:9" ht="34" customHeight="1" x14ac:dyDescent="0.25">
      <c r="A25" s="81"/>
      <c r="B25" s="81"/>
      <c r="C25" s="81"/>
      <c r="D25" s="81"/>
      <c r="E25" s="81"/>
      <c r="F25" s="81"/>
      <c r="G25" s="81"/>
      <c r="H25" s="81"/>
      <c r="I25" s="81"/>
    </row>
    <row r="26" spans="1:9" ht="117" customHeight="1" x14ac:dyDescent="0.25">
      <c r="A26" s="81"/>
      <c r="B26" s="81"/>
      <c r="C26" s="81"/>
      <c r="D26" s="81"/>
      <c r="E26" s="81"/>
      <c r="F26" s="81"/>
      <c r="G26" s="81"/>
      <c r="H26" s="81"/>
      <c r="I26" s="81"/>
    </row>
  </sheetData>
  <mergeCells count="17">
    <mergeCell ref="A5:A7"/>
    <mergeCell ref="A10:A12"/>
    <mergeCell ref="A15:I26"/>
    <mergeCell ref="AN1:AQ1"/>
    <mergeCell ref="AR1:AU1"/>
    <mergeCell ref="F10:I10"/>
    <mergeCell ref="J10:M10"/>
    <mergeCell ref="N10:Q10"/>
    <mergeCell ref="R10:U10"/>
    <mergeCell ref="V10:Y10"/>
    <mergeCell ref="Z10:AC10"/>
    <mergeCell ref="AD10:AG10"/>
    <mergeCell ref="T1:W1"/>
    <mergeCell ref="X1:AA1"/>
    <mergeCell ref="AB1:AE1"/>
    <mergeCell ref="AF1:AI1"/>
    <mergeCell ref="AJ1:AM1"/>
  </mergeCells>
  <phoneticPr fontId="25" type="noConversion"/>
  <pageMargins left="0.75" right="0.75" top="1" bottom="1" header="0.5" footer="0.5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4"/>
  </sheetPr>
  <dimension ref="A1:GL12"/>
  <sheetViews>
    <sheetView zoomScale="160" zoomScaleNormal="160" workbookViewId="0">
      <selection activeCell="B44" sqref="B44"/>
    </sheetView>
  </sheetViews>
  <sheetFormatPr defaultColWidth="9" defaultRowHeight="14" x14ac:dyDescent="0.25"/>
  <cols>
    <col min="1" max="1" width="18.90625" style="2" customWidth="1"/>
    <col min="2" max="2" width="11.453125" customWidth="1"/>
    <col min="3" max="4" width="9" style="30"/>
    <col min="6" max="6" width="12.6328125" style="31" customWidth="1"/>
    <col min="9" max="9" width="9" style="32"/>
    <col min="10" max="10" width="9.36328125" style="32"/>
    <col min="11" max="11" width="9" style="32"/>
    <col min="13" max="13" width="9" style="30"/>
    <col min="14" max="14" width="11.90625" style="5" customWidth="1"/>
    <col min="16" max="16" width="9.36328125"/>
    <col min="17" max="20" width="9.36328125" hidden="1" customWidth="1"/>
    <col min="21" max="23" width="9" hidden="1" customWidth="1"/>
    <col min="24" max="33" width="9.36328125" hidden="1" customWidth="1"/>
    <col min="34" max="34" width="9" hidden="1" customWidth="1"/>
    <col min="35" max="35" width="9.36328125" hidden="1" customWidth="1"/>
    <col min="36" max="36" width="9" hidden="1" customWidth="1"/>
    <col min="37" max="37" width="9.36328125" hidden="1" customWidth="1"/>
    <col min="38" max="40" width="9" hidden="1" customWidth="1"/>
    <col min="41" max="43" width="9.36328125" hidden="1" customWidth="1"/>
    <col min="44" max="45" width="9.36328125"/>
    <col min="46" max="48" width="9.36328125" hidden="1" customWidth="1"/>
    <col min="49" max="49" width="9" hidden="1" customWidth="1"/>
    <col min="50" max="64" width="9.36328125" hidden="1" customWidth="1"/>
    <col min="65" max="65" width="9" hidden="1" customWidth="1"/>
    <col min="66" max="133" width="9.36328125" hidden="1" customWidth="1"/>
    <col min="134" max="135" width="9.36328125"/>
    <col min="136" max="193" width="9.36328125" hidden="1" customWidth="1"/>
    <col min="194" max="194" width="9.36328125"/>
  </cols>
  <sheetData>
    <row r="1" spans="1:194" x14ac:dyDescent="0.25">
      <c r="A1" s="1" t="s">
        <v>0</v>
      </c>
      <c r="C1" s="5"/>
      <c r="D1" s="5"/>
      <c r="E1" s="2"/>
      <c r="F1" s="33"/>
      <c r="G1" s="2"/>
      <c r="H1" s="3"/>
      <c r="I1" s="3"/>
      <c r="J1" s="3"/>
      <c r="K1" s="3"/>
      <c r="L1" s="2"/>
      <c r="M1" s="5"/>
      <c r="N1" s="34"/>
      <c r="O1" s="6"/>
      <c r="P1" s="6"/>
      <c r="Q1" s="6"/>
      <c r="R1" s="6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2"/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</row>
    <row r="2" spans="1:194" x14ac:dyDescent="0.25">
      <c r="A2" s="1" t="s">
        <v>26</v>
      </c>
      <c r="C2" s="5"/>
      <c r="D2" s="5"/>
      <c r="E2" s="2"/>
      <c r="F2" s="33"/>
      <c r="G2" s="2"/>
      <c r="H2" s="3"/>
      <c r="I2" s="3"/>
      <c r="J2" s="3"/>
      <c r="K2" s="3"/>
      <c r="L2" s="2"/>
      <c r="M2" s="5"/>
      <c r="N2" s="34"/>
      <c r="O2" s="6"/>
      <c r="P2" s="6"/>
      <c r="Q2" s="6"/>
      <c r="R2" s="6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  <c r="DH2" s="2"/>
      <c r="DI2" s="2"/>
      <c r="DJ2" s="2"/>
      <c r="DK2" s="2"/>
      <c r="DL2" s="2"/>
      <c r="DM2" s="2"/>
      <c r="DN2" s="2"/>
      <c r="DO2" s="2"/>
      <c r="DP2" s="2"/>
      <c r="DQ2" s="2"/>
      <c r="DR2" s="2"/>
      <c r="DS2" s="2"/>
      <c r="DT2" s="2"/>
      <c r="DU2" s="2"/>
      <c r="DV2" s="2"/>
      <c r="DW2" s="2"/>
      <c r="DX2" s="2"/>
      <c r="DY2" s="2"/>
      <c r="DZ2" s="2"/>
      <c r="EA2" s="2"/>
      <c r="EB2" s="2"/>
      <c r="EC2" s="2"/>
      <c r="ED2" s="2"/>
      <c r="EE2" s="2"/>
      <c r="EF2" s="2"/>
      <c r="EG2" s="2"/>
      <c r="EH2" s="2"/>
      <c r="EI2" s="2"/>
      <c r="EJ2" s="2"/>
      <c r="EK2" s="2"/>
      <c r="EL2" s="2"/>
      <c r="EM2" s="2"/>
      <c r="EN2" s="2"/>
      <c r="EO2" s="2"/>
      <c r="EP2" s="2"/>
      <c r="EQ2" s="2"/>
      <c r="ER2" s="2"/>
      <c r="ES2" s="2"/>
      <c r="ET2" s="2"/>
      <c r="EU2" s="2"/>
      <c r="EV2" s="2"/>
      <c r="EW2" s="2"/>
      <c r="EX2" s="2"/>
      <c r="EY2" s="2"/>
      <c r="EZ2" s="2"/>
      <c r="FA2" s="2"/>
      <c r="FB2" s="2"/>
      <c r="FC2" s="2"/>
      <c r="FD2" s="2"/>
      <c r="FE2" s="2"/>
      <c r="FF2" s="2"/>
      <c r="FG2" s="2"/>
      <c r="FH2" s="2"/>
      <c r="FI2" s="2"/>
      <c r="FJ2" s="2"/>
      <c r="FK2" s="2"/>
      <c r="FL2" s="2"/>
      <c r="FM2" s="2"/>
      <c r="FN2" s="2"/>
      <c r="FO2" s="2"/>
      <c r="FP2" s="2"/>
      <c r="FQ2" s="2"/>
      <c r="FR2" s="2"/>
      <c r="FS2" s="2"/>
      <c r="FT2" s="2"/>
      <c r="FU2" s="2"/>
      <c r="FV2" s="2"/>
      <c r="FW2" s="2"/>
      <c r="FX2" s="2"/>
      <c r="FY2" s="2"/>
      <c r="FZ2" s="2"/>
      <c r="GA2" s="2"/>
      <c r="GB2" s="2"/>
      <c r="GC2" s="2"/>
      <c r="GD2" s="2"/>
      <c r="GE2" s="2"/>
      <c r="GF2" s="2"/>
      <c r="GG2" s="2"/>
      <c r="GH2" s="2"/>
      <c r="GI2" s="2"/>
      <c r="GJ2" s="2"/>
      <c r="GK2" s="2"/>
      <c r="GL2" s="2"/>
    </row>
    <row r="3" spans="1:194" x14ac:dyDescent="0.25">
      <c r="A3" s="9"/>
      <c r="B3" s="8"/>
      <c r="C3" s="29"/>
      <c r="D3" s="29"/>
      <c r="E3" s="9"/>
      <c r="F3" s="35"/>
      <c r="G3" s="9"/>
      <c r="H3" s="10"/>
      <c r="I3" s="10"/>
      <c r="J3" s="10"/>
      <c r="K3" s="10"/>
      <c r="L3" s="9"/>
      <c r="M3" s="29"/>
      <c r="N3" s="36"/>
      <c r="O3" s="66" t="s">
        <v>2</v>
      </c>
      <c r="P3" s="66"/>
      <c r="Q3" s="66"/>
      <c r="R3" s="66"/>
      <c r="S3" s="66"/>
      <c r="T3" s="66"/>
      <c r="U3" s="66"/>
      <c r="V3" s="66"/>
      <c r="W3" s="66"/>
      <c r="X3" s="66"/>
      <c r="Y3" s="66"/>
      <c r="Z3" s="66"/>
      <c r="AA3" s="66"/>
      <c r="AB3" s="66"/>
      <c r="AC3" s="66"/>
      <c r="AD3" s="66"/>
      <c r="AE3" s="66"/>
      <c r="AF3" s="66"/>
      <c r="AG3" s="66"/>
      <c r="AH3" s="66"/>
      <c r="AI3" s="66"/>
      <c r="AJ3" s="66"/>
      <c r="AK3" s="66"/>
      <c r="AL3" s="66"/>
      <c r="AM3" s="66"/>
      <c r="AN3" s="66"/>
      <c r="AO3" s="66"/>
      <c r="AP3" s="66"/>
      <c r="AQ3" s="66"/>
      <c r="AR3" s="66"/>
      <c r="AS3" s="67" t="s">
        <v>3</v>
      </c>
      <c r="AT3" s="67"/>
      <c r="AU3" s="67"/>
      <c r="AV3" s="67"/>
      <c r="AW3" s="67"/>
      <c r="AX3" s="67"/>
      <c r="AY3" s="67"/>
      <c r="AZ3" s="67"/>
      <c r="BA3" s="67"/>
      <c r="BB3" s="67"/>
      <c r="BC3" s="67"/>
      <c r="BD3" s="67"/>
      <c r="BE3" s="67"/>
      <c r="BF3" s="67"/>
      <c r="BG3" s="67"/>
      <c r="BH3" s="67"/>
      <c r="BI3" s="67"/>
      <c r="BJ3" s="67"/>
      <c r="BK3" s="67"/>
      <c r="BL3" s="67"/>
      <c r="BM3" s="67"/>
      <c r="BN3" s="67"/>
      <c r="BO3" s="67"/>
      <c r="BP3" s="67"/>
      <c r="BQ3" s="67"/>
      <c r="BR3" s="67"/>
      <c r="BS3" s="67"/>
      <c r="BT3" s="67"/>
      <c r="BU3" s="67"/>
      <c r="BV3" s="67"/>
      <c r="BW3" s="67"/>
      <c r="BX3" s="67"/>
      <c r="BY3" s="67"/>
      <c r="BZ3" s="67"/>
      <c r="CA3" s="67"/>
      <c r="CB3" s="67"/>
      <c r="CC3" s="67"/>
      <c r="CD3" s="67"/>
      <c r="CE3" s="67"/>
      <c r="CF3" s="67"/>
      <c r="CG3" s="67"/>
      <c r="CH3" s="67"/>
      <c r="CI3" s="67"/>
      <c r="CJ3" s="67"/>
      <c r="CK3" s="67"/>
      <c r="CL3" s="67"/>
      <c r="CM3" s="67"/>
      <c r="CN3" s="67"/>
      <c r="CO3" s="67"/>
      <c r="CP3" s="67"/>
      <c r="CQ3" s="67"/>
      <c r="CR3" s="67"/>
      <c r="CS3" s="67"/>
      <c r="CT3" s="67"/>
      <c r="CU3" s="67"/>
      <c r="CV3" s="67"/>
      <c r="CW3" s="67"/>
      <c r="CX3" s="67"/>
      <c r="CY3" s="67"/>
      <c r="CZ3" s="67"/>
      <c r="DA3" s="67"/>
      <c r="DB3" s="67"/>
      <c r="DC3" s="67"/>
      <c r="DD3" s="67"/>
      <c r="DE3" s="67"/>
      <c r="DF3" s="67"/>
      <c r="DG3" s="67"/>
      <c r="DH3" s="67"/>
      <c r="DI3" s="67"/>
      <c r="DJ3" s="67"/>
      <c r="DK3" s="67"/>
      <c r="DL3" s="67"/>
      <c r="DM3" s="67"/>
      <c r="DN3" s="67"/>
      <c r="DO3" s="67"/>
      <c r="DP3" s="67"/>
      <c r="DQ3" s="67"/>
      <c r="DR3" s="67"/>
      <c r="DS3" s="67"/>
      <c r="DT3" s="67"/>
      <c r="DU3" s="67"/>
      <c r="DV3" s="67"/>
      <c r="DW3" s="67"/>
      <c r="DX3" s="67"/>
      <c r="DY3" s="67"/>
      <c r="DZ3" s="67"/>
      <c r="EA3" s="67"/>
      <c r="EB3" s="67"/>
      <c r="EC3" s="67"/>
      <c r="ED3" s="67"/>
      <c r="EE3" s="68" t="s">
        <v>4</v>
      </c>
      <c r="EF3" s="68"/>
      <c r="EG3" s="68"/>
      <c r="EH3" s="68"/>
      <c r="EI3" s="68"/>
      <c r="EJ3" s="68"/>
      <c r="EK3" s="68"/>
      <c r="EL3" s="68"/>
      <c r="EM3" s="68"/>
      <c r="EN3" s="68"/>
      <c r="EO3" s="68"/>
      <c r="EP3" s="68"/>
      <c r="EQ3" s="68"/>
      <c r="ER3" s="68"/>
      <c r="ES3" s="68"/>
      <c r="ET3" s="68"/>
      <c r="EU3" s="68"/>
      <c r="EV3" s="68"/>
      <c r="EW3" s="68"/>
      <c r="EX3" s="68"/>
      <c r="EY3" s="68"/>
      <c r="EZ3" s="68"/>
      <c r="FA3" s="68"/>
      <c r="FB3" s="68"/>
      <c r="FC3" s="68"/>
      <c r="FD3" s="68"/>
      <c r="FE3" s="68"/>
      <c r="FF3" s="68"/>
      <c r="FG3" s="68"/>
      <c r="FH3" s="68"/>
      <c r="FI3" s="68"/>
      <c r="FJ3" s="68"/>
      <c r="FK3" s="68"/>
      <c r="FL3" s="68"/>
      <c r="FM3" s="68"/>
      <c r="FN3" s="68"/>
      <c r="FO3" s="68"/>
      <c r="FP3" s="68"/>
      <c r="FQ3" s="68"/>
      <c r="FR3" s="68"/>
      <c r="FS3" s="68"/>
      <c r="FT3" s="68"/>
      <c r="FU3" s="68"/>
      <c r="FV3" s="68"/>
      <c r="FW3" s="68"/>
      <c r="FX3" s="68"/>
      <c r="FY3" s="68"/>
      <c r="FZ3" s="68"/>
      <c r="GA3" s="68"/>
      <c r="GB3" s="68"/>
      <c r="GC3" s="68"/>
      <c r="GD3" s="68"/>
      <c r="GE3" s="68"/>
      <c r="GF3" s="68"/>
      <c r="GG3" s="68"/>
      <c r="GH3" s="68"/>
      <c r="GI3" s="68"/>
      <c r="GJ3" s="68"/>
      <c r="GK3" s="68"/>
      <c r="GL3" s="68"/>
    </row>
    <row r="4" spans="1:194" ht="42" x14ac:dyDescent="0.25">
      <c r="A4" s="15" t="s">
        <v>5</v>
      </c>
      <c r="B4" s="14" t="s">
        <v>6</v>
      </c>
      <c r="C4" s="19" t="s">
        <v>7</v>
      </c>
      <c r="D4" s="19" t="s">
        <v>8</v>
      </c>
      <c r="E4" s="15" t="s">
        <v>9</v>
      </c>
      <c r="F4" s="37" t="s">
        <v>34</v>
      </c>
      <c r="G4" s="15" t="s">
        <v>11</v>
      </c>
      <c r="H4" s="16" t="s">
        <v>12</v>
      </c>
      <c r="I4" s="38" t="s">
        <v>13</v>
      </c>
      <c r="J4" s="38" t="s">
        <v>14</v>
      </c>
      <c r="K4" s="38" t="s">
        <v>15</v>
      </c>
      <c r="L4" s="15" t="s">
        <v>16</v>
      </c>
      <c r="M4" s="19" t="s">
        <v>27</v>
      </c>
      <c r="N4" s="39" t="s">
        <v>18</v>
      </c>
      <c r="O4" s="20">
        <v>1</v>
      </c>
      <c r="P4" s="20">
        <v>2</v>
      </c>
      <c r="Q4" s="20">
        <v>3</v>
      </c>
      <c r="R4" s="20">
        <v>4</v>
      </c>
      <c r="S4" s="15">
        <v>5</v>
      </c>
      <c r="T4" s="15">
        <v>6</v>
      </c>
      <c r="U4" s="15">
        <v>7</v>
      </c>
      <c r="V4" s="15">
        <v>8</v>
      </c>
      <c r="W4" s="15">
        <v>9</v>
      </c>
      <c r="X4" s="15">
        <v>10</v>
      </c>
      <c r="Y4" s="15">
        <v>11</v>
      </c>
      <c r="Z4" s="15">
        <v>12</v>
      </c>
      <c r="AA4" s="15">
        <v>13</v>
      </c>
      <c r="AB4" s="15">
        <v>14</v>
      </c>
      <c r="AC4" s="15">
        <v>15</v>
      </c>
      <c r="AD4" s="15">
        <v>16</v>
      </c>
      <c r="AE4" s="15">
        <v>17</v>
      </c>
      <c r="AF4" s="15">
        <v>18</v>
      </c>
      <c r="AG4" s="15">
        <v>19</v>
      </c>
      <c r="AH4" s="15">
        <v>20</v>
      </c>
      <c r="AI4" s="15">
        <v>21</v>
      </c>
      <c r="AJ4" s="15">
        <v>22</v>
      </c>
      <c r="AK4" s="15">
        <v>23</v>
      </c>
      <c r="AL4" s="15">
        <v>24</v>
      </c>
      <c r="AM4" s="15">
        <v>25</v>
      </c>
      <c r="AN4" s="15">
        <v>26</v>
      </c>
      <c r="AO4" s="15">
        <v>27</v>
      </c>
      <c r="AP4" s="15">
        <v>28</v>
      </c>
      <c r="AQ4" s="15">
        <v>29</v>
      </c>
      <c r="AR4" s="15">
        <v>30</v>
      </c>
      <c r="AS4" s="15">
        <v>31</v>
      </c>
      <c r="AT4" s="15">
        <v>32</v>
      </c>
      <c r="AU4" s="15">
        <v>33</v>
      </c>
      <c r="AV4" s="15">
        <v>34</v>
      </c>
      <c r="AW4" s="15">
        <v>35</v>
      </c>
      <c r="AX4" s="15">
        <v>36</v>
      </c>
      <c r="AY4" s="15">
        <v>37</v>
      </c>
      <c r="AZ4" s="15">
        <v>38</v>
      </c>
      <c r="BA4" s="15">
        <v>39</v>
      </c>
      <c r="BB4" s="15">
        <v>40</v>
      </c>
      <c r="BC4" s="15">
        <v>41</v>
      </c>
      <c r="BD4" s="15">
        <v>42</v>
      </c>
      <c r="BE4" s="15">
        <v>43</v>
      </c>
      <c r="BF4" s="15">
        <v>44</v>
      </c>
      <c r="BG4" s="15">
        <v>45</v>
      </c>
      <c r="BH4" s="15">
        <v>46</v>
      </c>
      <c r="BI4" s="15">
        <v>47</v>
      </c>
      <c r="BJ4" s="15">
        <v>48</v>
      </c>
      <c r="BK4" s="15">
        <v>49</v>
      </c>
      <c r="BL4" s="15">
        <v>50</v>
      </c>
      <c r="BM4" s="15">
        <v>51</v>
      </c>
      <c r="BN4" s="15">
        <v>52</v>
      </c>
      <c r="BO4" s="15">
        <v>53</v>
      </c>
      <c r="BP4" s="15">
        <v>54</v>
      </c>
      <c r="BQ4" s="15">
        <v>55</v>
      </c>
      <c r="BR4" s="15">
        <v>56</v>
      </c>
      <c r="BS4" s="15">
        <v>57</v>
      </c>
      <c r="BT4" s="15">
        <v>58</v>
      </c>
      <c r="BU4" s="15">
        <v>59</v>
      </c>
      <c r="BV4" s="15">
        <v>60</v>
      </c>
      <c r="BW4" s="15">
        <v>61</v>
      </c>
      <c r="BX4" s="15">
        <v>62</v>
      </c>
      <c r="BY4" s="15">
        <v>63</v>
      </c>
      <c r="BZ4" s="15">
        <v>64</v>
      </c>
      <c r="CA4" s="15">
        <v>65</v>
      </c>
      <c r="CB4" s="15">
        <v>66</v>
      </c>
      <c r="CC4" s="15">
        <v>67</v>
      </c>
      <c r="CD4" s="15">
        <v>68</v>
      </c>
      <c r="CE4" s="15">
        <v>69</v>
      </c>
      <c r="CF4" s="15">
        <v>70</v>
      </c>
      <c r="CG4" s="15">
        <v>71</v>
      </c>
      <c r="CH4" s="15">
        <v>72</v>
      </c>
      <c r="CI4" s="15">
        <v>73</v>
      </c>
      <c r="CJ4" s="15">
        <v>74</v>
      </c>
      <c r="CK4" s="15">
        <v>75</v>
      </c>
      <c r="CL4" s="15">
        <v>76</v>
      </c>
      <c r="CM4" s="15">
        <v>77</v>
      </c>
      <c r="CN4" s="15">
        <v>78</v>
      </c>
      <c r="CO4" s="15">
        <v>79</v>
      </c>
      <c r="CP4" s="15">
        <v>80</v>
      </c>
      <c r="CQ4" s="15">
        <v>81</v>
      </c>
      <c r="CR4" s="15">
        <v>82</v>
      </c>
      <c r="CS4" s="15">
        <v>83</v>
      </c>
      <c r="CT4" s="15">
        <v>84</v>
      </c>
      <c r="CU4" s="15">
        <v>85</v>
      </c>
      <c r="CV4" s="15">
        <v>86</v>
      </c>
      <c r="CW4" s="15">
        <v>87</v>
      </c>
      <c r="CX4" s="15">
        <v>88</v>
      </c>
      <c r="CY4" s="15">
        <v>89</v>
      </c>
      <c r="CZ4" s="15">
        <v>90</v>
      </c>
      <c r="DA4" s="15">
        <v>91</v>
      </c>
      <c r="DB4" s="15">
        <v>92</v>
      </c>
      <c r="DC4" s="15">
        <v>93</v>
      </c>
      <c r="DD4" s="15">
        <v>94</v>
      </c>
      <c r="DE4" s="15">
        <v>95</v>
      </c>
      <c r="DF4" s="15">
        <v>96</v>
      </c>
      <c r="DG4" s="15">
        <v>97</v>
      </c>
      <c r="DH4" s="15">
        <v>98</v>
      </c>
      <c r="DI4" s="15">
        <v>99</v>
      </c>
      <c r="DJ4" s="15">
        <v>100</v>
      </c>
      <c r="DK4" s="15">
        <v>101</v>
      </c>
      <c r="DL4" s="15">
        <v>102</v>
      </c>
      <c r="DM4" s="15">
        <v>103</v>
      </c>
      <c r="DN4" s="15">
        <v>104</v>
      </c>
      <c r="DO4" s="15">
        <v>105</v>
      </c>
      <c r="DP4" s="15">
        <v>106</v>
      </c>
      <c r="DQ4" s="15">
        <v>107</v>
      </c>
      <c r="DR4" s="15">
        <v>108</v>
      </c>
      <c r="DS4" s="15">
        <v>109</v>
      </c>
      <c r="DT4" s="15">
        <v>110</v>
      </c>
      <c r="DU4" s="15">
        <v>111</v>
      </c>
      <c r="DV4" s="15">
        <v>112</v>
      </c>
      <c r="DW4" s="15">
        <v>113</v>
      </c>
      <c r="DX4" s="15">
        <v>114</v>
      </c>
      <c r="DY4" s="15">
        <v>115</v>
      </c>
      <c r="DZ4" s="15">
        <v>116</v>
      </c>
      <c r="EA4" s="15">
        <v>117</v>
      </c>
      <c r="EB4" s="15">
        <v>118</v>
      </c>
      <c r="EC4" s="15">
        <v>119</v>
      </c>
      <c r="ED4" s="15">
        <v>120</v>
      </c>
      <c r="EE4" s="15">
        <v>121</v>
      </c>
      <c r="EF4" s="15">
        <v>122</v>
      </c>
      <c r="EG4" s="15">
        <v>123</v>
      </c>
      <c r="EH4" s="15">
        <v>124</v>
      </c>
      <c r="EI4" s="15">
        <v>125</v>
      </c>
      <c r="EJ4" s="15">
        <v>126</v>
      </c>
      <c r="EK4" s="15">
        <v>127</v>
      </c>
      <c r="EL4" s="15">
        <v>128</v>
      </c>
      <c r="EM4" s="15">
        <v>129</v>
      </c>
      <c r="EN4" s="15">
        <v>130</v>
      </c>
      <c r="EO4" s="15">
        <v>131</v>
      </c>
      <c r="EP4" s="15">
        <v>132</v>
      </c>
      <c r="EQ4" s="15">
        <v>133</v>
      </c>
      <c r="ER4" s="15">
        <v>134</v>
      </c>
      <c r="ES4" s="15">
        <v>135</v>
      </c>
      <c r="ET4" s="15">
        <v>136</v>
      </c>
      <c r="EU4" s="15">
        <v>137</v>
      </c>
      <c r="EV4" s="15">
        <v>138</v>
      </c>
      <c r="EW4" s="15">
        <v>139</v>
      </c>
      <c r="EX4" s="15">
        <v>140</v>
      </c>
      <c r="EY4" s="15">
        <v>141</v>
      </c>
      <c r="EZ4" s="15">
        <v>142</v>
      </c>
      <c r="FA4" s="15">
        <v>143</v>
      </c>
      <c r="FB4" s="15">
        <v>144</v>
      </c>
      <c r="FC4" s="15">
        <v>145</v>
      </c>
      <c r="FD4" s="15">
        <v>146</v>
      </c>
      <c r="FE4" s="15">
        <v>147</v>
      </c>
      <c r="FF4" s="15">
        <v>148</v>
      </c>
      <c r="FG4" s="15">
        <v>149</v>
      </c>
      <c r="FH4" s="15">
        <v>150</v>
      </c>
      <c r="FI4" s="15">
        <v>151</v>
      </c>
      <c r="FJ4" s="15">
        <v>152</v>
      </c>
      <c r="FK4" s="15">
        <v>153</v>
      </c>
      <c r="FL4" s="15">
        <v>154</v>
      </c>
      <c r="FM4" s="15">
        <v>155</v>
      </c>
      <c r="FN4" s="15">
        <v>156</v>
      </c>
      <c r="FO4" s="15">
        <v>157</v>
      </c>
      <c r="FP4" s="15">
        <v>158</v>
      </c>
      <c r="FQ4" s="15">
        <v>159</v>
      </c>
      <c r="FR4" s="15">
        <v>160</v>
      </c>
      <c r="FS4" s="15">
        <v>161</v>
      </c>
      <c r="FT4" s="15">
        <v>162</v>
      </c>
      <c r="FU4" s="15">
        <v>163</v>
      </c>
      <c r="FV4" s="15">
        <v>164</v>
      </c>
      <c r="FW4" s="15">
        <v>165</v>
      </c>
      <c r="FX4" s="15">
        <v>166</v>
      </c>
      <c r="FY4" s="15">
        <v>167</v>
      </c>
      <c r="FZ4" s="15">
        <v>168</v>
      </c>
      <c r="GA4" s="15">
        <v>169</v>
      </c>
      <c r="GB4" s="15">
        <v>170</v>
      </c>
      <c r="GC4" s="15">
        <v>171</v>
      </c>
      <c r="GD4" s="15">
        <v>172</v>
      </c>
      <c r="GE4" s="15">
        <v>173</v>
      </c>
      <c r="GF4" s="15">
        <v>174</v>
      </c>
      <c r="GG4" s="15">
        <v>175</v>
      </c>
      <c r="GH4" s="15">
        <v>176</v>
      </c>
      <c r="GI4" s="15">
        <v>177</v>
      </c>
      <c r="GJ4" s="15">
        <v>178</v>
      </c>
      <c r="GK4" s="15">
        <v>179</v>
      </c>
      <c r="GL4" s="15">
        <v>180</v>
      </c>
    </row>
    <row r="5" spans="1:194" ht="15" customHeight="1" x14ac:dyDescent="0.25">
      <c r="A5" s="9" t="s">
        <v>22</v>
      </c>
      <c r="B5" s="21">
        <v>46062</v>
      </c>
      <c r="C5" s="29">
        <f t="shared" ref="C5:C9" ca="1" si="0">TODAY()-B5+1</f>
        <v>142</v>
      </c>
      <c r="D5" s="29" t="str" cm="1">
        <f t="array" ref="D5" ca="1">_xlfn.IFS(AND(TODAY()-B5+1&lt;=30,TODAY()-B5+1&gt;=0),"新品期",AND(TODAY()-B5+1&gt;=31,TODAY()-B5+1&lt;=120),"热销期",AND(TODAY()-B5+1&gt;=121,TODAY()-B5+1&lt;=180),"清货期",TODAY()-B5+1&gt;180,"滞销")</f>
        <v>清货期</v>
      </c>
      <c r="E5" s="9">
        <v>3517</v>
      </c>
      <c r="F5" s="35">
        <f ca="1">E5/(SUMIFS(销售取值基础数据!J:J,销售取值基础数据!I:I,A5,销售取值基础数据!F:F,"可取")/IF(C5&gt;30,"30",C5-1))</f>
        <v>509.71014492753619</v>
      </c>
      <c r="G5" s="9">
        <f>SUMIF(销售取值基础数据!I:I,A5,销售取值基础数据!J:J)</f>
        <v>1483</v>
      </c>
      <c r="H5" s="10">
        <f>G5/L5</f>
        <v>0.29659999999999997</v>
      </c>
      <c r="I5" s="10" t="e">
        <f ca="1">M5/'销售计划（销售前）'!M5</f>
        <v>#NAME?</v>
      </c>
      <c r="J5" s="10">
        <f ca="1">SUMIFS(销售取值基础数据!J:J,销售取值基础数据!I:I,A5,销售取值基础数据!E:E,"可取")/SUM(INDEX('销售计划（销售前）'!R5:GO5,C5-1):INDEX('销售计划（销售前）'!R5:GO5,C5-7))</f>
        <v>0</v>
      </c>
      <c r="K5" s="10">
        <f ca="1">SUMIFS(销售取值基础数据!J:J,销售取值基础数据!I:I,A5,销售取值基础数据!F:F,"可取")/SUM(INDEX('销售计划（销售前）'!R5:GO5,C5-1):INDEX('销售计划（销售前）'!R5:GO5,C5-30))</f>
        <v>0.24116504854368892</v>
      </c>
      <c r="L5" s="9">
        <v>5000</v>
      </c>
      <c r="M5" s="40" t="e">
        <f ca="1">_xlfn.XLOOKUP(A5,销售取值基础数据!I:I,销售取值基础数据!J:J,0,0,-1)</f>
        <v>#NAME?</v>
      </c>
      <c r="N5" s="36" cm="1">
        <f t="array" ref="N5" ca="1">IF($A$2="销售计划（销售后）",IF(C5&gt;180,"0",INDEX(O5:GL5,C5)),"")</f>
        <v>74.829787234042556</v>
      </c>
      <c r="O5" s="23" cm="1">
        <f t="array" ref="O5" ca="1">_xlfn.IFS($A$2="销售计划（销售后）",$L5*80%/180,$A$2="销售计划（销售前）",$L5*80%/180,$A$2="达成情况",IF(O$4&gt;=$C5,"实际销售数量未更新",SUMIFS(销售取值基础数据!J:J,销售取值基础数据!I:I,A5,销售取值基础数据!B:B,$O$4)/($L5*80%/180)),$A$2="实际销售",SUMIFS(销售取值基础数据!J:J,销售取值基础数据!I:I,A5,销售取值基础数据!B:B,$O$4))</f>
        <v>22.222222222222221</v>
      </c>
      <c r="P5" s="23" cm="1">
        <f t="array" ref="P5" ca="1">_xlfn.IFS($A$2="销售计划（销售后）",_xlfn.IFS(P$4&lt;$C5,($L5-SUMIFS(销售取值基础数据!$J:$J,销售取值基础数据!$I:$I,$A5,销售取值基础数据!$B:$B,"&lt;="&amp;O$4))*80%/(180-O$4),P$4&gt;=$C5,($L5-SUM(辅助表!$P5:P5))*80%/(180-O$4)),$A$2="销售计划（销售前）",$L5*80%/180,$A$2="达成情况",IF(P$4&gt;=$C5,"实际销售数量未更新",IF($C5&gt;P$4,SUMIFS(销售取值基础数据!$J:$J,销售取值基础数据!$I:$I,$A5,销售取值基础数据!$B:$B,P$4),"")/(_xlfn.IFS(P$4&lt;$C5,($L5-SUMIFS(销售取值基础数据!$J:$J,销售取值基础数据!$I:$I,$A5,销售取值基础数据!$B:$B,"&lt;="&amp;O$4))*80%/(180-O$4),P$4&gt;=$C5,($L5-SUM(辅助表!$P5:P5))*80%/(180-O$4)))),$A$2="实际销售",IF($C5&gt;P$4,SUMIFS(销售取值基础数据!$J:$J,销售取值基础数据!$I:$I,$A5,销售取值基础数据!$B:$B,P$4),""))</f>
        <v>22.279329608938546</v>
      </c>
      <c r="Q5" s="23" cm="1">
        <f t="array" ref="Q5" ca="1">_xlfn.IFS($A$2="销售计划（销售后）",_xlfn.IFS(Q$4&lt;$C5,($L5-SUMIFS(销售取值基础数据!$J:$J,销售取值基础数据!$I:$I,$A5,销售取值基础数据!$B:$B,"&lt;="&amp;P$4))*80%/(180-P$4),Q$4&gt;=$C5,($L5-SUM(辅助表!$P5:Q5))*80%/(180-P$4)),$A$2="销售计划（销售前）",$L5*80%/180,$A$2="达成情况",IF(Q$4&gt;=$C5,"实际销售数量未更新",IF($C5&gt;Q$4,SUMIFS(销售取值基础数据!$J:$J,销售取值基础数据!$I:$I,$A5,销售取值基础数据!$B:$B,Q$4),"")/(_xlfn.IFS(Q$4&lt;$C5,($L5-SUMIFS(销售取值基础数据!$J:$J,销售取值基础数据!$I:$I,$A5,销售取值基础数据!$B:$B,"&lt;="&amp;P$4))*80%/(180-P$4),Q$4&gt;=$C5,($L5-SUM(辅助表!$P5:Q5))*80%/(180-P$4)))),$A$2="实际销售",IF($C5&gt;Q$4,SUMIFS(销售取值基础数据!$J:$J,销售取值基础数据!$I:$I,$A5,销售取值基础数据!$B:$B,Q$4),""))</f>
        <v>22.332584269662924</v>
      </c>
      <c r="R5" s="23" cm="1">
        <f t="array" ref="R5" ca="1">_xlfn.IFS($A$2="销售计划（销售后）",_xlfn.IFS(R$4&lt;$C5,($L5-SUMIFS(销售取值基础数据!$J:$J,销售取值基础数据!$I:$I,$A5,销售取值基础数据!$B:$B,"&lt;="&amp;Q$4))*80%/(180-Q$4),R$4&gt;=$C5,($L5-SUM(辅助表!$P5:R5))*80%/(180-Q$4)),$A$2="销售计划（销售前）",$L5*80%/180,$A$2="达成情况",IF(R$4&gt;=$C5,"实际销售数量未更新",IF($C5&gt;R$4,SUMIFS(销售取值基础数据!$J:$J,销售取值基础数据!$I:$I,$A5,销售取值基础数据!$B:$B,R$4),"")/(_xlfn.IFS(R$4&lt;$C5,($L5-SUMIFS(销售取值基础数据!$J:$J,销售取值基础数据!$I:$I,$A5,销售取值基础数据!$B:$B,"&lt;="&amp;Q$4))*80%/(180-Q$4),R$4&gt;=$C5,($L5-SUM(辅助表!$P5:R5))*80%/(180-Q$4)))),$A$2="实际销售",IF($C5&gt;R$4,SUMIFS(销售取值基础数据!$J:$J,销售取值基础数据!$I:$I,$A5,销售取值基础数据!$B:$B,R$4),""))</f>
        <v>22.381920903954803</v>
      </c>
      <c r="S5" s="23" cm="1">
        <f t="array" ref="S5" ca="1">_xlfn.IFS($A$2="销售计划（销售后）",_xlfn.IFS(S$4&lt;$C5,($L5-SUMIFS(销售取值基础数据!$J:$J,销售取值基础数据!$I:$I,$A5,销售取值基础数据!$B:$B,"&lt;="&amp;R$4))*80%/(180-R$4),S$4&gt;=$C5,($L5-SUM(辅助表!$P5:S5))*80%/(180-R$4)),$A$2="销售计划（销售前）",$L5*80%/180,$A$2="达成情况",IF(S$4&gt;=$C5,"实际销售数量未更新",IF($C5&gt;S$4,SUMIFS(销售取值基础数据!$J:$J,销售取值基础数据!$I:$I,$A5,销售取值基础数据!$B:$B,S$4),"")/(_xlfn.IFS(S$4&lt;$C5,($L5-SUMIFS(销售取值基础数据!$J:$J,销售取值基础数据!$I:$I,$A5,销售取值基础数据!$B:$B,"&lt;="&amp;R$4))*80%/(180-R$4),S$4&gt;=$C5,($L5-SUM(辅助表!$P5:S5))*80%/(180-R$4)))),$A$2="实际销售",IF($C5&gt;S$4,SUMIFS(销售取值基础数据!$J:$J,销售取值基础数据!$I:$I,$A5,销售取值基础数据!$B:$B,S$4),""))</f>
        <v>22.477272727272727</v>
      </c>
      <c r="T5" s="23" cm="1">
        <f t="array" ref="T5" ca="1">_xlfn.IFS($A$2="销售计划（销售后）",_xlfn.IFS(T$4&lt;$C5,($L5-SUMIFS(销售取值基础数据!$J:$J,销售取值基础数据!$I:$I,$A5,销售取值基础数据!$B:$B,"&lt;="&amp;S$4))*80%/(180-S$4),T$4&gt;=$C5,($L5-SUM(辅助表!$P5:T5))*80%/(180-S$4)),$A$2="销售计划（销售前）",$L5*80%/180,$A$2="达成情况",IF(T$4&gt;=$C5,"实际销售数量未更新",IF($C5&gt;T$4,SUMIFS(销售取值基础数据!$J:$J,销售取值基础数据!$I:$I,$A5,销售取值基础数据!$B:$B,T$4),"")/(_xlfn.IFS(T$4&lt;$C5,($L5-SUMIFS(销售取值基础数据!$J:$J,销售取值基础数据!$I:$I,$A5,销售取值基础数据!$B:$B,"&lt;="&amp;S$4))*80%/(180-S$4),T$4&gt;=$C5,($L5-SUM(辅助表!$P5:T5))*80%/(180-S$4)))),$A$2="实际销售",IF($C5&gt;T$4,SUMIFS(销售取值基础数据!$J:$J,销售取值基础数据!$I:$I,$A5,销售取值基础数据!$B:$B,T$4),""))</f>
        <v>22.569142857142861</v>
      </c>
      <c r="U5" s="23" cm="1">
        <f t="array" ref="U5" ca="1">_xlfn.IFS($A$2="销售计划（销售后）",_xlfn.IFS(U$4&lt;$C5,($L5-SUMIFS(销售取值基础数据!$J:$J,销售取值基础数据!$I:$I,$A5,销售取值基础数据!$B:$B,"&lt;="&amp;T$4))*80%/(180-T$4),U$4&gt;=$C5,($L5-SUM(辅助表!$P5:U5))*80%/(180-T$4)),$A$2="销售计划（销售前）",$L5*80%/180,$A$2="达成情况",IF(U$4&gt;=$C5,"实际销售数量未更新",IF($C5&gt;U$4,SUMIFS(销售取值基础数据!$J:$J,销售取值基础数据!$I:$I,$A5,销售取值基础数据!$B:$B,U$4),"")/(_xlfn.IFS(U$4&lt;$C5,($L5-SUMIFS(销售取值基础数据!$J:$J,销售取值基础数据!$I:$I,$A5,销售取值基础数据!$B:$B,"&lt;="&amp;T$4))*80%/(180-T$4),U$4&gt;=$C5,($L5-SUM(辅助表!$P5:U5))*80%/(180-T$4)))),$A$2="实际销售",IF($C5&gt;U$4,SUMIFS(销售取值基础数据!$J:$J,销售取值基础数据!$I:$I,$A5,销售取值基础数据!$B:$B,U$4),""))</f>
        <v>22.657471264367818</v>
      </c>
      <c r="V5" s="23" cm="1">
        <f t="array" ref="V5" ca="1">_xlfn.IFS($A$2="销售计划（销售后）",_xlfn.IFS(V$4&lt;$C5,($L5-SUMIFS(销售取值基础数据!$J:$J,销售取值基础数据!$I:$I,$A5,销售取值基础数据!$B:$B,"&lt;="&amp;U$4))*80%/(180-U$4),V$4&gt;=$C5,($L5-SUM(辅助表!$P5:V5))*80%/(180-U$4)),$A$2="销售计划（销售前）",$L5*80%/180,$A$2="达成情况",IF(V$4&gt;=$C5,"实际销售数量未更新",IF($C5&gt;V$4,SUMIFS(销售取值基础数据!$J:$J,销售取值基础数据!$I:$I,$A5,销售取值基础数据!$B:$B,V$4),"")/(_xlfn.IFS(V$4&lt;$C5,($L5-SUMIFS(销售取值基础数据!$J:$J,销售取值基础数据!$I:$I,$A5,销售取值基础数据!$B:$B,"&lt;="&amp;U$4))*80%/(180-U$4),V$4&gt;=$C5,($L5-SUM(辅助表!$P5:V5))*80%/(180-U$4)))),$A$2="实际销售",IF($C5&gt;V$4,SUMIFS(销售取值基础数据!$J:$J,销售取值基础数据!$I:$I,$A5,销售取值基础数据!$B:$B,V$4),""))</f>
        <v>22.742196531791908</v>
      </c>
      <c r="W5" s="23" cm="1">
        <f t="array" ref="W5" ca="1">_xlfn.IFS($A$2="销售计划（销售后）",_xlfn.IFS(W$4&lt;$C5,($L5-SUMIFS(销售取值基础数据!$J:$J,销售取值基础数据!$I:$I,$A5,销售取值基础数据!$B:$B,"&lt;="&amp;V$4))*80%/(180-V$4),W$4&gt;=$C5,($L5-SUM(辅助表!$P5:W5))*80%/(180-V$4)),$A$2="销售计划（销售前）",$L5*80%/180,$A$2="达成情况",IF(W$4&gt;=$C5,"实际销售数量未更新",IF($C5&gt;W$4,SUMIFS(销售取值基础数据!$J:$J,销售取值基础数据!$I:$I,$A5,销售取值基础数据!$B:$B,W$4),"")/(_xlfn.IFS(W$4&lt;$C5,($L5-SUMIFS(销售取值基础数据!$J:$J,销售取值基础数据!$I:$I,$A5,销售取值基础数据!$B:$B,"&lt;="&amp;V$4))*80%/(180-V$4),W$4&gt;=$C5,($L5-SUM(辅助表!$P5:W5))*80%/(180-V$4)))),$A$2="实际销售",IF($C5&gt;W$4,SUMIFS(销售取值基础数据!$J:$J,销售取值基础数据!$I:$I,$A5,销售取值基础数据!$B:$B,W$4),""))</f>
        <v>22.804651162790698</v>
      </c>
      <c r="X5" s="23" cm="1">
        <f t="array" ref="X5" ca="1">_xlfn.IFS($A$2="销售计划（销售后）",_xlfn.IFS(X$4&lt;$C5,($L5-SUMIFS(销售取值基础数据!$J:$J,销售取值基础数据!$I:$I,$A5,销售取值基础数据!$B:$B,"&lt;="&amp;W$4))*80%/(180-W$4),X$4&gt;=$C5,($L5-SUM(辅助表!$P5:X5))*80%/(180-W$4)),$A$2="销售计划（销售前）",$L5*80%/180,$A$2="达成情况",IF(X$4&gt;=$C5,"实际销售数量未更新",IF($C5&gt;X$4,SUMIFS(销售取值基础数据!$J:$J,销售取值基础数据!$I:$I,$A5,销售取值基础数据!$B:$B,X$4),"")/(_xlfn.IFS(X$4&lt;$C5,($L5-SUMIFS(销售取值基础数据!$J:$J,销售取值基础数据!$I:$I,$A5,销售取值基础数据!$B:$B,"&lt;="&amp;W$4))*80%/(180-W$4),X$4&gt;=$C5,($L5-SUM(辅助表!$P5:X5))*80%/(180-W$4)))),$A$2="实际销售",IF($C5&gt;X$4,SUMIFS(销售取值基础数据!$J:$J,销售取值基础数据!$I:$I,$A5,销售取值基础数据!$B:$B,X$4),""))</f>
        <v>22.872514619883042</v>
      </c>
      <c r="Y5" s="23" cm="1">
        <f t="array" ref="Y5" ca="1">_xlfn.IFS($A$2="销售计划（销售后）",_xlfn.IFS(Y$4&lt;$C5,($L5-SUMIFS(销售取值基础数据!$J:$J,销售取值基础数据!$I:$I,$A5,销售取值基础数据!$B:$B,"&lt;="&amp;X$4))*80%/(180-X$4),Y$4&gt;=$C5,($L5-SUM(辅助表!$P5:Y5))*80%/(180-X$4)),$A$2="销售计划（销售前）",$L5*80%/180,$A$2="达成情况",IF(Y$4&gt;=$C5,"实际销售数量未更新",IF($C5&gt;Y$4,SUMIFS(销售取值基础数据!$J:$J,销售取值基础数据!$I:$I,$A5,销售取值基础数据!$B:$B,Y$4),"")/(_xlfn.IFS(Y$4&lt;$C5,($L5-SUMIFS(销售取值基础数据!$J:$J,销售取值基础数据!$I:$I,$A5,销售取值基础数据!$B:$B,"&lt;="&amp;X$4))*80%/(180-X$4),Y$4&gt;=$C5,($L5-SUM(辅助表!$P5:Y5))*80%/(180-X$4)))),$A$2="实际销售",IF($C5&gt;Y$4,SUMIFS(销售取值基础数据!$J:$J,销售取值基础数据!$I:$I,$A5,销售取值基础数据!$B:$B,Y$4),""))</f>
        <v>22.945882352941176</v>
      </c>
      <c r="Z5" s="23" cm="1">
        <f t="array" ref="Z5" ca="1">_xlfn.IFS($A$2="销售计划（销售后）",_xlfn.IFS(Z$4&lt;$C5,($L5-SUMIFS(销售取值基础数据!$J:$J,销售取值基础数据!$I:$I,$A5,销售取值基础数据!$B:$B,"&lt;="&amp;Y$4))*80%/(180-Y$4),Z$4&gt;=$C5,($L5-SUM(辅助表!$P5:Z5))*80%/(180-Y$4)),$A$2="销售计划（销售前）",$L5*80%/180,$A$2="达成情况",IF(Z$4&gt;=$C5,"实际销售数量未更新",IF($C5&gt;Z$4,SUMIFS(销售取值基础数据!$J:$J,销售取值基础数据!$I:$I,$A5,销售取值基础数据!$B:$B,Z$4),"")/(_xlfn.IFS(Z$4&lt;$C5,($L5-SUMIFS(销售取值基础数据!$J:$J,销售取值基础数据!$I:$I,$A5,销售取值基础数据!$B:$B,"&lt;="&amp;Y$4))*80%/(180-Y$4),Z$4&gt;=$C5,($L5-SUM(辅助表!$P5:Z5))*80%/(180-Y$4)))),$A$2="实际销售",IF($C5&gt;Z$4,SUMIFS(销售取值基础数据!$J:$J,销售取值基础数据!$I:$I,$A5,销售取值基础数据!$B:$B,Z$4),""))</f>
        <v>23.010650887573966</v>
      </c>
      <c r="AA5" s="23" cm="1">
        <f t="array" ref="AA5" ca="1">_xlfn.IFS($A$2="销售计划（销售后）",_xlfn.IFS(AA$4&lt;$C5,($L5-SUMIFS(销售取值基础数据!$J:$J,销售取值基础数据!$I:$I,$A5,销售取值基础数据!$B:$B,"&lt;="&amp;Z$4))*80%/(180-Z$4),AA$4&gt;=$C5,($L5-SUM(辅助表!$P5:AA5))*80%/(180-Z$4)),$A$2="销售计划（销售前）",$L5*80%/180,$A$2="达成情况",IF(AA$4&gt;=$C5,"实际销售数量未更新",IF($C5&gt;AA$4,SUMIFS(销售取值基础数据!$J:$J,销售取值基础数据!$I:$I,$A5,销售取值基础数据!$B:$B,AA$4),"")/(_xlfn.IFS(AA$4&lt;$C5,($L5-SUMIFS(销售取值基础数据!$J:$J,销售取值基础数据!$I:$I,$A5,销售取值基础数据!$B:$B,"&lt;="&amp;Z$4))*80%/(180-Z$4),AA$4&gt;=$C5,($L5-SUM(辅助表!$P5:AA5))*80%/(180-Z$4)))),$A$2="实际销售",IF($C5&gt;AA$4,SUMIFS(销售取值基础数据!$J:$J,销售取值基础数据!$I:$I,$A5,销售取值基础数据!$B:$B,AA$4),""))</f>
        <v>23.1</v>
      </c>
      <c r="AB5" s="23" cm="1">
        <f t="array" ref="AB5" ca="1">_xlfn.IFS($A$2="销售计划（销售后）",_xlfn.IFS(AB$4&lt;$C5,($L5-SUMIFS(销售取值基础数据!$J:$J,销售取值基础数据!$I:$I,$A5,销售取值基础数据!$B:$B,"&lt;="&amp;AA$4))*80%/(180-AA$4),AB$4&gt;=$C5,($L5-SUM(辅助表!$P5:AB5))*80%/(180-AA$4)),$A$2="销售计划（销售前）",$L5*80%/180,$A$2="达成情况",IF(AB$4&gt;=$C5,"实际销售数量未更新",IF($C5&gt;AB$4,SUMIFS(销售取值基础数据!$J:$J,销售取值基础数据!$I:$I,$A5,销售取值基础数据!$B:$B,AB$4),"")/(_xlfn.IFS(AB$4&lt;$C5,($L5-SUMIFS(销售取值基础数据!$J:$J,销售取值基础数据!$I:$I,$A5,销售取值基础数据!$B:$B,"&lt;="&amp;AA$4))*80%/(180-AA$4),AB$4&gt;=$C5,($L5-SUM(辅助表!$P5:AB5))*80%/(180-AA$4)))),$A$2="实际销售",IF($C5&gt;AB$4,SUMIFS(销售取值基础数据!$J:$J,销售取值基础数据!$I:$I,$A5,销售取值基础数据!$B:$B,AB$4),""))</f>
        <v>23.185628742514972</v>
      </c>
      <c r="AC5" s="23" cm="1">
        <f t="array" ref="AC5" ca="1">_xlfn.IFS($A$2="销售计划（销售后）",_xlfn.IFS(AC$4&lt;$C5,($L5-SUMIFS(销售取值基础数据!$J:$J,销售取值基础数据!$I:$I,$A5,销售取值基础数据!$B:$B,"&lt;="&amp;AB$4))*80%/(180-AB$4),AC$4&gt;=$C5,($L5-SUM(辅助表!$P5:AC5))*80%/(180-AB$4)),$A$2="销售计划（销售前）",$L5*80%/180,$A$2="达成情况",IF(AC$4&gt;=$C5,"实际销售数量未更新",IF($C5&gt;AC$4,SUMIFS(销售取值基础数据!$J:$J,销售取值基础数据!$I:$I,$A5,销售取值基础数据!$B:$B,AC$4),"")/(_xlfn.IFS(AC$4&lt;$C5,($L5-SUMIFS(销售取值基础数据!$J:$J,销售取值基础数据!$I:$I,$A5,销售取值基础数据!$B:$B,"&lt;="&amp;AB$4))*80%/(180-AB$4),AC$4&gt;=$C5,($L5-SUM(辅助表!$P5:AC5))*80%/(180-AB$4)))),$A$2="实际销售",IF($C5&gt;AC$4,SUMIFS(销售取值基础数据!$J:$J,销售取值基础数据!$I:$I,$A5,销售取值基础数据!$B:$B,AC$4),""))</f>
        <v>23.267469879518075</v>
      </c>
      <c r="AD5" s="23" cm="1">
        <f t="array" ref="AD5" ca="1">_xlfn.IFS($A$2="销售计划（销售后）",_xlfn.IFS(AD$4&lt;$C5,($L5-SUMIFS(销售取值基础数据!$J:$J,销售取值基础数据!$I:$I,$A5,销售取值基础数据!$B:$B,"&lt;="&amp;AC$4))*80%/(180-AC$4),AD$4&gt;=$C5,($L5-SUM(辅助表!$P5:AD5))*80%/(180-AC$4)),$A$2="销售计划（销售前）",$L5*80%/180,$A$2="达成情况",IF(AD$4&gt;=$C5,"实际销售数量未更新",IF($C5&gt;AD$4,SUMIFS(销售取值基础数据!$J:$J,销售取值基础数据!$I:$I,$A5,销售取值基础数据!$B:$B,AD$4),"")/(_xlfn.IFS(AD$4&lt;$C5,($L5-SUMIFS(销售取值基础数据!$J:$J,销售取值基础数据!$I:$I,$A5,销售取值基础数据!$B:$B,"&lt;="&amp;AC$4))*80%/(180-AC$4),AD$4&gt;=$C5,($L5-SUM(辅助表!$P5:AD5))*80%/(180-AC$4)))),$A$2="实际销售",IF($C5&gt;AD$4,SUMIFS(销售取值基础数据!$J:$J,销售取值基础数据!$I:$I,$A5,销售取值基础数据!$B:$B,AD$4),""))</f>
        <v>23.364848484848487</v>
      </c>
      <c r="AE5" s="23" cm="1">
        <f t="array" ref="AE5" ca="1">_xlfn.IFS($A$2="销售计划（销售后）",_xlfn.IFS(AE$4&lt;$C5,($L5-SUMIFS(销售取值基础数据!$J:$J,销售取值基础数据!$I:$I,$A5,销售取值基础数据!$B:$B,"&lt;="&amp;AD$4))*80%/(180-AD$4),AE$4&gt;=$C5,($L5-SUM(辅助表!$P5:AE5))*80%/(180-AD$4)),$A$2="销售计划（销售前）",$L5*80%/180,$A$2="达成情况",IF(AE$4&gt;=$C5,"实际销售数量未更新",IF($C5&gt;AE$4,SUMIFS(销售取值基础数据!$J:$J,销售取值基础数据!$I:$I,$A5,销售取值基础数据!$B:$B,AE$4),"")/(_xlfn.IFS(AE$4&lt;$C5,($L5-SUMIFS(销售取值基础数据!$J:$J,销售取值基础数据!$I:$I,$A5,销售取值基础数据!$B:$B,"&lt;="&amp;AD$4))*80%/(180-AD$4),AE$4&gt;=$C5,($L5-SUM(辅助表!$P5:AE5))*80%/(180-AD$4)))),$A$2="实际销售",IF($C5&gt;AE$4,SUMIFS(销售取值基础数据!$J:$J,销售取值基础数据!$I:$I,$A5,销售取值基础数据!$B:$B,AE$4),""))</f>
        <v>23.458536585365856</v>
      </c>
      <c r="AF5" s="23" cm="1">
        <f t="array" ref="AF5" ca="1">_xlfn.IFS($A$2="销售计划（销售后）",_xlfn.IFS(AF$4&lt;$C5,($L5-SUMIFS(销售取值基础数据!$J:$J,销售取值基础数据!$I:$I,$A5,销售取值基础数据!$B:$B,"&lt;="&amp;AE$4))*80%/(180-AE$4),AF$4&gt;=$C5,($L5-SUM(辅助表!$P5:AF5))*80%/(180-AE$4)),$A$2="销售计划（销售前）",$L5*80%/180,$A$2="达成情况",IF(AF$4&gt;=$C5,"实际销售数量未更新",IF($C5&gt;AF$4,SUMIFS(销售取值基础数据!$J:$J,销售取值基础数据!$I:$I,$A5,销售取值基础数据!$B:$B,AF$4),"")/(_xlfn.IFS(AF$4&lt;$C5,($L5-SUMIFS(销售取值基础数据!$J:$J,销售取值基础数据!$I:$I,$A5,销售取值基础数据!$B:$B,"&lt;="&amp;AE$4))*80%/(180-AE$4),AF$4&gt;=$C5,($L5-SUM(辅助表!$P5:AF5))*80%/(180-AE$4)))),$A$2="实际销售",IF($C5&gt;AF$4,SUMIFS(销售取值基础数据!$J:$J,销售取值基础数据!$I:$I,$A5,销售取值基础数据!$B:$B,AF$4),""))</f>
        <v>23.553374233128835</v>
      </c>
      <c r="AG5" s="23" cm="1">
        <f t="array" ref="AG5" ca="1">_xlfn.IFS($A$2="销售计划（销售后）",_xlfn.IFS(AG$4&lt;$C5,($L5-SUMIFS(销售取值基础数据!$J:$J,销售取值基础数据!$I:$I,$A5,销售取值基础数据!$B:$B,"&lt;="&amp;AF$4))*80%/(180-AF$4),AG$4&gt;=$C5,($L5-SUM(辅助表!$P5:AG5))*80%/(180-AF$4)),$A$2="销售计划（销售前）",$L5*80%/180,$A$2="达成情况",IF(AG$4&gt;=$C5,"实际销售数量未更新",IF($C5&gt;AG$4,SUMIFS(销售取值基础数据!$J:$J,销售取值基础数据!$I:$I,$A5,销售取值基础数据!$B:$B,AG$4),"")/(_xlfn.IFS(AG$4&lt;$C5,($L5-SUMIFS(销售取值基础数据!$J:$J,销售取值基础数据!$I:$I,$A5,销售取值基础数据!$B:$B,"&lt;="&amp;AF$4))*80%/(180-AF$4),AG$4&gt;=$C5,($L5-SUM(辅助表!$P5:AG5))*80%/(180-AF$4)))),$A$2="实际销售",IF($C5&gt;AG$4,SUMIFS(销售取值基础数据!$J:$J,销售取值基础数据!$I:$I,$A5,销售取值基础数据!$B:$B,AG$4),""))</f>
        <v>23.634567901234568</v>
      </c>
      <c r="AH5" s="23" cm="1">
        <f t="array" ref="AH5" ca="1">_xlfn.IFS($A$2="销售计划（销售后）",_xlfn.IFS(AH$4&lt;$C5,($L5-SUMIFS(销售取值基础数据!$J:$J,销售取值基础数据!$I:$I,$A5,销售取值基础数据!$B:$B,"&lt;="&amp;AG$4))*80%/(180-AG$4),AH$4&gt;=$C5,($L5-SUM(辅助表!$P5:AH5))*80%/(180-AG$4)),$A$2="销售计划（销售前）",$L5*80%/180,$A$2="达成情况",IF(AH$4&gt;=$C5,"实际销售数量未更新",IF($C5&gt;AH$4,SUMIFS(销售取值基础数据!$J:$J,销售取值基础数据!$I:$I,$A5,销售取值基础数据!$B:$B,AH$4),"")/(_xlfn.IFS(AH$4&lt;$C5,($L5-SUMIFS(销售取值基础数据!$J:$J,销售取值基础数据!$I:$I,$A5,销售取值基础数据!$B:$B,"&lt;="&amp;AG$4))*80%/(180-AG$4),AH$4&gt;=$C5,($L5-SUM(辅助表!$P5:AH5))*80%/(180-AG$4)))),$A$2="实际销售",IF($C5&gt;AH$4,SUMIFS(销售取值基础数据!$J:$J,销售取值基础数据!$I:$I,$A5,销售取值基础数据!$B:$B,AH$4),""))</f>
        <v>23.706832298136646</v>
      </c>
      <c r="AI5" s="23" cm="1">
        <f t="array" ref="AI5" ca="1">_xlfn.IFS($A$2="销售计划（销售后）",_xlfn.IFS(AI$4&lt;$C5,($L5-SUMIFS(销售取值基础数据!$J:$J,销售取值基础数据!$I:$I,$A5,销售取值基础数据!$B:$B,"&lt;="&amp;AH$4))*80%/(180-AH$4),AI$4&gt;=$C5,($L5-SUM(辅助表!$P5:AI5))*80%/(180-AH$4)),$A$2="销售计划（销售前）",$L5*80%/180,$A$2="达成情况",IF(AI$4&gt;=$C5,"实际销售数量未更新",IF($C5&gt;AI$4,SUMIFS(销售取值基础数据!$J:$J,销售取值基础数据!$I:$I,$A5,销售取值基础数据!$B:$B,AI$4),"")/(_xlfn.IFS(AI$4&lt;$C5,($L5-SUMIFS(销售取值基础数据!$J:$J,销售取值基础数据!$I:$I,$A5,销售取值基础数据!$B:$B,"&lt;="&amp;AH$4))*80%/(180-AH$4),AI$4&gt;=$C5,($L5-SUM(辅助表!$P5:AI5))*80%/(180-AH$4)))),$A$2="实际销售",IF($C5&gt;AI$4,SUMIFS(销售取值基础数据!$J:$J,销售取值基础数据!$I:$I,$A5,销售取值基础数据!$B:$B,AI$4),""))</f>
        <v>23.805</v>
      </c>
      <c r="AJ5" s="23" cm="1">
        <f t="array" ref="AJ5" ca="1">_xlfn.IFS($A$2="销售计划（销售后）",_xlfn.IFS(AJ$4&lt;$C5,($L5-SUMIFS(销售取值基础数据!$J:$J,销售取值基础数据!$I:$I,$A5,销售取值基础数据!$B:$B,"&lt;="&amp;AI$4))*80%/(180-AI$4),AJ$4&gt;=$C5,($L5-SUM(辅助表!$P5:AJ5))*80%/(180-AI$4)),$A$2="销售计划（销售前）",$L5*80%/180,$A$2="达成情况",IF(AJ$4&gt;=$C5,"实际销售数量未更新",IF($C5&gt;AJ$4,SUMIFS(销售取值基础数据!$J:$J,销售取值基础数据!$I:$I,$A5,销售取值基础数据!$B:$B,AJ$4),"")/(_xlfn.IFS(AJ$4&lt;$C5,($L5-SUMIFS(销售取值基础数据!$J:$J,销售取值基础数据!$I:$I,$A5,销售取值基础数据!$B:$B,"&lt;="&amp;AI$4))*80%/(180-AI$4),AJ$4&gt;=$C5,($L5-SUM(辅助表!$P5:AJ5))*80%/(180-AI$4)))),$A$2="实际销售",IF($C5&gt;AJ$4,SUMIFS(销售取值基础数据!$J:$J,销售取值基础数据!$I:$I,$A5,销售取值基础数据!$B:$B,AJ$4),""))</f>
        <v>23.89937106918239</v>
      </c>
      <c r="AK5" s="23" cm="1">
        <f t="array" ref="AK5" ca="1">_xlfn.IFS($A$2="销售计划（销售后）",_xlfn.IFS(AK$4&lt;$C5,($L5-SUMIFS(销售取值基础数据!$J:$J,销售取值基础数据!$I:$I,$A5,销售取值基础数据!$B:$B,"&lt;="&amp;AJ$4))*80%/(180-AJ$4),AK$4&gt;=$C5,($L5-SUM(辅助表!$P5:AK5))*80%/(180-AJ$4)),$A$2="销售计划（销售前）",$L5*80%/180,$A$2="达成情况",IF(AK$4&gt;=$C5,"实际销售数量未更新",IF($C5&gt;AK$4,SUMIFS(销售取值基础数据!$J:$J,销售取值基础数据!$I:$I,$A5,销售取值基础数据!$B:$B,AK$4),"")/(_xlfn.IFS(AK$4&lt;$C5,($L5-SUMIFS(销售取值基础数据!$J:$J,销售取值基础数据!$I:$I,$A5,销售取值基础数据!$B:$B,"&lt;="&amp;AJ$4))*80%/(180-AJ$4),AK$4&gt;=$C5,($L5-SUM(辅助表!$P5:AK5))*80%/(180-AJ$4)))),$A$2="实际销售",IF($C5&gt;AK$4,SUMIFS(销售取值基础数据!$J:$J,销售取值基础数据!$I:$I,$A5,销售取值基础数据!$B:$B,AK$4),""))</f>
        <v>23.984810126582282</v>
      </c>
      <c r="AL5" s="23" cm="1">
        <f t="array" ref="AL5" ca="1">_xlfn.IFS($A$2="销售计划（销售后）",_xlfn.IFS(AL$4&lt;$C5,($L5-SUMIFS(销售取值基础数据!$J:$J,销售取值基础数据!$I:$I,$A5,销售取值基础数据!$B:$B,"&lt;="&amp;AK$4))*80%/(180-AK$4),AL$4&gt;=$C5,($L5-SUM(辅助表!$P5:AL5))*80%/(180-AK$4)),$A$2="销售计划（销售前）",$L5*80%/180,$A$2="达成情况",IF(AL$4&gt;=$C5,"实际销售数量未更新",IF($C5&gt;AL$4,SUMIFS(销售取值基础数据!$J:$J,销售取值基础数据!$I:$I,$A5,销售取值基础数据!$B:$B,AL$4),"")/(_xlfn.IFS(AL$4&lt;$C5,($L5-SUMIFS(销售取值基础数据!$J:$J,销售取值基础数据!$I:$I,$A5,销售取值基础数据!$B:$B,"&lt;="&amp;AK$4))*80%/(180-AK$4),AL$4&gt;=$C5,($L5-SUM(辅助表!$P5:AL5))*80%/(180-AK$4)))),$A$2="实际销售",IF($C5&gt;AL$4,SUMIFS(销售取值基础数据!$J:$J,销售取值基础数据!$I:$I,$A5,销售取值基础数据!$B:$B,AL$4),""))</f>
        <v>24.06114649681529</v>
      </c>
      <c r="AM5" s="23" cm="1">
        <f t="array" ref="AM5" ca="1">_xlfn.IFS($A$2="销售计划（销售后）",_xlfn.IFS(AM$4&lt;$C5,($L5-SUMIFS(销售取值基础数据!$J:$J,销售取值基础数据!$I:$I,$A5,销售取值基础数据!$B:$B,"&lt;="&amp;AL$4))*80%/(180-AL$4),AM$4&gt;=$C5,($L5-SUM(辅助表!$P5:AM5))*80%/(180-AL$4)),$A$2="销售计划（销售前）",$L5*80%/180,$A$2="达成情况",IF(AM$4&gt;=$C5,"实际销售数量未更新",IF($C5&gt;AM$4,SUMIFS(销售取值基础数据!$J:$J,销售取值基础数据!$I:$I,$A5,销售取值基础数据!$B:$B,AM$4),"")/(_xlfn.IFS(AM$4&lt;$C5,($L5-SUMIFS(销售取值基础数据!$J:$J,销售取值基础数据!$I:$I,$A5,销售取值基础数据!$B:$B,"&lt;="&amp;AL$4))*80%/(180-AL$4),AM$4&gt;=$C5,($L5-SUM(辅助表!$P5:AM5))*80%/(180-AL$4)))),$A$2="实际销售",IF($C5&gt;AM$4,SUMIFS(销售取值基础数据!$J:$J,销售取值基础数据!$I:$I,$A5,销售取值基础数据!$B:$B,AM$4),""))</f>
        <v>24.164102564102567</v>
      </c>
      <c r="AN5" s="23" cm="1">
        <f t="array" ref="AN5" ca="1">_xlfn.IFS($A$2="销售计划（销售后）",_xlfn.IFS(AN$4&lt;$C5,($L5-SUMIFS(销售取值基础数据!$J:$J,销售取值基础数据!$I:$I,$A5,销售取值基础数据!$B:$B,"&lt;="&amp;AM$4))*80%/(180-AM$4),AN$4&gt;=$C5,($L5-SUM(辅助表!$P5:AN5))*80%/(180-AM$4)),$A$2="销售计划（销售前）",$L5*80%/180,$A$2="达成情况",IF(AN$4&gt;=$C5,"实际销售数量未更新",IF($C5&gt;AN$4,SUMIFS(销售取值基础数据!$J:$J,销售取值基础数据!$I:$I,$A5,销售取值基础数据!$B:$B,AN$4),"")/(_xlfn.IFS(AN$4&lt;$C5,($L5-SUMIFS(销售取值基础数据!$J:$J,销售取值基础数据!$I:$I,$A5,销售取值基础数据!$B:$B,"&lt;="&amp;AM$4))*80%/(180-AM$4),AN$4&gt;=$C5,($L5-SUM(辅助表!$P5:AN5))*80%/(180-AM$4)))),$A$2="实际销售",IF($C5&gt;AN$4,SUMIFS(销售取值基础数据!$J:$J,销售取值基础数据!$I:$I,$A5,销售取值基础数据!$B:$B,AN$4),""))</f>
        <v>24.263225806451615</v>
      </c>
      <c r="AO5" s="23" cm="1">
        <f t="array" ref="AO5" ca="1">_xlfn.IFS($A$2="销售计划（销售后）",_xlfn.IFS(AO$4&lt;$C5,($L5-SUMIFS(销售取值基础数据!$J:$J,销售取值基础数据!$I:$I,$A5,销售取值基础数据!$B:$B,"&lt;="&amp;AN$4))*80%/(180-AN$4),AO$4&gt;=$C5,($L5-SUM(辅助表!$P5:AO5))*80%/(180-AN$4)),$A$2="销售计划（销售前）",$L5*80%/180,$A$2="达成情况",IF(AO$4&gt;=$C5,"实际销售数量未更新",IF($C5&gt;AO$4,SUMIFS(销售取值基础数据!$J:$J,销售取值基础数据!$I:$I,$A5,销售取值基础数据!$B:$B,AO$4),"")/(_xlfn.IFS(AO$4&lt;$C5,($L5-SUMIFS(销售取值基础数据!$J:$J,销售取值基础数据!$I:$I,$A5,销售取值基础数据!$B:$B,"&lt;="&amp;AN$4))*80%/(180-AN$4),AO$4&gt;=$C5,($L5-SUM(辅助表!$P5:AO5))*80%/(180-AN$4)))),$A$2="实际销售",IF($C5&gt;AO$4,SUMIFS(销售取值基础数据!$J:$J,销售取值基础数据!$I:$I,$A5,销售取值基础数据!$B:$B,AO$4),""))</f>
        <v>24.37922077922078</v>
      </c>
      <c r="AP5" s="23" cm="1">
        <f t="array" ref="AP5" ca="1">_xlfn.IFS($A$2="销售计划（销售后）",_xlfn.IFS(AP$4&lt;$C5,($L5-SUMIFS(销售取值基础数据!$J:$J,销售取值基础数据!$I:$I,$A5,销售取值基础数据!$B:$B,"&lt;="&amp;AO$4))*80%/(180-AO$4),AP$4&gt;=$C5,($L5-SUM(辅助表!$P5:AP5))*80%/(180-AO$4)),$A$2="销售计划（销售前）",$L5*80%/180,$A$2="达成情况",IF(AP$4&gt;=$C5,"实际销售数量未更新",IF($C5&gt;AP$4,SUMIFS(销售取值基础数据!$J:$J,销售取值基础数据!$I:$I,$A5,销售取值基础数据!$B:$B,AP$4),"")/(_xlfn.IFS(AP$4&lt;$C5,($L5-SUMIFS(销售取值基础数据!$J:$J,销售取值基础数据!$I:$I,$A5,销售取值基础数据!$B:$B,"&lt;="&amp;AO$4))*80%/(180-AO$4),AP$4&gt;=$C5,($L5-SUM(辅助表!$P5:AP5))*80%/(180-AO$4)))),$A$2="实际销售",IF($C5&gt;AP$4,SUMIFS(销售取值基础数据!$J:$J,销售取值基础数据!$I:$I,$A5,销售取值基础数据!$B:$B,AP$4),""))</f>
        <v>24.496732026143789</v>
      </c>
      <c r="AQ5" s="23" cm="1">
        <f t="array" ref="AQ5" ca="1">_xlfn.IFS($A$2="销售计划（销售后）",_xlfn.IFS(AQ$4&lt;$C5,($L5-SUMIFS(销售取值基础数据!$J:$J,销售取值基础数据!$I:$I,$A5,销售取值基础数据!$B:$B,"&lt;="&amp;AP$4))*80%/(180-AP$4),AQ$4&gt;=$C5,($L5-SUM(辅助表!$P5:AQ5))*80%/(180-AP$4)),$A$2="销售计划（销售前）",$L5*80%/180,$A$2="达成情况",IF(AQ$4&gt;=$C5,"实际销售数量未更新",IF($C5&gt;AQ$4,SUMIFS(销售取值基础数据!$J:$J,销售取值基础数据!$I:$I,$A5,销售取值基础数据!$B:$B,AQ$4),"")/(_xlfn.IFS(AQ$4&lt;$C5,($L5-SUMIFS(销售取值基础数据!$J:$J,销售取值基础数据!$I:$I,$A5,销售取值基础数据!$B:$B,"&lt;="&amp;AP$4))*80%/(180-AP$4),AQ$4&gt;=$C5,($L5-SUM(辅助表!$P5:AQ5))*80%/(180-AP$4)))),$A$2="实际销售",IF($C5&gt;AQ$4,SUMIFS(销售取值基础数据!$J:$J,销售取值基础数据!$I:$I,$A5,销售取值基础数据!$B:$B,AQ$4),""))</f>
        <v>24.610526315789475</v>
      </c>
      <c r="AR5" s="23" cm="1">
        <f t="array" ref="AR5" ca="1">_xlfn.IFS($A$2="销售计划（销售后）",_xlfn.IFS(AR$4&lt;$C5,($L5-SUMIFS(销售取值基础数据!$J:$J,销售取值基础数据!$I:$I,$A5,销售取值基础数据!$B:$B,"&lt;="&amp;AQ$4))*80%/(180-AQ$4),AR$4&gt;=$C5,($L5-SUM(辅助表!$P5:AR5))*80%/(180-AQ$4)),$A$2="销售计划（销售前）",$L5*80%/180,$A$2="达成情况",IF(AR$4&gt;=$C5,"实际销售数量未更新",IF($C5&gt;AR$4,SUMIFS(销售取值基础数据!$J:$J,销售取值基础数据!$I:$I,$A5,销售取值基础数据!$B:$B,AR$4),"")/(_xlfn.IFS(AR$4&lt;$C5,($L5-SUMIFS(销售取值基础数据!$J:$J,销售取值基础数据!$I:$I,$A5,销售取值基础数据!$B:$B,"&lt;="&amp;AQ$4))*80%/(180-AQ$4),AR$4&gt;=$C5,($L5-SUM(辅助表!$P5:AR5))*80%/(180-AQ$4)))),$A$2="实际销售",IF($C5&gt;AR$4,SUMIFS(销售取值基础数据!$J:$J,销售取值基础数据!$I:$I,$A5,销售取值基础数据!$B:$B,AR$4),""))</f>
        <v>24.720529801324506</v>
      </c>
      <c r="AS5" s="23" cm="1">
        <f t="array" ref="AS5" ca="1">_xlfn.IFS($A$2="销售计划（销售后）",_xlfn.IFS(AS$4&lt;$C5,($L5-SUMIFS(销售取值基础数据!$J:$J,销售取值基础数据!$I:$I,$A5,销售取值基础数据!$B:$B,"&lt;="&amp;AR$4))*110%/(180-AR$4),AS$4&gt;=$C5,($L5-SUM(辅助表!$P5:AS5))*110%/(180-AR$4)),$A$2="销售计划（销售前）",$L5*110%/180,$A$2="达成情况",IF(AS$4&gt;=$C5,"实际销售数量未更新",IF($C5&gt;AS$4,SUMIFS(销售取值基础数据!$J:$J,销售取值基础数据!$I:$I,$A5,销售取值基础数据!$B:$B,AS$4),"")/_xlfn.IFS(AS$4&lt;$C5,($L5-SUMIFS(销售取值基础数据!$J:$J,销售取值基础数据!$I:$I,$A5,销售取值基础数据!$B:$B,"&lt;="&amp;AR$4))*110%/(180-AR$4),AS$4&gt;=$C5,($L5-SUM(辅助表!$P5:AS5))*110%/(180-AR$4))),$A$2="实际销售",IF($C5&gt;AS$4,SUMIFS(销售取值基础数据!$J:$J,销售取值基础数据!$I:$I,$A5,销售取值基础数据!$B:$B,AS$4),""))</f>
        <v>34.107333333333337</v>
      </c>
      <c r="AT5" s="23" cm="1">
        <f t="array" ref="AT5" ca="1">_xlfn.IFS($A$2="销售计划（销售后）",_xlfn.IFS(AT$4&lt;$C5,($L5-SUMIFS(销售取值基础数据!$J:$J,销售取值基础数据!$I:$I,$A5,销售取值基础数据!$B:$B,"&lt;="&amp;AS$4))*110%/(180-AS$4),AT$4&gt;=$C5,($L5-SUM(辅助表!$P5:AT5))*110%/(180-AS$4)),$A$2="销售计划（销售前）",$L5*110%/180,$A$2="达成情况",IF(AT$4&gt;=$C5,"实际销售数量未更新",IF($C5&gt;AT$4,SUMIFS(销售取值基础数据!$J:$J,销售取值基础数据!$I:$I,$A5,销售取值基础数据!$B:$B,AT$4),"")/_xlfn.IFS(AT$4&lt;$C5,($L5-SUMIFS(销售取值基础数据!$J:$J,销售取值基础数据!$I:$I,$A5,销售取值基础数据!$B:$B,"&lt;="&amp;AS$4))*110%/(180-AS$4),AT$4&gt;=$C5,($L5-SUM(辅助表!$P5:AT5))*110%/(180-AS$4))),$A$2="实际销售",IF($C5&gt;AT$4,SUMIFS(销售取值基础数据!$J:$J,销售取值基础数据!$I:$I,$A5,销售取值基础数据!$B:$B,AT$4),""))</f>
        <v>34.232885906040273</v>
      </c>
      <c r="AU5" s="23" cm="1">
        <f t="array" ref="AU5" ca="1">_xlfn.IFS($A$2="销售计划（销售后）",_xlfn.IFS(AU$4&lt;$C5,($L5-SUMIFS(销售取值基础数据!$J:$J,销售取值基础数据!$I:$I,$A5,销售取值基础数据!$B:$B,"&lt;="&amp;AT$4))*110%/(180-AT$4),AU$4&gt;=$C5,($L5-SUM(辅助表!$P5:AU5))*110%/(180-AT$4)),$A$2="销售计划（销售前）",$L5*110%/180,$A$2="达成情况",IF(AU$4&gt;=$C5,"实际销售数量未更新",IF($C5&gt;AU$4,SUMIFS(销售取值基础数据!$J:$J,销售取值基础数据!$I:$I,$A5,销售取值基础数据!$B:$B,AU$4),"")/_xlfn.IFS(AU$4&lt;$C5,($L5-SUMIFS(销售取值基础数据!$J:$J,销售取值基础数据!$I:$I,$A5,销售取值基础数据!$B:$B,"&lt;="&amp;AT$4))*110%/(180-AT$4),AU$4&gt;=$C5,($L5-SUM(辅助表!$P5:AU5))*110%/(180-AT$4))),$A$2="实际销售",IF($C5&gt;AU$4,SUMIFS(销售取值基础数据!$J:$J,销售取值基础数据!$I:$I,$A5,销售取值基础数据!$B:$B,AU$4),""))</f>
        <v>34.367567567567569</v>
      </c>
      <c r="AV5" s="23" cm="1">
        <f t="array" ref="AV5" ca="1">_xlfn.IFS($A$2="销售计划（销售后）",_xlfn.IFS(AV$4&lt;$C5,($L5-SUMIFS(销售取值基础数据!$J:$J,销售取值基础数据!$I:$I,$A5,销售取值基础数据!$B:$B,"&lt;="&amp;AU$4))*110%/(180-AU$4),AV$4&gt;=$C5,($L5-SUM(辅助表!$P5:AV5))*110%/(180-AU$4)),$A$2="销售计划（销售前）",$L5*110%/180,$A$2="达成情况",IF(AV$4&gt;=$C5,"实际销售数量未更新",IF($C5&gt;AV$4,SUMIFS(销售取值基础数据!$J:$J,销售取值基础数据!$I:$I,$A5,销售取值基础数据!$B:$B,AV$4),"")/_xlfn.IFS(AV$4&lt;$C5,($L5-SUMIFS(销售取值基础数据!$J:$J,销售取值基础数据!$I:$I,$A5,销售取值基础数据!$B:$B,"&lt;="&amp;AU$4))*110%/(180-AU$4),AV$4&gt;=$C5,($L5-SUM(辅助表!$P5:AV5))*110%/(180-AU$4))),$A$2="实际销售",IF($C5&gt;AV$4,SUMIFS(销售取值基础数据!$J:$J,销售取值基础数据!$I:$I,$A5,销售取值基础数据!$B:$B,AV$4),""))</f>
        <v>34.489115646258504</v>
      </c>
      <c r="AW5" s="23" cm="1">
        <f t="array" ref="AW5" ca="1">_xlfn.IFS($A$2="销售计划（销售后）",_xlfn.IFS(AW$4&lt;$C5,($L5-SUMIFS(销售取值基础数据!$J:$J,销售取值基础数据!$I:$I,$A5,销售取值基础数据!$B:$B,"&lt;="&amp;AV$4))*110%/(180-AV$4),AW$4&gt;=$C5,($L5-SUM(辅助表!$P5:AW5))*110%/(180-AV$4)),$A$2="销售计划（销售前）",$L5*110%/180,$A$2="达成情况",IF(AW$4&gt;=$C5,"实际销售数量未更新",IF($C5&gt;AW$4,SUMIFS(销售取值基础数据!$J:$J,销售取值基础数据!$I:$I,$A5,销售取值基础数据!$B:$B,AW$4),"")/_xlfn.IFS(AW$4&lt;$C5,($L5-SUMIFS(销售取值基础数据!$J:$J,销售取值基础数据!$I:$I,$A5,销售取值基础数据!$B:$B,"&lt;="&amp;AV$4))*110%/(180-AV$4),AW$4&gt;=$C5,($L5-SUM(辅助表!$P5:AW5))*110%/(180-AV$4))),$A$2="实际销售",IF($C5&gt;AW$4,SUMIFS(销售取值基础数据!$J:$J,销售取值基础数据!$I:$I,$A5,销售取值基础数据!$B:$B,AW$4),""))</f>
        <v>34.650000000000006</v>
      </c>
      <c r="AX5" s="23" cm="1">
        <f t="array" ref="AX5" ca="1">_xlfn.IFS($A$2="销售计划（销售后）",_xlfn.IFS(AX$4&lt;$C5,($L5-SUMIFS(销售取值基础数据!$J:$J,销售取值基础数据!$I:$I,$A5,销售取值基础数据!$B:$B,"&lt;="&amp;AW$4))*110%/(180-AW$4),AX$4&gt;=$C5,($L5-SUM(辅助表!$P5:AX5))*110%/(180-AW$4)),$A$2="销售计划（销售前）",$L5*110%/180,$A$2="达成情况",IF(AX$4&gt;=$C5,"实际销售数量未更新",IF($C5&gt;AX$4,SUMIFS(销售取值基础数据!$J:$J,销售取值基础数据!$I:$I,$A5,销售取值基础数据!$B:$B,AX$4),"")/_xlfn.IFS(AX$4&lt;$C5,($L5-SUMIFS(销售取值基础数据!$J:$J,销售取值基础数据!$I:$I,$A5,销售取值基础数据!$B:$B,"&lt;="&amp;AW$4))*110%/(180-AW$4),AX$4&gt;=$C5,($L5-SUM(辅助表!$P5:AX5))*110%/(180-AW$4))),$A$2="实际销售",IF($C5&gt;AX$4,SUMIFS(销售取值基础数据!$J:$J,销售取值基础数据!$I:$I,$A5,销售取值基础数据!$B:$B,AX$4),""))</f>
        <v>34.805517241379313</v>
      </c>
      <c r="AY5" s="23" cm="1">
        <f t="array" ref="AY5" ca="1">_xlfn.IFS($A$2="销售计划（销售后）",_xlfn.IFS(AY$4&lt;$C5,($L5-SUMIFS(销售取值基础数据!$J:$J,销售取值基础数据!$I:$I,$A5,销售取值基础数据!$B:$B,"&lt;="&amp;AX$4))*110%/(180-AX$4),AY$4&gt;=$C5,($L5-SUM(辅助表!$P5:AY5))*110%/(180-AX$4)),$A$2="销售计划（销售前）",$L5*110%/180,$A$2="达成情况",IF(AY$4&gt;=$C5,"实际销售数量未更新",IF($C5&gt;AY$4,SUMIFS(销售取值基础数据!$J:$J,销售取值基础数据!$I:$I,$A5,销售取值基础数据!$B:$B,AY$4),"")/_xlfn.IFS(AY$4&lt;$C5,($L5-SUMIFS(销售取值基础数据!$J:$J,销售取值基础数据!$I:$I,$A5,销售取值基础数据!$B:$B,"&lt;="&amp;AX$4))*110%/(180-AX$4),AY$4&gt;=$C5,($L5-SUM(辅助表!$P5:AY5))*110%/(180-AX$4))),$A$2="实际销售",IF($C5&gt;AY$4,SUMIFS(销售取值基础数据!$J:$J,销售取值基础数据!$I:$I,$A5,销售取值基础数据!$B:$B,AY$4),""))</f>
        <v>34.955555555555556</v>
      </c>
      <c r="AZ5" s="23" cm="1">
        <f t="array" ref="AZ5" ca="1">_xlfn.IFS($A$2="销售计划（销售后）",_xlfn.IFS(AZ$4&lt;$C5,($L5-SUMIFS(销售取值基础数据!$J:$J,销售取值基础数据!$I:$I,$A5,销售取值基础数据!$B:$B,"&lt;="&amp;AY$4))*110%/(180-AY$4),AZ$4&gt;=$C5,($L5-SUM(辅助表!$P5:AZ5))*110%/(180-AY$4)),$A$2="销售计划（销售前）",$L5*110%/180,$A$2="达成情况",IF(AZ$4&gt;=$C5,"实际销售数量未更新",IF($C5&gt;AZ$4,SUMIFS(销售取值基础数据!$J:$J,销售取值基础数据!$I:$I,$A5,销售取值基础数据!$B:$B,AZ$4),"")/_xlfn.IFS(AZ$4&lt;$C5,($L5-SUMIFS(销售取值基础数据!$J:$J,销售取值基础数据!$I:$I,$A5,销售取值基础数据!$B:$B,"&lt;="&amp;AY$4))*110%/(180-AY$4),AZ$4&gt;=$C5,($L5-SUM(辅助表!$P5:AZ5))*110%/(180-AY$4))),$A$2="实际销售",IF($C5&gt;AZ$4,SUMIFS(销售取值基础数据!$J:$J,销售取值基础数据!$I:$I,$A5,销售取值基础数据!$B:$B,AZ$4),""))</f>
        <v>35.130769230769239</v>
      </c>
      <c r="BA5" s="23" cm="1">
        <f t="array" ref="BA5" ca="1">_xlfn.IFS($A$2="销售计划（销售后）",_xlfn.IFS(BA$4&lt;$C5,($L5-SUMIFS(销售取值基础数据!$J:$J,销售取值基础数据!$I:$I,$A5,销售取值基础数据!$B:$B,"&lt;="&amp;AZ$4))*110%/(180-AZ$4),BA$4&gt;=$C5,($L5-SUM(辅助表!$P5:BA5))*110%/(180-AZ$4)),$A$2="销售计划（销售前）",$L5*110%/180,$A$2="达成情况",IF(BA$4&gt;=$C5,"实际销售数量未更新",IF($C5&gt;BA$4,SUMIFS(销售取值基础数据!$J:$J,销售取值基础数据!$I:$I,$A5,销售取值基础数据!$B:$B,BA$4),"")/_xlfn.IFS(BA$4&lt;$C5,($L5-SUMIFS(销售取值基础数据!$J:$J,销售取值基础数据!$I:$I,$A5,销售取值基础数据!$B:$B,"&lt;="&amp;AZ$4))*110%/(180-AZ$4),BA$4&gt;=$C5,($L5-SUM(辅助表!$P5:BA5))*110%/(180-AZ$4))),$A$2="实际销售",IF($C5&gt;BA$4,SUMIFS(销售取值基础数据!$J:$J,销售取值基础数据!$I:$I,$A5,销售取值基础数据!$B:$B,BA$4),""))</f>
        <v>35.300704225352121</v>
      </c>
      <c r="BB5" s="23" cm="1">
        <f t="array" ref="BB5" ca="1">_xlfn.IFS($A$2="销售计划（销售后）",_xlfn.IFS(BB$4&lt;$C5,($L5-SUMIFS(销售取值基础数据!$J:$J,销售取值基础数据!$I:$I,$A5,销售取值基础数据!$B:$B,"&lt;="&amp;BA$4))*110%/(180-BA$4),BB$4&gt;=$C5,($L5-SUM(辅助表!$P5:BB5))*110%/(180-BA$4)),$A$2="销售计划（销售前）",$L5*110%/180,$A$2="达成情况",IF(BB$4&gt;=$C5,"实际销售数量未更新",IF($C5&gt;BB$4,SUMIFS(销售取值基础数据!$J:$J,销售取值基础数据!$I:$I,$A5,销售取值基础数据!$B:$B,BB$4),"")/_xlfn.IFS(BB$4&lt;$C5,($L5-SUMIFS(销售取值基础数据!$J:$J,销售取值基础数据!$I:$I,$A5,销售取值基础数据!$B:$B,"&lt;="&amp;BA$4))*110%/(180-BA$4),BB$4&gt;=$C5,($L5-SUM(辅助表!$P5:BB5))*110%/(180-BA$4))),$A$2="实际销售",IF($C5&gt;BB$4,SUMIFS(销售取值基础数据!$J:$J,销售取值基础数据!$I:$I,$A5,销售取值基础数据!$B:$B,BB$4),""))</f>
        <v>35.473049645390077</v>
      </c>
      <c r="BC5" s="23" cm="1">
        <f t="array" ref="BC5" ca="1">_xlfn.IFS($A$2="销售计划（销售后）",_xlfn.IFS(BC$4&lt;$C5,($L5-SUMIFS(销售取值基础数据!$J:$J,销售取值基础数据!$I:$I,$A5,销售取值基础数据!$B:$B,"&lt;="&amp;BB$4))*110%/(180-BB$4),BC$4&gt;=$C5,($L5-SUM(辅助表!$P5:BC5))*110%/(180-BB$4)),$A$2="销售计划（销售前）",$L5*110%/180,$A$2="达成情况",IF(BC$4&gt;=$C5,"实际销售数量未更新",IF($C5&gt;BC$4,SUMIFS(销售取值基础数据!$J:$J,销售取值基础数据!$I:$I,$A5,销售取值基础数据!$B:$B,BC$4),"")/_xlfn.IFS(BC$4&lt;$C5,($L5-SUMIFS(销售取值基础数据!$J:$J,销售取值基础数据!$I:$I,$A5,销售取值基础数据!$B:$B,"&lt;="&amp;BB$4))*110%/(180-BB$4),BC$4&gt;=$C5,($L5-SUM(辅助表!$P5:BC5))*110%/(180-BB$4))),$A$2="实际销售",IF($C5&gt;BC$4,SUMIFS(销售取值基础数据!$J:$J,销售取值基础数据!$I:$I,$A5,销售取值基础数据!$B:$B,BC$4),""))</f>
        <v>35.624285714285719</v>
      </c>
      <c r="BD5" s="23" cm="1">
        <f t="array" ref="BD5" ca="1">_xlfn.IFS($A$2="销售计划（销售后）",_xlfn.IFS(BD$4&lt;$C5,($L5-SUMIFS(销售取值基础数据!$J:$J,销售取值基础数据!$I:$I,$A5,销售取值基础数据!$B:$B,"&lt;="&amp;BC$4))*110%/(180-BC$4),BD$4&gt;=$C5,($L5-SUM(辅助表!$P5:BD5))*110%/(180-BC$4)),$A$2="销售计划（销售前）",$L5*110%/180,$A$2="达成情况",IF(BD$4&gt;=$C5,"实际销售数量未更新",IF($C5&gt;BD$4,SUMIFS(销售取值基础数据!$J:$J,销售取值基础数据!$I:$I,$A5,销售取值基础数据!$B:$B,BD$4),"")/_xlfn.IFS(BD$4&lt;$C5,($L5-SUMIFS(销售取值基础数据!$J:$J,销售取值基础数据!$I:$I,$A5,销售取值基础数据!$B:$B,"&lt;="&amp;BC$4))*110%/(180-BC$4),BD$4&gt;=$C5,($L5-SUM(辅助表!$P5:BD5))*110%/(180-BC$4))),$A$2="实际销售",IF($C5&gt;BD$4,SUMIFS(销售取值基础数据!$J:$J,销售取值基础数据!$I:$I,$A5,销售取值基础数据!$B:$B,BD$4),""))</f>
        <v>35.761870503597123</v>
      </c>
      <c r="BE5" s="23" cm="1">
        <f t="array" ref="BE5" ca="1">_xlfn.IFS($A$2="销售计划（销售后）",_xlfn.IFS(BE$4&lt;$C5,($L5-SUMIFS(销售取值基础数据!$J:$J,销售取值基础数据!$I:$I,$A5,销售取值基础数据!$B:$B,"&lt;="&amp;BD$4))*110%/(180-BD$4),BE$4&gt;=$C5,($L5-SUM(辅助表!$P5:BE5))*110%/(180-BD$4)),$A$2="销售计划（销售前）",$L5*110%/180,$A$2="达成情况",IF(BE$4&gt;=$C5,"实际销售数量未更新",IF($C5&gt;BE$4,SUMIFS(销售取值基础数据!$J:$J,销售取值基础数据!$I:$I,$A5,销售取值基础数据!$B:$B,BE$4),"")/_xlfn.IFS(BE$4&lt;$C5,($L5-SUMIFS(销售取值基础数据!$J:$J,销售取值基础数据!$I:$I,$A5,销售取值基础数据!$B:$B,"&lt;="&amp;BD$4))*110%/(180-BD$4),BE$4&gt;=$C5,($L5-SUM(辅助表!$P5:BE5))*110%/(180-BD$4))),$A$2="实际销售",IF($C5&gt;BE$4,SUMIFS(销售取值基础数据!$J:$J,销售取值基础数据!$I:$I,$A5,销售取值基础数据!$B:$B,BE$4),""))</f>
        <v>35.94130434782609</v>
      </c>
      <c r="BF5" s="23" cm="1">
        <f t="array" ref="BF5" ca="1">_xlfn.IFS($A$2="销售计划（销售后）",_xlfn.IFS(BF$4&lt;$C5,($L5-SUMIFS(销售取值基础数据!$J:$J,销售取值基础数据!$I:$I,$A5,销售取值基础数据!$B:$B,"&lt;="&amp;BE$4))*110%/(180-BE$4),BF$4&gt;=$C5,($L5-SUM(辅助表!$P5:BF5))*110%/(180-BE$4)),$A$2="销售计划（销售前）",$L5*110%/180,$A$2="达成情况",IF(BF$4&gt;=$C5,"实际销售数量未更新",IF($C5&gt;BF$4,SUMIFS(销售取值基础数据!$J:$J,销售取值基础数据!$I:$I,$A5,销售取值基础数据!$B:$B,BF$4),"")/_xlfn.IFS(BF$4&lt;$C5,($L5-SUMIFS(销售取值基础数据!$J:$J,销售取值基础数据!$I:$I,$A5,销售取值基础数据!$B:$B,"&lt;="&amp;BE$4))*110%/(180-BE$4),BF$4&gt;=$C5,($L5-SUM(辅助表!$P5:BF5))*110%/(180-BE$4))),$A$2="实际销售",IF($C5&gt;BF$4,SUMIFS(销售取值基础数据!$J:$J,销售取值基础数据!$I:$I,$A5,销售取值基础数据!$B:$B,BF$4),""))</f>
        <v>36.115328467153283</v>
      </c>
      <c r="BG5" s="23" cm="1">
        <f t="array" ref="BG5" ca="1">_xlfn.IFS($A$2="销售计划（销售后）",_xlfn.IFS(BG$4&lt;$C5,($L5-SUMIFS(销售取值基础数据!$J:$J,销售取值基础数据!$I:$I,$A5,销售取值基础数据!$B:$B,"&lt;="&amp;BF$4))*110%/(180-BF$4),BG$4&gt;=$C5,($L5-SUM(辅助表!$P5:BG5))*110%/(180-BF$4)),$A$2="销售计划（销售前）",$L5*110%/180,$A$2="达成情况",IF(BG$4&gt;=$C5,"实际销售数量未更新",IF($C5&gt;BG$4,SUMIFS(销售取值基础数据!$J:$J,销售取值基础数据!$I:$I,$A5,销售取值基础数据!$B:$B,BG$4),"")/_xlfn.IFS(BG$4&lt;$C5,($L5-SUMIFS(销售取值基础数据!$J:$J,销售取值基础数据!$I:$I,$A5,销售取值基础数据!$B:$B,"&lt;="&amp;BF$4))*110%/(180-BF$4),BG$4&gt;=$C5,($L5-SUM(辅助表!$P5:BG5))*110%/(180-BF$4))),$A$2="实际销售",IF($C5&gt;BG$4,SUMIFS(销售取值基础数据!$J:$J,销售取值基础数据!$I:$I,$A5,销售取值基础数据!$B:$B,BG$4),""))</f>
        <v>36.275735294117645</v>
      </c>
      <c r="BH5" s="23" cm="1">
        <f t="array" ref="BH5" ca="1">_xlfn.IFS($A$2="销售计划（销售后）",_xlfn.IFS(BH$4&lt;$C5,($L5-SUMIFS(销售取值基础数据!$J:$J,销售取值基础数据!$I:$I,$A5,销售取值基础数据!$B:$B,"&lt;="&amp;BG$4))*110%/(180-BG$4),BH$4&gt;=$C5,($L5-SUM(辅助表!$P5:BH5))*110%/(180-BG$4)),$A$2="销售计划（销售前）",$L5*110%/180,$A$2="达成情况",IF(BH$4&gt;=$C5,"实际销售数量未更新",IF($C5&gt;BH$4,SUMIFS(销售取值基础数据!$J:$J,销售取值基础数据!$I:$I,$A5,销售取值基础数据!$B:$B,BH$4),"")/_xlfn.IFS(BH$4&lt;$C5,($L5-SUMIFS(销售取值基础数据!$J:$J,销售取值基础数据!$I:$I,$A5,销售取值基础数据!$B:$B,"&lt;="&amp;BG$4))*110%/(180-BG$4),BH$4&gt;=$C5,($L5-SUM(辅助表!$P5:BH5))*110%/(180-BG$4))),$A$2="实际销售",IF($C5&gt;BH$4,SUMIFS(销售取值基础数据!$J:$J,销售取值基础数据!$I:$I,$A5,销售取值基础数据!$B:$B,BH$4),""))</f>
        <v>36.422222222222224</v>
      </c>
      <c r="BI5" s="23" cm="1">
        <f t="array" ref="BI5" ca="1">_xlfn.IFS($A$2="销售计划（销售后）",_xlfn.IFS(BI$4&lt;$C5,($L5-SUMIFS(销售取值基础数据!$J:$J,销售取值基础数据!$I:$I,$A5,销售取值基础数据!$B:$B,"&lt;="&amp;BH$4))*110%/(180-BH$4),BI$4&gt;=$C5,($L5-SUM(辅助表!$P5:BI5))*110%/(180-BH$4)),$A$2="销售计划（销售前）",$L5*110%/180,$A$2="达成情况",IF(BI$4&gt;=$C5,"实际销售数量未更新",IF($C5&gt;BI$4,SUMIFS(销售取值基础数据!$J:$J,销售取值基础数据!$I:$I,$A5,销售取值基础数据!$B:$B,BI$4),"")/_xlfn.IFS(BI$4&lt;$C5,($L5-SUMIFS(销售取值基础数据!$J:$J,销售取值基础数据!$I:$I,$A5,销售取值基础数据!$B:$B,"&lt;="&amp;BH$4))*110%/(180-BH$4),BI$4&gt;=$C5,($L5-SUM(辅助表!$P5:BI5))*110%/(180-BH$4))),$A$2="实际销售",IF($C5&gt;BI$4,SUMIFS(销售取值基础数据!$J:$J,销售取值基础数据!$I:$I,$A5,销售取值基础数据!$B:$B,BI$4),""))</f>
        <v>36.579104477611942</v>
      </c>
      <c r="BJ5" s="23" cm="1">
        <f t="array" ref="BJ5" ca="1">_xlfn.IFS($A$2="销售计划（销售后）",_xlfn.IFS(BJ$4&lt;$C5,($L5-SUMIFS(销售取值基础数据!$J:$J,销售取值基础数据!$I:$I,$A5,销售取值基础数据!$B:$B,"&lt;="&amp;BI$4))*110%/(180-BI$4),BJ$4&gt;=$C5,($L5-SUM(辅助表!$P5:BJ5))*110%/(180-BI$4)),$A$2="销售计划（销售前）",$L5*110%/180,$A$2="达成情况",IF(BJ$4&gt;=$C5,"实际销售数量未更新",IF($C5&gt;BJ$4,SUMIFS(销售取值基础数据!$J:$J,销售取值基础数据!$I:$I,$A5,销售取值基础数据!$B:$B,BJ$4),"")/_xlfn.IFS(BJ$4&lt;$C5,($L5-SUMIFS(销售取值基础数据!$J:$J,销售取值基础数据!$I:$I,$A5,销售取值基础数据!$B:$B,"&lt;="&amp;BI$4))*110%/(180-BI$4),BJ$4&gt;=$C5,($L5-SUM(辅助表!$P5:BJ5))*110%/(180-BI$4))),$A$2="实际销售",IF($C5&gt;BJ$4,SUMIFS(销售取值基础数据!$J:$J,销售取值基础数据!$I:$I,$A5,销售取值基础数据!$B:$B,BJ$4),""))</f>
        <v>36.746616541353383</v>
      </c>
      <c r="BK5" s="23" cm="1">
        <f t="array" ref="BK5" ca="1">_xlfn.IFS($A$2="销售计划（销售后）",_xlfn.IFS(BK$4&lt;$C5,($L5-SUMIFS(销售取值基础数据!$J:$J,销售取值基础数据!$I:$I,$A5,销售取值基础数据!$B:$B,"&lt;="&amp;BJ$4))*110%/(180-BJ$4),BK$4&gt;=$C5,($L5-SUM(辅助表!$P5:BK5))*110%/(180-BJ$4)),$A$2="销售计划（销售前）",$L5*110%/180,$A$2="达成情况",IF(BK$4&gt;=$C5,"实际销售数量未更新",IF($C5&gt;BK$4,SUMIFS(销售取值基础数据!$J:$J,销售取值基础数据!$I:$I,$A5,销售取值基础数据!$B:$B,BK$4),"")/_xlfn.IFS(BK$4&lt;$C5,($L5-SUMIFS(销售取值基础数据!$J:$J,销售取值基础数据!$I:$I,$A5,销售取值基础数据!$B:$B,"&lt;="&amp;BJ$4))*110%/(180-BJ$4),BK$4&gt;=$C5,($L5-SUM(辅助表!$P5:BK5))*110%/(180-BJ$4))),$A$2="实际销售",IF($C5&gt;BK$4,SUMIFS(销售取值基础数据!$J:$J,销售取值基础数据!$I:$I,$A5,销售取值基础数据!$B:$B,BK$4),""))</f>
        <v>36.9</v>
      </c>
      <c r="BL5" s="23" cm="1">
        <f t="array" ref="BL5" ca="1">_xlfn.IFS($A$2="销售计划（销售后）",_xlfn.IFS(BL$4&lt;$C5,($L5-SUMIFS(销售取值基础数据!$J:$J,销售取值基础数据!$I:$I,$A5,销售取值基础数据!$B:$B,"&lt;="&amp;BK$4))*110%/(180-BK$4),BL$4&gt;=$C5,($L5-SUM(辅助表!$P5:BL5))*110%/(180-BK$4)),$A$2="销售计划（销售前）",$L5*110%/180,$A$2="达成情况",IF(BL$4&gt;=$C5,"实际销售数量未更新",IF($C5&gt;BL$4,SUMIFS(销售取值基础数据!$J:$J,销售取值基础数据!$I:$I,$A5,销售取值基础数据!$B:$B,BL$4),"")/_xlfn.IFS(BL$4&lt;$C5,($L5-SUMIFS(销售取值基础数据!$J:$J,销售取值基础数据!$I:$I,$A5,销售取值基础数据!$B:$B,"&lt;="&amp;BK$4))*110%/(180-BK$4),BL$4&gt;=$C5,($L5-SUM(辅助表!$P5:BL5))*110%/(180-BK$4))),$A$2="实际销售",IF($C5&gt;BL$4,SUMIFS(销售取值基础数据!$J:$J,销售取值基础数据!$I:$I,$A5,销售取值基础数据!$B:$B,BL$4),""))</f>
        <v>37.097709923664127</v>
      </c>
      <c r="BM5" s="23" cm="1">
        <f t="array" ref="BM5" ca="1">_xlfn.IFS($A$2="销售计划（销售后）",_xlfn.IFS(BM$4&lt;$C5,($L5-SUMIFS(销售取值基础数据!$J:$J,销售取值基础数据!$I:$I,$A5,销售取值基础数据!$B:$B,"&lt;="&amp;BL$4))*110%/(180-BL$4),BM$4&gt;=$C5,($L5-SUM(辅助表!$P5:BM5))*110%/(180-BL$4)),$A$2="销售计划（销售前）",$L5*110%/180,$A$2="达成情况",IF(BM$4&gt;=$C5,"实际销售数量未更新",IF($C5&gt;BM$4,SUMIFS(销售取值基础数据!$J:$J,销售取值基础数据!$I:$I,$A5,销售取值基础数据!$B:$B,BM$4),"")/_xlfn.IFS(BM$4&lt;$C5,($L5-SUMIFS(销售取值基础数据!$J:$J,销售取值基础数据!$I:$I,$A5,销售取值基础数据!$B:$B,"&lt;="&amp;BL$4))*110%/(180-BL$4),BM$4&gt;=$C5,($L5-SUM(辅助表!$P5:BM5))*110%/(180-BL$4))),$A$2="实际销售",IF($C5&gt;BM$4,SUMIFS(销售取值基础数据!$J:$J,销售取值基础数据!$I:$I,$A5,销售取值基础数据!$B:$B,BM$4),""))</f>
        <v>37.290000000000006</v>
      </c>
      <c r="BN5" s="23" cm="1">
        <f t="array" ref="BN5" ca="1">_xlfn.IFS($A$2="销售计划（销售后）",_xlfn.IFS(BN$4&lt;$C5,($L5-SUMIFS(销售取值基础数据!$J:$J,销售取值基础数据!$I:$I,$A5,销售取值基础数据!$B:$B,"&lt;="&amp;BM$4))*110%/(180-BM$4),BN$4&gt;=$C5,($L5-SUM(辅助表!$P5:BN5))*110%/(180-BM$4)),$A$2="销售计划（销售前）",$L5*110%/180,$A$2="达成情况",IF(BN$4&gt;=$C5,"实际销售数量未更新",IF($C5&gt;BN$4,SUMIFS(销售取值基础数据!$J:$J,销售取值基础数据!$I:$I,$A5,销售取值基础数据!$B:$B,BN$4),"")/_xlfn.IFS(BN$4&lt;$C5,($L5-SUMIFS(销售取值基础数据!$J:$J,销售取值基础数据!$I:$I,$A5,销售取值基础数据!$B:$B,"&lt;="&amp;BM$4))*110%/(180-BM$4),BN$4&gt;=$C5,($L5-SUM(辅助表!$P5:BN5))*110%/(180-BM$4))),$A$2="实际销售",IF($C5&gt;BN$4,SUMIFS(销售取值基础数据!$J:$J,销售取值基础数据!$I:$I,$A5,销售取值基础数据!$B:$B,BN$4),""))</f>
        <v>37.47674418604651</v>
      </c>
      <c r="BO5" s="23" cm="1">
        <f t="array" ref="BO5" ca="1">_xlfn.IFS($A$2="销售计划（销售后）",_xlfn.IFS(BO$4&lt;$C5,($L5-SUMIFS(销售取值基础数据!$J:$J,销售取值基础数据!$I:$I,$A5,销售取值基础数据!$B:$B,"&lt;="&amp;BN$4))*110%/(180-BN$4),BO$4&gt;=$C5,($L5-SUM(辅助表!$P5:BO5))*110%/(180-BN$4)),$A$2="销售计划（销售前）",$L5*110%/180,$A$2="达成情况",IF(BO$4&gt;=$C5,"实际销售数量未更新",IF($C5&gt;BO$4,SUMIFS(销售取值基础数据!$J:$J,销售取值基础数据!$I:$I,$A5,销售取值基础数据!$B:$B,BO$4),"")/_xlfn.IFS(BO$4&lt;$C5,($L5-SUMIFS(销售取值基础数据!$J:$J,销售取值基础数据!$I:$I,$A5,销售取值基础数据!$B:$B,"&lt;="&amp;BN$4))*110%/(180-BN$4),BO$4&gt;=$C5,($L5-SUM(辅助表!$P5:BO5))*110%/(180-BN$4))),$A$2="实际销售",IF($C5&gt;BO$4,SUMIFS(销售取值基础数据!$J:$J,销售取值基础数据!$I:$I,$A5,销售取值基础数据!$B:$B,BO$4),""))</f>
        <v>37.692187500000003</v>
      </c>
      <c r="BP5" s="23" cm="1">
        <f t="array" ref="BP5" ca="1">_xlfn.IFS($A$2="销售计划（销售后）",_xlfn.IFS(BP$4&lt;$C5,($L5-SUMIFS(销售取值基础数据!$J:$J,销售取值基础数据!$I:$I,$A5,销售取值基础数据!$B:$B,"&lt;="&amp;BO$4))*110%/(180-BO$4),BP$4&gt;=$C5,($L5-SUM(辅助表!$P5:BP5))*110%/(180-BO$4)),$A$2="销售计划（销售前）",$L5*110%/180,$A$2="达成情况",IF(BP$4&gt;=$C5,"实际销售数量未更新",IF($C5&gt;BP$4,SUMIFS(销售取值基础数据!$J:$J,销售取值基础数据!$I:$I,$A5,销售取值基础数据!$B:$B,BP$4),"")/_xlfn.IFS(BP$4&lt;$C5,($L5-SUMIFS(销售取值基础数据!$J:$J,销售取值基础数据!$I:$I,$A5,销售取值基础数据!$B:$B,"&lt;="&amp;BO$4))*110%/(180-BO$4),BP$4&gt;=$C5,($L5-SUM(辅助表!$P5:BP5))*110%/(180-BO$4))),$A$2="实际销售",IF($C5&gt;BP$4,SUMIFS(销售取值基础数据!$J:$J,销售取值基础数据!$I:$I,$A5,销售取值基础数据!$B:$B,BP$4),""))</f>
        <v>37.902362204724412</v>
      </c>
      <c r="BQ5" s="23" cm="1">
        <f t="array" ref="BQ5" ca="1">_xlfn.IFS($A$2="销售计划（销售后）",_xlfn.IFS(BQ$4&lt;$C5,($L5-SUMIFS(销售取值基础数据!$J:$J,销售取值基础数据!$I:$I,$A5,销售取值基础数据!$B:$B,"&lt;="&amp;BP$4))*110%/(180-BP$4),BQ$4&gt;=$C5,($L5-SUM(辅助表!$P5:BQ5))*110%/(180-BP$4)),$A$2="销售计划（销售前）",$L5*110%/180,$A$2="达成情况",IF(BQ$4&gt;=$C5,"实际销售数量未更新",IF($C5&gt;BQ$4,SUMIFS(销售取值基础数据!$J:$J,销售取值基础数据!$I:$I,$A5,销售取值基础数据!$B:$B,BQ$4),"")/_xlfn.IFS(BQ$4&lt;$C5,($L5-SUMIFS(销售取值基础数据!$J:$J,销售取值基础数据!$I:$I,$A5,销售取值基础数据!$B:$B,"&lt;="&amp;BP$4))*110%/(180-BP$4),BQ$4&gt;=$C5,($L5-SUM(辅助表!$P5:BQ5))*110%/(180-BP$4))),$A$2="实际销售",IF($C5&gt;BQ$4,SUMIFS(销售取值基础数据!$J:$J,销售取值基础数据!$I:$I,$A5,销售取值基础数据!$B:$B,BQ$4),""))</f>
        <v>38.115873015873021</v>
      </c>
      <c r="BR5" s="23" cm="1">
        <f t="array" ref="BR5" ca="1">_xlfn.IFS($A$2="销售计划（销售后）",_xlfn.IFS(BR$4&lt;$C5,($L5-SUMIFS(销售取值基础数据!$J:$J,销售取值基础数据!$I:$I,$A5,销售取值基础数据!$B:$B,"&lt;="&amp;BQ$4))*110%/(180-BQ$4),BR$4&gt;=$C5,($L5-SUM(辅助表!$P5:BR5))*110%/(180-BQ$4)),$A$2="销售计划（销售前）",$L5*110%/180,$A$2="达成情况",IF(BR$4&gt;=$C5,"实际销售数量未更新",IF($C5&gt;BR$4,SUMIFS(销售取值基础数据!$J:$J,销售取值基础数据!$I:$I,$A5,销售取值基础数据!$B:$B,BR$4),"")/_xlfn.IFS(BR$4&lt;$C5,($L5-SUMIFS(销售取值基础数据!$J:$J,销售取值基础数据!$I:$I,$A5,销售取值基础数据!$B:$B,"&lt;="&amp;BQ$4))*110%/(180-BQ$4),BR$4&gt;=$C5,($L5-SUM(辅助表!$P5:BR5))*110%/(180-BQ$4))),$A$2="实际销售",IF($C5&gt;BR$4,SUMIFS(销售取值基础数据!$J:$J,销售取值基础数据!$I:$I,$A5,销售取值基础数据!$B:$B,BR$4),""))</f>
        <v>38.332800000000006</v>
      </c>
      <c r="BS5" s="23" cm="1">
        <f t="array" ref="BS5" ca="1">_xlfn.IFS($A$2="销售计划（销售后）",_xlfn.IFS(BS$4&lt;$C5,($L5-SUMIFS(销售取值基础数据!$J:$J,销售取值基础数据!$I:$I,$A5,销售取值基础数据!$B:$B,"&lt;="&amp;BR$4))*110%/(180-BR$4),BS$4&gt;=$C5,($L5-SUM(辅助表!$P5:BS5))*110%/(180-BR$4)),$A$2="销售计划（销售前）",$L5*110%/180,$A$2="达成情况",IF(BS$4&gt;=$C5,"实际销售数量未更新",IF($C5&gt;BS$4,SUMIFS(销售取值基础数据!$J:$J,销售取值基础数据!$I:$I,$A5,销售取值基础数据!$B:$B,BS$4),"")/_xlfn.IFS(BS$4&lt;$C5,($L5-SUMIFS(销售取值基础数据!$J:$J,销售取值基础数据!$I:$I,$A5,销售取值基础数据!$B:$B,"&lt;="&amp;BR$4))*110%/(180-BR$4),BS$4&gt;=$C5,($L5-SUM(辅助表!$P5:BS5))*110%/(180-BR$4))),$A$2="实际销售",IF($C5&gt;BS$4,SUMIFS(销售取值基础数据!$J:$J,销售取值基础数据!$I:$I,$A5,销售取值基础数据!$B:$B,BS$4),""))</f>
        <v>38.508870967741942</v>
      </c>
      <c r="BT5" s="23" cm="1">
        <f t="array" ref="BT5" ca="1">_xlfn.IFS($A$2="销售计划（销售后）",_xlfn.IFS(BT$4&lt;$C5,($L5-SUMIFS(销售取值基础数据!$J:$J,销售取值基础数据!$I:$I,$A5,销售取值基础数据!$B:$B,"&lt;="&amp;BS$4))*110%/(180-BS$4),BT$4&gt;=$C5,($L5-SUM(辅助表!$P5:BT5))*110%/(180-BS$4)),$A$2="销售计划（销售前）",$L5*110%/180,$A$2="达成情况",IF(BT$4&gt;=$C5,"实际销售数量未更新",IF($C5&gt;BT$4,SUMIFS(销售取值基础数据!$J:$J,销售取值基础数据!$I:$I,$A5,销售取值基础数据!$B:$B,BT$4),"")/_xlfn.IFS(BT$4&lt;$C5,($L5-SUMIFS(销售取值基础数据!$J:$J,销售取值基础数据!$I:$I,$A5,销售取值基础数据!$B:$B,"&lt;="&amp;BS$4))*110%/(180-BS$4),BT$4&gt;=$C5,($L5-SUM(辅助表!$P5:BT5))*110%/(180-BS$4))),$A$2="实际销售",IF($C5&gt;BT$4,SUMIFS(销售取值基础数据!$J:$J,销售取值基础数据!$I:$I,$A5,销售取值基础数据!$B:$B,BT$4),""))</f>
        <v>38.732520325203254</v>
      </c>
      <c r="BU5" s="23" cm="1">
        <f t="array" ref="BU5" ca="1">_xlfn.IFS($A$2="销售计划（销售后）",_xlfn.IFS(BU$4&lt;$C5,($L5-SUMIFS(销售取值基础数据!$J:$J,销售取值基础数据!$I:$I,$A5,销售取值基础数据!$B:$B,"&lt;="&amp;BT$4))*110%/(180-BT$4),BU$4&gt;=$C5,($L5-SUM(辅助表!$P5:BU5))*110%/(180-BT$4)),$A$2="销售计划（销售前）",$L5*110%/180,$A$2="达成情况",IF(BU$4&gt;=$C5,"实际销售数量未更新",IF($C5&gt;BU$4,SUMIFS(销售取值基础数据!$J:$J,销售取值基础数据!$I:$I,$A5,销售取值基础数据!$B:$B,BU$4),"")/_xlfn.IFS(BU$4&lt;$C5,($L5-SUMIFS(销售取值基础数据!$J:$J,销售取值基础数据!$I:$I,$A5,销售取值基础数据!$B:$B,"&lt;="&amp;BT$4))*110%/(180-BT$4),BU$4&gt;=$C5,($L5-SUM(辅助表!$P5:BU5))*110%/(180-BT$4))),$A$2="实际销售",IF($C5&gt;BU$4,SUMIFS(销售取值基础数据!$J:$J,销售取值基础数据!$I:$I,$A5,销售取值基础数据!$B:$B,BU$4),""))</f>
        <v>38.950819672131146</v>
      </c>
      <c r="BV5" s="23" cm="1">
        <f t="array" ref="BV5" ca="1">_xlfn.IFS($A$2="销售计划（销售后）",_xlfn.IFS(BV$4&lt;$C5,($L5-SUMIFS(销售取值基础数据!$J:$J,销售取值基础数据!$I:$I,$A5,销售取值基础数据!$B:$B,"&lt;="&amp;BU$4))*110%/(180-BU$4),BV$4&gt;=$C5,($L5-SUM(辅助表!$P5:BV5))*110%/(180-BU$4)),$A$2="销售计划（销售前）",$L5*110%/180,$A$2="达成情况",IF(BV$4&gt;=$C5,"实际销售数量未更新",IF($C5&gt;BV$4,SUMIFS(销售取值基础数据!$J:$J,销售取值基础数据!$I:$I,$A5,销售取值基础数据!$B:$B,BV$4),"")/_xlfn.IFS(BV$4&lt;$C5,($L5-SUMIFS(销售取值基础数据!$J:$J,销售取值基础数据!$I:$I,$A5,销售取值基础数据!$B:$B,"&lt;="&amp;BU$4))*110%/(180-BU$4),BV$4&gt;=$C5,($L5-SUM(辅助表!$P5:BV5))*110%/(180-BU$4))),$A$2="实际销售",IF($C5&gt;BV$4,SUMIFS(销售取值基础数据!$J:$J,销售取值基础数据!$I:$I,$A5,销售取值基础数据!$B:$B,BV$4),""))</f>
        <v>39.163636363636364</v>
      </c>
      <c r="BW5" s="23" cm="1">
        <f t="array" ref="BW5" ca="1">_xlfn.IFS($A$2="销售计划（销售后）",_xlfn.IFS(BW$4&lt;$C5,($L5-SUMIFS(销售取值基础数据!$J:$J,销售取值基础数据!$I:$I,$A5,销售取值基础数据!$B:$B,"&lt;="&amp;BV$4))*110%/(180-BV$4),BW$4&gt;=$C5,($L5-SUM(辅助表!$P5:BW5))*110%/(180-BV$4)),$A$2="销售计划（销售前）",$L5*110%/180,$A$2="达成情况",IF(BW$4&gt;=$C5,"实际销售数量未更新",IF($C5&gt;BW$4,SUMIFS(销售取值基础数据!$J:$J,销售取值基础数据!$I:$I,$A5,销售取值基础数据!$B:$B,BW$4),"")/_xlfn.IFS(BW$4&lt;$C5,($L5-SUMIFS(销售取值基础数据!$J:$J,销售取值基础数据!$I:$I,$A5,销售取值基础数据!$B:$B,"&lt;="&amp;BV$4))*110%/(180-BV$4),BW$4&gt;=$C5,($L5-SUM(辅助表!$P5:BW5))*110%/(180-BV$4))),$A$2="实际销售",IF($C5&gt;BW$4,SUMIFS(销售取值基础数据!$J:$J,销售取值基础数据!$I:$I,$A5,销售取值基础数据!$B:$B,BW$4),""))</f>
        <v>39.37083333333333</v>
      </c>
      <c r="BX5" s="23" cm="1">
        <f t="array" ref="BX5" ca="1">_xlfn.IFS($A$2="销售计划（销售后）",_xlfn.IFS(BX$4&lt;$C5,($L5-SUMIFS(销售取值基础数据!$J:$J,销售取值基础数据!$I:$I,$A5,销售取值基础数据!$B:$B,"&lt;="&amp;BW$4))*110%/(180-BW$4),BX$4&gt;=$C5,($L5-SUM(辅助表!$P5:BX5))*110%/(180-BW$4)),$A$2="销售计划（销售前）",$L5*110%/180,$A$2="达成情况",IF(BX$4&gt;=$C5,"实际销售数量未更新",IF($C5&gt;BX$4,SUMIFS(销售取值基础数据!$J:$J,销售取值基础数据!$I:$I,$A5,销售取值基础数据!$B:$B,BX$4),"")/_xlfn.IFS(BX$4&lt;$C5,($L5-SUMIFS(销售取值基础数据!$J:$J,销售取值基础数据!$I:$I,$A5,销售取值基础数据!$B:$B,"&lt;="&amp;BW$4))*110%/(180-BW$4),BX$4&gt;=$C5,($L5-SUM(辅助表!$P5:BX5))*110%/(180-BW$4))),$A$2="实际销售",IF($C5&gt;BX$4,SUMIFS(销售取值基础数据!$J:$J,销售取值基础数据!$I:$I,$A5,销售取值基础数据!$B:$B,BX$4),""))</f>
        <v>39.636974789915968</v>
      </c>
      <c r="BY5" s="23" cm="1">
        <f t="array" ref="BY5" ca="1">_xlfn.IFS($A$2="销售计划（销售后）",_xlfn.IFS(BY$4&lt;$C5,($L5-SUMIFS(销售取值基础数据!$J:$J,销售取值基础数据!$I:$I,$A5,销售取值基础数据!$B:$B,"&lt;="&amp;BX$4))*110%/(180-BX$4),BY$4&gt;=$C5,($L5-SUM(辅助表!$P5:BY5))*110%/(180-BX$4)),$A$2="销售计划（销售前）",$L5*110%/180,$A$2="达成情况",IF(BY$4&gt;=$C5,"实际销售数量未更新",IF($C5&gt;BY$4,SUMIFS(销售取值基础数据!$J:$J,销售取值基础数据!$I:$I,$A5,销售取值基础数据!$B:$B,BY$4),"")/_xlfn.IFS(BY$4&lt;$C5,($L5-SUMIFS(销售取值基础数据!$J:$J,销售取值基础数据!$I:$I,$A5,销售取值基础数据!$B:$B,"&lt;="&amp;BX$4))*110%/(180-BX$4),BY$4&gt;=$C5,($L5-SUM(辅助表!$P5:BY5))*110%/(180-BX$4))),$A$2="实际销售",IF($C5&gt;BY$4,SUMIFS(销售取值基础数据!$J:$J,销售取值基础数据!$I:$I,$A5,销售取值基础数据!$B:$B,BY$4),""))</f>
        <v>39.898305084745765</v>
      </c>
      <c r="BZ5" s="23" cm="1">
        <f t="array" ref="BZ5" ca="1">_xlfn.IFS($A$2="销售计划（销售后）",_xlfn.IFS(BZ$4&lt;$C5,($L5-SUMIFS(销售取值基础数据!$J:$J,销售取值基础数据!$I:$I,$A5,销售取值基础数据!$B:$B,"&lt;="&amp;BY$4))*110%/(180-BY$4),BZ$4&gt;=$C5,($L5-SUM(辅助表!$P5:BZ5))*110%/(180-BY$4)),$A$2="销售计划（销售前）",$L5*110%/180,$A$2="达成情况",IF(BZ$4&gt;=$C5,"实际销售数量未更新",IF($C5&gt;BZ$4,SUMIFS(销售取值基础数据!$J:$J,销售取值基础数据!$I:$I,$A5,销售取值基础数据!$B:$B,BZ$4),"")/_xlfn.IFS(BZ$4&lt;$C5,($L5-SUMIFS(销售取值基础数据!$J:$J,销售取值基础数据!$I:$I,$A5,销售取值基础数据!$B:$B,"&lt;="&amp;BY$4))*110%/(180-BY$4),BZ$4&gt;=$C5,($L5-SUM(辅助表!$P5:BZ5))*110%/(180-BY$4))),$A$2="实际销售",IF($C5&gt;BZ$4,SUMIFS(销售取值基础数据!$J:$J,销售取值基础数据!$I:$I,$A5,销售取值基础数据!$B:$B,BZ$4),""))</f>
        <v>40.154700854700856</v>
      </c>
      <c r="CA5" s="23" cm="1">
        <f t="array" ref="CA5" ca="1">_xlfn.IFS($A$2="销售计划（销售后）",_xlfn.IFS(CA$4&lt;$C5,($L5-SUMIFS(销售取值基础数据!$J:$J,销售取值基础数据!$I:$I,$A5,销售取值基础数据!$B:$B,"&lt;="&amp;BZ$4))*110%/(180-BZ$4),CA$4&gt;=$C5,($L5-SUM(辅助表!$P5:CA5))*110%/(180-BZ$4)),$A$2="销售计划（销售前）",$L5*110%/180,$A$2="达成情况",IF(CA$4&gt;=$C5,"实际销售数量未更新",IF($C5&gt;CA$4,SUMIFS(销售取值基础数据!$J:$J,销售取值基础数据!$I:$I,$A5,销售取值基础数据!$B:$B,CA$4),"")/_xlfn.IFS(CA$4&lt;$C5,($L5-SUMIFS(销售取值基础数据!$J:$J,销售取值基础数据!$I:$I,$A5,销售取值基础数据!$B:$B,"&lt;="&amp;BZ$4))*110%/(180-BZ$4),CA$4&gt;=$C5,($L5-SUM(辅助表!$P5:CA5))*110%/(180-BZ$4))),$A$2="实际销售",IF($C5&gt;CA$4,SUMIFS(销售取值基础数据!$J:$J,销售取值基础数据!$I:$I,$A5,销售取值基础数据!$B:$B,CA$4),""))</f>
        <v>40.406034482758621</v>
      </c>
      <c r="CB5" s="23" cm="1">
        <f t="array" ref="CB5" ca="1">_xlfn.IFS($A$2="销售计划（销售后）",_xlfn.IFS(CB$4&lt;$C5,($L5-SUMIFS(销售取值基础数据!$J:$J,销售取值基础数据!$I:$I,$A5,销售取值基础数据!$B:$B,"&lt;="&amp;CA$4))*110%/(180-CA$4),CB$4&gt;=$C5,($L5-SUM(辅助表!$P5:CB5))*110%/(180-CA$4)),$A$2="销售计划（销售前）",$L5*110%/180,$A$2="达成情况",IF(CB$4&gt;=$C5,"实际销售数量未更新",IF($C5&gt;CB$4,SUMIFS(销售取值基础数据!$J:$J,销售取值基础数据!$I:$I,$A5,销售取值基础数据!$B:$B,CB$4),"")/_xlfn.IFS(CB$4&lt;$C5,($L5-SUMIFS(销售取值基础数据!$J:$J,销售取值基础数据!$I:$I,$A5,销售取值基础数据!$B:$B,"&lt;="&amp;CA$4))*110%/(180-CA$4),CB$4&gt;=$C5,($L5-SUM(辅助表!$P5:CB5))*110%/(180-CA$4))),$A$2="实际销售",IF($C5&gt;CB$4,SUMIFS(销售取值基础数据!$J:$J,销售取值基础数据!$I:$I,$A5,销售取值基础数据!$B:$B,CB$4),""))</f>
        <v>40.613913043478263</v>
      </c>
      <c r="CC5" s="23" cm="1">
        <f t="array" ref="CC5" ca="1">_xlfn.IFS($A$2="销售计划（销售后）",_xlfn.IFS(CC$4&lt;$C5,($L5-SUMIFS(销售取值基础数据!$J:$J,销售取值基础数据!$I:$I,$A5,销售取值基础数据!$B:$B,"&lt;="&amp;CB$4))*110%/(180-CB$4),CC$4&gt;=$C5,($L5-SUM(辅助表!$P5:CC5))*110%/(180-CB$4)),$A$2="销售计划（销售前）",$L5*110%/180,$A$2="达成情况",IF(CC$4&gt;=$C5,"实际销售数量未更新",IF($C5&gt;CC$4,SUMIFS(销售取值基础数据!$J:$J,销售取值基础数据!$I:$I,$A5,销售取值基础数据!$B:$B,CC$4),"")/_xlfn.IFS(CC$4&lt;$C5,($L5-SUMIFS(销售取值基础数据!$J:$J,销售取值基础数据!$I:$I,$A5,销售取值基础数据!$B:$B,"&lt;="&amp;CB$4))*110%/(180-CB$4),CC$4&gt;=$C5,($L5-SUM(辅助表!$P5:CC5))*110%/(180-CB$4))),$A$2="实际销售",IF($C5&gt;CC$4,SUMIFS(销售取值基础数据!$J:$J,销售取值基础数据!$I:$I,$A5,销售取值基础数据!$B:$B,CC$4),""))</f>
        <v>40.835087719298251</v>
      </c>
      <c r="CD5" s="23" cm="1">
        <f t="array" ref="CD5" ca="1">_xlfn.IFS($A$2="销售计划（销售后）",_xlfn.IFS(CD$4&lt;$C5,($L5-SUMIFS(销售取值基础数据!$J:$J,销售取值基础数据!$I:$I,$A5,销售取值基础数据!$B:$B,"&lt;="&amp;CC$4))*110%/(180-CC$4),CD$4&gt;=$C5,($L5-SUM(辅助表!$P5:CD5))*110%/(180-CC$4)),$A$2="销售计划（销售前）",$L5*110%/180,$A$2="达成情况",IF(CD$4&gt;=$C5,"实际销售数量未更新",IF($C5&gt;CD$4,SUMIFS(销售取值基础数据!$J:$J,销售取值基础数据!$I:$I,$A5,销售取值基础数据!$B:$B,CD$4),"")/_xlfn.IFS(CD$4&lt;$C5,($L5-SUMIFS(销售取值基础数据!$J:$J,销售取值基础数据!$I:$I,$A5,销售取值基础数据!$B:$B,"&lt;="&amp;CC$4))*110%/(180-CC$4),CD$4&gt;=$C5,($L5-SUM(辅助表!$P5:CD5))*110%/(180-CC$4))),$A$2="实际销售",IF($C5&gt;CD$4,SUMIFS(销售取值基础数据!$J:$J,销售取值基础数据!$I:$I,$A5,销售取值基础数据!$B:$B,CD$4),""))</f>
        <v>41.06991150442478</v>
      </c>
      <c r="CE5" s="23" cm="1">
        <f t="array" ref="CE5" ca="1">_xlfn.IFS($A$2="销售计划（销售后）",_xlfn.IFS(CE$4&lt;$C5,($L5-SUMIFS(销售取值基础数据!$J:$J,销售取值基础数据!$I:$I,$A5,销售取值基础数据!$B:$B,"&lt;="&amp;CD$4))*110%/(180-CD$4),CE$4&gt;=$C5,($L5-SUM(辅助表!$P5:CE5))*110%/(180-CD$4)),$A$2="销售计划（销售前）",$L5*110%/180,$A$2="达成情况",IF(CE$4&gt;=$C5,"实际销售数量未更新",IF($C5&gt;CE$4,SUMIFS(销售取值基础数据!$J:$J,销售取值基础数据!$I:$I,$A5,销售取值基础数据!$B:$B,CE$4),"")/_xlfn.IFS(CE$4&lt;$C5,($L5-SUMIFS(销售取值基础数据!$J:$J,销售取值基础数据!$I:$I,$A5,销售取值基础数据!$B:$B,"&lt;="&amp;CD$4))*110%/(180-CD$4),CE$4&gt;=$C5,($L5-SUM(辅助表!$P5:CE5))*110%/(180-CD$4))),$A$2="实际销售",IF($C5&gt;CE$4,SUMIFS(销售取值基础数据!$J:$J,销售取值基础数据!$I:$I,$A5,销售取值基础数据!$B:$B,CE$4),""))</f>
        <v>41.338392857142864</v>
      </c>
      <c r="CF5" s="23" cm="1">
        <f t="array" ref="CF5" ca="1">_xlfn.IFS($A$2="销售计划（销售后）",_xlfn.IFS(CF$4&lt;$C5,($L5-SUMIFS(销售取值基础数据!$J:$J,销售取值基础数据!$I:$I,$A5,销售取值基础数据!$B:$B,"&lt;="&amp;CE$4))*110%/(180-CE$4),CF$4&gt;=$C5,($L5-SUM(辅助表!$P5:CF5))*110%/(180-CE$4)),$A$2="销售计划（销售前）",$L5*110%/180,$A$2="达成情况",IF(CF$4&gt;=$C5,"实际销售数量未更新",IF($C5&gt;CF$4,SUMIFS(销售取值基础数据!$J:$J,销售取值基础数据!$I:$I,$A5,销售取值基础数据!$B:$B,CF$4),"")/_xlfn.IFS(CF$4&lt;$C5,($L5-SUMIFS(销售取值基础数据!$J:$J,销售取值基础数据!$I:$I,$A5,销售取值基础数据!$B:$B,"&lt;="&amp;CE$4))*110%/(180-CE$4),CF$4&gt;=$C5,($L5-SUM(辅助表!$P5:CF5))*110%/(180-CE$4))),$A$2="实际销售",IF($C5&gt;CF$4,SUMIFS(销售取值基础数据!$J:$J,销售取值基础数据!$I:$I,$A5,销售取值基础数据!$B:$B,CF$4),""))</f>
        <v>41.562162162162167</v>
      </c>
      <c r="CG5" s="23" cm="1">
        <f t="array" ref="CG5" ca="1">_xlfn.IFS($A$2="销售计划（销售后）",_xlfn.IFS(CG$4&lt;$C5,($L5-SUMIFS(销售取值基础数据!$J:$J,销售取值基础数据!$I:$I,$A5,销售取值基础数据!$B:$B,"&lt;="&amp;CF$4))*110%/(180-CF$4),CG$4&gt;=$C5,($L5-SUM(辅助表!$P5:CG5))*110%/(180-CF$4)),$A$2="销售计划（销售前）",$L5*110%/180,$A$2="达成情况",IF(CG$4&gt;=$C5,"实际销售数量未更新",IF($C5&gt;CG$4,SUMIFS(销售取值基础数据!$J:$J,销售取值基础数据!$I:$I,$A5,销售取值基础数据!$B:$B,CG$4),"")/_xlfn.IFS(CG$4&lt;$C5,($L5-SUMIFS(销售取值基础数据!$J:$J,销售取值基础数据!$I:$I,$A5,销售取值基础数据!$B:$B,"&lt;="&amp;CF$4))*110%/(180-CF$4),CG$4&gt;=$C5,($L5-SUM(辅助表!$P5:CG5))*110%/(180-CF$4))),$A$2="实际销售",IF($C5&gt;CG$4,SUMIFS(销售取值基础数据!$J:$J,销售取值基础数据!$I:$I,$A5,销售取值基础数据!$B:$B,CG$4),""))</f>
        <v>41.84</v>
      </c>
      <c r="CH5" s="23" cm="1">
        <f t="array" ref="CH5" ca="1">_xlfn.IFS($A$2="销售计划（销售后）",_xlfn.IFS(CH$4&lt;$C5,($L5-SUMIFS(销售取值基础数据!$J:$J,销售取值基础数据!$I:$I,$A5,销售取值基础数据!$B:$B,"&lt;="&amp;CG$4))*110%/(180-CG$4),CH$4&gt;=$C5,($L5-SUM(辅助表!$P5:CH5))*110%/(180-CG$4)),$A$2="销售计划（销售前）",$L5*110%/180,$A$2="达成情况",IF(CH$4&gt;=$C5,"实际销售数量未更新",IF($C5&gt;CH$4,SUMIFS(销售取值基础数据!$J:$J,销售取值基础数据!$I:$I,$A5,销售取值基础数据!$B:$B,CH$4),"")/_xlfn.IFS(CH$4&lt;$C5,($L5-SUMIFS(销售取值基础数据!$J:$J,销售取值基础数据!$I:$I,$A5,销售取值基础数据!$B:$B,"&lt;="&amp;CG$4))*110%/(180-CG$4),CH$4&gt;=$C5,($L5-SUM(辅助表!$P5:CH5))*110%/(180-CG$4))),$A$2="实际销售",IF($C5&gt;CH$4,SUMIFS(销售取值基础数据!$J:$J,销售取值基础数据!$I:$I,$A5,销售取值基础数据!$B:$B,CH$4),""))</f>
        <v>42.112844036697247</v>
      </c>
      <c r="CI5" s="23" cm="1">
        <f t="array" ref="CI5" ca="1">_xlfn.IFS($A$2="销售计划（销售后）",_xlfn.IFS(CI$4&lt;$C5,($L5-SUMIFS(销售取值基础数据!$J:$J,销售取值基础数据!$I:$I,$A5,销售取值基础数据!$B:$B,"&lt;="&amp;CH$4))*110%/(180-CH$4),CI$4&gt;=$C5,($L5-SUM(辅助表!$P5:CI5))*110%/(180-CH$4)),$A$2="销售计划（销售前）",$L5*110%/180,$A$2="达成情况",IF(CI$4&gt;=$C5,"实际销售数量未更新",IF($C5&gt;CI$4,SUMIFS(销售取值基础数据!$J:$J,销售取值基础数据!$I:$I,$A5,销售取值基础数据!$B:$B,CI$4),"")/_xlfn.IFS(CI$4&lt;$C5,($L5-SUMIFS(销售取值基础数据!$J:$J,销售取值基础数据!$I:$I,$A5,销售取值基础数据!$B:$B,"&lt;="&amp;CH$4))*110%/(180-CH$4),CI$4&gt;=$C5,($L5-SUM(辅助表!$P5:CI5))*110%/(180-CH$4))),$A$2="实际销售",IF($C5&gt;CI$4,SUMIFS(销售取值基础数据!$J:$J,销售取值基础数据!$I:$I,$A5,销售取值基础数据!$B:$B,CI$4),""))</f>
        <v>42.38055555555556</v>
      </c>
      <c r="CJ5" s="23" cm="1">
        <f t="array" ref="CJ5" ca="1">_xlfn.IFS($A$2="销售计划（销售后）",_xlfn.IFS(CJ$4&lt;$C5,($L5-SUMIFS(销售取值基础数据!$J:$J,销售取值基础数据!$I:$I,$A5,销售取值基础数据!$B:$B,"&lt;="&amp;CI$4))*110%/(180-CI$4),CJ$4&gt;=$C5,($L5-SUM(辅助表!$P5:CJ5))*110%/(180-CI$4)),$A$2="销售计划（销售前）",$L5*110%/180,$A$2="达成情况",IF(CJ$4&gt;=$C5,"实际销售数量未更新",IF($C5&gt;CJ$4,SUMIFS(销售取值基础数据!$J:$J,销售取值基础数据!$I:$I,$A5,销售取值基础数据!$B:$B,CJ$4),"")/_xlfn.IFS(CJ$4&lt;$C5,($L5-SUMIFS(销售取值基础数据!$J:$J,销售取值基础数据!$I:$I,$A5,销售取值基础数据!$B:$B,"&lt;="&amp;CI$4))*110%/(180-CI$4),CJ$4&gt;=$C5,($L5-SUM(辅助表!$P5:CJ5))*110%/(180-CI$4))),$A$2="实际销售",IF($C5&gt;CJ$4,SUMIFS(销售取值基础数据!$J:$J,销售取值基础数据!$I:$I,$A5,销售取值基础数据!$B:$B,CJ$4),""))</f>
        <v>42.642990654205612</v>
      </c>
      <c r="CK5" s="23" cm="1">
        <f t="array" ref="CK5" ca="1">_xlfn.IFS($A$2="销售计划（销售后）",_xlfn.IFS(CK$4&lt;$C5,($L5-SUMIFS(销售取值基础数据!$J:$J,销售取值基础数据!$I:$I,$A5,销售取值基础数据!$B:$B,"&lt;="&amp;CJ$4))*110%/(180-CJ$4),CK$4&gt;=$C5,($L5-SUM(辅助表!$P5:CK5))*110%/(180-CJ$4)),$A$2="销售计划（销售前）",$L5*110%/180,$A$2="达成情况",IF(CK$4&gt;=$C5,"实际销售数量未更新",IF($C5&gt;CK$4,SUMIFS(销售取值基础数据!$J:$J,销售取值基础数据!$I:$I,$A5,销售取值基础数据!$B:$B,CK$4),"")/_xlfn.IFS(CK$4&lt;$C5,($L5-SUMIFS(销售取值基础数据!$J:$J,销售取值基础数据!$I:$I,$A5,销售取值基础数据!$B:$B,"&lt;="&amp;CJ$4))*110%/(180-CJ$4),CK$4&gt;=$C5,($L5-SUM(辅助表!$P5:CK5))*110%/(180-CJ$4))),$A$2="实际销售",IF($C5&gt;CK$4,SUMIFS(销售取值基础数据!$J:$J,销售取值基础数据!$I:$I,$A5,销售取值基础数据!$B:$B,CK$4),""))</f>
        <v>42.972641509433963</v>
      </c>
      <c r="CL5" s="23" cm="1">
        <f t="array" ref="CL5" ca="1">_xlfn.IFS($A$2="销售计划（销售后）",_xlfn.IFS(CL$4&lt;$C5,($L5-SUMIFS(销售取值基础数据!$J:$J,销售取值基础数据!$I:$I,$A5,销售取值基础数据!$B:$B,"&lt;="&amp;CK$4))*110%/(180-CK$4),CL$4&gt;=$C5,($L5-SUM(辅助表!$P5:CL5))*110%/(180-CK$4)),$A$2="销售计划（销售前）",$L5*110%/180,$A$2="达成情况",IF(CL$4&gt;=$C5,"实际销售数量未更新",IF($C5&gt;CL$4,SUMIFS(销售取值基础数据!$J:$J,销售取值基础数据!$I:$I,$A5,销售取值基础数据!$B:$B,CL$4),"")/_xlfn.IFS(CL$4&lt;$C5,($L5-SUMIFS(销售取值基础数据!$J:$J,销售取值基础数据!$I:$I,$A5,销售取值基础数据!$B:$B,"&lt;="&amp;CK$4))*110%/(180-CK$4),CL$4&gt;=$C5,($L5-SUM(辅助表!$P5:CL5))*110%/(180-CK$4))),$A$2="实际销售",IF($C5&gt;CL$4,SUMIFS(销售取值基础数据!$J:$J,销售取值基础数据!$I:$I,$A5,销售取值基础数据!$B:$B,CL$4),""))</f>
        <v>43.298095238095243</v>
      </c>
      <c r="CM5" s="23" cm="1">
        <f t="array" ref="CM5" ca="1">_xlfn.IFS($A$2="销售计划（销售后）",_xlfn.IFS(CM$4&lt;$C5,($L5-SUMIFS(销售取值基础数据!$J:$J,销售取值基础数据!$I:$I,$A5,销售取值基础数据!$B:$B,"&lt;="&amp;CL$4))*110%/(180-CL$4),CM$4&gt;=$C5,($L5-SUM(辅助表!$P5:CM5))*110%/(180-CL$4)),$A$2="销售计划（销售前）",$L5*110%/180,$A$2="达成情况",IF(CM$4&gt;=$C5,"实际销售数量未更新",IF($C5&gt;CM$4,SUMIFS(销售取值基础数据!$J:$J,销售取值基础数据!$I:$I,$A5,销售取值基础数据!$B:$B,CM$4),"")/_xlfn.IFS(CM$4&lt;$C5,($L5-SUMIFS(销售取值基础数据!$J:$J,销售取值基础数据!$I:$I,$A5,销售取值基础数据!$B:$B,"&lt;="&amp;CL$4))*110%/(180-CL$4),CM$4&gt;=$C5,($L5-SUM(辅助表!$P5:CM5))*110%/(180-CL$4))),$A$2="实际销售",IF($C5&gt;CM$4,SUMIFS(销售取值基础数据!$J:$J,销售取值基础数据!$I:$I,$A5,销售取值基础数据!$B:$B,CM$4),""))</f>
        <v>43.619230769230775</v>
      </c>
      <c r="CN5" s="23" cm="1">
        <f t="array" ref="CN5" ca="1">_xlfn.IFS($A$2="销售计划（销售后）",_xlfn.IFS(CN$4&lt;$C5,($L5-SUMIFS(销售取值基础数据!$J:$J,销售取值基础数据!$I:$I,$A5,销售取值基础数据!$B:$B,"&lt;="&amp;CM$4))*110%/(180-CM$4),CN$4&gt;=$C5,($L5-SUM(辅助表!$P5:CN5))*110%/(180-CM$4)),$A$2="销售计划（销售前）",$L5*110%/180,$A$2="达成情况",IF(CN$4&gt;=$C5,"实际销售数量未更新",IF($C5&gt;CN$4,SUMIFS(销售取值基础数据!$J:$J,销售取值基础数据!$I:$I,$A5,销售取值基础数据!$B:$B,CN$4),"")/_xlfn.IFS(CN$4&lt;$C5,($L5-SUMIFS(销售取值基础数据!$J:$J,销售取值基础数据!$I:$I,$A5,销售取值基础数据!$B:$B,"&lt;="&amp;CM$4))*110%/(180-CM$4),CN$4&gt;=$C5,($L5-SUM(辅助表!$P5:CN5))*110%/(180-CM$4))),$A$2="实际销售",IF($C5&gt;CN$4,SUMIFS(销售取值基础数据!$J:$J,销售取值基础数据!$I:$I,$A5,销售取值基础数据!$B:$B,CN$4),""))</f>
        <v>43.903883495145635</v>
      </c>
      <c r="CO5" s="23" cm="1">
        <f t="array" ref="CO5" ca="1">_xlfn.IFS($A$2="销售计划（销售后）",_xlfn.IFS(CO$4&lt;$C5,($L5-SUMIFS(销售取值基础数据!$J:$J,销售取值基础数据!$I:$I,$A5,销售取值基础数据!$B:$B,"&lt;="&amp;CN$4))*110%/(180-CN$4),CO$4&gt;=$C5,($L5-SUM(辅助表!$P5:CO5))*110%/(180-CN$4)),$A$2="销售计划（销售前）",$L5*110%/180,$A$2="达成情况",IF(CO$4&gt;=$C5,"实际销售数量未更新",IF($C5&gt;CO$4,SUMIFS(销售取值基础数据!$J:$J,销售取值基础数据!$I:$I,$A5,销售取值基础数据!$B:$B,CO$4),"")/_xlfn.IFS(CO$4&lt;$C5,($L5-SUMIFS(销售取值基础数据!$J:$J,销售取值基础数据!$I:$I,$A5,销售取值基础数据!$B:$B,"&lt;="&amp;CN$4))*110%/(180-CN$4),CO$4&gt;=$C5,($L5-SUM(辅助表!$P5:CO5))*110%/(180-CN$4))),$A$2="实际销售",IF($C5&gt;CO$4,SUMIFS(销售取值基础数据!$J:$J,销售取值基础数据!$I:$I,$A5,销售取值基础数据!$B:$B,CO$4),""))</f>
        <v>44.258823529411771</v>
      </c>
      <c r="CP5" s="23" cm="1">
        <f t="array" ref="CP5" ca="1">_xlfn.IFS($A$2="销售计划（销售后）",_xlfn.IFS(CP$4&lt;$C5,($L5-SUMIFS(销售取值基础数据!$J:$J,销售取值基础数据!$I:$I,$A5,销售取值基础数据!$B:$B,"&lt;="&amp;CO$4))*110%/(180-CO$4),CP$4&gt;=$C5,($L5-SUM(辅助表!$P5:CP5))*110%/(180-CO$4)),$A$2="销售计划（销售前）",$L5*110%/180,$A$2="达成情况",IF(CP$4&gt;=$C5,"实际销售数量未更新",IF($C5&gt;CP$4,SUMIFS(销售取值基础数据!$J:$J,销售取值基础数据!$I:$I,$A5,销售取值基础数据!$B:$B,CP$4),"")/_xlfn.IFS(CP$4&lt;$C5,($L5-SUMIFS(销售取值基础数据!$J:$J,销售取值基础数据!$I:$I,$A5,销售取值基础数据!$B:$B,"&lt;="&amp;CO$4))*110%/(180-CO$4),CP$4&gt;=$C5,($L5-SUM(辅助表!$P5:CP5))*110%/(180-CO$4))),$A$2="实际销售",IF($C5&gt;CP$4,SUMIFS(销售取值基础数据!$J:$J,销售取值基础数据!$I:$I,$A5,销售取值基础数据!$B:$B,CP$4),""))</f>
        <v>44.609900990099014</v>
      </c>
      <c r="CQ5" s="23" cm="1">
        <f t="array" ref="CQ5" ca="1">_xlfn.IFS($A$2="销售计划（销售后）",_xlfn.IFS(CQ$4&lt;$C5,($L5-SUMIFS(销售取值基础数据!$J:$J,销售取值基础数据!$I:$I,$A5,销售取值基础数据!$B:$B,"&lt;="&amp;CP$4))*110%/(180-CP$4),CQ$4&gt;=$C5,($L5-SUM(辅助表!$P5:CQ5))*110%/(180-CP$4)),$A$2="销售计划（销售前）",$L5*110%/180,$A$2="达成情况",IF(CQ$4&gt;=$C5,"实际销售数量未更新",IF($C5&gt;CQ$4,SUMIFS(销售取值基础数据!$J:$J,销售取值基础数据!$I:$I,$A5,销售取值基础数据!$B:$B,CQ$4),"")/_xlfn.IFS(CQ$4&lt;$C5,($L5-SUMIFS(销售取值基础数据!$J:$J,销售取值基础数据!$I:$I,$A5,销售取值基础数据!$B:$B,"&lt;="&amp;CP$4))*110%/(180-CP$4),CQ$4&gt;=$C5,($L5-SUM(辅助表!$P5:CQ5))*110%/(180-CP$4))),$A$2="实际销售",IF($C5&gt;CQ$4,SUMIFS(销售取值基础数据!$J:$J,销售取值基础数据!$I:$I,$A5,销售取值基础数据!$B:$B,CQ$4),""))</f>
        <v>44.957000000000008</v>
      </c>
      <c r="CR5" s="23" cm="1">
        <f t="array" ref="CR5" ca="1">_xlfn.IFS($A$2="销售计划（销售后）",_xlfn.IFS(CR$4&lt;$C5,($L5-SUMIFS(销售取值基础数据!$J:$J,销售取值基础数据!$I:$I,$A5,销售取值基础数据!$B:$B,"&lt;="&amp;CQ$4))*110%/(180-CQ$4),CR$4&gt;=$C5,($L5-SUM(辅助表!$P5:CR5))*110%/(180-CQ$4)),$A$2="销售计划（销售前）",$L5*110%/180,$A$2="达成情况",IF(CR$4&gt;=$C5,"实际销售数量未更新",IF($C5&gt;CR$4,SUMIFS(销售取值基础数据!$J:$J,销售取值基础数据!$I:$I,$A5,销售取值基础数据!$B:$B,CR$4),"")/_xlfn.IFS(CR$4&lt;$C5,($L5-SUMIFS(销售取值基础数据!$J:$J,销售取值基础数据!$I:$I,$A5,销售取值基础数据!$B:$B,"&lt;="&amp;CQ$4))*110%/(180-CQ$4),CR$4&gt;=$C5,($L5-SUM(辅助表!$P5:CR5))*110%/(180-CQ$4))),$A$2="实际销售",IF($C5&gt;CR$4,SUMIFS(销售取值基础数据!$J:$J,销售取值基础数据!$I:$I,$A5,销售取值基础数据!$B:$B,CR$4),""))</f>
        <v>45.300000000000004</v>
      </c>
      <c r="CS5" s="23" cm="1">
        <f t="array" ref="CS5" ca="1">_xlfn.IFS($A$2="销售计划（销售后）",_xlfn.IFS(CS$4&lt;$C5,($L5-SUMIFS(销售取值基础数据!$J:$J,销售取值基础数据!$I:$I,$A5,销售取值基础数据!$B:$B,"&lt;="&amp;CR$4))*110%/(180-CR$4),CS$4&gt;=$C5,($L5-SUM(辅助表!$P5:CS5))*110%/(180-CR$4)),$A$2="销售计划（销售前）",$L5*110%/180,$A$2="达成情况",IF(CS$4&gt;=$C5,"实际销售数量未更新",IF($C5&gt;CS$4,SUMIFS(销售取值基础数据!$J:$J,销售取值基础数据!$I:$I,$A5,销售取值基础数据!$B:$B,CS$4),"")/_xlfn.IFS(CS$4&lt;$C5,($L5-SUMIFS(销售取值基础数据!$J:$J,销售取值基础数据!$I:$I,$A5,销售取值基础数据!$B:$B,"&lt;="&amp;CR$4))*110%/(180-CR$4),CS$4&gt;=$C5,($L5-SUM(辅助表!$P5:CS5))*110%/(180-CR$4))),$A$2="实际销售",IF($C5&gt;CS$4,SUMIFS(销售取值基础数据!$J:$J,销售取值基础数据!$I:$I,$A5,销售取值基础数据!$B:$B,CS$4),""))</f>
        <v>45.593877551020412</v>
      </c>
      <c r="CT5" s="23" cm="1">
        <f t="array" ref="CT5" ca="1">_xlfn.IFS($A$2="销售计划（销售后）",_xlfn.IFS(CT$4&lt;$C5,($L5-SUMIFS(销售取值基础数据!$J:$J,销售取值基础数据!$I:$I,$A5,销售取值基础数据!$B:$B,"&lt;="&amp;CS$4))*110%/(180-CS$4),CT$4&gt;=$C5,($L5-SUM(辅助表!$P5:CT5))*110%/(180-CS$4)),$A$2="销售计划（销售前）",$L5*110%/180,$A$2="达成情况",IF(CT$4&gt;=$C5,"实际销售数量未更新",IF($C5&gt;CT$4,SUMIFS(销售取值基础数据!$J:$J,销售取值基础数据!$I:$I,$A5,销售取值基础数据!$B:$B,CT$4),"")/_xlfn.IFS(CT$4&lt;$C5,($L5-SUMIFS(销售取值基础数据!$J:$J,销售取值基础数据!$I:$I,$A5,销售取值基础数据!$B:$B,"&lt;="&amp;CS$4))*110%/(180-CS$4),CT$4&gt;=$C5,($L5-SUM(辅助表!$P5:CT5))*110%/(180-CS$4))),$A$2="实际销售",IF($C5&gt;CT$4,SUMIFS(销售取值基础数据!$J:$J,销售取值基础数据!$I:$I,$A5,销售取值基础数据!$B:$B,CT$4),""))</f>
        <v>45.905154639175258</v>
      </c>
      <c r="CU5" s="23" cm="1">
        <f t="array" ref="CU5" ca="1">_xlfn.IFS($A$2="销售计划（销售后）",_xlfn.IFS(CU$4&lt;$C5,($L5-SUMIFS(销售取值基础数据!$J:$J,销售取值基础数据!$I:$I,$A5,销售取值基础数据!$B:$B,"&lt;="&amp;CT$4))*110%/(180-CT$4),CU$4&gt;=$C5,($L5-SUM(辅助表!$P5:CU5))*110%/(180-CT$4)),$A$2="销售计划（销售前）",$L5*110%/180,$A$2="达成情况",IF(CU$4&gt;=$C5,"实际销售数量未更新",IF($C5&gt;CU$4,SUMIFS(销售取值基础数据!$J:$J,销售取值基础数据!$I:$I,$A5,销售取值基础数据!$B:$B,CU$4),"")/_xlfn.IFS(CU$4&lt;$C5,($L5-SUMIFS(销售取值基础数据!$J:$J,销售取值基础数据!$I:$I,$A5,销售取值基础数据!$B:$B,"&lt;="&amp;CT$4))*110%/(180-CT$4),CU$4&gt;=$C5,($L5-SUM(辅助表!$P5:CU5))*110%/(180-CT$4))),$A$2="实际销售",IF($C5&gt;CU$4,SUMIFS(销售取值基础数据!$J:$J,销售取值基础数据!$I:$I,$A5,销售取值基础数据!$B:$B,CU$4),""))</f>
        <v>46.234375</v>
      </c>
      <c r="CV5" s="23" cm="1">
        <f t="array" ref="CV5" ca="1">_xlfn.IFS($A$2="销售计划（销售后）",_xlfn.IFS(CV$4&lt;$C5,($L5-SUMIFS(销售取值基础数据!$J:$J,销售取值基础数据!$I:$I,$A5,销售取值基础数据!$B:$B,"&lt;="&amp;CU$4))*110%/(180-CU$4),CV$4&gt;=$C5,($L5-SUM(辅助表!$P5:CV5))*110%/(180-CU$4)),$A$2="销售计划（销售前）",$L5*110%/180,$A$2="达成情况",IF(CV$4&gt;=$C5,"实际销售数量未更新",IF($C5&gt;CV$4,SUMIFS(销售取值基础数据!$J:$J,销售取值基础数据!$I:$I,$A5,销售取值基础数据!$B:$B,CV$4),"")/_xlfn.IFS(CV$4&lt;$C5,($L5-SUMIFS(销售取值基础数据!$J:$J,销售取值基础数据!$I:$I,$A5,销售取值基础数据!$B:$B,"&lt;="&amp;CU$4))*110%/(180-CU$4),CV$4&gt;=$C5,($L5-SUM(辅助表!$P5:CV5))*110%/(180-CU$4))),$A$2="实际销售",IF($C5&gt;CV$4,SUMIFS(销售取值基础数据!$J:$J,销售取值基础数据!$I:$I,$A5,销售取值基础数据!$B:$B,CV$4),""))</f>
        <v>46.547368421052632</v>
      </c>
      <c r="CW5" s="23" cm="1">
        <f t="array" ref="CW5" ca="1">_xlfn.IFS($A$2="销售计划（销售后）",_xlfn.IFS(CW$4&lt;$C5,($L5-SUMIFS(销售取值基础数据!$J:$J,销售取值基础数据!$I:$I,$A5,销售取值基础数据!$B:$B,"&lt;="&amp;CV$4))*110%/(180-CV$4),CW$4&gt;=$C5,($L5-SUM(辅助表!$P5:CW5))*110%/(180-CV$4)),$A$2="销售计划（销售前）",$L5*110%/180,$A$2="达成情况",IF(CW$4&gt;=$C5,"实际销售数量未更新",IF($C5&gt;CW$4,SUMIFS(销售取值基础数据!$J:$J,销售取值基础数据!$I:$I,$A5,销售取值基础数据!$B:$B,CW$4),"")/_xlfn.IFS(CW$4&lt;$C5,($L5-SUMIFS(销售取值基础数据!$J:$J,销售取值基础数据!$I:$I,$A5,销售取值基础数据!$B:$B,"&lt;="&amp;CV$4))*110%/(180-CV$4),CW$4&gt;=$C5,($L5-SUM(辅助表!$P5:CW5))*110%/(180-CV$4))),$A$2="实际销售",IF($C5&gt;CW$4,SUMIFS(销售取值基础数据!$J:$J,销售取值基础数据!$I:$I,$A5,销售取值基础数据!$B:$B,CW$4),""))</f>
        <v>46.925531914893618</v>
      </c>
      <c r="CX5" s="23" cm="1">
        <f t="array" ref="CX5" ca="1">_xlfn.IFS($A$2="销售计划（销售后）",_xlfn.IFS(CX$4&lt;$C5,($L5-SUMIFS(销售取值基础数据!$J:$J,销售取值基础数据!$I:$I,$A5,销售取值基础数据!$B:$B,"&lt;="&amp;CW$4))*110%/(180-CW$4),CX$4&gt;=$C5,($L5-SUM(辅助表!$P5:CX5))*110%/(180-CW$4)),$A$2="销售计划（销售前）",$L5*110%/180,$A$2="达成情况",IF(CX$4&gt;=$C5,"实际销售数量未更新",IF($C5&gt;CX$4,SUMIFS(销售取值基础数据!$J:$J,销售取值基础数据!$I:$I,$A5,销售取值基础数据!$B:$B,CX$4),"")/_xlfn.IFS(CX$4&lt;$C5,($L5-SUMIFS(销售取值基础数据!$J:$J,销售取值基础数据!$I:$I,$A5,销售取值基础数据!$B:$B,"&lt;="&amp;CW$4))*110%/(180-CW$4),CX$4&gt;=$C5,($L5-SUM(辅助表!$P5:CX5))*110%/(180-CW$4))),$A$2="实际销售",IF($C5&gt;CX$4,SUMIFS(销售取值基础数据!$J:$J,销售取值基础数据!$I:$I,$A5,销售取值基础数据!$B:$B,CX$4),""))</f>
        <v>47.300000000000004</v>
      </c>
      <c r="CY5" s="23" cm="1">
        <f t="array" ref="CY5" ca="1">_xlfn.IFS($A$2="销售计划（销售后）",_xlfn.IFS(CY$4&lt;$C5,($L5-SUMIFS(销售取值基础数据!$J:$J,销售取值基础数据!$I:$I,$A5,销售取值基础数据!$B:$B,"&lt;="&amp;CX$4))*110%/(180-CX$4),CY$4&gt;=$C5,($L5-SUM(辅助表!$P5:CY5))*110%/(180-CX$4)),$A$2="销售计划（销售前）",$L5*110%/180,$A$2="达成情况",IF(CY$4&gt;=$C5,"实际销售数量未更新",IF($C5&gt;CY$4,SUMIFS(销售取值基础数据!$J:$J,销售取值基础数据!$I:$I,$A5,销售取值基础数据!$B:$B,CY$4),"")/_xlfn.IFS(CY$4&lt;$C5,($L5-SUMIFS(销售取值基础数据!$J:$J,销售取值基础数据!$I:$I,$A5,销售取值基础数据!$B:$B,"&lt;="&amp;CX$4))*110%/(180-CX$4),CY$4&gt;=$C5,($L5-SUM(辅助表!$P5:CY5))*110%/(180-CX$4))),$A$2="实际销售",IF($C5&gt;CY$4,SUMIFS(销售取值基础数据!$J:$J,销售取值基础数据!$I:$I,$A5,销售取值基础数据!$B:$B,CY$4),""))</f>
        <v>47.670652173913048</v>
      </c>
      <c r="CZ5" s="23" cm="1">
        <f t="array" ref="CZ5" ca="1">_xlfn.IFS($A$2="销售计划（销售后）",_xlfn.IFS(CZ$4&lt;$C5,($L5-SUMIFS(销售取值基础数据!$J:$J,销售取值基础数据!$I:$I,$A5,销售取值基础数据!$B:$B,"&lt;="&amp;CY$4))*110%/(180-CY$4),CZ$4&gt;=$C5,($L5-SUM(辅助表!$P5:CZ5))*110%/(180-CY$4)),$A$2="销售计划（销售前）",$L5*110%/180,$A$2="达成情况",IF(CZ$4&gt;=$C5,"实际销售数量未更新",IF($C5&gt;CZ$4,SUMIFS(销售取值基础数据!$J:$J,销售取值基础数据!$I:$I,$A5,销售取值基础数据!$B:$B,CZ$4),"")/_xlfn.IFS(CZ$4&lt;$C5,($L5-SUMIFS(销售取值基础数据!$J:$J,销售取值基础数据!$I:$I,$A5,销售取值基础数据!$B:$B,"&lt;="&amp;CY$4))*110%/(180-CY$4),CZ$4&gt;=$C5,($L5-SUM(辅助表!$P5:CZ5))*110%/(180-CY$4))),$A$2="实际销售",IF($C5&gt;CZ$4,SUMIFS(销售取值基础数据!$J:$J,销售取值基础数据!$I:$I,$A5,销售取值基础数据!$B:$B,CZ$4),""))</f>
        <v>48.085714285714289</v>
      </c>
      <c r="DA5" s="23" cm="1">
        <f t="array" ref="DA5" ca="1">_xlfn.IFS($A$2="销售计划（销售后）",_xlfn.IFS(DA$4&lt;$C5,($L5-SUMIFS(销售取值基础数据!$J:$J,销售取值基础数据!$I:$I,$A5,销售取值基础数据!$B:$B,"&lt;="&amp;CZ$4))*110%/(180-CZ$4),DA$4&gt;=$C5,($L5-SUM(辅助表!$P5:DA5))*110%/(180-CZ$4)),$A$2="销售计划（销售前）",$L5*110%/180,$A$2="达成情况",IF(DA$4&gt;=$C5,"实际销售数量未更新",IF($C5&gt;DA$4,SUMIFS(销售取值基础数据!$J:$J,销售取值基础数据!$I:$I,$A5,销售取值基础数据!$B:$B,DA$4),"")/_xlfn.IFS(DA$4&lt;$C5,($L5-SUMIFS(销售取值基础数据!$J:$J,销售取值基础数据!$I:$I,$A5,销售取值基础数据!$B:$B,"&lt;="&amp;CZ$4))*110%/(180-CZ$4),DA$4&gt;=$C5,($L5-SUM(辅助表!$P5:DA5))*110%/(180-CZ$4))),$A$2="实际销售",IF($C5&gt;DA$4,SUMIFS(销售取值基础数据!$J:$J,销售取值基础数据!$I:$I,$A5,销售取值基础数据!$B:$B,DA$4),""))</f>
        <v>48.497777777777777</v>
      </c>
      <c r="DB5" s="23" cm="1">
        <f t="array" ref="DB5" ca="1">_xlfn.IFS($A$2="销售计划（销售后）",_xlfn.IFS(DB$4&lt;$C5,($L5-SUMIFS(销售取值基础数据!$J:$J,销售取值基础数据!$I:$I,$A5,销售取值基础数据!$B:$B,"&lt;="&amp;DA$4))*110%/(180-DA$4),DB$4&gt;=$C5,($L5-SUM(辅助表!$P5:DB5))*110%/(180-DA$4)),$A$2="销售计划（销售前）",$L5*110%/180,$A$2="达成情况",IF(DB$4&gt;=$C5,"实际销售数量未更新",IF($C5&gt;DB$4,SUMIFS(销售取值基础数据!$J:$J,销售取值基础数据!$I:$I,$A5,销售取值基础数据!$B:$B,DB$4),"")/_xlfn.IFS(DB$4&lt;$C5,($L5-SUMIFS(销售取值基础数据!$J:$J,销售取值基础数据!$I:$I,$A5,销售取值基础数据!$B:$B,"&lt;="&amp;DA$4))*110%/(180-DA$4),DB$4&gt;=$C5,($L5-SUM(辅助表!$P5:DB5))*110%/(180-DA$4))),$A$2="实际销售",IF($C5&gt;DB$4,SUMIFS(销售取值基础数据!$J:$J,销售取值基础数据!$I:$I,$A5,销售取值基础数据!$B:$B,DB$4),""))</f>
        <v>48.857303370786518</v>
      </c>
      <c r="DC5" s="23" cm="1">
        <f t="array" ref="DC5" ca="1">_xlfn.IFS($A$2="销售计划（销售后）",_xlfn.IFS(DC$4&lt;$C5,($L5-SUMIFS(销售取值基础数据!$J:$J,销售取值基础数据!$I:$I,$A5,销售取值基础数据!$B:$B,"&lt;="&amp;DB$4))*110%/(180-DB$4),DC$4&gt;=$C5,($L5-SUM(辅助表!$P5:DC5))*110%/(180-DB$4)),$A$2="销售计划（销售前）",$L5*110%/180,$A$2="达成情况",IF(DC$4&gt;=$C5,"实际销售数量未更新",IF($C5&gt;DC$4,SUMIFS(销售取值基础数据!$J:$J,销售取值基础数据!$I:$I,$A5,销售取值基础数据!$B:$B,DC$4),"")/_xlfn.IFS(DC$4&lt;$C5,($L5-SUMIFS(销售取值基础数据!$J:$J,销售取值基础数据!$I:$I,$A5,销售取值基础数据!$B:$B,"&lt;="&amp;DB$4))*110%/(180-DB$4),DC$4&gt;=$C5,($L5-SUM(辅助表!$P5:DC5))*110%/(180-DB$4))),$A$2="实际销售",IF($C5&gt;DC$4,SUMIFS(销售取值基础数据!$J:$J,销售取值基础数据!$I:$I,$A5,销售取值基础数据!$B:$B,DC$4),""))</f>
        <v>49.237500000000004</v>
      </c>
      <c r="DD5" s="23" cm="1">
        <f t="array" ref="DD5" ca="1">_xlfn.IFS($A$2="销售计划（销售后）",_xlfn.IFS(DD$4&lt;$C5,($L5-SUMIFS(销售取值基础数据!$J:$J,销售取值基础数据!$I:$I,$A5,销售取值基础数据!$B:$B,"&lt;="&amp;DC$4))*110%/(180-DC$4),DD$4&gt;=$C5,($L5-SUM(辅助表!$P5:DD5))*110%/(180-DC$4)),$A$2="销售计划（销售前）",$L5*110%/180,$A$2="达成情况",IF(DD$4&gt;=$C5,"实际销售数量未更新",IF($C5&gt;DD$4,SUMIFS(销售取值基础数据!$J:$J,销售取值基础数据!$I:$I,$A5,销售取值基础数据!$B:$B,DD$4),"")/_xlfn.IFS(DD$4&lt;$C5,($L5-SUMIFS(销售取值基础数据!$J:$J,销售取值基础数据!$I:$I,$A5,销售取值基础数据!$B:$B,"&lt;="&amp;DC$4))*110%/(180-DC$4),DD$4&gt;=$C5,($L5-SUM(辅助表!$P5:DD5))*110%/(180-DC$4))),$A$2="实际销售",IF($C5&gt;DD$4,SUMIFS(销售取值基础数据!$J:$J,销售取值基础数据!$I:$I,$A5,销售取值基础数据!$B:$B,DD$4),""))</f>
        <v>49.639080459770121</v>
      </c>
      <c r="DE5" s="23" cm="1">
        <f t="array" ref="DE5" ca="1">_xlfn.IFS($A$2="销售计划（销售后）",_xlfn.IFS(DE$4&lt;$C5,($L5-SUMIFS(销售取值基础数据!$J:$J,销售取值基础数据!$I:$I,$A5,销售取值基础数据!$B:$B,"&lt;="&amp;DD$4))*110%/(180-DD$4),DE$4&gt;=$C5,($L5-SUM(辅助表!$P5:DE5))*110%/(180-DD$4)),$A$2="销售计划（销售前）",$L5*110%/180,$A$2="达成情况",IF(DE$4&gt;=$C5,"实际销售数量未更新",IF($C5&gt;DE$4,SUMIFS(销售取值基础数据!$J:$J,销售取值基础数据!$I:$I,$A5,销售取值基础数据!$B:$B,DE$4),"")/_xlfn.IFS(DE$4&lt;$C5,($L5-SUMIFS(销售取值基础数据!$J:$J,销售取值基础数据!$I:$I,$A5,销售取值基础数据!$B:$B,"&lt;="&amp;DD$4))*110%/(180-DD$4),DE$4&gt;=$C5,($L5-SUM(辅助表!$P5:DE5))*110%/(180-DD$4))),$A$2="实际销售",IF($C5&gt;DE$4,SUMIFS(销售取值基础数据!$J:$J,销售取值基础数据!$I:$I,$A5,销售取值基础数据!$B:$B,DE$4),""))</f>
        <v>50.08837209302326</v>
      </c>
      <c r="DF5" s="23" cm="1">
        <f t="array" ref="DF5" ca="1">_xlfn.IFS($A$2="销售计划（销售后）",_xlfn.IFS(DF$4&lt;$C5,($L5-SUMIFS(销售取值基础数据!$J:$J,销售取值基础数据!$I:$I,$A5,销售取值基础数据!$B:$B,"&lt;="&amp;DE$4))*110%/(180-DE$4),DF$4&gt;=$C5,($L5-SUM(辅助表!$P5:DF5))*110%/(180-DE$4)),$A$2="销售计划（销售前）",$L5*110%/180,$A$2="达成情况",IF(DF$4&gt;=$C5,"实际销售数量未更新",IF($C5&gt;DF$4,SUMIFS(销售取值基础数据!$J:$J,销售取值基础数据!$I:$I,$A5,销售取值基础数据!$B:$B,DF$4),"")/_xlfn.IFS(DF$4&lt;$C5,($L5-SUMIFS(销售取值基础数据!$J:$J,销售取值基础数据!$I:$I,$A5,销售取值基础数据!$B:$B,"&lt;="&amp;DE$4))*110%/(180-DE$4),DF$4&gt;=$C5,($L5-SUM(辅助表!$P5:DF5))*110%/(180-DE$4))),$A$2="实际销售",IF($C5&gt;DF$4,SUMIFS(销售取值基础数据!$J:$J,销售取值基础数据!$I:$I,$A5,销售取值基础数据!$B:$B,DF$4),""))</f>
        <v>50.483529411764707</v>
      </c>
      <c r="DG5" s="23" cm="1">
        <f t="array" ref="DG5" ca="1">_xlfn.IFS($A$2="销售计划（销售后）",_xlfn.IFS(DG$4&lt;$C5,($L5-SUMIFS(销售取值基础数据!$J:$J,销售取值基础数据!$I:$I,$A5,销售取值基础数据!$B:$B,"&lt;="&amp;DF$4))*110%/(180-DF$4),DG$4&gt;=$C5,($L5-SUM(辅助表!$P5:DG5))*110%/(180-DF$4)),$A$2="销售计划（销售前）",$L5*110%/180,$A$2="达成情况",IF(DG$4&gt;=$C5,"实际销售数量未更新",IF($C5&gt;DG$4,SUMIFS(销售取值基础数据!$J:$J,销售取值基础数据!$I:$I,$A5,销售取值基础数据!$B:$B,DG$4),"")/_xlfn.IFS(DG$4&lt;$C5,($L5-SUMIFS(销售取值基础数据!$J:$J,销售取值基础数据!$I:$I,$A5,销售取值基础数据!$B:$B,"&lt;="&amp;DF$4))*110%/(180-DF$4),DG$4&gt;=$C5,($L5-SUM(辅助表!$P5:DG5))*110%/(180-DF$4))),$A$2="实际销售",IF($C5&gt;DG$4,SUMIFS(销售取值基础数据!$J:$J,销售取值基础数据!$I:$I,$A5,销售取值基础数据!$B:$B,DG$4),""))</f>
        <v>50.953571428571436</v>
      </c>
      <c r="DH5" s="23" cm="1">
        <f t="array" ref="DH5" ca="1">_xlfn.IFS($A$2="销售计划（销售后）",_xlfn.IFS(DH$4&lt;$C5,($L5-SUMIFS(销售取值基础数据!$J:$J,销售取值基础数据!$I:$I,$A5,销售取值基础数据!$B:$B,"&lt;="&amp;DG$4))*110%/(180-DG$4),DH$4&gt;=$C5,($L5-SUM(辅助表!$P5:DH5))*110%/(180-DG$4)),$A$2="销售计划（销售前）",$L5*110%/180,$A$2="达成情况",IF(DH$4&gt;=$C5,"实际销售数量未更新",IF($C5&gt;DH$4,SUMIFS(销售取值基础数据!$J:$J,销售取值基础数据!$I:$I,$A5,销售取值基础数据!$B:$B,DH$4),"")/_xlfn.IFS(DH$4&lt;$C5,($L5-SUMIFS(销售取值基础数据!$J:$J,销售取值基础数据!$I:$I,$A5,销售取值基础数据!$B:$B,"&lt;="&amp;DG$4))*110%/(180-DG$4),DH$4&gt;=$C5,($L5-SUM(辅助表!$P5:DH5))*110%/(180-DG$4))),$A$2="实际销售",IF($C5&gt;DH$4,SUMIFS(销售取值基础数据!$J:$J,销售取值基础数据!$I:$I,$A5,销售取值基础数据!$B:$B,DH$4),""))</f>
        <v>51.395180722891567</v>
      </c>
      <c r="DI5" s="23" cm="1">
        <f t="array" ref="DI5" ca="1">_xlfn.IFS($A$2="销售计划（销售后）",_xlfn.IFS(DI$4&lt;$C5,($L5-SUMIFS(销售取值基础数据!$J:$J,销售取值基础数据!$I:$I,$A5,销售取值基础数据!$B:$B,"&lt;="&amp;DH$4))*110%/(180-DH$4),DI$4&gt;=$C5,($L5-SUM(辅助表!$P5:DI5))*110%/(180-DH$4)),$A$2="销售计划（销售前）",$L5*110%/180,$A$2="达成情况",IF(DI$4&gt;=$C5,"实际销售数量未更新",IF($C5&gt;DI$4,SUMIFS(销售取值基础数据!$J:$J,销售取值基础数据!$I:$I,$A5,销售取值基础数据!$B:$B,DI$4),"")/_xlfn.IFS(DI$4&lt;$C5,($L5-SUMIFS(销售取值基础数据!$J:$J,销售取值基础数据!$I:$I,$A5,销售取值基础数据!$B:$B,"&lt;="&amp;DH$4))*110%/(180-DH$4),DI$4&gt;=$C5,($L5-SUM(辅助表!$P5:DI5))*110%/(180-DH$4))),$A$2="实际销售",IF($C5&gt;DI$4,SUMIFS(销售取值基础数据!$J:$J,销售取值基础数据!$I:$I,$A5,销售取值基础数据!$B:$B,DI$4),""))</f>
        <v>51.914634146341463</v>
      </c>
      <c r="DJ5" s="23" cm="1">
        <f t="array" ref="DJ5" ca="1">_xlfn.IFS($A$2="销售计划（销售后）",_xlfn.IFS(DJ$4&lt;$C5,($L5-SUMIFS(销售取值基础数据!$J:$J,销售取值基础数据!$I:$I,$A5,销售取值基础数据!$B:$B,"&lt;="&amp;DI$4))*110%/(180-DI$4),DJ$4&gt;=$C5,($L5-SUM(辅助表!$P5:DJ5))*110%/(180-DI$4)),$A$2="销售计划（销售前）",$L5*110%/180,$A$2="达成情况",IF(DJ$4&gt;=$C5,"实际销售数量未更新",IF($C5&gt;DJ$4,SUMIFS(销售取值基础数据!$J:$J,销售取值基础数据!$I:$I,$A5,销售取值基础数据!$B:$B,DJ$4),"")/_xlfn.IFS(DJ$4&lt;$C5,($L5-SUMIFS(销售取值基础数据!$J:$J,销售取值基础数据!$I:$I,$A5,销售取值基础数据!$B:$B,"&lt;="&amp;DI$4))*110%/(180-DI$4),DJ$4&gt;=$C5,($L5-SUM(辅助表!$P5:DJ5))*110%/(180-DI$4))),$A$2="实际销售",IF($C5&gt;DJ$4,SUMIFS(销售取值基础数据!$J:$J,销售取值基础数据!$I:$I,$A5,销售取值基础数据!$B:$B,DJ$4),""))</f>
        <v>52.433333333333337</v>
      </c>
      <c r="DK5" s="23" cm="1">
        <f t="array" ref="DK5" ca="1">_xlfn.IFS($A$2="销售计划（销售后）",_xlfn.IFS(DK$4&lt;$C5,($L5-SUMIFS(销售取值基础数据!$J:$J,销售取值基础数据!$I:$I,$A5,销售取值基础数据!$B:$B,"&lt;="&amp;DJ$4))*110%/(180-DJ$4),DK$4&gt;=$C5,($L5-SUM(辅助表!$P5:DK5))*110%/(180-DJ$4)),$A$2="销售计划（销售前）",$L5*110%/180,$A$2="达成情况",IF(DK$4&gt;=$C5,"实际销售数量未更新",IF($C5&gt;DK$4,SUMIFS(销售取值基础数据!$J:$J,销售取值基础数据!$I:$I,$A5,销售取值基础数据!$B:$B,DK$4),"")/_xlfn.IFS(DK$4&lt;$C5,($L5-SUMIFS(销售取值基础数据!$J:$J,销售取值基础数据!$I:$I,$A5,销售取值基础数据!$B:$B,"&lt;="&amp;DJ$4))*110%/(180-DJ$4),DK$4&gt;=$C5,($L5-SUM(辅助表!$P5:DK5))*110%/(180-DJ$4))),$A$2="实际销售",IF($C5&gt;DK$4,SUMIFS(销售取值基础数据!$J:$J,销售取值基础数据!$I:$I,$A5,销售取值基础数据!$B:$B,DK$4),""))</f>
        <v>52.910000000000004</v>
      </c>
      <c r="DL5" s="23" cm="1">
        <f t="array" ref="DL5" ca="1">_xlfn.IFS($A$2="销售计划（销售后）",_xlfn.IFS(DL$4&lt;$C5,($L5-SUMIFS(销售取值基础数据!$J:$J,销售取值基础数据!$I:$I,$A5,销售取值基础数据!$B:$B,"&lt;="&amp;DK$4))*110%/(180-DK$4),DL$4&gt;=$C5,($L5-SUM(辅助表!$P5:DL5))*110%/(180-DK$4)),$A$2="销售计划（销售前）",$L5*110%/180,$A$2="达成情况",IF(DL$4&gt;=$C5,"实际销售数量未更新",IF($C5&gt;DL$4,SUMIFS(销售取值基础数据!$J:$J,销售取值基础数据!$I:$I,$A5,销售取值基础数据!$B:$B,DL$4),"")/_xlfn.IFS(DL$4&lt;$C5,($L5-SUMIFS(销售取值基础数据!$J:$J,销售取值基础数据!$I:$I,$A5,销售取值基础数据!$B:$B,"&lt;="&amp;DK$4))*110%/(180-DK$4),DL$4&gt;=$C5,($L5-SUM(辅助表!$P5:DL5))*110%/(180-DK$4))),$A$2="实际销售",IF($C5&gt;DL$4,SUMIFS(销售取值基础数据!$J:$J,销售取值基础数据!$I:$I,$A5,销售取值基础数据!$B:$B,DL$4),""))</f>
        <v>53.482278481012663</v>
      </c>
      <c r="DM5" s="23" cm="1">
        <f t="array" ref="DM5" ca="1">_xlfn.IFS($A$2="销售计划（销售后）",_xlfn.IFS(DM$4&lt;$C5,($L5-SUMIFS(销售取值基础数据!$J:$J,销售取值基础数据!$I:$I,$A5,销售取值基础数据!$B:$B,"&lt;="&amp;DL$4))*110%/(180-DL$4),DM$4&gt;=$C5,($L5-SUM(辅助表!$P5:DM5))*110%/(180-DL$4)),$A$2="销售计划（销售前）",$L5*110%/180,$A$2="达成情况",IF(DM$4&gt;=$C5,"实际销售数量未更新",IF($C5&gt;DM$4,SUMIFS(销售取值基础数据!$J:$J,销售取值基础数据!$I:$I,$A5,销售取值基础数据!$B:$B,DM$4),"")/_xlfn.IFS(DM$4&lt;$C5,($L5-SUMIFS(销售取值基础数据!$J:$J,销售取值基础数据!$I:$I,$A5,销售取值基础数据!$B:$B,"&lt;="&amp;DL$4))*110%/(180-DL$4),DM$4&gt;=$C5,($L5-SUM(辅助表!$P5:DM5))*110%/(180-DL$4))),$A$2="实际销售",IF($C5&gt;DM$4,SUMIFS(销售取值基础数据!$J:$J,销售取值基础数据!$I:$I,$A5,销售取值基础数据!$B:$B,DM$4),""))</f>
        <v>54.055128205128206</v>
      </c>
      <c r="DN5" s="23" cm="1">
        <f t="array" ref="DN5" ca="1">_xlfn.IFS($A$2="销售计划（销售后）",_xlfn.IFS(DN$4&lt;$C5,($L5-SUMIFS(销售取值基础数据!$J:$J,销售取值基础数据!$I:$I,$A5,销售取值基础数据!$B:$B,"&lt;="&amp;DM$4))*110%/(180-DM$4),DN$4&gt;=$C5,($L5-SUM(辅助表!$P5:DN5))*110%/(180-DM$4)),$A$2="销售计划（销售前）",$L5*110%/180,$A$2="达成情况",IF(DN$4&gt;=$C5,"实际销售数量未更新",IF($C5&gt;DN$4,SUMIFS(销售取值基础数据!$J:$J,销售取值基础数据!$I:$I,$A5,销售取值基础数据!$B:$B,DN$4),"")/_xlfn.IFS(DN$4&lt;$C5,($L5-SUMIFS(销售取值基础数据!$J:$J,销售取值基础数据!$I:$I,$A5,销售取值基础数据!$B:$B,"&lt;="&amp;DM$4))*110%/(180-DM$4),DN$4&gt;=$C5,($L5-SUM(辅助表!$P5:DN5))*110%/(180-DM$4))),$A$2="实际销售",IF($C5&gt;DN$4,SUMIFS(销售取值基础数据!$J:$J,销售取值基础数据!$I:$I,$A5,销售取值基础数据!$B:$B,DN$4),""))</f>
        <v>54.628571428571433</v>
      </c>
      <c r="DO5" s="23" cm="1">
        <f t="array" ref="DO5" ca="1">_xlfn.IFS($A$2="销售计划（销售后）",_xlfn.IFS(DO$4&lt;$C5,($L5-SUMIFS(销售取值基础数据!$J:$J,销售取值基础数据!$I:$I,$A5,销售取值基础数据!$B:$B,"&lt;="&amp;DN$4))*110%/(180-DN$4),DO$4&gt;=$C5,($L5-SUM(辅助表!$P5:DO5))*110%/(180-DN$4)),$A$2="销售计划（销售前）",$L5*110%/180,$A$2="达成情况",IF(DO$4&gt;=$C5,"实际销售数量未更新",IF($C5&gt;DO$4,SUMIFS(销售取值基础数据!$J:$J,销售取值基础数据!$I:$I,$A5,销售取值基础数据!$B:$B,DO$4),"")/_xlfn.IFS(DO$4&lt;$C5,($L5-SUMIFS(销售取值基础数据!$J:$J,销售取值基础数据!$I:$I,$A5,销售取值基础数据!$B:$B,"&lt;="&amp;DN$4))*110%/(180-DN$4),DO$4&gt;=$C5,($L5-SUM(辅助表!$P5:DO5))*110%/(180-DN$4))),$A$2="实际销售",IF($C5&gt;DO$4,SUMIFS(销售取值基础数据!$J:$J,销售取值基础数据!$I:$I,$A5,销售取值基础数据!$B:$B,DO$4),""))</f>
        <v>55.202631578947376</v>
      </c>
      <c r="DP5" s="23" cm="1">
        <f t="array" ref="DP5" ca="1">_xlfn.IFS($A$2="销售计划（销售后）",_xlfn.IFS(DP$4&lt;$C5,($L5-SUMIFS(销售取值基础数据!$J:$J,销售取值基础数据!$I:$I,$A5,销售取值基础数据!$B:$B,"&lt;="&amp;DO$4))*110%/(180-DO$4),DP$4&gt;=$C5,($L5-SUM(辅助表!$P5:DP5))*110%/(180-DO$4)),$A$2="销售计划（销售前）",$L5*110%/180,$A$2="达成情况",IF(DP$4&gt;=$C5,"实际销售数量未更新",IF($C5&gt;DP$4,SUMIFS(销售取值基础数据!$J:$J,销售取值基础数据!$I:$I,$A5,销售取值基础数据!$B:$B,DP$4),"")/_xlfn.IFS(DP$4&lt;$C5,($L5-SUMIFS(销售取值基础数据!$J:$J,销售取值基础数据!$I:$I,$A5,销售取值基础数据!$B:$B,"&lt;="&amp;DO$4))*110%/(180-DO$4),DP$4&gt;=$C5,($L5-SUM(辅助表!$P5:DP5))*110%/(180-DO$4))),$A$2="实际销售",IF($C5&gt;DP$4,SUMIFS(销售取值基础数据!$J:$J,销售取值基础数据!$I:$I,$A5,销售取值基础数据!$B:$B,DP$4),""))</f>
        <v>55.718666666666671</v>
      </c>
      <c r="DQ5" s="23" cm="1">
        <f t="array" ref="DQ5" ca="1">_xlfn.IFS($A$2="销售计划（销售后）",_xlfn.IFS(DQ$4&lt;$C5,($L5-SUMIFS(销售取值基础数据!$J:$J,销售取值基础数据!$I:$I,$A5,销售取值基础数据!$B:$B,"&lt;="&amp;DP$4))*110%/(180-DP$4),DQ$4&gt;=$C5,($L5-SUM(辅助表!$P5:DQ5))*110%/(180-DP$4)),$A$2="销售计划（销售前）",$L5*110%/180,$A$2="达成情况",IF(DQ$4&gt;=$C5,"实际销售数量未更新",IF($C5&gt;DQ$4,SUMIFS(销售取值基础数据!$J:$J,销售取值基础数据!$I:$I,$A5,销售取值基础数据!$B:$B,DQ$4),"")/_xlfn.IFS(DQ$4&lt;$C5,($L5-SUMIFS(销售取值基础数据!$J:$J,销售取值基础数据!$I:$I,$A5,销售取值基础数据!$B:$B,"&lt;="&amp;DP$4))*110%/(180-DP$4),DQ$4&gt;=$C5,($L5-SUM(辅助表!$P5:DQ5))*110%/(180-DP$4))),$A$2="实际销售",IF($C5&gt;DQ$4,SUMIFS(销售取值基础数据!$J:$J,销售取值基础数据!$I:$I,$A5,销售取值基础数据!$B:$B,DQ$4),""))</f>
        <v>56.263513513513516</v>
      </c>
      <c r="DR5" s="23" cm="1">
        <f t="array" ref="DR5" ca="1">_xlfn.IFS($A$2="销售计划（销售后）",_xlfn.IFS(DR$4&lt;$C5,($L5-SUMIFS(销售取值基础数据!$J:$J,销售取值基础数据!$I:$I,$A5,销售取值基础数据!$B:$B,"&lt;="&amp;DQ$4))*110%/(180-DQ$4),DR$4&gt;=$C5,($L5-SUM(辅助表!$P5:DR5))*110%/(180-DQ$4)),$A$2="销售计划（销售前）",$L5*110%/180,$A$2="达成情况",IF(DR$4&gt;=$C5,"实际销售数量未更新",IF($C5&gt;DR$4,SUMIFS(销售取值基础数据!$J:$J,销售取值基础数据!$I:$I,$A5,销售取值基础数据!$B:$B,DR$4),"")/_xlfn.IFS(DR$4&lt;$C5,($L5-SUMIFS(销售取值基础数据!$J:$J,销售取值基础数据!$I:$I,$A5,销售取值基础数据!$B:$B,"&lt;="&amp;DQ$4))*110%/(180-DQ$4),DR$4&gt;=$C5,($L5-SUM(辅助表!$P5:DR5))*110%/(180-DQ$4))),$A$2="实际销售",IF($C5&gt;DR$4,SUMIFS(销售取值基础数据!$J:$J,销售取值基础数据!$I:$I,$A5,销售取值基础数据!$B:$B,DR$4),""))</f>
        <v>56.838356164383569</v>
      </c>
      <c r="DS5" s="23" cm="1">
        <f t="array" ref="DS5" ca="1">_xlfn.IFS($A$2="销售计划（销售后）",_xlfn.IFS(DS$4&lt;$C5,($L5-SUMIFS(销售取值基础数据!$J:$J,销售取值基础数据!$I:$I,$A5,销售取值基础数据!$B:$B,"&lt;="&amp;DR$4))*110%/(180-DR$4),DS$4&gt;=$C5,($L5-SUM(辅助表!$P5:DS5))*110%/(180-DR$4)),$A$2="销售计划（销售前）",$L5*110%/180,$A$2="达成情况",IF(DS$4&gt;=$C5,"实际销售数量未更新",IF($C5&gt;DS$4,SUMIFS(销售取值基础数据!$J:$J,销售取值基础数据!$I:$I,$A5,销售取值基础数据!$B:$B,DS$4),"")/_xlfn.IFS(DS$4&lt;$C5,($L5-SUMIFS(销售取值基础数据!$J:$J,销售取值基础数据!$I:$I,$A5,销售取值基础数据!$B:$B,"&lt;="&amp;DR$4))*110%/(180-DR$4),DS$4&gt;=$C5,($L5-SUM(辅助表!$P5:DS5))*110%/(180-DR$4))),$A$2="实际销售",IF($C5&gt;DS$4,SUMIFS(销售取值基础数据!$J:$J,销售取值基础数据!$I:$I,$A5,销售取值基础数据!$B:$B,DS$4),""))</f>
        <v>57.398611111111123</v>
      </c>
      <c r="DT5" s="23" cm="1">
        <f t="array" ref="DT5" ca="1">_xlfn.IFS($A$2="销售计划（销售后）",_xlfn.IFS(DT$4&lt;$C5,($L5-SUMIFS(销售取值基础数据!$J:$J,销售取值基础数据!$I:$I,$A5,销售取值基础数据!$B:$B,"&lt;="&amp;DS$4))*110%/(180-DS$4),DT$4&gt;=$C5,($L5-SUM(辅助表!$P5:DT5))*110%/(180-DS$4)),$A$2="销售计划（销售前）",$L5*110%/180,$A$2="达成情况",IF(DT$4&gt;=$C5,"实际销售数量未更新",IF($C5&gt;DT$4,SUMIFS(销售取值基础数据!$J:$J,销售取值基础数据!$I:$I,$A5,销售取值基础数据!$B:$B,DT$4),"")/_xlfn.IFS(DT$4&lt;$C5,($L5-SUMIFS(销售取值基础数据!$J:$J,销售取值基础数据!$I:$I,$A5,销售取值基础数据!$B:$B,"&lt;="&amp;DS$4))*110%/(180-DS$4),DT$4&gt;=$C5,($L5-SUM(辅助表!$P5:DT5))*110%/(180-DS$4))),$A$2="实际销售",IF($C5&gt;DT$4,SUMIFS(销售取值基础数据!$J:$J,销售取值基础数据!$I:$I,$A5,销售取值基础数据!$B:$B,DT$4),""))</f>
        <v>58.052112676056346</v>
      </c>
      <c r="DU5" s="23" cm="1">
        <f t="array" ref="DU5" ca="1">_xlfn.IFS($A$2="销售计划（销售后）",_xlfn.IFS(DU$4&lt;$C5,($L5-SUMIFS(销售取值基础数据!$J:$J,销售取值基础数据!$I:$I,$A5,销售取值基础数据!$B:$B,"&lt;="&amp;DT$4))*110%/(180-DT$4),DU$4&gt;=$C5,($L5-SUM(辅助表!$P5:DU5))*110%/(180-DT$4)),$A$2="销售计划（销售前）",$L5*110%/180,$A$2="达成情况",IF(DU$4&gt;=$C5,"实际销售数量未更新",IF($C5&gt;DU$4,SUMIFS(销售取值基础数据!$J:$J,销售取值基础数据!$I:$I,$A5,销售取值基础数据!$B:$B,DU$4),"")/_xlfn.IFS(DU$4&lt;$C5,($L5-SUMIFS(销售取值基础数据!$J:$J,销售取值基础数据!$I:$I,$A5,销售取值基础数据!$B:$B,"&lt;="&amp;DT$4))*110%/(180-DT$4),DU$4&gt;=$C5,($L5-SUM(辅助表!$P5:DU5))*110%/(180-DT$4))),$A$2="实际销售",IF($C5&gt;DU$4,SUMIFS(销售取值基础数据!$J:$J,销售取值基础数据!$I:$I,$A5,销售取值基础数据!$B:$B,DU$4),""))</f>
        <v>58.708571428571432</v>
      </c>
      <c r="DV5" s="23" cm="1">
        <f t="array" ref="DV5" ca="1">_xlfn.IFS($A$2="销售计划（销售后）",_xlfn.IFS(DV$4&lt;$C5,($L5-SUMIFS(销售取值基础数据!$J:$J,销售取值基础数据!$I:$I,$A5,销售取值基础数据!$B:$B,"&lt;="&amp;DU$4))*110%/(180-DU$4),DV$4&gt;=$C5,($L5-SUM(辅助表!$P5:DV5))*110%/(180-DU$4)),$A$2="销售计划（销售前）",$L5*110%/180,$A$2="达成情况",IF(DV$4&gt;=$C5,"实际销售数量未更新",IF($C5&gt;DV$4,SUMIFS(销售取值基础数据!$J:$J,销售取值基础数据!$I:$I,$A5,销售取值基础数据!$B:$B,DV$4),"")/_xlfn.IFS(DV$4&lt;$C5,($L5-SUMIFS(销售取值基础数据!$J:$J,销售取值基础数据!$I:$I,$A5,销售取值基础数据!$B:$B,"&lt;="&amp;DU$4))*110%/(180-DU$4),DV$4&gt;=$C5,($L5-SUM(辅助表!$P5:DV5))*110%/(180-DU$4))),$A$2="实际销售",IF($C5&gt;DV$4,SUMIFS(销售取值基础数据!$J:$J,销售取值基础数据!$I:$I,$A5,销售取值基础数据!$B:$B,DV$4),""))</f>
        <v>59.368115942028993</v>
      </c>
      <c r="DW5" s="23" cm="1">
        <f t="array" ref="DW5" ca="1">_xlfn.IFS($A$2="销售计划（销售后）",_xlfn.IFS(DW$4&lt;$C5,($L5-SUMIFS(销售取值基础数据!$J:$J,销售取值基础数据!$I:$I,$A5,销售取值基础数据!$B:$B,"&lt;="&amp;DV$4))*110%/(180-DV$4),DW$4&gt;=$C5,($L5-SUM(辅助表!$P5:DW5))*110%/(180-DV$4)),$A$2="销售计划（销售前）",$L5*110%/180,$A$2="达成情况",IF(DW$4&gt;=$C5,"实际销售数量未更新",IF($C5&gt;DW$4,SUMIFS(销售取值基础数据!$J:$J,销售取值基础数据!$I:$I,$A5,销售取值基础数据!$B:$B,DW$4),"")/_xlfn.IFS(DW$4&lt;$C5,($L5-SUMIFS(销售取值基础数据!$J:$J,销售取值基础数据!$I:$I,$A5,销售取值基础数据!$B:$B,"&lt;="&amp;DV$4))*110%/(180-DV$4),DW$4&gt;=$C5,($L5-SUM(辅助表!$P5:DW5))*110%/(180-DV$4))),$A$2="实际销售",IF($C5&gt;DW$4,SUMIFS(销售取值基础数据!$J:$J,销售取值基础数据!$I:$I,$A5,销售取值基础数据!$B:$B,DW$4),""))</f>
        <v>60.095588235294123</v>
      </c>
      <c r="DX5" s="23" cm="1">
        <f t="array" ref="DX5" ca="1">_xlfn.IFS($A$2="销售计划（销售后）",_xlfn.IFS(DX$4&lt;$C5,($L5-SUMIFS(销售取值基础数据!$J:$J,销售取值基础数据!$I:$I,$A5,销售取值基础数据!$B:$B,"&lt;="&amp;DW$4))*110%/(180-DW$4),DX$4&gt;=$C5,($L5-SUM(辅助表!$P5:DX5))*110%/(180-DW$4)),$A$2="销售计划（销售前）",$L5*110%/180,$A$2="达成情况",IF(DX$4&gt;=$C5,"实际销售数量未更新",IF($C5&gt;DX$4,SUMIFS(销售取值基础数据!$J:$J,销售取值基础数据!$I:$I,$A5,销售取值基础数据!$B:$B,DX$4),"")/_xlfn.IFS(DX$4&lt;$C5,($L5-SUMIFS(销售取值基础数据!$J:$J,销售取值基础数据!$I:$I,$A5,销售取值基础数据!$B:$B,"&lt;="&amp;DW$4))*110%/(180-DW$4),DX$4&gt;=$C5,($L5-SUM(辅助表!$P5:DX5))*110%/(180-DW$4))),$A$2="实际销售",IF($C5&gt;DX$4,SUMIFS(销售取值基础数据!$J:$J,销售取值基础数据!$I:$I,$A5,销售取值基础数据!$B:$B,DX$4),""))</f>
        <v>60.82835820895523</v>
      </c>
      <c r="DY5" s="23" cm="1">
        <f t="array" ref="DY5" ca="1">_xlfn.IFS($A$2="销售计划（销售后）",_xlfn.IFS(DY$4&lt;$C5,($L5-SUMIFS(销售取值基础数据!$J:$J,销售取值基础数据!$I:$I,$A5,销售取值基础数据!$B:$B,"&lt;="&amp;DX$4))*110%/(180-DX$4),DY$4&gt;=$C5,($L5-SUM(辅助表!$P5:DY5))*110%/(180-DX$4)),$A$2="销售计划（销售前）",$L5*110%/180,$A$2="达成情况",IF(DY$4&gt;=$C5,"实际销售数量未更新",IF($C5&gt;DY$4,SUMIFS(销售取值基础数据!$J:$J,销售取值基础数据!$I:$I,$A5,销售取值基础数据!$B:$B,DY$4),"")/_xlfn.IFS(DY$4&lt;$C5,($L5-SUMIFS(销售取值基础数据!$J:$J,销售取值基础数据!$I:$I,$A5,销售取值基础数据!$B:$B,"&lt;="&amp;DX$4))*110%/(180-DX$4),DY$4&gt;=$C5,($L5-SUM(辅助表!$P5:DY5))*110%/(180-DX$4))),$A$2="实际销售",IF($C5&gt;DY$4,SUMIFS(销售取值基础数据!$J:$J,销售取值基础数据!$I:$I,$A5,销售取值基础数据!$B:$B,DY$4),""))</f>
        <v>61.500000000000007</v>
      </c>
      <c r="DZ5" s="23" cm="1">
        <f t="array" ref="DZ5" ca="1">_xlfn.IFS($A$2="销售计划（销售后）",_xlfn.IFS(DZ$4&lt;$C5,($L5-SUMIFS(销售取值基础数据!$J:$J,销售取值基础数据!$I:$I,$A5,销售取值基础数据!$B:$B,"&lt;="&amp;DY$4))*110%/(180-DY$4),DZ$4&gt;=$C5,($L5-SUM(辅助表!$P5:DZ5))*110%/(180-DY$4)),$A$2="销售计划（销售前）",$L5*110%/180,$A$2="达成情况",IF(DZ$4&gt;=$C5,"实际销售数量未更新",IF($C5&gt;DZ$4,SUMIFS(销售取值基础数据!$J:$J,销售取值基础数据!$I:$I,$A5,销售取值基础数据!$B:$B,DZ$4),"")/_xlfn.IFS(DZ$4&lt;$C5,($L5-SUMIFS(销售取值基础数据!$J:$J,销售取值基础数据!$I:$I,$A5,销售取值基础数据!$B:$B,"&lt;="&amp;DY$4))*110%/(180-DY$4),DZ$4&gt;=$C5,($L5-SUM(辅助表!$P5:DZ5))*110%/(180-DY$4))),$A$2="实际销售",IF($C5&gt;DZ$4,SUMIFS(销售取值基础数据!$J:$J,销售取值基础数据!$I:$I,$A5,销售取值基础数据!$B:$B,DZ$4),""))</f>
        <v>62.209230769230771</v>
      </c>
      <c r="EA5" s="23" cm="1">
        <f t="array" ref="EA5" ca="1">_xlfn.IFS($A$2="销售计划（销售后）",_xlfn.IFS(EA$4&lt;$C5,($L5-SUMIFS(销售取值基础数据!$J:$J,销售取值基础数据!$I:$I,$A5,销售取值基础数据!$B:$B,"&lt;="&amp;DZ$4))*110%/(180-DZ$4),EA$4&gt;=$C5,($L5-SUM(辅助表!$P5:EA5))*110%/(180-DZ$4)),$A$2="销售计划（销售前）",$L5*110%/180,$A$2="达成情况",IF(EA$4&gt;=$C5,"实际销售数量未更新",IF($C5&gt;EA$4,SUMIFS(销售取值基础数据!$J:$J,销售取值基础数据!$I:$I,$A5,销售取值基础数据!$B:$B,EA$4),"")/_xlfn.IFS(EA$4&lt;$C5,($L5-SUMIFS(销售取值基础数据!$J:$J,销售取值基础数据!$I:$I,$A5,销售取值基础数据!$B:$B,"&lt;="&amp;DZ$4))*110%/(180-DZ$4),EA$4&gt;=$C5,($L5-SUM(辅助表!$P5:EA5))*110%/(180-DZ$4))),$A$2="实际销售",IF($C5&gt;EA$4,SUMIFS(销售取值基础数据!$J:$J,销售取值基础数据!$I:$I,$A5,销售取值基础数据!$B:$B,EA$4),""))</f>
        <v>62.957812500000003</v>
      </c>
      <c r="EB5" s="23" cm="1">
        <f t="array" ref="EB5" ca="1">_xlfn.IFS($A$2="销售计划（销售后）",_xlfn.IFS(EB$4&lt;$C5,($L5-SUMIFS(销售取值基础数据!$J:$J,销售取值基础数据!$I:$I,$A5,销售取值基础数据!$B:$B,"&lt;="&amp;EA$4))*110%/(180-EA$4),EB$4&gt;=$C5,($L5-SUM(辅助表!$P5:EB5))*110%/(180-EA$4)),$A$2="销售计划（销售前）",$L5*110%/180,$A$2="达成情况",IF(EB$4&gt;=$C5,"实际销售数量未更新",IF($C5&gt;EB$4,SUMIFS(销售取值基础数据!$J:$J,销售取值基础数据!$I:$I,$A5,销售取值基础数据!$B:$B,EB$4),"")/_xlfn.IFS(EB$4&lt;$C5,($L5-SUMIFS(销售取值基础数据!$J:$J,销售取值基础数据!$I:$I,$A5,销售取值基础数据!$B:$B,"&lt;="&amp;EA$4))*110%/(180-EA$4),EB$4&gt;=$C5,($L5-SUM(辅助表!$P5:EB5))*110%/(180-EA$4))),$A$2="实际销售",IF($C5&gt;EB$4,SUMIFS(销售取值基础数据!$J:$J,销售取值基础数据!$I:$I,$A5,销售取值基础数据!$B:$B,EB$4),""))</f>
        <v>63.782539682539685</v>
      </c>
      <c r="EC5" s="23" cm="1">
        <f t="array" ref="EC5" ca="1">_xlfn.IFS($A$2="销售计划（销售后）",_xlfn.IFS(EC$4&lt;$C5,($L5-SUMIFS(销售取值基础数据!$J:$J,销售取值基础数据!$I:$I,$A5,销售取值基础数据!$B:$B,"&lt;="&amp;EB$4))*110%/(180-EB$4),EC$4&gt;=$C5,($L5-SUM(辅助表!$P5:EC5))*110%/(180-EB$4)),$A$2="销售计划（销售前）",$L5*110%/180,$A$2="达成情况",IF(EC$4&gt;=$C5,"实际销售数量未更新",IF($C5&gt;EC$4,SUMIFS(销售取值基础数据!$J:$J,销售取值基础数据!$I:$I,$A5,销售取值基础数据!$B:$B,EC$4),"")/_xlfn.IFS(EC$4&lt;$C5,($L5-SUMIFS(销售取值基础数据!$J:$J,销售取值基础数据!$I:$I,$A5,销售取值基础数据!$B:$B,"&lt;="&amp;EB$4))*110%/(180-EB$4),EC$4&gt;=$C5,($L5-SUM(辅助表!$P5:EC5))*110%/(180-EB$4))),$A$2="实际销售",IF($C5&gt;EC$4,SUMIFS(销售取值基础数据!$J:$J,销售取值基础数据!$I:$I,$A5,销售取值基础数据!$B:$B,EC$4),""))</f>
        <v>64.545161290322582</v>
      </c>
      <c r="ED5" s="23" cm="1">
        <f t="array" ref="ED5" ca="1">_xlfn.IFS($A$2="销售计划（销售后）",_xlfn.IFS(ED$4&lt;$C5,($L5-SUMIFS(销售取值基础数据!$J:$J,销售取值基础数据!$I:$I,$A5,销售取值基础数据!$B:$B,"&lt;="&amp;EC$4))*110%/(180-EC$4),ED$4&gt;=$C5,($L5-SUM(辅助表!$P5:ED5))*110%/(180-EC$4)),$A$2="销售计划（销售前）",$L5*110%/180,$A$2="达成情况",IF(ED$4&gt;=$C5,"实际销售数量未更新",IF($C5&gt;ED$4,SUMIFS(销售取值基础数据!$J:$J,销售取值基础数据!$I:$I,$A5,销售取值基础数据!$B:$B,ED$4),"")/_xlfn.IFS(ED$4&lt;$C5,($L5-SUMIFS(销售取值基础数据!$J:$J,销售取值基础数据!$I:$I,$A5,销售取值基础数据!$B:$B,"&lt;="&amp;EC$4))*110%/(180-EC$4),ED$4&gt;=$C5,($L5-SUM(辅助表!$P5:ED5))*110%/(180-EC$4))),$A$2="实际销售",IF($C5&gt;ED$4,SUMIFS(销售取值基础数据!$J:$J,销售取值基础数据!$I:$I,$A5,销售取值基础数据!$B:$B,ED$4),""))</f>
        <v>65.332786885245909</v>
      </c>
      <c r="EE5" s="23" cm="1">
        <f t="array" ref="EE5" ca="1">_xlfn.IFS($A$2="销售计划（销售后）",_xlfn.IFS(EE$4&lt;$C5,($L5-SUMIFS(销售取值基础数据!$J:$J,销售取值基础数据!$I:$I,$A5,销售取值基础数据!$B:$B,"&lt;="&amp;ED$4))*100%/(180-ED$4),EE$4&gt;=$C5,($L5-SUM(辅助表!$P5:EE5))*100%/(180-ED$4)),$A$2="销售计划（销售前）",$L5*100%/180,$A$2="达成情况",IF(EE$4&gt;=$C5,"实际销售数量未更新",IF($C5&gt;EE$4,SUMIFS(销售取值基础数据!$J:$J,销售取值基础数据!$I:$I,$A5,销售取值基础数据!$B:$B,EE$4),"")/(_xlfn.IFS(EE$4&lt;$C5,($L5-SUMIFS(销售取值基础数据!$J:$J,销售取值基础数据!$I:$I,$A5,销售取值基础数据!$B:$B,"&lt;="&amp;ED$4))*100%/(180-ED$4),EE$4&gt;=$C5,($L5-SUM(辅助表!$P5:EE5))*100%/(180-ED$4)))),$A$2="实际销售",IF($C5&gt;EE$4,SUMIFS(销售取值基础数据!$J:$J,销售取值基础数据!$I:$I,$A5,销售取值基础数据!$B:$B,EE$4),""))</f>
        <v>60.216666666666669</v>
      </c>
      <c r="EF5" s="23" cm="1">
        <f t="array" ref="EF5" ca="1">_xlfn.IFS($A$2="销售计划（销售后）",_xlfn.IFS(EF$4&lt;$C5,($L5-SUMIFS(销售取值基础数据!$J:$J,销售取值基础数据!$I:$I,$A5,销售取值基础数据!$B:$B,"&lt;="&amp;EE$4))*100%/(180-EE$4),EF$4&gt;=$C5,($L5-SUM(辅助表!$P5:EF5))*100%/(180-EE$4)),$A$2="销售计划（销售前）",$L5*100%/180,$A$2="达成情况",IF(EF$4&gt;=$C5,"实际销售数量未更新",IF($C5&gt;EF$4,SUMIFS(销售取值基础数据!$J:$J,销售取值基础数据!$I:$I,$A5,销售取值基础数据!$B:$B,EF$4),"")/(_xlfn.IFS(EF$4&lt;$C5,($L5-SUMIFS(销售取值基础数据!$J:$J,销售取值基础数据!$I:$I,$A5,销售取值基础数据!$B:$B,"&lt;="&amp;EE$4))*100%/(180-EE$4),EF$4&gt;=$C5,($L5-SUM(辅助表!$P5:EF5))*100%/(180-EE$4)))),$A$2="实际销售",IF($C5&gt;EF$4,SUMIFS(销售取值基础数据!$J:$J,销售取值基础数据!$I:$I,$A5,销售取值基础数据!$B:$B,EF$4),""))</f>
        <v>61.016949152542374</v>
      </c>
      <c r="EG5" s="23" cm="1">
        <f t="array" ref="EG5" ca="1">_xlfn.IFS($A$2="销售计划（销售后）",_xlfn.IFS(EG$4&lt;$C5,($L5-SUMIFS(销售取值基础数据!$J:$J,销售取值基础数据!$I:$I,$A5,销售取值基础数据!$B:$B,"&lt;="&amp;EF$4))*100%/(180-EF$4),EG$4&gt;=$C5,($L5-SUM(辅助表!$P5:EG5))*100%/(180-EF$4)),$A$2="销售计划（销售前）",$L5*100%/180,$A$2="达成情况",IF(EG$4&gt;=$C5,"实际销售数量未更新",IF($C5&gt;EG$4,SUMIFS(销售取值基础数据!$J:$J,销售取值基础数据!$I:$I,$A5,销售取值基础数据!$B:$B,EG$4),"")/(_xlfn.IFS(EG$4&lt;$C5,($L5-SUMIFS(销售取值基础数据!$J:$J,销售取值基础数据!$I:$I,$A5,销售取值基础数据!$B:$B,"&lt;="&amp;EF$4))*100%/(180-EF$4),EG$4&gt;=$C5,($L5-SUM(辅助表!$P5:EG5))*100%/(180-EF$4)))),$A$2="实际销售",IF($C5&gt;EG$4,SUMIFS(销售取值基础数据!$J:$J,销售取值基础数据!$I:$I,$A5,销售取值基础数据!$B:$B,EG$4),""))</f>
        <v>61.931034482758619</v>
      </c>
      <c r="EH5" s="23" cm="1">
        <f t="array" ref="EH5" ca="1">_xlfn.IFS($A$2="销售计划（销售后）",_xlfn.IFS(EH$4&lt;$C5,($L5-SUMIFS(销售取值基础数据!$J:$J,销售取值基础数据!$I:$I,$A5,销售取值基础数据!$B:$B,"&lt;="&amp;EG$4))*100%/(180-EG$4),EH$4&gt;=$C5,($L5-SUM(辅助表!$P5:EH5))*100%/(180-EG$4)),$A$2="销售计划（销售前）",$L5*100%/180,$A$2="达成情况",IF(EH$4&gt;=$C5,"实际销售数量未更新",IF($C5&gt;EH$4,SUMIFS(销售取值基础数据!$J:$J,销售取值基础数据!$I:$I,$A5,销售取值基础数据!$B:$B,EH$4),"")/(_xlfn.IFS(EH$4&lt;$C5,($L5-SUMIFS(销售取值基础数据!$J:$J,销售取值基础数据!$I:$I,$A5,销售取值基础数据!$B:$B,"&lt;="&amp;EG$4))*100%/(180-EG$4),EH$4&gt;=$C5,($L5-SUM(辅助表!$P5:EH5))*100%/(180-EG$4)))),$A$2="实际销售",IF($C5&gt;EH$4,SUMIFS(销售取值基础数据!$J:$J,销售取值基础数据!$I:$I,$A5,销售取值基础数据!$B:$B,EH$4),""))</f>
        <v>62.859649122807021</v>
      </c>
      <c r="EI5" s="23" cm="1">
        <f t="array" ref="EI5" ca="1">_xlfn.IFS($A$2="销售计划（销售后）",_xlfn.IFS(EI$4&lt;$C5,($L5-SUMIFS(销售取值基础数据!$J:$J,销售取值基础数据!$I:$I,$A5,销售取值基础数据!$B:$B,"&lt;="&amp;EH$4))*100%/(180-EH$4),EI$4&gt;=$C5,($L5-SUM(辅助表!$P5:EI5))*100%/(180-EH$4)),$A$2="销售计划（销售前）",$L5*100%/180,$A$2="达成情况",IF(EI$4&gt;=$C5,"实际销售数量未更新",IF($C5&gt;EI$4,SUMIFS(销售取值基础数据!$J:$J,销售取值基础数据!$I:$I,$A5,销售取值基础数据!$B:$B,EI$4),"")/(_xlfn.IFS(EI$4&lt;$C5,($L5-SUMIFS(销售取值基础数据!$J:$J,销售取值基础数据!$I:$I,$A5,销售取值基础数据!$B:$B,"&lt;="&amp;EH$4))*100%/(180-EH$4),EI$4&gt;=$C5,($L5-SUM(辅助表!$P5:EI5))*100%/(180-EH$4)))),$A$2="实际销售",IF($C5&gt;EI$4,SUMIFS(销售取值基础数据!$J:$J,销售取值基础数据!$I:$I,$A5,销售取值基础数据!$B:$B,EI$4),""))</f>
        <v>63.75</v>
      </c>
      <c r="EJ5" s="23" cm="1">
        <f t="array" ref="EJ5" ca="1">_xlfn.IFS($A$2="销售计划（销售后）",_xlfn.IFS(EJ$4&lt;$C5,($L5-SUMIFS(销售取值基础数据!$J:$J,销售取值基础数据!$I:$I,$A5,销售取值基础数据!$B:$B,"&lt;="&amp;EI$4))*100%/(180-EI$4),EJ$4&gt;=$C5,($L5-SUM(辅助表!$P5:EJ5))*100%/(180-EI$4)),$A$2="销售计划（销售前）",$L5*100%/180,$A$2="达成情况",IF(EJ$4&gt;=$C5,"实际销售数量未更新",IF($C5&gt;EJ$4,SUMIFS(销售取值基础数据!$J:$J,销售取值基础数据!$I:$I,$A5,销售取值基础数据!$B:$B,EJ$4),"")/(_xlfn.IFS(EJ$4&lt;$C5,($L5-SUMIFS(销售取值基础数据!$J:$J,销售取值基础数据!$I:$I,$A5,销售取值基础数据!$B:$B,"&lt;="&amp;EI$4))*100%/(180-EI$4),EJ$4&gt;=$C5,($L5-SUM(辅助表!$P5:EJ5))*100%/(180-EI$4)))),$A$2="实际销售",IF($C5&gt;EJ$4,SUMIFS(销售取值基础数据!$J:$J,销售取值基础数据!$I:$I,$A5,销售取值基础数据!$B:$B,EJ$4),""))</f>
        <v>64.781818181818181</v>
      </c>
      <c r="EK5" s="23" cm="1">
        <f t="array" ref="EK5" ca="1">_xlfn.IFS($A$2="销售计划（销售后）",_xlfn.IFS(EK$4&lt;$C5,($L5-SUMIFS(销售取值基础数据!$J:$J,销售取值基础数据!$I:$I,$A5,销售取值基础数据!$B:$B,"&lt;="&amp;EJ$4))*100%/(180-EJ$4),EK$4&gt;=$C5,($L5-SUM(辅助表!$P5:EK5))*100%/(180-EJ$4)),$A$2="销售计划（销售前）",$L5*100%/180,$A$2="达成情况",IF(EK$4&gt;=$C5,"实际销售数量未更新",IF($C5&gt;EK$4,SUMIFS(销售取值基础数据!$J:$J,销售取值基础数据!$I:$I,$A5,销售取值基础数据!$B:$B,EK$4),"")/(_xlfn.IFS(EK$4&lt;$C5,($L5-SUMIFS(销售取值基础数据!$J:$J,销售取值基础数据!$I:$I,$A5,销售取值基础数据!$B:$B,"&lt;="&amp;EJ$4))*100%/(180-EJ$4),EK$4&gt;=$C5,($L5-SUM(辅助表!$P5:EK5))*100%/(180-EJ$4)))),$A$2="实际销售",IF($C5&gt;EK$4,SUMIFS(销售取值基础数据!$J:$J,销售取值基础数据!$I:$I,$A5,销售取值基础数据!$B:$B,EK$4),""))</f>
        <v>65.907407407407405</v>
      </c>
      <c r="EL5" s="23" cm="1">
        <f t="array" ref="EL5" ca="1">_xlfn.IFS($A$2="销售计划（销售后）",_xlfn.IFS(EL$4&lt;$C5,($L5-SUMIFS(销售取值基础数据!$J:$J,销售取值基础数据!$I:$I,$A5,销售取值基础数据!$B:$B,"&lt;="&amp;EK$4))*100%/(180-EK$4),EL$4&gt;=$C5,($L5-SUM(辅助表!$P5:EL5))*100%/(180-EK$4)),$A$2="销售计划（销售前）",$L5*100%/180,$A$2="达成情况",IF(EL$4&gt;=$C5,"实际销售数量未更新",IF($C5&gt;EL$4,SUMIFS(销售取值基础数据!$J:$J,销售取值基础数据!$I:$I,$A5,销售取值基础数据!$B:$B,EL$4),"")/(_xlfn.IFS(EL$4&lt;$C5,($L5-SUMIFS(销售取值基础数据!$J:$J,销售取值基础数据!$I:$I,$A5,销售取值基础数据!$B:$B,"&lt;="&amp;EK$4))*100%/(180-EK$4),EL$4&gt;=$C5,($L5-SUM(辅助表!$P5:EL5))*100%/(180-EK$4)))),$A$2="实际销售",IF($C5&gt;EL$4,SUMIFS(销售取值基础数据!$J:$J,销售取值基础数据!$I:$I,$A5,销售取值基础数据!$B:$B,EL$4),""))</f>
        <v>67</v>
      </c>
      <c r="EM5" s="23" cm="1">
        <f t="array" ref="EM5" ca="1">_xlfn.IFS($A$2="销售计划（销售后）",_xlfn.IFS(EM$4&lt;$C5,($L5-SUMIFS(销售取值基础数据!$J:$J,销售取值基础数据!$I:$I,$A5,销售取值基础数据!$B:$B,"&lt;="&amp;EL$4))*100%/(180-EL$4),EM$4&gt;=$C5,($L5-SUM(辅助表!$P5:EM5))*100%/(180-EL$4)),$A$2="销售计划（销售前）",$L5*100%/180,$A$2="达成情况",IF(EM$4&gt;=$C5,"实际销售数量未更新",IF($C5&gt;EM$4,SUMIFS(销售取值基础数据!$J:$J,销售取值基础数据!$I:$I,$A5,销售取值基础数据!$B:$B,EM$4),"")/(_xlfn.IFS(EM$4&lt;$C5,($L5-SUMIFS(销售取值基础数据!$J:$J,销售取值基础数据!$I:$I,$A5,销售取值基础数据!$B:$B,"&lt;="&amp;EL$4))*100%/(180-EL$4),EM$4&gt;=$C5,($L5-SUM(辅助表!$P5:EM5))*100%/(180-EL$4)))),$A$2="实际销售",IF($C5&gt;EM$4,SUMIFS(销售取值基础数据!$J:$J,销售取值基础数据!$I:$I,$A5,销售取值基础数据!$B:$B,EM$4),""))</f>
        <v>67.90384615384616</v>
      </c>
      <c r="EN5" s="23" cm="1">
        <f t="array" ref="EN5" ca="1">_xlfn.IFS($A$2="销售计划（销售后）",_xlfn.IFS(EN$4&lt;$C5,($L5-SUMIFS(销售取值基础数据!$J:$J,销售取值基础数据!$I:$I,$A5,销售取值基础数据!$B:$B,"&lt;="&amp;EM$4))*100%/(180-EM$4),EN$4&gt;=$C5,($L5-SUM(辅助表!$P5:EN5))*100%/(180-EM$4)),$A$2="销售计划（销售前）",$L5*100%/180,$A$2="达成情况",IF(EN$4&gt;=$C5,"实际销售数量未更新",IF($C5&gt;EN$4,SUMIFS(销售取值基础数据!$J:$J,销售取值基础数据!$I:$I,$A5,销售取值基础数据!$B:$B,EN$4),"")/(_xlfn.IFS(EN$4&lt;$C5,($L5-SUMIFS(销售取值基础数据!$J:$J,销售取值基础数据!$I:$I,$A5,销售取值基础数据!$B:$B,"&lt;="&amp;EM$4))*100%/(180-EM$4),EN$4&gt;=$C5,($L5-SUM(辅助表!$P5:EN5))*100%/(180-EM$4)))),$A$2="实际销售",IF($C5&gt;EN$4,SUMIFS(销售取值基础数据!$J:$J,销售取值基础数据!$I:$I,$A5,销售取值基础数据!$B:$B,EN$4),""))</f>
        <v>68.960784313725483</v>
      </c>
      <c r="EO5" s="23" cm="1">
        <f t="array" ref="EO5" ca="1">_xlfn.IFS($A$2="销售计划（销售后）",_xlfn.IFS(EO$4&lt;$C5,($L5-SUMIFS(销售取值基础数据!$J:$J,销售取值基础数据!$I:$I,$A5,销售取值基础数据!$B:$B,"&lt;="&amp;EN$4))*100%/(180-EN$4),EO$4&gt;=$C5,($L5-SUM(辅助表!$P5:EO5))*100%/(180-EN$4)),$A$2="销售计划（销售前）",$L5*100%/180,$A$2="达成情况",IF(EO$4&gt;=$C5,"实际销售数量未更新",IF($C5&gt;EO$4,SUMIFS(销售取值基础数据!$J:$J,销售取值基础数据!$I:$I,$A5,销售取值基础数据!$B:$B,EO$4),"")/(_xlfn.IFS(EO$4&lt;$C5,($L5-SUMIFS(销售取值基础数据!$J:$J,销售取值基础数据!$I:$I,$A5,销售取值基础数据!$B:$B,"&lt;="&amp;EN$4))*100%/(180-EN$4),EO$4&gt;=$C5,($L5-SUM(辅助表!$P5:EO5))*100%/(180-EN$4)))),$A$2="实际销售",IF($C5&gt;EO$4,SUMIFS(销售取值基础数据!$J:$J,销售取值基础数据!$I:$I,$A5,销售取值基础数据!$B:$B,EO$4),""))</f>
        <v>70.34</v>
      </c>
      <c r="EP5" s="23" cm="1">
        <f t="array" ref="EP5" ca="1">_xlfn.IFS($A$2="销售计划（销售后）",_xlfn.IFS(EP$4&lt;$C5,($L5-SUMIFS(销售取值基础数据!$J:$J,销售取值基础数据!$I:$I,$A5,销售取值基础数据!$B:$B,"&lt;="&amp;EO$4))*100%/(180-EO$4),EP$4&gt;=$C5,($L5-SUM(辅助表!$P5:EP5))*100%/(180-EO$4)),$A$2="销售计划（销售前）",$L5*100%/180,$A$2="达成情况",IF(EP$4&gt;=$C5,"实际销售数量未更新",IF($C5&gt;EP$4,SUMIFS(销售取值基础数据!$J:$J,销售取值基础数据!$I:$I,$A5,销售取值基础数据!$B:$B,EP$4),"")/(_xlfn.IFS(EP$4&lt;$C5,($L5-SUMIFS(销售取值基础数据!$J:$J,销售取值基础数据!$I:$I,$A5,销售取值基础数据!$B:$B,"&lt;="&amp;EO$4))*100%/(180-EO$4),EP$4&gt;=$C5,($L5-SUM(辅助表!$P5:EP5))*100%/(180-EO$4)))),$A$2="实际销售",IF($C5&gt;EP$4,SUMIFS(销售取值基础数据!$J:$J,销售取值基础数据!$I:$I,$A5,销售取值基础数据!$B:$B,EP$4),""))</f>
        <v>71.775510204081627</v>
      </c>
      <c r="EQ5" s="23" cm="1">
        <f t="array" ref="EQ5" ca="1">_xlfn.IFS($A$2="销售计划（销售后）",_xlfn.IFS(EQ$4&lt;$C5,($L5-SUMIFS(销售取值基础数据!$J:$J,销售取值基础数据!$I:$I,$A5,销售取值基础数据!$B:$B,"&lt;="&amp;EP$4))*100%/(180-EP$4),EQ$4&gt;=$C5,($L5-SUM(辅助表!$P5:EQ5))*100%/(180-EP$4)),$A$2="销售计划（销售前）",$L5*100%/180,$A$2="达成情况",IF(EQ$4&gt;=$C5,"实际销售数量未更新",IF($C5&gt;EQ$4,SUMIFS(销售取值基础数据!$J:$J,销售取值基础数据!$I:$I,$A5,销售取值基础数据!$B:$B,EQ$4),"")/(_xlfn.IFS(EQ$4&lt;$C5,($L5-SUMIFS(销售取值基础数据!$J:$J,销售取值基础数据!$I:$I,$A5,销售取值基础数据!$B:$B,"&lt;="&amp;EP$4))*100%/(180-EP$4),EQ$4&gt;=$C5,($L5-SUM(辅助表!$P5:EQ5))*100%/(180-EP$4)))),$A$2="实际销售",IF($C5&gt;EQ$4,SUMIFS(销售取值基础数据!$J:$J,销售取值基础数据!$I:$I,$A5,销售取值基础数据!$B:$B,EQ$4),""))</f>
        <v>73.270833333333329</v>
      </c>
      <c r="ER5" s="23" cm="1">
        <f t="array" ref="ER5" ca="1">_xlfn.IFS($A$2="销售计划（销售后）",_xlfn.IFS(ER$4&lt;$C5,($L5-SUMIFS(销售取值基础数据!$J:$J,销售取值基础数据!$I:$I,$A5,销售取值基础数据!$B:$B,"&lt;="&amp;EQ$4))*100%/(180-EQ$4),ER$4&gt;=$C5,($L5-SUM(辅助表!$P5:ER5))*100%/(180-EQ$4)),$A$2="销售计划（销售前）",$L5*100%/180,$A$2="达成情况",IF(ER$4&gt;=$C5,"实际销售数量未更新",IF($C5&gt;ER$4,SUMIFS(销售取值基础数据!$J:$J,销售取值基础数据!$I:$I,$A5,销售取值基础数据!$B:$B,ER$4),"")/(_xlfn.IFS(ER$4&lt;$C5,($L5-SUMIFS(销售取值基础数据!$J:$J,销售取值基础数据!$I:$I,$A5,销售取值基础数据!$B:$B,"&lt;="&amp;EQ$4))*100%/(180-EQ$4),ER$4&gt;=$C5,($L5-SUM(辅助表!$P5:ER5))*100%/(180-EQ$4)))),$A$2="实际销售",IF($C5&gt;ER$4,SUMIFS(销售取值基础数据!$J:$J,销售取值基础数据!$I:$I,$A5,销售取值基础数据!$B:$B,ER$4),""))</f>
        <v>74.829787234042556</v>
      </c>
      <c r="ES5" s="23" cm="1">
        <f t="array" ref="ES5" ca="1">_xlfn.IFS($A$2="销售计划（销售后）",_xlfn.IFS(ES$4&lt;$C5,($L5-SUMIFS(销售取值基础数据!$J:$J,销售取值基础数据!$I:$I,$A5,销售取值基础数据!$B:$B,"&lt;="&amp;ER$4))*100%/(180-ER$4),ES$4&gt;=$C5,($L5-SUM(辅助表!$P5:ES5))*100%/(180-ER$4)),$A$2="销售计划（销售前）",$L5*100%/180,$A$2="达成情况",IF(ES$4&gt;=$C5,"实际销售数量未更新",IF($C5&gt;ES$4,SUMIFS(销售取值基础数据!$J:$J,销售取值基础数据!$I:$I,$A5,销售取值基础数据!$B:$B,ES$4),"")/(_xlfn.IFS(ES$4&lt;$C5,($L5-SUMIFS(销售取值基础数据!$J:$J,销售取值基础数据!$I:$I,$A5,销售取值基础数据!$B:$B,"&lt;="&amp;ER$4))*100%/(180-ER$4),ES$4&gt;=$C5,($L5-SUM(辅助表!$P5:ES5))*100%/(180-ER$4)))),$A$2="实际销售",IF($C5&gt;ES$4,SUMIFS(销售取值基础数据!$J:$J,销售取值基础数据!$I:$I,$A5,销售取值基础数据!$B:$B,ES$4),""))</f>
        <v>76.456521739130437</v>
      </c>
      <c r="ET5" s="23" cm="1">
        <f t="array" ref="ET5" ca="1">_xlfn.IFS($A$2="销售计划（销售后）",_xlfn.IFS(ET$4&lt;$C5,($L5-SUMIFS(销售取值基础数据!$J:$J,销售取值基础数据!$I:$I,$A5,销售取值基础数据!$B:$B,"&lt;="&amp;ES$4))*100%/(180-ES$4),ET$4&gt;=$C5,($L5-SUM(辅助表!$P5:ET5))*100%/(180-ES$4)),$A$2="销售计划（销售前）",$L5*100%/180,$A$2="达成情况",IF(ET$4&gt;=$C5,"实际销售数量未更新",IF($C5&gt;ET$4,SUMIFS(销售取值基础数据!$J:$J,销售取值基础数据!$I:$I,$A5,销售取值基础数据!$B:$B,ET$4),"")/(_xlfn.IFS(ET$4&lt;$C5,($L5-SUMIFS(销售取值基础数据!$J:$J,销售取值基础数据!$I:$I,$A5,销售取值基础数据!$B:$B,"&lt;="&amp;ES$4))*100%/(180-ES$4),ET$4&gt;=$C5,($L5-SUM(辅助表!$P5:ET5))*100%/(180-ES$4)))),$A$2="实际销售",IF($C5&gt;ET$4,SUMIFS(销售取值基础数据!$J:$J,销售取值基础数据!$I:$I,$A5,销售取值基础数据!$B:$B,ET$4),""))</f>
        <v>78.155555555555551</v>
      </c>
      <c r="EU5" s="23" cm="1">
        <f t="array" ref="EU5" ca="1">_xlfn.IFS($A$2="销售计划（销售后）",_xlfn.IFS(EU$4&lt;$C5,($L5-SUMIFS(销售取值基础数据!$J:$J,销售取值基础数据!$I:$I,$A5,销售取值基础数据!$B:$B,"&lt;="&amp;ET$4))*100%/(180-ET$4),EU$4&gt;=$C5,($L5-SUM(辅助表!$P5:EU5))*100%/(180-ET$4)),$A$2="销售计划（销售前）",$L5*100%/180,$A$2="达成情况",IF(EU$4&gt;=$C5,"实际销售数量未更新",IF($C5&gt;EU$4,SUMIFS(销售取值基础数据!$J:$J,销售取值基础数据!$I:$I,$A5,销售取值基础数据!$B:$B,EU$4),"")/(_xlfn.IFS(EU$4&lt;$C5,($L5-SUMIFS(销售取值基础数据!$J:$J,销售取值基础数据!$I:$I,$A5,销售取值基础数据!$B:$B,"&lt;="&amp;ET$4))*100%/(180-ET$4),EU$4&gt;=$C5,($L5-SUM(辅助表!$P5:EU5))*100%/(180-ET$4)))),$A$2="实际销售",IF($C5&gt;EU$4,SUMIFS(销售取值基础数据!$J:$J,销售取值基础数据!$I:$I,$A5,销售取值基础数据!$B:$B,EU$4),""))</f>
        <v>79.931818181818187</v>
      </c>
      <c r="EV5" s="23" cm="1">
        <f t="array" ref="EV5" ca="1">_xlfn.IFS($A$2="销售计划（销售后）",_xlfn.IFS(EV$4&lt;$C5,($L5-SUMIFS(销售取值基础数据!$J:$J,销售取值基础数据!$I:$I,$A5,销售取值基础数据!$B:$B,"&lt;="&amp;EU$4))*100%/(180-EU$4),EV$4&gt;=$C5,($L5-SUM(辅助表!$P5:EV5))*100%/(180-EU$4)),$A$2="销售计划（销售前）",$L5*100%/180,$A$2="达成情况",IF(EV$4&gt;=$C5,"实际销售数量未更新",IF($C5&gt;EV$4,SUMIFS(销售取值基础数据!$J:$J,销售取值基础数据!$I:$I,$A5,销售取值基础数据!$B:$B,EV$4),"")/(_xlfn.IFS(EV$4&lt;$C5,($L5-SUMIFS(销售取值基础数据!$J:$J,销售取值基础数据!$I:$I,$A5,销售取值基础数据!$B:$B,"&lt;="&amp;EU$4))*100%/(180-EU$4),EV$4&gt;=$C5,($L5-SUM(辅助表!$P5:EV5))*100%/(180-EU$4)))),$A$2="实际销售",IF($C5&gt;EV$4,SUMIFS(销售取值基础数据!$J:$J,销售取值基础数据!$I:$I,$A5,销售取值基础数据!$B:$B,EV$4),""))</f>
        <v>81.79069767441861</v>
      </c>
      <c r="EW5" s="23" cm="1">
        <f t="array" ref="EW5" ca="1">_xlfn.IFS($A$2="销售计划（销售后）",_xlfn.IFS(EW$4&lt;$C5,($L5-SUMIFS(销售取值基础数据!$J:$J,销售取值基础数据!$I:$I,$A5,销售取值基础数据!$B:$B,"&lt;="&amp;EV$4))*100%/(180-EV$4),EW$4&gt;=$C5,($L5-SUM(辅助表!$P5:EW5))*100%/(180-EV$4)),$A$2="销售计划（销售前）",$L5*100%/180,$A$2="达成情况",IF(EW$4&gt;=$C5,"实际销售数量未更新",IF($C5&gt;EW$4,SUMIFS(销售取值基础数据!$J:$J,销售取值基础数据!$I:$I,$A5,销售取值基础数据!$B:$B,EW$4),"")/(_xlfn.IFS(EW$4&lt;$C5,($L5-SUMIFS(销售取值基础数据!$J:$J,销售取值基础数据!$I:$I,$A5,销售取值基础数据!$B:$B,"&lt;="&amp;EV$4))*100%/(180-EV$4),EW$4&gt;=$C5,($L5-SUM(辅助表!$P5:EW5))*100%/(180-EV$4)))),$A$2="实际销售",IF($C5&gt;EW$4,SUMIFS(销售取值基础数据!$J:$J,销售取值基础数据!$I:$I,$A5,销售取值基础数据!$B:$B,EW$4),""))</f>
        <v>83.738095238095241</v>
      </c>
      <c r="EX5" s="23" cm="1">
        <f t="array" ref="EX5" ca="1">_xlfn.IFS($A$2="销售计划（销售后）",_xlfn.IFS(EX$4&lt;$C5,($L5-SUMIFS(销售取值基础数据!$J:$J,销售取值基础数据!$I:$I,$A5,销售取值基础数据!$B:$B,"&lt;="&amp;EW$4))*100%/(180-EW$4),EX$4&gt;=$C5,($L5-SUM(辅助表!$P5:EX5))*100%/(180-EW$4)),$A$2="销售计划（销售前）",$L5*100%/180,$A$2="达成情况",IF(EX$4&gt;=$C5,"实际销售数量未更新",IF($C5&gt;EX$4,SUMIFS(销售取值基础数据!$J:$J,销售取值基础数据!$I:$I,$A5,销售取值基础数据!$B:$B,EX$4),"")/(_xlfn.IFS(EX$4&lt;$C5,($L5-SUMIFS(销售取值基础数据!$J:$J,销售取值基础数据!$I:$I,$A5,销售取值基础数据!$B:$B,"&lt;="&amp;EW$4))*100%/(180-EW$4),EX$4&gt;=$C5,($L5-SUM(辅助表!$P5:EX5))*100%/(180-EW$4)))),$A$2="实际销售",IF($C5&gt;EX$4,SUMIFS(销售取值基础数据!$J:$J,销售取值基础数据!$I:$I,$A5,销售取值基础数据!$B:$B,EX$4),""))</f>
        <v>85.780487804878049</v>
      </c>
      <c r="EY5" s="23" cm="1">
        <f t="array" ref="EY5" ca="1">_xlfn.IFS($A$2="销售计划（销售后）",_xlfn.IFS(EY$4&lt;$C5,($L5-SUMIFS(销售取值基础数据!$J:$J,销售取值基础数据!$I:$I,$A5,销售取值基础数据!$B:$B,"&lt;="&amp;EX$4))*100%/(180-EX$4),EY$4&gt;=$C5,($L5-SUM(辅助表!$P5:EY5))*100%/(180-EX$4)),$A$2="销售计划（销售前）",$L5*100%/180,$A$2="达成情况",IF(EY$4&gt;=$C5,"实际销售数量未更新",IF($C5&gt;EY$4,SUMIFS(销售取值基础数据!$J:$J,销售取值基础数据!$I:$I,$A5,销售取值基础数据!$B:$B,EY$4),"")/(_xlfn.IFS(EY$4&lt;$C5,($L5-SUMIFS(销售取值基础数据!$J:$J,销售取值基础数据!$I:$I,$A5,销售取值基础数据!$B:$B,"&lt;="&amp;EX$4))*100%/(180-EX$4),EY$4&gt;=$C5,($L5-SUM(辅助表!$P5:EY5))*100%/(180-EX$4)))),$A$2="实际销售",IF($C5&gt;EY$4,SUMIFS(销售取值基础数据!$J:$J,销售取值基础数据!$I:$I,$A5,销售取值基础数据!$B:$B,EY$4),""))</f>
        <v>87.924999999999997</v>
      </c>
      <c r="EZ5" s="23" cm="1">
        <f t="array" ref="EZ5" ca="1">_xlfn.IFS($A$2="销售计划（销售后）",_xlfn.IFS(EZ$4&lt;$C5,($L5-SUMIFS(销售取值基础数据!$J:$J,销售取值基础数据!$I:$I,$A5,销售取值基础数据!$B:$B,"&lt;="&amp;EY$4))*100%/(180-EY$4),EZ$4&gt;=$C5,($L5-SUM(辅助表!$P5:EZ5))*100%/(180-EY$4)),$A$2="销售计划（销售前）",$L5*100%/180,$A$2="达成情况",IF(EZ$4&gt;=$C5,"实际销售数量未更新",IF($C5&gt;EZ$4,SUMIFS(销售取值基础数据!$J:$J,销售取值基础数据!$I:$I,$A5,销售取值基础数据!$B:$B,EZ$4),"")/(_xlfn.IFS(EZ$4&lt;$C5,($L5-SUMIFS(销售取值基础数据!$J:$J,销售取值基础数据!$I:$I,$A5,销售取值基础数据!$B:$B,"&lt;="&amp;EY$4))*100%/(180-EY$4),EZ$4&gt;=$C5,($L5-SUM(辅助表!$P5:EZ5))*100%/(180-EY$4)))),$A$2="实际销售",IF($C5&gt;EZ$4,SUMIFS(销售取值基础数据!$J:$J,销售取值基础数据!$I:$I,$A5,销售取值基础数据!$B:$B,EZ$4),""))</f>
        <v>74.829787234042556</v>
      </c>
      <c r="FA5" s="23" cm="1">
        <f t="array" ref="FA5" ca="1">_xlfn.IFS($A$2="销售计划（销售后）",_xlfn.IFS(FA$4&lt;$C5,($L5-SUMIFS(销售取值基础数据!$J:$J,销售取值基础数据!$I:$I,$A5,销售取值基础数据!$B:$B,"&lt;="&amp;EZ$4))*100%/(180-EZ$4),FA$4&gt;=$C5,($L5-SUM(辅助表!$P5:FA5))*100%/(180-EZ$4)),$A$2="销售计划（销售前）",$L5*100%/180,$A$2="达成情况",IF(FA$4&gt;=$C5,"实际销售数量未更新",IF($C5&gt;FA$4,SUMIFS(销售取值基础数据!$J:$J,销售取值基础数据!$I:$I,$A5,销售取值基础数据!$B:$B,FA$4),"")/(_xlfn.IFS(FA$4&lt;$C5,($L5-SUMIFS(销售取值基础数据!$J:$J,销售取值基础数据!$I:$I,$A5,销售取值基础数据!$B:$B,"&lt;="&amp;EZ$4))*100%/(180-EZ$4),FA$4&gt;=$C5,($L5-SUM(辅助表!$P5:FA5))*100%/(180-EZ$4)))),$A$2="实际销售",IF($C5&gt;FA$4,SUMIFS(销售取值基础数据!$J:$J,销售取值基础数据!$I:$I,$A5,销售取值基础数据!$B:$B,FA$4),""))</f>
        <v>74.829787234042556</v>
      </c>
      <c r="FB5" s="23" cm="1">
        <f t="array" ref="FB5" ca="1">_xlfn.IFS($A$2="销售计划（销售后）",_xlfn.IFS(FB$4&lt;$C5,($L5-SUMIFS(销售取值基础数据!$J:$J,销售取值基础数据!$I:$I,$A5,销售取值基础数据!$B:$B,"&lt;="&amp;FA$4))*100%/(180-FA$4),FB$4&gt;=$C5,($L5-SUM(辅助表!$P5:FB5))*100%/(180-FA$4)),$A$2="销售计划（销售前）",$L5*100%/180,$A$2="达成情况",IF(FB$4&gt;=$C5,"实际销售数量未更新",IF($C5&gt;FB$4,SUMIFS(销售取值基础数据!$J:$J,销售取值基础数据!$I:$I,$A5,销售取值基础数据!$B:$B,FB$4),"")/(_xlfn.IFS(FB$4&lt;$C5,($L5-SUMIFS(销售取值基础数据!$J:$J,销售取值基础数据!$I:$I,$A5,销售取值基础数据!$B:$B,"&lt;="&amp;FA$4))*100%/(180-FA$4),FB$4&gt;=$C5,($L5-SUM(辅助表!$P5:FB5))*100%/(180-FA$4)))),$A$2="实际销售",IF($C5&gt;FB$4,SUMIFS(销售取值基础数据!$J:$J,销售取值基础数据!$I:$I,$A5,销售取值基础数据!$B:$B,FB$4),""))</f>
        <v>74.829787234042541</v>
      </c>
      <c r="FC5" s="23" cm="1">
        <f t="array" ref="FC5" ca="1">_xlfn.IFS($A$2="销售计划（销售后）",_xlfn.IFS(FC$4&lt;$C5,($L5-SUMIFS(销售取值基础数据!$J:$J,销售取值基础数据!$I:$I,$A5,销售取值基础数据!$B:$B,"&lt;="&amp;FB$4))*100%/(180-FB$4),FC$4&gt;=$C5,($L5-SUM(辅助表!$P5:FC5))*100%/(180-FB$4)),$A$2="销售计划（销售前）",$L5*100%/180,$A$2="达成情况",IF(FC$4&gt;=$C5,"实际销售数量未更新",IF($C5&gt;FC$4,SUMIFS(销售取值基础数据!$J:$J,销售取值基础数据!$I:$I,$A5,销售取值基础数据!$B:$B,FC$4),"")/(_xlfn.IFS(FC$4&lt;$C5,($L5-SUMIFS(销售取值基础数据!$J:$J,销售取值基础数据!$I:$I,$A5,销售取值基础数据!$B:$B,"&lt;="&amp;FB$4))*100%/(180-FB$4),FC$4&gt;=$C5,($L5-SUM(辅助表!$P5:FC5))*100%/(180-FB$4)))),$A$2="实际销售",IF($C5&gt;FC$4,SUMIFS(销售取值基础数据!$J:$J,销售取值基础数据!$I:$I,$A5,销售取值基础数据!$B:$B,FC$4),""))</f>
        <v>74.829787234042541</v>
      </c>
      <c r="FD5" s="23" cm="1">
        <f t="array" ref="FD5" ca="1">_xlfn.IFS($A$2="销售计划（销售后）",_xlfn.IFS(FD$4&lt;$C5,($L5-SUMIFS(销售取值基础数据!$J:$J,销售取值基础数据!$I:$I,$A5,销售取值基础数据!$B:$B,"&lt;="&amp;FC$4))*100%/(180-FC$4),FD$4&gt;=$C5,($L5-SUM(辅助表!$P5:FD5))*100%/(180-FC$4)),$A$2="销售计划（销售前）",$L5*100%/180,$A$2="达成情况",IF(FD$4&gt;=$C5,"实际销售数量未更新",IF($C5&gt;FD$4,SUMIFS(销售取值基础数据!$J:$J,销售取值基础数据!$I:$I,$A5,销售取值基础数据!$B:$B,FD$4),"")/(_xlfn.IFS(FD$4&lt;$C5,($L5-SUMIFS(销售取值基础数据!$J:$J,销售取值基础数据!$I:$I,$A5,销售取值基础数据!$B:$B,"&lt;="&amp;FC$4))*100%/(180-FC$4),FD$4&gt;=$C5,($L5-SUM(辅助表!$P5:FD5))*100%/(180-FC$4)))),$A$2="实际销售",IF($C5&gt;FD$4,SUMIFS(销售取值基础数据!$J:$J,销售取值基础数据!$I:$I,$A5,销售取值基础数据!$B:$B,FD$4),""))</f>
        <v>74.829787234042541</v>
      </c>
      <c r="FE5" s="23" cm="1">
        <f t="array" ref="FE5" ca="1">_xlfn.IFS($A$2="销售计划（销售后）",_xlfn.IFS(FE$4&lt;$C5,($L5-SUMIFS(销售取值基础数据!$J:$J,销售取值基础数据!$I:$I,$A5,销售取值基础数据!$B:$B,"&lt;="&amp;FD$4))*100%/(180-FD$4),FE$4&gt;=$C5,($L5-SUM(辅助表!$P5:FE5))*100%/(180-FD$4)),$A$2="销售计划（销售前）",$L5*100%/180,$A$2="达成情况",IF(FE$4&gt;=$C5,"实际销售数量未更新",IF($C5&gt;FE$4,SUMIFS(销售取值基础数据!$J:$J,销售取值基础数据!$I:$I,$A5,销售取值基础数据!$B:$B,FE$4),"")/(_xlfn.IFS(FE$4&lt;$C5,($L5-SUMIFS(销售取值基础数据!$J:$J,销售取值基础数据!$I:$I,$A5,销售取值基础数据!$B:$B,"&lt;="&amp;FD$4))*100%/(180-FD$4),FE$4&gt;=$C5,($L5-SUM(辅助表!$P5:FE5))*100%/(180-FD$4)))),$A$2="实际销售",IF($C5&gt;FE$4,SUMIFS(销售取值基础数据!$J:$J,销售取值基础数据!$I:$I,$A5,销售取值基础数据!$B:$B,FE$4),""))</f>
        <v>74.829787234042541</v>
      </c>
      <c r="FF5" s="23" cm="1">
        <f t="array" ref="FF5" ca="1">_xlfn.IFS($A$2="销售计划（销售后）",_xlfn.IFS(FF$4&lt;$C5,($L5-SUMIFS(销售取值基础数据!$J:$J,销售取值基础数据!$I:$I,$A5,销售取值基础数据!$B:$B,"&lt;="&amp;FE$4))*100%/(180-FE$4),FF$4&gt;=$C5,($L5-SUM(辅助表!$P5:FF5))*100%/(180-FE$4)),$A$2="销售计划（销售前）",$L5*100%/180,$A$2="达成情况",IF(FF$4&gt;=$C5,"实际销售数量未更新",IF($C5&gt;FF$4,SUMIFS(销售取值基础数据!$J:$J,销售取值基础数据!$I:$I,$A5,销售取值基础数据!$B:$B,FF$4),"")/(_xlfn.IFS(FF$4&lt;$C5,($L5-SUMIFS(销售取值基础数据!$J:$J,销售取值基础数据!$I:$I,$A5,销售取值基础数据!$B:$B,"&lt;="&amp;FE$4))*100%/(180-FE$4),FF$4&gt;=$C5,($L5-SUM(辅助表!$P5:FF5))*100%/(180-FE$4)))),$A$2="实际销售",IF($C5&gt;FF$4,SUMIFS(销售取值基础数据!$J:$J,销售取值基础数据!$I:$I,$A5,销售取值基础数据!$B:$B,FF$4),""))</f>
        <v>74.829787234042527</v>
      </c>
      <c r="FG5" s="23" cm="1">
        <f t="array" ref="FG5" ca="1">_xlfn.IFS($A$2="销售计划（销售后）",_xlfn.IFS(FG$4&lt;$C5,($L5-SUMIFS(销售取值基础数据!$J:$J,销售取值基础数据!$I:$I,$A5,销售取值基础数据!$B:$B,"&lt;="&amp;FF$4))*100%/(180-FF$4),FG$4&gt;=$C5,($L5-SUM(辅助表!$P5:FG5))*100%/(180-FF$4)),$A$2="销售计划（销售前）",$L5*100%/180,$A$2="达成情况",IF(FG$4&gt;=$C5,"实际销售数量未更新",IF($C5&gt;FG$4,SUMIFS(销售取值基础数据!$J:$J,销售取值基础数据!$I:$I,$A5,销售取值基础数据!$B:$B,FG$4),"")/(_xlfn.IFS(FG$4&lt;$C5,($L5-SUMIFS(销售取值基础数据!$J:$J,销售取值基础数据!$I:$I,$A5,销售取值基础数据!$B:$B,"&lt;="&amp;FF$4))*100%/(180-FF$4),FG$4&gt;=$C5,($L5-SUM(辅助表!$P5:FG5))*100%/(180-FF$4)))),$A$2="实际销售",IF($C5&gt;FG$4,SUMIFS(销售取值基础数据!$J:$J,销售取值基础数据!$I:$I,$A5,销售取值基础数据!$B:$B,FG$4),""))</f>
        <v>74.829787234042527</v>
      </c>
      <c r="FH5" s="23" cm="1">
        <f t="array" ref="FH5" ca="1">_xlfn.IFS($A$2="销售计划（销售后）",_xlfn.IFS(FH$4&lt;$C5,($L5-SUMIFS(销售取值基础数据!$J:$J,销售取值基础数据!$I:$I,$A5,销售取值基础数据!$B:$B,"&lt;="&amp;FG$4))*100%/(180-FG$4),FH$4&gt;=$C5,($L5-SUM(辅助表!$P5:FH5))*100%/(180-FG$4)),$A$2="销售计划（销售前）",$L5*100%/180,$A$2="达成情况",IF(FH$4&gt;=$C5,"实际销售数量未更新",IF($C5&gt;FH$4,SUMIFS(销售取值基础数据!$J:$J,销售取值基础数据!$I:$I,$A5,销售取值基础数据!$B:$B,FH$4),"")/(_xlfn.IFS(FH$4&lt;$C5,($L5-SUMIFS(销售取值基础数据!$J:$J,销售取值基础数据!$I:$I,$A5,销售取值基础数据!$B:$B,"&lt;="&amp;FG$4))*100%/(180-FG$4),FH$4&gt;=$C5,($L5-SUM(辅助表!$P5:FH5))*100%/(180-FG$4)))),$A$2="实际销售",IF($C5&gt;FH$4,SUMIFS(销售取值基础数据!$J:$J,销售取值基础数据!$I:$I,$A5,销售取值基础数据!$B:$B,FH$4),""))</f>
        <v>74.829787234042527</v>
      </c>
      <c r="FI5" s="23" cm="1">
        <f t="array" ref="FI5" ca="1">_xlfn.IFS($A$2="销售计划（销售后）",_xlfn.IFS(FI$4&lt;$C5,($L5-SUMIFS(销售取值基础数据!$J:$J,销售取值基础数据!$I:$I,$A5,销售取值基础数据!$B:$B,"&lt;="&amp;FH$4))*100%/(180-FH$4),FI$4&gt;=$C5,($L5-SUM(辅助表!$P5:FI5))*100%/(180-FH$4)),$A$2="销售计划（销售前）",$L5*100%/180,$A$2="达成情况",IF(FI$4&gt;=$C5,"实际销售数量未更新",IF($C5&gt;FI$4,SUMIFS(销售取值基础数据!$J:$J,销售取值基础数据!$I:$I,$A5,销售取值基础数据!$B:$B,FI$4),"")/(_xlfn.IFS(FI$4&lt;$C5,($L5-SUMIFS(销售取值基础数据!$J:$J,销售取值基础数据!$I:$I,$A5,销售取值基础数据!$B:$B,"&lt;="&amp;FH$4))*100%/(180-FH$4),FI$4&gt;=$C5,($L5-SUM(辅助表!$P5:FI5))*100%/(180-FH$4)))),$A$2="实际销售",IF($C5&gt;FI$4,SUMIFS(销售取值基础数据!$J:$J,销售取值基础数据!$I:$I,$A5,销售取值基础数据!$B:$B,FI$4),""))</f>
        <v>74.829787234042513</v>
      </c>
      <c r="FJ5" s="23" cm="1">
        <f t="array" ref="FJ5" ca="1">_xlfn.IFS($A$2="销售计划（销售后）",_xlfn.IFS(FJ$4&lt;$C5,($L5-SUMIFS(销售取值基础数据!$J:$J,销售取值基础数据!$I:$I,$A5,销售取值基础数据!$B:$B,"&lt;="&amp;FI$4))*100%/(180-FI$4),FJ$4&gt;=$C5,($L5-SUM(辅助表!$P5:FJ5))*100%/(180-FI$4)),$A$2="销售计划（销售前）",$L5*100%/180,$A$2="达成情况",IF(FJ$4&gt;=$C5,"实际销售数量未更新",IF($C5&gt;FJ$4,SUMIFS(销售取值基础数据!$J:$J,销售取值基础数据!$I:$I,$A5,销售取值基础数据!$B:$B,FJ$4),"")/(_xlfn.IFS(FJ$4&lt;$C5,($L5-SUMIFS(销售取值基础数据!$J:$J,销售取值基础数据!$I:$I,$A5,销售取值基础数据!$B:$B,"&lt;="&amp;FI$4))*100%/(180-FI$4),FJ$4&gt;=$C5,($L5-SUM(辅助表!$P5:FJ5))*100%/(180-FI$4)))),$A$2="实际销售",IF($C5&gt;FJ$4,SUMIFS(销售取值基础数据!$J:$J,销售取值基础数据!$I:$I,$A5,销售取值基础数据!$B:$B,FJ$4),""))</f>
        <v>74.829787234042513</v>
      </c>
      <c r="FK5" s="23" cm="1">
        <f t="array" ref="FK5" ca="1">_xlfn.IFS($A$2="销售计划（销售后）",_xlfn.IFS(FK$4&lt;$C5,($L5-SUMIFS(销售取值基础数据!$J:$J,销售取值基础数据!$I:$I,$A5,销售取值基础数据!$B:$B,"&lt;="&amp;FJ$4))*100%/(180-FJ$4),FK$4&gt;=$C5,($L5-SUM(辅助表!$P5:FK5))*100%/(180-FJ$4)),$A$2="销售计划（销售前）",$L5*100%/180,$A$2="达成情况",IF(FK$4&gt;=$C5,"实际销售数量未更新",IF($C5&gt;FK$4,SUMIFS(销售取值基础数据!$J:$J,销售取值基础数据!$I:$I,$A5,销售取值基础数据!$B:$B,FK$4),"")/(_xlfn.IFS(FK$4&lt;$C5,($L5-SUMIFS(销售取值基础数据!$J:$J,销售取值基础数据!$I:$I,$A5,销售取值基础数据!$B:$B,"&lt;="&amp;FJ$4))*100%/(180-FJ$4),FK$4&gt;=$C5,($L5-SUM(辅助表!$P5:FK5))*100%/(180-FJ$4)))),$A$2="实际销售",IF($C5&gt;FK$4,SUMIFS(销售取值基础数据!$J:$J,销售取值基础数据!$I:$I,$A5,销售取值基础数据!$B:$B,FK$4),""))</f>
        <v>74.829787234042513</v>
      </c>
      <c r="FL5" s="23" cm="1">
        <f t="array" ref="FL5" ca="1">_xlfn.IFS($A$2="销售计划（销售后）",_xlfn.IFS(FL$4&lt;$C5,($L5-SUMIFS(销售取值基础数据!$J:$J,销售取值基础数据!$I:$I,$A5,销售取值基础数据!$B:$B,"&lt;="&amp;FK$4))*100%/(180-FK$4),FL$4&gt;=$C5,($L5-SUM(辅助表!$P5:FL5))*100%/(180-FK$4)),$A$2="销售计划（销售前）",$L5*100%/180,$A$2="达成情况",IF(FL$4&gt;=$C5,"实际销售数量未更新",IF($C5&gt;FL$4,SUMIFS(销售取值基础数据!$J:$J,销售取值基础数据!$I:$I,$A5,销售取值基础数据!$B:$B,FL$4),"")/(_xlfn.IFS(FL$4&lt;$C5,($L5-SUMIFS(销售取值基础数据!$J:$J,销售取值基础数据!$I:$I,$A5,销售取值基础数据!$B:$B,"&lt;="&amp;FK$4))*100%/(180-FK$4),FL$4&gt;=$C5,($L5-SUM(辅助表!$P5:FL5))*100%/(180-FK$4)))),$A$2="实际销售",IF($C5&gt;FL$4,SUMIFS(销售取值基础数据!$J:$J,销售取值基础数据!$I:$I,$A5,销售取值基础数据!$B:$B,FL$4),""))</f>
        <v>74.829787234042499</v>
      </c>
      <c r="FM5" s="23" cm="1">
        <f t="array" ref="FM5" ca="1">_xlfn.IFS($A$2="销售计划（销售后）",_xlfn.IFS(FM$4&lt;$C5,($L5-SUMIFS(销售取值基础数据!$J:$J,销售取值基础数据!$I:$I,$A5,销售取值基础数据!$B:$B,"&lt;="&amp;FL$4))*100%/(180-FL$4),FM$4&gt;=$C5,($L5-SUM(辅助表!$P5:FM5))*100%/(180-FL$4)),$A$2="销售计划（销售前）",$L5*100%/180,$A$2="达成情况",IF(FM$4&gt;=$C5,"实际销售数量未更新",IF($C5&gt;FM$4,SUMIFS(销售取值基础数据!$J:$J,销售取值基础数据!$I:$I,$A5,销售取值基础数据!$B:$B,FM$4),"")/(_xlfn.IFS(FM$4&lt;$C5,($L5-SUMIFS(销售取值基础数据!$J:$J,销售取值基础数据!$I:$I,$A5,销售取值基础数据!$B:$B,"&lt;="&amp;FL$4))*100%/(180-FL$4),FM$4&gt;=$C5,($L5-SUM(辅助表!$P5:FM5))*100%/(180-FL$4)))),$A$2="实际销售",IF($C5&gt;FM$4,SUMIFS(销售取值基础数据!$J:$J,销售取值基础数据!$I:$I,$A5,销售取值基础数据!$B:$B,FM$4),""))</f>
        <v>74.829787234042499</v>
      </c>
      <c r="FN5" s="23" cm="1">
        <f t="array" ref="FN5" ca="1">_xlfn.IFS($A$2="销售计划（销售后）",_xlfn.IFS(FN$4&lt;$C5,($L5-SUMIFS(销售取值基础数据!$J:$J,销售取值基础数据!$I:$I,$A5,销售取值基础数据!$B:$B,"&lt;="&amp;FM$4))*100%/(180-FM$4),FN$4&gt;=$C5,($L5-SUM(辅助表!$P5:FN5))*100%/(180-FM$4)),$A$2="销售计划（销售前）",$L5*100%/180,$A$2="达成情况",IF(FN$4&gt;=$C5,"实际销售数量未更新",IF($C5&gt;FN$4,SUMIFS(销售取值基础数据!$J:$J,销售取值基础数据!$I:$I,$A5,销售取值基础数据!$B:$B,FN$4),"")/(_xlfn.IFS(FN$4&lt;$C5,($L5-SUMIFS(销售取值基础数据!$J:$J,销售取值基础数据!$I:$I,$A5,销售取值基础数据!$B:$B,"&lt;="&amp;FM$4))*100%/(180-FM$4),FN$4&gt;=$C5,($L5-SUM(辅助表!$P5:FN5))*100%/(180-FM$4)))),$A$2="实际销售",IF($C5&gt;FN$4,SUMIFS(销售取值基础数据!$J:$J,销售取值基础数据!$I:$I,$A5,销售取值基础数据!$B:$B,FN$4),""))</f>
        <v>74.829787234042485</v>
      </c>
      <c r="FO5" s="23" cm="1">
        <f t="array" ref="FO5" ca="1">_xlfn.IFS($A$2="销售计划（销售后）",_xlfn.IFS(FO$4&lt;$C5,($L5-SUMIFS(销售取值基础数据!$J:$J,销售取值基础数据!$I:$I,$A5,销售取值基础数据!$B:$B,"&lt;="&amp;FN$4))*100%/(180-FN$4),FO$4&gt;=$C5,($L5-SUM(辅助表!$P5:FO5))*100%/(180-FN$4)),$A$2="销售计划（销售前）",$L5*100%/180,$A$2="达成情况",IF(FO$4&gt;=$C5,"实际销售数量未更新",IF($C5&gt;FO$4,SUMIFS(销售取值基础数据!$J:$J,销售取值基础数据!$I:$I,$A5,销售取值基础数据!$B:$B,FO$4),"")/(_xlfn.IFS(FO$4&lt;$C5,($L5-SUMIFS(销售取值基础数据!$J:$J,销售取值基础数据!$I:$I,$A5,销售取值基础数据!$B:$B,"&lt;="&amp;FN$4))*100%/(180-FN$4),FO$4&gt;=$C5,($L5-SUM(辅助表!$P5:FO5))*100%/(180-FN$4)))),$A$2="实际销售",IF($C5&gt;FO$4,SUMIFS(销售取值基础数据!$J:$J,销售取值基础数据!$I:$I,$A5,销售取值基础数据!$B:$B,FO$4),""))</f>
        <v>74.829787234042485</v>
      </c>
      <c r="FP5" s="23" cm="1">
        <f t="array" ref="FP5" ca="1">_xlfn.IFS($A$2="销售计划（销售后）",_xlfn.IFS(FP$4&lt;$C5,($L5-SUMIFS(销售取值基础数据!$J:$J,销售取值基础数据!$I:$I,$A5,销售取值基础数据!$B:$B,"&lt;="&amp;FO$4))*100%/(180-FO$4),FP$4&gt;=$C5,($L5-SUM(辅助表!$P5:FP5))*100%/(180-FO$4)),$A$2="销售计划（销售前）",$L5*100%/180,$A$2="达成情况",IF(FP$4&gt;=$C5,"实际销售数量未更新",IF($C5&gt;FP$4,SUMIFS(销售取值基础数据!$J:$J,销售取值基础数据!$I:$I,$A5,销售取值基础数据!$B:$B,FP$4),"")/(_xlfn.IFS(FP$4&lt;$C5,($L5-SUMIFS(销售取值基础数据!$J:$J,销售取值基础数据!$I:$I,$A5,销售取值基础数据!$B:$B,"&lt;="&amp;FO$4))*100%/(180-FO$4),FP$4&gt;=$C5,($L5-SUM(辅助表!$P5:FP5))*100%/(180-FO$4)))),$A$2="实际销售",IF($C5&gt;FP$4,SUMIFS(销售取值基础数据!$J:$J,销售取值基础数据!$I:$I,$A5,销售取值基础数据!$B:$B,FP$4),""))</f>
        <v>74.82978723404247</v>
      </c>
      <c r="FQ5" s="23" cm="1">
        <f t="array" ref="FQ5" ca="1">_xlfn.IFS($A$2="销售计划（销售后）",_xlfn.IFS(FQ$4&lt;$C5,($L5-SUMIFS(销售取值基础数据!$J:$J,销售取值基础数据!$I:$I,$A5,销售取值基础数据!$B:$B,"&lt;="&amp;FP$4))*100%/(180-FP$4),FQ$4&gt;=$C5,($L5-SUM(辅助表!$P5:FQ5))*100%/(180-FP$4)),$A$2="销售计划（销售前）",$L5*100%/180,$A$2="达成情况",IF(FQ$4&gt;=$C5,"实际销售数量未更新",IF($C5&gt;FQ$4,SUMIFS(销售取值基础数据!$J:$J,销售取值基础数据!$I:$I,$A5,销售取值基础数据!$B:$B,FQ$4),"")/(_xlfn.IFS(FQ$4&lt;$C5,($L5-SUMIFS(销售取值基础数据!$J:$J,销售取值基础数据!$I:$I,$A5,销售取值基础数据!$B:$B,"&lt;="&amp;FP$4))*100%/(180-FP$4),FQ$4&gt;=$C5,($L5-SUM(辅助表!$P5:FQ5))*100%/(180-FP$4)))),$A$2="实际销售",IF($C5&gt;FQ$4,SUMIFS(销售取值基础数据!$J:$J,销售取值基础数据!$I:$I,$A5,销售取值基础数据!$B:$B,FQ$4),""))</f>
        <v>74.829787234042456</v>
      </c>
      <c r="FR5" s="23" cm="1">
        <f t="array" ref="FR5" ca="1">_xlfn.IFS($A$2="销售计划（销售后）",_xlfn.IFS(FR$4&lt;$C5,($L5-SUMIFS(销售取值基础数据!$J:$J,销售取值基础数据!$I:$I,$A5,销售取值基础数据!$B:$B,"&lt;="&amp;FQ$4))*100%/(180-FQ$4),FR$4&gt;=$C5,($L5-SUM(辅助表!$P5:FR5))*100%/(180-FQ$4)),$A$2="销售计划（销售前）",$L5*100%/180,$A$2="达成情况",IF(FR$4&gt;=$C5,"实际销售数量未更新",IF($C5&gt;FR$4,SUMIFS(销售取值基础数据!$J:$J,销售取值基础数据!$I:$I,$A5,销售取值基础数据!$B:$B,FR$4),"")/(_xlfn.IFS(FR$4&lt;$C5,($L5-SUMIFS(销售取值基础数据!$J:$J,销售取值基础数据!$I:$I,$A5,销售取值基础数据!$B:$B,"&lt;="&amp;FQ$4))*100%/(180-FQ$4),FR$4&gt;=$C5,($L5-SUM(辅助表!$P5:FR5))*100%/(180-FQ$4)))),$A$2="实际销售",IF($C5&gt;FR$4,SUMIFS(销售取值基础数据!$J:$J,销售取值基础数据!$I:$I,$A5,销售取值基础数据!$B:$B,FR$4),""))</f>
        <v>74.829787234042456</v>
      </c>
      <c r="FS5" s="23" cm="1">
        <f t="array" ref="FS5" ca="1">_xlfn.IFS($A$2="销售计划（销售后）",_xlfn.IFS(FS$4&lt;$C5,($L5-SUMIFS(销售取值基础数据!$J:$J,销售取值基础数据!$I:$I,$A5,销售取值基础数据!$B:$B,"&lt;="&amp;FR$4))*100%/(180-FR$4),FS$4&gt;=$C5,($L5-SUM(辅助表!$P5:FS5))*100%/(180-FR$4)),$A$2="销售计划（销售前）",$L5*100%/180,$A$2="达成情况",IF(FS$4&gt;=$C5,"实际销售数量未更新",IF($C5&gt;FS$4,SUMIFS(销售取值基础数据!$J:$J,销售取值基础数据!$I:$I,$A5,销售取值基础数据!$B:$B,FS$4),"")/(_xlfn.IFS(FS$4&lt;$C5,($L5-SUMIFS(销售取值基础数据!$J:$J,销售取值基础数据!$I:$I,$A5,销售取值基础数据!$B:$B,"&lt;="&amp;FR$4))*100%/(180-FR$4),FS$4&gt;=$C5,($L5-SUM(辅助表!$P5:FS5))*100%/(180-FR$4)))),$A$2="实际销售",IF($C5&gt;FS$4,SUMIFS(销售取值基础数据!$J:$J,销售取值基础数据!$I:$I,$A5,销售取值基础数据!$B:$B,FS$4),""))</f>
        <v>74.829787234042442</v>
      </c>
      <c r="FT5" s="23" cm="1">
        <f t="array" ref="FT5" ca="1">_xlfn.IFS($A$2="销售计划（销售后）",_xlfn.IFS(FT$4&lt;$C5,($L5-SUMIFS(销售取值基础数据!$J:$J,销售取值基础数据!$I:$I,$A5,销售取值基础数据!$B:$B,"&lt;="&amp;FS$4))*100%/(180-FS$4),FT$4&gt;=$C5,($L5-SUM(辅助表!$P5:FT5))*100%/(180-FS$4)),$A$2="销售计划（销售前）",$L5*100%/180,$A$2="达成情况",IF(FT$4&gt;=$C5,"实际销售数量未更新",IF($C5&gt;FT$4,SUMIFS(销售取值基础数据!$J:$J,销售取值基础数据!$I:$I,$A5,销售取值基础数据!$B:$B,FT$4),"")/(_xlfn.IFS(FT$4&lt;$C5,($L5-SUMIFS(销售取值基础数据!$J:$J,销售取值基础数据!$I:$I,$A5,销售取值基础数据!$B:$B,"&lt;="&amp;FS$4))*100%/(180-FS$4),FT$4&gt;=$C5,($L5-SUM(辅助表!$P5:FT5))*100%/(180-FS$4)))),$A$2="实际销售",IF($C5&gt;FT$4,SUMIFS(销售取值基础数据!$J:$J,销售取值基础数据!$I:$I,$A5,销售取值基础数据!$B:$B,FT$4),""))</f>
        <v>74.829787234042456</v>
      </c>
      <c r="FU5" s="23" cm="1">
        <f t="array" ref="FU5" ca="1">_xlfn.IFS($A$2="销售计划（销售后）",_xlfn.IFS(FU$4&lt;$C5,($L5-SUMIFS(销售取值基础数据!$J:$J,销售取值基础数据!$I:$I,$A5,销售取值基础数据!$B:$B,"&lt;="&amp;FT$4))*100%/(180-FT$4),FU$4&gt;=$C5,($L5-SUM(辅助表!$P5:FU5))*100%/(180-FT$4)),$A$2="销售计划（销售前）",$L5*100%/180,$A$2="达成情况",IF(FU$4&gt;=$C5,"实际销售数量未更新",IF($C5&gt;FU$4,SUMIFS(销售取值基础数据!$J:$J,销售取值基础数据!$I:$I,$A5,销售取值基础数据!$B:$B,FU$4),"")/(_xlfn.IFS(FU$4&lt;$C5,($L5-SUMIFS(销售取值基础数据!$J:$J,销售取值基础数据!$I:$I,$A5,销售取值基础数据!$B:$B,"&lt;="&amp;FT$4))*100%/(180-FT$4),FU$4&gt;=$C5,($L5-SUM(辅助表!$P5:FU5))*100%/(180-FT$4)))),$A$2="实际销售",IF($C5&gt;FU$4,SUMIFS(销售取值基础数据!$J:$J,销售取值基础数据!$I:$I,$A5,销售取值基础数据!$B:$B,FU$4),""))</f>
        <v>74.82978723404247</v>
      </c>
      <c r="FV5" s="23" cm="1">
        <f t="array" ref="FV5" ca="1">_xlfn.IFS($A$2="销售计划（销售后）",_xlfn.IFS(FV$4&lt;$C5,($L5-SUMIFS(销售取值基础数据!$J:$J,销售取值基础数据!$I:$I,$A5,销售取值基础数据!$B:$B,"&lt;="&amp;FU$4))*100%/(180-FU$4),FV$4&gt;=$C5,($L5-SUM(辅助表!$P5:FV5))*100%/(180-FU$4)),$A$2="销售计划（销售前）",$L5*100%/180,$A$2="达成情况",IF(FV$4&gt;=$C5,"实际销售数量未更新",IF($C5&gt;FV$4,SUMIFS(销售取值基础数据!$J:$J,销售取值基础数据!$I:$I,$A5,销售取值基础数据!$B:$B,FV$4),"")/(_xlfn.IFS(FV$4&lt;$C5,($L5-SUMIFS(销售取值基础数据!$J:$J,销售取值基础数据!$I:$I,$A5,销售取值基础数据!$B:$B,"&lt;="&amp;FU$4))*100%/(180-FU$4),FV$4&gt;=$C5,($L5-SUM(辅助表!$P5:FV5))*100%/(180-FU$4)))),$A$2="实际销售",IF($C5&gt;FV$4,SUMIFS(销售取值基础数据!$J:$J,销售取值基础数据!$I:$I,$A5,销售取值基础数据!$B:$B,FV$4),""))</f>
        <v>74.829787234042485</v>
      </c>
      <c r="FW5" s="23" cm="1">
        <f t="array" ref="FW5" ca="1">_xlfn.IFS($A$2="销售计划（销售后）",_xlfn.IFS(FW$4&lt;$C5,($L5-SUMIFS(销售取值基础数据!$J:$J,销售取值基础数据!$I:$I,$A5,销售取值基础数据!$B:$B,"&lt;="&amp;FV$4))*100%/(180-FV$4),FW$4&gt;=$C5,($L5-SUM(辅助表!$P5:FW5))*100%/(180-FV$4)),$A$2="销售计划（销售前）",$L5*100%/180,$A$2="达成情况",IF(FW$4&gt;=$C5,"实际销售数量未更新",IF($C5&gt;FW$4,SUMIFS(销售取值基础数据!$J:$J,销售取值基础数据!$I:$I,$A5,销售取值基础数据!$B:$B,FW$4),"")/(_xlfn.IFS(FW$4&lt;$C5,($L5-SUMIFS(销售取值基础数据!$J:$J,销售取值基础数据!$I:$I,$A5,销售取值基础数据!$B:$B,"&lt;="&amp;FV$4))*100%/(180-FV$4),FW$4&gt;=$C5,($L5-SUM(辅助表!$P5:FW5))*100%/(180-FV$4)))),$A$2="实际销售",IF($C5&gt;FW$4,SUMIFS(销售取值基础数据!$J:$J,销售取值基础数据!$I:$I,$A5,销售取值基础数据!$B:$B,FW$4),""))</f>
        <v>74.82978723404247</v>
      </c>
      <c r="FX5" s="23" cm="1">
        <f t="array" ref="FX5" ca="1">_xlfn.IFS($A$2="销售计划（销售后）",_xlfn.IFS(FX$4&lt;$C5,($L5-SUMIFS(销售取值基础数据!$J:$J,销售取值基础数据!$I:$I,$A5,销售取值基础数据!$B:$B,"&lt;="&amp;FW$4))*100%/(180-FW$4),FX$4&gt;=$C5,($L5-SUM(辅助表!$P5:FX5))*100%/(180-FW$4)),$A$2="销售计划（销售前）",$L5*100%/180,$A$2="达成情况",IF(FX$4&gt;=$C5,"实际销售数量未更新",IF($C5&gt;FX$4,SUMIFS(销售取值基础数据!$J:$J,销售取值基础数据!$I:$I,$A5,销售取值基础数据!$B:$B,FX$4),"")/(_xlfn.IFS(FX$4&lt;$C5,($L5-SUMIFS(销售取值基础数据!$J:$J,销售取值基础数据!$I:$I,$A5,销售取值基础数据!$B:$B,"&lt;="&amp;FW$4))*100%/(180-FW$4),FX$4&gt;=$C5,($L5-SUM(辅助表!$P5:FX5))*100%/(180-FW$4)))),$A$2="实际销售",IF($C5&gt;FX$4,SUMIFS(销售取值基础数据!$J:$J,销售取值基础数据!$I:$I,$A5,销售取值基础数据!$B:$B,FX$4),""))</f>
        <v>74.829787234042485</v>
      </c>
      <c r="FY5" s="23" cm="1">
        <f t="array" ref="FY5" ca="1">_xlfn.IFS($A$2="销售计划（销售后）",_xlfn.IFS(FY$4&lt;$C5,($L5-SUMIFS(销售取值基础数据!$J:$J,销售取值基础数据!$I:$I,$A5,销售取值基础数据!$B:$B,"&lt;="&amp;FX$4))*100%/(180-FX$4),FY$4&gt;=$C5,($L5-SUM(辅助表!$P5:FY5))*100%/(180-FX$4)),$A$2="销售计划（销售前）",$L5*100%/180,$A$2="达成情况",IF(FY$4&gt;=$C5,"实际销售数量未更新",IF($C5&gt;FY$4,SUMIFS(销售取值基础数据!$J:$J,销售取值基础数据!$I:$I,$A5,销售取值基础数据!$B:$B,FY$4),"")/(_xlfn.IFS(FY$4&lt;$C5,($L5-SUMIFS(销售取值基础数据!$J:$J,销售取值基础数据!$I:$I,$A5,销售取值基础数据!$B:$B,"&lt;="&amp;FX$4))*100%/(180-FX$4),FY$4&gt;=$C5,($L5-SUM(辅助表!$P5:FY5))*100%/(180-FX$4)))),$A$2="实际销售",IF($C5&gt;FY$4,SUMIFS(销售取值基础数据!$J:$J,销售取值基础数据!$I:$I,$A5,销售取值基础数据!$B:$B,FY$4),""))</f>
        <v>74.829787234042513</v>
      </c>
      <c r="FZ5" s="23" cm="1">
        <f t="array" ref="FZ5" ca="1">_xlfn.IFS($A$2="销售计划（销售后）",_xlfn.IFS(FZ$4&lt;$C5,($L5-SUMIFS(销售取值基础数据!$J:$J,销售取值基础数据!$I:$I,$A5,销售取值基础数据!$B:$B,"&lt;="&amp;FY$4))*100%/(180-FY$4),FZ$4&gt;=$C5,($L5-SUM(辅助表!$P5:FZ5))*100%/(180-FY$4)),$A$2="销售计划（销售前）",$L5*100%/180,$A$2="达成情况",IF(FZ$4&gt;=$C5,"实际销售数量未更新",IF($C5&gt;FZ$4,SUMIFS(销售取值基础数据!$J:$J,销售取值基础数据!$I:$I,$A5,销售取值基础数据!$B:$B,FZ$4),"")/(_xlfn.IFS(FZ$4&lt;$C5,($L5-SUMIFS(销售取值基础数据!$J:$J,销售取值基础数据!$I:$I,$A5,销售取值基础数据!$B:$B,"&lt;="&amp;FY$4))*100%/(180-FY$4),FZ$4&gt;=$C5,($L5-SUM(辅助表!$P5:FZ5))*100%/(180-FY$4)))),$A$2="实际销售",IF($C5&gt;FZ$4,SUMIFS(销售取值基础数据!$J:$J,销售取值基础数据!$I:$I,$A5,销售取值基础数据!$B:$B,FZ$4),""))</f>
        <v>74.829787234042527</v>
      </c>
      <c r="GA5" s="23" cm="1">
        <f t="array" ref="GA5" ca="1">_xlfn.IFS($A$2="销售计划（销售后）",_xlfn.IFS(GA$4&lt;$C5,($L5-SUMIFS(销售取值基础数据!$J:$J,销售取值基础数据!$I:$I,$A5,销售取值基础数据!$B:$B,"&lt;="&amp;FZ$4))*100%/(180-FZ$4),GA$4&gt;=$C5,($L5-SUM(辅助表!$P5:GA5))*100%/(180-FZ$4)),$A$2="销售计划（销售前）",$L5*100%/180,$A$2="达成情况",IF(GA$4&gt;=$C5,"实际销售数量未更新",IF($C5&gt;GA$4,SUMIFS(销售取值基础数据!$J:$J,销售取值基础数据!$I:$I,$A5,销售取值基础数据!$B:$B,GA$4),"")/(_xlfn.IFS(GA$4&lt;$C5,($L5-SUMIFS(销售取值基础数据!$J:$J,销售取值基础数据!$I:$I,$A5,销售取值基础数据!$B:$B,"&lt;="&amp;FZ$4))*100%/(180-FZ$4),GA$4&gt;=$C5,($L5-SUM(辅助表!$P5:GA5))*100%/(180-FZ$4)))),$A$2="实际销售",IF($C5&gt;GA$4,SUMIFS(销售取值基础数据!$J:$J,销售取值基础数据!$I:$I,$A5,销售取值基础数据!$B:$B,GA$4),""))</f>
        <v>74.829787234042513</v>
      </c>
      <c r="GB5" s="23" cm="1">
        <f t="array" ref="GB5" ca="1">_xlfn.IFS($A$2="销售计划（销售后）",_xlfn.IFS(GB$4&lt;$C5,($L5-SUMIFS(销售取值基础数据!$J:$J,销售取值基础数据!$I:$I,$A5,销售取值基础数据!$B:$B,"&lt;="&amp;GA$4))*100%/(180-GA$4),GB$4&gt;=$C5,($L5-SUM(辅助表!$P5:GB5))*100%/(180-GA$4)),$A$2="销售计划（销售前）",$L5*100%/180,$A$2="达成情况",IF(GB$4&gt;=$C5,"实际销售数量未更新",IF($C5&gt;GB$4,SUMIFS(销售取值基础数据!$J:$J,销售取值基础数据!$I:$I,$A5,销售取值基础数据!$B:$B,GB$4),"")/(_xlfn.IFS(GB$4&lt;$C5,($L5-SUMIFS(销售取值基础数据!$J:$J,销售取值基础数据!$I:$I,$A5,销售取值基础数据!$B:$B,"&lt;="&amp;GA$4))*100%/(180-GA$4),GB$4&gt;=$C5,($L5-SUM(辅助表!$P5:GB5))*100%/(180-GA$4)))),$A$2="实际销售",IF($C5&gt;GB$4,SUMIFS(销售取值基础数据!$J:$J,销售取值基础数据!$I:$I,$A5,销售取值基础数据!$B:$B,GB$4),""))</f>
        <v>74.829787234042499</v>
      </c>
      <c r="GC5" s="23" cm="1">
        <f t="array" ref="GC5" ca="1">_xlfn.IFS($A$2="销售计划（销售后）",_xlfn.IFS(GC$4&lt;$C5,($L5-SUMIFS(销售取值基础数据!$J:$J,销售取值基础数据!$I:$I,$A5,销售取值基础数据!$B:$B,"&lt;="&amp;GB$4))*100%/(180-GB$4),GC$4&gt;=$C5,($L5-SUM(辅助表!$P5:GC5))*100%/(180-GB$4)),$A$2="销售计划（销售前）",$L5*100%/180,$A$2="达成情况",IF(GC$4&gt;=$C5,"实际销售数量未更新",IF($C5&gt;GC$4,SUMIFS(销售取值基础数据!$J:$J,销售取值基础数据!$I:$I,$A5,销售取值基础数据!$B:$B,GC$4),"")/(_xlfn.IFS(GC$4&lt;$C5,($L5-SUMIFS(销售取值基础数据!$J:$J,销售取值基础数据!$I:$I,$A5,销售取值基础数据!$B:$B,"&lt;="&amp;GB$4))*100%/(180-GB$4),GC$4&gt;=$C5,($L5-SUM(辅助表!$P5:GC5))*100%/(180-GB$4)))),$A$2="实际销售",IF($C5&gt;GC$4,SUMIFS(销售取值基础数据!$J:$J,销售取值基础数据!$I:$I,$A5,销售取值基础数据!$B:$B,GC$4),""))</f>
        <v>74.829787234042485</v>
      </c>
      <c r="GD5" s="23" cm="1">
        <f t="array" ref="GD5" ca="1">_xlfn.IFS($A$2="销售计划（销售后）",_xlfn.IFS(GD$4&lt;$C5,($L5-SUMIFS(销售取值基础数据!$J:$J,销售取值基础数据!$I:$I,$A5,销售取值基础数据!$B:$B,"&lt;="&amp;GC$4))*100%/(180-GC$4),GD$4&gt;=$C5,($L5-SUM(辅助表!$P5:GD5))*100%/(180-GC$4)),$A$2="销售计划（销售前）",$L5*100%/180,$A$2="达成情况",IF(GD$4&gt;=$C5,"实际销售数量未更新",IF($C5&gt;GD$4,SUMIFS(销售取值基础数据!$J:$J,销售取值基础数据!$I:$I,$A5,销售取值基础数据!$B:$B,GD$4),"")/(_xlfn.IFS(GD$4&lt;$C5,($L5-SUMIFS(销售取值基础数据!$J:$J,销售取值基础数据!$I:$I,$A5,销售取值基础数据!$B:$B,"&lt;="&amp;GC$4))*100%/(180-GC$4),GD$4&gt;=$C5,($L5-SUM(辅助表!$P5:GD5))*100%/(180-GC$4)))),$A$2="实际销售",IF($C5&gt;GD$4,SUMIFS(销售取值基础数据!$J:$J,销售取值基础数据!$I:$I,$A5,销售取值基础数据!$B:$B,GD$4),""))</f>
        <v>74.82978723404247</v>
      </c>
      <c r="GE5" s="23" cm="1">
        <f t="array" ref="GE5" ca="1">_xlfn.IFS($A$2="销售计划（销售后）",_xlfn.IFS(GE$4&lt;$C5,($L5-SUMIFS(销售取值基础数据!$J:$J,销售取值基础数据!$I:$I,$A5,销售取值基础数据!$B:$B,"&lt;="&amp;GD$4))*100%/(180-GD$4),GE$4&gt;=$C5,($L5-SUM(辅助表!$P5:GE5))*100%/(180-GD$4)),$A$2="销售计划（销售前）",$L5*100%/180,$A$2="达成情况",IF(GE$4&gt;=$C5,"实际销售数量未更新",IF($C5&gt;GE$4,SUMIFS(销售取值基础数据!$J:$J,销售取值基础数据!$I:$I,$A5,销售取值基础数据!$B:$B,GE$4),"")/(_xlfn.IFS(GE$4&lt;$C5,($L5-SUMIFS(销售取值基础数据!$J:$J,销售取值基础数据!$I:$I,$A5,销售取值基础数据!$B:$B,"&lt;="&amp;GD$4))*100%/(180-GD$4),GE$4&gt;=$C5,($L5-SUM(辅助表!$P5:GE5))*100%/(180-GD$4)))),$A$2="实际销售",IF($C5&gt;GE$4,SUMIFS(销售取值基础数据!$J:$J,销售取值基础数据!$I:$I,$A5,销售取值基础数据!$B:$B,GE$4),""))</f>
        <v>74.829787234042442</v>
      </c>
      <c r="GF5" s="23" cm="1">
        <f t="array" ref="GF5" ca="1">_xlfn.IFS($A$2="销售计划（销售后）",_xlfn.IFS(GF$4&lt;$C5,($L5-SUMIFS(销售取值基础数据!$J:$J,销售取值基础数据!$I:$I,$A5,销售取值基础数据!$B:$B,"&lt;="&amp;GE$4))*100%/(180-GE$4),GF$4&gt;=$C5,($L5-SUM(辅助表!$P5:GF5))*100%/(180-GE$4)),$A$2="销售计划（销售前）",$L5*100%/180,$A$2="达成情况",IF(GF$4&gt;=$C5,"实际销售数量未更新",IF($C5&gt;GF$4,SUMIFS(销售取值基础数据!$J:$J,销售取值基础数据!$I:$I,$A5,销售取值基础数据!$B:$B,GF$4),"")/(_xlfn.IFS(GF$4&lt;$C5,($L5-SUMIFS(销售取值基础数据!$J:$J,销售取值基础数据!$I:$I,$A5,销售取值基础数据!$B:$B,"&lt;="&amp;GE$4))*100%/(180-GE$4),GF$4&gt;=$C5,($L5-SUM(辅助表!$P5:GF5))*100%/(180-GE$4)))),$A$2="实际销售",IF($C5&gt;GF$4,SUMIFS(销售取值基础数据!$J:$J,销售取值基础数据!$I:$I,$A5,销售取值基础数据!$B:$B,GF$4),""))</f>
        <v>74.829787234042414</v>
      </c>
      <c r="GG5" s="23" cm="1">
        <f t="array" ref="GG5" ca="1">_xlfn.IFS($A$2="销售计划（销售后）",_xlfn.IFS(GG$4&lt;$C5,($L5-SUMIFS(销售取值基础数据!$J:$J,销售取值基础数据!$I:$I,$A5,销售取值基础数据!$B:$B,"&lt;="&amp;GF$4))*100%/(180-GF$4),GG$4&gt;=$C5,($L5-SUM(辅助表!$P5:GG5))*100%/(180-GF$4)),$A$2="销售计划（销售前）",$L5*100%/180,$A$2="达成情况",IF(GG$4&gt;=$C5,"实际销售数量未更新",IF($C5&gt;GG$4,SUMIFS(销售取值基础数据!$J:$J,销售取值基础数据!$I:$I,$A5,销售取值基础数据!$B:$B,GG$4),"")/(_xlfn.IFS(GG$4&lt;$C5,($L5-SUMIFS(销售取值基础数据!$J:$J,销售取值基础数据!$I:$I,$A5,销售取值基础数据!$B:$B,"&lt;="&amp;GF$4))*100%/(180-GF$4),GG$4&gt;=$C5,($L5-SUM(辅助表!$P5:GG5))*100%/(180-GF$4)))),$A$2="实际销售",IF($C5&gt;GG$4,SUMIFS(销售取值基础数据!$J:$J,销售取值基础数据!$I:$I,$A5,销售取值基础数据!$B:$B,GG$4),""))</f>
        <v>74.829787234042371</v>
      </c>
      <c r="GH5" s="23" cm="1">
        <f t="array" ref="GH5" ca="1">_xlfn.IFS($A$2="销售计划（销售后）",_xlfn.IFS(GH$4&lt;$C5,($L5-SUMIFS(销售取值基础数据!$J:$J,销售取值基础数据!$I:$I,$A5,销售取值基础数据!$B:$B,"&lt;="&amp;GG$4))*100%/(180-GG$4),GH$4&gt;=$C5,($L5-SUM(辅助表!$P5:GH5))*100%/(180-GG$4)),$A$2="销售计划（销售前）",$L5*100%/180,$A$2="达成情况",IF(GH$4&gt;=$C5,"实际销售数量未更新",IF($C5&gt;GH$4,SUMIFS(销售取值基础数据!$J:$J,销售取值基础数据!$I:$I,$A5,销售取值基础数据!$B:$B,GH$4),"")/(_xlfn.IFS(GH$4&lt;$C5,($L5-SUMIFS(销售取值基础数据!$J:$J,销售取值基础数据!$I:$I,$A5,销售取值基础数据!$B:$B,"&lt;="&amp;GG$4))*100%/(180-GG$4),GH$4&gt;=$C5,($L5-SUM(辅助表!$P5:GH5))*100%/(180-GG$4)))),$A$2="实际销售",IF($C5&gt;GH$4,SUMIFS(销售取值基础数据!$J:$J,销售取值基础数据!$I:$I,$A5,销售取值基础数据!$B:$B,GH$4),""))</f>
        <v>74.829787234042485</v>
      </c>
      <c r="GI5" s="23" cm="1">
        <f t="array" ref="GI5" ca="1">_xlfn.IFS($A$2="销售计划（销售后）",_xlfn.IFS(GI$4&lt;$C5,($L5-SUMIFS(销售取值基础数据!$J:$J,销售取值基础数据!$I:$I,$A5,销售取值基础数据!$B:$B,"&lt;="&amp;GH$4))*100%/(180-GH$4),GI$4&gt;=$C5,($L5-SUM(辅助表!$P5:GI5))*100%/(180-GH$4)),$A$2="销售计划（销售前）",$L5*100%/180,$A$2="达成情况",IF(GI$4&gt;=$C5,"实际销售数量未更新",IF($C5&gt;GI$4,SUMIFS(销售取值基础数据!$J:$J,销售取值基础数据!$I:$I,$A5,销售取值基础数据!$B:$B,GI$4),"")/(_xlfn.IFS(GI$4&lt;$C5,($L5-SUMIFS(销售取值基础数据!$J:$J,销售取值基础数据!$I:$I,$A5,销售取值基础数据!$B:$B,"&lt;="&amp;GH$4))*100%/(180-GH$4),GI$4&gt;=$C5,($L5-SUM(辅助表!$P5:GI5))*100%/(180-GH$4)))),$A$2="实际销售",IF($C5&gt;GI$4,SUMIFS(销售取值基础数据!$J:$J,销售取值基础数据!$I:$I,$A5,销售取值基础数据!$B:$B,GI$4),""))</f>
        <v>74.829787234042442</v>
      </c>
      <c r="GJ5" s="23" cm="1">
        <f t="array" ref="GJ5" ca="1">_xlfn.IFS($A$2="销售计划（销售后）",_xlfn.IFS(GJ$4&lt;$C5,($L5-SUMIFS(销售取值基础数据!$J:$J,销售取值基础数据!$I:$I,$A5,销售取值基础数据!$B:$B,"&lt;="&amp;GI$4))*100%/(180-GI$4),GJ$4&gt;=$C5,($L5-SUM(辅助表!$P5:GJ5))*100%/(180-GI$4)),$A$2="销售计划（销售前）",$L5*100%/180,$A$2="达成情况",IF(GJ$4&gt;=$C5,"实际销售数量未更新",IF($C5&gt;GJ$4,SUMIFS(销售取值基础数据!$J:$J,销售取值基础数据!$I:$I,$A5,销售取值基础数据!$B:$B,GJ$4),"")/(_xlfn.IFS(GJ$4&lt;$C5,($L5-SUMIFS(销售取值基础数据!$J:$J,销售取值基础数据!$I:$I,$A5,销售取值基础数据!$B:$B,"&lt;="&amp;GI$4))*100%/(180-GI$4),GJ$4&gt;=$C5,($L5-SUM(辅助表!$P5:GJ5))*100%/(180-GI$4)))),$A$2="实际销售",IF($C5&gt;GJ$4,SUMIFS(销售取值基础数据!$J:$J,销售取值基础数据!$I:$I,$A5,销售取值基础数据!$B:$B,GJ$4),""))</f>
        <v>74.829787234042669</v>
      </c>
      <c r="GK5" s="23" cm="1">
        <f t="array" ref="GK5" ca="1">_xlfn.IFS($A$2="销售计划（销售后）",_xlfn.IFS(GK$4&lt;$C5,($L5-SUMIFS(销售取值基础数据!$J:$J,销售取值基础数据!$I:$I,$A5,销售取值基础数据!$B:$B,"&lt;="&amp;GJ$4))*100%/(180-GJ$4),GK$4&gt;=$C5,($L5-SUM(辅助表!$P5:GK5))*100%/(180-GJ$4)),$A$2="销售计划（销售前）",$L5*100%/180,$A$2="达成情况",IF(GK$4&gt;=$C5,"实际销售数量未更新",IF($C5&gt;GK$4,SUMIFS(销售取值基础数据!$J:$J,销售取值基础数据!$I:$I,$A5,销售取值基础数据!$B:$B,GK$4),"")/(_xlfn.IFS(GK$4&lt;$C5,($L5-SUMIFS(销售取值基础数据!$J:$J,销售取值基础数据!$I:$I,$A5,销售取值基础数据!$B:$B,"&lt;="&amp;GJ$4))*100%/(180-GJ$4),GK$4&gt;=$C5,($L5-SUM(辅助表!$P5:GK5))*100%/(180-GJ$4)))),$A$2="实际销售",IF($C5&gt;GK$4,SUMIFS(销售取值基础数据!$J:$J,销售取值基础数据!$I:$I,$A5,销售取值基础数据!$B:$B,GK$4),""))</f>
        <v>74.829787234043124</v>
      </c>
      <c r="GL5" s="23" cm="1">
        <f t="array" ref="GL5" ca="1">_xlfn.IFS($A$2="销售计划（销售后）",_xlfn.IFS(GL$4&lt;$C5,($L5-SUMIFS(销售取值基础数据!$J:$J,销售取值基础数据!$I:$I,$A5,销售取值基础数据!$B:$B,"&lt;="&amp;GK$4))*100%/(180-GK$4),GL$4&gt;=$C5,($L5-SUM(辅助表!$P5:GL5))*100%/(180-GK$4)),$A$2="销售计划（销售前）",$L5*100%/180,$A$2="达成情况",IF(GL$4&gt;=$C5,"实际销售数量未更新",IF($C5&gt;GL$4,SUMIFS(销售取值基础数据!$J:$J,销售取值基础数据!$I:$I,$A5,销售取值基础数据!$B:$B,GL$4),"")/(_xlfn.IFS(GL$4&lt;$C5,($L5-SUMIFS(销售取值基础数据!$J:$J,销售取值基础数据!$I:$I,$A5,销售取值基础数据!$B:$B,"&lt;="&amp;GK$4))*100%/(180-GK$4),GL$4&gt;=$C5,($L5-SUM(辅助表!$P5:GL5))*100%/(180-GK$4)))),$A$2="实际销售",IF($C5&gt;GL$4,SUMIFS(销售取值基础数据!$J:$J,销售取值基础数据!$I:$I,$A5,销售取值基础数据!$B:$B,GL$4),""))</f>
        <v>74.829787234044488</v>
      </c>
    </row>
    <row r="6" spans="1:194" ht="15" customHeight="1" x14ac:dyDescent="0.25">
      <c r="A6" s="9" t="s">
        <v>23</v>
      </c>
      <c r="B6" s="21">
        <v>46134</v>
      </c>
      <c r="C6" s="29">
        <f t="shared" ca="1" si="0"/>
        <v>70</v>
      </c>
      <c r="D6" s="29" t="str" cm="1">
        <f t="array" ref="D6" ca="1">_xlfn.IFS(AND(TODAY()-B6+1&lt;=30,TODAY()-B6+1&gt;=0),"新品期",AND(TODAY()-B6+1&gt;=31,TODAY()-B6+1&lt;=120),"热销期",AND(TODAY()-B6+1&gt;=121,TODAY()-B6+1&lt;=180),"清货期",TODAY()-B6+1&gt;180,"滞销")</f>
        <v>热销期</v>
      </c>
      <c r="E6" s="9">
        <v>2366</v>
      </c>
      <c r="F6" s="35">
        <f ca="1">E6/(SUMIFS(销售取值基础数据!J:J,销售取值基础数据!I:I,A6,销售取值基础数据!F:F,"可取")/IF(C6&gt;30,"30",C6-1))</f>
        <v>365.87628865979383</v>
      </c>
      <c r="G6" s="9">
        <f>SUMIF(销售取值基础数据!I:I,A6,销售取值基础数据!J:J)</f>
        <v>634</v>
      </c>
      <c r="H6" s="10">
        <f t="shared" ref="H6:H12" si="1">G6/L6</f>
        <v>0.21133333333333301</v>
      </c>
      <c r="I6" s="10" t="e">
        <f ca="1">M6/'销售计划（销售前）'!M6</f>
        <v>#NAME?</v>
      </c>
      <c r="J6" s="10">
        <f ca="1">SUMIFS(销售取值基础数据!J:J,销售取值基础数据!I:I,A6,销售取值基础数据!E:E,"可取")/SUM(INDEX('销售计划（销售前）'!R6:GO6,C6-1):INDEX('销售计划（销售前）'!R6:GO6,C6-7))</f>
        <v>0</v>
      </c>
      <c r="K6" s="10">
        <f ca="1">SUMIFS(销售取值基础数据!J:J,销售取值基础数据!I:I,A6,销售取值基础数据!F:F,"可取")/SUM(INDEX('销售计划（销售前）'!R6:GO6,C6-1):INDEX('销售计划（销售前）'!R6:GO6,C6-30))</f>
        <v>0.35272727272727322</v>
      </c>
      <c r="L6" s="9">
        <v>3000</v>
      </c>
      <c r="M6" s="40" t="e">
        <f ca="1">_xlfn.XLOOKUP(A6,销售取值基础数据!I:I,销售取值基础数据!J:J,0,0,-1)</f>
        <v>#NAME?</v>
      </c>
      <c r="N6" s="36" cm="1">
        <f t="array" ref="N6" ca="1">IF($A$2="销售计划（销售后）",IF(C6&gt;180,"0",INDEX(O6:GL6,C6)),"")</f>
        <v>21.718186026191841</v>
      </c>
      <c r="O6" s="23" cm="1">
        <f t="array" ref="O6" ca="1">_xlfn.IFS($A$2="销售计划（销售后）",$L6*80%/180,$A$2="销售计划（销售前）",$L6*80%/180,$A$2="达成情况",IF(O$4&gt;=$C6,"实际销售数量未更新",SUMIFS(销售取值基础数据!J:J,销售取值基础数据!I:I,A6,销售取值基础数据!B:B,$O$4)/($L6*80%/180)),$A$2="实际销售",SUMIFS(销售取值基础数据!J:J,销售取值基础数据!I:I,A6,销售取值基础数据!B:B,$O$4))</f>
        <v>13.333333333333334</v>
      </c>
      <c r="P6" s="23" cm="1">
        <f t="array" ref="P6" ca="1">_xlfn.IFS($A$2="销售计划（销售后）",_xlfn.IFS(P$4&lt;$C6,($L6-SUMIFS(销售取值基础数据!$J:$J,销售取值基础数据!$I:$I,$A6,销售取值基础数据!$B:$B,"&lt;="&amp;O$4))*80%/(180-O$4),P$4&gt;=$C6,($L6-SUM(辅助表!$P6:P6))*80%/(180-O$4)),$A$2="销售计划（销售前）",$L6*80%/180,$A$2="达成情况",IF(P$4&gt;=$C6,"实际销售数量未更新",IF($C6&gt;P$4,SUMIFS(销售取值基础数据!$J:$J,销售取值基础数据!$I:$I,$A6,销售取值基础数据!$B:$B,P$4),"")/(_xlfn.IFS(P$4&lt;$C6,($L6-SUMIFS(销售取值基础数据!$J:$J,销售取值基础数据!$I:$I,$A6,销售取值基础数据!$B:$B,"&lt;="&amp;O$4))*80%/(180-O$4),P$4&gt;=$C6,($L6-SUM(辅助表!$P6:P6))*80%/(180-O$4)))),$A$2="实际销售",IF($C6&gt;P$4,SUMIFS(销售取值基础数据!$J:$J,销售取值基础数据!$I:$I,$A6,销售取值基础数据!$B:$B,P$4),""))</f>
        <v>13.363128491620111</v>
      </c>
      <c r="Q6" s="23" cm="1">
        <f t="array" ref="Q6" ca="1">_xlfn.IFS($A$2="销售计划（销售后）",_xlfn.IFS(Q$4&lt;$C6,($L6-SUMIFS(销售取值基础数据!$J:$J,销售取值基础数据!$I:$I,$A6,销售取值基础数据!$B:$B,"&lt;="&amp;P$4))*80%/(180-P$4),Q$4&gt;=$C6,($L6-SUM(辅助表!$P6:Q6))*80%/(180-P$4)),$A$2="销售计划（销售前）",$L6*80%/180,$A$2="达成情况",IF(Q$4&gt;=$C6,"实际销售数量未更新",IF($C6&gt;Q$4,SUMIFS(销售取值基础数据!$J:$J,销售取值基础数据!$I:$I,$A6,销售取值基础数据!$B:$B,Q$4),"")/(_xlfn.IFS(Q$4&lt;$C6,($L6-SUMIFS(销售取值基础数据!$J:$J,销售取值基础数据!$I:$I,$A6,销售取值基础数据!$B:$B,"&lt;="&amp;P$4))*80%/(180-P$4),Q$4&gt;=$C6,($L6-SUM(辅助表!$P6:Q6))*80%/(180-P$4)))),$A$2="实际销售",IF($C6&gt;Q$4,SUMIFS(销售取值基础数据!$J:$J,销售取值基础数据!$I:$I,$A6,销售取值基础数据!$B:$B,Q$4),""))</f>
        <v>13.370786516853933</v>
      </c>
      <c r="R6" s="23" cm="1">
        <f t="array" ref="R6" ca="1">_xlfn.IFS($A$2="销售计划（销售后）",_xlfn.IFS(R$4&lt;$C6,($L6-SUMIFS(销售取值基础数据!$J:$J,销售取值基础数据!$I:$I,$A6,销售取值基础数据!$B:$B,"&lt;="&amp;Q$4))*80%/(180-Q$4),R$4&gt;=$C6,($L6-SUM(辅助表!$P6:R6))*80%/(180-Q$4)),$A$2="销售计划（销售前）",$L6*80%/180,$A$2="达成情况",IF(R$4&gt;=$C6,"实际销售数量未更新",IF($C6&gt;R$4,SUMIFS(销售取值基础数据!$J:$J,销售取值基础数据!$I:$I,$A6,销售取值基础数据!$B:$B,R$4),"")/(_xlfn.IFS(R$4&lt;$C6,($L6-SUMIFS(销售取值基础数据!$J:$J,销售取值基础数据!$I:$I,$A6,销售取值基础数据!$B:$B,"&lt;="&amp;Q$4))*80%/(180-Q$4),R$4&gt;=$C6,($L6-SUM(辅助表!$P6:R6))*80%/(180-Q$4)))),$A$2="实际销售",IF($C6&gt;R$4,SUMIFS(销售取值基础数据!$J:$J,销售取值基础数据!$I:$I,$A6,销售取值基础数据!$B:$B,R$4),""))</f>
        <v>13.401129943502825</v>
      </c>
      <c r="S6" s="23" cm="1">
        <f t="array" ref="S6" ca="1">_xlfn.IFS($A$2="销售计划（销售后）",_xlfn.IFS(S$4&lt;$C6,($L6-SUMIFS(销售取值基础数据!$J:$J,销售取值基础数据!$I:$I,$A6,销售取值基础数据!$B:$B,"&lt;="&amp;R$4))*80%/(180-R$4),S$4&gt;=$C6,($L6-SUM(辅助表!$P6:S6))*80%/(180-R$4)),$A$2="销售计划（销售前）",$L6*80%/180,$A$2="达成情况",IF(S$4&gt;=$C6,"实际销售数量未更新",IF($C6&gt;S$4,SUMIFS(销售取值基础数据!$J:$J,销售取值基础数据!$I:$I,$A6,销售取值基础数据!$B:$B,S$4),"")/(_xlfn.IFS(S$4&lt;$C6,($L6-SUMIFS(销售取值基础数据!$J:$J,销售取值基础数据!$I:$I,$A6,销售取值基础数据!$B:$B,"&lt;="&amp;R$4))*80%/(180-R$4),S$4&gt;=$C6,($L6-SUM(辅助表!$P6:S6))*80%/(180-R$4)))),$A$2="实际销售",IF($C6&gt;S$4,SUMIFS(销售取值基础数据!$J:$J,销售取值基础数据!$I:$I,$A6,销售取值基础数据!$B:$B,S$4),""))</f>
        <v>13.427272727272729</v>
      </c>
      <c r="T6" s="23" cm="1">
        <f t="array" ref="T6" ca="1">_xlfn.IFS($A$2="销售计划（销售后）",_xlfn.IFS(T$4&lt;$C6,($L6-SUMIFS(销售取值基础数据!$J:$J,销售取值基础数据!$I:$I,$A6,销售取值基础数据!$B:$B,"&lt;="&amp;S$4))*80%/(180-S$4),T$4&gt;=$C6,($L6-SUM(辅助表!$P6:T6))*80%/(180-S$4)),$A$2="销售计划（销售前）",$L6*80%/180,$A$2="达成情况",IF(T$4&gt;=$C6,"实际销售数量未更新",IF($C6&gt;T$4,SUMIFS(销售取值基础数据!$J:$J,销售取值基础数据!$I:$I,$A6,销售取值基础数据!$B:$B,T$4),"")/(_xlfn.IFS(T$4&lt;$C6,($L6-SUMIFS(销售取值基础数据!$J:$J,销售取值基础数据!$I:$I,$A6,销售取值基础数据!$B:$B,"&lt;="&amp;S$4))*80%/(180-S$4),T$4&gt;=$C6,($L6-SUM(辅助表!$P6:T6))*80%/(180-S$4)))),$A$2="实际销售",IF($C6&gt;T$4,SUMIFS(销售取值基础数据!$J:$J,销售取值基础数据!$I:$I,$A6,销售取值基础数据!$B:$B,T$4),""))</f>
        <v>13.449142857142856</v>
      </c>
      <c r="U6" s="23" cm="1">
        <f t="array" ref="U6" ca="1">_xlfn.IFS($A$2="销售计划（销售后）",_xlfn.IFS(U$4&lt;$C6,($L6-SUMIFS(销售取值基础数据!$J:$J,销售取值基础数据!$I:$I,$A6,销售取值基础数据!$B:$B,"&lt;="&amp;T$4))*80%/(180-T$4),U$4&gt;=$C6,($L6-SUM(辅助表!$P6:U6))*80%/(180-T$4)),$A$2="销售计划（销售前）",$L6*80%/180,$A$2="达成情况",IF(U$4&gt;=$C6,"实际销售数量未更新",IF($C6&gt;U$4,SUMIFS(销售取值基础数据!$J:$J,销售取值基础数据!$I:$I,$A6,销售取值基础数据!$B:$B,U$4),"")/(_xlfn.IFS(U$4&lt;$C6,($L6-SUMIFS(销售取值基础数据!$J:$J,销售取值基础数据!$I:$I,$A6,销售取值基础数据!$B:$B,"&lt;="&amp;T$4))*80%/(180-T$4),U$4&gt;=$C6,($L6-SUM(辅助表!$P6:U6))*80%/(180-T$4)))),$A$2="实际销售",IF($C6&gt;U$4,SUMIFS(销售取值基础数据!$J:$J,销售取值基础数据!$I:$I,$A6,销售取值基础数据!$B:$B,U$4),""))</f>
        <v>13.466666666666669</v>
      </c>
      <c r="V6" s="23" cm="1">
        <f t="array" ref="V6" ca="1">_xlfn.IFS($A$2="销售计划（销售后）",_xlfn.IFS(V$4&lt;$C6,($L6-SUMIFS(销售取值基础数据!$J:$J,销售取值基础数据!$I:$I,$A6,销售取值基础数据!$B:$B,"&lt;="&amp;U$4))*80%/(180-U$4),V$4&gt;=$C6,($L6-SUM(辅助表!$P6:V6))*80%/(180-U$4)),$A$2="销售计划（销售前）",$L6*80%/180,$A$2="达成情况",IF(V$4&gt;=$C6,"实际销售数量未更新",IF($C6&gt;V$4,SUMIFS(销售取值基础数据!$J:$J,销售取值基础数据!$I:$I,$A6,销售取值基础数据!$B:$B,V$4),"")/(_xlfn.IFS(V$4&lt;$C6,($L6-SUMIFS(销售取值基础数据!$J:$J,销售取值基础数据!$I:$I,$A6,销售取值基础数据!$B:$B,"&lt;="&amp;U$4))*80%/(180-U$4),V$4&gt;=$C6,($L6-SUM(辅助表!$P6:V6))*80%/(180-U$4)))),$A$2="实际销售",IF($C6&gt;V$4,SUMIFS(销售取值基础数据!$J:$J,销售取值基础数据!$I:$I,$A6,销售取值基础数据!$B:$B,V$4),""))</f>
        <v>13.512138728323698</v>
      </c>
      <c r="W6" s="23" cm="1">
        <f t="array" ref="W6" ca="1">_xlfn.IFS($A$2="销售计划（销售后）",_xlfn.IFS(W$4&lt;$C6,($L6-SUMIFS(销售取值基础数据!$J:$J,销售取值基础数据!$I:$I,$A6,销售取值基础数据!$B:$B,"&lt;="&amp;V$4))*80%/(180-V$4),W$4&gt;=$C6,($L6-SUM(辅助表!$P6:W6))*80%/(180-V$4)),$A$2="销售计划（销售前）",$L6*80%/180,$A$2="达成情况",IF(W$4&gt;=$C6,"实际销售数量未更新",IF($C6&gt;W$4,SUMIFS(销售取值基础数据!$J:$J,销售取值基础数据!$I:$I,$A6,销售取值基础数据!$B:$B,W$4),"")/(_xlfn.IFS(W$4&lt;$C6,($L6-SUMIFS(销售取值基础数据!$J:$J,销售取值基础数据!$I:$I,$A6,销售取值基础数据!$B:$B,"&lt;="&amp;V$4))*80%/(180-V$4),W$4&gt;=$C6,($L6-SUM(辅助表!$P6:W6))*80%/(180-V$4)))),$A$2="实际销售",IF($C6&gt;W$4,SUMIFS(销售取值基础数据!$J:$J,销售取值基础数据!$I:$I,$A6,销售取值基础数据!$B:$B,W$4),""))</f>
        <v>13.553488372093025</v>
      </c>
      <c r="X6" s="23" cm="1">
        <f t="array" ref="X6" ca="1">_xlfn.IFS($A$2="销售计划（销售后）",_xlfn.IFS(X$4&lt;$C6,($L6-SUMIFS(销售取值基础数据!$J:$J,销售取值基础数据!$I:$I,$A6,销售取值基础数据!$B:$B,"&lt;="&amp;W$4))*80%/(180-W$4),X$4&gt;=$C6,($L6-SUM(辅助表!$P6:X6))*80%/(180-W$4)),$A$2="销售计划（销售前）",$L6*80%/180,$A$2="达成情况",IF(X$4&gt;=$C6,"实际销售数量未更新",IF($C6&gt;X$4,SUMIFS(销售取值基础数据!$J:$J,销售取值基础数据!$I:$I,$A6,销售取值基础数据!$B:$B,X$4),"")/(_xlfn.IFS(X$4&lt;$C6,($L6-SUMIFS(销售取值基础数据!$J:$J,销售取值基础数据!$I:$I,$A6,销售取值基础数据!$B:$B,"&lt;="&amp;W$4))*80%/(180-W$4),X$4&gt;=$C6,($L6-SUM(辅助表!$P6:X6))*80%/(180-W$4)))),$A$2="实际销售",IF($C6&gt;X$4,SUMIFS(销售取值基础数据!$J:$J,销售取值基础数据!$I:$I,$A6,销售取值基础数据!$B:$B,X$4),""))</f>
        <v>13.590643274853802</v>
      </c>
      <c r="Y6" s="23" cm="1">
        <f t="array" ref="Y6" ca="1">_xlfn.IFS($A$2="销售计划（销售后）",_xlfn.IFS(Y$4&lt;$C6,($L6-SUMIFS(销售取值基础数据!$J:$J,销售取值基础数据!$I:$I,$A6,销售取值基础数据!$B:$B,"&lt;="&amp;X$4))*80%/(180-X$4),Y$4&gt;=$C6,($L6-SUM(辅助表!$P6:Y6))*80%/(180-X$4)),$A$2="销售计划（销售前）",$L6*80%/180,$A$2="达成情况",IF(Y$4&gt;=$C6,"实际销售数量未更新",IF($C6&gt;Y$4,SUMIFS(销售取值基础数据!$J:$J,销售取值基础数据!$I:$I,$A6,销售取值基础数据!$B:$B,Y$4),"")/(_xlfn.IFS(Y$4&lt;$C6,($L6-SUMIFS(销售取值基础数据!$J:$J,销售取值基础数据!$I:$I,$A6,销售取值基础数据!$B:$B,"&lt;="&amp;X$4))*80%/(180-X$4),Y$4&gt;=$C6,($L6-SUM(辅助表!$P6:Y6))*80%/(180-X$4)))),$A$2="实际销售",IF($C6&gt;Y$4,SUMIFS(销售取值基础数据!$J:$J,销售取值基础数据!$I:$I,$A6,销售取值基础数据!$B:$B,Y$4),""))</f>
        <v>13.623529411764705</v>
      </c>
      <c r="Z6" s="23" cm="1">
        <f t="array" ref="Z6" ca="1">_xlfn.IFS($A$2="销售计划（销售后）",_xlfn.IFS(Z$4&lt;$C6,($L6-SUMIFS(销售取值基础数据!$J:$J,销售取值基础数据!$I:$I,$A6,销售取值基础数据!$B:$B,"&lt;="&amp;Y$4))*80%/(180-Y$4),Z$4&gt;=$C6,($L6-SUM(辅助表!$P6:Z6))*80%/(180-Y$4)),$A$2="销售计划（销售前）",$L6*80%/180,$A$2="达成情况",IF(Z$4&gt;=$C6,"实际销售数量未更新",IF($C6&gt;Z$4,SUMIFS(销售取值基础数据!$J:$J,销售取值基础数据!$I:$I,$A6,销售取值基础数据!$B:$B,Z$4),"")/(_xlfn.IFS(Z$4&lt;$C6,($L6-SUMIFS(销售取值基础数据!$J:$J,销售取值基础数据!$I:$I,$A6,销售取值基础数据!$B:$B,"&lt;="&amp;Y$4))*80%/(180-Y$4),Z$4&gt;=$C6,($L6-SUM(辅助表!$P6:Z6))*80%/(180-Y$4)))),$A$2="实际销售",IF($C6&gt;Z$4,SUMIFS(销售取值基础数据!$J:$J,销售取值基础数据!$I:$I,$A6,销售取值基础数据!$B:$B,Z$4),""))</f>
        <v>13.633136094674557</v>
      </c>
      <c r="AA6" s="23" cm="1">
        <f t="array" ref="AA6" ca="1">_xlfn.IFS($A$2="销售计划（销售后）",_xlfn.IFS(AA$4&lt;$C6,($L6-SUMIFS(销售取值基础数据!$J:$J,销售取值基础数据!$I:$I,$A6,销售取值基础数据!$B:$B,"&lt;="&amp;Z$4))*80%/(180-Z$4),AA$4&gt;=$C6,($L6-SUM(辅助表!$P6:AA6))*80%/(180-Z$4)),$A$2="销售计划（销售前）",$L6*80%/180,$A$2="达成情况",IF(AA$4&gt;=$C6,"实际销售数量未更新",IF($C6&gt;AA$4,SUMIFS(销售取值基础数据!$J:$J,销售取值基础数据!$I:$I,$A6,销售取值基础数据!$B:$B,AA$4),"")/(_xlfn.IFS(AA$4&lt;$C6,($L6-SUMIFS(销售取值基础数据!$J:$J,销售取值基础数据!$I:$I,$A6,销售取值基础数据!$B:$B,"&lt;="&amp;Z$4))*80%/(180-Z$4),AA$4&gt;=$C6,($L6-SUM(辅助表!$P6:AA6))*80%/(180-Z$4)))),$A$2="实际销售",IF($C6&gt;AA$4,SUMIFS(销售取值基础数据!$J:$J,销售取值基础数据!$I:$I,$A6,销售取值基础数据!$B:$B,AA$4),""))</f>
        <v>13.647619047619049</v>
      </c>
      <c r="AB6" s="23" cm="1">
        <f t="array" ref="AB6" ca="1">_xlfn.IFS($A$2="销售计划（销售后）",_xlfn.IFS(AB$4&lt;$C6,($L6-SUMIFS(销售取值基础数据!$J:$J,销售取值基础数据!$I:$I,$A6,销售取值基础数据!$B:$B,"&lt;="&amp;AA$4))*80%/(180-AA$4),AB$4&gt;=$C6,($L6-SUM(辅助表!$P6:AB6))*80%/(180-AA$4)),$A$2="销售计划（销售前）",$L6*80%/180,$A$2="达成情况",IF(AB$4&gt;=$C6,"实际销售数量未更新",IF($C6&gt;AB$4,SUMIFS(销售取值基础数据!$J:$J,销售取值基础数据!$I:$I,$A6,销售取值基础数据!$B:$B,AB$4),"")/(_xlfn.IFS(AB$4&lt;$C6,($L6-SUMIFS(销售取值基础数据!$J:$J,销售取值基础数据!$I:$I,$A6,销售取值基础数据!$B:$B,"&lt;="&amp;AA$4))*80%/(180-AA$4),AB$4&gt;=$C6,($L6-SUM(辅助表!$P6:AB6))*80%/(180-AA$4)))),$A$2="实际销售",IF($C6&gt;AB$4,SUMIFS(销售取值基础数据!$J:$J,销售取值基础数据!$I:$I,$A6,销售取值基础数据!$B:$B,AB$4),""))</f>
        <v>13.667065868263474</v>
      </c>
      <c r="AC6" s="23" cm="1">
        <f t="array" ref="AC6" ca="1">_xlfn.IFS($A$2="销售计划（销售后）",_xlfn.IFS(AC$4&lt;$C6,($L6-SUMIFS(销售取值基础数据!$J:$J,销售取值基础数据!$I:$I,$A6,销售取值基础数据!$B:$B,"&lt;="&amp;AB$4))*80%/(180-AB$4),AC$4&gt;=$C6,($L6-SUM(辅助表!$P6:AC6))*80%/(180-AB$4)),$A$2="销售计划（销售前）",$L6*80%/180,$A$2="达成情况",IF(AC$4&gt;=$C6,"实际销售数量未更新",IF($C6&gt;AC$4,SUMIFS(销售取值基础数据!$J:$J,销售取值基础数据!$I:$I,$A6,销售取值基础数据!$B:$B,AC$4),"")/(_xlfn.IFS(AC$4&lt;$C6,($L6-SUMIFS(销售取值基础数据!$J:$J,销售取值基础数据!$I:$I,$A6,销售取值基础数据!$B:$B,"&lt;="&amp;AB$4))*80%/(180-AB$4),AC$4&gt;=$C6,($L6-SUM(辅助表!$P6:AC6))*80%/(180-AB$4)))),$A$2="实际销售",IF($C6&gt;AC$4,SUMIFS(销售取值基础数据!$J:$J,销售取值基础数据!$I:$I,$A6,销售取值基础数据!$B:$B,AC$4),""))</f>
        <v>13.701204819277109</v>
      </c>
      <c r="AD6" s="23" cm="1">
        <f t="array" ref="AD6" ca="1">_xlfn.IFS($A$2="销售计划（销售后）",_xlfn.IFS(AD$4&lt;$C6,($L6-SUMIFS(销售取值基础数据!$J:$J,销售取值基础数据!$I:$I,$A6,销售取值基础数据!$B:$B,"&lt;="&amp;AC$4))*80%/(180-AC$4),AD$4&gt;=$C6,($L6-SUM(辅助表!$P6:AD6))*80%/(180-AC$4)),$A$2="销售计划（销售前）",$L6*80%/180,$A$2="达成情况",IF(AD$4&gt;=$C6,"实际销售数量未更新",IF($C6&gt;AD$4,SUMIFS(销售取值基础数据!$J:$J,销售取值基础数据!$I:$I,$A6,销售取值基础数据!$B:$B,AD$4),"")/(_xlfn.IFS(AD$4&lt;$C6,($L6-SUMIFS(销售取值基础数据!$J:$J,销售取值基础数据!$I:$I,$A6,销售取值基础数据!$B:$B,"&lt;="&amp;AC$4))*80%/(180-AC$4),AD$4&gt;=$C6,($L6-SUM(辅助表!$P6:AD6))*80%/(180-AC$4)))),$A$2="实际销售",IF($C6&gt;AD$4,SUMIFS(销售取值基础数据!$J:$J,销售取值基础数据!$I:$I,$A6,销售取值基础数据!$B:$B,AD$4),""))</f>
        <v>13.711515151515153</v>
      </c>
      <c r="AE6" s="23" cm="1">
        <f t="array" ref="AE6" ca="1">_xlfn.IFS($A$2="销售计划（销售后）",_xlfn.IFS(AE$4&lt;$C6,($L6-SUMIFS(销售取值基础数据!$J:$J,销售取值基础数据!$I:$I,$A6,销售取值基础数据!$B:$B,"&lt;="&amp;AD$4))*80%/(180-AD$4),AE$4&gt;=$C6,($L6-SUM(辅助表!$P6:AE6))*80%/(180-AD$4)),$A$2="销售计划（销售前）",$L6*80%/180,$A$2="达成情况",IF(AE$4&gt;=$C6,"实际销售数量未更新",IF($C6&gt;AE$4,SUMIFS(销售取值基础数据!$J:$J,销售取值基础数据!$I:$I,$A6,销售取值基础数据!$B:$B,AE$4),"")/(_xlfn.IFS(AE$4&lt;$C6,($L6-SUMIFS(销售取值基础数据!$J:$J,销售取值基础数据!$I:$I,$A6,销售取值基础数据!$B:$B,"&lt;="&amp;AD$4))*80%/(180-AD$4),AE$4&gt;=$C6,($L6-SUM(辅助表!$P6:AE6))*80%/(180-AD$4)))),$A$2="实际销售",IF($C6&gt;AE$4,SUMIFS(销售取值基础数据!$J:$J,销售取值基础数据!$I:$I,$A6,销售取值基础数据!$B:$B,AE$4),""))</f>
        <v>13.746341463414634</v>
      </c>
      <c r="AF6" s="23" cm="1">
        <f t="array" ref="AF6" ca="1">_xlfn.IFS($A$2="销售计划（销售后）",_xlfn.IFS(AF$4&lt;$C6,($L6-SUMIFS(销售取值基础数据!$J:$J,销售取值基础数据!$I:$I,$A6,销售取值基础数据!$B:$B,"&lt;="&amp;AE$4))*80%/(180-AE$4),AF$4&gt;=$C6,($L6-SUM(辅助表!$P6:AF6))*80%/(180-AE$4)),$A$2="销售计划（销售前）",$L6*80%/180,$A$2="达成情况",IF(AF$4&gt;=$C6,"实际销售数量未更新",IF($C6&gt;AF$4,SUMIFS(销售取值基础数据!$J:$J,销售取值基础数据!$I:$I,$A6,销售取值基础数据!$B:$B,AF$4),"")/(_xlfn.IFS(AF$4&lt;$C6,($L6-SUMIFS(销售取值基础数据!$J:$J,销售取值基础数据!$I:$I,$A6,销售取值基础数据!$B:$B,"&lt;="&amp;AE$4))*80%/(180-AE$4),AF$4&gt;=$C6,($L6-SUM(辅助表!$P6:AF6))*80%/(180-AE$4)))),$A$2="实际销售",IF($C6&gt;AF$4,SUMIFS(销售取值基础数据!$J:$J,销售取值基础数据!$I:$I,$A6,销售取值基础数据!$B:$B,AF$4),""))</f>
        <v>13.776687116564416</v>
      </c>
      <c r="AG6" s="23" cm="1">
        <f t="array" ref="AG6" ca="1">_xlfn.IFS($A$2="销售计划（销售后）",_xlfn.IFS(AG$4&lt;$C6,($L6-SUMIFS(销售取值基础数据!$J:$J,销售取值基础数据!$I:$I,$A6,销售取值基础数据!$B:$B,"&lt;="&amp;AF$4))*80%/(180-AF$4),AG$4&gt;=$C6,($L6-SUM(辅助表!$P6:AG6))*80%/(180-AF$4)),$A$2="销售计划（销售前）",$L6*80%/180,$A$2="达成情况",IF(AG$4&gt;=$C6,"实际销售数量未更新",IF($C6&gt;AG$4,SUMIFS(销售取值基础数据!$J:$J,销售取值基础数据!$I:$I,$A6,销售取值基础数据!$B:$B,AG$4),"")/(_xlfn.IFS(AG$4&lt;$C6,($L6-SUMIFS(销售取值基础数据!$J:$J,销售取值基础数据!$I:$I,$A6,销售取值基础数据!$B:$B,"&lt;="&amp;AF$4))*80%/(180-AF$4),AG$4&gt;=$C6,($L6-SUM(辅助表!$P6:AG6))*80%/(180-AF$4)))),$A$2="实际销售",IF($C6&gt;AG$4,SUMIFS(销售取值基础数据!$J:$J,销售取值基础数据!$I:$I,$A6,销售取值基础数据!$B:$B,AG$4),""))</f>
        <v>13.802469135802468</v>
      </c>
      <c r="AH6" s="23" cm="1">
        <f t="array" ref="AH6" ca="1">_xlfn.IFS($A$2="销售计划（销售后）",_xlfn.IFS(AH$4&lt;$C6,($L6-SUMIFS(销售取值基础数据!$J:$J,销售取值基础数据!$I:$I,$A6,销售取值基础数据!$B:$B,"&lt;="&amp;AG$4))*80%/(180-AG$4),AH$4&gt;=$C6,($L6-SUM(辅助表!$P6:AH6))*80%/(180-AG$4)),$A$2="销售计划（销售前）",$L6*80%/180,$A$2="达成情况",IF(AH$4&gt;=$C6,"实际销售数量未更新",IF($C6&gt;AH$4,SUMIFS(销售取值基础数据!$J:$J,销售取值基础数据!$I:$I,$A6,销售取值基础数据!$B:$B,AH$4),"")/(_xlfn.IFS(AH$4&lt;$C6,($L6-SUMIFS(销售取值基础数据!$J:$J,销售取值基础数据!$I:$I,$A6,销售取值基础数据!$B:$B,"&lt;="&amp;AG$4))*80%/(180-AG$4),AH$4&gt;=$C6,($L6-SUM(辅助表!$P6:AH6))*80%/(180-AG$4)))),$A$2="实际销售",IF($C6&gt;AH$4,SUMIFS(销售取值基础数据!$J:$J,销售取值基础数据!$I:$I,$A6,销售取值基础数据!$B:$B,AH$4),""))</f>
        <v>13.823602484472049</v>
      </c>
      <c r="AI6" s="23" cm="1">
        <f t="array" ref="AI6" ca="1">_xlfn.IFS($A$2="销售计划（销售后）",_xlfn.IFS(AI$4&lt;$C6,($L6-SUMIFS(销售取值基础数据!$J:$J,销售取值基础数据!$I:$I,$A6,销售取值基础数据!$B:$B,"&lt;="&amp;AH$4))*80%/(180-AH$4),AI$4&gt;=$C6,($L6-SUM(辅助表!$P6:AI6))*80%/(180-AH$4)),$A$2="销售计划（销售前）",$L6*80%/180,$A$2="达成情况",IF(AI$4&gt;=$C6,"实际销售数量未更新",IF($C6&gt;AI$4,SUMIFS(销售取值基础数据!$J:$J,销售取值基础数据!$I:$I,$A6,销售取值基础数据!$B:$B,AI$4),"")/(_xlfn.IFS(AI$4&lt;$C6,($L6-SUMIFS(销售取值基础数据!$J:$J,销售取值基础数据!$I:$I,$A6,销售取值基础数据!$B:$B,"&lt;="&amp;AH$4))*80%/(180-AH$4),AI$4&gt;=$C6,($L6-SUM(辅助表!$P6:AI6))*80%/(180-AH$4)))),$A$2="实际销售",IF($C6&gt;AI$4,SUMIFS(销售取值基础数据!$J:$J,销售取值基础数据!$I:$I,$A6,销售取值基础数据!$B:$B,AI$4),""))</f>
        <v>13.875</v>
      </c>
      <c r="AJ6" s="23" cm="1">
        <f t="array" ref="AJ6" ca="1">_xlfn.IFS($A$2="销售计划（销售后）",_xlfn.IFS(AJ$4&lt;$C6,($L6-SUMIFS(销售取值基础数据!$J:$J,销售取值基础数据!$I:$I,$A6,销售取值基础数据!$B:$B,"&lt;="&amp;AI$4))*80%/(180-AI$4),AJ$4&gt;=$C6,($L6-SUM(辅助表!$P6:AJ6))*80%/(180-AI$4)),$A$2="销售计划（销售前）",$L6*80%/180,$A$2="达成情况",IF(AJ$4&gt;=$C6,"实际销售数量未更新",IF($C6&gt;AJ$4,SUMIFS(销售取值基础数据!$J:$J,销售取值基础数据!$I:$I,$A6,销售取值基础数据!$B:$B,AJ$4),"")/(_xlfn.IFS(AJ$4&lt;$C6,($L6-SUMIFS(销售取值基础数据!$J:$J,销售取值基础数据!$I:$I,$A6,销售取值基础数据!$B:$B,"&lt;="&amp;AI$4))*80%/(180-AI$4),AJ$4&gt;=$C6,($L6-SUM(辅助表!$P6:AJ6))*80%/(180-AI$4)))),$A$2="实际销售",IF($C6&gt;AJ$4,SUMIFS(销售取值基础数据!$J:$J,销售取值基础数据!$I:$I,$A6,销售取值基础数据!$B:$B,AJ$4),""))</f>
        <v>13.922012578616352</v>
      </c>
      <c r="AK6" s="23" cm="1">
        <f t="array" ref="AK6" ca="1">_xlfn.IFS($A$2="销售计划（销售后）",_xlfn.IFS(AK$4&lt;$C6,($L6-SUMIFS(销售取值基础数据!$J:$J,销售取值基础数据!$I:$I,$A6,销售取值基础数据!$B:$B,"&lt;="&amp;AJ$4))*80%/(180-AJ$4),AK$4&gt;=$C6,($L6-SUM(辅助表!$P6:AK6))*80%/(180-AJ$4)),$A$2="销售计划（销售前）",$L6*80%/180,$A$2="达成情况",IF(AK$4&gt;=$C6,"实际销售数量未更新",IF($C6&gt;AK$4,SUMIFS(销售取值基础数据!$J:$J,销售取值基础数据!$I:$I,$A6,销售取值基础数据!$B:$B,AK$4),"")/(_xlfn.IFS(AK$4&lt;$C6,($L6-SUMIFS(销售取值基础数据!$J:$J,销售取值基础数据!$I:$I,$A6,销售取值基础数据!$B:$B,"&lt;="&amp;AJ$4))*80%/(180-AJ$4),AK$4&gt;=$C6,($L6-SUM(辅助表!$P6:AK6))*80%/(180-AJ$4)))),$A$2="实际销售",IF($C6&gt;AK$4,SUMIFS(销售取值基础数据!$J:$J,销售取值基础数据!$I:$I,$A6,销售取值基础数据!$B:$B,AK$4),""))</f>
        <v>13.964556962025316</v>
      </c>
      <c r="AL6" s="23" cm="1">
        <f t="array" ref="AL6" ca="1">_xlfn.IFS($A$2="销售计划（销售后）",_xlfn.IFS(AL$4&lt;$C6,($L6-SUMIFS(销售取值基础数据!$J:$J,销售取值基础数据!$I:$I,$A6,销售取值基础数据!$B:$B,"&lt;="&amp;AK$4))*80%/(180-AK$4),AL$4&gt;=$C6,($L6-SUM(辅助表!$P6:AL6))*80%/(180-AK$4)),$A$2="销售计划（销售前）",$L6*80%/180,$A$2="达成情况",IF(AL$4&gt;=$C6,"实际销售数量未更新",IF($C6&gt;AL$4,SUMIFS(销售取值基础数据!$J:$J,销售取值基础数据!$I:$I,$A6,销售取值基础数据!$B:$B,AL$4),"")/(_xlfn.IFS(AL$4&lt;$C6,($L6-SUMIFS(销售取值基础数据!$J:$J,销售取值基础数据!$I:$I,$A6,销售取值基础数据!$B:$B,"&lt;="&amp;AK$4))*80%/(180-AK$4),AL$4&gt;=$C6,($L6-SUM(辅助表!$P6:AL6))*80%/(180-AK$4)))),$A$2="实际销售",IF($C6&gt;AL$4,SUMIFS(销售取值基础数据!$J:$J,销售取值基础数据!$I:$I,$A6,销售取值基础数据!$B:$B,AL$4),""))</f>
        <v>13.987261146496815</v>
      </c>
      <c r="AM6" s="23" cm="1">
        <f t="array" ref="AM6" ca="1">_xlfn.IFS($A$2="销售计划（销售后）",_xlfn.IFS(AM$4&lt;$C6,($L6-SUMIFS(销售取值基础数据!$J:$J,销售取值基础数据!$I:$I,$A6,销售取值基础数据!$B:$B,"&lt;="&amp;AL$4))*80%/(180-AL$4),AM$4&gt;=$C6,($L6-SUM(辅助表!$P6:AM6))*80%/(180-AL$4)),$A$2="销售计划（销售前）",$L6*80%/180,$A$2="达成情况",IF(AM$4&gt;=$C6,"实际销售数量未更新",IF($C6&gt;AM$4,SUMIFS(销售取值基础数据!$J:$J,销售取值基础数据!$I:$I,$A6,销售取值基础数据!$B:$B,AM$4),"")/(_xlfn.IFS(AM$4&lt;$C6,($L6-SUMIFS(销售取值基础数据!$J:$J,销售取值基础数据!$I:$I,$A6,销售取值基础数据!$B:$B,"&lt;="&amp;AL$4))*80%/(180-AL$4),AM$4&gt;=$C6,($L6-SUM(辅助表!$P6:AM6))*80%/(180-AL$4)))),$A$2="实际销售",IF($C6&gt;AM$4,SUMIFS(销售取值基础数据!$J:$J,销售取值基础数据!$I:$I,$A6,销售取值基础数据!$B:$B,AM$4),""))</f>
        <v>14.041025641025641</v>
      </c>
      <c r="AN6" s="23" cm="1">
        <f t="array" ref="AN6" ca="1">_xlfn.IFS($A$2="销售计划（销售后）",_xlfn.IFS(AN$4&lt;$C6,($L6-SUMIFS(销售取值基础数据!$J:$J,销售取值基础数据!$I:$I,$A6,销售取值基础数据!$B:$B,"&lt;="&amp;AM$4))*80%/(180-AM$4),AN$4&gt;=$C6,($L6-SUM(辅助表!$P6:AN6))*80%/(180-AM$4)),$A$2="销售计划（销售前）",$L6*80%/180,$A$2="达成情况",IF(AN$4&gt;=$C6,"实际销售数量未更新",IF($C6&gt;AN$4,SUMIFS(销售取值基础数据!$J:$J,销售取值基础数据!$I:$I,$A6,销售取值基础数据!$B:$B,AN$4),"")/(_xlfn.IFS(AN$4&lt;$C6,($L6-SUMIFS(销售取值基础数据!$J:$J,销售取值基础数据!$I:$I,$A6,销售取值基础数据!$B:$B,"&lt;="&amp;AM$4))*80%/(180-AM$4),AN$4&gt;=$C6,($L6-SUM(辅助表!$P6:AN6))*80%/(180-AM$4)))),$A$2="实际销售",IF($C6&gt;AN$4,SUMIFS(销售取值基础数据!$J:$J,销售取值基础数据!$I:$I,$A6,销售取值基础数据!$B:$B,AN$4),""))</f>
        <v>14.090322580645161</v>
      </c>
      <c r="AO6" s="23" cm="1">
        <f t="array" ref="AO6" ca="1">_xlfn.IFS($A$2="销售计划（销售后）",_xlfn.IFS(AO$4&lt;$C6,($L6-SUMIFS(销售取值基础数据!$J:$J,销售取值基础数据!$I:$I,$A6,销售取值基础数据!$B:$B,"&lt;="&amp;AN$4))*80%/(180-AN$4),AO$4&gt;=$C6,($L6-SUM(辅助表!$P6:AO6))*80%/(180-AN$4)),$A$2="销售计划（销售前）",$L6*80%/180,$A$2="达成情况",IF(AO$4&gt;=$C6,"实际销售数量未更新",IF($C6&gt;AO$4,SUMIFS(销售取值基础数据!$J:$J,销售取值基础数据!$I:$I,$A6,销售取值基础数据!$B:$B,AO$4),"")/(_xlfn.IFS(AO$4&lt;$C6,($L6-SUMIFS(销售取值基础数据!$J:$J,销售取值基础数据!$I:$I,$A6,销售取值基础数据!$B:$B,"&lt;="&amp;AN$4))*80%/(180-AN$4),AO$4&gt;=$C6,($L6-SUM(辅助表!$P6:AO6))*80%/(180-AN$4)))),$A$2="实际销售",IF($C6&gt;AO$4,SUMIFS(销售取值基础数据!$J:$J,销售取值基础数据!$I:$I,$A6,销售取值基础数据!$B:$B,AO$4),""))</f>
        <v>14.135064935064936</v>
      </c>
      <c r="AP6" s="23" cm="1">
        <f t="array" ref="AP6" ca="1">_xlfn.IFS($A$2="销售计划（销售后）",_xlfn.IFS(AP$4&lt;$C6,($L6-SUMIFS(销售取值基础数据!$J:$J,销售取值基础数据!$I:$I,$A6,销售取值基础数据!$B:$B,"&lt;="&amp;AO$4))*80%/(180-AO$4),AP$4&gt;=$C6,($L6-SUM(辅助表!$P6:AP6))*80%/(180-AO$4)),$A$2="销售计划（销售前）",$L6*80%/180,$A$2="达成情况",IF(AP$4&gt;=$C6,"实际销售数量未更新",IF($C6&gt;AP$4,SUMIFS(销售取值基础数据!$J:$J,销售取值基础数据!$I:$I,$A6,销售取值基础数据!$B:$B,AP$4),"")/(_xlfn.IFS(AP$4&lt;$C6,($L6-SUMIFS(销售取值基础数据!$J:$J,销售取值基础数据!$I:$I,$A6,销售取值基础数据!$B:$B,"&lt;="&amp;AO$4))*80%/(180-AO$4),AP$4&gt;=$C6,($L6-SUM(辅助表!$P6:AP6))*80%/(180-AO$4)))),$A$2="实际销售",IF($C6&gt;AP$4,SUMIFS(销售取值基础数据!$J:$J,销售取值基础数据!$I:$I,$A6,销售取值基础数据!$B:$B,AP$4),""))</f>
        <v>14.175163398692812</v>
      </c>
      <c r="AQ6" s="23" cm="1">
        <f t="array" ref="AQ6" ca="1">_xlfn.IFS($A$2="销售计划（销售后）",_xlfn.IFS(AQ$4&lt;$C6,($L6-SUMIFS(销售取值基础数据!$J:$J,销售取值基础数据!$I:$I,$A6,销售取值基础数据!$B:$B,"&lt;="&amp;AP$4))*80%/(180-AP$4),AQ$4&gt;=$C6,($L6-SUM(辅助表!$P6:AQ6))*80%/(180-AP$4)),$A$2="销售计划（销售前）",$L6*80%/180,$A$2="达成情况",IF(AQ$4&gt;=$C6,"实际销售数量未更新",IF($C6&gt;AQ$4,SUMIFS(销售取值基础数据!$J:$J,销售取值基础数据!$I:$I,$A6,销售取值基础数据!$B:$B,AQ$4),"")/(_xlfn.IFS(AQ$4&lt;$C6,($L6-SUMIFS(销售取值基础数据!$J:$J,销售取值基础数据!$I:$I,$A6,销售取值基础数据!$B:$B,"&lt;="&amp;AP$4))*80%/(180-AP$4),AQ$4&gt;=$C6,($L6-SUM(辅助表!$P6:AQ6))*80%/(180-AP$4)))),$A$2="实际销售",IF($C6&gt;AQ$4,SUMIFS(销售取值基础数据!$J:$J,销售取值基础数据!$I:$I,$A6,销售取值基础数据!$B:$B,AQ$4),""))</f>
        <v>14.189473684210528</v>
      </c>
      <c r="AR6" s="23" cm="1">
        <f t="array" ref="AR6" ca="1">_xlfn.IFS($A$2="销售计划（销售后）",_xlfn.IFS(AR$4&lt;$C6,($L6-SUMIFS(销售取值基础数据!$J:$J,销售取值基础数据!$I:$I,$A6,销售取值基础数据!$B:$B,"&lt;="&amp;AQ$4))*80%/(180-AQ$4),AR$4&gt;=$C6,($L6-SUM(辅助表!$P6:AR6))*80%/(180-AQ$4)),$A$2="销售计划（销售前）",$L6*80%/180,$A$2="达成情况",IF(AR$4&gt;=$C6,"实际销售数量未更新",IF($C6&gt;AR$4,SUMIFS(销售取值基础数据!$J:$J,销售取值基础数据!$I:$I,$A6,销售取值基础数据!$B:$B,AR$4),"")/(_xlfn.IFS(AR$4&lt;$C6,($L6-SUMIFS(销售取值基础数据!$J:$J,销售取值基础数据!$I:$I,$A6,销售取值基础数据!$B:$B,"&lt;="&amp;AQ$4))*80%/(180-AQ$4),AR$4&gt;=$C6,($L6-SUM(辅助表!$P6:AR6))*80%/(180-AQ$4)))),$A$2="实际销售",IF($C6&gt;AR$4,SUMIFS(销售取值基础数据!$J:$J,销售取值基础数据!$I:$I,$A6,销售取值基础数据!$B:$B,AR$4),""))</f>
        <v>14.209271523178808</v>
      </c>
      <c r="AS6" s="23" cm="1">
        <f t="array" ref="AS6" ca="1">_xlfn.IFS($A$2="销售计划（销售后）",_xlfn.IFS(AS$4&lt;$C6,($L6-SUMIFS(销售取值基础数据!$J:$J,销售取值基础数据!$I:$I,$A6,销售取值基础数据!$B:$B,"&lt;="&amp;AR$4))*110%/(180-AR$4),AS$4&gt;=$C6,($L6-SUM(辅助表!$P6:AS6))*110%/(180-AR$4)),$A$2="销售计划（销售前）",$L6*110%/180,$A$2="达成情况",IF(AS$4&gt;=$C6,"实际销售数量未更新",IF($C6&gt;AS$4,SUMIFS(销售取值基础数据!$J:$J,销售取值基础数据!$I:$I,$A6,销售取值基础数据!$B:$B,AS$4),"")/_xlfn.IFS(AS$4&lt;$C6,($L6-SUMIFS(销售取值基础数据!$J:$J,销售取值基础数据!$I:$I,$A6,销售取值基础数据!$B:$B,"&lt;="&amp;AR$4))*110%/(180-AR$4),AS$4&gt;=$C6,($L6-SUM(辅助表!$P6:AS6))*110%/(180-AR$4))),$A$2="实际销售",IF($C6&gt;AS$4,SUMIFS(销售取值基础数据!$J:$J,销售取值基础数据!$I:$I,$A6,销售取值基础数据!$B:$B,AS$4),""))</f>
        <v>19.572666666666667</v>
      </c>
      <c r="AT6" s="23" cm="1">
        <f t="array" ref="AT6" ca="1">_xlfn.IFS($A$2="销售计划（销售后）",_xlfn.IFS(AT$4&lt;$C6,($L6-SUMIFS(销售取值基础数据!$J:$J,销售取值基础数据!$I:$I,$A6,销售取值基础数据!$B:$B,"&lt;="&amp;AS$4))*110%/(180-AS$4),AT$4&gt;=$C6,($L6-SUM(辅助表!$P6:AT6))*110%/(180-AS$4)),$A$2="销售计划（销售前）",$L6*110%/180,$A$2="达成情况",IF(AT$4&gt;=$C6,"实际销售数量未更新",IF($C6&gt;AT$4,SUMIFS(销售取值基础数据!$J:$J,销售取值基础数据!$I:$I,$A6,销售取值基础数据!$B:$B,AT$4),"")/_xlfn.IFS(AT$4&lt;$C6,($L6-SUMIFS(销售取值基础数据!$J:$J,销售取值基础数据!$I:$I,$A6,销售取值基础数据!$B:$B,"&lt;="&amp;AS$4))*110%/(180-AS$4),AT$4&gt;=$C6,($L6-SUM(辅助表!$P6:AT6))*110%/(180-AS$4))),$A$2="实际销售",IF($C6&gt;AT$4,SUMIFS(销售取值基础数据!$J:$J,销售取值基础数据!$I:$I,$A6,销售取值基础数据!$B:$B,AT$4),""))</f>
        <v>19.593288590604029</v>
      </c>
      <c r="AU6" s="23" cm="1">
        <f t="array" ref="AU6" ca="1">_xlfn.IFS($A$2="销售计划（销售后）",_xlfn.IFS(AU$4&lt;$C6,($L6-SUMIFS(销售取值基础数据!$J:$J,销售取值基础数据!$I:$I,$A6,销售取值基础数据!$B:$B,"&lt;="&amp;AT$4))*110%/(180-AT$4),AU$4&gt;=$C6,($L6-SUM(辅助表!$P6:AU6))*110%/(180-AT$4)),$A$2="销售计划（销售前）",$L6*110%/180,$A$2="达成情况",IF(AU$4&gt;=$C6,"实际销售数量未更新",IF($C6&gt;AU$4,SUMIFS(销售取值基础数据!$J:$J,销售取值基础数据!$I:$I,$A6,销售取值基础数据!$B:$B,AU$4),"")/_xlfn.IFS(AU$4&lt;$C6,($L6-SUMIFS(销售取值基础数据!$J:$J,销售取值基础数据!$I:$I,$A6,销售取值基础数据!$B:$B,"&lt;="&amp;AT$4))*110%/(180-AT$4),AU$4&gt;=$C6,($L6-SUM(辅助表!$P6:AU6))*110%/(180-AT$4))),$A$2="实际销售",IF($C6&gt;AU$4,SUMIFS(销售取值基础数据!$J:$J,销售取值基础数据!$I:$I,$A6,销售取值基础数据!$B:$B,AU$4),""))</f>
        <v>19.651351351351352</v>
      </c>
      <c r="AV6" s="23" cm="1">
        <f t="array" ref="AV6" ca="1">_xlfn.IFS($A$2="销售计划（销售后）",_xlfn.IFS(AV$4&lt;$C6,($L6-SUMIFS(销售取值基础数据!$J:$J,销售取值基础数据!$I:$I,$A6,销售取值基础数据!$B:$B,"&lt;="&amp;AU$4))*110%/(180-AU$4),AV$4&gt;=$C6,($L6-SUM(辅助表!$P6:AV6))*110%/(180-AU$4)),$A$2="销售计划（销售前）",$L6*110%/180,$A$2="达成情况",IF(AV$4&gt;=$C6,"实际销售数量未更新",IF($C6&gt;AV$4,SUMIFS(销售取值基础数据!$J:$J,销售取值基础数据!$I:$I,$A6,销售取值基础数据!$B:$B,AV$4),"")/_xlfn.IFS(AV$4&lt;$C6,($L6-SUMIFS(销售取值基础数据!$J:$J,销售取值基础数据!$I:$I,$A6,销售取值基础数据!$B:$B,"&lt;="&amp;AU$4))*110%/(180-AU$4),AV$4&gt;=$C6,($L6-SUM(辅助表!$P6:AV6))*110%/(180-AU$4))),$A$2="实际销售",IF($C6&gt;AV$4,SUMIFS(销售取值基础数据!$J:$J,销售取值基础数据!$I:$I,$A6,销售取值基础数据!$B:$B,AV$4),""))</f>
        <v>19.702721088435375</v>
      </c>
      <c r="AW6" s="23" cm="1">
        <f t="array" ref="AW6" ca="1">_xlfn.IFS($A$2="销售计划（销售后）",_xlfn.IFS(AW$4&lt;$C6,($L6-SUMIFS(销售取值基础数据!$J:$J,销售取值基础数据!$I:$I,$A6,销售取值基础数据!$B:$B,"&lt;="&amp;AV$4))*110%/(180-AV$4),AW$4&gt;=$C6,($L6-SUM(辅助表!$P6:AW6))*110%/(180-AV$4)),$A$2="销售计划（销售前）",$L6*110%/180,$A$2="达成情况",IF(AW$4&gt;=$C6,"实际销售数量未更新",IF($C6&gt;AW$4,SUMIFS(销售取值基础数据!$J:$J,销售取值基础数据!$I:$I,$A6,销售取值基础数据!$B:$B,AW$4),"")/_xlfn.IFS(AW$4&lt;$C6,($L6-SUMIFS(销售取值基础数据!$J:$J,销售取值基础数据!$I:$I,$A6,销售取值基础数据!$B:$B,"&lt;="&amp;AV$4))*110%/(180-AV$4),AW$4&gt;=$C6,($L6-SUM(辅助表!$P6:AW6))*110%/(180-AV$4))),$A$2="实际销售",IF($C6&gt;AW$4,SUMIFS(销售取值基础数据!$J:$J,销售取值基础数据!$I:$I,$A6,销售取值基础数据!$B:$B,AW$4),""))</f>
        <v>19.747260273972604</v>
      </c>
      <c r="AX6" s="23" cm="1">
        <f t="array" ref="AX6" ca="1">_xlfn.IFS($A$2="销售计划（销售后）",_xlfn.IFS(AX$4&lt;$C6,($L6-SUMIFS(销售取值基础数据!$J:$J,销售取值基础数据!$I:$I,$A6,销售取值基础数据!$B:$B,"&lt;="&amp;AW$4))*110%/(180-AW$4),AX$4&gt;=$C6,($L6-SUM(辅助表!$P6:AX6))*110%/(180-AW$4)),$A$2="销售计划（销售前）",$L6*110%/180,$A$2="达成情况",IF(AX$4&gt;=$C6,"实际销售数量未更新",IF($C6&gt;AX$4,SUMIFS(销售取值基础数据!$J:$J,销售取值基础数据!$I:$I,$A6,销售取值基础数据!$B:$B,AX$4),"")/_xlfn.IFS(AX$4&lt;$C6,($L6-SUMIFS(销售取值基础数据!$J:$J,销售取值基础数据!$I:$I,$A6,销售取值基础数据!$B:$B,"&lt;="&amp;AW$4))*110%/(180-AW$4),AX$4&gt;=$C6,($L6-SUM(辅助表!$P6:AX6))*110%/(180-AW$4))),$A$2="实际销售",IF($C6&gt;AX$4,SUMIFS(销售取值基础数据!$J:$J,销售取值基础数据!$I:$I,$A6,销售取值基础数据!$B:$B,AX$4),""))</f>
        <v>19.815172413793107</v>
      </c>
      <c r="AY6" s="23" cm="1">
        <f t="array" ref="AY6" ca="1">_xlfn.IFS($A$2="销售计划（销售后）",_xlfn.IFS(AY$4&lt;$C6,($L6-SUMIFS(销售取值基础数据!$J:$J,销售取值基础数据!$I:$I,$A6,销售取值基础数据!$B:$B,"&lt;="&amp;AX$4))*110%/(180-AX$4),AY$4&gt;=$C6,($L6-SUM(辅助表!$P6:AY6))*110%/(180-AX$4)),$A$2="销售计划（销售前）",$L6*110%/180,$A$2="达成情况",IF(AY$4&gt;=$C6,"实际销售数量未更新",IF($C6&gt;AY$4,SUMIFS(销售取值基础数据!$J:$J,销售取值基础数据!$I:$I,$A6,销售取值基础数据!$B:$B,AY$4),"")/_xlfn.IFS(AY$4&lt;$C6,($L6-SUMIFS(销售取值基础数据!$J:$J,销售取值基础数据!$I:$I,$A6,销售取值基础数据!$B:$B,"&lt;="&amp;AX$4))*110%/(180-AX$4),AY$4&gt;=$C6,($L6-SUM(辅助表!$P6:AY6))*110%/(180-AX$4))),$A$2="实际销售",IF($C6&gt;AY$4,SUMIFS(销售取值基础数据!$J:$J,销售取值基础数据!$I:$I,$A6,销售取值基础数据!$B:$B,AY$4),""))</f>
        <v>19.87638888888889</v>
      </c>
      <c r="AZ6" s="23" cm="1">
        <f t="array" ref="AZ6" ca="1">_xlfn.IFS($A$2="销售计划（销售后）",_xlfn.IFS(AZ$4&lt;$C6,($L6-SUMIFS(销售取值基础数据!$J:$J,销售取值基础数据!$I:$I,$A6,销售取值基础数据!$B:$B,"&lt;="&amp;AY$4))*110%/(180-AY$4),AZ$4&gt;=$C6,($L6-SUM(辅助表!$P6:AZ6))*110%/(180-AY$4)),$A$2="销售计划（销售前）",$L6*110%/180,$A$2="达成情况",IF(AZ$4&gt;=$C6,"实际销售数量未更新",IF($C6&gt;AZ$4,SUMIFS(销售取值基础数据!$J:$J,销售取值基础数据!$I:$I,$A6,销售取值基础数据!$B:$B,AZ$4),"")/_xlfn.IFS(AZ$4&lt;$C6,($L6-SUMIFS(销售取值基础数据!$J:$J,销售取值基础数据!$I:$I,$A6,销售取值基础数据!$B:$B,"&lt;="&amp;AY$4))*110%/(180-AY$4),AZ$4&gt;=$C6,($L6-SUM(辅助表!$P6:AZ6))*110%/(180-AY$4))),$A$2="实际销售",IF($C6&gt;AZ$4,SUMIFS(销售取值基础数据!$J:$J,销售取值基础数据!$I:$I,$A6,销售取值基础数据!$B:$B,AZ$4),""))</f>
        <v>19.900000000000002</v>
      </c>
      <c r="BA6" s="23" cm="1">
        <f t="array" ref="BA6" ca="1">_xlfn.IFS($A$2="销售计划（销售后）",_xlfn.IFS(BA$4&lt;$C6,($L6-SUMIFS(销售取值基础数据!$J:$J,销售取值基础数据!$I:$I,$A6,销售取值基础数据!$B:$B,"&lt;="&amp;AZ$4))*110%/(180-AZ$4),BA$4&gt;=$C6,($L6-SUM(辅助表!$P6:BA6))*110%/(180-AZ$4)),$A$2="销售计划（销售前）",$L6*110%/180,$A$2="达成情况",IF(BA$4&gt;=$C6,"实际销售数量未更新",IF($C6&gt;BA$4,SUMIFS(销售取值基础数据!$J:$J,销售取值基础数据!$I:$I,$A6,销售取值基础数据!$B:$B,BA$4),"")/_xlfn.IFS(BA$4&lt;$C6,($L6-SUMIFS(销售取值基础数据!$J:$J,销售取值基础数据!$I:$I,$A6,销售取值基础数据!$B:$B,"&lt;="&amp;AZ$4))*110%/(180-AZ$4),BA$4&gt;=$C6,($L6-SUM(辅助表!$P6:BA6))*110%/(180-AZ$4))),$A$2="实际销售",IF($C6&gt;BA$4,SUMIFS(销售取值基础数据!$J:$J,销售取值基础数据!$I:$I,$A6,销售取值基础数据!$B:$B,BA$4),""))</f>
        <v>19.93169014084507</v>
      </c>
      <c r="BB6" s="23" cm="1">
        <f t="array" ref="BB6" ca="1">_xlfn.IFS($A$2="销售计划（销售后）",_xlfn.IFS(BB$4&lt;$C6,($L6-SUMIFS(销售取值基础数据!$J:$J,销售取值基础数据!$I:$I,$A6,销售取值基础数据!$B:$B,"&lt;="&amp;BA$4))*110%/(180-BA$4),BB$4&gt;=$C6,($L6-SUM(辅助表!$P6:BB6))*110%/(180-BA$4)),$A$2="销售计划（销售前）",$L6*110%/180,$A$2="达成情况",IF(BB$4&gt;=$C6,"实际销售数量未更新",IF($C6&gt;BB$4,SUMIFS(销售取值基础数据!$J:$J,销售取值基础数据!$I:$I,$A6,销售取值基础数据!$B:$B,BB$4),"")/_xlfn.IFS(BB$4&lt;$C6,($L6-SUMIFS(销售取值基础数据!$J:$J,销售取值基础数据!$I:$I,$A6,销售取值基础数据!$B:$B,"&lt;="&amp;BA$4))*110%/(180-BA$4),BB$4&gt;=$C6,($L6-SUM(辅助表!$P6:BB6))*110%/(180-BA$4))),$A$2="实际销售",IF($C6&gt;BB$4,SUMIFS(销售取值基础数据!$J:$J,销售取值基础数据!$I:$I,$A6,销售取值基础数据!$B:$B,BB$4),""))</f>
        <v>19.971631205673759</v>
      </c>
      <c r="BC6" s="23" cm="1">
        <f t="array" ref="BC6" ca="1">_xlfn.IFS($A$2="销售计划（销售后）",_xlfn.IFS(BC$4&lt;$C6,($L6-SUMIFS(销售取值基础数据!$J:$J,销售取值基础数据!$I:$I,$A6,销售取值基础数据!$B:$B,"&lt;="&amp;BB$4))*110%/(180-BB$4),BC$4&gt;=$C6,($L6-SUM(辅助表!$P6:BC6))*110%/(180-BB$4)),$A$2="销售计划（销售前）",$L6*110%/180,$A$2="达成情况",IF(BC$4&gt;=$C6,"实际销售数量未更新",IF($C6&gt;BC$4,SUMIFS(销售取值基础数据!$J:$J,销售取值基础数据!$I:$I,$A6,销售取值基础数据!$B:$B,BC$4),"")/_xlfn.IFS(BC$4&lt;$C6,($L6-SUMIFS(销售取值基础数据!$J:$J,销售取值基础数据!$I:$I,$A6,销售取值基础数据!$B:$B,"&lt;="&amp;BB$4))*110%/(180-BB$4),BC$4&gt;=$C6,($L6-SUM(辅助表!$P6:BC6))*110%/(180-BB$4))),$A$2="实际销售",IF($C6&gt;BC$4,SUMIFS(销售取值基础数据!$J:$J,销售取值基础数据!$I:$I,$A6,销售取值基础数据!$B:$B,BC$4),""))</f>
        <v>20.035714285714285</v>
      </c>
      <c r="BD6" s="23" cm="1">
        <f t="array" ref="BD6" ca="1">_xlfn.IFS($A$2="销售计划（销售后）",_xlfn.IFS(BD$4&lt;$C6,($L6-SUMIFS(销售取值基础数据!$J:$J,销售取值基础数据!$I:$I,$A6,销售取值基础数据!$B:$B,"&lt;="&amp;BC$4))*110%/(180-BC$4),BD$4&gt;=$C6,($L6-SUM(辅助表!$P6:BD6))*110%/(180-BC$4)),$A$2="销售计划（销售前）",$L6*110%/180,$A$2="达成情况",IF(BD$4&gt;=$C6,"实际销售数量未更新",IF($C6&gt;BD$4,SUMIFS(销售取值基础数据!$J:$J,销售取值基础数据!$I:$I,$A6,销售取值基础数据!$B:$B,BD$4),"")/_xlfn.IFS(BD$4&lt;$C6,($L6-SUMIFS(销售取值基础数据!$J:$J,销售取值基础数据!$I:$I,$A6,销售取值基础数据!$B:$B,"&lt;="&amp;BC$4))*110%/(180-BC$4),BD$4&gt;=$C6,($L6-SUM(辅助表!$P6:BD6))*110%/(180-BC$4))),$A$2="实际销售",IF($C6&gt;BD$4,SUMIFS(销售取值基础数据!$J:$J,销售取值基础数据!$I:$I,$A6,销售取值基础数据!$B:$B,BD$4),""))</f>
        <v>20.061151079136689</v>
      </c>
      <c r="BE6" s="23" cm="1">
        <f t="array" ref="BE6" ca="1">_xlfn.IFS($A$2="销售计划（销售后）",_xlfn.IFS(BE$4&lt;$C6,($L6-SUMIFS(销售取值基础数据!$J:$J,销售取值基础数据!$I:$I,$A6,销售取值基础数据!$B:$B,"&lt;="&amp;BD$4))*110%/(180-BD$4),BE$4&gt;=$C6,($L6-SUM(辅助表!$P6:BE6))*110%/(180-BD$4)),$A$2="销售计划（销售前）",$L6*110%/180,$A$2="达成情况",IF(BE$4&gt;=$C6,"实际销售数量未更新",IF($C6&gt;BE$4,SUMIFS(销售取值基础数据!$J:$J,销售取值基础数据!$I:$I,$A6,销售取值基础数据!$B:$B,BE$4),"")/_xlfn.IFS(BE$4&lt;$C6,($L6-SUMIFS(销售取值基础数据!$J:$J,销售取值基础数据!$I:$I,$A6,销售取值基础数据!$B:$B,"&lt;="&amp;BD$4))*110%/(180-BD$4),BE$4&gt;=$C6,($L6-SUM(辅助表!$P6:BE6))*110%/(180-BD$4))),$A$2="实际销售",IF($C6&gt;BE$4,SUMIFS(销售取值基础数据!$J:$J,销售取值基础数据!$I:$I,$A6,销售取值基础数据!$B:$B,BE$4),""))</f>
        <v>20.126811594202898</v>
      </c>
      <c r="BF6" s="23" cm="1">
        <f t="array" ref="BF6" ca="1">_xlfn.IFS($A$2="销售计划（销售后）",_xlfn.IFS(BF$4&lt;$C6,($L6-SUMIFS(销售取值基础数据!$J:$J,销售取值基础数据!$I:$I,$A6,销售取值基础数据!$B:$B,"&lt;="&amp;BE$4))*110%/(180-BE$4),BF$4&gt;=$C6,($L6-SUM(辅助表!$P6:BF6))*110%/(180-BE$4)),$A$2="销售计划（销售前）",$L6*110%/180,$A$2="达成情况",IF(BF$4&gt;=$C6,"实际销售数量未更新",IF($C6&gt;BF$4,SUMIFS(销售取值基础数据!$J:$J,销售取值基础数据!$I:$I,$A6,销售取值基础数据!$B:$B,BF$4),"")/_xlfn.IFS(BF$4&lt;$C6,($L6-SUMIFS(销售取值基础数据!$J:$J,销售取值基础数据!$I:$I,$A6,销售取值基础数据!$B:$B,"&lt;="&amp;BE$4))*110%/(180-BE$4),BF$4&gt;=$C6,($L6-SUM(辅助表!$P6:BF6))*110%/(180-BE$4))),$A$2="实际销售",IF($C6&gt;BF$4,SUMIFS(销售取值基础数据!$J:$J,销售取值基础数据!$I:$I,$A6,销售取值基础数据!$B:$B,BF$4),""))</f>
        <v>20.169343065693432</v>
      </c>
      <c r="BG6" s="23" cm="1">
        <f t="array" ref="BG6" ca="1">_xlfn.IFS($A$2="销售计划（销售后）",_xlfn.IFS(BG$4&lt;$C6,($L6-SUMIFS(销售取值基础数据!$J:$J,销售取值基础数据!$I:$I,$A6,销售取值基础数据!$B:$B,"&lt;="&amp;BF$4))*110%/(180-BF$4),BG$4&gt;=$C6,($L6-SUM(辅助表!$P6:BG6))*110%/(180-BF$4)),$A$2="销售计划（销售前）",$L6*110%/180,$A$2="达成情况",IF(BG$4&gt;=$C6,"实际销售数量未更新",IF($C6&gt;BG$4,SUMIFS(销售取值基础数据!$J:$J,销售取值基础数据!$I:$I,$A6,销售取值基础数据!$B:$B,BG$4),"")/_xlfn.IFS(BG$4&lt;$C6,($L6-SUMIFS(销售取值基础数据!$J:$J,销售取值基础数据!$I:$I,$A6,销售取值基础数据!$B:$B,"&lt;="&amp;BF$4))*110%/(180-BF$4),BG$4&gt;=$C6,($L6-SUM(辅助表!$P6:BG6))*110%/(180-BF$4))),$A$2="实际销售",IF($C6&gt;BG$4,SUMIFS(销售取值基础数据!$J:$J,销售取值基础数据!$I:$I,$A6,销售取值基础数据!$B:$B,BG$4),""))</f>
        <v>20.196323529411767</v>
      </c>
      <c r="BH6" s="23" cm="1">
        <f t="array" ref="BH6" ca="1">_xlfn.IFS($A$2="销售计划（销售后）",_xlfn.IFS(BH$4&lt;$C6,($L6-SUMIFS(销售取值基础数据!$J:$J,销售取值基础数据!$I:$I,$A6,销售取值基础数据!$B:$B,"&lt;="&amp;BG$4))*110%/(180-BG$4),BH$4&gt;=$C6,($L6-SUM(辅助表!$P6:BH6))*110%/(180-BG$4)),$A$2="销售计划（销售前）",$L6*110%/180,$A$2="达成情况",IF(BH$4&gt;=$C6,"实际销售数量未更新",IF($C6&gt;BH$4,SUMIFS(销售取值基础数据!$J:$J,销售取值基础数据!$I:$I,$A6,销售取值基础数据!$B:$B,BH$4),"")/_xlfn.IFS(BH$4&lt;$C6,($L6-SUMIFS(销售取值基础数据!$J:$J,销售取值基础数据!$I:$I,$A6,销售取值基础数据!$B:$B,"&lt;="&amp;BG$4))*110%/(180-BG$4),BH$4&gt;=$C6,($L6-SUM(辅助表!$P6:BH6))*110%/(180-BG$4))),$A$2="实际销售",IF($C6&gt;BH$4,SUMIFS(销售取值基础数据!$J:$J,销售取值基础数据!$I:$I,$A6,销售取值基础数据!$B:$B,BH$4),""))</f>
        <v>20.264444444444447</v>
      </c>
      <c r="BI6" s="23" cm="1">
        <f t="array" ref="BI6" ca="1">_xlfn.IFS($A$2="销售计划（销售后）",_xlfn.IFS(BI$4&lt;$C6,($L6-SUMIFS(销售取值基础数据!$J:$J,销售取值基础数据!$I:$I,$A6,销售取值基础数据!$B:$B,"&lt;="&amp;BH$4))*110%/(180-BH$4),BI$4&gt;=$C6,($L6-SUM(辅助表!$P6:BI6))*110%/(180-BH$4)),$A$2="销售计划（销售前）",$L6*110%/180,$A$2="达成情况",IF(BI$4&gt;=$C6,"实际销售数量未更新",IF($C6&gt;BI$4,SUMIFS(销售取值基础数据!$J:$J,销售取值基础数据!$I:$I,$A6,销售取值基础数据!$B:$B,BI$4),"")/_xlfn.IFS(BI$4&lt;$C6,($L6-SUMIFS(销售取值基础数据!$J:$J,销售取值基础数据!$I:$I,$A6,销售取值基础数据!$B:$B,"&lt;="&amp;BH$4))*110%/(180-BH$4),BI$4&gt;=$C6,($L6-SUM(辅助表!$P6:BI6))*110%/(180-BH$4))),$A$2="实际销售",IF($C6&gt;BI$4,SUMIFS(销售取值基础数据!$J:$J,销售取值基础数据!$I:$I,$A6,销售取值基础数据!$B:$B,BI$4),""))</f>
        <v>20.325373134328363</v>
      </c>
      <c r="BJ6" s="23" cm="1">
        <f t="array" ref="BJ6" ca="1">_xlfn.IFS($A$2="销售计划（销售后）",_xlfn.IFS(BJ$4&lt;$C6,($L6-SUMIFS(销售取值基础数据!$J:$J,销售取值基础数据!$I:$I,$A6,销售取值基础数据!$B:$B,"&lt;="&amp;BI$4))*110%/(180-BI$4),BJ$4&gt;=$C6,($L6-SUM(辅助表!$P6:BJ6))*110%/(180-BI$4)),$A$2="销售计划（销售前）",$L6*110%/180,$A$2="达成情况",IF(BJ$4&gt;=$C6,"实际销售数量未更新",IF($C6&gt;BJ$4,SUMIFS(销售取值基础数据!$J:$J,销售取值基础数据!$I:$I,$A6,销售取值基础数据!$B:$B,BJ$4),"")/_xlfn.IFS(BJ$4&lt;$C6,($L6-SUMIFS(销售取值基础数据!$J:$J,销售取值基础数据!$I:$I,$A6,销售取值基础数据!$B:$B,"&lt;="&amp;BI$4))*110%/(180-BI$4),BJ$4&gt;=$C6,($L6-SUM(辅助表!$P6:BJ6))*110%/(180-BI$4))),$A$2="实际销售",IF($C6&gt;BJ$4,SUMIFS(销售取值基础数据!$J:$J,销售取值基础数据!$I:$I,$A6,销售取值基础数据!$B:$B,BJ$4),""))</f>
        <v>20.370676691729326</v>
      </c>
      <c r="BK6" s="23" cm="1">
        <f t="array" ref="BK6" ca="1">_xlfn.IFS($A$2="销售计划（销售后）",_xlfn.IFS(BK$4&lt;$C6,($L6-SUMIFS(销售取值基础数据!$J:$J,销售取值基础数据!$I:$I,$A6,销售取值基础数据!$B:$B,"&lt;="&amp;BJ$4))*110%/(180-BJ$4),BK$4&gt;=$C6,($L6-SUM(辅助表!$P6:BK6))*110%/(180-BJ$4)),$A$2="销售计划（销售前）",$L6*110%/180,$A$2="达成情况",IF(BK$4&gt;=$C6,"实际销售数量未更新",IF($C6&gt;BK$4,SUMIFS(销售取值基础数据!$J:$J,销售取值基础数据!$I:$I,$A6,销售取值基础数据!$B:$B,BK$4),"")/_xlfn.IFS(BK$4&lt;$C6,($L6-SUMIFS(销售取值基础数据!$J:$J,销售取值基础数据!$I:$I,$A6,销售取值基础数据!$B:$B,"&lt;="&amp;BJ$4))*110%/(180-BJ$4),BK$4&gt;=$C6,($L6-SUM(辅助表!$P6:BK6))*110%/(180-BJ$4))),$A$2="实际销售",IF($C6&gt;BK$4,SUMIFS(销售取值基础数据!$J:$J,销售取值基础数据!$I:$I,$A6,销售取值基础数据!$B:$B,BK$4),""))</f>
        <v>20.400000000000002</v>
      </c>
      <c r="BL6" s="23" cm="1">
        <f t="array" ref="BL6" ca="1">_xlfn.IFS($A$2="销售计划（销售后）",_xlfn.IFS(BL$4&lt;$C6,($L6-SUMIFS(销售取值基础数据!$J:$J,销售取值基础数据!$I:$I,$A6,销售取值基础数据!$B:$B,"&lt;="&amp;BK$4))*110%/(180-BK$4),BL$4&gt;=$C6,($L6-SUM(辅助表!$P6:BL6))*110%/(180-BK$4)),$A$2="销售计划（销售前）",$L6*110%/180,$A$2="达成情况",IF(BL$4&gt;=$C6,"实际销售数量未更新",IF($C6&gt;BL$4,SUMIFS(销售取值基础数据!$J:$J,销售取值基础数据!$I:$I,$A6,销售取值基础数据!$B:$B,BL$4),"")/_xlfn.IFS(BL$4&lt;$C6,($L6-SUMIFS(销售取值基础数据!$J:$J,销售取值基础数据!$I:$I,$A6,销售取值基础数据!$B:$B,"&lt;="&amp;BK$4))*110%/(180-BK$4),BL$4&gt;=$C6,($L6-SUM(辅助表!$P6:BL6))*110%/(180-BK$4))),$A$2="实际销售",IF($C6&gt;BL$4,SUMIFS(销售取值基础数据!$J:$J,销售取值基础数据!$I:$I,$A6,销售取值基础数据!$B:$B,BL$4),""))</f>
        <v>20.471755725190842</v>
      </c>
      <c r="BM6" s="23" cm="1">
        <f t="array" ref="BM6" ca="1">_xlfn.IFS($A$2="销售计划（销售后）",_xlfn.IFS(BM$4&lt;$C6,($L6-SUMIFS(销售取值基础数据!$J:$J,销售取值基础数据!$I:$I,$A6,销售取值基础数据!$B:$B,"&lt;="&amp;BL$4))*110%/(180-BL$4),BM$4&gt;=$C6,($L6-SUM(辅助表!$P6:BM6))*110%/(180-BL$4)),$A$2="销售计划（销售前）",$L6*110%/180,$A$2="达成情况",IF(BM$4&gt;=$C6,"实际销售数量未更新",IF($C6&gt;BM$4,SUMIFS(销售取值基础数据!$J:$J,销售取值基础数据!$I:$I,$A6,销售取值基础数据!$B:$B,BM$4),"")/_xlfn.IFS(BM$4&lt;$C6,($L6-SUMIFS(销售取值基础数据!$J:$J,销售取值基础数据!$I:$I,$A6,销售取值基础数据!$B:$B,"&lt;="&amp;BL$4))*110%/(180-BL$4),BM$4&gt;=$C6,($L6-SUM(辅助表!$P6:BM6))*110%/(180-BL$4))),$A$2="实际销售",IF($C6&gt;BM$4,SUMIFS(销售取值基础数据!$J:$J,销售取值基础数据!$I:$I,$A6,销售取值基础数据!$B:$B,BM$4),""))</f>
        <v>20.536153846153848</v>
      </c>
      <c r="BN6" s="23" cm="1">
        <f t="array" ref="BN6" ca="1">_xlfn.IFS($A$2="销售计划（销售后）",_xlfn.IFS(BN$4&lt;$C6,($L6-SUMIFS(销售取值基础数据!$J:$J,销售取值基础数据!$I:$I,$A6,销售取值基础数据!$B:$B,"&lt;="&amp;BM$4))*110%/(180-BM$4),BN$4&gt;=$C6,($L6-SUM(辅助表!$P6:BN6))*110%/(180-BM$4)),$A$2="销售计划（销售前）",$L6*110%/180,$A$2="达成情况",IF(BN$4&gt;=$C6,"实际销售数量未更新",IF($C6&gt;BN$4,SUMIFS(销售取值基础数据!$J:$J,销售取值基础数据!$I:$I,$A6,销售取值基础数据!$B:$B,BN$4),"")/_xlfn.IFS(BN$4&lt;$C6,($L6-SUMIFS(销售取值基础数据!$J:$J,销售取值基础数据!$I:$I,$A6,销售取值基础数据!$B:$B,"&lt;="&amp;BM$4))*110%/(180-BM$4),BN$4&gt;=$C6,($L6-SUM(辅助表!$P6:BN6))*110%/(180-BM$4))),$A$2="实际销售",IF($C6&gt;BN$4,SUMIFS(销售取值基础数据!$J:$J,销售取值基础数据!$I:$I,$A6,销售取值基础数据!$B:$B,BN$4),""))</f>
        <v>20.627131782945739</v>
      </c>
      <c r="BO6" s="23" cm="1">
        <f t="array" ref="BO6" ca="1">_xlfn.IFS($A$2="销售计划（销售后）",_xlfn.IFS(BO$4&lt;$C6,($L6-SUMIFS(销售取值基础数据!$J:$J,销售取值基础数据!$I:$I,$A6,销售取值基础数据!$B:$B,"&lt;="&amp;BN$4))*110%/(180-BN$4),BO$4&gt;=$C6,($L6-SUM(辅助表!$P6:BO6))*110%/(180-BN$4)),$A$2="销售计划（销售前）",$L6*110%/180,$A$2="达成情况",IF(BO$4&gt;=$C6,"实际销售数量未更新",IF($C6&gt;BO$4,SUMIFS(销售取值基础数据!$J:$J,销售取值基础数据!$I:$I,$A6,销售取值基础数据!$B:$B,BO$4),"")/_xlfn.IFS(BO$4&lt;$C6,($L6-SUMIFS(销售取值基础数据!$J:$J,销售取值基础数据!$I:$I,$A6,销售取值基础数据!$B:$B,"&lt;="&amp;BN$4))*110%/(180-BN$4),BO$4&gt;=$C6,($L6-SUM(辅助表!$P6:BO6))*110%/(180-BN$4))),$A$2="实际销售",IF($C6&gt;BO$4,SUMIFS(销售取值基础数据!$J:$J,销售取值基础数据!$I:$I,$A6,销售取值基础数据!$B:$B,BO$4),""))</f>
        <v>20.676562500000003</v>
      </c>
      <c r="BP6" s="23" cm="1">
        <f t="array" ref="BP6" ca="1">_xlfn.IFS($A$2="销售计划（销售后）",_xlfn.IFS(BP$4&lt;$C6,($L6-SUMIFS(销售取值基础数据!$J:$J,销售取值基础数据!$I:$I,$A6,销售取值基础数据!$B:$B,"&lt;="&amp;BO$4))*110%/(180-BO$4),BP$4&gt;=$C6,($L6-SUM(辅助表!$P6:BP6))*110%/(180-BO$4)),$A$2="销售计划（销售前）",$L6*110%/180,$A$2="达成情况",IF(BP$4&gt;=$C6,"实际销售数量未更新",IF($C6&gt;BP$4,SUMIFS(销售取值基础数据!$J:$J,销售取值基础数据!$I:$I,$A6,销售取值基础数据!$B:$B,BP$4),"")/_xlfn.IFS(BP$4&lt;$C6,($L6-SUMIFS(销售取值基础数据!$J:$J,销售取值基础数据!$I:$I,$A6,销售取值基础数据!$B:$B,"&lt;="&amp;BO$4))*110%/(180-BO$4),BP$4&gt;=$C6,($L6-SUM(辅助表!$P6:BP6))*110%/(180-BO$4))),$A$2="实际销售",IF($C6&gt;BP$4,SUMIFS(销售取值基础数据!$J:$J,销售取值基础数据!$I:$I,$A6,销售取值基础数据!$B:$B,BP$4),""))</f>
        <v>20.709448818897641</v>
      </c>
      <c r="BQ6" s="23" cm="1">
        <f t="array" ref="BQ6" ca="1">_xlfn.IFS($A$2="销售计划（销售后）",_xlfn.IFS(BQ$4&lt;$C6,($L6-SUMIFS(销售取值基础数据!$J:$J,销售取值基础数据!$I:$I,$A6,销售取值基础数据!$B:$B,"&lt;="&amp;BP$4))*110%/(180-BP$4),BQ$4&gt;=$C6,($L6-SUM(辅助表!$P6:BQ6))*110%/(180-BP$4)),$A$2="销售计划（销售前）",$L6*110%/180,$A$2="达成情况",IF(BQ$4&gt;=$C6,"实际销售数量未更新",IF($C6&gt;BQ$4,SUMIFS(销售取值基础数据!$J:$J,销售取值基础数据!$I:$I,$A6,销售取值基础数据!$B:$B,BQ$4),"")/_xlfn.IFS(BQ$4&lt;$C6,($L6-SUMIFS(销售取值基础数据!$J:$J,销售取值基础数据!$I:$I,$A6,销售取值基础数据!$B:$B,"&lt;="&amp;BP$4))*110%/(180-BP$4),BQ$4&gt;=$C6,($L6-SUM(辅助表!$P6:BQ6))*110%/(180-BP$4))),$A$2="实际销售",IF($C6&gt;BQ$4,SUMIFS(销售取值基础数据!$J:$J,销售取值基础数据!$I:$I,$A6,销售取值基础数据!$B:$B,BQ$4),""))</f>
        <v>20.786507936507938</v>
      </c>
      <c r="BR6" s="23" cm="1">
        <f t="array" ref="BR6" ca="1">_xlfn.IFS($A$2="销售计划（销售后）",_xlfn.IFS(BR$4&lt;$C6,($L6-SUMIFS(销售取值基础数据!$J:$J,销售取值基础数据!$I:$I,$A6,销售取值基础数据!$B:$B,"&lt;="&amp;BQ$4))*110%/(180-BQ$4),BR$4&gt;=$C6,($L6-SUM(辅助表!$P6:BR6))*110%/(180-BQ$4)),$A$2="销售计划（销售前）",$L6*110%/180,$A$2="达成情况",IF(BR$4&gt;=$C6,"实际销售数量未更新",IF($C6&gt;BR$4,SUMIFS(销售取值基础数据!$J:$J,销售取值基础数据!$I:$I,$A6,销售取值基础数据!$B:$B,BR$4),"")/_xlfn.IFS(BR$4&lt;$C6,($L6-SUMIFS(销售取值基础数据!$J:$J,销售取值基础数据!$I:$I,$A6,销售取值基础数据!$B:$B,"&lt;="&amp;BQ$4))*110%/(180-BQ$4),BR$4&gt;=$C6,($L6-SUM(辅助表!$P6:BR6))*110%/(180-BQ$4))),$A$2="实际销售",IF($C6&gt;BR$4,SUMIFS(销售取值基础数据!$J:$J,销售取值基础数据!$I:$I,$A6,销售取值基础数据!$B:$B,BR$4),""))</f>
        <v>20.820800000000002</v>
      </c>
      <c r="BS6" s="23" cm="1">
        <f t="array" ref="BS6" ca="1">_xlfn.IFS($A$2="销售计划（销售后）",_xlfn.IFS(BS$4&lt;$C6,($L6-SUMIFS(销售取值基础数据!$J:$J,销售取值基础数据!$I:$I,$A6,销售取值基础数据!$B:$B,"&lt;="&amp;BR$4))*110%/(180-BR$4),BS$4&gt;=$C6,($L6-SUM(辅助表!$P6:BS6))*110%/(180-BR$4)),$A$2="销售计划（销售前）",$L6*110%/180,$A$2="达成情况",IF(BS$4&gt;=$C6,"实际销售数量未更新",IF($C6&gt;BS$4,SUMIFS(销售取值基础数据!$J:$J,销售取值基础数据!$I:$I,$A6,销售取值基础数据!$B:$B,BS$4),"")/_xlfn.IFS(BS$4&lt;$C6,($L6-SUMIFS(销售取值基础数据!$J:$J,销售取值基础数据!$I:$I,$A6,销售取值基础数据!$B:$B,"&lt;="&amp;BR$4))*110%/(180-BR$4),BS$4&gt;=$C6,($L6-SUM(辅助表!$P6:BS6))*110%/(180-BR$4))),$A$2="实际销售",IF($C6&gt;BS$4,SUMIFS(销售取值基础数据!$J:$J,销售取值基础数据!$I:$I,$A6,销售取值基础数据!$B:$B,BS$4),""))</f>
        <v>20.988709677419358</v>
      </c>
      <c r="BT6" s="23" cm="1">
        <f t="array" ref="BT6" ca="1">_xlfn.IFS($A$2="销售计划（销售后）",_xlfn.IFS(BT$4&lt;$C6,($L6-SUMIFS(销售取值基础数据!$J:$J,销售取值基础数据!$I:$I,$A6,销售取值基础数据!$B:$B,"&lt;="&amp;BS$4))*110%/(180-BS$4),BT$4&gt;=$C6,($L6-SUM(辅助表!$P6:BT6))*110%/(180-BS$4)),$A$2="销售计划（销售前）",$L6*110%/180,$A$2="达成情况",IF(BT$4&gt;=$C6,"实际销售数量未更新",IF($C6&gt;BT$4,SUMIFS(销售取值基础数据!$J:$J,销售取值基础数据!$I:$I,$A6,销售取值基础数据!$B:$B,BT$4),"")/_xlfn.IFS(BT$4&lt;$C6,($L6-SUMIFS(销售取值基础数据!$J:$J,销售取值基础数据!$I:$I,$A6,销售取值基础数据!$B:$B,"&lt;="&amp;BS$4))*110%/(180-BS$4),BT$4&gt;=$C6,($L6-SUM(辅助表!$P6:BT6))*110%/(180-BS$4))),$A$2="实际销售",IF($C6&gt;BT$4,SUMIFS(销售取值基础数据!$J:$J,销售取值基础数据!$I:$I,$A6,销售取值基础数据!$B:$B,BT$4),""))</f>
        <v>21.159349593495939</v>
      </c>
      <c r="BU6" s="23" cm="1">
        <f t="array" ref="BU6" ca="1">_xlfn.IFS($A$2="销售计划（销售后）",_xlfn.IFS(BU$4&lt;$C6,($L6-SUMIFS(销售取值基础数据!$J:$J,销售取值基础数据!$I:$I,$A6,销售取值基础数据!$B:$B,"&lt;="&amp;BT$4))*110%/(180-BT$4),BU$4&gt;=$C6,($L6-SUM(辅助表!$P6:BU6))*110%/(180-BT$4)),$A$2="销售计划（销售前）",$L6*110%/180,$A$2="达成情况",IF(BU$4&gt;=$C6,"实际销售数量未更新",IF($C6&gt;BU$4,SUMIFS(销售取值基础数据!$J:$J,销售取值基础数据!$I:$I,$A6,销售取值基础数据!$B:$B,BU$4),"")/_xlfn.IFS(BU$4&lt;$C6,($L6-SUMIFS(销售取值基础数据!$J:$J,销售取值基础数据!$I:$I,$A6,销售取值基础数据!$B:$B,"&lt;="&amp;BT$4))*110%/(180-BT$4),BU$4&gt;=$C6,($L6-SUM(辅助表!$P6:BU6))*110%/(180-BT$4))),$A$2="实际销售",IF($C6&gt;BU$4,SUMIFS(销售取值基础数据!$J:$J,销售取值基础数据!$I:$I,$A6,销售取值基础数据!$B:$B,BU$4),""))</f>
        <v>21.332786885245905</v>
      </c>
      <c r="BV6" s="23" cm="1">
        <f t="array" ref="BV6" ca="1">_xlfn.IFS($A$2="销售计划（销售后）",_xlfn.IFS(BV$4&lt;$C6,($L6-SUMIFS(销售取值基础数据!$J:$J,销售取值基础数据!$I:$I,$A6,销售取值基础数据!$B:$B,"&lt;="&amp;BU$4))*110%/(180-BU$4),BV$4&gt;=$C6,($L6-SUM(辅助表!$P6:BV6))*110%/(180-BU$4)),$A$2="销售计划（销售前）",$L6*110%/180,$A$2="达成情况",IF(BV$4&gt;=$C6,"实际销售数量未更新",IF($C6&gt;BV$4,SUMIFS(销售取值基础数据!$J:$J,销售取值基础数据!$I:$I,$A6,销售取值基础数据!$B:$B,BV$4),"")/_xlfn.IFS(BV$4&lt;$C6,($L6-SUMIFS(销售取值基础数据!$J:$J,销售取值基础数据!$I:$I,$A6,销售取值基础数据!$B:$B,"&lt;="&amp;BU$4))*110%/(180-BU$4),BV$4&gt;=$C6,($L6-SUM(辅助表!$P6:BV6))*110%/(180-BU$4))),$A$2="实际销售",IF($C6&gt;BV$4,SUMIFS(销售取值基础数据!$J:$J,销售取值基础数据!$I:$I,$A6,销售取值基础数据!$B:$B,BV$4),""))</f>
        <v>21.509090909090911</v>
      </c>
      <c r="BW6" s="23" cm="1">
        <f t="array" ref="BW6" ca="1">_xlfn.IFS($A$2="销售计划（销售后）",_xlfn.IFS(BW$4&lt;$C6,($L6-SUMIFS(销售取值基础数据!$J:$J,销售取值基础数据!$I:$I,$A6,销售取值基础数据!$B:$B,"&lt;="&amp;BV$4))*110%/(180-BV$4),BW$4&gt;=$C6,($L6-SUM(辅助表!$P6:BW6))*110%/(180-BV$4)),$A$2="销售计划（销售前）",$L6*110%/180,$A$2="达成情况",IF(BW$4&gt;=$C6,"实际销售数量未更新",IF($C6&gt;BW$4,SUMIFS(销售取值基础数据!$J:$J,销售取值基础数据!$I:$I,$A6,销售取值基础数据!$B:$B,BW$4),"")/_xlfn.IFS(BW$4&lt;$C6,($L6-SUMIFS(销售取值基础数据!$J:$J,销售取值基础数据!$I:$I,$A6,销售取值基础数据!$B:$B,"&lt;="&amp;BV$4))*110%/(180-BV$4),BW$4&gt;=$C6,($L6-SUM(辅助表!$P6:BW6))*110%/(180-BV$4))),$A$2="实际销售",IF($C6&gt;BW$4,SUMIFS(销售取值基础数据!$J:$J,销售取值基础数据!$I:$I,$A6,销售取值基础数据!$B:$B,BW$4),""))</f>
        <v>21.688333333333336</v>
      </c>
      <c r="BX6" s="23" cm="1">
        <f t="array" ref="BX6" ca="1">_xlfn.IFS($A$2="销售计划（销售后）",_xlfn.IFS(BX$4&lt;$C6,($L6-SUMIFS(销售取值基础数据!$J:$J,销售取值基础数据!$I:$I,$A6,销售取值基础数据!$B:$B,"&lt;="&amp;BW$4))*110%/(180-BW$4),BX$4&gt;=$C6,($L6-SUM(辅助表!$P6:BX6))*110%/(180-BW$4)),$A$2="销售计划（销售前）",$L6*110%/180,$A$2="达成情况",IF(BX$4&gt;=$C6,"实际销售数量未更新",IF($C6&gt;BX$4,SUMIFS(销售取值基础数据!$J:$J,销售取值基础数据!$I:$I,$A6,销售取值基础数据!$B:$B,BX$4),"")/_xlfn.IFS(BX$4&lt;$C6,($L6-SUMIFS(销售取值基础数据!$J:$J,销售取值基础数据!$I:$I,$A6,销售取值基础数据!$B:$B,"&lt;="&amp;BW$4))*110%/(180-BW$4),BX$4&gt;=$C6,($L6-SUM(辅助表!$P6:BX6))*110%/(180-BW$4))),$A$2="实际销售",IF($C6&gt;BX$4,SUMIFS(销售取值基础数据!$J:$J,销售取值基础数据!$I:$I,$A6,销售取值基础数据!$B:$B,BX$4),""))</f>
        <v>21.870588235294122</v>
      </c>
      <c r="BY6" s="23" cm="1">
        <f t="array" ref="BY6" ca="1">_xlfn.IFS($A$2="销售计划（销售后）",_xlfn.IFS(BY$4&lt;$C6,($L6-SUMIFS(销售取值基础数据!$J:$J,销售取值基础数据!$I:$I,$A6,销售取值基础数据!$B:$B,"&lt;="&amp;BX$4))*110%/(180-BX$4),BY$4&gt;=$C6,($L6-SUM(辅助表!$P6:BY6))*110%/(180-BX$4)),$A$2="销售计划（销售前）",$L6*110%/180,$A$2="达成情况",IF(BY$4&gt;=$C6,"实际销售数量未更新",IF($C6&gt;BY$4,SUMIFS(销售取值基础数据!$J:$J,销售取值基础数据!$I:$I,$A6,销售取值基础数据!$B:$B,BY$4),"")/_xlfn.IFS(BY$4&lt;$C6,($L6-SUMIFS(销售取值基础数据!$J:$J,销售取值基础数据!$I:$I,$A6,销售取值基础数据!$B:$B,"&lt;="&amp;BX$4))*110%/(180-BX$4),BY$4&gt;=$C6,($L6-SUM(辅助表!$P6:BY6))*110%/(180-BX$4))),$A$2="实际销售",IF($C6&gt;BY$4,SUMIFS(销售取值基础数据!$J:$J,销售取值基础数据!$I:$I,$A6,销售取值基础数据!$B:$B,BY$4),""))</f>
        <v>22.055932203389833</v>
      </c>
      <c r="BZ6" s="23" cm="1">
        <f t="array" ref="BZ6" ca="1">_xlfn.IFS($A$2="销售计划（销售后）",_xlfn.IFS(BZ$4&lt;$C6,($L6-SUMIFS(销售取值基础数据!$J:$J,销售取值基础数据!$I:$I,$A6,销售取值基础数据!$B:$B,"&lt;="&amp;BY$4))*110%/(180-BY$4),BZ$4&gt;=$C6,($L6-SUM(辅助表!$P6:BZ6))*110%/(180-BY$4)),$A$2="销售计划（销售前）",$L6*110%/180,$A$2="达成情况",IF(BZ$4&gt;=$C6,"实际销售数量未更新",IF($C6&gt;BZ$4,SUMIFS(销售取值基础数据!$J:$J,销售取值基础数据!$I:$I,$A6,销售取值基础数据!$B:$B,BZ$4),"")/_xlfn.IFS(BZ$4&lt;$C6,($L6-SUMIFS(销售取值基础数据!$J:$J,销售取值基础数据!$I:$I,$A6,销售取值基础数据!$B:$B,"&lt;="&amp;BY$4))*110%/(180-BY$4),BZ$4&gt;=$C6,($L6-SUM(辅助表!$P6:BZ6))*110%/(180-BY$4))),$A$2="实际销售",IF($C6&gt;BZ$4,SUMIFS(销售取值基础数据!$J:$J,销售取值基础数据!$I:$I,$A6,销售取值基础数据!$B:$B,BZ$4),""))</f>
        <v>22.244444444444447</v>
      </c>
      <c r="CA6" s="23" cm="1">
        <f t="array" ref="CA6" ca="1">_xlfn.IFS($A$2="销售计划（销售后）",_xlfn.IFS(CA$4&lt;$C6,($L6-SUMIFS(销售取值基础数据!$J:$J,销售取值基础数据!$I:$I,$A6,销售取值基础数据!$B:$B,"&lt;="&amp;BZ$4))*110%/(180-BZ$4),CA$4&gt;=$C6,($L6-SUM(辅助表!$P6:CA6))*110%/(180-BZ$4)),$A$2="销售计划（销售前）",$L6*110%/180,$A$2="达成情况",IF(CA$4&gt;=$C6,"实际销售数量未更新",IF($C6&gt;CA$4,SUMIFS(销售取值基础数据!$J:$J,销售取值基础数据!$I:$I,$A6,销售取值基础数据!$B:$B,CA$4),"")/_xlfn.IFS(CA$4&lt;$C6,($L6-SUMIFS(销售取值基础数据!$J:$J,销售取值基础数据!$I:$I,$A6,销售取值基础数据!$B:$B,"&lt;="&amp;BZ$4))*110%/(180-BZ$4),CA$4&gt;=$C6,($L6-SUM(辅助表!$P6:CA6))*110%/(180-BZ$4))),$A$2="实际销售",IF($C6&gt;CA$4,SUMIFS(销售取值基础数据!$J:$J,销售取值基础数据!$I:$I,$A6,销售取值基础数据!$B:$B,CA$4),""))</f>
        <v>22.436206896551727</v>
      </c>
      <c r="CB6" s="23" cm="1">
        <f t="array" ref="CB6" ca="1">_xlfn.IFS($A$2="销售计划（销售后）",_xlfn.IFS(CB$4&lt;$C6,($L6-SUMIFS(销售取值基础数据!$J:$J,销售取值基础数据!$I:$I,$A6,销售取值基础数据!$B:$B,"&lt;="&amp;CA$4))*110%/(180-CA$4),CB$4&gt;=$C6,($L6-SUM(辅助表!$P6:CB6))*110%/(180-CA$4)),$A$2="销售计划（销售前）",$L6*110%/180,$A$2="达成情况",IF(CB$4&gt;=$C6,"实际销售数量未更新",IF($C6&gt;CB$4,SUMIFS(销售取值基础数据!$J:$J,销售取值基础数据!$I:$I,$A6,销售取值基础数据!$B:$B,CB$4),"")/_xlfn.IFS(CB$4&lt;$C6,($L6-SUMIFS(销售取值基础数据!$J:$J,销售取值基础数据!$I:$I,$A6,销售取值基础数据!$B:$B,"&lt;="&amp;CA$4))*110%/(180-CA$4),CB$4&gt;=$C6,($L6-SUM(辅助表!$P6:CB6))*110%/(180-CA$4))),$A$2="实际销售",IF($C6&gt;CB$4,SUMIFS(销售取值基础数据!$J:$J,销售取值基础数据!$I:$I,$A6,销售取值基础数据!$B:$B,CB$4),""))</f>
        <v>22.631304347826092</v>
      </c>
      <c r="CC6" s="23" cm="1">
        <f t="array" ref="CC6" ca="1">_xlfn.IFS($A$2="销售计划（销售后）",_xlfn.IFS(CC$4&lt;$C6,($L6-SUMIFS(销售取值基础数据!$J:$J,销售取值基础数据!$I:$I,$A6,销售取值基础数据!$B:$B,"&lt;="&amp;CB$4))*110%/(180-CB$4),CC$4&gt;=$C6,($L6-SUM(辅助表!$P6:CC6))*110%/(180-CB$4)),$A$2="销售计划（销售前）",$L6*110%/180,$A$2="达成情况",IF(CC$4&gt;=$C6,"实际销售数量未更新",IF($C6&gt;CC$4,SUMIFS(销售取值基础数据!$J:$J,销售取值基础数据!$I:$I,$A6,销售取值基础数据!$B:$B,CC$4),"")/_xlfn.IFS(CC$4&lt;$C6,($L6-SUMIFS(销售取值基础数据!$J:$J,销售取值基础数据!$I:$I,$A6,销售取值基础数据!$B:$B,"&lt;="&amp;CB$4))*110%/(180-CB$4),CC$4&gt;=$C6,($L6-SUM(辅助表!$P6:CC6))*110%/(180-CB$4))),$A$2="实际销售",IF($C6&gt;CC$4,SUMIFS(销售取值基础数据!$J:$J,销售取值基础数据!$I:$I,$A6,销售取值基础数据!$B:$B,CC$4),""))</f>
        <v>22.829824561403512</v>
      </c>
      <c r="CD6" s="23" cm="1">
        <f t="array" ref="CD6" ca="1">_xlfn.IFS($A$2="销售计划（销售后）",_xlfn.IFS(CD$4&lt;$C6,($L6-SUMIFS(销售取值基础数据!$J:$J,销售取值基础数据!$I:$I,$A6,销售取值基础数据!$B:$B,"&lt;="&amp;CC$4))*110%/(180-CC$4),CD$4&gt;=$C6,($L6-SUM(辅助表!$P6:CD6))*110%/(180-CC$4)),$A$2="销售计划（销售前）",$L6*110%/180,$A$2="达成情况",IF(CD$4&gt;=$C6,"实际销售数量未更新",IF($C6&gt;CD$4,SUMIFS(销售取值基础数据!$J:$J,销售取值基础数据!$I:$I,$A6,销售取值基础数据!$B:$B,CD$4),"")/_xlfn.IFS(CD$4&lt;$C6,($L6-SUMIFS(销售取值基础数据!$J:$J,销售取值基础数据!$I:$I,$A6,销售取值基础数据!$B:$B,"&lt;="&amp;CC$4))*110%/(180-CC$4),CD$4&gt;=$C6,($L6-SUM(辅助表!$P6:CD6))*110%/(180-CC$4))),$A$2="实际销售",IF($C6&gt;CD$4,SUMIFS(销售取值基础数据!$J:$J,销售取值基础数据!$I:$I,$A6,销售取值基础数据!$B:$B,CD$4),""))</f>
        <v>23.03185840707965</v>
      </c>
      <c r="CE6" s="23" cm="1">
        <f t="array" ref="CE6" ca="1">_xlfn.IFS($A$2="销售计划（销售后）",_xlfn.IFS(CE$4&lt;$C6,($L6-SUMIFS(销售取值基础数据!$J:$J,销售取值基础数据!$I:$I,$A6,销售取值基础数据!$B:$B,"&lt;="&amp;CD$4))*110%/(180-CD$4),CE$4&gt;=$C6,($L6-SUM(辅助表!$P6:CE6))*110%/(180-CD$4)),$A$2="销售计划（销售前）",$L6*110%/180,$A$2="达成情况",IF(CE$4&gt;=$C6,"实际销售数量未更新",IF($C6&gt;CE$4,SUMIFS(销售取值基础数据!$J:$J,销售取值基础数据!$I:$I,$A6,销售取值基础数据!$B:$B,CE$4),"")/_xlfn.IFS(CE$4&lt;$C6,($L6-SUMIFS(销售取值基础数据!$J:$J,销售取值基础数据!$I:$I,$A6,销售取值基础数据!$B:$B,"&lt;="&amp;CD$4))*110%/(180-CD$4),CE$4&gt;=$C6,($L6-SUM(辅助表!$P6:CE6))*110%/(180-CD$4))),$A$2="实际销售",IF($C6&gt;CE$4,SUMIFS(销售取值基础数据!$J:$J,销售取值基础数据!$I:$I,$A6,销售取值基础数据!$B:$B,CE$4),""))</f>
        <v>23.237500000000004</v>
      </c>
      <c r="CF6" s="23" cm="1">
        <f t="array" ref="CF6" ca="1">_xlfn.IFS($A$2="销售计划（销售后）",_xlfn.IFS(CF$4&lt;$C6,($L6-SUMIFS(销售取值基础数据!$J:$J,销售取值基础数据!$I:$I,$A6,销售取值基础数据!$B:$B,"&lt;="&amp;CE$4))*110%/(180-CE$4),CF$4&gt;=$C6,($L6-SUM(辅助表!$P6:CF6))*110%/(180-CE$4)),$A$2="销售计划（销售前）",$L6*110%/180,$A$2="达成情况",IF(CF$4&gt;=$C6,"实际销售数量未更新",IF($C6&gt;CF$4,SUMIFS(销售取值基础数据!$J:$J,销售取值基础数据!$I:$I,$A6,销售取值基础数据!$B:$B,CF$4),"")/_xlfn.IFS(CF$4&lt;$C6,($L6-SUMIFS(销售取值基础数据!$J:$J,销售取值基础数据!$I:$I,$A6,销售取值基础数据!$B:$B,"&lt;="&amp;CE$4))*110%/(180-CE$4),CF$4&gt;=$C6,($L6-SUM(辅助表!$P6:CF6))*110%/(180-CE$4))),$A$2="实际销售",IF($C6&gt;CF$4,SUMIFS(销售取值基础数据!$J:$J,销售取值基础数据!$I:$I,$A6,销售取值基础数据!$B:$B,CF$4),""))</f>
        <v>21.718186026191841</v>
      </c>
      <c r="CG6" s="23" cm="1">
        <f t="array" ref="CG6" ca="1">_xlfn.IFS($A$2="销售计划（销售后）",_xlfn.IFS(CG$4&lt;$C6,($L6-SUMIFS(销售取值基础数据!$J:$J,销售取值基础数据!$I:$I,$A6,销售取值基础数据!$B:$B,"&lt;="&amp;CF$4))*110%/(180-CF$4),CG$4&gt;=$C6,($L6-SUM(辅助表!$P6:CG6))*110%/(180-CF$4)),$A$2="销售计划（销售前）",$L6*110%/180,$A$2="达成情况",IF(CG$4&gt;=$C6,"实际销售数量未更新",IF($C6&gt;CG$4,SUMIFS(销售取值基础数据!$J:$J,销售取值基础数据!$I:$I,$A6,销售取值基础数据!$B:$B,CG$4),"")/_xlfn.IFS(CG$4&lt;$C6,($L6-SUMIFS(销售取值基础数据!$J:$J,销售取值基础数据!$I:$I,$A6,销售取值基础数据!$B:$B,"&lt;="&amp;CF$4))*110%/(180-CF$4),CG$4&gt;=$C6,($L6-SUM(辅助表!$P6:CG6))*110%/(180-CF$4))),$A$2="实际销售",IF($C6&gt;CG$4,SUMIFS(销售取值基础数据!$J:$J,销售取值基础数据!$I:$I,$A6,销售取值基础数据!$B:$B,CG$4),""))</f>
        <v>21.698442220713485</v>
      </c>
      <c r="CH6" s="23" cm="1">
        <f t="array" ref="CH6" ca="1">_xlfn.IFS($A$2="销售计划（销售后）",_xlfn.IFS(CH$4&lt;$C6,($L6-SUMIFS(销售取值基础数据!$J:$J,销售取值基础数据!$I:$I,$A6,销售取值基础数据!$B:$B,"&lt;="&amp;CG$4))*110%/(180-CG$4),CH$4&gt;=$C6,($L6-SUM(辅助表!$P6:CH6))*110%/(180-CG$4)),$A$2="销售计划（销售前）",$L6*110%/180,$A$2="达成情况",IF(CH$4&gt;=$C6,"实际销售数量未更新",IF($C6&gt;CH$4,SUMIFS(销售取值基础数据!$J:$J,销售取值基础数据!$I:$I,$A6,销售取值基础数据!$B:$B,CH$4),"")/_xlfn.IFS(CH$4&lt;$C6,($L6-SUMIFS(销售取值基础数据!$J:$J,销售取值基础数据!$I:$I,$A6,销售取值基础数据!$B:$B,"&lt;="&amp;CG$4))*110%/(180-CG$4),CH$4&gt;=$C6,($L6-SUM(辅助表!$P6:CH6))*110%/(180-CG$4))),$A$2="实际销售",IF($C6&gt;CH$4,SUMIFS(销售取值基础数据!$J:$J,销售取值基础数据!$I:$I,$A6,销售取值基础数据!$B:$B,CH$4),""))</f>
        <v>21.67853539298806</v>
      </c>
      <c r="CI6" s="23" cm="1">
        <f t="array" ref="CI6" ca="1">_xlfn.IFS($A$2="销售计划（销售后）",_xlfn.IFS(CI$4&lt;$C6,($L6-SUMIFS(销售取值基础数据!$J:$J,销售取值基础数据!$I:$I,$A6,销售取值基础数据!$B:$B,"&lt;="&amp;CH$4))*110%/(180-CH$4),CI$4&gt;=$C6,($L6-SUM(辅助表!$P6:CI6))*110%/(180-CH$4)),$A$2="销售计划（销售前）",$L6*110%/180,$A$2="达成情况",IF(CI$4&gt;=$C6,"实际销售数量未更新",IF($C6&gt;CI$4,SUMIFS(销售取值基础数据!$J:$J,销售取值基础数据!$I:$I,$A6,销售取值基础数据!$B:$B,CI$4),"")/_xlfn.IFS(CI$4&lt;$C6,($L6-SUMIFS(销售取值基础数据!$J:$J,销售取值基础数据!$I:$I,$A6,销售取值基础数据!$B:$B,"&lt;="&amp;CH$4))*110%/(180-CH$4),CI$4&gt;=$C6,($L6-SUM(辅助表!$P6:CI6))*110%/(180-CH$4))),$A$2="实际销售",IF($C6&gt;CI$4,SUMIFS(销售取值基础数据!$J:$J,销售取值基础数据!$I:$I,$A6,销售取值基础数据!$B:$B,CI$4),""))</f>
        <v>21.65846267503159</v>
      </c>
      <c r="CJ6" s="23" cm="1">
        <f t="array" ref="CJ6" ca="1">_xlfn.IFS($A$2="销售计划（销售后）",_xlfn.IFS(CJ$4&lt;$C6,($L6-SUMIFS(销售取值基础数据!$J:$J,销售取值基础数据!$I:$I,$A6,销售取值基础数据!$B:$B,"&lt;="&amp;CI$4))*110%/(180-CI$4),CJ$4&gt;=$C6,($L6-SUM(辅助表!$P6:CJ6))*110%/(180-CI$4)),$A$2="销售计划（销售前）",$L6*110%/180,$A$2="达成情况",IF(CJ$4&gt;=$C6,"实际销售数量未更新",IF($C6&gt;CJ$4,SUMIFS(销售取值基础数据!$J:$J,销售取值基础数据!$I:$I,$A6,销售取值基础数据!$B:$B,CJ$4),"")/_xlfn.IFS(CJ$4&lt;$C6,($L6-SUMIFS(销售取值基础数据!$J:$J,销售取值基础数据!$I:$I,$A6,销售取值基础数据!$B:$B,"&lt;="&amp;CI$4))*110%/(180-CI$4),CJ$4&gt;=$C6,($L6-SUM(辅助表!$P6:CJ6))*110%/(180-CI$4))),$A$2="实际销售",IF($C6&gt;CJ$4,SUMIFS(销售取值基础数据!$J:$J,销售取值基础数据!$I:$I,$A6,销售取值基础数据!$B:$B,CJ$4),""))</f>
        <v>21.638221121129689</v>
      </c>
      <c r="CK6" s="23" cm="1">
        <f t="array" ref="CK6" ca="1">_xlfn.IFS($A$2="销售计划（销售后）",_xlfn.IFS(CK$4&lt;$C6,($L6-SUMIFS(销售取值基础数据!$J:$J,销售取值基础数据!$I:$I,$A6,销售取值基础数据!$B:$B,"&lt;="&amp;CJ$4))*110%/(180-CJ$4),CK$4&gt;=$C6,($L6-SUM(辅助表!$P6:CK6))*110%/(180-CJ$4)),$A$2="销售计划（销售前）",$L6*110%/180,$A$2="达成情况",IF(CK$4&gt;=$C6,"实际销售数量未更新",IF($C6&gt;CK$4,SUMIFS(销售取值基础数据!$J:$J,销售取值基础数据!$I:$I,$A6,销售取值基础数据!$B:$B,CK$4),"")/_xlfn.IFS(CK$4&lt;$C6,($L6-SUMIFS(销售取值基础数据!$J:$J,销售取值基础数据!$I:$I,$A6,销售取值基础数据!$B:$B,"&lt;="&amp;CJ$4))*110%/(180-CJ$4),CK$4&gt;=$C6,($L6-SUM(辅助表!$P6:CK6))*110%/(180-CJ$4))),$A$2="实际销售",IF($C6&gt;CK$4,SUMIFS(销售取值基础数据!$J:$J,销售取值基础数据!$I:$I,$A6,销售取值基础数据!$B:$B,CK$4),""))</f>
        <v>21.617807704977679</v>
      </c>
      <c r="CL6" s="23" cm="1">
        <f t="array" ref="CL6" ca="1">_xlfn.IFS($A$2="销售计划（销售后）",_xlfn.IFS(CL$4&lt;$C6,($L6-SUMIFS(销售取值基础数据!$J:$J,销售取值基础数据!$I:$I,$A6,销售取值基础数据!$B:$B,"&lt;="&amp;CK$4))*110%/(180-CK$4),CL$4&gt;=$C6,($L6-SUM(辅助表!$P6:CL6))*110%/(180-CK$4)),$A$2="销售计划（销售前）",$L6*110%/180,$A$2="达成情况",IF(CL$4&gt;=$C6,"实际销售数量未更新",IF($C6&gt;CL$4,SUMIFS(销售取值基础数据!$J:$J,销售取值基础数据!$I:$I,$A6,销售取值基础数据!$B:$B,CL$4),"")/_xlfn.IFS(CL$4&lt;$C6,($L6-SUMIFS(销售取值基础数据!$J:$J,销售取值基础数据!$I:$I,$A6,销售取值基础数据!$B:$B,"&lt;="&amp;CK$4))*110%/(180-CK$4),CL$4&gt;=$C6,($L6-SUM(辅助表!$P6:CL6))*110%/(180-CK$4))),$A$2="实际销售",IF($C6&gt;CL$4,SUMIFS(销售取值基础数据!$J:$J,销售取值基础数据!$I:$I,$A6,销售取值基础数据!$B:$B,CL$4),""))</f>
        <v>21.597219316687223</v>
      </c>
      <c r="CM6" s="23" cm="1">
        <f t="array" ref="CM6" ca="1">_xlfn.IFS($A$2="销售计划（销售后）",_xlfn.IFS(CM$4&lt;$C6,($L6-SUMIFS(销售取值基础数据!$J:$J,销售取值基础数据!$I:$I,$A6,销售取值基础数据!$B:$B,"&lt;="&amp;CL$4))*110%/(180-CL$4),CM$4&gt;=$C6,($L6-SUM(辅助表!$P6:CM6))*110%/(180-CL$4)),$A$2="销售计划（销售前）",$L6*110%/180,$A$2="达成情况",IF(CM$4&gt;=$C6,"实际销售数量未更新",IF($C6&gt;CM$4,SUMIFS(销售取值基础数据!$J:$J,销售取值基础数据!$I:$I,$A6,销售取值基础数据!$B:$B,CM$4),"")/_xlfn.IFS(CM$4&lt;$C6,($L6-SUMIFS(销售取值基础数据!$J:$J,销售取值基础数据!$I:$I,$A6,销售取值基础数据!$B:$B,"&lt;="&amp;CL$4))*110%/(180-CL$4),CM$4&gt;=$C6,($L6-SUM(辅助表!$P6:CM6))*110%/(180-CL$4))),$A$2="实际销售",IF($C6&gt;CM$4,SUMIFS(销售取值基础数据!$J:$J,销售取值基础数据!$I:$I,$A6,销售取值基础数据!$B:$B,CM$4),""))</f>
        <v>21.576452759651946</v>
      </c>
      <c r="CN6" s="23" cm="1">
        <f t="array" ref="CN6" ca="1">_xlfn.IFS($A$2="销售计划（销售后）",_xlfn.IFS(CN$4&lt;$C6,($L6-SUMIFS(销售取值基础数据!$J:$J,销售取值基础数据!$I:$I,$A6,销售取值基础数据!$B:$B,"&lt;="&amp;CM$4))*110%/(180-CM$4),CN$4&gt;=$C6,($L6-SUM(辅助表!$P6:CN6))*110%/(180-CM$4)),$A$2="销售计划（销售前）",$L6*110%/180,$A$2="达成情况",IF(CN$4&gt;=$C6,"实际销售数量未更新",IF($C6&gt;CN$4,SUMIFS(销售取值基础数据!$J:$J,销售取值基础数据!$I:$I,$A6,销售取值基础数据!$B:$B,CN$4),"")/_xlfn.IFS(CN$4&lt;$C6,($L6-SUMIFS(销售取值基础数据!$J:$J,销售取值基础数据!$I:$I,$A6,销售取值基础数据!$B:$B,"&lt;="&amp;CM$4))*110%/(180-CM$4),CN$4&gt;=$C6,($L6-SUM(辅助表!$P6:CN6))*110%/(180-CM$4))),$A$2="实际销售",IF($C6&gt;CN$4,SUMIFS(销售取值基础数据!$J:$J,销售取值基础数据!$I:$I,$A6,销售取值基础数据!$B:$B,CN$4),""))</f>
        <v>21.555504747263935</v>
      </c>
      <c r="CO6" s="23" cm="1">
        <f t="array" ref="CO6" ca="1">_xlfn.IFS($A$2="销售计划（销售后）",_xlfn.IFS(CO$4&lt;$C6,($L6-SUMIFS(销售取值基础数据!$J:$J,销售取值基础数据!$I:$I,$A6,销售取值基础数据!$B:$B,"&lt;="&amp;CN$4))*110%/(180-CN$4),CO$4&gt;=$C6,($L6-SUM(辅助表!$P6:CO6))*110%/(180-CN$4)),$A$2="销售计划（销售前）",$L6*110%/180,$A$2="达成情况",IF(CO$4&gt;=$C6,"实际销售数量未更新",IF($C6&gt;CO$4,SUMIFS(销售取值基础数据!$J:$J,销售取值基础数据!$I:$I,$A6,销售取值基础数据!$B:$B,CO$4),"")/_xlfn.IFS(CO$4&lt;$C6,($L6-SUMIFS(销售取值基础数据!$J:$J,销售取值基础数据!$I:$I,$A6,销售取值基础数据!$B:$B,"&lt;="&amp;CN$4))*110%/(180-CN$4),CO$4&gt;=$C6,($L6-SUM(辅助表!$P6:CO6))*110%/(180-CN$4))),$A$2="实际销售",IF($C6&gt;CO$4,SUMIFS(销售取值基础数据!$J:$J,销售取值基础数据!$I:$I,$A6,销售取值基础数据!$B:$B,CO$4),""))</f>
        <v>21.534371899472504</v>
      </c>
      <c r="CP6" s="23" cm="1">
        <f t="array" ref="CP6" ca="1">_xlfn.IFS($A$2="销售计划（销售后）",_xlfn.IFS(CP$4&lt;$C6,($L6-SUMIFS(销售取值基础数据!$J:$J,销售取值基础数据!$I:$I,$A6,销售取值基础数据!$B:$B,"&lt;="&amp;CO$4))*110%/(180-CO$4),CP$4&gt;=$C6,($L6-SUM(辅助表!$P6:CP6))*110%/(180-CO$4)),$A$2="销售计划（销售前）",$L6*110%/180,$A$2="达成情况",IF(CP$4&gt;=$C6,"实际销售数量未更新",IF($C6&gt;CP$4,SUMIFS(销售取值基础数据!$J:$J,销售取值基础数据!$I:$I,$A6,销售取值基础数据!$B:$B,CP$4),"")/_xlfn.IFS(CP$4&lt;$C6,($L6-SUMIFS(销售取值基础数据!$J:$J,销售取值基础数据!$I:$I,$A6,销售取值基础数据!$B:$B,"&lt;="&amp;CO$4))*110%/(180-CO$4),CP$4&gt;=$C6,($L6-SUM(辅助表!$P6:CP6))*110%/(180-CO$4))),$A$2="实际销售",IF($C6&gt;CP$4,SUMIFS(销售取值基础数据!$J:$J,销售取值基础数据!$I:$I,$A6,销售取值基础数据!$B:$B,CP$4),""))</f>
        <v>21.513050739175991</v>
      </c>
      <c r="CQ6" s="23" cm="1">
        <f t="array" ref="CQ6" ca="1">_xlfn.IFS($A$2="销售计划（销售后）",_xlfn.IFS(CQ$4&lt;$C6,($L6-SUMIFS(销售取值基础数据!$J:$J,销售取值基础数据!$I:$I,$A6,销售取值基础数据!$B:$B,"&lt;="&amp;CP$4))*110%/(180-CP$4),CQ$4&gt;=$C6,($L6-SUM(辅助表!$P6:CQ6))*110%/(180-CP$4)),$A$2="销售计划（销售前）",$L6*110%/180,$A$2="达成情况",IF(CQ$4&gt;=$C6,"实际销售数量未更新",IF($C6&gt;CQ$4,SUMIFS(销售取值基础数据!$J:$J,销售取值基础数据!$I:$I,$A6,销售取值基础数据!$B:$B,CQ$4),"")/_xlfn.IFS(CQ$4&lt;$C6,($L6-SUMIFS(销售取值基础数据!$J:$J,销售取值基础数据!$I:$I,$A6,销售取值基础数据!$B:$B,"&lt;="&amp;CP$4))*110%/(180-CP$4),CQ$4&gt;=$C6,($L6-SUM(辅助表!$P6:CQ6))*110%/(180-CP$4))),$A$2="实际销售",IF($C6&gt;CQ$4,SUMIFS(销售取值基础数据!$J:$J,销售取值基础数据!$I:$I,$A6,销售取值基础数据!$B:$B,CQ$4),""))</f>
        <v>21.491537688436821</v>
      </c>
      <c r="CR6" s="23" cm="1">
        <f t="array" ref="CR6" ca="1">_xlfn.IFS($A$2="销售计划（销售后）",_xlfn.IFS(CR$4&lt;$C6,($L6-SUMIFS(销售取值基础数据!$J:$J,销售取值基础数据!$I:$I,$A6,销售取值基础数据!$B:$B,"&lt;="&amp;CQ$4))*110%/(180-CQ$4),CR$4&gt;=$C6,($L6-SUM(辅助表!$P6:CR6))*110%/(180-CQ$4)),$A$2="销售计划（销售前）",$L6*110%/180,$A$2="达成情况",IF(CR$4&gt;=$C6,"实际销售数量未更新",IF($C6&gt;CR$4,SUMIFS(销售取值基础数据!$J:$J,销售取值基础数据!$I:$I,$A6,销售取值基础数据!$B:$B,CR$4),"")/_xlfn.IFS(CR$4&lt;$C6,($L6-SUMIFS(销售取值基础数据!$J:$J,销售取值基础数据!$I:$I,$A6,销售取值基础数据!$B:$B,"&lt;="&amp;CQ$4))*110%/(180-CQ$4),CR$4&gt;=$C6,($L6-SUM(辅助表!$P6:CR6))*110%/(180-CQ$4))),$A$2="实际销售",IF($C6&gt;CR$4,SUMIFS(销售取值基础数据!$J:$J,销售取值基础数据!$I:$I,$A6,销售取值基础数据!$B:$B,CR$4),""))</f>
        <v>21.469829064509103</v>
      </c>
      <c r="CS6" s="23" cm="1">
        <f t="array" ref="CS6" ca="1">_xlfn.IFS($A$2="销售计划（销售后）",_xlfn.IFS(CS$4&lt;$C6,($L6-SUMIFS(销售取值基础数据!$J:$J,销售取值基础数据!$I:$I,$A6,销售取值基础数据!$B:$B,"&lt;="&amp;CR$4))*110%/(180-CR$4),CS$4&gt;=$C6,($L6-SUM(辅助表!$P6:CS6))*110%/(180-CR$4)),$A$2="销售计划（销售前）",$L6*110%/180,$A$2="达成情况",IF(CS$4&gt;=$C6,"实际销售数量未更新",IF($C6&gt;CS$4,SUMIFS(销售取值基础数据!$J:$J,销售取值基础数据!$I:$I,$A6,销售取值基础数据!$B:$B,CS$4),"")/_xlfn.IFS(CS$4&lt;$C6,($L6-SUMIFS(销售取值基础数据!$J:$J,销售取值基础数据!$I:$I,$A6,销售取值基础数据!$B:$B,"&lt;="&amp;CR$4))*110%/(180-CR$4),CS$4&gt;=$C6,($L6-SUM(辅助表!$P6:CS6))*110%/(180-CR$4))),$A$2="实际销售",IF($C6&gt;CS$4,SUMIFS(销售取值基础数据!$J:$J,销售取值基础数据!$I:$I,$A6,销售取值基础数据!$B:$B,CS$4),""))</f>
        <v>21.447921075667768</v>
      </c>
      <c r="CT6" s="23" cm="1">
        <f t="array" ref="CT6" ca="1">_xlfn.IFS($A$2="销售计划（销售后）",_xlfn.IFS(CT$4&lt;$C6,($L6-SUMIFS(销售取值基础数据!$J:$J,销售取值基础数据!$I:$I,$A6,销售取值基础数据!$B:$B,"&lt;="&amp;CS$4))*110%/(180-CS$4),CT$4&gt;=$C6,($L6-SUM(辅助表!$P6:CT6))*110%/(180-CS$4)),$A$2="销售计划（销售前）",$L6*110%/180,$A$2="达成情况",IF(CT$4&gt;=$C6,"实际销售数量未更新",IF($C6&gt;CT$4,SUMIFS(销售取值基础数据!$J:$J,销售取值基础数据!$I:$I,$A6,销售取值基础数据!$B:$B,CT$4),"")/_xlfn.IFS(CT$4&lt;$C6,($L6-SUMIFS(销售取值基础数据!$J:$J,销售取值基础数据!$I:$I,$A6,销售取值基础数据!$B:$B,"&lt;="&amp;CS$4))*110%/(180-CS$4),CT$4&gt;=$C6,($L6-SUM(辅助表!$P6:CT6))*110%/(180-CS$4))),$A$2="实际销售",IF($C6&gt;CT$4,SUMIFS(销售取值基础数据!$J:$J,销售取值基础数据!$I:$I,$A6,销售取值基础数据!$B:$B,CT$4),""))</f>
        <v>21.42580981682687</v>
      </c>
      <c r="CU6" s="23" cm="1">
        <f t="array" ref="CU6" ca="1">_xlfn.IFS($A$2="销售计划（销售后）",_xlfn.IFS(CU$4&lt;$C6,($L6-SUMIFS(销售取值基础数据!$J:$J,销售取值基础数据!$I:$I,$A6,销售取值基础数据!$B:$B,"&lt;="&amp;CT$4))*110%/(180-CT$4),CU$4&gt;=$C6,($L6-SUM(辅助表!$P6:CU6))*110%/(180-CT$4)),$A$2="销售计划（销售前）",$L6*110%/180,$A$2="达成情况",IF(CU$4&gt;=$C6,"实际销售数量未更新",IF($C6&gt;CU$4,SUMIFS(销售取值基础数据!$J:$J,销售取值基础数据!$I:$I,$A6,销售取值基础数据!$B:$B,CU$4),"")/_xlfn.IFS(CU$4&lt;$C6,($L6-SUMIFS(销售取值基础数据!$J:$J,销售取值基础数据!$I:$I,$A6,销售取值基础数据!$B:$B,"&lt;="&amp;CT$4))*110%/(180-CT$4),CU$4&gt;=$C6,($L6-SUM(辅助表!$P6:CU6))*110%/(180-CT$4))),$A$2="实际销售",IF($C6&gt;CU$4,SUMIFS(销售取值基础数据!$J:$J,销售取值基础数据!$I:$I,$A6,销售取值基础数据!$B:$B,CU$4),""))</f>
        <v>21.403491264934345</v>
      </c>
      <c r="CV6" s="23" cm="1">
        <f t="array" ref="CV6" ca="1">_xlfn.IFS($A$2="销售计划（销售后）",_xlfn.IFS(CV$4&lt;$C6,($L6-SUMIFS(销售取值基础数据!$J:$J,销售取值基础数据!$I:$I,$A6,销售取值基础数据!$B:$B,"&lt;="&amp;CU$4))*110%/(180-CU$4),CV$4&gt;=$C6,($L6-SUM(辅助表!$P6:CV6))*110%/(180-CU$4)),$A$2="销售计划（销售前）",$L6*110%/180,$A$2="达成情况",IF(CV$4&gt;=$C6,"实际销售数量未更新",IF($C6&gt;CV$4,SUMIFS(销售取值基础数据!$J:$J,销售取值基础数据!$I:$I,$A6,销售取值基础数据!$B:$B,CV$4),"")/_xlfn.IFS(CV$4&lt;$C6,($L6-SUMIFS(销售取值基础数据!$J:$J,销售取值基础数据!$I:$I,$A6,销售取值基础数据!$B:$B,"&lt;="&amp;CU$4))*110%/(180-CU$4),CV$4&gt;=$C6,($L6-SUM(辅助表!$P6:CV6))*110%/(180-CU$4))),$A$2="实际销售",IF($C6&gt;CV$4,SUMIFS(销售取值基础数据!$J:$J,销售取值基础数据!$I:$I,$A6,销售取值基础数据!$B:$B,CV$4),""))</f>
        <v>21.380961274129149</v>
      </c>
      <c r="CW6" s="23" cm="1">
        <f t="array" ref="CW6" ca="1">_xlfn.IFS($A$2="销售计划（销售后）",_xlfn.IFS(CW$4&lt;$C6,($L6-SUMIFS(销售取值基础数据!$J:$J,销售取值基础数据!$I:$I,$A6,销售取值基础数据!$B:$B,"&lt;="&amp;CV$4))*110%/(180-CV$4),CW$4&gt;=$C6,($L6-SUM(辅助表!$P6:CW6))*110%/(180-CV$4)),$A$2="销售计划（销售前）",$L6*110%/180,$A$2="达成情况",IF(CW$4&gt;=$C6,"实际销售数量未更新",IF($C6&gt;CW$4,SUMIFS(销售取值基础数据!$J:$J,销售取值基础数据!$I:$I,$A6,销售取值基础数据!$B:$B,CW$4),"")/_xlfn.IFS(CW$4&lt;$C6,($L6-SUMIFS(销售取值基础数据!$J:$J,销售取值基础数据!$I:$I,$A6,销售取值基础数据!$B:$B,"&lt;="&amp;CV$4))*110%/(180-CV$4),CW$4&gt;=$C6,($L6-SUM(辅助表!$P6:CW6))*110%/(180-CV$4))),$A$2="实际销售",IF($C6&gt;CW$4,SUMIFS(销售取值基础数据!$J:$J,销售取值基础数据!$I:$I,$A6,销售取值基础数据!$B:$B,CW$4),""))</f>
        <v>21.358215570646035</v>
      </c>
      <c r="CX6" s="23" cm="1">
        <f t="array" ref="CX6" ca="1">_xlfn.IFS($A$2="销售计划（销售后）",_xlfn.IFS(CX$4&lt;$C6,($L6-SUMIFS(销售取值基础数据!$J:$J,销售取值基础数据!$I:$I,$A6,销售取值基础数据!$B:$B,"&lt;="&amp;CW$4))*110%/(180-CW$4),CX$4&gt;=$C6,($L6-SUM(辅助表!$P6:CX6))*110%/(180-CW$4)),$A$2="销售计划（销售前）",$L6*110%/180,$A$2="达成情况",IF(CX$4&gt;=$C6,"实际销售数量未更新",IF($C6&gt;CX$4,SUMIFS(销售取值基础数据!$J:$J,销售取值基础数据!$I:$I,$A6,销售取值基础数据!$B:$B,CX$4),"")/_xlfn.IFS(CX$4&lt;$C6,($L6-SUMIFS(销售取值基础数据!$J:$J,销售取值基础数据!$I:$I,$A6,销售取值基础数据!$B:$B,"&lt;="&amp;CW$4))*110%/(180-CW$4),CX$4&gt;=$C6,($L6-SUM(辅助表!$P6:CX6))*110%/(180-CW$4))),$A$2="实际销售",IF($C6&gt;CX$4,SUMIFS(销售取值基础数据!$J:$J,销售取值基础数据!$I:$I,$A6,销售取值基础数据!$B:$B,CX$4),""))</f>
        <v>21.33524974745179</v>
      </c>
      <c r="CY6" s="23" cm="1">
        <f t="array" ref="CY6" ca="1">_xlfn.IFS($A$2="销售计划（销售后）",_xlfn.IFS(CY$4&lt;$C6,($L6-SUMIFS(销售取值基础数据!$J:$J,销售取值基础数据!$I:$I,$A6,销售取值基础数据!$B:$B,"&lt;="&amp;CX$4))*110%/(180-CX$4),CY$4&gt;=$C6,($L6-SUM(辅助表!$P6:CY6))*110%/(180-CX$4)),$A$2="销售计划（销售前）",$L6*110%/180,$A$2="达成情况",IF(CY$4&gt;=$C6,"实际销售数量未更新",IF($C6&gt;CY$4,SUMIFS(销售取值基础数据!$J:$J,销售取值基础数据!$I:$I,$A6,销售取值基础数据!$B:$B,CY$4),"")/_xlfn.IFS(CY$4&lt;$C6,($L6-SUMIFS(销售取值基础数据!$J:$J,销售取值基础数据!$I:$I,$A6,销售取值基础数据!$B:$B,"&lt;="&amp;CX$4))*110%/(180-CX$4),CY$4&gt;=$C6,($L6-SUM(辅助表!$P6:CY6))*110%/(180-CX$4))),$A$2="实际销售",IF($C6&gt;CY$4,SUMIFS(销售取值基础数据!$J:$J,销售取值基础数据!$I:$I,$A6,销售取值基础数据!$B:$B,CY$4),""))</f>
        <v>21.312059258595866</v>
      </c>
      <c r="CZ6" s="23" cm="1">
        <f t="array" ref="CZ6" ca="1">_xlfn.IFS($A$2="销售计划（销售后）",_xlfn.IFS(CZ$4&lt;$C6,($L6-SUMIFS(销售取值基础数据!$J:$J,销售取值基础数据!$I:$I,$A6,销售取值基础数据!$B:$B,"&lt;="&amp;CY$4))*110%/(180-CY$4),CZ$4&gt;=$C6,($L6-SUM(辅助表!$P6:CZ6))*110%/(180-CY$4)),$A$2="销售计划（销售前）",$L6*110%/180,$A$2="达成情况",IF(CZ$4&gt;=$C6,"实际销售数量未更新",IF($C6&gt;CZ$4,SUMIFS(销售取值基础数据!$J:$J,销售取值基础数据!$I:$I,$A6,销售取值基础数据!$B:$B,CZ$4),"")/_xlfn.IFS(CZ$4&lt;$C6,($L6-SUMIFS(销售取值基础数据!$J:$J,销售取值基础数据!$I:$I,$A6,销售取值基础数据!$B:$B,"&lt;="&amp;CY$4))*110%/(180-CY$4),CZ$4&gt;=$C6,($L6-SUM(辅助表!$P6:CZ6))*110%/(180-CY$4))),$A$2="实际销售",IF($C6&gt;CZ$4,SUMIFS(销售取值基础数据!$J:$J,销售取值基础数据!$I:$I,$A6,销售取值基础数据!$B:$B,CZ$4),""))</f>
        <v>21.28863941325675</v>
      </c>
      <c r="DA6" s="23" cm="1">
        <f t="array" ref="DA6" ca="1">_xlfn.IFS($A$2="销售计划（销售后）",_xlfn.IFS(DA$4&lt;$C6,($L6-SUMIFS(销售取值基础数据!$J:$J,销售取值基础数据!$I:$I,$A6,销售取值基础数据!$B:$B,"&lt;="&amp;CZ$4))*110%/(180-CZ$4),DA$4&gt;=$C6,($L6-SUM(辅助表!$P6:DA6))*110%/(180-CZ$4)),$A$2="销售计划（销售前）",$L6*110%/180,$A$2="达成情况",IF(DA$4&gt;=$C6,"实际销售数量未更新",IF($C6&gt;DA$4,SUMIFS(销售取值基础数据!$J:$J,销售取值基础数据!$I:$I,$A6,销售取值基础数据!$B:$B,DA$4),"")/_xlfn.IFS(DA$4&lt;$C6,($L6-SUMIFS(销售取值基础数据!$J:$J,销售取值基础数据!$I:$I,$A6,销售取值基础数据!$B:$B,"&lt;="&amp;CZ$4))*110%/(180-CZ$4),DA$4&gt;=$C6,($L6-SUM(辅助表!$P6:DA6))*110%/(180-CZ$4))),$A$2="实际销售",IF($C6&gt;DA$4,SUMIFS(销售取值基础数据!$J:$J,销售取值基础数据!$I:$I,$A6,销售取值基础数据!$B:$B,DA$4),""))</f>
        <v>21.264985369464242</v>
      </c>
      <c r="DB6" s="23" cm="1">
        <f t="array" ref="DB6" ca="1">_xlfn.IFS($A$2="销售计划（销售后）",_xlfn.IFS(DB$4&lt;$C6,($L6-SUMIFS(销售取值基础数据!$J:$J,销售取值基础数据!$I:$I,$A6,销售取值基础数据!$B:$B,"&lt;="&amp;DA$4))*110%/(180-DA$4),DB$4&gt;=$C6,($L6-SUM(辅助表!$P6:DB6))*110%/(180-DA$4)),$A$2="销售计划（销售前）",$L6*110%/180,$A$2="达成情况",IF(DB$4&gt;=$C6,"实际销售数量未更新",IF($C6&gt;DB$4,SUMIFS(销售取值基础数据!$J:$J,销售取值基础数据!$I:$I,$A6,销售取值基础数据!$B:$B,DB$4),"")/_xlfn.IFS(DB$4&lt;$C6,($L6-SUMIFS(销售取值基础数据!$J:$J,销售取值基础数据!$I:$I,$A6,销售取值基础数据!$B:$B,"&lt;="&amp;DA$4))*110%/(180-DA$4),DB$4&gt;=$C6,($L6-SUM(辅助表!$P6:DB6))*110%/(180-DA$4))),$A$2="实际销售",IF($C6&gt;DB$4,SUMIFS(销售取值基础数据!$J:$J,销售取值基础数据!$I:$I,$A6,销售取值基础数据!$B:$B,DB$4),""))</f>
        <v>21.24109212747608</v>
      </c>
      <c r="DC6" s="23" cm="1">
        <f t="array" ref="DC6" ca="1">_xlfn.IFS($A$2="销售计划（销售后）",_xlfn.IFS(DC$4&lt;$C6,($L6-SUMIFS(销售取值基础数据!$J:$J,销售取值基础数据!$I:$I,$A6,销售取值基础数据!$B:$B,"&lt;="&amp;DB$4))*110%/(180-DB$4),DC$4&gt;=$C6,($L6-SUM(辅助表!$P6:DC6))*110%/(180-DB$4)),$A$2="销售计划（销售前）",$L6*110%/180,$A$2="达成情况",IF(DC$4&gt;=$C6,"实际销售数量未更新",IF($C6&gt;DC$4,SUMIFS(销售取值基础数据!$J:$J,销售取值基础数据!$I:$I,$A6,销售取值基础数据!$B:$B,DC$4),"")/_xlfn.IFS(DC$4&lt;$C6,($L6-SUMIFS(销售取值基础数据!$J:$J,销售取值基础数据!$I:$I,$A6,销售取值基础数据!$B:$B,"&lt;="&amp;DB$4))*110%/(180-DB$4),DC$4&gt;=$C6,($L6-SUM(辅助表!$P6:DC6))*110%/(180-DB$4))),$A$2="实际销售",IF($C6&gt;DC$4,SUMIFS(销售取值基础数据!$J:$J,销售取值基础数据!$I:$I,$A6,销售取值基础数据!$B:$B,DC$4),""))</f>
        <v>21.216954522785766</v>
      </c>
      <c r="DD6" s="23" cm="1">
        <f t="array" ref="DD6" ca="1">_xlfn.IFS($A$2="销售计划（销售后）",_xlfn.IFS(DD$4&lt;$C6,($L6-SUMIFS(销售取值基础数据!$J:$J,销售取值基础数据!$I:$I,$A6,销售取值基础数据!$B:$B,"&lt;="&amp;DC$4))*110%/(180-DC$4),DD$4&gt;=$C6,($L6-SUM(辅助表!$P6:DD6))*110%/(180-DC$4)),$A$2="销售计划（销售前）",$L6*110%/180,$A$2="达成情况",IF(DD$4&gt;=$C6,"实际销售数量未更新",IF($C6&gt;DD$4,SUMIFS(销售取值基础数据!$J:$J,销售取值基础数据!$I:$I,$A6,销售取值基础数据!$B:$B,DD$4),"")/_xlfn.IFS(DD$4&lt;$C6,($L6-SUMIFS(销售取值基础数据!$J:$J,销售取值基础数据!$I:$I,$A6,销售取值基础数据!$B:$B,"&lt;="&amp;DC$4))*110%/(180-DC$4),DD$4&gt;=$C6,($L6-SUM(辅助表!$P6:DD6))*110%/(180-DC$4))),$A$2="实际销售",IF($C6&gt;DD$4,SUMIFS(销售取值基础数据!$J:$J,销售取值基础数据!$I:$I,$A6,销售取值基础数据!$B:$B,DD$4),""))</f>
        <v>21.192567218736588</v>
      </c>
      <c r="DE6" s="23" cm="1">
        <f t="array" ref="DE6" ca="1">_xlfn.IFS($A$2="销售计划（销售后）",_xlfn.IFS(DE$4&lt;$C6,($L6-SUMIFS(销售取值基础数据!$J:$J,销售取值基础数据!$I:$I,$A6,销售取值基础数据!$B:$B,"&lt;="&amp;DD$4))*110%/(180-DD$4),DE$4&gt;=$C6,($L6-SUM(辅助表!$P6:DE6))*110%/(180-DD$4)),$A$2="销售计划（销售前）",$L6*110%/180,$A$2="达成情况",IF(DE$4&gt;=$C6,"实际销售数量未更新",IF($C6&gt;DE$4,SUMIFS(销售取值基础数据!$J:$J,销售取值基础数据!$I:$I,$A6,销售取值基础数据!$B:$B,DE$4),"")/_xlfn.IFS(DE$4&lt;$C6,($L6-SUMIFS(销售取值基础数据!$J:$J,销售取值基础数据!$I:$I,$A6,销售取值基础数据!$B:$B,"&lt;="&amp;DD$4))*110%/(180-DD$4),DE$4&gt;=$C6,($L6-SUM(辅助表!$P6:DE6))*110%/(180-DD$4))),$A$2="实际销售",IF($C6&gt;DE$4,SUMIFS(销售取值基础数据!$J:$J,销售取值基础数据!$I:$I,$A6,销售取值基础数据!$B:$B,DE$4),""))</f>
        <v>21.167924698714803</v>
      </c>
      <c r="DF6" s="23" cm="1">
        <f t="array" ref="DF6" ca="1">_xlfn.IFS($A$2="销售计划（销售后）",_xlfn.IFS(DF$4&lt;$C6,($L6-SUMIFS(销售取值基础数据!$J:$J,销售取值基础数据!$I:$I,$A6,销售取值基础数据!$B:$B,"&lt;="&amp;DE$4))*110%/(180-DE$4),DF$4&gt;=$C6,($L6-SUM(辅助表!$P6:DF6))*110%/(180-DE$4)),$A$2="销售计划（销售前）",$L6*110%/180,$A$2="达成情况",IF(DF$4&gt;=$C6,"实际销售数量未更新",IF($C6&gt;DF$4,SUMIFS(销售取值基础数据!$J:$J,销售取值基础数据!$I:$I,$A6,销售取值基础数据!$B:$B,DF$4),"")/_xlfn.IFS(DF$4&lt;$C6,($L6-SUMIFS(销售取值基础数据!$J:$J,销售取值基础数据!$I:$I,$A6,销售取值基础数据!$B:$B,"&lt;="&amp;DE$4))*110%/(180-DE$4),DF$4&gt;=$C6,($L6-SUM(辅助表!$P6:DF6))*110%/(180-DE$4))),$A$2="实际销售",IF($C6&gt;DF$4,SUMIFS(销售取值基础数据!$J:$J,销售取值基础数据!$I:$I,$A6,销售取值基础数据!$B:$B,DF$4),""))</f>
        <v>21.143021257892784</v>
      </c>
      <c r="DG6" s="23" cm="1">
        <f t="array" ref="DG6" ca="1">_xlfn.IFS($A$2="销售计划（销售后）",_xlfn.IFS(DG$4&lt;$C6,($L6-SUMIFS(销售取值基础数据!$J:$J,销售取值基础数据!$I:$I,$A6,销售取值基础数据!$B:$B,"&lt;="&amp;DF$4))*110%/(180-DF$4),DG$4&gt;=$C6,($L6-SUM(辅助表!$P6:DG6))*110%/(180-DF$4)),$A$2="销售计划（销售前）",$L6*110%/180,$A$2="达成情况",IF(DG$4&gt;=$C6,"实际销售数量未更新",IF($C6&gt;DG$4,SUMIFS(销售取值基础数据!$J:$J,销售取值基础数据!$I:$I,$A6,销售取值基础数据!$B:$B,DG$4),"")/_xlfn.IFS(DG$4&lt;$C6,($L6-SUMIFS(销售取值基础数据!$J:$J,销售取值基础数据!$I:$I,$A6,销售取值基础数据!$B:$B,"&lt;="&amp;DF$4))*110%/(180-DF$4),DG$4&gt;=$C6,($L6-SUM(辅助表!$P6:DG6))*110%/(180-DF$4))),$A$2="实际销售",IF($C6&gt;DG$4,SUMIFS(销售取值基础数据!$J:$J,销售取值基础数据!$I:$I,$A6,销售取值基础数据!$B:$B,DG$4),""))</f>
        <v>21.117850994490531</v>
      </c>
      <c r="DH6" s="23" cm="1">
        <f t="array" ref="DH6" ca="1">_xlfn.IFS($A$2="销售计划（销售后）",_xlfn.IFS(DH$4&lt;$C6,($L6-SUMIFS(销售取值基础数据!$J:$J,销售取值基础数据!$I:$I,$A6,销售取值基础数据!$B:$B,"&lt;="&amp;DG$4))*110%/(180-DG$4),DH$4&gt;=$C6,($L6-SUM(辅助表!$P6:DH6))*110%/(180-DG$4)),$A$2="销售计划（销售前）",$L6*110%/180,$A$2="达成情况",IF(DH$4&gt;=$C6,"实际销售数量未更新",IF($C6&gt;DH$4,SUMIFS(销售取值基础数据!$J:$J,销售取值基础数据!$I:$I,$A6,销售取值基础数据!$B:$B,DH$4),"")/_xlfn.IFS(DH$4&lt;$C6,($L6-SUMIFS(销售取值基础数据!$J:$J,销售取值基础数据!$I:$I,$A6,销售取值基础数据!$B:$B,"&lt;="&amp;DG$4))*110%/(180-DG$4),DH$4&gt;=$C6,($L6-SUM(辅助表!$P6:DH6))*110%/(180-DG$4))),$A$2="实际销售",IF($C6&gt;DH$4,SUMIFS(销售取值基础数据!$J:$J,销售取值基础数据!$I:$I,$A6,销售取值基础数据!$B:$B,DH$4),""))</f>
        <v>21.092407800521265</v>
      </c>
      <c r="DI6" s="23" cm="1">
        <f t="array" ref="DI6" ca="1">_xlfn.IFS($A$2="销售计划（销售后）",_xlfn.IFS(DI$4&lt;$C6,($L6-SUMIFS(销售取值基础数据!$J:$J,销售取值基础数据!$I:$I,$A6,销售取值基础数据!$B:$B,"&lt;="&amp;DH$4))*110%/(180-DH$4),DI$4&gt;=$C6,($L6-SUM(辅助表!$P6:DI6))*110%/(180-DH$4)),$A$2="销售计划（销售前）",$L6*110%/180,$A$2="达成情况",IF(DI$4&gt;=$C6,"实际销售数量未更新",IF($C6&gt;DI$4,SUMIFS(销售取值基础数据!$J:$J,销售取值基础数据!$I:$I,$A6,销售取值基础数据!$B:$B,DI$4),"")/_xlfn.IFS(DI$4&lt;$C6,($L6-SUMIFS(销售取值基础数据!$J:$J,销售取值基础数据!$I:$I,$A6,销售取值基础数据!$B:$B,"&lt;="&amp;DH$4))*110%/(180-DH$4),DI$4&gt;=$C6,($L6-SUM(辅助表!$P6:DI6))*110%/(180-DH$4))),$A$2="实际销售",IF($C6&gt;DI$4,SUMIFS(销售取值基础数据!$J:$J,销售取值基础数据!$I:$I,$A6,销售取值基础数据!$B:$B,DI$4),""))</f>
        <v>21.066685351984045</v>
      </c>
      <c r="DJ6" s="23" cm="1">
        <f t="array" ref="DJ6" ca="1">_xlfn.IFS($A$2="销售计划（销售后）",_xlfn.IFS(DJ$4&lt;$C6,($L6-SUMIFS(销售取值基础数据!$J:$J,销售取值基础数据!$I:$I,$A6,销售取值基础数据!$B:$B,"&lt;="&amp;DI$4))*110%/(180-DI$4),DJ$4&gt;=$C6,($L6-SUM(辅助表!$P6:DJ6))*110%/(180-DI$4)),$A$2="销售计划（销售前）",$L6*110%/180,$A$2="达成情况",IF(DJ$4&gt;=$C6,"实际销售数量未更新",IF($C6&gt;DJ$4,SUMIFS(销售取值基础数据!$J:$J,销售取值基础数据!$I:$I,$A6,销售取值基础数据!$B:$B,DJ$4),"")/_xlfn.IFS(DJ$4&lt;$C6,($L6-SUMIFS(销售取值基础数据!$J:$J,销售取值基础数据!$I:$I,$A6,销售取值基础数据!$B:$B,"&lt;="&amp;DI$4))*110%/(180-DI$4),DJ$4&gt;=$C6,($L6-SUM(辅助表!$P6:DJ6))*110%/(180-DI$4))),$A$2="实际销售",IF($C6&gt;DJ$4,SUMIFS(销售取值基础数据!$J:$J,销售取值基础数据!$I:$I,$A6,销售取值基础数据!$B:$B,DJ$4),""))</f>
        <v>21.040677098463078</v>
      </c>
      <c r="DK6" s="23" cm="1">
        <f t="array" ref="DK6" ca="1">_xlfn.IFS($A$2="销售计划（销售后）",_xlfn.IFS(DK$4&lt;$C6,($L6-SUMIFS(销售取值基础数据!$J:$J,销售取值基础数据!$I:$I,$A6,销售取值基础数据!$B:$B,"&lt;="&amp;DJ$4))*110%/(180-DJ$4),DK$4&gt;=$C6,($L6-SUM(辅助表!$P6:DK6))*110%/(180-DJ$4)),$A$2="销售计划（销售前）",$L6*110%/180,$A$2="达成情况",IF(DK$4&gt;=$C6,"实际销售数量未更新",IF($C6&gt;DK$4,SUMIFS(销售取值基础数据!$J:$J,销售取值基础数据!$I:$I,$A6,销售取值基础数据!$B:$B,DK$4),"")/_xlfn.IFS(DK$4&lt;$C6,($L6-SUMIFS(销售取值基础数据!$J:$J,销售取值基础数据!$I:$I,$A6,销售取值基础数据!$B:$B,"&lt;="&amp;DJ$4))*110%/(180-DJ$4),DK$4&gt;=$C6,($L6-SUM(辅助表!$P6:DK6))*110%/(180-DJ$4))),$A$2="实际销售",IF($C6&gt;DK$4,SUMIFS(销售取值基础数据!$J:$J,销售取值基础数据!$I:$I,$A6,销售取值基础数据!$B:$B,DK$4),""))</f>
        <v>21.014376252089999</v>
      </c>
      <c r="DL6" s="23" cm="1">
        <f t="array" ref="DL6" ca="1">_xlfn.IFS($A$2="销售计划（销售后）",_xlfn.IFS(DL$4&lt;$C6,($L6-SUMIFS(销售取值基础数据!$J:$J,销售取值基础数据!$I:$I,$A6,销售取值基础数据!$B:$B,"&lt;="&amp;DK$4))*110%/(180-DK$4),DL$4&gt;=$C6,($L6-SUM(辅助表!$P6:DL6))*110%/(180-DK$4)),$A$2="销售计划（销售前）",$L6*110%/180,$A$2="达成情况",IF(DL$4&gt;=$C6,"实际销售数量未更新",IF($C6&gt;DL$4,SUMIFS(销售取值基础数据!$J:$J,销售取值基础数据!$I:$I,$A6,销售取值基础数据!$B:$B,DL$4),"")/_xlfn.IFS(DL$4&lt;$C6,($L6-SUMIFS(销售取值基础数据!$J:$J,销售取值基础数据!$I:$I,$A6,销售取值基础数据!$B:$B,"&lt;="&amp;DK$4))*110%/(180-DK$4),DL$4&gt;=$C6,($L6-SUM(辅助表!$P6:DL6))*110%/(180-DK$4))),$A$2="实际销售",IF($C6&gt;DL$4,SUMIFS(销售取值基础数据!$J:$J,销售取值基础数据!$I:$I,$A6,销售取值基础数据!$B:$B,DL$4),""))</f>
        <v>20.987775775821532</v>
      </c>
      <c r="DM6" s="23" cm="1">
        <f t="array" ref="DM6" ca="1">_xlfn.IFS($A$2="销售计划（销售后）",_xlfn.IFS(DM$4&lt;$C6,($L6-SUMIFS(销售取值基础数据!$J:$J,销售取值基础数据!$I:$I,$A6,销售取值基础数据!$B:$B,"&lt;="&amp;DL$4))*110%/(180-DL$4),DM$4&gt;=$C6,($L6-SUM(辅助表!$P6:DM6))*110%/(180-DL$4)),$A$2="销售计划（销售前）",$L6*110%/180,$A$2="达成情况",IF(DM$4&gt;=$C6,"实际销售数量未更新",IF($C6&gt;DM$4,SUMIFS(销售取值基础数据!$J:$J,销售取值基础数据!$I:$I,$A6,销售取值基础数据!$B:$B,DM$4),"")/_xlfn.IFS(DM$4&lt;$C6,($L6-SUMIFS(销售取值基础数据!$J:$J,销售取值基础数据!$I:$I,$A6,销售取值基础数据!$B:$B,"&lt;="&amp;DL$4))*110%/(180-DL$4),DM$4&gt;=$C6,($L6-SUM(辅助表!$P6:DM6))*110%/(180-DL$4))),$A$2="实际销售",IF($C6&gt;DM$4,SUMIFS(销售取值基础数据!$J:$J,销售取值基础数据!$I:$I,$A6,销售取值基础数据!$B:$B,DM$4),""))</f>
        <v>20.960868370980737</v>
      </c>
      <c r="DN6" s="23" cm="1">
        <f t="array" ref="DN6" ca="1">_xlfn.IFS($A$2="销售计划（销售后）",_xlfn.IFS(DN$4&lt;$C6,($L6-SUMIFS(销售取值基础数据!$J:$J,销售取值基础数据!$I:$I,$A6,销售取值基础数据!$B:$B,"&lt;="&amp;DM$4))*110%/(180-DM$4),DN$4&gt;=$C6,($L6-SUM(辅助表!$P6:DN6))*110%/(180-DM$4)),$A$2="销售计划（销售前）",$L6*110%/180,$A$2="达成情况",IF(DN$4&gt;=$C6,"实际销售数量未更新",IF($C6&gt;DN$4,SUMIFS(销售取值基础数据!$J:$J,销售取值基础数据!$I:$I,$A6,销售取值基础数据!$B:$B,DN$4),"")/_xlfn.IFS(DN$4&lt;$C6,($L6-SUMIFS(销售取值基础数据!$J:$J,销售取值基础数据!$I:$I,$A6,销售取值基础数据!$B:$B,"&lt;="&amp;DM$4))*110%/(180-DM$4),DN$4&gt;=$C6,($L6-SUM(辅助表!$P6:DN6))*110%/(180-DM$4))),$A$2="实际销售",IF($C6&gt;DN$4,SUMIFS(销售取值基础数据!$J:$J,销售取值基础数据!$I:$I,$A6,销售取值基础数据!$B:$B,DN$4),""))</f>
        <v>20.933646464005434</v>
      </c>
      <c r="DO6" s="23" cm="1">
        <f t="array" ref="DO6" ca="1">_xlfn.IFS($A$2="销售计划（销售后）",_xlfn.IFS(DO$4&lt;$C6,($L6-SUMIFS(销售取值基础数据!$J:$J,销售取值基础数据!$I:$I,$A6,销售取值基础数据!$B:$B,"&lt;="&amp;DN$4))*110%/(180-DN$4),DO$4&gt;=$C6,($L6-SUM(辅助表!$P6:DO6))*110%/(180-DN$4)),$A$2="销售计划（销售前）",$L6*110%/180,$A$2="达成情况",IF(DO$4&gt;=$C6,"实际销售数量未更新",IF($C6&gt;DO$4,SUMIFS(销售取值基础数据!$J:$J,销售取值基础数据!$I:$I,$A6,销售取值基础数据!$B:$B,DO$4),"")/_xlfn.IFS(DO$4&lt;$C6,($L6-SUMIFS(销售取值基础数据!$J:$J,销售取值基础数据!$I:$I,$A6,销售取值基础数据!$B:$B,"&lt;="&amp;DN$4))*110%/(180-DN$4),DO$4&gt;=$C6,($L6-SUM(辅助表!$P6:DO6))*110%/(180-DN$4))),$A$2="实际销售",IF($C6&gt;DO$4,SUMIFS(销售取值基础数据!$J:$J,销售取值基础数据!$I:$I,$A6,销售取值基础数据!$B:$B,DO$4),""))</f>
        <v>20.906102192342271</v>
      </c>
      <c r="DP6" s="23" cm="1">
        <f t="array" ref="DP6" ca="1">_xlfn.IFS($A$2="销售计划（销售后）",_xlfn.IFS(DP$4&lt;$C6,($L6-SUMIFS(销售取值基础数据!$J:$J,销售取值基础数据!$I:$I,$A6,销售取值基础数据!$B:$B,"&lt;="&amp;DO$4))*110%/(180-DO$4),DP$4&gt;=$C6,($L6-SUM(辅助表!$P6:DP6))*110%/(180-DO$4)),$A$2="销售计划（销售前）",$L6*110%/180,$A$2="达成情况",IF(DP$4&gt;=$C6,"实际销售数量未更新",IF($C6&gt;DP$4,SUMIFS(销售取值基础数据!$J:$J,销售取值基础数据!$I:$I,$A6,销售取值基础数据!$B:$B,DP$4),"")/_xlfn.IFS(DP$4&lt;$C6,($L6-SUMIFS(销售取值基础数据!$J:$J,销售取值基础数据!$I:$I,$A6,销售取值基础数据!$B:$B,"&lt;="&amp;DO$4))*110%/(180-DO$4),DP$4&gt;=$C6,($L6-SUM(辅助表!$P6:DP6))*110%/(180-DO$4))),$A$2="实际销售",IF($C6&gt;DP$4,SUMIFS(销售取值基础数据!$J:$J,销售取值基础数据!$I:$I,$A6,销售取值基础数据!$B:$B,DP$4),""))</f>
        <v>20.878227389419145</v>
      </c>
      <c r="DQ6" s="23" cm="1">
        <f t="array" ref="DQ6" ca="1">_xlfn.IFS($A$2="销售计划（销售后）",_xlfn.IFS(DQ$4&lt;$C6,($L6-SUMIFS(销售取值基础数据!$J:$J,销售取值基础数据!$I:$I,$A6,销售取值基础数据!$B:$B,"&lt;="&amp;DP$4))*110%/(180-DP$4),DQ$4&gt;=$C6,($L6-SUM(辅助表!$P6:DQ6))*110%/(180-DP$4)),$A$2="销售计划（销售前）",$L6*110%/180,$A$2="达成情况",IF(DQ$4&gt;=$C6,"实际销售数量未更新",IF($C6&gt;DQ$4,SUMIFS(销售取值基础数据!$J:$J,销售取值基础数据!$I:$I,$A6,销售取值基础数据!$B:$B,DQ$4),"")/_xlfn.IFS(DQ$4&lt;$C6,($L6-SUMIFS(销售取值基础数据!$J:$J,销售取值基础数据!$I:$I,$A6,销售取值基础数据!$B:$B,"&lt;="&amp;DP$4))*110%/(180-DP$4),DQ$4&gt;=$C6,($L6-SUM(辅助表!$P6:DQ6))*110%/(180-DP$4))),$A$2="实际销售",IF($C6&gt;DQ$4,SUMIFS(销售取值基础数据!$J:$J,销售取值基础数据!$I:$I,$A6,销售取值基础数据!$B:$B,DQ$4),""))</f>
        <v>20.850013568622632</v>
      </c>
      <c r="DR6" s="23" cm="1">
        <f t="array" ref="DR6" ca="1">_xlfn.IFS($A$2="销售计划（销售后）",_xlfn.IFS(DR$4&lt;$C6,($L6-SUMIFS(销售取值基础数据!$J:$J,销售取值基础数据!$I:$I,$A6,销售取值基础数据!$B:$B,"&lt;="&amp;DQ$4))*110%/(180-DQ$4),DR$4&gt;=$C6,($L6-SUM(辅助表!$P6:DR6))*110%/(180-DQ$4)),$A$2="销售计划（销售前）",$L6*110%/180,$A$2="达成情况",IF(DR$4&gt;=$C6,"实际销售数量未更新",IF($C6&gt;DR$4,SUMIFS(销售取值基础数据!$J:$J,销售取值基础数据!$I:$I,$A6,销售取值基础数据!$B:$B,DR$4),"")/_xlfn.IFS(DR$4&lt;$C6,($L6-SUMIFS(销售取值基础数据!$J:$J,销售取值基础数据!$I:$I,$A6,销售取值基础数据!$B:$B,"&lt;="&amp;DQ$4))*110%/(180-DQ$4),DR$4&gt;=$C6,($L6-SUM(辅助表!$P6:DR6))*110%/(180-DQ$4))),$A$2="实际销售",IF($C6&gt;DR$4,SUMIFS(销售取值基础数据!$J:$J,销售取值基础数据!$I:$I,$A6,销售取值基础数据!$B:$B,DR$4),""))</f>
        <v>20.821451906199862</v>
      </c>
      <c r="DS6" s="23" cm="1">
        <f t="array" ref="DS6" ca="1">_xlfn.IFS($A$2="销售计划（销售后）",_xlfn.IFS(DS$4&lt;$C6,($L6-SUMIFS(销售取值基础数据!$J:$J,销售取值基础数据!$I:$I,$A6,销售取值基础数据!$B:$B,"&lt;="&amp;DR$4))*110%/(180-DR$4),DS$4&gt;=$C6,($L6-SUM(辅助表!$P6:DS6))*110%/(180-DR$4)),$A$2="销售计划（销售前）",$L6*110%/180,$A$2="达成情况",IF(DS$4&gt;=$C6,"实际销售数量未更新",IF($C6&gt;DS$4,SUMIFS(销售取值基础数据!$J:$J,销售取值基础数据!$I:$I,$A6,销售取值基础数据!$B:$B,DS$4),"")/_xlfn.IFS(DS$4&lt;$C6,($L6-SUMIFS(销售取值基础数据!$J:$J,销售取值基础数据!$I:$I,$A6,销售取值基础数据!$B:$B,"&lt;="&amp;DR$4))*110%/(180-DR$4),DS$4&gt;=$C6,($L6-SUM(辅助表!$P6:DS6))*110%/(180-DR$4))),$A$2="实际销售",IF($C6&gt;DS$4,SUMIFS(销售取值基础数据!$J:$J,销售取值基础数据!$I:$I,$A6,销售取值基础数据!$B:$B,DS$4),""))</f>
        <v>20.792533222996806</v>
      </c>
      <c r="DT6" s="23" cm="1">
        <f t="array" ref="DT6" ca="1">_xlfn.IFS($A$2="销售计划（销售后）",_xlfn.IFS(DT$4&lt;$C6,($L6-SUMIFS(销售取值基础数据!$J:$J,销售取值基础数据!$I:$I,$A6,销售取值基础数据!$B:$B,"&lt;="&amp;DS$4))*110%/(180-DS$4),DT$4&gt;=$C6,($L6-SUM(辅助表!$P6:DT6))*110%/(180-DS$4)),$A$2="销售计划（销售前）",$L6*110%/180,$A$2="达成情况",IF(DT$4&gt;=$C6,"实际销售数量未更新",IF($C6&gt;DT$4,SUMIFS(销售取值基础数据!$J:$J,销售取值基础数据!$I:$I,$A6,销售取值基础数据!$B:$B,DT$4),"")/_xlfn.IFS(DT$4&lt;$C6,($L6-SUMIFS(销售取值基础数据!$J:$J,销售取值基础数据!$I:$I,$A6,销售取值基础数据!$B:$B,"&lt;="&amp;DS$4))*110%/(180-DS$4),DT$4&gt;=$C6,($L6-SUM(辅助表!$P6:DT6))*110%/(180-DS$4))),$A$2="实际销售",IF($C6&gt;DT$4,SUMIFS(销售取值基础数据!$J:$J,销售取值基础数据!$I:$I,$A6,销售取值基础数据!$B:$B,DT$4),""))</f>
        <v>20.763247964936244</v>
      </c>
      <c r="DU6" s="23" cm="1">
        <f t="array" ref="DU6" ca="1">_xlfn.IFS($A$2="销售计划（销售后）",_xlfn.IFS(DU$4&lt;$C6,($L6-SUMIFS(销售取值基础数据!$J:$J,销售取值基础数据!$I:$I,$A6,销售取值基础数据!$B:$B,"&lt;="&amp;DT$4))*110%/(180-DT$4),DU$4&gt;=$C6,($L6-SUM(辅助表!$P6:DU6))*110%/(180-DT$4)),$A$2="销售计划（销售前）",$L6*110%/180,$A$2="达成情况",IF(DU$4&gt;=$C6,"实际销售数量未更新",IF($C6&gt;DU$4,SUMIFS(销售取值基础数据!$J:$J,销售取值基础数据!$I:$I,$A6,销售取值基础数据!$B:$B,DU$4),"")/_xlfn.IFS(DU$4&lt;$C6,($L6-SUMIFS(销售取值基础数据!$J:$J,销售取值基础数据!$I:$I,$A6,销售取值基础数据!$B:$B,"&lt;="&amp;DT$4))*110%/(180-DT$4),DU$4&gt;=$C6,($L6-SUM(辅助表!$P6:DU6))*110%/(180-DT$4))),$A$2="实际销售",IF($C6&gt;DU$4,SUMIFS(销售取值基础数据!$J:$J,销售取值基础数据!$I:$I,$A6,销售取值基础数据!$B:$B,DU$4),""))</f>
        <v>20.733586182129198</v>
      </c>
      <c r="DV6" s="23" cm="1">
        <f t="array" ref="DV6" ca="1">_xlfn.IFS($A$2="销售计划（销售后）",_xlfn.IFS(DV$4&lt;$C6,($L6-SUMIFS(销售取值基础数据!$J:$J,销售取值基础数据!$I:$I,$A6,销售取值基础数据!$B:$B,"&lt;="&amp;DU$4))*110%/(180-DU$4),DV$4&gt;=$C6,($L6-SUM(辅助表!$P6:DV6))*110%/(180-DU$4)),$A$2="销售计划（销售前）",$L6*110%/180,$A$2="达成情况",IF(DV$4&gt;=$C6,"实际销售数量未更新",IF($C6&gt;DV$4,SUMIFS(销售取值基础数据!$J:$J,销售取值基础数据!$I:$I,$A6,销售取值基础数据!$B:$B,DV$4),"")/_xlfn.IFS(DV$4&lt;$C6,($L6-SUMIFS(销售取值基础数据!$J:$J,销售取值基础数据!$I:$I,$A6,销售取值基础数据!$B:$B,"&lt;="&amp;DU$4))*110%/(180-DU$4),DV$4&gt;=$C6,($L6-SUM(辅助表!$P6:DV6))*110%/(180-DU$4))),$A$2="实际销售",IF($C6&gt;DV$4,SUMIFS(销售取值基础数据!$J:$J,销售取值基础数据!$I:$I,$A6,销售取值基础数据!$B:$B,DV$4),""))</f>
        <v>20.703537506502922</v>
      </c>
      <c r="DW6" s="23" cm="1">
        <f t="array" ref="DW6" ca="1">_xlfn.IFS($A$2="销售计划（销售后）",_xlfn.IFS(DW$4&lt;$C6,($L6-SUMIFS(销售取值基础数据!$J:$J,销售取值基础数据!$I:$I,$A6,销售取值基础数据!$B:$B,"&lt;="&amp;DV$4))*110%/(180-DV$4),DW$4&gt;=$C6,($L6-SUM(辅助表!$P6:DW6))*110%/(180-DV$4)),$A$2="销售计划（销售前）",$L6*110%/180,$A$2="达成情况",IF(DW$4&gt;=$C6,"实际销售数量未更新",IF($C6&gt;DW$4,SUMIFS(销售取值基础数据!$J:$J,销售取值基础数据!$I:$I,$A6,销售取值基础数据!$B:$B,DW$4),"")/_xlfn.IFS(DW$4&lt;$C6,($L6-SUMIFS(销售取值基础数据!$J:$J,销售取值基础数据!$I:$I,$A6,销售取值基础数据!$B:$B,"&lt;="&amp;DV$4))*110%/(180-DV$4),DW$4&gt;=$C6,($L6-SUM(辅助表!$P6:DW6))*110%/(180-DV$4))),$A$2="实际销售",IF($C6&gt;DW$4,SUMIFS(销售取值基础数据!$J:$J,销售取值基础数据!$I:$I,$A6,销售取值基础数据!$B:$B,DW$4),""))</f>
        <v>20.673091127816889</v>
      </c>
      <c r="DX6" s="23" cm="1">
        <f t="array" ref="DX6" ca="1">_xlfn.IFS($A$2="销售计划（销售后）",_xlfn.IFS(DX$4&lt;$C6,($L6-SUMIFS(销售取值基础数据!$J:$J,销售取值基础数据!$I:$I,$A6,销售取值基础数据!$B:$B,"&lt;="&amp;DW$4))*110%/(180-DW$4),DX$4&gt;=$C6,($L6-SUM(辅助表!$P6:DX6))*110%/(180-DW$4)),$A$2="销售计划（销售前）",$L6*110%/180,$A$2="达成情况",IF(DX$4&gt;=$C6,"实际销售数量未更新",IF($C6&gt;DX$4,SUMIFS(销售取值基础数据!$J:$J,销售取值基础数据!$I:$I,$A6,销售取值基础数据!$B:$B,DX$4),"")/_xlfn.IFS(DX$4&lt;$C6,($L6-SUMIFS(销售取值基础数据!$J:$J,销售取值基础数据!$I:$I,$A6,销售取值基础数据!$B:$B,"&lt;="&amp;DW$4))*110%/(180-DW$4),DX$4&gt;=$C6,($L6-SUM(辅助表!$P6:DX6))*110%/(180-DW$4))),$A$2="实际销售",IF($C6&gt;DX$4,SUMIFS(销售取值基础数据!$J:$J,销售取值基础数据!$I:$I,$A6,销售取值基础数据!$B:$B,DX$4),""))</f>
        <v>20.642235767924628</v>
      </c>
      <c r="DY6" s="23" cm="1">
        <f t="array" ref="DY6" ca="1">_xlfn.IFS($A$2="销售计划（销售后）",_xlfn.IFS(DY$4&lt;$C6,($L6-SUMIFS(销售取值基础数据!$J:$J,销售取值基础数据!$I:$I,$A6,销售取值基础数据!$B:$B,"&lt;="&amp;DX$4))*110%/(180-DX$4),DY$4&gt;=$C6,($L6-SUM(辅助表!$P6:DY6))*110%/(180-DX$4)),$A$2="销售计划（销售前）",$L6*110%/180,$A$2="达成情况",IF(DY$4&gt;=$C6,"实际销售数量未更新",IF($C6&gt;DY$4,SUMIFS(销售取值基础数据!$J:$J,销售取值基础数据!$I:$I,$A6,销售取值基础数据!$B:$B,DY$4),"")/_xlfn.IFS(DY$4&lt;$C6,($L6-SUMIFS(销售取值基础数据!$J:$J,销售取值基础数据!$I:$I,$A6,销售取值基础数据!$B:$B,"&lt;="&amp;DX$4))*110%/(180-DX$4),DY$4&gt;=$C6,($L6-SUM(辅助表!$P6:DY6))*110%/(180-DX$4))),$A$2="实际销售",IF($C6&gt;DY$4,SUMIFS(销售取值基础数据!$J:$J,销售取值基础数据!$I:$I,$A6,销售取值基础数据!$B:$B,DY$4),""))</f>
        <v>20.610959653124741</v>
      </c>
      <c r="DZ6" s="23" cm="1">
        <f t="array" ref="DZ6" ca="1">_xlfn.IFS($A$2="销售计划（销售后）",_xlfn.IFS(DZ$4&lt;$C6,($L6-SUMIFS(销售取值基础数据!$J:$J,销售取值基础数据!$I:$I,$A6,销售取值基础数据!$B:$B,"&lt;="&amp;DY$4))*110%/(180-DY$4),DZ$4&gt;=$C6,($L6-SUM(辅助表!$P6:DZ6))*110%/(180-DY$4)),$A$2="销售计划（销售前）",$L6*110%/180,$A$2="达成情况",IF(DZ$4&gt;=$C6,"实际销售数量未更新",IF($C6&gt;DZ$4,SUMIFS(销售取值基础数据!$J:$J,销售取值基础数据!$I:$I,$A6,销售取值基础数据!$B:$B,DZ$4),"")/_xlfn.IFS(DZ$4&lt;$C6,($L6-SUMIFS(销售取值基础数据!$J:$J,销售取值基础数据!$I:$I,$A6,销售取值基础数据!$B:$B,"&lt;="&amp;DY$4))*110%/(180-DY$4),DZ$4&gt;=$C6,($L6-SUM(辅助表!$P6:DZ6))*110%/(180-DY$4))),$A$2="实际销售",IF($C6&gt;DZ$4,SUMIFS(销售取值基础数据!$J:$J,销售取值基础数据!$I:$I,$A6,销售取值基础数据!$B:$B,DZ$4),""))</f>
        <v>20.579250484427629</v>
      </c>
      <c r="EA6" s="23" cm="1">
        <f t="array" ref="EA6" ca="1">_xlfn.IFS($A$2="销售计划（销售后）",_xlfn.IFS(EA$4&lt;$C6,($L6-SUMIFS(销售取值基础数据!$J:$J,销售取值基础数据!$I:$I,$A6,销售取值基础数据!$B:$B,"&lt;="&amp;DZ$4))*110%/(180-DZ$4),EA$4&gt;=$C6,($L6-SUM(辅助表!$P6:EA6))*110%/(180-DZ$4)),$A$2="销售计划（销售前）",$L6*110%/180,$A$2="达成情况",IF(EA$4&gt;=$C6,"实际销售数量未更新",IF($C6&gt;EA$4,SUMIFS(销售取值基础数据!$J:$J,销售取值基础数据!$I:$I,$A6,销售取值基础数据!$B:$B,EA$4),"")/_xlfn.IFS(EA$4&lt;$C6,($L6-SUMIFS(销售取值基础数据!$J:$J,销售取值基础数据!$I:$I,$A6,销售取值基础数据!$B:$B,"&lt;="&amp;DZ$4))*110%/(180-DZ$4),EA$4&gt;=$C6,($L6-SUM(辅助表!$P6:EA6))*110%/(180-DZ$4))),$A$2="实际销售",IF($C6&gt;EA$4,SUMIFS(销售取值基础数据!$J:$J,销售取值基础数据!$I:$I,$A6,销售取值基础数据!$B:$B,EA$4),""))</f>
        <v>20.547095405545711</v>
      </c>
      <c r="EB6" s="23" cm="1">
        <f t="array" ref="EB6" ca="1">_xlfn.IFS($A$2="销售计划（销售后）",_xlfn.IFS(EB$4&lt;$C6,($L6-SUMIFS(销售取值基础数据!$J:$J,销售取值基础数据!$I:$I,$A6,销售取值基础数据!$B:$B,"&lt;="&amp;EA$4))*110%/(180-EA$4),EB$4&gt;=$C6,($L6-SUM(辅助表!$P6:EB6))*110%/(180-EA$4)),$A$2="销售计划（销售前）",$L6*110%/180,$A$2="达成情况",IF(EB$4&gt;=$C6,"实际销售数量未更新",IF($C6&gt;EB$4,SUMIFS(销售取值基础数据!$J:$J,销售取值基础数据!$I:$I,$A6,销售取值基础数据!$B:$B,EB$4),"")/_xlfn.IFS(EB$4&lt;$C6,($L6-SUMIFS(销售取值基础数据!$J:$J,销售取值基础数据!$I:$I,$A6,销售取值基础数据!$B:$B,"&lt;="&amp;EA$4))*110%/(180-EA$4),EB$4&gt;=$C6,($L6-SUM(辅助表!$P6:EB6))*110%/(180-EA$4))),$A$2="实际销售",IF($C6&gt;EB$4,SUMIFS(销售取值基础数据!$J:$J,销售取值基础数据!$I:$I,$A6,销售取值基础数据!$B:$B,EB$4),""))</f>
        <v>20.514480968394054</v>
      </c>
      <c r="EC6" s="23" cm="1">
        <f t="array" ref="EC6" ca="1">_xlfn.IFS($A$2="销售计划（销售后）",_xlfn.IFS(EC$4&lt;$C6,($L6-SUMIFS(销售取值基础数据!$J:$J,销售取值基础数据!$I:$I,$A6,销售取值基础数据!$B:$B,"&lt;="&amp;EB$4))*110%/(180-EB$4),EC$4&gt;=$C6,($L6-SUM(辅助表!$P6:EC6))*110%/(180-EB$4)),$A$2="销售计划（销售前）",$L6*110%/180,$A$2="达成情况",IF(EC$4&gt;=$C6,"实际销售数量未更新",IF($C6&gt;EC$4,SUMIFS(销售取值基础数据!$J:$J,销售取值基础数据!$I:$I,$A6,销售取值基础数据!$B:$B,EC$4),"")/_xlfn.IFS(EC$4&lt;$C6,($L6-SUMIFS(销售取值基础数据!$J:$J,销售取值基础数据!$I:$I,$A6,销售取值基础数据!$B:$B,"&lt;="&amp;EB$4))*110%/(180-EB$4),EC$4&gt;=$C6,($L6-SUM(辅助表!$P6:EC6))*110%/(180-EB$4))),$A$2="实际销售",IF($C6&gt;EC$4,SUMIFS(销售取值基础数据!$J:$J,销售取值基础数据!$I:$I,$A6,销售取值基础数据!$B:$B,EC$4),""))</f>
        <v>20.481393095864384</v>
      </c>
      <c r="ED6" s="23" cm="1">
        <f t="array" ref="ED6" ca="1">_xlfn.IFS($A$2="销售计划（销售后）",_xlfn.IFS(ED$4&lt;$C6,($L6-SUMIFS(销售取值基础数据!$J:$J,销售取值基础数据!$I:$I,$A6,销售取值基础数据!$B:$B,"&lt;="&amp;EC$4))*110%/(180-EC$4),ED$4&gt;=$C6,($L6-SUM(辅助表!$P6:ED6))*110%/(180-EC$4)),$A$2="销售计划（销售前）",$L6*110%/180,$A$2="达成情况",IF(ED$4&gt;=$C6,"实际销售数量未更新",IF($C6&gt;ED$4,SUMIFS(销售取值基础数据!$J:$J,销售取值基础数据!$I:$I,$A6,销售取值基础数据!$B:$B,ED$4),"")/_xlfn.IFS(ED$4&lt;$C6,($L6-SUMIFS(销售取值基础数据!$J:$J,销售取值基础数据!$I:$I,$A6,销售取值基础数据!$B:$B,"&lt;="&amp;EC$4))*110%/(180-EC$4),ED$4&gt;=$C6,($L6-SUM(辅助表!$P6:ED6))*110%/(180-EC$4))),$A$2="实际销售",IF($C6&gt;ED$4,SUMIFS(销售取值基础数据!$J:$J,销售取值基础数据!$I:$I,$A6,销售取值基础数据!$B:$B,ED$4),""))</f>
        <v>20.447817041608864</v>
      </c>
      <c r="EE6" s="23" cm="1">
        <f t="array" ref="EE6" ca="1">_xlfn.IFS($A$2="销售计划（销售后）",_xlfn.IFS(EE$4&lt;$C6,($L6-SUMIFS(销售取值基础数据!$J:$J,销售取值基础数据!$I:$I,$A6,销售取值基础数据!$B:$B,"&lt;="&amp;ED$4))*100%/(180-ED$4),EE$4&gt;=$C6,($L6-SUM(辅助表!$P6:EE6))*100%/(180-ED$4)),$A$2="销售计划（销售前）",$L6*100%/180,$A$2="达成情况",IF(EE$4&gt;=$C6,"实际销售数量未更新",IF($C6&gt;EE$4,SUMIFS(销售取值基础数据!$J:$J,销售取值基础数据!$I:$I,$A6,销售取值基础数据!$B:$B,EE$4),"")/(_xlfn.IFS(EE$4&lt;$C6,($L6-SUMIFS(销售取值基础数据!$J:$J,销售取值基础数据!$I:$I,$A6,销售取值基础数据!$B:$B,"&lt;="&amp;ED$4))*100%/(180-ED$4),EE$4&gt;=$C6,($L6-SUM(辅助表!$P6:EE6))*100%/(180-ED$4)))),$A$2="实际销售",IF($C6&gt;EE$4,SUMIFS(销售取值基础数据!$J:$J,销售取值基础数据!$I:$I,$A6,销售取值基础数据!$B:$B,EE$4),""))</f>
        <v>18.557943042308651</v>
      </c>
      <c r="EF6" s="23" cm="1">
        <f t="array" ref="EF6" ca="1">_xlfn.IFS($A$2="销售计划（销售后）",_xlfn.IFS(EF$4&lt;$C6,($L6-SUMIFS(销售取值基础数据!$J:$J,销售取值基础数据!$I:$I,$A6,销售取值基础数据!$B:$B,"&lt;="&amp;EE$4))*100%/(180-EE$4),EF$4&gt;=$C6,($L6-SUM(辅助表!$P6:EF6))*100%/(180-EE$4)),$A$2="销售计划（销售前）",$L6*100%/180,$A$2="达成情况",IF(EF$4&gt;=$C6,"实际销售数量未更新",IF($C6&gt;EF$4,SUMIFS(销售取值基础数据!$J:$J,销售取值基础数据!$I:$I,$A6,销售取值基础数据!$B:$B,EF$4),"")/(_xlfn.IFS(EF$4&lt;$C6,($L6-SUMIFS(销售取值基础数据!$J:$J,销售取值基础数据!$I:$I,$A6,销售取值基础数据!$B:$B,"&lt;="&amp;EE$4))*100%/(180-EE$4),EF$4&gt;=$C6,($L6-SUM(辅助表!$P6:EF6))*100%/(180-EE$4)))),$A$2="实际销售",IF($C6&gt;EF$4,SUMIFS(销售取值基础数据!$J:$J,销售取值基础数据!$I:$I,$A6,销售取值基础数据!$B:$B,EF$4),""))</f>
        <v>18.557943042308654</v>
      </c>
      <c r="EG6" s="23" cm="1">
        <f t="array" ref="EG6" ca="1">_xlfn.IFS($A$2="销售计划（销售后）",_xlfn.IFS(EG$4&lt;$C6,($L6-SUMIFS(销售取值基础数据!$J:$J,销售取值基础数据!$I:$I,$A6,销售取值基础数据!$B:$B,"&lt;="&amp;EF$4))*100%/(180-EF$4),EG$4&gt;=$C6,($L6-SUM(辅助表!$P6:EG6))*100%/(180-EF$4)),$A$2="销售计划（销售前）",$L6*100%/180,$A$2="达成情况",IF(EG$4&gt;=$C6,"实际销售数量未更新",IF($C6&gt;EG$4,SUMIFS(销售取值基础数据!$J:$J,销售取值基础数据!$I:$I,$A6,销售取值基础数据!$B:$B,EG$4),"")/(_xlfn.IFS(EG$4&lt;$C6,($L6-SUMIFS(销售取值基础数据!$J:$J,销售取值基础数据!$I:$I,$A6,销售取值基础数据!$B:$B,"&lt;="&amp;EF$4))*100%/(180-EF$4),EG$4&gt;=$C6,($L6-SUM(辅助表!$P6:EG6))*100%/(180-EF$4)))),$A$2="实际销售",IF($C6&gt;EG$4,SUMIFS(销售取值基础数据!$J:$J,销售取值基础数据!$I:$I,$A6,销售取值基础数据!$B:$B,EG$4),""))</f>
        <v>18.557943042308651</v>
      </c>
      <c r="EH6" s="23" cm="1">
        <f t="array" ref="EH6" ca="1">_xlfn.IFS($A$2="销售计划（销售后）",_xlfn.IFS(EH$4&lt;$C6,($L6-SUMIFS(销售取值基础数据!$J:$J,销售取值基础数据!$I:$I,$A6,销售取值基础数据!$B:$B,"&lt;="&amp;EG$4))*100%/(180-EG$4),EH$4&gt;=$C6,($L6-SUM(辅助表!$P6:EH6))*100%/(180-EG$4)),$A$2="销售计划（销售前）",$L6*100%/180,$A$2="达成情况",IF(EH$4&gt;=$C6,"实际销售数量未更新",IF($C6&gt;EH$4,SUMIFS(销售取值基础数据!$J:$J,销售取值基础数据!$I:$I,$A6,销售取值基础数据!$B:$B,EH$4),"")/(_xlfn.IFS(EH$4&lt;$C6,($L6-SUMIFS(销售取值基础数据!$J:$J,销售取值基础数据!$I:$I,$A6,销售取值基础数据!$B:$B,"&lt;="&amp;EG$4))*100%/(180-EG$4),EH$4&gt;=$C6,($L6-SUM(辅助表!$P6:EH6))*100%/(180-EG$4)))),$A$2="实际销售",IF($C6&gt;EH$4,SUMIFS(销售取值基础数据!$J:$J,销售取值基础数据!$I:$I,$A6,销售取值基础数据!$B:$B,EH$4),""))</f>
        <v>18.557943042308647</v>
      </c>
      <c r="EI6" s="23" cm="1">
        <f t="array" ref="EI6" ca="1">_xlfn.IFS($A$2="销售计划（销售后）",_xlfn.IFS(EI$4&lt;$C6,($L6-SUMIFS(销售取值基础数据!$J:$J,销售取值基础数据!$I:$I,$A6,销售取值基础数据!$B:$B,"&lt;="&amp;EH$4))*100%/(180-EH$4),EI$4&gt;=$C6,($L6-SUM(辅助表!$P6:EI6))*100%/(180-EH$4)),$A$2="销售计划（销售前）",$L6*100%/180,$A$2="达成情况",IF(EI$4&gt;=$C6,"实际销售数量未更新",IF($C6&gt;EI$4,SUMIFS(销售取值基础数据!$J:$J,销售取值基础数据!$I:$I,$A6,销售取值基础数据!$B:$B,EI$4),"")/(_xlfn.IFS(EI$4&lt;$C6,($L6-SUMIFS(销售取值基础数据!$J:$J,销售取值基础数据!$I:$I,$A6,销售取值基础数据!$B:$B,"&lt;="&amp;EH$4))*100%/(180-EH$4),EI$4&gt;=$C6,($L6-SUM(辅助表!$P6:EI6))*100%/(180-EH$4)))),$A$2="实际销售",IF($C6&gt;EI$4,SUMIFS(销售取值基础数据!$J:$J,销售取值基础数据!$I:$I,$A6,销售取值基础数据!$B:$B,EI$4),""))</f>
        <v>18.557943042308644</v>
      </c>
      <c r="EJ6" s="23" cm="1">
        <f t="array" ref="EJ6" ca="1">_xlfn.IFS($A$2="销售计划（销售后）",_xlfn.IFS(EJ$4&lt;$C6,($L6-SUMIFS(销售取值基础数据!$J:$J,销售取值基础数据!$I:$I,$A6,销售取值基础数据!$B:$B,"&lt;="&amp;EI$4))*100%/(180-EI$4),EJ$4&gt;=$C6,($L6-SUM(辅助表!$P6:EJ6))*100%/(180-EI$4)),$A$2="销售计划（销售前）",$L6*100%/180,$A$2="达成情况",IF(EJ$4&gt;=$C6,"实际销售数量未更新",IF($C6&gt;EJ$4,SUMIFS(销售取值基础数据!$J:$J,销售取值基础数据!$I:$I,$A6,销售取值基础数据!$B:$B,EJ$4),"")/(_xlfn.IFS(EJ$4&lt;$C6,($L6-SUMIFS(销售取值基础数据!$J:$J,销售取值基础数据!$I:$I,$A6,销售取值基础数据!$B:$B,"&lt;="&amp;EI$4))*100%/(180-EI$4),EJ$4&gt;=$C6,($L6-SUM(辅助表!$P6:EJ6))*100%/(180-EI$4)))),$A$2="实际销售",IF($C6&gt;EJ$4,SUMIFS(销售取值基础数据!$J:$J,销售取值基础数据!$I:$I,$A6,销售取值基础数据!$B:$B,EJ$4),""))</f>
        <v>18.55794304230864</v>
      </c>
      <c r="EK6" s="23" cm="1">
        <f t="array" ref="EK6" ca="1">_xlfn.IFS($A$2="销售计划（销售后）",_xlfn.IFS(EK$4&lt;$C6,($L6-SUMIFS(销售取值基础数据!$J:$J,销售取值基础数据!$I:$I,$A6,销售取值基础数据!$B:$B,"&lt;="&amp;EJ$4))*100%/(180-EJ$4),EK$4&gt;=$C6,($L6-SUM(辅助表!$P6:EK6))*100%/(180-EJ$4)),$A$2="销售计划（销售前）",$L6*100%/180,$A$2="达成情况",IF(EK$4&gt;=$C6,"实际销售数量未更新",IF($C6&gt;EK$4,SUMIFS(销售取值基础数据!$J:$J,销售取值基础数据!$I:$I,$A6,销售取值基础数据!$B:$B,EK$4),"")/(_xlfn.IFS(EK$4&lt;$C6,($L6-SUMIFS(销售取值基础数据!$J:$J,销售取值基础数据!$I:$I,$A6,销售取值基础数据!$B:$B,"&lt;="&amp;EJ$4))*100%/(180-EJ$4),EK$4&gt;=$C6,($L6-SUM(辅助表!$P6:EK6))*100%/(180-EJ$4)))),$A$2="实际销售",IF($C6&gt;EK$4,SUMIFS(销售取值基础数据!$J:$J,销售取值基础数据!$I:$I,$A6,销售取值基础数据!$B:$B,EK$4),""))</f>
        <v>18.55794304230864</v>
      </c>
      <c r="EL6" s="23" cm="1">
        <f t="array" ref="EL6" ca="1">_xlfn.IFS($A$2="销售计划（销售后）",_xlfn.IFS(EL$4&lt;$C6,($L6-SUMIFS(销售取值基础数据!$J:$J,销售取值基础数据!$I:$I,$A6,销售取值基础数据!$B:$B,"&lt;="&amp;EK$4))*100%/(180-EK$4),EL$4&gt;=$C6,($L6-SUM(辅助表!$P6:EL6))*100%/(180-EK$4)),$A$2="销售计划（销售前）",$L6*100%/180,$A$2="达成情况",IF(EL$4&gt;=$C6,"实际销售数量未更新",IF($C6&gt;EL$4,SUMIFS(销售取值基础数据!$J:$J,销售取值基础数据!$I:$I,$A6,销售取值基础数据!$B:$B,EL$4),"")/(_xlfn.IFS(EL$4&lt;$C6,($L6-SUMIFS(销售取值基础数据!$J:$J,销售取值基础数据!$I:$I,$A6,销售取值基础数据!$B:$B,"&lt;="&amp;EK$4))*100%/(180-EK$4),EL$4&gt;=$C6,($L6-SUM(辅助表!$P6:EL6))*100%/(180-EK$4)))),$A$2="实际销售",IF($C6&gt;EL$4,SUMIFS(销售取值基础数据!$J:$J,销售取值基础数据!$I:$I,$A6,销售取值基础数据!$B:$B,EL$4),""))</f>
        <v>18.557943042308636</v>
      </c>
      <c r="EM6" s="23" cm="1">
        <f t="array" ref="EM6" ca="1">_xlfn.IFS($A$2="销售计划（销售后）",_xlfn.IFS(EM$4&lt;$C6,($L6-SUMIFS(销售取值基础数据!$J:$J,销售取值基础数据!$I:$I,$A6,销售取值基础数据!$B:$B,"&lt;="&amp;EL$4))*100%/(180-EL$4),EM$4&gt;=$C6,($L6-SUM(辅助表!$P6:EM6))*100%/(180-EL$4)),$A$2="销售计划（销售前）",$L6*100%/180,$A$2="达成情况",IF(EM$4&gt;=$C6,"实际销售数量未更新",IF($C6&gt;EM$4,SUMIFS(销售取值基础数据!$J:$J,销售取值基础数据!$I:$I,$A6,销售取值基础数据!$B:$B,EM$4),"")/(_xlfn.IFS(EM$4&lt;$C6,($L6-SUMIFS(销售取值基础数据!$J:$J,销售取值基础数据!$I:$I,$A6,销售取值基础数据!$B:$B,"&lt;="&amp;EL$4))*100%/(180-EL$4),EM$4&gt;=$C6,($L6-SUM(辅助表!$P6:EM6))*100%/(180-EL$4)))),$A$2="实际销售",IF($C6&gt;EM$4,SUMIFS(销售取值基础数据!$J:$J,销售取值基础数据!$I:$I,$A6,销售取值基础数据!$B:$B,EM$4),""))</f>
        <v>18.557943042308633</v>
      </c>
      <c r="EN6" s="23" cm="1">
        <f t="array" ref="EN6" ca="1">_xlfn.IFS($A$2="销售计划（销售后）",_xlfn.IFS(EN$4&lt;$C6,($L6-SUMIFS(销售取值基础数据!$J:$J,销售取值基础数据!$I:$I,$A6,销售取值基础数据!$B:$B,"&lt;="&amp;EM$4))*100%/(180-EM$4),EN$4&gt;=$C6,($L6-SUM(辅助表!$P6:EN6))*100%/(180-EM$4)),$A$2="销售计划（销售前）",$L6*100%/180,$A$2="达成情况",IF(EN$4&gt;=$C6,"实际销售数量未更新",IF($C6&gt;EN$4,SUMIFS(销售取值基础数据!$J:$J,销售取值基础数据!$I:$I,$A6,销售取值基础数据!$B:$B,EN$4),"")/(_xlfn.IFS(EN$4&lt;$C6,($L6-SUMIFS(销售取值基础数据!$J:$J,销售取值基础数据!$I:$I,$A6,销售取值基础数据!$B:$B,"&lt;="&amp;EM$4))*100%/(180-EM$4),EN$4&gt;=$C6,($L6-SUM(辅助表!$P6:EN6))*100%/(180-EM$4)))),$A$2="实际销售",IF($C6&gt;EN$4,SUMIFS(销售取值基础数据!$J:$J,销售取值基础数据!$I:$I,$A6,销售取值基础数据!$B:$B,EN$4),""))</f>
        <v>18.557943042308633</v>
      </c>
      <c r="EO6" s="23" cm="1">
        <f t="array" ref="EO6" ca="1">_xlfn.IFS($A$2="销售计划（销售后）",_xlfn.IFS(EO$4&lt;$C6,($L6-SUMIFS(销售取值基础数据!$J:$J,销售取值基础数据!$I:$I,$A6,销售取值基础数据!$B:$B,"&lt;="&amp;EN$4))*100%/(180-EN$4),EO$4&gt;=$C6,($L6-SUM(辅助表!$P6:EO6))*100%/(180-EN$4)),$A$2="销售计划（销售前）",$L6*100%/180,$A$2="达成情况",IF(EO$4&gt;=$C6,"实际销售数量未更新",IF($C6&gt;EO$4,SUMIFS(销售取值基础数据!$J:$J,销售取值基础数据!$I:$I,$A6,销售取值基础数据!$B:$B,EO$4),"")/(_xlfn.IFS(EO$4&lt;$C6,($L6-SUMIFS(销售取值基础数据!$J:$J,销售取值基础数据!$I:$I,$A6,销售取值基础数据!$B:$B,"&lt;="&amp;EN$4))*100%/(180-EN$4),EO$4&gt;=$C6,($L6-SUM(辅助表!$P6:EO6))*100%/(180-EN$4)))),$A$2="实际销售",IF($C6&gt;EO$4,SUMIFS(销售取值基础数据!$J:$J,销售取值基础数据!$I:$I,$A6,销售取值基础数据!$B:$B,EO$4),""))</f>
        <v>18.557943042308633</v>
      </c>
      <c r="EP6" s="23" cm="1">
        <f t="array" ref="EP6" ca="1">_xlfn.IFS($A$2="销售计划（销售后）",_xlfn.IFS(EP$4&lt;$C6,($L6-SUMIFS(销售取值基础数据!$J:$J,销售取值基础数据!$I:$I,$A6,销售取值基础数据!$B:$B,"&lt;="&amp;EO$4))*100%/(180-EO$4),EP$4&gt;=$C6,($L6-SUM(辅助表!$P6:EP6))*100%/(180-EO$4)),$A$2="销售计划（销售前）",$L6*100%/180,$A$2="达成情况",IF(EP$4&gt;=$C6,"实际销售数量未更新",IF($C6&gt;EP$4,SUMIFS(销售取值基础数据!$J:$J,销售取值基础数据!$I:$I,$A6,销售取值基础数据!$B:$B,EP$4),"")/(_xlfn.IFS(EP$4&lt;$C6,($L6-SUMIFS(销售取值基础数据!$J:$J,销售取值基础数据!$I:$I,$A6,销售取值基础数据!$B:$B,"&lt;="&amp;EO$4))*100%/(180-EO$4),EP$4&gt;=$C6,($L6-SUM(辅助表!$P6:EP6))*100%/(180-EO$4)))),$A$2="实际销售",IF($C6&gt;EP$4,SUMIFS(销售取值基础数据!$J:$J,销售取值基础数据!$I:$I,$A6,销售取值基础数据!$B:$B,EP$4),""))</f>
        <v>18.557943042308636</v>
      </c>
      <c r="EQ6" s="23" cm="1">
        <f t="array" ref="EQ6" ca="1">_xlfn.IFS($A$2="销售计划（销售后）",_xlfn.IFS(EQ$4&lt;$C6,($L6-SUMIFS(销售取值基础数据!$J:$J,销售取值基础数据!$I:$I,$A6,销售取值基础数据!$B:$B,"&lt;="&amp;EP$4))*100%/(180-EP$4),EQ$4&gt;=$C6,($L6-SUM(辅助表!$P6:EQ6))*100%/(180-EP$4)),$A$2="销售计划（销售前）",$L6*100%/180,$A$2="达成情况",IF(EQ$4&gt;=$C6,"实际销售数量未更新",IF($C6&gt;EQ$4,SUMIFS(销售取值基础数据!$J:$J,销售取值基础数据!$I:$I,$A6,销售取值基础数据!$B:$B,EQ$4),"")/(_xlfn.IFS(EQ$4&lt;$C6,($L6-SUMIFS(销售取值基础数据!$J:$J,销售取值基础数据!$I:$I,$A6,销售取值基础数据!$B:$B,"&lt;="&amp;EP$4))*100%/(180-EP$4),EQ$4&gt;=$C6,($L6-SUM(辅助表!$P6:EQ6))*100%/(180-EP$4)))),$A$2="实际销售",IF($C6&gt;EQ$4,SUMIFS(销售取值基础数据!$J:$J,销售取值基础数据!$I:$I,$A6,销售取值基础数据!$B:$B,EQ$4),""))</f>
        <v>18.557943042308636</v>
      </c>
      <c r="ER6" s="23" cm="1">
        <f t="array" ref="ER6" ca="1">_xlfn.IFS($A$2="销售计划（销售后）",_xlfn.IFS(ER$4&lt;$C6,($L6-SUMIFS(销售取值基础数据!$J:$J,销售取值基础数据!$I:$I,$A6,销售取值基础数据!$B:$B,"&lt;="&amp;EQ$4))*100%/(180-EQ$4),ER$4&gt;=$C6,($L6-SUM(辅助表!$P6:ER6))*100%/(180-EQ$4)),$A$2="销售计划（销售前）",$L6*100%/180,$A$2="达成情况",IF(ER$4&gt;=$C6,"实际销售数量未更新",IF($C6&gt;ER$4,SUMIFS(销售取值基础数据!$J:$J,销售取值基础数据!$I:$I,$A6,销售取值基础数据!$B:$B,ER$4),"")/(_xlfn.IFS(ER$4&lt;$C6,($L6-SUMIFS(销售取值基础数据!$J:$J,销售取值基础数据!$I:$I,$A6,销售取值基础数据!$B:$B,"&lt;="&amp;EQ$4))*100%/(180-EQ$4),ER$4&gt;=$C6,($L6-SUM(辅助表!$P6:ER6))*100%/(180-EQ$4)))),$A$2="实际销售",IF($C6&gt;ER$4,SUMIFS(销售取值基础数据!$J:$J,销售取值基础数据!$I:$I,$A6,销售取值基础数据!$B:$B,ER$4),""))</f>
        <v>18.557943042308636</v>
      </c>
      <c r="ES6" s="23" cm="1">
        <f t="array" ref="ES6" ca="1">_xlfn.IFS($A$2="销售计划（销售后）",_xlfn.IFS(ES$4&lt;$C6,($L6-SUMIFS(销售取值基础数据!$J:$J,销售取值基础数据!$I:$I,$A6,销售取值基础数据!$B:$B,"&lt;="&amp;ER$4))*100%/(180-ER$4),ES$4&gt;=$C6,($L6-SUM(辅助表!$P6:ES6))*100%/(180-ER$4)),$A$2="销售计划（销售前）",$L6*100%/180,$A$2="达成情况",IF(ES$4&gt;=$C6,"实际销售数量未更新",IF($C6&gt;ES$4,SUMIFS(销售取值基础数据!$J:$J,销售取值基础数据!$I:$I,$A6,销售取值基础数据!$B:$B,ES$4),"")/(_xlfn.IFS(ES$4&lt;$C6,($L6-SUMIFS(销售取值基础数据!$J:$J,销售取值基础数据!$I:$I,$A6,销售取值基础数据!$B:$B,"&lt;="&amp;ER$4))*100%/(180-ER$4),ES$4&gt;=$C6,($L6-SUM(辅助表!$P6:ES6))*100%/(180-ER$4)))),$A$2="实际销售",IF($C6&gt;ES$4,SUMIFS(销售取值基础数据!$J:$J,销售取值基础数据!$I:$I,$A6,销售取值基础数据!$B:$B,ES$4),""))</f>
        <v>18.55794304230864</v>
      </c>
      <c r="ET6" s="23" cm="1">
        <f t="array" ref="ET6" ca="1">_xlfn.IFS($A$2="销售计划（销售后）",_xlfn.IFS(ET$4&lt;$C6,($L6-SUMIFS(销售取值基础数据!$J:$J,销售取值基础数据!$I:$I,$A6,销售取值基础数据!$B:$B,"&lt;="&amp;ES$4))*100%/(180-ES$4),ET$4&gt;=$C6,($L6-SUM(辅助表!$P6:ET6))*100%/(180-ES$4)),$A$2="销售计划（销售前）",$L6*100%/180,$A$2="达成情况",IF(ET$4&gt;=$C6,"实际销售数量未更新",IF($C6&gt;ET$4,SUMIFS(销售取值基础数据!$J:$J,销售取值基础数据!$I:$I,$A6,销售取值基础数据!$B:$B,ET$4),"")/(_xlfn.IFS(ET$4&lt;$C6,($L6-SUMIFS(销售取值基础数据!$J:$J,销售取值基础数据!$I:$I,$A6,销售取值基础数据!$B:$B,"&lt;="&amp;ES$4))*100%/(180-ES$4),ET$4&gt;=$C6,($L6-SUM(辅助表!$P6:ET6))*100%/(180-ES$4)))),$A$2="实际销售",IF($C6&gt;ET$4,SUMIFS(销售取值基础数据!$J:$J,销售取值基础数据!$I:$I,$A6,销售取值基础数据!$B:$B,ET$4),""))</f>
        <v>18.55794304230864</v>
      </c>
      <c r="EU6" s="23" cm="1">
        <f t="array" ref="EU6" ca="1">_xlfn.IFS($A$2="销售计划（销售后）",_xlfn.IFS(EU$4&lt;$C6,($L6-SUMIFS(销售取值基础数据!$J:$J,销售取值基础数据!$I:$I,$A6,销售取值基础数据!$B:$B,"&lt;="&amp;ET$4))*100%/(180-ET$4),EU$4&gt;=$C6,($L6-SUM(辅助表!$P6:EU6))*100%/(180-ET$4)),$A$2="销售计划（销售前）",$L6*100%/180,$A$2="达成情况",IF(EU$4&gt;=$C6,"实际销售数量未更新",IF($C6&gt;EU$4,SUMIFS(销售取值基础数据!$J:$J,销售取值基础数据!$I:$I,$A6,销售取值基础数据!$B:$B,EU$4),"")/(_xlfn.IFS(EU$4&lt;$C6,($L6-SUMIFS(销售取值基础数据!$J:$J,销售取值基础数据!$I:$I,$A6,销售取值基础数据!$B:$B,"&lt;="&amp;ET$4))*100%/(180-ET$4),EU$4&gt;=$C6,($L6-SUM(辅助表!$P6:EU6))*100%/(180-ET$4)))),$A$2="实际销售",IF($C6&gt;EU$4,SUMIFS(销售取值基础数据!$J:$J,销售取值基础数据!$I:$I,$A6,销售取值基础数据!$B:$B,EU$4),""))</f>
        <v>18.55794304230864</v>
      </c>
      <c r="EV6" s="23" cm="1">
        <f t="array" ref="EV6" ca="1">_xlfn.IFS($A$2="销售计划（销售后）",_xlfn.IFS(EV$4&lt;$C6,($L6-SUMIFS(销售取值基础数据!$J:$J,销售取值基础数据!$I:$I,$A6,销售取值基础数据!$B:$B,"&lt;="&amp;EU$4))*100%/(180-EU$4),EV$4&gt;=$C6,($L6-SUM(辅助表!$P6:EV6))*100%/(180-EU$4)),$A$2="销售计划（销售前）",$L6*100%/180,$A$2="达成情况",IF(EV$4&gt;=$C6,"实际销售数量未更新",IF($C6&gt;EV$4,SUMIFS(销售取值基础数据!$J:$J,销售取值基础数据!$I:$I,$A6,销售取值基础数据!$B:$B,EV$4),"")/(_xlfn.IFS(EV$4&lt;$C6,($L6-SUMIFS(销售取值基础数据!$J:$J,销售取值基础数据!$I:$I,$A6,销售取值基础数据!$B:$B,"&lt;="&amp;EU$4))*100%/(180-EU$4),EV$4&gt;=$C6,($L6-SUM(辅助表!$P6:EV6))*100%/(180-EU$4)))),$A$2="实际销售",IF($C6&gt;EV$4,SUMIFS(销售取值基础数据!$J:$J,销售取值基础数据!$I:$I,$A6,销售取值基础数据!$B:$B,EV$4),""))</f>
        <v>18.557943042308644</v>
      </c>
      <c r="EW6" s="23" cm="1">
        <f t="array" ref="EW6" ca="1">_xlfn.IFS($A$2="销售计划（销售后）",_xlfn.IFS(EW$4&lt;$C6,($L6-SUMIFS(销售取值基础数据!$J:$J,销售取值基础数据!$I:$I,$A6,销售取值基础数据!$B:$B,"&lt;="&amp;EV$4))*100%/(180-EV$4),EW$4&gt;=$C6,($L6-SUM(辅助表!$P6:EW6))*100%/(180-EV$4)),$A$2="销售计划（销售前）",$L6*100%/180,$A$2="达成情况",IF(EW$4&gt;=$C6,"实际销售数量未更新",IF($C6&gt;EW$4,SUMIFS(销售取值基础数据!$J:$J,销售取值基础数据!$I:$I,$A6,销售取值基础数据!$B:$B,EW$4),"")/(_xlfn.IFS(EW$4&lt;$C6,($L6-SUMIFS(销售取值基础数据!$J:$J,销售取值基础数据!$I:$I,$A6,销售取值基础数据!$B:$B,"&lt;="&amp;EV$4))*100%/(180-EV$4),EW$4&gt;=$C6,($L6-SUM(辅助表!$P6:EW6))*100%/(180-EV$4)))),$A$2="实际销售",IF($C6&gt;EW$4,SUMIFS(销售取值基础数据!$J:$J,销售取值基础数据!$I:$I,$A6,销售取值基础数据!$B:$B,EW$4),""))</f>
        <v>18.557943042308644</v>
      </c>
      <c r="EX6" s="23" cm="1">
        <f t="array" ref="EX6" ca="1">_xlfn.IFS($A$2="销售计划（销售后）",_xlfn.IFS(EX$4&lt;$C6,($L6-SUMIFS(销售取值基础数据!$J:$J,销售取值基础数据!$I:$I,$A6,销售取值基础数据!$B:$B,"&lt;="&amp;EW$4))*100%/(180-EW$4),EX$4&gt;=$C6,($L6-SUM(辅助表!$P6:EX6))*100%/(180-EW$4)),$A$2="销售计划（销售前）",$L6*100%/180,$A$2="达成情况",IF(EX$4&gt;=$C6,"实际销售数量未更新",IF($C6&gt;EX$4,SUMIFS(销售取值基础数据!$J:$J,销售取值基础数据!$I:$I,$A6,销售取值基础数据!$B:$B,EX$4),"")/(_xlfn.IFS(EX$4&lt;$C6,($L6-SUMIFS(销售取值基础数据!$J:$J,销售取值基础数据!$I:$I,$A6,销售取值基础数据!$B:$B,"&lt;="&amp;EW$4))*100%/(180-EW$4),EX$4&gt;=$C6,($L6-SUM(辅助表!$P6:EX6))*100%/(180-EW$4)))),$A$2="实际销售",IF($C6&gt;EX$4,SUMIFS(销售取值基础数据!$J:$J,销售取值基础数据!$I:$I,$A6,销售取值基础数据!$B:$B,EX$4),""))</f>
        <v>18.557943042308647</v>
      </c>
      <c r="EY6" s="23" cm="1">
        <f t="array" ref="EY6" ca="1">_xlfn.IFS($A$2="销售计划（销售后）",_xlfn.IFS(EY$4&lt;$C6,($L6-SUMIFS(销售取值基础数据!$J:$J,销售取值基础数据!$I:$I,$A6,销售取值基础数据!$B:$B,"&lt;="&amp;EX$4))*100%/(180-EX$4),EY$4&gt;=$C6,($L6-SUM(辅助表!$P6:EY6))*100%/(180-EX$4)),$A$2="销售计划（销售前）",$L6*100%/180,$A$2="达成情况",IF(EY$4&gt;=$C6,"实际销售数量未更新",IF($C6&gt;EY$4,SUMIFS(销售取值基础数据!$J:$J,销售取值基础数据!$I:$I,$A6,销售取值基础数据!$B:$B,EY$4),"")/(_xlfn.IFS(EY$4&lt;$C6,($L6-SUMIFS(销售取值基础数据!$J:$J,销售取值基础数据!$I:$I,$A6,销售取值基础数据!$B:$B,"&lt;="&amp;EX$4))*100%/(180-EX$4),EY$4&gt;=$C6,($L6-SUM(辅助表!$P6:EY6))*100%/(180-EX$4)))),$A$2="实际销售",IF($C6&gt;EY$4,SUMIFS(销售取值基础数据!$J:$J,销售取值基础数据!$I:$I,$A6,销售取值基础数据!$B:$B,EY$4),""))</f>
        <v>18.557943042308647</v>
      </c>
      <c r="EZ6" s="23" cm="1">
        <f t="array" ref="EZ6" ca="1">_xlfn.IFS($A$2="销售计划（销售后）",_xlfn.IFS(EZ$4&lt;$C6,($L6-SUMIFS(销售取值基础数据!$J:$J,销售取值基础数据!$I:$I,$A6,销售取值基础数据!$B:$B,"&lt;="&amp;EY$4))*100%/(180-EY$4),EZ$4&gt;=$C6,($L6-SUM(辅助表!$P6:EZ6))*100%/(180-EY$4)),$A$2="销售计划（销售前）",$L6*100%/180,$A$2="达成情况",IF(EZ$4&gt;=$C6,"实际销售数量未更新",IF($C6&gt;EZ$4,SUMIFS(销售取值基础数据!$J:$J,销售取值基础数据!$I:$I,$A6,销售取值基础数据!$B:$B,EZ$4),"")/(_xlfn.IFS(EZ$4&lt;$C6,($L6-SUMIFS(销售取值基础数据!$J:$J,销售取值基础数据!$I:$I,$A6,销售取值基础数据!$B:$B,"&lt;="&amp;EY$4))*100%/(180-EY$4),EZ$4&gt;=$C6,($L6-SUM(辅助表!$P6:EZ6))*100%/(180-EY$4)))),$A$2="实际销售",IF($C6&gt;EZ$4,SUMIFS(销售取值基础数据!$J:$J,销售取值基础数据!$I:$I,$A6,销售取值基础数据!$B:$B,EZ$4),""))</f>
        <v>18.557943042308651</v>
      </c>
      <c r="FA6" s="23" cm="1">
        <f t="array" ref="FA6" ca="1">_xlfn.IFS($A$2="销售计划（销售后）",_xlfn.IFS(FA$4&lt;$C6,($L6-SUMIFS(销售取值基础数据!$J:$J,销售取值基础数据!$I:$I,$A6,销售取值基础数据!$B:$B,"&lt;="&amp;EZ$4))*100%/(180-EZ$4),FA$4&gt;=$C6,($L6-SUM(辅助表!$P6:FA6))*100%/(180-EZ$4)),$A$2="销售计划（销售前）",$L6*100%/180,$A$2="达成情况",IF(FA$4&gt;=$C6,"实际销售数量未更新",IF($C6&gt;FA$4,SUMIFS(销售取值基础数据!$J:$J,销售取值基础数据!$I:$I,$A6,销售取值基础数据!$B:$B,FA$4),"")/(_xlfn.IFS(FA$4&lt;$C6,($L6-SUMIFS(销售取值基础数据!$J:$J,销售取值基础数据!$I:$I,$A6,销售取值基础数据!$B:$B,"&lt;="&amp;EZ$4))*100%/(180-EZ$4),FA$4&gt;=$C6,($L6-SUM(辅助表!$P6:FA6))*100%/(180-EZ$4)))),$A$2="实际销售",IF($C6&gt;FA$4,SUMIFS(销售取值基础数据!$J:$J,销售取值基础数据!$I:$I,$A6,销售取值基础数据!$B:$B,FA$4),""))</f>
        <v>18.557943042308651</v>
      </c>
      <c r="FB6" s="23" cm="1">
        <f t="array" ref="FB6" ca="1">_xlfn.IFS($A$2="销售计划（销售后）",_xlfn.IFS(FB$4&lt;$C6,($L6-SUMIFS(销售取值基础数据!$J:$J,销售取值基础数据!$I:$I,$A6,销售取值基础数据!$B:$B,"&lt;="&amp;FA$4))*100%/(180-FA$4),FB$4&gt;=$C6,($L6-SUM(辅助表!$P6:FB6))*100%/(180-FA$4)),$A$2="销售计划（销售前）",$L6*100%/180,$A$2="达成情况",IF(FB$4&gt;=$C6,"实际销售数量未更新",IF($C6&gt;FB$4,SUMIFS(销售取值基础数据!$J:$J,销售取值基础数据!$I:$I,$A6,销售取值基础数据!$B:$B,FB$4),"")/(_xlfn.IFS(FB$4&lt;$C6,($L6-SUMIFS(销售取值基础数据!$J:$J,销售取值基础数据!$I:$I,$A6,销售取值基础数据!$B:$B,"&lt;="&amp;FA$4))*100%/(180-FA$4),FB$4&gt;=$C6,($L6-SUM(辅助表!$P6:FB6))*100%/(180-FA$4)))),$A$2="实际销售",IF($C6&gt;FB$4,SUMIFS(销售取值基础数据!$J:$J,销售取值基础数据!$I:$I,$A6,销售取值基础数据!$B:$B,FB$4),""))</f>
        <v>18.557943042308654</v>
      </c>
      <c r="FC6" s="23" cm="1">
        <f t="array" ref="FC6" ca="1">_xlfn.IFS($A$2="销售计划（销售后）",_xlfn.IFS(FC$4&lt;$C6,($L6-SUMIFS(销售取值基础数据!$J:$J,销售取值基础数据!$I:$I,$A6,销售取值基础数据!$B:$B,"&lt;="&amp;FB$4))*100%/(180-FB$4),FC$4&gt;=$C6,($L6-SUM(辅助表!$P6:FC6))*100%/(180-FB$4)),$A$2="销售计划（销售前）",$L6*100%/180,$A$2="达成情况",IF(FC$4&gt;=$C6,"实际销售数量未更新",IF($C6&gt;FC$4,SUMIFS(销售取值基础数据!$J:$J,销售取值基础数据!$I:$I,$A6,销售取值基础数据!$B:$B,FC$4),"")/(_xlfn.IFS(FC$4&lt;$C6,($L6-SUMIFS(销售取值基础数据!$J:$J,销售取值基础数据!$I:$I,$A6,销售取值基础数据!$B:$B,"&lt;="&amp;FB$4))*100%/(180-FB$4),FC$4&gt;=$C6,($L6-SUM(辅助表!$P6:FC6))*100%/(180-FB$4)))),$A$2="实际销售",IF($C6&gt;FC$4,SUMIFS(销售取值基础数据!$J:$J,销售取值基础数据!$I:$I,$A6,销售取值基础数据!$B:$B,FC$4),""))</f>
        <v>18.557943042308654</v>
      </c>
      <c r="FD6" s="23" cm="1">
        <f t="array" ref="FD6" ca="1">_xlfn.IFS($A$2="销售计划（销售后）",_xlfn.IFS(FD$4&lt;$C6,($L6-SUMIFS(销售取值基础数据!$J:$J,销售取值基础数据!$I:$I,$A6,销售取值基础数据!$B:$B,"&lt;="&amp;FC$4))*100%/(180-FC$4),FD$4&gt;=$C6,($L6-SUM(辅助表!$P6:FD6))*100%/(180-FC$4)),$A$2="销售计划（销售前）",$L6*100%/180,$A$2="达成情况",IF(FD$4&gt;=$C6,"实际销售数量未更新",IF($C6&gt;FD$4,SUMIFS(销售取值基础数据!$J:$J,销售取值基础数据!$I:$I,$A6,销售取值基础数据!$B:$B,FD$4),"")/(_xlfn.IFS(FD$4&lt;$C6,($L6-SUMIFS(销售取值基础数据!$J:$J,销售取值基础数据!$I:$I,$A6,销售取值基础数据!$B:$B,"&lt;="&amp;FC$4))*100%/(180-FC$4),FD$4&gt;=$C6,($L6-SUM(辅助表!$P6:FD6))*100%/(180-FC$4)))),$A$2="实际销售",IF($C6&gt;FD$4,SUMIFS(销售取值基础数据!$J:$J,销售取值基础数据!$I:$I,$A6,销售取值基础数据!$B:$B,FD$4),""))</f>
        <v>18.557943042308658</v>
      </c>
      <c r="FE6" s="23" cm="1">
        <f t="array" ref="FE6" ca="1">_xlfn.IFS($A$2="销售计划（销售后）",_xlfn.IFS(FE$4&lt;$C6,($L6-SUMIFS(销售取值基础数据!$J:$J,销售取值基础数据!$I:$I,$A6,销售取值基础数据!$B:$B,"&lt;="&amp;FD$4))*100%/(180-FD$4),FE$4&gt;=$C6,($L6-SUM(辅助表!$P6:FE6))*100%/(180-FD$4)),$A$2="销售计划（销售前）",$L6*100%/180,$A$2="达成情况",IF(FE$4&gt;=$C6,"实际销售数量未更新",IF($C6&gt;FE$4,SUMIFS(销售取值基础数据!$J:$J,销售取值基础数据!$I:$I,$A6,销售取值基础数据!$B:$B,FE$4),"")/(_xlfn.IFS(FE$4&lt;$C6,($L6-SUMIFS(销售取值基础数据!$J:$J,销售取值基础数据!$I:$I,$A6,销售取值基础数据!$B:$B,"&lt;="&amp;FD$4))*100%/(180-FD$4),FE$4&gt;=$C6,($L6-SUM(辅助表!$P6:FE6))*100%/(180-FD$4)))),$A$2="实际销售",IF($C6&gt;FE$4,SUMIFS(销售取值基础数据!$J:$J,销售取值基础数据!$I:$I,$A6,销售取值基础数据!$B:$B,FE$4),""))</f>
        <v>18.557943042308661</v>
      </c>
      <c r="FF6" s="23" cm="1">
        <f t="array" ref="FF6" ca="1">_xlfn.IFS($A$2="销售计划（销售后）",_xlfn.IFS(FF$4&lt;$C6,($L6-SUMIFS(销售取值基础数据!$J:$J,销售取值基础数据!$I:$I,$A6,销售取值基础数据!$B:$B,"&lt;="&amp;FE$4))*100%/(180-FE$4),FF$4&gt;=$C6,($L6-SUM(辅助表!$P6:FF6))*100%/(180-FE$4)),$A$2="销售计划（销售前）",$L6*100%/180,$A$2="达成情况",IF(FF$4&gt;=$C6,"实际销售数量未更新",IF($C6&gt;FF$4,SUMIFS(销售取值基础数据!$J:$J,销售取值基础数据!$I:$I,$A6,销售取值基础数据!$B:$B,FF$4),"")/(_xlfn.IFS(FF$4&lt;$C6,($L6-SUMIFS(销售取值基础数据!$J:$J,销售取值基础数据!$I:$I,$A6,销售取值基础数据!$B:$B,"&lt;="&amp;FE$4))*100%/(180-FE$4),FF$4&gt;=$C6,($L6-SUM(辅助表!$P6:FF6))*100%/(180-FE$4)))),$A$2="实际销售",IF($C6&gt;FF$4,SUMIFS(销售取值基础数据!$J:$J,销售取值基础数据!$I:$I,$A6,销售取值基础数据!$B:$B,FF$4),""))</f>
        <v>18.557943042308661</v>
      </c>
      <c r="FG6" s="23" cm="1">
        <f t="array" ref="FG6" ca="1">_xlfn.IFS($A$2="销售计划（销售后）",_xlfn.IFS(FG$4&lt;$C6,($L6-SUMIFS(销售取值基础数据!$J:$J,销售取值基础数据!$I:$I,$A6,销售取值基础数据!$B:$B,"&lt;="&amp;FF$4))*100%/(180-FF$4),FG$4&gt;=$C6,($L6-SUM(辅助表!$P6:FG6))*100%/(180-FF$4)),$A$2="销售计划（销售前）",$L6*100%/180,$A$2="达成情况",IF(FG$4&gt;=$C6,"实际销售数量未更新",IF($C6&gt;FG$4,SUMIFS(销售取值基础数据!$J:$J,销售取值基础数据!$I:$I,$A6,销售取值基础数据!$B:$B,FG$4),"")/(_xlfn.IFS(FG$4&lt;$C6,($L6-SUMIFS(销售取值基础数据!$J:$J,销售取值基础数据!$I:$I,$A6,销售取值基础数据!$B:$B,"&lt;="&amp;FF$4))*100%/(180-FF$4),FG$4&gt;=$C6,($L6-SUM(辅助表!$P6:FG6))*100%/(180-FF$4)))),$A$2="实际销售",IF($C6&gt;FG$4,SUMIFS(销售取值基础数据!$J:$J,销售取值基础数据!$I:$I,$A6,销售取值基础数据!$B:$B,FG$4),""))</f>
        <v>18.557943042308665</v>
      </c>
      <c r="FH6" s="23" cm="1">
        <f t="array" ref="FH6" ca="1">_xlfn.IFS($A$2="销售计划（销售后）",_xlfn.IFS(FH$4&lt;$C6,($L6-SUMIFS(销售取值基础数据!$J:$J,销售取值基础数据!$I:$I,$A6,销售取值基础数据!$B:$B,"&lt;="&amp;FG$4))*100%/(180-FG$4),FH$4&gt;=$C6,($L6-SUM(辅助表!$P6:FH6))*100%/(180-FG$4)),$A$2="销售计划（销售前）",$L6*100%/180,$A$2="达成情况",IF(FH$4&gt;=$C6,"实际销售数量未更新",IF($C6&gt;FH$4,SUMIFS(销售取值基础数据!$J:$J,销售取值基础数据!$I:$I,$A6,销售取值基础数据!$B:$B,FH$4),"")/(_xlfn.IFS(FH$4&lt;$C6,($L6-SUMIFS(销售取值基础数据!$J:$J,销售取值基础数据!$I:$I,$A6,销售取值基础数据!$B:$B,"&lt;="&amp;FG$4))*100%/(180-FG$4),FH$4&gt;=$C6,($L6-SUM(辅助表!$P6:FH6))*100%/(180-FG$4)))),$A$2="实际销售",IF($C6&gt;FH$4,SUMIFS(销售取值基础数据!$J:$J,销售取值基础数据!$I:$I,$A6,销售取值基础数据!$B:$B,FH$4),""))</f>
        <v>18.557943042308668</v>
      </c>
      <c r="FI6" s="23" cm="1">
        <f t="array" ref="FI6" ca="1">_xlfn.IFS($A$2="销售计划（销售后）",_xlfn.IFS(FI$4&lt;$C6,($L6-SUMIFS(销售取值基础数据!$J:$J,销售取值基础数据!$I:$I,$A6,销售取值基础数据!$B:$B,"&lt;="&amp;FH$4))*100%/(180-FH$4),FI$4&gt;=$C6,($L6-SUM(辅助表!$P6:FI6))*100%/(180-FH$4)),$A$2="销售计划（销售前）",$L6*100%/180,$A$2="达成情况",IF(FI$4&gt;=$C6,"实际销售数量未更新",IF($C6&gt;FI$4,SUMIFS(销售取值基础数据!$J:$J,销售取值基础数据!$I:$I,$A6,销售取值基础数据!$B:$B,FI$4),"")/(_xlfn.IFS(FI$4&lt;$C6,($L6-SUMIFS(销售取值基础数据!$J:$J,销售取值基础数据!$I:$I,$A6,销售取值基础数据!$B:$B,"&lt;="&amp;FH$4))*100%/(180-FH$4),FI$4&gt;=$C6,($L6-SUM(辅助表!$P6:FI6))*100%/(180-FH$4)))),$A$2="实际销售",IF($C6&gt;FI$4,SUMIFS(销售取值基础数据!$J:$J,销售取值基础数据!$I:$I,$A6,销售取值基础数据!$B:$B,FI$4),""))</f>
        <v>18.557943042308672</v>
      </c>
      <c r="FJ6" s="23" cm="1">
        <f t="array" ref="FJ6" ca="1">_xlfn.IFS($A$2="销售计划（销售后）",_xlfn.IFS(FJ$4&lt;$C6,($L6-SUMIFS(销售取值基础数据!$J:$J,销售取值基础数据!$I:$I,$A6,销售取值基础数据!$B:$B,"&lt;="&amp;FI$4))*100%/(180-FI$4),FJ$4&gt;=$C6,($L6-SUM(辅助表!$P6:FJ6))*100%/(180-FI$4)),$A$2="销售计划（销售前）",$L6*100%/180,$A$2="达成情况",IF(FJ$4&gt;=$C6,"实际销售数量未更新",IF($C6&gt;FJ$4,SUMIFS(销售取值基础数据!$J:$J,销售取值基础数据!$I:$I,$A6,销售取值基础数据!$B:$B,FJ$4),"")/(_xlfn.IFS(FJ$4&lt;$C6,($L6-SUMIFS(销售取值基础数据!$J:$J,销售取值基础数据!$I:$I,$A6,销售取值基础数据!$B:$B,"&lt;="&amp;FI$4))*100%/(180-FI$4),FJ$4&gt;=$C6,($L6-SUM(辅助表!$P6:FJ6))*100%/(180-FI$4)))),$A$2="实际销售",IF($C6&gt;FJ$4,SUMIFS(销售取值基础数据!$J:$J,销售取值基础数据!$I:$I,$A6,销售取值基础数据!$B:$B,FJ$4),""))</f>
        <v>18.557943042308672</v>
      </c>
      <c r="FK6" s="23" cm="1">
        <f t="array" ref="FK6" ca="1">_xlfn.IFS($A$2="销售计划（销售后）",_xlfn.IFS(FK$4&lt;$C6,($L6-SUMIFS(销售取值基础数据!$J:$J,销售取值基础数据!$I:$I,$A6,销售取值基础数据!$B:$B,"&lt;="&amp;FJ$4))*100%/(180-FJ$4),FK$4&gt;=$C6,($L6-SUM(辅助表!$P6:FK6))*100%/(180-FJ$4)),$A$2="销售计划（销售前）",$L6*100%/180,$A$2="达成情况",IF(FK$4&gt;=$C6,"实际销售数量未更新",IF($C6&gt;FK$4,SUMIFS(销售取值基础数据!$J:$J,销售取值基础数据!$I:$I,$A6,销售取值基础数据!$B:$B,FK$4),"")/(_xlfn.IFS(FK$4&lt;$C6,($L6-SUMIFS(销售取值基础数据!$J:$J,销售取值基础数据!$I:$I,$A6,销售取值基础数据!$B:$B,"&lt;="&amp;FJ$4))*100%/(180-FJ$4),FK$4&gt;=$C6,($L6-SUM(辅助表!$P6:FK6))*100%/(180-FJ$4)))),$A$2="实际销售",IF($C6&gt;FK$4,SUMIFS(销售取值基础数据!$J:$J,销售取值基础数据!$I:$I,$A6,销售取值基础数据!$B:$B,FK$4),""))</f>
        <v>18.557943042308676</v>
      </c>
      <c r="FL6" s="23" cm="1">
        <f t="array" ref="FL6" ca="1">_xlfn.IFS($A$2="销售计划（销售后）",_xlfn.IFS(FL$4&lt;$C6,($L6-SUMIFS(销售取值基础数据!$J:$J,销售取值基础数据!$I:$I,$A6,销售取值基础数据!$B:$B,"&lt;="&amp;FK$4))*100%/(180-FK$4),FL$4&gt;=$C6,($L6-SUM(辅助表!$P6:FL6))*100%/(180-FK$4)),$A$2="销售计划（销售前）",$L6*100%/180,$A$2="达成情况",IF(FL$4&gt;=$C6,"实际销售数量未更新",IF($C6&gt;FL$4,SUMIFS(销售取值基础数据!$J:$J,销售取值基础数据!$I:$I,$A6,销售取值基础数据!$B:$B,FL$4),"")/(_xlfn.IFS(FL$4&lt;$C6,($L6-SUMIFS(销售取值基础数据!$J:$J,销售取值基础数据!$I:$I,$A6,销售取值基础数据!$B:$B,"&lt;="&amp;FK$4))*100%/(180-FK$4),FL$4&gt;=$C6,($L6-SUM(辅助表!$P6:FL6))*100%/(180-FK$4)))),$A$2="实际销售",IF($C6&gt;FL$4,SUMIFS(销售取值基础数据!$J:$J,销售取值基础数据!$I:$I,$A6,销售取值基础数据!$B:$B,FL$4),""))</f>
        <v>18.557943042308679</v>
      </c>
      <c r="FM6" s="23" cm="1">
        <f t="array" ref="FM6" ca="1">_xlfn.IFS($A$2="销售计划（销售后）",_xlfn.IFS(FM$4&lt;$C6,($L6-SUMIFS(销售取值基础数据!$J:$J,销售取值基础数据!$I:$I,$A6,销售取值基础数据!$B:$B,"&lt;="&amp;FL$4))*100%/(180-FL$4),FM$4&gt;=$C6,($L6-SUM(辅助表!$P6:FM6))*100%/(180-FL$4)),$A$2="销售计划（销售前）",$L6*100%/180,$A$2="达成情况",IF(FM$4&gt;=$C6,"实际销售数量未更新",IF($C6&gt;FM$4,SUMIFS(销售取值基础数据!$J:$J,销售取值基础数据!$I:$I,$A6,销售取值基础数据!$B:$B,FM$4),"")/(_xlfn.IFS(FM$4&lt;$C6,($L6-SUMIFS(销售取值基础数据!$J:$J,销售取值基础数据!$I:$I,$A6,销售取值基础数据!$B:$B,"&lt;="&amp;FL$4))*100%/(180-FL$4),FM$4&gt;=$C6,($L6-SUM(辅助表!$P6:FM6))*100%/(180-FL$4)))),$A$2="实际销售",IF($C6&gt;FM$4,SUMIFS(销售取值基础数据!$J:$J,销售取值基础数据!$I:$I,$A6,销售取值基础数据!$B:$B,FM$4),""))</f>
        <v>18.557943042308686</v>
      </c>
      <c r="FN6" s="23" cm="1">
        <f t="array" ref="FN6" ca="1">_xlfn.IFS($A$2="销售计划（销售后）",_xlfn.IFS(FN$4&lt;$C6,($L6-SUMIFS(销售取值基础数据!$J:$J,销售取值基础数据!$I:$I,$A6,销售取值基础数据!$B:$B,"&lt;="&amp;FM$4))*100%/(180-FM$4),FN$4&gt;=$C6,($L6-SUM(辅助表!$P6:FN6))*100%/(180-FM$4)),$A$2="销售计划（销售前）",$L6*100%/180,$A$2="达成情况",IF(FN$4&gt;=$C6,"实际销售数量未更新",IF($C6&gt;FN$4,SUMIFS(销售取值基础数据!$J:$J,销售取值基础数据!$I:$I,$A6,销售取值基础数据!$B:$B,FN$4),"")/(_xlfn.IFS(FN$4&lt;$C6,($L6-SUMIFS(销售取值基础数据!$J:$J,销售取值基础数据!$I:$I,$A6,销售取值基础数据!$B:$B,"&lt;="&amp;FM$4))*100%/(180-FM$4),FN$4&gt;=$C6,($L6-SUM(辅助表!$P6:FN6))*100%/(180-FM$4)))),$A$2="实际销售",IF($C6&gt;FN$4,SUMIFS(销售取值基础数据!$J:$J,销售取值基础数据!$I:$I,$A6,销售取值基础数据!$B:$B,FN$4),""))</f>
        <v>18.55794304230869</v>
      </c>
      <c r="FO6" s="23" cm="1">
        <f t="array" ref="FO6" ca="1">_xlfn.IFS($A$2="销售计划（销售后）",_xlfn.IFS(FO$4&lt;$C6,($L6-SUMIFS(销售取值基础数据!$J:$J,销售取值基础数据!$I:$I,$A6,销售取值基础数据!$B:$B,"&lt;="&amp;FN$4))*100%/(180-FN$4),FO$4&gt;=$C6,($L6-SUM(辅助表!$P6:FO6))*100%/(180-FN$4)),$A$2="销售计划（销售前）",$L6*100%/180,$A$2="达成情况",IF(FO$4&gt;=$C6,"实际销售数量未更新",IF($C6&gt;FO$4,SUMIFS(销售取值基础数据!$J:$J,销售取值基础数据!$I:$I,$A6,销售取值基础数据!$B:$B,FO$4),"")/(_xlfn.IFS(FO$4&lt;$C6,($L6-SUMIFS(销售取值基础数据!$J:$J,销售取值基础数据!$I:$I,$A6,销售取值基础数据!$B:$B,"&lt;="&amp;FN$4))*100%/(180-FN$4),FO$4&gt;=$C6,($L6-SUM(辅助表!$P6:FO6))*100%/(180-FN$4)))),$A$2="实际销售",IF($C6&gt;FO$4,SUMIFS(销售取值基础数据!$J:$J,销售取值基础数据!$I:$I,$A6,销售取值基础数据!$B:$B,FO$4),""))</f>
        <v>18.557943042308693</v>
      </c>
      <c r="FP6" s="23" cm="1">
        <f t="array" ref="FP6" ca="1">_xlfn.IFS($A$2="销售计划（销售后）",_xlfn.IFS(FP$4&lt;$C6,($L6-SUMIFS(销售取值基础数据!$J:$J,销售取值基础数据!$I:$I,$A6,销售取值基础数据!$B:$B,"&lt;="&amp;FO$4))*100%/(180-FO$4),FP$4&gt;=$C6,($L6-SUM(辅助表!$P6:FP6))*100%/(180-FO$4)),$A$2="销售计划（销售前）",$L6*100%/180,$A$2="达成情况",IF(FP$4&gt;=$C6,"实际销售数量未更新",IF($C6&gt;FP$4,SUMIFS(销售取值基础数据!$J:$J,销售取值基础数据!$I:$I,$A6,销售取值基础数据!$B:$B,FP$4),"")/(_xlfn.IFS(FP$4&lt;$C6,($L6-SUMIFS(销售取值基础数据!$J:$J,销售取值基础数据!$I:$I,$A6,销售取值基础数据!$B:$B,"&lt;="&amp;FO$4))*100%/(180-FO$4),FP$4&gt;=$C6,($L6-SUM(辅助表!$P6:FP6))*100%/(180-FO$4)))),$A$2="实际销售",IF($C6&gt;FP$4,SUMIFS(销售取值基础数据!$J:$J,销售取值基础数据!$I:$I,$A6,销售取值基础数据!$B:$B,FP$4),""))</f>
        <v>18.557943042308697</v>
      </c>
      <c r="FQ6" s="23" cm="1">
        <f t="array" ref="FQ6" ca="1">_xlfn.IFS($A$2="销售计划（销售后）",_xlfn.IFS(FQ$4&lt;$C6,($L6-SUMIFS(销售取值基础数据!$J:$J,销售取值基础数据!$I:$I,$A6,销售取值基础数据!$B:$B,"&lt;="&amp;FP$4))*100%/(180-FP$4),FQ$4&gt;=$C6,($L6-SUM(辅助表!$P6:FQ6))*100%/(180-FP$4)),$A$2="销售计划（销售前）",$L6*100%/180,$A$2="达成情况",IF(FQ$4&gt;=$C6,"实际销售数量未更新",IF($C6&gt;FQ$4,SUMIFS(销售取值基础数据!$J:$J,销售取值基础数据!$I:$I,$A6,销售取值基础数据!$B:$B,FQ$4),"")/(_xlfn.IFS(FQ$4&lt;$C6,($L6-SUMIFS(销售取值基础数据!$J:$J,销售取值基础数据!$I:$I,$A6,销售取值基础数据!$B:$B,"&lt;="&amp;FP$4))*100%/(180-FP$4),FQ$4&gt;=$C6,($L6-SUM(辅助表!$P6:FQ6))*100%/(180-FP$4)))),$A$2="实际销售",IF($C6&gt;FQ$4,SUMIFS(销售取值基础数据!$J:$J,销售取值基础数据!$I:$I,$A6,销售取值基础数据!$B:$B,FQ$4),""))</f>
        <v>18.557943042308704</v>
      </c>
      <c r="FR6" s="23" cm="1">
        <f t="array" ref="FR6" ca="1">_xlfn.IFS($A$2="销售计划（销售后）",_xlfn.IFS(FR$4&lt;$C6,($L6-SUMIFS(销售取值基础数据!$J:$J,销售取值基础数据!$I:$I,$A6,销售取值基础数据!$B:$B,"&lt;="&amp;FQ$4))*100%/(180-FQ$4),FR$4&gt;=$C6,($L6-SUM(辅助表!$P6:FR6))*100%/(180-FQ$4)),$A$2="销售计划（销售前）",$L6*100%/180,$A$2="达成情况",IF(FR$4&gt;=$C6,"实际销售数量未更新",IF($C6&gt;FR$4,SUMIFS(销售取值基础数据!$J:$J,销售取值基础数据!$I:$I,$A6,销售取值基础数据!$B:$B,FR$4),"")/(_xlfn.IFS(FR$4&lt;$C6,($L6-SUMIFS(销售取值基础数据!$J:$J,销售取值基础数据!$I:$I,$A6,销售取值基础数据!$B:$B,"&lt;="&amp;FQ$4))*100%/(180-FQ$4),FR$4&gt;=$C6,($L6-SUM(辅助表!$P6:FR6))*100%/(180-FQ$4)))),$A$2="实际销售",IF($C6&gt;FR$4,SUMIFS(销售取值基础数据!$J:$J,销售取值基础数据!$I:$I,$A6,销售取值基础数据!$B:$B,FR$4),""))</f>
        <v>18.557943042308711</v>
      </c>
      <c r="FS6" s="23" cm="1">
        <f t="array" ref="FS6" ca="1">_xlfn.IFS($A$2="销售计划（销售后）",_xlfn.IFS(FS$4&lt;$C6,($L6-SUMIFS(销售取值基础数据!$J:$J,销售取值基础数据!$I:$I,$A6,销售取值基础数据!$B:$B,"&lt;="&amp;FR$4))*100%/(180-FR$4),FS$4&gt;=$C6,($L6-SUM(辅助表!$P6:FS6))*100%/(180-FR$4)),$A$2="销售计划（销售前）",$L6*100%/180,$A$2="达成情况",IF(FS$4&gt;=$C6,"实际销售数量未更新",IF($C6&gt;FS$4,SUMIFS(销售取值基础数据!$J:$J,销售取值基础数据!$I:$I,$A6,销售取值基础数据!$B:$B,FS$4),"")/(_xlfn.IFS(FS$4&lt;$C6,($L6-SUMIFS(销售取值基础数据!$J:$J,销售取值基础数据!$I:$I,$A6,销售取值基础数据!$B:$B,"&lt;="&amp;FR$4))*100%/(180-FR$4),FS$4&gt;=$C6,($L6-SUM(辅助表!$P6:FS6))*100%/(180-FR$4)))),$A$2="实际销售",IF($C6&gt;FS$4,SUMIFS(销售取值基础数据!$J:$J,销售取值基础数据!$I:$I,$A6,销售取值基础数据!$B:$B,FS$4),""))</f>
        <v>18.557943042308715</v>
      </c>
      <c r="FT6" s="23" cm="1">
        <f t="array" ref="FT6" ca="1">_xlfn.IFS($A$2="销售计划（销售后）",_xlfn.IFS(FT$4&lt;$C6,($L6-SUMIFS(销售取值基础数据!$J:$J,销售取值基础数据!$I:$I,$A6,销售取值基础数据!$B:$B,"&lt;="&amp;FS$4))*100%/(180-FS$4),FT$4&gt;=$C6,($L6-SUM(辅助表!$P6:FT6))*100%/(180-FS$4)),$A$2="销售计划（销售前）",$L6*100%/180,$A$2="达成情况",IF(FT$4&gt;=$C6,"实际销售数量未更新",IF($C6&gt;FT$4,SUMIFS(销售取值基础数据!$J:$J,销售取值基础数据!$I:$I,$A6,销售取值基础数据!$B:$B,FT$4),"")/(_xlfn.IFS(FT$4&lt;$C6,($L6-SUMIFS(销售取值基础数据!$J:$J,销售取值基础数据!$I:$I,$A6,销售取值基础数据!$B:$B,"&lt;="&amp;FS$4))*100%/(180-FS$4),FT$4&gt;=$C6,($L6-SUM(辅助表!$P6:FT6))*100%/(180-FS$4)))),$A$2="实际销售",IF($C6&gt;FT$4,SUMIFS(销售取值基础数据!$J:$J,销售取值基础数据!$I:$I,$A6,销售取值基础数据!$B:$B,FT$4),""))</f>
        <v>18.557943042308722</v>
      </c>
      <c r="FU6" s="23" cm="1">
        <f t="array" ref="FU6" ca="1">_xlfn.IFS($A$2="销售计划（销售后）",_xlfn.IFS(FU$4&lt;$C6,($L6-SUMIFS(销售取值基础数据!$J:$J,销售取值基础数据!$I:$I,$A6,销售取值基础数据!$B:$B,"&lt;="&amp;FT$4))*100%/(180-FT$4),FU$4&gt;=$C6,($L6-SUM(辅助表!$P6:FU6))*100%/(180-FT$4)),$A$2="销售计划（销售前）",$L6*100%/180,$A$2="达成情况",IF(FU$4&gt;=$C6,"实际销售数量未更新",IF($C6&gt;FU$4,SUMIFS(销售取值基础数据!$J:$J,销售取值基础数据!$I:$I,$A6,销售取值基础数据!$B:$B,FU$4),"")/(_xlfn.IFS(FU$4&lt;$C6,($L6-SUMIFS(销售取值基础数据!$J:$J,销售取值基础数据!$I:$I,$A6,销售取值基础数据!$B:$B,"&lt;="&amp;FT$4))*100%/(180-FT$4),FU$4&gt;=$C6,($L6-SUM(辅助表!$P6:FU6))*100%/(180-FT$4)))),$A$2="实际销售",IF($C6&gt;FU$4,SUMIFS(销售取值基础数据!$J:$J,销售取值基础数据!$I:$I,$A6,销售取值基础数据!$B:$B,FU$4),""))</f>
        <v>18.557943042308732</v>
      </c>
      <c r="FV6" s="23" cm="1">
        <f t="array" ref="FV6" ca="1">_xlfn.IFS($A$2="销售计划（销售后）",_xlfn.IFS(FV$4&lt;$C6,($L6-SUMIFS(销售取值基础数据!$J:$J,销售取值基础数据!$I:$I,$A6,销售取值基础数据!$B:$B,"&lt;="&amp;FU$4))*100%/(180-FU$4),FV$4&gt;=$C6,($L6-SUM(辅助表!$P6:FV6))*100%/(180-FU$4)),$A$2="销售计划（销售前）",$L6*100%/180,$A$2="达成情况",IF(FV$4&gt;=$C6,"实际销售数量未更新",IF($C6&gt;FV$4,SUMIFS(销售取值基础数据!$J:$J,销售取值基础数据!$I:$I,$A6,销售取值基础数据!$B:$B,FV$4),"")/(_xlfn.IFS(FV$4&lt;$C6,($L6-SUMIFS(销售取值基础数据!$J:$J,销售取值基础数据!$I:$I,$A6,销售取值基础数据!$B:$B,"&lt;="&amp;FU$4))*100%/(180-FU$4),FV$4&gt;=$C6,($L6-SUM(辅助表!$P6:FV6))*100%/(180-FU$4)))),$A$2="实际销售",IF($C6&gt;FV$4,SUMIFS(销售取值基础数据!$J:$J,销售取值基础数据!$I:$I,$A6,销售取值基础数据!$B:$B,FV$4),""))</f>
        <v>18.557943042308739</v>
      </c>
      <c r="FW6" s="23" cm="1">
        <f t="array" ref="FW6" ca="1">_xlfn.IFS($A$2="销售计划（销售后）",_xlfn.IFS(FW$4&lt;$C6,($L6-SUMIFS(销售取值基础数据!$J:$J,销售取值基础数据!$I:$I,$A6,销售取值基础数据!$B:$B,"&lt;="&amp;FV$4))*100%/(180-FV$4),FW$4&gt;=$C6,($L6-SUM(辅助表!$P6:FW6))*100%/(180-FV$4)),$A$2="销售计划（销售前）",$L6*100%/180,$A$2="达成情况",IF(FW$4&gt;=$C6,"实际销售数量未更新",IF($C6&gt;FW$4,SUMIFS(销售取值基础数据!$J:$J,销售取值基础数据!$I:$I,$A6,销售取值基础数据!$B:$B,FW$4),"")/(_xlfn.IFS(FW$4&lt;$C6,($L6-SUMIFS(销售取值基础数据!$J:$J,销售取值基础数据!$I:$I,$A6,销售取值基础数据!$B:$B,"&lt;="&amp;FV$4))*100%/(180-FV$4),FW$4&gt;=$C6,($L6-SUM(辅助表!$P6:FW6))*100%/(180-FV$4)))),$A$2="实际销售",IF($C6&gt;FW$4,SUMIFS(销售取值基础数据!$J:$J,销售取值基础数据!$I:$I,$A6,销售取值基础数据!$B:$B,FW$4),""))</f>
        <v>18.55794304230875</v>
      </c>
      <c r="FX6" s="23" cm="1">
        <f t="array" ref="FX6" ca="1">_xlfn.IFS($A$2="销售计划（销售后）",_xlfn.IFS(FX$4&lt;$C6,($L6-SUMIFS(销售取值基础数据!$J:$J,销售取值基础数据!$I:$I,$A6,销售取值基础数据!$B:$B,"&lt;="&amp;FW$4))*100%/(180-FW$4),FX$4&gt;=$C6,($L6-SUM(辅助表!$P6:FX6))*100%/(180-FW$4)),$A$2="销售计划（销售前）",$L6*100%/180,$A$2="达成情况",IF(FX$4&gt;=$C6,"实际销售数量未更新",IF($C6&gt;FX$4,SUMIFS(销售取值基础数据!$J:$J,销售取值基础数据!$I:$I,$A6,销售取值基础数据!$B:$B,FX$4),"")/(_xlfn.IFS(FX$4&lt;$C6,($L6-SUMIFS(销售取值基础数据!$J:$J,销售取值基础数据!$I:$I,$A6,销售取值基础数据!$B:$B,"&lt;="&amp;FW$4))*100%/(180-FW$4),FX$4&gt;=$C6,($L6-SUM(辅助表!$P6:FX6))*100%/(180-FW$4)))),$A$2="实际销售",IF($C6&gt;FX$4,SUMIFS(销售取值基础数据!$J:$J,销售取值基础数据!$I:$I,$A6,销售取值基础数据!$B:$B,FX$4),""))</f>
        <v>18.557943042308761</v>
      </c>
      <c r="FY6" s="23" cm="1">
        <f t="array" ref="FY6" ca="1">_xlfn.IFS($A$2="销售计划（销售后）",_xlfn.IFS(FY$4&lt;$C6,($L6-SUMIFS(销售取值基础数据!$J:$J,销售取值基础数据!$I:$I,$A6,销售取值基础数据!$B:$B,"&lt;="&amp;FX$4))*100%/(180-FX$4),FY$4&gt;=$C6,($L6-SUM(辅助表!$P6:FY6))*100%/(180-FX$4)),$A$2="销售计划（销售前）",$L6*100%/180,$A$2="达成情况",IF(FY$4&gt;=$C6,"实际销售数量未更新",IF($C6&gt;FY$4,SUMIFS(销售取值基础数据!$J:$J,销售取值基础数据!$I:$I,$A6,销售取值基础数据!$B:$B,FY$4),"")/(_xlfn.IFS(FY$4&lt;$C6,($L6-SUMIFS(销售取值基础数据!$J:$J,销售取值基础数据!$I:$I,$A6,销售取值基础数据!$B:$B,"&lt;="&amp;FX$4))*100%/(180-FX$4),FY$4&gt;=$C6,($L6-SUM(辅助表!$P6:FY6))*100%/(180-FX$4)))),$A$2="实际销售",IF($C6&gt;FY$4,SUMIFS(销售取值基础数据!$J:$J,销售取值基础数据!$I:$I,$A6,销售取值基础数据!$B:$B,FY$4),""))</f>
        <v>18.557943042308775</v>
      </c>
      <c r="FZ6" s="23" cm="1">
        <f t="array" ref="FZ6" ca="1">_xlfn.IFS($A$2="销售计划（销售后）",_xlfn.IFS(FZ$4&lt;$C6,($L6-SUMIFS(销售取值基础数据!$J:$J,销售取值基础数据!$I:$I,$A6,销售取值基础数据!$B:$B,"&lt;="&amp;FY$4))*100%/(180-FY$4),FZ$4&gt;=$C6,($L6-SUM(辅助表!$P6:FZ6))*100%/(180-FY$4)),$A$2="销售计划（销售前）",$L6*100%/180,$A$2="达成情况",IF(FZ$4&gt;=$C6,"实际销售数量未更新",IF($C6&gt;FZ$4,SUMIFS(销售取值基础数据!$J:$J,销售取值基础数据!$I:$I,$A6,销售取值基础数据!$B:$B,FZ$4),"")/(_xlfn.IFS(FZ$4&lt;$C6,($L6-SUMIFS(销售取值基础数据!$J:$J,销售取值基础数据!$I:$I,$A6,销售取值基础数据!$B:$B,"&lt;="&amp;FY$4))*100%/(180-FY$4),FZ$4&gt;=$C6,($L6-SUM(辅助表!$P6:FZ6))*100%/(180-FY$4)))),$A$2="实际销售",IF($C6&gt;FZ$4,SUMIFS(销售取值基础数据!$J:$J,销售取值基础数据!$I:$I,$A6,销售取值基础数据!$B:$B,FZ$4),""))</f>
        <v>18.557943042308789</v>
      </c>
      <c r="GA6" s="23" cm="1">
        <f t="array" ref="GA6" ca="1">_xlfn.IFS($A$2="销售计划（销售后）",_xlfn.IFS(GA$4&lt;$C6,($L6-SUMIFS(销售取值基础数据!$J:$J,销售取值基础数据!$I:$I,$A6,销售取值基础数据!$B:$B,"&lt;="&amp;FZ$4))*100%/(180-FZ$4),GA$4&gt;=$C6,($L6-SUM(辅助表!$P6:GA6))*100%/(180-FZ$4)),$A$2="销售计划（销售前）",$L6*100%/180,$A$2="达成情况",IF(GA$4&gt;=$C6,"实际销售数量未更新",IF($C6&gt;GA$4,SUMIFS(销售取值基础数据!$J:$J,销售取值基础数据!$I:$I,$A6,销售取值基础数据!$B:$B,GA$4),"")/(_xlfn.IFS(GA$4&lt;$C6,($L6-SUMIFS(销售取值基础数据!$J:$J,销售取值基础数据!$I:$I,$A6,销售取值基础数据!$B:$B,"&lt;="&amp;FZ$4))*100%/(180-FZ$4),GA$4&gt;=$C6,($L6-SUM(辅助表!$P6:GA6))*100%/(180-FZ$4)))),$A$2="实际销售",IF($C6&gt;GA$4,SUMIFS(销售取值基础数据!$J:$J,销售取值基础数据!$I:$I,$A6,销售取值基础数据!$B:$B,GA$4),""))</f>
        <v>18.557943042308807</v>
      </c>
      <c r="GB6" s="23" cm="1">
        <f t="array" ref="GB6" ca="1">_xlfn.IFS($A$2="销售计划（销售后）",_xlfn.IFS(GB$4&lt;$C6,($L6-SUMIFS(销售取值基础数据!$J:$J,销售取值基础数据!$I:$I,$A6,销售取值基础数据!$B:$B,"&lt;="&amp;GA$4))*100%/(180-GA$4),GB$4&gt;=$C6,($L6-SUM(辅助表!$P6:GB6))*100%/(180-GA$4)),$A$2="销售计划（销售前）",$L6*100%/180,$A$2="达成情况",IF(GB$4&gt;=$C6,"实际销售数量未更新",IF($C6&gt;GB$4,SUMIFS(销售取值基础数据!$J:$J,销售取值基础数据!$I:$I,$A6,销售取值基础数据!$B:$B,GB$4),"")/(_xlfn.IFS(GB$4&lt;$C6,($L6-SUMIFS(销售取值基础数据!$J:$J,销售取值基础数据!$I:$I,$A6,销售取值基础数据!$B:$B,"&lt;="&amp;GA$4))*100%/(180-GA$4),GB$4&gt;=$C6,($L6-SUM(辅助表!$P6:GB6))*100%/(180-GA$4)))),$A$2="实际销售",IF($C6&gt;GB$4,SUMIFS(销售取值基础数据!$J:$J,销售取值基础数据!$I:$I,$A6,销售取值基础数据!$B:$B,GB$4),""))</f>
        <v>18.557943042308828</v>
      </c>
      <c r="GC6" s="23" cm="1">
        <f t="array" ref="GC6" ca="1">_xlfn.IFS($A$2="销售计划（销售后）",_xlfn.IFS(GC$4&lt;$C6,($L6-SUMIFS(销售取值基础数据!$J:$J,销售取值基础数据!$I:$I,$A6,销售取值基础数据!$B:$B,"&lt;="&amp;GB$4))*100%/(180-GB$4),GC$4&gt;=$C6,($L6-SUM(辅助表!$P6:GC6))*100%/(180-GB$4)),$A$2="销售计划（销售前）",$L6*100%/180,$A$2="达成情况",IF(GC$4&gt;=$C6,"实际销售数量未更新",IF($C6&gt;GC$4,SUMIFS(销售取值基础数据!$J:$J,销售取值基础数据!$I:$I,$A6,销售取值基础数据!$B:$B,GC$4),"")/(_xlfn.IFS(GC$4&lt;$C6,($L6-SUMIFS(销售取值基础数据!$J:$J,销售取值基础数据!$I:$I,$A6,销售取值基础数据!$B:$B,"&lt;="&amp;GB$4))*100%/(180-GB$4),GC$4&gt;=$C6,($L6-SUM(辅助表!$P6:GC6))*100%/(180-GB$4)))),$A$2="实际销售",IF($C6&gt;GC$4,SUMIFS(销售取值基础数据!$J:$J,销售取值基础数据!$I:$I,$A6,销售取值基础数据!$B:$B,GC$4),""))</f>
        <v>18.557943042308853</v>
      </c>
      <c r="GD6" s="23" cm="1">
        <f t="array" ref="GD6" ca="1">_xlfn.IFS($A$2="销售计划（销售后）",_xlfn.IFS(GD$4&lt;$C6,($L6-SUMIFS(销售取值基础数据!$J:$J,销售取值基础数据!$I:$I,$A6,销售取值基础数据!$B:$B,"&lt;="&amp;GC$4))*100%/(180-GC$4),GD$4&gt;=$C6,($L6-SUM(辅助表!$P6:GD6))*100%/(180-GC$4)),$A$2="销售计划（销售前）",$L6*100%/180,$A$2="达成情况",IF(GD$4&gt;=$C6,"实际销售数量未更新",IF($C6&gt;GD$4,SUMIFS(销售取值基础数据!$J:$J,销售取值基础数据!$I:$I,$A6,销售取值基础数据!$B:$B,GD$4),"")/(_xlfn.IFS(GD$4&lt;$C6,($L6-SUMIFS(销售取值基础数据!$J:$J,销售取值基础数据!$I:$I,$A6,销售取值基础数据!$B:$B,"&lt;="&amp;GC$4))*100%/(180-GC$4),GD$4&gt;=$C6,($L6-SUM(辅助表!$P6:GD6))*100%/(180-GC$4)))),$A$2="实际销售",IF($C6&gt;GD$4,SUMIFS(销售取值基础数据!$J:$J,销售取值基础数据!$I:$I,$A6,销售取值基础数据!$B:$B,GD$4),""))</f>
        <v>18.557943042308882</v>
      </c>
      <c r="GE6" s="23" cm="1">
        <f t="array" ref="GE6" ca="1">_xlfn.IFS($A$2="销售计划（销售后）",_xlfn.IFS(GE$4&lt;$C6,($L6-SUMIFS(销售取值基础数据!$J:$J,销售取值基础数据!$I:$I,$A6,销售取值基础数据!$B:$B,"&lt;="&amp;GD$4))*100%/(180-GD$4),GE$4&gt;=$C6,($L6-SUM(辅助表!$P6:GE6))*100%/(180-GD$4)),$A$2="销售计划（销售前）",$L6*100%/180,$A$2="达成情况",IF(GE$4&gt;=$C6,"实际销售数量未更新",IF($C6&gt;GE$4,SUMIFS(销售取值基础数据!$J:$J,销售取值基础数据!$I:$I,$A6,销售取值基础数据!$B:$B,GE$4),"")/(_xlfn.IFS(GE$4&lt;$C6,($L6-SUMIFS(销售取值基础数据!$J:$J,销售取值基础数据!$I:$I,$A6,销售取值基础数据!$B:$B,"&lt;="&amp;GD$4))*100%/(180-GD$4),GE$4&gt;=$C6,($L6-SUM(辅助表!$P6:GE6))*100%/(180-GD$4)))),$A$2="实际销售",IF($C6&gt;GE$4,SUMIFS(销售取值基础数据!$J:$J,销售取值基础数据!$I:$I,$A6,销售取值基础数据!$B:$B,GE$4),""))</f>
        <v>18.557943042308921</v>
      </c>
      <c r="GF6" s="23" cm="1">
        <f t="array" ref="GF6" ca="1">_xlfn.IFS($A$2="销售计划（销售后）",_xlfn.IFS(GF$4&lt;$C6,($L6-SUMIFS(销售取值基础数据!$J:$J,销售取值基础数据!$I:$I,$A6,销售取值基础数据!$B:$B,"&lt;="&amp;GE$4))*100%/(180-GE$4),GF$4&gt;=$C6,($L6-SUM(辅助表!$P6:GF6))*100%/(180-GE$4)),$A$2="销售计划（销售前）",$L6*100%/180,$A$2="达成情况",IF(GF$4&gt;=$C6,"实际销售数量未更新",IF($C6&gt;GF$4,SUMIFS(销售取值基础数据!$J:$J,销售取值基础数据!$I:$I,$A6,销售取值基础数据!$B:$B,GF$4),"")/(_xlfn.IFS(GF$4&lt;$C6,($L6-SUMIFS(销售取值基础数据!$J:$J,销售取值基础数据!$I:$I,$A6,销售取值基础数据!$B:$B,"&lt;="&amp;GE$4))*100%/(180-GE$4),GF$4&gt;=$C6,($L6-SUM(辅助表!$P6:GF6))*100%/(180-GE$4)))),$A$2="实际销售",IF($C6&gt;GF$4,SUMIFS(销售取值基础数据!$J:$J,销售取值基础数据!$I:$I,$A6,销售取值基础数据!$B:$B,GF$4),""))</f>
        <v>18.55794304230897</v>
      </c>
      <c r="GG6" s="23" cm="1">
        <f t="array" ref="GG6" ca="1">_xlfn.IFS($A$2="销售计划（销售后）",_xlfn.IFS(GG$4&lt;$C6,($L6-SUMIFS(销售取值基础数据!$J:$J,销售取值基础数据!$I:$I,$A6,销售取值基础数据!$B:$B,"&lt;="&amp;GF$4))*100%/(180-GF$4),GG$4&gt;=$C6,($L6-SUM(辅助表!$P6:GG6))*100%/(180-GF$4)),$A$2="销售计划（销售前）",$L6*100%/180,$A$2="达成情况",IF(GG$4&gt;=$C6,"实际销售数量未更新",IF($C6&gt;GG$4,SUMIFS(销售取值基础数据!$J:$J,销售取值基础数据!$I:$I,$A6,销售取值基础数据!$B:$B,GG$4),"")/(_xlfn.IFS(GG$4&lt;$C6,($L6-SUMIFS(销售取值基础数据!$J:$J,销售取值基础数据!$I:$I,$A6,销售取值基础数据!$B:$B,"&lt;="&amp;GF$4))*100%/(180-GF$4),GG$4&gt;=$C6,($L6-SUM(辅助表!$P6:GG6))*100%/(180-GF$4)))),$A$2="实际销售",IF($C6&gt;GG$4,SUMIFS(销售取值基础数据!$J:$J,销售取值基础数据!$I:$I,$A6,销售取值基础数据!$B:$B,GG$4),""))</f>
        <v>18.557943042309034</v>
      </c>
      <c r="GH6" s="23" cm="1">
        <f t="array" ref="GH6" ca="1">_xlfn.IFS($A$2="销售计划（销售后）",_xlfn.IFS(GH$4&lt;$C6,($L6-SUMIFS(销售取值基础数据!$J:$J,销售取值基础数据!$I:$I,$A6,销售取值基础数据!$B:$B,"&lt;="&amp;GG$4))*100%/(180-GG$4),GH$4&gt;=$C6,($L6-SUM(辅助表!$P6:GH6))*100%/(180-GG$4)),$A$2="销售计划（销售前）",$L6*100%/180,$A$2="达成情况",IF(GH$4&gt;=$C6,"实际销售数量未更新",IF($C6&gt;GH$4,SUMIFS(销售取值基础数据!$J:$J,销售取值基础数据!$I:$I,$A6,销售取值基础数据!$B:$B,GH$4),"")/(_xlfn.IFS(GH$4&lt;$C6,($L6-SUMIFS(销售取值基础数据!$J:$J,销售取值基础数据!$I:$I,$A6,销售取值基础数据!$B:$B,"&lt;="&amp;GG$4))*100%/(180-GG$4),GH$4&gt;=$C6,($L6-SUM(辅助表!$P6:GH6))*100%/(180-GG$4)))),$A$2="实际销售",IF($C6&gt;GH$4,SUMIFS(销售取值基础数据!$J:$J,销售取值基础数据!$I:$I,$A6,销售取值基础数据!$B:$B,GH$4),""))</f>
        <v>18.557943042309127</v>
      </c>
      <c r="GI6" s="23" cm="1">
        <f t="array" ref="GI6" ca="1">_xlfn.IFS($A$2="销售计划（销售后）",_xlfn.IFS(GI$4&lt;$C6,($L6-SUMIFS(销售取值基础数据!$J:$J,销售取值基础数据!$I:$I,$A6,销售取值基础数据!$B:$B,"&lt;="&amp;GH$4))*100%/(180-GH$4),GI$4&gt;=$C6,($L6-SUM(辅助表!$P6:GI6))*100%/(180-GH$4)),$A$2="销售计划（销售前）",$L6*100%/180,$A$2="达成情况",IF(GI$4&gt;=$C6,"实际销售数量未更新",IF($C6&gt;GI$4,SUMIFS(销售取值基础数据!$J:$J,销售取值基础数据!$I:$I,$A6,销售取值基础数据!$B:$B,GI$4),"")/(_xlfn.IFS(GI$4&lt;$C6,($L6-SUMIFS(销售取值基础数据!$J:$J,销售取值基础数据!$I:$I,$A6,销售取值基础数据!$B:$B,"&lt;="&amp;GH$4))*100%/(180-GH$4),GI$4&gt;=$C6,($L6-SUM(辅助表!$P6:GI6))*100%/(180-GH$4)))),$A$2="实际销售",IF($C6&gt;GI$4,SUMIFS(销售取值基础数据!$J:$J,销售取值基础数据!$I:$I,$A6,销售取值基础数据!$B:$B,GI$4),""))</f>
        <v>18.557943042309262</v>
      </c>
      <c r="GJ6" s="23" cm="1">
        <f t="array" ref="GJ6" ca="1">_xlfn.IFS($A$2="销售计划（销售后）",_xlfn.IFS(GJ$4&lt;$C6,($L6-SUMIFS(销售取值基础数据!$J:$J,销售取值基础数据!$I:$I,$A6,销售取值基础数据!$B:$B,"&lt;="&amp;GI$4))*100%/(180-GI$4),GJ$4&gt;=$C6,($L6-SUM(辅助表!$P6:GJ6))*100%/(180-GI$4)),$A$2="销售计划（销售前）",$L6*100%/180,$A$2="达成情况",IF(GJ$4&gt;=$C6,"实际销售数量未更新",IF($C6&gt;GJ$4,SUMIFS(销售取值基础数据!$J:$J,销售取值基础数据!$I:$I,$A6,销售取值基础数据!$B:$B,GJ$4),"")/(_xlfn.IFS(GJ$4&lt;$C6,($L6-SUMIFS(销售取值基础数据!$J:$J,销售取值基础数据!$I:$I,$A6,销售取值基础数据!$B:$B,"&lt;="&amp;GI$4))*100%/(180-GI$4),GJ$4&gt;=$C6,($L6-SUM(辅助表!$P6:GJ6))*100%/(180-GI$4)))),$A$2="实际销售",IF($C6&gt;GJ$4,SUMIFS(销售取值基础数据!$J:$J,销售取值基础数据!$I:$I,$A6,销售取值基础数据!$B:$B,GJ$4),""))</f>
        <v>18.557943042309489</v>
      </c>
      <c r="GK6" s="23" cm="1">
        <f t="array" ref="GK6" ca="1">_xlfn.IFS($A$2="销售计划（销售后）",_xlfn.IFS(GK$4&lt;$C6,($L6-SUMIFS(销售取值基础数据!$J:$J,销售取值基础数据!$I:$I,$A6,销售取值基础数据!$B:$B,"&lt;="&amp;GJ$4))*100%/(180-GJ$4),GK$4&gt;=$C6,($L6-SUM(辅助表!$P6:GK6))*100%/(180-GJ$4)),$A$2="销售计划（销售前）",$L6*100%/180,$A$2="达成情况",IF(GK$4&gt;=$C6,"实际销售数量未更新",IF($C6&gt;GK$4,SUMIFS(销售取值基础数据!$J:$J,销售取值基础数据!$I:$I,$A6,销售取值基础数据!$B:$B,GK$4),"")/(_xlfn.IFS(GK$4&lt;$C6,($L6-SUMIFS(销售取值基础数据!$J:$J,销售取值基础数据!$I:$I,$A6,销售取值基础数据!$B:$B,"&lt;="&amp;GJ$4))*100%/(180-GJ$4),GK$4&gt;=$C6,($L6-SUM(辅助表!$P6:GK6))*100%/(180-GJ$4)))),$A$2="实际销售",IF($C6&gt;GK$4,SUMIFS(销售取值基础数据!$J:$J,销售取值基础数据!$I:$I,$A6,销售取值基础数据!$B:$B,GK$4),""))</f>
        <v>18.557943042309716</v>
      </c>
      <c r="GL6" s="23" cm="1">
        <f t="array" ref="GL6" ca="1">_xlfn.IFS($A$2="销售计划（销售后）",_xlfn.IFS(GL$4&lt;$C6,($L6-SUMIFS(销售取值基础数据!$J:$J,销售取值基础数据!$I:$I,$A6,销售取值基础数据!$B:$B,"&lt;="&amp;GK$4))*100%/(180-GK$4),GL$4&gt;=$C6,($L6-SUM(辅助表!$P6:GL6))*100%/(180-GK$4)),$A$2="销售计划（销售前）",$L6*100%/180,$A$2="达成情况",IF(GL$4&gt;=$C6,"实际销售数量未更新",IF($C6&gt;GL$4,SUMIFS(销售取值基础数据!$J:$J,销售取值基础数据!$I:$I,$A6,销售取值基础数据!$B:$B,GL$4),"")/(_xlfn.IFS(GL$4&lt;$C6,($L6-SUMIFS(销售取值基础数据!$J:$J,销售取值基础数据!$I:$I,$A6,销售取值基础数据!$B:$B,"&lt;="&amp;GK$4))*100%/(180-GK$4),GL$4&gt;=$C6,($L6-SUM(辅助表!$P6:GL6))*100%/(180-GK$4)))),$A$2="实际销售",IF($C6&gt;GL$4,SUMIFS(销售取值基础数据!$J:$J,销售取值基础数据!$I:$I,$A6,销售取值基础数据!$B:$B,GL$4),""))</f>
        <v>18.557943042310853</v>
      </c>
    </row>
    <row r="7" spans="1:194" ht="15" customHeight="1" x14ac:dyDescent="0.25">
      <c r="A7" s="9" t="s">
        <v>24</v>
      </c>
      <c r="B7" s="21">
        <v>46171</v>
      </c>
      <c r="C7" s="29">
        <f t="shared" ca="1" si="0"/>
        <v>33</v>
      </c>
      <c r="D7" s="29" t="str" cm="1">
        <f t="array" ref="D7" ca="1">_xlfn.IFS(AND(TODAY()-B7+1&lt;=30,TODAY()-B7+1&gt;=0),"新品期",AND(TODAY()-B7+1&gt;=31,TODAY()-B7+1&lt;=120),"热销期",AND(TODAY()-B7+1&gt;=121,TODAY()-B7+1&lt;=180),"清货期",TODAY()-B7+1&gt;180,"滞销")</f>
        <v>热销期</v>
      </c>
      <c r="E7" s="9">
        <v>852</v>
      </c>
      <c r="F7" s="35">
        <f ca="1">E7/(SUMIFS(销售取值基础数据!J:J,销售取值基础数据!I:I,A7,销售取值基础数据!F:F,"可取")/IF(C7&gt;30,"30",C7-1))</f>
        <v>180</v>
      </c>
      <c r="G7" s="9">
        <f>SUMIF(销售取值基础数据!I:I,A7,销售取值基础数据!J:J)</f>
        <v>148</v>
      </c>
      <c r="H7" s="10">
        <f t="shared" si="1"/>
        <v>0.14799999999999999</v>
      </c>
      <c r="I7" s="10" t="e">
        <f ca="1">M7/'销售计划（销售前）'!M7</f>
        <v>#NAME?</v>
      </c>
      <c r="J7" s="10">
        <f ca="1">SUMIFS(销售取值基础数据!J:J,销售取值基础数据!I:I,A7,销售取值基础数据!E:E,"可取")/SUM(INDEX('销售计划（销售前）'!R7:GO7,C7-1):INDEX('销售计划（销售前）'!R7:GO7,C7-7))</f>
        <v>0</v>
      </c>
      <c r="K7" s="10">
        <f ca="1">SUMIFS(销售取值基础数据!J:J,销售取值基础数据!I:I,A7,销售取值基础数据!F:F,"可取")/SUM(INDEX('销售计划（销售前）'!R7:GO7,C7-1):INDEX('销售计划（销售前）'!R7:GO7,C7-IF(C7&gt;30,"30",C7-1)))</f>
        <v>1.0390243902439029</v>
      </c>
      <c r="L7" s="9">
        <v>1000</v>
      </c>
      <c r="M7" s="40" t="e">
        <f ca="1">_xlfn.XLOOKUP(A7,销售取值基础数据!I:I,销售取值基础数据!J:J,0,0,-1)</f>
        <v>#NAME?</v>
      </c>
      <c r="N7" s="36" cm="1">
        <f t="array" ref="N7" ca="1">IF($A$2="销售计划（销售后）",IF(C7&gt;180,"0",INDEX(O7:GL7,C7)),"")</f>
        <v>6.0781447571476965</v>
      </c>
      <c r="O7" s="23" cm="1">
        <f t="array" ref="O7" ca="1">_xlfn.IFS($A$2="销售计划（销售后）",$L7*80%/180,$A$2="销售计划（销售前）",$L7*80%/180,$A$2="达成情况",IF(O$4&gt;=$C7,"实际销售数量未更新",SUMIFS(销售取值基础数据!J:J,销售取值基础数据!I:I,A7,销售取值基础数据!B:B,$O$4)/($L7*80%/180)),$A$2="实际销售",SUMIFS(销售取值基础数据!J:J,销售取值基础数据!I:I,A7,销售取值基础数据!B:B,$O$4))</f>
        <v>4.4444444444444446</v>
      </c>
      <c r="P7" s="23" cm="1">
        <f t="array" ref="P7" ca="1">_xlfn.IFS($A$2="销售计划（销售后）",_xlfn.IFS(P$4&lt;$C7,($L7-SUMIFS(销售取值基础数据!$J:$J,销售取值基础数据!$I:$I,$A7,销售取值基础数据!$B:$B,"&lt;="&amp;O$4))*80%/(180-O$4),P$4&gt;=$C7,($L7-SUM(辅助表!$P7:P7))*80%/(180-O$4)),$A$2="销售计划（销售前）",$L7*80%/180,$A$2="达成情况",IF(P$4&gt;=$C7,"实际销售数量未更新",IF($C7&gt;P$4,SUMIFS(销售取值基础数据!$J:$J,销售取值基础数据!$I:$I,$A7,销售取值基础数据!$B:$B,P$4),"")/(_xlfn.IFS(P$4&lt;$C7,($L7-SUMIFS(销售取值基础数据!$J:$J,销售取值基础数据!$I:$I,$A7,销售取值基础数据!$B:$B,"&lt;="&amp;O$4))*80%/(180-O$4),P$4&gt;=$C7,($L7-SUM(辅助表!$P7:P7))*80%/(180-O$4)))),$A$2="实际销售",IF($C7&gt;P$4,SUMIFS(销售取值基础数据!$J:$J,销售取值基础数据!$I:$I,$A7,销售取值基础数据!$B:$B,P$4),""))</f>
        <v>4.4558659217877095</v>
      </c>
      <c r="Q7" s="23" cm="1">
        <f t="array" ref="Q7" ca="1">_xlfn.IFS($A$2="销售计划（销售后）",_xlfn.IFS(Q$4&lt;$C7,($L7-SUMIFS(销售取值基础数据!$J:$J,销售取值基础数据!$I:$I,$A7,销售取值基础数据!$B:$B,"&lt;="&amp;P$4))*80%/(180-P$4),Q$4&gt;=$C7,($L7-SUM(辅助表!$P7:Q7))*80%/(180-P$4)),$A$2="销售计划（销售前）",$L7*80%/180,$A$2="达成情况",IF(Q$4&gt;=$C7,"实际销售数量未更新",IF($C7&gt;Q$4,SUMIFS(销售取值基础数据!$J:$J,销售取值基础数据!$I:$I,$A7,销售取值基础数据!$B:$B,Q$4),"")/(_xlfn.IFS(Q$4&lt;$C7,($L7-SUMIFS(销售取值基础数据!$J:$J,销售取值基础数据!$I:$I,$A7,销售取值基础数据!$B:$B,"&lt;="&amp;P$4))*80%/(180-P$4),Q$4&gt;=$C7,($L7-SUM(辅助表!$P7:Q7))*80%/(180-P$4)))),$A$2="实际销售",IF($C7&gt;Q$4,SUMIFS(销售取值基础数据!$J:$J,销售取值基础数据!$I:$I,$A7,销售取值基础数据!$B:$B,Q$4),""))</f>
        <v>4.4764044943820229</v>
      </c>
      <c r="R7" s="23" cm="1">
        <f t="array" ref="R7" ca="1">_xlfn.IFS($A$2="销售计划（销售后）",_xlfn.IFS(R$4&lt;$C7,($L7-SUMIFS(销售取值基础数据!$J:$J,销售取值基础数据!$I:$I,$A7,销售取值基础数据!$B:$B,"&lt;="&amp;Q$4))*80%/(180-Q$4),R$4&gt;=$C7,($L7-SUM(辅助表!$P7:R7))*80%/(180-Q$4)),$A$2="销售计划（销售前）",$L7*80%/180,$A$2="达成情况",IF(R$4&gt;=$C7,"实际销售数量未更新",IF($C7&gt;R$4,SUMIFS(销售取值基础数据!$J:$J,销售取值基础数据!$I:$I,$A7,销售取值基础数据!$B:$B,R$4),"")/(_xlfn.IFS(R$4&lt;$C7,($L7-SUMIFS(销售取值基础数据!$J:$J,销售取值基础数据!$I:$I,$A7,销售取值基础数据!$B:$B,"&lt;="&amp;Q$4))*80%/(180-Q$4),R$4&gt;=$C7,($L7-SUM(辅助表!$P7:R7))*80%/(180-Q$4)))),$A$2="实际销售",IF($C7&gt;R$4,SUMIFS(销售取值基础数据!$J:$J,销售取值基础数据!$I:$I,$A7,销售取值基础数据!$B:$B,R$4),""))</f>
        <v>4.4926553672316389</v>
      </c>
      <c r="S7" s="23" cm="1">
        <f t="array" ref="S7" ca="1">_xlfn.IFS($A$2="销售计划（销售后）",_xlfn.IFS(S$4&lt;$C7,($L7-SUMIFS(销售取值基础数据!$J:$J,销售取值基础数据!$I:$I,$A7,销售取值基础数据!$B:$B,"&lt;="&amp;R$4))*80%/(180-R$4),S$4&gt;=$C7,($L7-SUM(辅助表!$P7:S7))*80%/(180-R$4)),$A$2="销售计划（销售前）",$L7*80%/180,$A$2="达成情况",IF(S$4&gt;=$C7,"实际销售数量未更新",IF($C7&gt;S$4,SUMIFS(销售取值基础数据!$J:$J,销售取值基础数据!$I:$I,$A7,销售取值基础数据!$B:$B,S$4),"")/(_xlfn.IFS(S$4&lt;$C7,($L7-SUMIFS(销售取值基础数据!$J:$J,销售取值基础数据!$I:$I,$A7,销售取值基础数据!$B:$B,"&lt;="&amp;R$4))*80%/(180-R$4),S$4&gt;=$C7,($L7-SUM(辅助表!$P7:S7))*80%/(180-R$4)))),$A$2="实际销售",IF($C7&gt;S$4,SUMIFS(销售取值基础数据!$J:$J,销售取值基础数据!$I:$I,$A7,销售取值基础数据!$B:$B,S$4),""))</f>
        <v>4.5</v>
      </c>
      <c r="T7" s="23" cm="1">
        <f t="array" ref="T7" ca="1">_xlfn.IFS($A$2="销售计划（销售后）",_xlfn.IFS(T$4&lt;$C7,($L7-SUMIFS(销售取值基础数据!$J:$J,销售取值基础数据!$I:$I,$A7,销售取值基础数据!$B:$B,"&lt;="&amp;S$4))*80%/(180-S$4),T$4&gt;=$C7,($L7-SUM(辅助表!$P7:T7))*80%/(180-S$4)),$A$2="销售计划（销售前）",$L7*80%/180,$A$2="达成情况",IF(T$4&gt;=$C7,"实际销售数量未更新",IF($C7&gt;T$4,SUMIFS(销售取值基础数据!$J:$J,销售取值基础数据!$I:$I,$A7,销售取值基础数据!$B:$B,T$4),"")/(_xlfn.IFS(T$4&lt;$C7,($L7-SUMIFS(销售取值基础数据!$J:$J,销售取值基础数据!$I:$I,$A7,销售取值基础数据!$B:$B,"&lt;="&amp;S$4))*80%/(180-S$4),T$4&gt;=$C7,($L7-SUM(辅助表!$P7:T7))*80%/(180-S$4)))),$A$2="实际销售",IF($C7&gt;T$4,SUMIFS(销售取值基础数据!$J:$J,销售取值基础数据!$I:$I,$A7,销售取值基础数据!$B:$B,T$4),""))</f>
        <v>4.5028571428571427</v>
      </c>
      <c r="U7" s="23" cm="1">
        <f t="array" ref="U7" ca="1">_xlfn.IFS($A$2="销售计划（销售后）",_xlfn.IFS(U$4&lt;$C7,($L7-SUMIFS(销售取值基础数据!$J:$J,销售取值基础数据!$I:$I,$A7,销售取值基础数据!$B:$B,"&lt;="&amp;T$4))*80%/(180-T$4),U$4&gt;=$C7,($L7-SUM(辅助表!$P7:U7))*80%/(180-T$4)),$A$2="销售计划（销售前）",$L7*80%/180,$A$2="达成情况",IF(U$4&gt;=$C7,"实际销售数量未更新",IF($C7&gt;U$4,SUMIFS(销售取值基础数据!$J:$J,销售取值基础数据!$I:$I,$A7,销售取值基础数据!$B:$B,U$4),"")/(_xlfn.IFS(U$4&lt;$C7,($L7-SUMIFS(销售取值基础数据!$J:$J,销售取值基础数据!$I:$I,$A7,销售取值基础数据!$B:$B,"&lt;="&amp;T$4))*80%/(180-T$4),U$4&gt;=$C7,($L7-SUM(辅助表!$P7:U7))*80%/(180-T$4)))),$A$2="实际销售",IF($C7&gt;U$4,SUMIFS(销售取值基础数据!$J:$J,销售取值基础数据!$I:$I,$A7,销售取值基础数据!$B:$B,U$4),""))</f>
        <v>4.5057471264367814</v>
      </c>
      <c r="V7" s="23" cm="1">
        <f t="array" ref="V7" ca="1">_xlfn.IFS($A$2="销售计划（销售后）",_xlfn.IFS(V$4&lt;$C7,($L7-SUMIFS(销售取值基础数据!$J:$J,销售取值基础数据!$I:$I,$A7,销售取值基础数据!$B:$B,"&lt;="&amp;U$4))*80%/(180-U$4),V$4&gt;=$C7,($L7-SUM(辅助表!$P7:V7))*80%/(180-U$4)),$A$2="销售计划（销售前）",$L7*80%/180,$A$2="达成情况",IF(V$4&gt;=$C7,"实际销售数量未更新",IF($C7&gt;V$4,SUMIFS(销售取值基础数据!$J:$J,销售取值基础数据!$I:$I,$A7,销售取值基础数据!$B:$B,V$4),"")/(_xlfn.IFS(V$4&lt;$C7,($L7-SUMIFS(销售取值基础数据!$J:$J,销售取值基础数据!$I:$I,$A7,销售取值基础数据!$B:$B,"&lt;="&amp;U$4))*80%/(180-U$4),V$4&gt;=$C7,($L7-SUM(辅助表!$P7:V7))*80%/(180-U$4)))),$A$2="实际销售",IF($C7&gt;V$4,SUMIFS(销售取值基础数据!$J:$J,销售取值基础数据!$I:$I,$A7,销售取值基础数据!$B:$B,V$4),""))</f>
        <v>4.4947976878612721</v>
      </c>
      <c r="W7" s="23" cm="1">
        <f t="array" ref="W7" ca="1">_xlfn.IFS($A$2="销售计划（销售后）",_xlfn.IFS(W$4&lt;$C7,($L7-SUMIFS(销售取值基础数据!$J:$J,销售取值基础数据!$I:$I,$A7,销售取值基础数据!$B:$B,"&lt;="&amp;V$4))*80%/(180-V$4),W$4&gt;=$C7,($L7-SUM(辅助表!$P7:W7))*80%/(180-V$4)),$A$2="销售计划（销售前）",$L7*80%/180,$A$2="达成情况",IF(W$4&gt;=$C7,"实际销售数量未更新",IF($C7&gt;W$4,SUMIFS(销售取值基础数据!$J:$J,销售取值基础数据!$I:$I,$A7,销售取值基础数据!$B:$B,W$4),"")/(_xlfn.IFS(W$4&lt;$C7,($L7-SUMIFS(销售取值基础数据!$J:$J,销售取值基础数据!$I:$I,$A7,销售取值基础数据!$B:$B,"&lt;="&amp;V$4))*80%/(180-V$4),W$4&gt;=$C7,($L7-SUM(辅助表!$P7:W7))*80%/(180-V$4)))),$A$2="实际销售",IF($C7&gt;W$4,SUMIFS(销售取值基础数据!$J:$J,销售取值基础数据!$I:$I,$A7,销售取值基础数据!$B:$B,W$4),""))</f>
        <v>4.5069767441860469</v>
      </c>
      <c r="X7" s="23" cm="1">
        <f t="array" ref="X7" ca="1">_xlfn.IFS($A$2="销售计划（销售后）",_xlfn.IFS(X$4&lt;$C7,($L7-SUMIFS(销售取值基础数据!$J:$J,销售取值基础数据!$I:$I,$A7,销售取值基础数据!$B:$B,"&lt;="&amp;W$4))*80%/(180-W$4),X$4&gt;=$C7,($L7-SUM(辅助表!$P7:X7))*80%/(180-W$4)),$A$2="销售计划（销售前）",$L7*80%/180,$A$2="达成情况",IF(X$4&gt;=$C7,"实际销售数量未更新",IF($C7&gt;X$4,SUMIFS(销售取值基础数据!$J:$J,销售取值基础数据!$I:$I,$A7,销售取值基础数据!$B:$B,X$4),"")/(_xlfn.IFS(X$4&lt;$C7,($L7-SUMIFS(销售取值基础数据!$J:$J,销售取值基础数据!$I:$I,$A7,销售取值基础数据!$B:$B,"&lt;="&amp;W$4))*80%/(180-W$4),X$4&gt;=$C7,($L7-SUM(辅助表!$P7:X7))*80%/(180-W$4)))),$A$2="实际销售",IF($C7&gt;X$4,SUMIFS(销售取值基础数据!$J:$J,销售取值基础数据!$I:$I,$A7,销售取值基础数据!$B:$B,X$4),""))</f>
        <v>4.5099415204678364</v>
      </c>
      <c r="Y7" s="23" cm="1">
        <f t="array" ref="Y7" ca="1">_xlfn.IFS($A$2="销售计划（销售后）",_xlfn.IFS(Y$4&lt;$C7,($L7-SUMIFS(销售取值基础数据!$J:$J,销售取值基础数据!$I:$I,$A7,销售取值基础数据!$B:$B,"&lt;="&amp;X$4))*80%/(180-X$4),Y$4&gt;=$C7,($L7-SUM(辅助表!$P7:Y7))*80%/(180-X$4)),$A$2="销售计划（销售前）",$L7*80%/180,$A$2="达成情况",IF(Y$4&gt;=$C7,"实际销售数量未更新",IF($C7&gt;Y$4,SUMIFS(销售取值基础数据!$J:$J,销售取值基础数据!$I:$I,$A7,销售取值基础数据!$B:$B,Y$4),"")/(_xlfn.IFS(Y$4&lt;$C7,($L7-SUMIFS(销售取值基础数据!$J:$J,销售取值基础数据!$I:$I,$A7,销售取值基础数据!$B:$B,"&lt;="&amp;X$4))*80%/(180-X$4),Y$4&gt;=$C7,($L7-SUM(辅助表!$P7:Y7))*80%/(180-X$4)))),$A$2="实际销售",IF($C7&gt;Y$4,SUMIFS(销售取值基础数据!$J:$J,销售取值基础数据!$I:$I,$A7,销售取值基础数据!$B:$B,Y$4),""))</f>
        <v>4.4941176470588236</v>
      </c>
      <c r="Z7" s="23" cm="1">
        <f t="array" ref="Z7" ca="1">_xlfn.IFS($A$2="销售计划（销售后）",_xlfn.IFS(Z$4&lt;$C7,($L7-SUMIFS(销售取值基础数据!$J:$J,销售取值基础数据!$I:$I,$A7,销售取值基础数据!$B:$B,"&lt;="&amp;Y$4))*80%/(180-Y$4),Z$4&gt;=$C7,($L7-SUM(辅助表!$P7:Z7))*80%/(180-Y$4)),$A$2="销售计划（销售前）",$L7*80%/180,$A$2="达成情况",IF(Z$4&gt;=$C7,"实际销售数量未更新",IF($C7&gt;Z$4,SUMIFS(销售取值基础数据!$J:$J,销售取值基础数据!$I:$I,$A7,销售取值基础数据!$B:$B,Z$4),"")/(_xlfn.IFS(Z$4&lt;$C7,($L7-SUMIFS(销售取值基础数据!$J:$J,销售取值基础数据!$I:$I,$A7,销售取值基础数据!$B:$B,"&lt;="&amp;Y$4))*80%/(180-Y$4),Z$4&gt;=$C7,($L7-SUM(辅助表!$P7:Z7))*80%/(180-Y$4)))),$A$2="实际销售",IF($C7&gt;Z$4,SUMIFS(销售取值基础数据!$J:$J,销售取值基础数据!$I:$I,$A7,销售取值基础数据!$B:$B,Z$4),""))</f>
        <v>4.4970414201183431</v>
      </c>
      <c r="AA7" s="23" cm="1">
        <f t="array" ref="AA7" ca="1">_xlfn.IFS($A$2="销售计划（销售后）",_xlfn.IFS(AA$4&lt;$C7,($L7-SUMIFS(销售取值基础数据!$J:$J,销售取值基础数据!$I:$I,$A7,销售取值基础数据!$B:$B,"&lt;="&amp;Z$4))*80%/(180-Z$4),AA$4&gt;=$C7,($L7-SUM(辅助表!$P7:AA7))*80%/(180-Z$4)),$A$2="销售计划（销售前）",$L7*80%/180,$A$2="达成情况",IF(AA$4&gt;=$C7,"实际销售数量未更新",IF($C7&gt;AA$4,SUMIFS(销售取值基础数据!$J:$J,销售取值基础数据!$I:$I,$A7,销售取值基础数据!$B:$B,AA$4),"")/(_xlfn.IFS(AA$4&lt;$C7,($L7-SUMIFS(销售取值基础数据!$J:$J,销售取值基础数据!$I:$I,$A7,销售取值基础数据!$B:$B,"&lt;="&amp;Z$4))*80%/(180-Z$4),AA$4&gt;=$C7,($L7-SUM(辅助表!$P7:AA7))*80%/(180-Z$4)))),$A$2="实际销售",IF($C7&gt;AA$4,SUMIFS(销售取值基础数据!$J:$J,销售取值基础数据!$I:$I,$A7,销售取值基础数据!$B:$B,AA$4),""))</f>
        <v>4.4952380952380953</v>
      </c>
      <c r="AB7" s="23" cm="1">
        <f t="array" ref="AB7" ca="1">_xlfn.IFS($A$2="销售计划（销售后）",_xlfn.IFS(AB$4&lt;$C7,($L7-SUMIFS(销售取值基础数据!$J:$J,销售取值基础数据!$I:$I,$A7,销售取值基础数据!$B:$B,"&lt;="&amp;AA$4))*80%/(180-AA$4),AB$4&gt;=$C7,($L7-SUM(辅助表!$P7:AB7))*80%/(180-AA$4)),$A$2="销售计划（销售前）",$L7*80%/180,$A$2="达成情况",IF(AB$4&gt;=$C7,"实际销售数量未更新",IF($C7&gt;AB$4,SUMIFS(销售取值基础数据!$J:$J,销售取值基础数据!$I:$I,$A7,销售取值基础数据!$B:$B,AB$4),"")/(_xlfn.IFS(AB$4&lt;$C7,($L7-SUMIFS(销售取值基础数据!$J:$J,销售取值基础数据!$I:$I,$A7,销售取值基础数据!$B:$B,"&lt;="&amp;AA$4))*80%/(180-AA$4),AB$4&gt;=$C7,($L7-SUM(辅助表!$P7:AB7))*80%/(180-AA$4)))),$A$2="实际销售",IF($C7&gt;AB$4,SUMIFS(销售取值基础数据!$J:$J,销售取值基础数据!$I:$I,$A7,销售取值基础数据!$B:$B,AB$4),""))</f>
        <v>4.4838323353293417</v>
      </c>
      <c r="AC7" s="23" cm="1">
        <f t="array" ref="AC7" ca="1">_xlfn.IFS($A$2="销售计划（销售后）",_xlfn.IFS(AC$4&lt;$C7,($L7-SUMIFS(销售取值基础数据!$J:$J,销售取值基础数据!$I:$I,$A7,销售取值基础数据!$B:$B,"&lt;="&amp;AB$4))*80%/(180-AB$4),AC$4&gt;=$C7,($L7-SUM(辅助表!$P7:AC7))*80%/(180-AB$4)),$A$2="销售计划（销售前）",$L7*80%/180,$A$2="达成情况",IF(AC$4&gt;=$C7,"实际销售数量未更新",IF($C7&gt;AC$4,SUMIFS(销售取值基础数据!$J:$J,销售取值基础数据!$I:$I,$A7,销售取值基础数据!$B:$B,AC$4),"")/(_xlfn.IFS(AC$4&lt;$C7,($L7-SUMIFS(销售取值基础数据!$J:$J,销售取值基础数据!$I:$I,$A7,销售取值基础数据!$B:$B,"&lt;="&amp;AB$4))*80%/(180-AB$4),AC$4&gt;=$C7,($L7-SUM(辅助表!$P7:AC7))*80%/(180-AB$4)))),$A$2="实际销售",IF($C7&gt;AC$4,SUMIFS(销售取值基础数据!$J:$J,销售取值基础数据!$I:$I,$A7,销售取值基础数据!$B:$B,AC$4),""))</f>
        <v>4.4674698795180721</v>
      </c>
      <c r="AD7" s="23" cm="1">
        <f t="array" ref="AD7" ca="1">_xlfn.IFS($A$2="销售计划（销售后）",_xlfn.IFS(AD$4&lt;$C7,($L7-SUMIFS(销售取值基础数据!$J:$J,销售取值基础数据!$I:$I,$A7,销售取值基础数据!$B:$B,"&lt;="&amp;AC$4))*80%/(180-AC$4),AD$4&gt;=$C7,($L7-SUM(辅助表!$P7:AD7))*80%/(180-AC$4)),$A$2="销售计划（销售前）",$L7*80%/180,$A$2="达成情况",IF(AD$4&gt;=$C7,"实际销售数量未更新",IF($C7&gt;AD$4,SUMIFS(销售取值基础数据!$J:$J,销售取值基础数据!$I:$I,$A7,销售取值基础数据!$B:$B,AD$4),"")/(_xlfn.IFS(AD$4&lt;$C7,($L7-SUMIFS(销售取值基础数据!$J:$J,销售取值基础数据!$I:$I,$A7,销售取值基础数据!$B:$B,"&lt;="&amp;AC$4))*80%/(180-AC$4),AD$4&gt;=$C7,($L7-SUM(辅助表!$P7:AD7))*80%/(180-AC$4)))),$A$2="实际销售",IF($C7&gt;AD$4,SUMIFS(销售取值基础数据!$J:$J,销售取值基础数据!$I:$I,$A7,销售取值基础数据!$B:$B,AD$4),""))</f>
        <v>4.4606060606060609</v>
      </c>
      <c r="AE7" s="23" cm="1">
        <f t="array" ref="AE7" ca="1">_xlfn.IFS($A$2="销售计划（销售后）",_xlfn.IFS(AE$4&lt;$C7,($L7-SUMIFS(销售取值基础数据!$J:$J,销售取值基础数据!$I:$I,$A7,销售取值基础数据!$B:$B,"&lt;="&amp;AD$4))*80%/(180-AD$4),AE$4&gt;=$C7,($L7-SUM(辅助表!$P7:AE7))*80%/(180-AD$4)),$A$2="销售计划（销售前）",$L7*80%/180,$A$2="达成情况",IF(AE$4&gt;=$C7,"实际销售数量未更新",IF($C7&gt;AE$4,SUMIFS(销售取值基础数据!$J:$J,销售取值基础数据!$I:$I,$A7,销售取值基础数据!$B:$B,AE$4),"")/(_xlfn.IFS(AE$4&lt;$C7,($L7-SUMIFS(销售取值基础数据!$J:$J,销售取值基础数据!$I:$I,$A7,销售取值基础数据!$B:$B,"&lt;="&amp;AD$4))*80%/(180-AD$4),AE$4&gt;=$C7,($L7-SUM(辅助表!$P7:AE7))*80%/(180-AD$4)))),$A$2="实际销售",IF($C7&gt;AE$4,SUMIFS(销售取值基础数据!$J:$J,销售取值基础数据!$I:$I,$A7,销售取值基础数据!$B:$B,AE$4),""))</f>
        <v>4.4634146341463419</v>
      </c>
      <c r="AF7" s="23" cm="1">
        <f t="array" ref="AF7" ca="1">_xlfn.IFS($A$2="销售计划（销售后）",_xlfn.IFS(AF$4&lt;$C7,($L7-SUMIFS(销售取值基础数据!$J:$J,销售取值基础数据!$I:$I,$A7,销售取值基础数据!$B:$B,"&lt;="&amp;AE$4))*80%/(180-AE$4),AF$4&gt;=$C7,($L7-SUM(辅助表!$P7:AF7))*80%/(180-AE$4)),$A$2="销售计划（销售前）",$L7*80%/180,$A$2="达成情况",IF(AF$4&gt;=$C7,"实际销售数量未更新",IF($C7&gt;AF$4,SUMIFS(销售取值基础数据!$J:$J,销售取值基础数据!$I:$I,$A7,销售取值基础数据!$B:$B,AF$4),"")/(_xlfn.IFS(AF$4&lt;$C7,($L7-SUMIFS(销售取值基础数据!$J:$J,销售取值基础数据!$I:$I,$A7,销售取值基础数据!$B:$B,"&lt;="&amp;AE$4))*80%/(180-AE$4),AF$4&gt;=$C7,($L7-SUM(辅助表!$P7:AF7))*80%/(180-AE$4)))),$A$2="实际销售",IF($C7&gt;AF$4,SUMIFS(销售取值基础数据!$J:$J,销售取值基础数据!$I:$I,$A7,销售取值基础数据!$B:$B,AF$4),""))</f>
        <v>4.4613496932515337</v>
      </c>
      <c r="AG7" s="23" cm="1">
        <f t="array" ref="AG7" ca="1">_xlfn.IFS($A$2="销售计划（销售后）",_xlfn.IFS(AG$4&lt;$C7,($L7-SUMIFS(销售取值基础数据!$J:$J,销售取值基础数据!$I:$I,$A7,销售取值基础数据!$B:$B,"&lt;="&amp;AF$4))*80%/(180-AF$4),AG$4&gt;=$C7,($L7-SUM(辅助表!$P7:AG7))*80%/(180-AF$4)),$A$2="销售计划（销售前）",$L7*80%/180,$A$2="达成情况",IF(AG$4&gt;=$C7,"实际销售数量未更新",IF($C7&gt;AG$4,SUMIFS(销售取值基础数据!$J:$J,销售取值基础数据!$I:$I,$A7,销售取值基础数据!$B:$B,AG$4),"")/(_xlfn.IFS(AG$4&lt;$C7,($L7-SUMIFS(销售取值基础数据!$J:$J,销售取值基础数据!$I:$I,$A7,销售取值基础数据!$B:$B,"&lt;="&amp;AF$4))*80%/(180-AF$4),AG$4&gt;=$C7,($L7-SUM(辅助表!$P7:AG7))*80%/(180-AF$4)))),$A$2="实际销售",IF($C7&gt;AG$4,SUMIFS(销售取值基础数据!$J:$J,销售取值基础数据!$I:$I,$A7,销售取值基础数据!$B:$B,AG$4),""))</f>
        <v>4.4493827160493833</v>
      </c>
      <c r="AH7" s="23" cm="1">
        <f t="array" ref="AH7" ca="1">_xlfn.IFS($A$2="销售计划（销售后）",_xlfn.IFS(AH$4&lt;$C7,($L7-SUMIFS(销售取值基础数据!$J:$J,销售取值基础数据!$I:$I,$A7,销售取值基础数据!$B:$B,"&lt;="&amp;AG$4))*80%/(180-AG$4),AH$4&gt;=$C7,($L7-SUM(辅助表!$P7:AH7))*80%/(180-AG$4)),$A$2="销售计划（销售前）",$L7*80%/180,$A$2="达成情况",IF(AH$4&gt;=$C7,"实际销售数量未更新",IF($C7&gt;AH$4,SUMIFS(销售取值基础数据!$J:$J,销售取值基础数据!$I:$I,$A7,销售取值基础数据!$B:$B,AH$4),"")/(_xlfn.IFS(AH$4&lt;$C7,($L7-SUMIFS(销售取值基础数据!$J:$J,销售取值基础数据!$I:$I,$A7,销售取值基础数据!$B:$B,"&lt;="&amp;AG$4))*80%/(180-AG$4),AH$4&gt;=$C7,($L7-SUM(辅助表!$P7:AH7))*80%/(180-AG$4)))),$A$2="实际销售",IF($C7&gt;AH$4,SUMIFS(销售取值基础数据!$J:$J,销售取值基础数据!$I:$I,$A7,销售取值基础数据!$B:$B,AH$4),""))</f>
        <v>4.4472049689440993</v>
      </c>
      <c r="AI7" s="23" cm="1">
        <f t="array" ref="AI7" ca="1">_xlfn.IFS($A$2="销售计划（销售后）",_xlfn.IFS(AI$4&lt;$C7,($L7-SUMIFS(销售取值基础数据!$J:$J,销售取值基础数据!$I:$I,$A7,销售取值基础数据!$B:$B,"&lt;="&amp;AH$4))*80%/(180-AH$4),AI$4&gt;=$C7,($L7-SUM(辅助表!$P7:AI7))*80%/(180-AH$4)),$A$2="销售计划（销售前）",$L7*80%/180,$A$2="达成情况",IF(AI$4&gt;=$C7,"实际销售数量未更新",IF($C7&gt;AI$4,SUMIFS(销售取值基础数据!$J:$J,销售取值基础数据!$I:$I,$A7,销售取值基础数据!$B:$B,AI$4),"")/(_xlfn.IFS(AI$4&lt;$C7,($L7-SUMIFS(销售取值基础数据!$J:$J,销售取值基础数据!$I:$I,$A7,销售取值基础数据!$B:$B,"&lt;="&amp;AH$4))*80%/(180-AH$4),AI$4&gt;=$C7,($L7-SUM(辅助表!$P7:AI7))*80%/(180-AH$4)))),$A$2="实际销售",IF($C7&gt;AI$4,SUMIFS(销售取值基础数据!$J:$J,销售取值基础数据!$I:$I,$A7,销售取值基础数据!$B:$B,AI$4),""))</f>
        <v>4.4450000000000003</v>
      </c>
      <c r="AJ7" s="23" cm="1">
        <f t="array" ref="AJ7" ca="1">_xlfn.IFS($A$2="销售计划（销售后）",_xlfn.IFS(AJ$4&lt;$C7,($L7-SUMIFS(销售取值基础数据!$J:$J,销售取值基础数据!$I:$I,$A7,销售取值基础数据!$B:$B,"&lt;="&amp;AI$4))*80%/(180-AI$4),AJ$4&gt;=$C7,($L7-SUM(辅助表!$P7:AJ7))*80%/(180-AI$4)),$A$2="销售计划（销售前）",$L7*80%/180,$A$2="达成情况",IF(AJ$4&gt;=$C7,"实际销售数量未更新",IF($C7&gt;AJ$4,SUMIFS(销售取值基础数据!$J:$J,销售取值基础数据!$I:$I,$A7,销售取值基础数据!$B:$B,AJ$4),"")/(_xlfn.IFS(AJ$4&lt;$C7,($L7-SUMIFS(销售取值基础数据!$J:$J,销售取值基础数据!$I:$I,$A7,销售取值基础数据!$B:$B,"&lt;="&amp;AI$4))*80%/(180-AI$4),AJ$4&gt;=$C7,($L7-SUM(辅助表!$P7:AJ7))*80%/(180-AI$4)))),$A$2="实际销售",IF($C7&gt;AJ$4,SUMIFS(销售取值基础数据!$J:$J,销售取值基础数据!$I:$I,$A7,销售取值基础数据!$B:$B,AJ$4),""))</f>
        <v>4.4377358490566037</v>
      </c>
      <c r="AK7" s="23" cm="1">
        <f t="array" ref="AK7" ca="1">_xlfn.IFS($A$2="销售计划（销售后）",_xlfn.IFS(AK$4&lt;$C7,($L7-SUMIFS(销售取值基础数据!$J:$J,销售取值基础数据!$I:$I,$A7,销售取值基础数据!$B:$B,"&lt;="&amp;AJ$4))*80%/(180-AJ$4),AK$4&gt;=$C7,($L7-SUM(辅助表!$P7:AK7))*80%/(180-AJ$4)),$A$2="销售计划（销售前）",$L7*80%/180,$A$2="达成情况",IF(AK$4&gt;=$C7,"实际销售数量未更新",IF($C7&gt;AK$4,SUMIFS(销售取值基础数据!$J:$J,销售取值基础数据!$I:$I,$A7,销售取值基础数据!$B:$B,AK$4),"")/(_xlfn.IFS(AK$4&lt;$C7,($L7-SUMIFS(销售取值基础数据!$J:$J,销售取值基础数据!$I:$I,$A7,销售取值基础数据!$B:$B,"&lt;="&amp;AJ$4))*80%/(180-AJ$4),AK$4&gt;=$C7,($L7-SUM(辅助表!$P7:AK7))*80%/(180-AJ$4)))),$A$2="实际销售",IF($C7&gt;AK$4,SUMIFS(销售取值基础数据!$J:$J,销售取值基础数据!$I:$I,$A7,销售取值基础数据!$B:$B,AK$4),""))</f>
        <v>4.4405063291139246</v>
      </c>
      <c r="AL7" s="23" cm="1">
        <f t="array" ref="AL7" ca="1">_xlfn.IFS($A$2="销售计划（销售后）",_xlfn.IFS(AL$4&lt;$C7,($L7-SUMIFS(销售取值基础数据!$J:$J,销售取值基础数据!$I:$I,$A7,销售取值基础数据!$B:$B,"&lt;="&amp;AK$4))*80%/(180-AK$4),AL$4&gt;=$C7,($L7-SUM(辅助表!$P7:AL7))*80%/(180-AK$4)),$A$2="销售计划（销售前）",$L7*80%/180,$A$2="达成情况",IF(AL$4&gt;=$C7,"实际销售数量未更新",IF($C7&gt;AL$4,SUMIFS(销售取值基础数据!$J:$J,销售取值基础数据!$I:$I,$A7,销售取值基础数据!$B:$B,AL$4),"")/(_xlfn.IFS(AL$4&lt;$C7,($L7-SUMIFS(销售取值基础数据!$J:$J,销售取值基础数据!$I:$I,$A7,销售取值基础数据!$B:$B,"&lt;="&amp;AK$4))*80%/(180-AK$4),AL$4&gt;=$C7,($L7-SUM(辅助表!$P7:AL7))*80%/(180-AK$4)))),$A$2="实际销售",IF($C7&gt;AL$4,SUMIFS(销售取值基础数据!$J:$J,销售取值基础数据!$I:$I,$A7,销售取值基础数据!$B:$B,AL$4),""))</f>
        <v>4.4229299363057333</v>
      </c>
      <c r="AM7" s="23" cm="1">
        <f t="array" ref="AM7" ca="1">_xlfn.IFS($A$2="销售计划（销售后）",_xlfn.IFS(AM$4&lt;$C7,($L7-SUMIFS(销售取值基础数据!$J:$J,销售取值基础数据!$I:$I,$A7,销售取值基础数据!$B:$B,"&lt;="&amp;AL$4))*80%/(180-AL$4),AM$4&gt;=$C7,($L7-SUM(辅助表!$P7:AM7))*80%/(180-AL$4)),$A$2="销售计划（销售前）",$L7*80%/180,$A$2="达成情况",IF(AM$4&gt;=$C7,"实际销售数量未更新",IF($C7&gt;AM$4,SUMIFS(销售取值基础数据!$J:$J,销售取值基础数据!$I:$I,$A7,销售取值基础数据!$B:$B,AM$4),"")/(_xlfn.IFS(AM$4&lt;$C7,($L7-SUMIFS(销售取值基础数据!$J:$J,销售取值基础数据!$I:$I,$A7,销售取值基础数据!$B:$B,"&lt;="&amp;AL$4))*80%/(180-AL$4),AM$4&gt;=$C7,($L7-SUM(辅助表!$P7:AM7))*80%/(180-AL$4)))),$A$2="实际销售",IF($C7&gt;AM$4,SUMIFS(销售取值基础数据!$J:$J,销售取值基础数据!$I:$I,$A7,销售取值基础数据!$B:$B,AM$4),""))</f>
        <v>4.4051282051282055</v>
      </c>
      <c r="AN7" s="23" cm="1">
        <f t="array" ref="AN7" ca="1">_xlfn.IFS($A$2="销售计划（销售后）",_xlfn.IFS(AN$4&lt;$C7,($L7-SUMIFS(销售取值基础数据!$J:$J,销售取值基础数据!$I:$I,$A7,销售取值基础数据!$B:$B,"&lt;="&amp;AM$4))*80%/(180-AM$4),AN$4&gt;=$C7,($L7-SUM(辅助表!$P7:AN7))*80%/(180-AM$4)),$A$2="销售计划（销售前）",$L7*80%/180,$A$2="达成情况",IF(AN$4&gt;=$C7,"实际销售数量未更新",IF($C7&gt;AN$4,SUMIFS(销售取值基础数据!$J:$J,销售取值基础数据!$I:$I,$A7,销售取值基础数据!$B:$B,AN$4),"")/(_xlfn.IFS(AN$4&lt;$C7,($L7-SUMIFS(销售取值基础数据!$J:$J,销售取值基础数据!$I:$I,$A7,销售取值基础数据!$B:$B,"&lt;="&amp;AM$4))*80%/(180-AM$4),AN$4&gt;=$C7,($L7-SUM(辅助表!$P7:AN7))*80%/(180-AM$4)))),$A$2="实际销售",IF($C7&gt;AN$4,SUMIFS(销售取值基础数据!$J:$J,销售取值基础数据!$I:$I,$A7,销售取值基础数据!$B:$B,AN$4),""))</f>
        <v>4.3974193548387097</v>
      </c>
      <c r="AO7" s="23" cm="1">
        <f t="array" ref="AO7" ca="1">_xlfn.IFS($A$2="销售计划（销售后）",_xlfn.IFS(AO$4&lt;$C7,($L7-SUMIFS(销售取值基础数据!$J:$J,销售取值基础数据!$I:$I,$A7,销售取值基础数据!$B:$B,"&lt;="&amp;AN$4))*80%/(180-AN$4),AO$4&gt;=$C7,($L7-SUM(辅助表!$P7:AO7))*80%/(180-AN$4)),$A$2="销售计划（销售前）",$L7*80%/180,$A$2="达成情况",IF(AO$4&gt;=$C7,"实际销售数量未更新",IF($C7&gt;AO$4,SUMIFS(销售取值基础数据!$J:$J,销售取值基础数据!$I:$I,$A7,销售取值基础数据!$B:$B,AO$4),"")/(_xlfn.IFS(AO$4&lt;$C7,($L7-SUMIFS(销售取值基础数据!$J:$J,销售取值基础数据!$I:$I,$A7,销售取值基础数据!$B:$B,"&lt;="&amp;AN$4))*80%/(180-AN$4),AO$4&gt;=$C7,($L7-SUM(辅助表!$P7:AO7))*80%/(180-AN$4)))),$A$2="实际销售",IF($C7&gt;AO$4,SUMIFS(销售取值基础数据!$J:$J,销售取值基础数据!$I:$I,$A7,销售取值基础数据!$B:$B,AO$4),""))</f>
        <v>4.4259740259740266</v>
      </c>
      <c r="AP7" s="23" cm="1">
        <f t="array" ref="AP7" ca="1">_xlfn.IFS($A$2="销售计划（销售后）",_xlfn.IFS(AP$4&lt;$C7,($L7-SUMIFS(销售取值基础数据!$J:$J,销售取值基础数据!$I:$I,$A7,销售取值基础数据!$B:$B,"&lt;="&amp;AO$4))*80%/(180-AO$4),AP$4&gt;=$C7,($L7-SUM(辅助表!$P7:AP7))*80%/(180-AO$4)),$A$2="销售计划（销售前）",$L7*80%/180,$A$2="达成情况",IF(AP$4&gt;=$C7,"实际销售数量未更新",IF($C7&gt;AP$4,SUMIFS(销售取值基础数据!$J:$J,销售取值基础数据!$I:$I,$A7,销售取值基础数据!$B:$B,AP$4),"")/(_xlfn.IFS(AP$4&lt;$C7,($L7-SUMIFS(销售取值基础数据!$J:$J,销售取值基础数据!$I:$I,$A7,销售取值基础数据!$B:$B,"&lt;="&amp;AO$4))*80%/(180-AO$4),AP$4&gt;=$C7,($L7-SUM(辅助表!$P7:AP7))*80%/(180-AO$4)))),$A$2="实际销售",IF($C7&gt;AP$4,SUMIFS(销售取值基础数据!$J:$J,销售取值基础数据!$I:$I,$A7,销售取值基础数据!$B:$B,AP$4),""))</f>
        <v>4.4549019607843139</v>
      </c>
      <c r="AQ7" s="23" cm="1">
        <f t="array" ref="AQ7" ca="1">_xlfn.IFS($A$2="销售计划（销售后）",_xlfn.IFS(AQ$4&lt;$C7,($L7-SUMIFS(销售取值基础数据!$J:$J,销售取值基础数据!$I:$I,$A7,销售取值基础数据!$B:$B,"&lt;="&amp;AP$4))*80%/(180-AP$4),AQ$4&gt;=$C7,($L7-SUM(辅助表!$P7:AQ7))*80%/(180-AP$4)),$A$2="销售计划（销售前）",$L7*80%/180,$A$2="达成情况",IF(AQ$4&gt;=$C7,"实际销售数量未更新",IF($C7&gt;AQ$4,SUMIFS(销售取值基础数据!$J:$J,销售取值基础数据!$I:$I,$A7,销售取值基础数据!$B:$B,AQ$4),"")/(_xlfn.IFS(AQ$4&lt;$C7,($L7-SUMIFS(销售取值基础数据!$J:$J,销售取值基础数据!$I:$I,$A7,销售取值基础数据!$B:$B,"&lt;="&amp;AP$4))*80%/(180-AP$4),AQ$4&gt;=$C7,($L7-SUM(辅助表!$P7:AQ7))*80%/(180-AP$4)))),$A$2="实际销售",IF($C7&gt;AQ$4,SUMIFS(销售取值基础数据!$J:$J,销售取值基础数据!$I:$I,$A7,销售取值基础数据!$B:$B,AQ$4),""))</f>
        <v>4.4842105263157892</v>
      </c>
      <c r="AR7" s="23" cm="1">
        <f t="array" ref="AR7" ca="1">_xlfn.IFS($A$2="销售计划（销售后）",_xlfn.IFS(AR$4&lt;$C7,($L7-SUMIFS(销售取值基础数据!$J:$J,销售取值基础数据!$I:$I,$A7,销售取值基础数据!$B:$B,"&lt;="&amp;AQ$4))*80%/(180-AQ$4),AR$4&gt;=$C7,($L7-SUM(辅助表!$P7:AR7))*80%/(180-AQ$4)),$A$2="销售计划（销售前）",$L7*80%/180,$A$2="达成情况",IF(AR$4&gt;=$C7,"实际销售数量未更新",IF($C7&gt;AR$4,SUMIFS(销售取值基础数据!$J:$J,销售取值基础数据!$I:$I,$A7,销售取值基础数据!$B:$B,AR$4),"")/(_xlfn.IFS(AR$4&lt;$C7,($L7-SUMIFS(销售取值基础数据!$J:$J,销售取值基础数据!$I:$I,$A7,销售取值基础数据!$B:$B,"&lt;="&amp;AQ$4))*80%/(180-AQ$4),AR$4&gt;=$C7,($L7-SUM(辅助表!$P7:AR7))*80%/(180-AQ$4)))),$A$2="实际销售",IF($C7&gt;AR$4,SUMIFS(销售取值基础数据!$J:$J,销售取值基础数据!$I:$I,$A7,销售取值基础数据!$B:$B,AR$4),""))</f>
        <v>4.5139072847682122</v>
      </c>
      <c r="AS7" s="23" cm="1">
        <f t="array" ref="AS7" ca="1">_xlfn.IFS($A$2="销售计划（销售后）",_xlfn.IFS(AS$4&lt;$C7,($L7-SUMIFS(销售取值基础数据!$J:$J,销售取值基础数据!$I:$I,$A7,销售取值基础数据!$B:$B,"&lt;="&amp;AR$4))*110%/(180-AR$4),AS$4&gt;=$C7,($L7-SUM(辅助表!$P7:AS7))*110%/(180-AR$4)),$A$2="销售计划（销售前）",$L7*110%/180,$A$2="达成情况",IF(AS$4&gt;=$C7,"实际销售数量未更新",IF($C7&gt;AS$4,SUMIFS(销售取值基础数据!$J:$J,销售取值基础数据!$I:$I,$A7,销售取值基础数据!$B:$B,AS$4),"")/_xlfn.IFS(AS$4&lt;$C7,($L7-SUMIFS(销售取值基础数据!$J:$J,销售取值基础数据!$I:$I,$A7,销售取值基础数据!$B:$B,"&lt;="&amp;AR$4))*110%/(180-AR$4),AS$4&gt;=$C7,($L7-SUM(辅助表!$P7:AS7))*110%/(180-AR$4))),$A$2="实际销售",IF($C7&gt;AS$4,SUMIFS(销售取值基础数据!$J:$J,销售取值基础数据!$I:$I,$A7,销售取值基础数据!$B:$B,AS$4),""))</f>
        <v>6.2480000000000002</v>
      </c>
      <c r="AT7" s="23" cm="1">
        <f t="array" ref="AT7" ca="1">_xlfn.IFS($A$2="销售计划（销售后）",_xlfn.IFS(AT$4&lt;$C7,($L7-SUMIFS(销售取值基础数据!$J:$J,销售取值基础数据!$I:$I,$A7,销售取值基础数据!$B:$B,"&lt;="&amp;AS$4))*110%/(180-AS$4),AT$4&gt;=$C7,($L7-SUM(辅助表!$P7:AT7))*110%/(180-AS$4)),$A$2="销售计划（销售前）",$L7*110%/180,$A$2="达成情况",IF(AT$4&gt;=$C7,"实际销售数量未更新",IF($C7&gt;AT$4,SUMIFS(销售取值基础数据!$J:$J,销售取值基础数据!$I:$I,$A7,销售取值基础数据!$B:$B,AT$4),"")/_xlfn.IFS(AT$4&lt;$C7,($L7-SUMIFS(销售取值基础数据!$J:$J,销售取值基础数据!$I:$I,$A7,销售取值基础数据!$B:$B,"&lt;="&amp;AS$4))*110%/(180-AS$4),AT$4&gt;=$C7,($L7-SUM(辅助表!$P7:AT7))*110%/(180-AS$4))),$A$2="实际销售",IF($C7&gt;AT$4,SUMIFS(销售取值基础数据!$J:$J,销售取值基础数据!$I:$I,$A7,销售取值基础数据!$B:$B,AT$4),""))</f>
        <v>6.2899328859060404</v>
      </c>
      <c r="AU7" s="23" cm="1">
        <f t="array" ref="AU7" ca="1">_xlfn.IFS($A$2="销售计划（销售后）",_xlfn.IFS(AU$4&lt;$C7,($L7-SUMIFS(销售取值基础数据!$J:$J,销售取值基础数据!$I:$I,$A7,销售取值基础数据!$B:$B,"&lt;="&amp;AT$4))*110%/(180-AT$4),AU$4&gt;=$C7,($L7-SUM(辅助表!$P7:AU7))*110%/(180-AT$4)),$A$2="销售计划（销售前）",$L7*110%/180,$A$2="达成情况",IF(AU$4&gt;=$C7,"实际销售数量未更新",IF($C7&gt;AU$4,SUMIFS(销售取值基础数据!$J:$J,销售取值基础数据!$I:$I,$A7,销售取值基础数据!$B:$B,AU$4),"")/_xlfn.IFS(AU$4&lt;$C7,($L7-SUMIFS(销售取值基础数据!$J:$J,销售取值基础数据!$I:$I,$A7,销售取值基础数据!$B:$B,"&lt;="&amp;AT$4))*110%/(180-AT$4),AU$4&gt;=$C7,($L7-SUM(辅助表!$P7:AU7))*110%/(180-AT$4))),$A$2="实际销售",IF($C7&gt;AU$4,SUMIFS(销售取值基础数据!$J:$J,销售取值基础数据!$I:$I,$A7,销售取值基础数据!$B:$B,AU$4),""))</f>
        <v>6.0781447571476965</v>
      </c>
      <c r="AV7" s="23" cm="1">
        <f t="array" ref="AV7" ca="1">_xlfn.IFS($A$2="销售计划（销售后）",_xlfn.IFS(AV$4&lt;$C7,($L7-SUMIFS(销售取值基础数据!$J:$J,销售取值基础数据!$I:$I,$A7,销售取值基础数据!$B:$B,"&lt;="&amp;AU$4))*110%/(180-AU$4),AV$4&gt;=$C7,($L7-SUM(辅助表!$P7:AV7))*110%/(180-AU$4)),$A$2="销售计划（销售前）",$L7*110%/180,$A$2="达成情况",IF(AV$4&gt;=$C7,"实际销售数量未更新",IF($C7&gt;AV$4,SUMIFS(销售取值基础数据!$J:$J,销售取值基础数据!$I:$I,$A7,销售取值基础数据!$B:$B,AV$4),"")/_xlfn.IFS(AV$4&lt;$C7,($L7-SUMIFS(销售取值基础数据!$J:$J,销售取值基础数据!$I:$I,$A7,销售取值基础数据!$B:$B,"&lt;="&amp;AU$4))*110%/(180-AU$4),AV$4&gt;=$C7,($L7-SUM(辅助表!$P7:AV7))*110%/(180-AU$4))),$A$2="实际销售",IF($C7&gt;AV$4,SUMIFS(销售取值基础数据!$J:$J,销售取值基础数据!$I:$I,$A7,销售取值基础数据!$B:$B,AV$4),""))</f>
        <v>6.0740099647958958</v>
      </c>
      <c r="AW7" s="23" cm="1">
        <f t="array" ref="AW7" ca="1">_xlfn.IFS($A$2="销售计划（销售后）",_xlfn.IFS(AW$4&lt;$C7,($L7-SUMIFS(销售取值基础数据!$J:$J,销售取值基础数据!$I:$I,$A7,销售取值基础数据!$B:$B,"&lt;="&amp;AV$4))*110%/(180-AV$4),AW$4&gt;=$C7,($L7-SUM(辅助表!$P7:AW7))*110%/(180-AV$4)),$A$2="销售计划（销售前）",$L7*110%/180,$A$2="达成情况",IF(AW$4&gt;=$C7,"实际销售数量未更新",IF($C7&gt;AW$4,SUMIFS(销售取值基础数据!$J:$J,销售取值基础数据!$I:$I,$A7,销售取值基础数据!$B:$B,AW$4),"")/_xlfn.IFS(AW$4&lt;$C7,($L7-SUMIFS(销售取值基础数据!$J:$J,销售取值基础数据!$I:$I,$A7,销售取值基础数据!$B:$B,"&lt;="&amp;AV$4))*110%/(180-AV$4),AW$4&gt;=$C7,($L7-SUM(辅助表!$P7:AW7))*110%/(180-AV$4))),$A$2="实际销售",IF($C7&gt;AW$4,SUMIFS(销售取值基础数据!$J:$J,销售取值基础数据!$I:$I,$A7,销售取值基础数据!$B:$B,AW$4),""))</f>
        <v>6.0698496839980898</v>
      </c>
      <c r="AX7" s="23" cm="1">
        <f t="array" ref="AX7" ca="1">_xlfn.IFS($A$2="销售计划（销售后）",_xlfn.IFS(AX$4&lt;$C7,($L7-SUMIFS(销售取值基础数据!$J:$J,销售取值基础数据!$I:$I,$A7,销售取值基础数据!$B:$B,"&lt;="&amp;AW$4))*110%/(180-AW$4),AX$4&gt;=$C7,($L7-SUM(辅助表!$P7:AX7))*110%/(180-AW$4)),$A$2="销售计划（销售前）",$L7*110%/180,$A$2="达成情况",IF(AX$4&gt;=$C7,"实际销售数量未更新",IF($C7&gt;AX$4,SUMIFS(销售取值基础数据!$J:$J,销售取值基础数据!$I:$I,$A7,销售取值基础数据!$B:$B,AX$4),"")/_xlfn.IFS(AX$4&lt;$C7,($L7-SUMIFS(销售取值基础数据!$J:$J,销售取值基础数据!$I:$I,$A7,销售取值基础数据!$B:$B,"&lt;="&amp;AW$4))*110%/(180-AW$4),AX$4&gt;=$C7,($L7-SUM(辅助表!$P7:AX7))*110%/(180-AW$4))),$A$2="实际销售",IF($C7&gt;AX$4,SUMIFS(销售取值基础数据!$J:$J,销售取值基础数据!$I:$I,$A7,销售取值基础数据!$B:$B,AX$4),""))</f>
        <v>6.0656635807677475</v>
      </c>
      <c r="AY7" s="23" cm="1">
        <f t="array" ref="AY7" ca="1">_xlfn.IFS($A$2="销售计划（销售后）",_xlfn.IFS(AY$4&lt;$C7,($L7-SUMIFS(销售取值基础数据!$J:$J,销售取值基础数据!$I:$I,$A7,销售取值基础数据!$B:$B,"&lt;="&amp;AX$4))*110%/(180-AX$4),AY$4&gt;=$C7,($L7-SUM(辅助表!$P7:AY7))*110%/(180-AX$4)),$A$2="销售计划（销售前）",$L7*110%/180,$A$2="达成情况",IF(AY$4&gt;=$C7,"实际销售数量未更新",IF($C7&gt;AY$4,SUMIFS(销售取值基础数据!$J:$J,销售取值基础数据!$I:$I,$A7,销售取值基础数据!$B:$B,AY$4),"")/_xlfn.IFS(AY$4&lt;$C7,($L7-SUMIFS(销售取值基础数据!$J:$J,销售取值基础数据!$I:$I,$A7,销售取值基础数据!$B:$B,"&lt;="&amp;AX$4))*110%/(180-AX$4),AY$4&gt;=$C7,($L7-SUM(辅助表!$P7:AY7))*110%/(180-AX$4))),$A$2="实际销售",IF($C7&gt;AY$4,SUMIFS(销售取值基础数据!$J:$J,销售取值基础数据!$I:$I,$A7,销售取值基础数据!$B:$B,AY$4),""))</f>
        <v>6.0614513143922135</v>
      </c>
      <c r="AZ7" s="23" cm="1">
        <f t="array" ref="AZ7" ca="1">_xlfn.IFS($A$2="销售计划（销售后）",_xlfn.IFS(AZ$4&lt;$C7,($L7-SUMIFS(销售取值基础数据!$J:$J,销售取值基础数据!$I:$I,$A7,销售取值基础数据!$B:$B,"&lt;="&amp;AY$4))*110%/(180-AY$4),AZ$4&gt;=$C7,($L7-SUM(辅助表!$P7:AZ7))*110%/(180-AY$4)),$A$2="销售计划（销售前）",$L7*110%/180,$A$2="达成情况",IF(AZ$4&gt;=$C7,"实际销售数量未更新",IF($C7&gt;AZ$4,SUMIFS(销售取值基础数据!$J:$J,销售取值基础数据!$I:$I,$A7,销售取值基础数据!$B:$B,AZ$4),"")/_xlfn.IFS(AZ$4&lt;$C7,($L7-SUMIFS(销售取值基础数据!$J:$J,销售取值基础数据!$I:$I,$A7,销售取值基础数据!$B:$B,"&lt;="&amp;AY$4))*110%/(180-AY$4),AZ$4&gt;=$C7,($L7-SUM(辅助表!$P7:AZ7))*110%/(180-AY$4))),$A$2="实际销售",IF($C7&gt;AZ$4,SUMIFS(销售取值基础数据!$J:$J,销售取值基础数据!$I:$I,$A7,销售取值基础数据!$B:$B,AZ$4),""))</f>
        <v>6.0572125372492831</v>
      </c>
      <c r="BA7" s="23" cm="1">
        <f t="array" ref="BA7" ca="1">_xlfn.IFS($A$2="销售计划（销售后）",_xlfn.IFS(BA$4&lt;$C7,($L7-SUMIFS(销售取值基础数据!$J:$J,销售取值基础数据!$I:$I,$A7,销售取值基础数据!$B:$B,"&lt;="&amp;AZ$4))*110%/(180-AZ$4),BA$4&gt;=$C7,($L7-SUM(辅助表!$P7:BA7))*110%/(180-AZ$4)),$A$2="销售计划（销售前）",$L7*110%/180,$A$2="达成情况",IF(BA$4&gt;=$C7,"实际销售数量未更新",IF($C7&gt;BA$4,SUMIFS(销售取值基础数据!$J:$J,销售取值基础数据!$I:$I,$A7,销售取值基础数据!$B:$B,BA$4),"")/_xlfn.IFS(BA$4&lt;$C7,($L7-SUMIFS(销售取值基础数据!$J:$J,销售取值基础数据!$I:$I,$A7,销售取值基础数据!$B:$B,"&lt;="&amp;AZ$4))*110%/(180-AZ$4),BA$4&gt;=$C7,($L7-SUM(辅助表!$P7:BA7))*110%/(180-AZ$4))),$A$2="实际销售",IF($C7&gt;BA$4,SUMIFS(销售取值基础数据!$J:$J,销售取值基础数据!$I:$I,$A7,销售取值基础数据!$B:$B,BA$4),""))</f>
        <v>6.052946894617417</v>
      </c>
      <c r="BB7" s="23" cm="1">
        <f t="array" ref="BB7" ca="1">_xlfn.IFS($A$2="销售计划（销售后）",_xlfn.IFS(BB$4&lt;$C7,($L7-SUMIFS(销售取值基础数据!$J:$J,销售取值基础数据!$I:$I,$A7,销售取值基础数据!$B:$B,"&lt;="&amp;BA$4))*110%/(180-BA$4),BB$4&gt;=$C7,($L7-SUM(辅助表!$P7:BB7))*110%/(180-BA$4)),$A$2="销售计划（销售前）",$L7*110%/180,$A$2="达成情况",IF(BB$4&gt;=$C7,"实际销售数量未更新",IF($C7&gt;BB$4,SUMIFS(销售取值基础数据!$J:$J,销售取值基础数据!$I:$I,$A7,销售取值基础数据!$B:$B,BB$4),"")/_xlfn.IFS(BB$4&lt;$C7,($L7-SUMIFS(销售取值基础数据!$J:$J,销售取值基础数据!$I:$I,$A7,销售取值基础数据!$B:$B,"&lt;="&amp;BA$4))*110%/(180-BA$4),BB$4&gt;=$C7,($L7-SUM(辅助表!$P7:BB7))*110%/(180-BA$4))),$A$2="实际销售",IF($C7&gt;BB$4,SUMIFS(销售取值基础数据!$J:$J,销售取值基础数据!$I:$I,$A7,销售取值基础数据!$B:$B,BB$4),""))</f>
        <v>6.04865402447939</v>
      </c>
      <c r="BC7" s="23" cm="1">
        <f t="array" ref="BC7" ca="1">_xlfn.IFS($A$2="销售计划（销售后）",_xlfn.IFS(BC$4&lt;$C7,($L7-SUMIFS(销售取值基础数据!$J:$J,销售取值基础数据!$I:$I,$A7,销售取值基础数据!$B:$B,"&lt;="&amp;BB$4))*110%/(180-BB$4),BC$4&gt;=$C7,($L7-SUM(辅助表!$P7:BC7))*110%/(180-BB$4)),$A$2="销售计划（销售前）",$L7*110%/180,$A$2="达成情况",IF(BC$4&gt;=$C7,"实际销售数量未更新",IF($C7&gt;BC$4,SUMIFS(销售取值基础数据!$J:$J,销售取值基础数据!$I:$I,$A7,销售取值基础数据!$B:$B,BC$4),"")/_xlfn.IFS(BC$4&lt;$C7,($L7-SUMIFS(销售取值基础数据!$J:$J,销售取值基础数据!$I:$I,$A7,销售取值基础数据!$B:$B,"&lt;="&amp;BB$4))*110%/(180-BB$4),BC$4&gt;=$C7,($L7-SUM(辅助表!$P7:BC7))*110%/(180-BB$4))),$A$2="实际销售",IF($C7&gt;BC$4,SUMIFS(销售取值基础数据!$J:$J,销售取值基础数据!$I:$I,$A7,销售取值基础数据!$B:$B,BC$4),""))</f>
        <v>6.0443335573190469</v>
      </c>
      <c r="BD7" s="23" cm="1">
        <f t="array" ref="BD7" ca="1">_xlfn.IFS($A$2="销售计划（销售后）",_xlfn.IFS(BD$4&lt;$C7,($L7-SUMIFS(销售取值基础数据!$J:$J,销售取值基础数据!$I:$I,$A7,销售取值基础数据!$B:$B,"&lt;="&amp;BC$4))*110%/(180-BC$4),BD$4&gt;=$C7,($L7-SUM(辅助表!$P7:BD7))*110%/(180-BC$4)),$A$2="销售计划（销售前）",$L7*110%/180,$A$2="达成情况",IF(BD$4&gt;=$C7,"实际销售数量未更新",IF($C7&gt;BD$4,SUMIFS(销售取值基础数据!$J:$J,销售取值基础数据!$I:$I,$A7,销售取值基础数据!$B:$B,BD$4),"")/_xlfn.IFS(BD$4&lt;$C7,($L7-SUMIFS(销售取值基础数据!$J:$J,销售取值基础数据!$I:$I,$A7,销售取值基础数据!$B:$B,"&lt;="&amp;BC$4))*110%/(180-BC$4),BD$4&gt;=$C7,($L7-SUM(辅助表!$P7:BD7))*110%/(180-BC$4))),$A$2="实际销售",IF($C7&gt;BD$4,SUMIFS(销售取值基础数据!$J:$J,销售取值基础数据!$I:$I,$A7,销售取值基础数据!$B:$B,BD$4),""))</f>
        <v>6.0399851159109046</v>
      </c>
      <c r="BE7" s="23" cm="1">
        <f t="array" ref="BE7" ca="1">_xlfn.IFS($A$2="销售计划（销售后）",_xlfn.IFS(BE$4&lt;$C7,($L7-SUMIFS(销售取值基础数据!$J:$J,销售取值基础数据!$I:$I,$A7,销售取值基础数据!$B:$B,"&lt;="&amp;BD$4))*110%/(180-BD$4),BE$4&gt;=$C7,($L7-SUM(辅助表!$P7:BE7))*110%/(180-BD$4)),$A$2="销售计划（销售前）",$L7*110%/180,$A$2="达成情况",IF(BE$4&gt;=$C7,"实际销售数量未更新",IF($C7&gt;BE$4,SUMIFS(销售取值基础数据!$J:$J,销售取值基础数据!$I:$I,$A7,销售取值基础数据!$B:$B,BE$4),"")/_xlfn.IFS(BE$4&lt;$C7,($L7-SUMIFS(销售取值基础数据!$J:$J,销售取值基础数据!$I:$I,$A7,销售取值基础数据!$B:$B,"&lt;="&amp;BD$4))*110%/(180-BD$4),BE$4&gt;=$C7,($L7-SUM(辅助表!$P7:BE7))*110%/(180-BD$4))),$A$2="实际销售",IF($C7&gt;BE$4,SUMIFS(销售取值基础数据!$J:$J,销售取值基础数据!$I:$I,$A7,销售取值基础数据!$B:$B,BE$4),""))</f>
        <v>6.0356083151022739</v>
      </c>
      <c r="BF7" s="23" cm="1">
        <f t="array" ref="BF7" ca="1">_xlfn.IFS($A$2="销售计划（销售后）",_xlfn.IFS(BF$4&lt;$C7,($L7-SUMIFS(销售取值基础数据!$J:$J,销售取值基础数据!$I:$I,$A7,销售取值基础数据!$B:$B,"&lt;="&amp;BE$4))*110%/(180-BE$4),BF$4&gt;=$C7,($L7-SUM(辅助表!$P7:BF7))*110%/(180-BE$4)),$A$2="销售计划（销售前）",$L7*110%/180,$A$2="达成情况",IF(BF$4&gt;=$C7,"实际销售数量未更新",IF($C7&gt;BF$4,SUMIFS(销售取值基础数据!$J:$J,销售取值基础数据!$I:$I,$A7,销售取值基础数据!$B:$B,BF$4),"")/_xlfn.IFS(BF$4&lt;$C7,($L7-SUMIFS(销售取值基础数据!$J:$J,销售取值基础数据!$I:$I,$A7,销售取值基础数据!$B:$B,"&lt;="&amp;BE$4))*110%/(180-BE$4),BF$4&gt;=$C7,($L7-SUM(辅助表!$P7:BF7))*110%/(180-BE$4))),$A$2="实际销售",IF($C7&gt;BF$4,SUMIFS(销售取值基础数据!$J:$J,销售取值基础数据!$I:$I,$A7,销售取值基础数据!$B:$B,BF$4),""))</f>
        <v>6.0312027615875996</v>
      </c>
      <c r="BG7" s="23" cm="1">
        <f t="array" ref="BG7" ca="1">_xlfn.IFS($A$2="销售计划（销售后）",_xlfn.IFS(BG$4&lt;$C7,($L7-SUMIFS(销售取值基础数据!$J:$J,销售取值基础数据!$I:$I,$A7,销售取值基础数据!$B:$B,"&lt;="&amp;BF$4))*110%/(180-BF$4),BG$4&gt;=$C7,($L7-SUM(辅助表!$P7:BG7))*110%/(180-BF$4)),$A$2="销售计划（销售前）",$L7*110%/180,$A$2="达成情况",IF(BG$4&gt;=$C7,"实际销售数量未更新",IF($C7&gt;BG$4,SUMIFS(销售取值基础数据!$J:$J,销售取值基础数据!$I:$I,$A7,销售取值基础数据!$B:$B,BG$4),"")/_xlfn.IFS(BG$4&lt;$C7,($L7-SUMIFS(销售取值基础数据!$J:$J,销售取值基础数据!$I:$I,$A7,销售取值基础数据!$B:$B,"&lt;="&amp;BF$4))*110%/(180-BF$4),BG$4&gt;=$C7,($L7-SUM(辅助表!$P7:BG7))*110%/(180-BF$4))),$A$2="实际销售",IF($C7&gt;BG$4,SUMIFS(销售取值基础数据!$J:$J,销售取值基础数据!$I:$I,$A7,销售取值基础数据!$B:$B,BG$4),""))</f>
        <v>6.0267680536746679</v>
      </c>
      <c r="BH7" s="23" cm="1">
        <f t="array" ref="BH7" ca="1">_xlfn.IFS($A$2="销售计划（销售后）",_xlfn.IFS(BH$4&lt;$C7,($L7-SUMIFS(销售取值基础数据!$J:$J,销售取值基础数据!$I:$I,$A7,销售取值基础数据!$B:$B,"&lt;="&amp;BG$4))*110%/(180-BG$4),BH$4&gt;=$C7,($L7-SUM(辅助表!$P7:BH7))*110%/(180-BG$4)),$A$2="销售计划（销售前）",$L7*110%/180,$A$2="达成情况",IF(BH$4&gt;=$C7,"实际销售数量未更新",IF($C7&gt;BH$4,SUMIFS(销售取值基础数据!$J:$J,销售取值基础数据!$I:$I,$A7,销售取值基础数据!$B:$B,BH$4),"")/_xlfn.IFS(BH$4&lt;$C7,($L7-SUMIFS(销售取值基础数据!$J:$J,销售取值基础数据!$I:$I,$A7,销售取值基础数据!$B:$B,"&lt;="&amp;BG$4))*110%/(180-BG$4),BH$4&gt;=$C7,($L7-SUM(辅助表!$P7:BH7))*110%/(180-BG$4))),$A$2="实际销售",IF($C7&gt;BH$4,SUMIFS(销售取值基础数据!$J:$J,销售取值基础数据!$I:$I,$A7,销售取值基础数据!$B:$B,BH$4),""))</f>
        <v>6.022303781042317</v>
      </c>
      <c r="BI7" s="23" cm="1">
        <f t="array" ref="BI7" ca="1">_xlfn.IFS($A$2="销售计划（销售后）",_xlfn.IFS(BI$4&lt;$C7,($L7-SUMIFS(销售取值基础数据!$J:$J,销售取值基础数据!$I:$I,$A7,销售取值基础数据!$B:$B,"&lt;="&amp;BH$4))*110%/(180-BH$4),BI$4&gt;=$C7,($L7-SUM(辅助表!$P7:BI7))*110%/(180-BH$4)),$A$2="销售计划（销售前）",$L7*110%/180,$A$2="达成情况",IF(BI$4&gt;=$C7,"实际销售数量未更新",IF($C7&gt;BI$4,SUMIFS(销售取值基础数据!$J:$J,销售取值基础数据!$I:$I,$A7,销售取值基础数据!$B:$B,BI$4),"")/_xlfn.IFS(BI$4&lt;$C7,($L7-SUMIFS(销售取值基础数据!$J:$J,销售取值基础数据!$I:$I,$A7,销售取值基础数据!$B:$B,"&lt;="&amp;BH$4))*110%/(180-BH$4),BI$4&gt;=$C7,($L7-SUM(辅助表!$P7:BI7))*110%/(180-BH$4))),$A$2="实际销售",IF($C7&gt;BI$4,SUMIFS(销售取值基础数据!$J:$J,销售取值基础数据!$I:$I,$A7,销售取值基础数据!$B:$B,BI$4),""))</f>
        <v>6.0178095244893006</v>
      </c>
      <c r="BJ7" s="23" cm="1">
        <f t="array" ref="BJ7" ca="1">_xlfn.IFS($A$2="销售计划（销售后）",_xlfn.IFS(BJ$4&lt;$C7,($L7-SUMIFS(销售取值基础数据!$J:$J,销售取值基础数据!$I:$I,$A7,销售取值基础数据!$B:$B,"&lt;="&amp;BI$4))*110%/(180-BI$4),BJ$4&gt;=$C7,($L7-SUM(辅助表!$P7:BJ7))*110%/(180-BI$4)),$A$2="销售计划（销售前）",$L7*110%/180,$A$2="达成情况",IF(BJ$4&gt;=$C7,"实际销售数量未更新",IF($C7&gt;BJ$4,SUMIFS(销售取值基础数据!$J:$J,销售取值基础数据!$I:$I,$A7,销售取值基础数据!$B:$B,BJ$4),"")/_xlfn.IFS(BJ$4&lt;$C7,($L7-SUMIFS(销售取值基础数据!$J:$J,销售取值基础数据!$I:$I,$A7,销售取值基础数据!$B:$B,"&lt;="&amp;BI$4))*110%/(180-BI$4),BJ$4&gt;=$C7,($L7-SUM(辅助表!$P7:BJ7))*110%/(180-BI$4))),$A$2="实际销售",IF($C7&gt;BJ$4,SUMIFS(销售取值基础数据!$J:$J,销售取值基础数据!$I:$I,$A7,销售取值基础数据!$B:$B,BJ$4),""))</f>
        <v>6.0132848556738949</v>
      </c>
      <c r="BK7" s="23" cm="1">
        <f t="array" ref="BK7" ca="1">_xlfn.IFS($A$2="销售计划（销售后）",_xlfn.IFS(BK$4&lt;$C7,($L7-SUMIFS(销售取值基础数据!$J:$J,销售取值基础数据!$I:$I,$A7,销售取值基础数据!$B:$B,"&lt;="&amp;BJ$4))*110%/(180-BJ$4),BK$4&gt;=$C7,($L7-SUM(辅助表!$P7:BK7))*110%/(180-BJ$4)),$A$2="销售计划（销售前）",$L7*110%/180,$A$2="达成情况",IF(BK$4&gt;=$C7,"实际销售数量未更新",IF($C7&gt;BK$4,SUMIFS(销售取值基础数据!$J:$J,销售取值基础数据!$I:$I,$A7,销售取值基础数据!$B:$B,BK$4),"")/_xlfn.IFS(BK$4&lt;$C7,($L7-SUMIFS(销售取值基础数据!$J:$J,销售取值基础数据!$I:$I,$A7,销售取值基础数据!$B:$B,"&lt;="&amp;BJ$4))*110%/(180-BJ$4),BK$4&gt;=$C7,($L7-SUM(辅助表!$P7:BK7))*110%/(180-BJ$4))),$A$2="实际销售",IF($C7&gt;BK$4,SUMIFS(销售取值基础数据!$J:$J,销售取值基础数据!$I:$I,$A7,销售取值基础数据!$B:$B,BK$4),""))</f>
        <v>6.0087293368438397</v>
      </c>
      <c r="BL7" s="23" cm="1">
        <f t="array" ref="BL7" ca="1">_xlfn.IFS($A$2="销售计划（销售后）",_xlfn.IFS(BL$4&lt;$C7,($L7-SUMIFS(销售取值基础数据!$J:$J,销售取值基础数据!$I:$I,$A7,销售取值基础数据!$B:$B,"&lt;="&amp;BK$4))*110%/(180-BK$4),BL$4&gt;=$C7,($L7-SUM(辅助表!$P7:BL7))*110%/(180-BK$4)),$A$2="销售计划（销售前）",$L7*110%/180,$A$2="达成情况",IF(BL$4&gt;=$C7,"实际销售数量未更新",IF($C7&gt;BL$4,SUMIFS(销售取值基础数据!$J:$J,销售取值基础数据!$I:$I,$A7,销售取值基础数据!$B:$B,BL$4),"")/_xlfn.IFS(BL$4&lt;$C7,($L7-SUMIFS(销售取值基础数据!$J:$J,销售取值基础数据!$I:$I,$A7,销售取值基础数据!$B:$B,"&lt;="&amp;BK$4))*110%/(180-BK$4),BL$4&gt;=$C7,($L7-SUM(辅助表!$P7:BL7))*110%/(180-BK$4))),$A$2="实际销售",IF($C7&gt;BL$4,SUMIFS(销售取值基础数据!$J:$J,销售取值基础数据!$I:$I,$A7,销售取值基础数据!$B:$B,BL$4),""))</f>
        <v>6.0041425205561723</v>
      </c>
      <c r="BM7" s="23" cm="1">
        <f t="array" ref="BM7" ca="1">_xlfn.IFS($A$2="销售计划（销售后）",_xlfn.IFS(BM$4&lt;$C7,($L7-SUMIFS(销售取值基础数据!$J:$J,销售取值基础数据!$I:$I,$A7,销售取值基础数据!$B:$B,"&lt;="&amp;BL$4))*110%/(180-BL$4),BM$4&gt;=$C7,($L7-SUM(辅助表!$P7:BM7))*110%/(180-BL$4)),$A$2="销售计划（销售前）",$L7*110%/180,$A$2="达成情况",IF(BM$4&gt;=$C7,"实际销售数量未更新",IF($C7&gt;BM$4,SUMIFS(销售取值基础数据!$J:$J,销售取值基础数据!$I:$I,$A7,销售取值基础数据!$B:$B,BM$4),"")/_xlfn.IFS(BM$4&lt;$C7,($L7-SUMIFS(销售取值基础数据!$J:$J,销售取值基础数据!$I:$I,$A7,销售取值基础数据!$B:$B,"&lt;="&amp;BL$4))*110%/(180-BL$4),BM$4&gt;=$C7,($L7-SUM(辅助表!$P7:BM7))*110%/(180-BL$4))),$A$2="实际销售",IF($C7&gt;BM$4,SUMIFS(销售取值基础数据!$J:$J,销售取值基础数据!$I:$I,$A7,销售取值基础数据!$B:$B,BM$4),""))</f>
        <v>5.9995239493865133</v>
      </c>
      <c r="BN7" s="23" cm="1">
        <f t="array" ref="BN7" ca="1">_xlfn.IFS($A$2="销售计划（销售后）",_xlfn.IFS(BN$4&lt;$C7,($L7-SUMIFS(销售取值基础数据!$J:$J,销售取值基础数据!$I:$I,$A7,销售取值基础数据!$B:$B,"&lt;="&amp;BM$4))*110%/(180-BM$4),BN$4&gt;=$C7,($L7-SUM(辅助表!$P7:BN7))*110%/(180-BM$4)),$A$2="销售计划（销售前）",$L7*110%/180,$A$2="达成情况",IF(BN$4&gt;=$C7,"实际销售数量未更新",IF($C7&gt;BN$4,SUMIFS(销售取值基础数据!$J:$J,销售取值基础数据!$I:$I,$A7,销售取值基础数据!$B:$B,BN$4),"")/_xlfn.IFS(BN$4&lt;$C7,($L7-SUMIFS(销售取值基础数据!$J:$J,销售取值基础数据!$I:$I,$A7,销售取值基础数据!$B:$B,"&lt;="&amp;BM$4))*110%/(180-BM$4),BN$4&gt;=$C7,($L7-SUM(辅助表!$P7:BN7))*110%/(180-BM$4))),$A$2="实际销售",IF($C7&gt;BN$4,SUMIFS(销售取值基础数据!$J:$J,销售取值基础数据!$I:$I,$A7,销售取值基础数据!$B:$B,BN$4),""))</f>
        <v>5.9948731556272996</v>
      </c>
      <c r="BO7" s="23" cm="1">
        <f t="array" ref="BO7" ca="1">_xlfn.IFS($A$2="销售计划（销售后）",_xlfn.IFS(BO$4&lt;$C7,($L7-SUMIFS(销售取值基础数据!$J:$J,销售取值基础数据!$I:$I,$A7,销售取值基础数据!$B:$B,"&lt;="&amp;BN$4))*110%/(180-BN$4),BO$4&gt;=$C7,($L7-SUM(辅助表!$P7:BO7))*110%/(180-BN$4)),$A$2="销售计划（销售前）",$L7*110%/180,$A$2="达成情况",IF(BO$4&gt;=$C7,"实际销售数量未更新",IF($C7&gt;BO$4,SUMIFS(销售取值基础数据!$J:$J,销售取值基础数据!$I:$I,$A7,销售取值基础数据!$B:$B,BO$4),"")/_xlfn.IFS(BO$4&lt;$C7,($L7-SUMIFS(销售取值基础数据!$J:$J,销售取值基础数据!$I:$I,$A7,销售取值基础数据!$B:$B,"&lt;="&amp;BN$4))*110%/(180-BN$4),BO$4&gt;=$C7,($L7-SUM(辅助表!$P7:BO7))*110%/(180-BN$4))),$A$2="实际销售",IF($C7&gt;BO$4,SUMIFS(销售取值基础数据!$J:$J,销售取值基础数据!$I:$I,$A7,销售取值基础数据!$B:$B,BO$4),""))</f>
        <v>5.9901896609744654</v>
      </c>
      <c r="BP7" s="23" cm="1">
        <f t="array" ref="BP7" ca="1">_xlfn.IFS($A$2="销售计划（销售后）",_xlfn.IFS(BP$4&lt;$C7,($L7-SUMIFS(销售取值基础数据!$J:$J,销售取值基础数据!$I:$I,$A7,销售取值基础数据!$B:$B,"&lt;="&amp;BO$4))*110%/(180-BO$4),BP$4&gt;=$C7,($L7-SUM(辅助表!$P7:BP7))*110%/(180-BO$4)),$A$2="销售计划（销售前）",$L7*110%/180,$A$2="达成情况",IF(BP$4&gt;=$C7,"实际销售数量未更新",IF($C7&gt;BP$4,SUMIFS(销售取值基础数据!$J:$J,销售取值基础数据!$I:$I,$A7,销售取值基础数据!$B:$B,BP$4),"")/_xlfn.IFS(BP$4&lt;$C7,($L7-SUMIFS(销售取值基础数据!$J:$J,销售取值基础数据!$I:$I,$A7,销售取值基础数据!$B:$B,"&lt;="&amp;BO$4))*110%/(180-BO$4),BP$4&gt;=$C7,($L7-SUM(辅助表!$P7:BP7))*110%/(180-BO$4))),$A$2="实际销售",IF($C7&gt;BP$4,SUMIFS(销售取值基础数据!$J:$J,销售取值基础数据!$I:$I,$A7,销售取值基础数据!$B:$B,BP$4),""))</f>
        <v>5.9854729762020442</v>
      </c>
      <c r="BQ7" s="23" cm="1">
        <f t="array" ref="BQ7" ca="1">_xlfn.IFS($A$2="销售计划（销售后）",_xlfn.IFS(BQ$4&lt;$C7,($L7-SUMIFS(销售取值基础数据!$J:$J,销售取值基础数据!$I:$I,$A7,销售取值基础数据!$B:$B,"&lt;="&amp;BP$4))*110%/(180-BP$4),BQ$4&gt;=$C7,($L7-SUM(辅助表!$P7:BQ7))*110%/(180-BP$4)),$A$2="销售计划（销售前）",$L7*110%/180,$A$2="达成情况",IF(BQ$4&gt;=$C7,"实际销售数量未更新",IF($C7&gt;BQ$4,SUMIFS(销售取值基础数据!$J:$J,销售取值基础数据!$I:$I,$A7,销售取值基础数据!$B:$B,BQ$4),"")/_xlfn.IFS(BQ$4&lt;$C7,($L7-SUMIFS(销售取值基础数据!$J:$J,销售取值基础数据!$I:$I,$A7,销售取值基础数据!$B:$B,"&lt;="&amp;BP$4))*110%/(180-BP$4),BQ$4&gt;=$C7,($L7-SUM(辅助表!$P7:BQ7))*110%/(180-BP$4))),$A$2="实际销售",IF($C7&gt;BQ$4,SUMIFS(销售取值基础数据!$J:$J,销售取值基础数据!$I:$I,$A7,销售取值基础数据!$B:$B,BQ$4),""))</f>
        <v>5.9807226008241052</v>
      </c>
      <c r="BR7" s="23" cm="1">
        <f t="array" ref="BR7" ca="1">_xlfn.IFS($A$2="销售计划（销售后）",_xlfn.IFS(BR$4&lt;$C7,($L7-SUMIFS(销售取值基础数据!$J:$J,销售取值基础数据!$I:$I,$A7,销售取值基础数据!$B:$B,"&lt;="&amp;BQ$4))*110%/(180-BQ$4),BR$4&gt;=$C7,($L7-SUM(辅助表!$P7:BR7))*110%/(180-BQ$4)),$A$2="销售计划（销售前）",$L7*110%/180,$A$2="达成情况",IF(BR$4&gt;=$C7,"实际销售数量未更新",IF($C7&gt;BR$4,SUMIFS(销售取值基础数据!$J:$J,销售取值基础数据!$I:$I,$A7,销售取值基础数据!$B:$B,BR$4),"")/_xlfn.IFS(BR$4&lt;$C7,($L7-SUMIFS(销售取值基础数据!$J:$J,销售取值基础数据!$I:$I,$A7,销售取值基础数据!$B:$B,"&lt;="&amp;BQ$4))*110%/(180-BQ$4),BR$4&gt;=$C7,($L7-SUM(辅助表!$P7:BR7))*110%/(180-BQ$4))),$A$2="实际销售",IF($C7&gt;BR$4,SUMIFS(销售取值基础数据!$J:$J,销售取值基础数据!$I:$I,$A7,销售取值基础数据!$B:$B,BR$4),""))</f>
        <v>5.9759380227434464</v>
      </c>
      <c r="BS7" s="23" cm="1">
        <f t="array" ref="BS7" ca="1">_xlfn.IFS($A$2="销售计划（销售后）",_xlfn.IFS(BS$4&lt;$C7,($L7-SUMIFS(销售取值基础数据!$J:$J,销售取值基础数据!$I:$I,$A7,销售取值基础数据!$B:$B,"&lt;="&amp;BR$4))*110%/(180-BR$4),BS$4&gt;=$C7,($L7-SUM(辅助表!$P7:BS7))*110%/(180-BR$4)),$A$2="销售计划（销售前）",$L7*110%/180,$A$2="达成情况",IF(BS$4&gt;=$C7,"实际销售数量未更新",IF($C7&gt;BS$4,SUMIFS(销售取值基础数据!$J:$J,销售取值基础数据!$I:$I,$A7,销售取值基础数据!$B:$B,BS$4),"")/_xlfn.IFS(BS$4&lt;$C7,($L7-SUMIFS(销售取值基础数据!$J:$J,销售取值基础数据!$I:$I,$A7,销售取值基础数据!$B:$B,"&lt;="&amp;BR$4))*110%/(180-BR$4),BS$4&gt;=$C7,($L7-SUM(辅助表!$P7:BS7))*110%/(180-BR$4))),$A$2="实际销售",IF($C7&gt;BS$4,SUMIFS(销售取值基础数据!$J:$J,销售取值基础数据!$I:$I,$A7,销售取值基础数据!$B:$B,BS$4),""))</f>
        <v>5.9711187178863954</v>
      </c>
      <c r="BT7" s="23" cm="1">
        <f t="array" ref="BT7" ca="1">_xlfn.IFS($A$2="销售计划（销售后）",_xlfn.IFS(BT$4&lt;$C7,($L7-SUMIFS(销售取值基础数据!$J:$J,销售取值基础数据!$I:$I,$A7,销售取值基础数据!$B:$B,"&lt;="&amp;BS$4))*110%/(180-BS$4),BT$4&gt;=$C7,($L7-SUM(辅助表!$P7:BT7))*110%/(180-BS$4)),$A$2="销售计划（销售前）",$L7*110%/180,$A$2="达成情况",IF(BT$4&gt;=$C7,"实际销售数量未更新",IF($C7&gt;BT$4,SUMIFS(销售取值基础数据!$J:$J,销售取值基础数据!$I:$I,$A7,销售取值基础数据!$B:$B,BT$4),"")/_xlfn.IFS(BT$4&lt;$C7,($L7-SUMIFS(销售取值基础数据!$J:$J,销售取值基础数据!$I:$I,$A7,销售取值基础数据!$B:$B,"&lt;="&amp;BS$4))*110%/(180-BS$4),BT$4&gt;=$C7,($L7-SUM(辅助表!$P7:BT7))*110%/(180-BS$4))),$A$2="实际销售",IF($C7&gt;BT$4,SUMIFS(销售取值基础数据!$J:$J,销售取值基础数据!$I:$I,$A7,销售取值基础数据!$B:$B,BT$4),""))</f>
        <v>5.9662641498230728</v>
      </c>
      <c r="BU7" s="23" cm="1">
        <f t="array" ref="BU7" ca="1">_xlfn.IFS($A$2="销售计划（销售后）",_xlfn.IFS(BU$4&lt;$C7,($L7-SUMIFS(销售取值基础数据!$J:$J,销售取值基础数据!$I:$I,$A7,销售取值基础数据!$B:$B,"&lt;="&amp;BT$4))*110%/(180-BT$4),BU$4&gt;=$C7,($L7-SUM(辅助表!$P7:BU7))*110%/(180-BT$4)),$A$2="销售计划（销售前）",$L7*110%/180,$A$2="达成情况",IF(BU$4&gt;=$C7,"实际销售数量未更新",IF($C7&gt;BU$4,SUMIFS(销售取值基础数据!$J:$J,销售取值基础数据!$I:$I,$A7,销售取值基础数据!$B:$B,BU$4),"")/_xlfn.IFS(BU$4&lt;$C7,($L7-SUMIFS(销售取值基础数据!$J:$J,销售取值基础数据!$I:$I,$A7,销售取值基础数据!$B:$B,"&lt;="&amp;BT$4))*110%/(180-BT$4),BU$4&gt;=$C7,($L7-SUM(辅助表!$P7:BU7))*110%/(180-BT$4))),$A$2="实际销售",IF($C7&gt;BU$4,SUMIFS(销售取值基础数据!$J:$J,销售取值基础数据!$I:$I,$A7,销售取值基础数据!$B:$B,BU$4),""))</f>
        <v>5.9613737693723987</v>
      </c>
      <c r="BV7" s="23" cm="1">
        <f t="array" ref="BV7" ca="1">_xlfn.IFS($A$2="销售计划（销售后）",_xlfn.IFS(BV$4&lt;$C7,($L7-SUMIFS(销售取值基础数据!$J:$J,销售取值基础数据!$I:$I,$A7,销售取值基础数据!$B:$B,"&lt;="&amp;BU$4))*110%/(180-BU$4),BV$4&gt;=$C7,($L7-SUM(辅助表!$P7:BV7))*110%/(180-BU$4)),$A$2="销售计划（销售前）",$L7*110%/180,$A$2="达成情况",IF(BV$4&gt;=$C7,"实际销售数量未更新",IF($C7&gt;BV$4,SUMIFS(销售取值基础数据!$J:$J,销售取值基础数据!$I:$I,$A7,销售取值基础数据!$B:$B,BV$4),"")/_xlfn.IFS(BV$4&lt;$C7,($L7-SUMIFS(销售取值基础数据!$J:$J,销售取值基础数据!$I:$I,$A7,销售取值基础数据!$B:$B,"&lt;="&amp;BU$4))*110%/(180-BU$4),BV$4&gt;=$C7,($L7-SUM(辅助表!$P7:BV7))*110%/(180-BU$4))),$A$2="实际销售",IF($C7&gt;BV$4,SUMIFS(销售取值基础数据!$J:$J,销售取值基础数据!$I:$I,$A7,销售取值基础数据!$B:$B,BV$4),""))</f>
        <v>5.9564470141910997</v>
      </c>
      <c r="BW7" s="23" cm="1">
        <f t="array" ref="BW7" ca="1">_xlfn.IFS($A$2="销售计划（销售后）",_xlfn.IFS(BW$4&lt;$C7,($L7-SUMIFS(销售取值基础数据!$J:$J,销售取值基础数据!$I:$I,$A7,销售取值基础数据!$B:$B,"&lt;="&amp;BV$4))*110%/(180-BV$4),BW$4&gt;=$C7,($L7-SUM(辅助表!$P7:BW7))*110%/(180-BV$4)),$A$2="销售计划（销售前）",$L7*110%/180,$A$2="达成情况",IF(BW$4&gt;=$C7,"实际销售数量未更新",IF($C7&gt;BW$4,SUMIFS(销售取值基础数据!$J:$J,销售取值基础数据!$I:$I,$A7,销售取值基础数据!$B:$B,BW$4),"")/_xlfn.IFS(BW$4&lt;$C7,($L7-SUMIFS(销售取值基础数据!$J:$J,销售取值基础数据!$I:$I,$A7,销售取值基础数据!$B:$B,"&lt;="&amp;BV$4))*110%/(180-BV$4),BW$4&gt;=$C7,($L7-SUM(辅助表!$P7:BW7))*110%/(180-BV$4))),$A$2="实际销售",IF($C7&gt;BW$4,SUMIFS(销售取值基础数据!$J:$J,销售取值基础数据!$I:$I,$A7,销售取值基础数据!$B:$B,BW$4),""))</f>
        <v>5.9514833083459404</v>
      </c>
      <c r="BX7" s="23" cm="1">
        <f t="array" ref="BX7" ca="1">_xlfn.IFS($A$2="销售计划（销售后）",_xlfn.IFS(BX$4&lt;$C7,($L7-SUMIFS(销售取值基础数据!$J:$J,销售取值基础数据!$I:$I,$A7,销售取值基础数据!$B:$B,"&lt;="&amp;BW$4))*110%/(180-BW$4),BX$4&gt;=$C7,($L7-SUM(辅助表!$P7:BX7))*110%/(180-BW$4)),$A$2="销售计划（销售前）",$L7*110%/180,$A$2="达成情况",IF(BX$4&gt;=$C7,"实际销售数量未更新",IF($C7&gt;BX$4,SUMIFS(销售取值基础数据!$J:$J,销售取值基础数据!$I:$I,$A7,销售取值基础数据!$B:$B,BX$4),"")/_xlfn.IFS(BX$4&lt;$C7,($L7-SUMIFS(销售取值基础数据!$J:$J,销售取值基础数据!$I:$I,$A7,销售取值基础数据!$B:$B,"&lt;="&amp;BW$4))*110%/(180-BW$4),BX$4&gt;=$C7,($L7-SUM(辅助表!$P7:BX7))*110%/(180-BW$4))),$A$2="实际销售",IF($C7&gt;BX$4,SUMIFS(销售取值基础数据!$J:$J,销售取值基础数据!$I:$I,$A7,销售取值基础数据!$B:$B,BX$4),""))</f>
        <v>5.9464820618683385</v>
      </c>
      <c r="BY7" s="23" cm="1">
        <f t="array" ref="BY7" ca="1">_xlfn.IFS($A$2="销售计划（销售后）",_xlfn.IFS(BY$4&lt;$C7,($L7-SUMIFS(销售取值基础数据!$J:$J,销售取值基础数据!$I:$I,$A7,销售取值基础数据!$B:$B,"&lt;="&amp;BX$4))*110%/(180-BX$4),BY$4&gt;=$C7,($L7-SUM(辅助表!$P7:BY7))*110%/(180-BX$4)),$A$2="销售计划（销售前）",$L7*110%/180,$A$2="达成情况",IF(BY$4&gt;=$C7,"实际销售数量未更新",IF($C7&gt;BY$4,SUMIFS(销售取值基础数据!$J:$J,销售取值基础数据!$I:$I,$A7,销售取值基础数据!$B:$B,BY$4),"")/_xlfn.IFS(BY$4&lt;$C7,($L7-SUMIFS(销售取值基础数据!$J:$J,销售取值基础数据!$I:$I,$A7,销售取值基础数据!$B:$B,"&lt;="&amp;BX$4))*110%/(180-BX$4),BY$4&gt;=$C7,($L7-SUM(辅助表!$P7:BY7))*110%/(180-BX$4))),$A$2="实际销售",IF($C7&gt;BY$4,SUMIFS(销售取值基础数据!$J:$J,销售取值基础数据!$I:$I,$A7,销售取值基础数据!$B:$B,BY$4),""))</f>
        <v>5.9414426702904839</v>
      </c>
      <c r="BZ7" s="23" cm="1">
        <f t="array" ref="BZ7" ca="1">_xlfn.IFS($A$2="销售计划（销售后）",_xlfn.IFS(BZ$4&lt;$C7,($L7-SUMIFS(销售取值基础数据!$J:$J,销售取值基础数据!$I:$I,$A7,销售取值基础数据!$B:$B,"&lt;="&amp;BY$4))*110%/(180-BY$4),BZ$4&gt;=$C7,($L7-SUM(辅助表!$P7:BZ7))*110%/(180-BY$4)),$A$2="销售计划（销售前）",$L7*110%/180,$A$2="达成情况",IF(BZ$4&gt;=$C7,"实际销售数量未更新",IF($C7&gt;BZ$4,SUMIFS(销售取值基础数据!$J:$J,销售取值基础数据!$I:$I,$A7,销售取值基础数据!$B:$B,BZ$4),"")/_xlfn.IFS(BZ$4&lt;$C7,($L7-SUMIFS(销售取值基础数据!$J:$J,销售取值基础数据!$I:$I,$A7,销售取值基础数据!$B:$B,"&lt;="&amp;BY$4))*110%/(180-BY$4),BZ$4&gt;=$C7,($L7-SUM(辅助表!$P7:BZ7))*110%/(180-BY$4))),$A$2="实际销售",IF($C7&gt;BZ$4,SUMIFS(销售取值基础数据!$J:$J,销售取值基础数据!$I:$I,$A7,销售取值基础数据!$B:$B,BZ$4),""))</f>
        <v>5.9363645141620305</v>
      </c>
      <c r="CA7" s="23" cm="1">
        <f t="array" ref="CA7" ca="1">_xlfn.IFS($A$2="销售计划（销售后）",_xlfn.IFS(CA$4&lt;$C7,($L7-SUMIFS(销售取值基础数据!$J:$J,销售取值基础数据!$I:$I,$A7,销售取值基础数据!$B:$B,"&lt;="&amp;BZ$4))*110%/(180-BZ$4),CA$4&gt;=$C7,($L7-SUM(辅助表!$P7:CA7))*110%/(180-BZ$4)),$A$2="销售计划（销售前）",$L7*110%/180,$A$2="达成情况",IF(CA$4&gt;=$C7,"实际销售数量未更新",IF($C7&gt;CA$4,SUMIFS(销售取值基础数据!$J:$J,销售取值基础数据!$I:$I,$A7,销售取值基础数据!$B:$B,CA$4),"")/_xlfn.IFS(CA$4&lt;$C7,($L7-SUMIFS(销售取值基础数据!$J:$J,销售取值基础数据!$I:$I,$A7,销售取值基础数据!$B:$B,"&lt;="&amp;BZ$4))*110%/(180-BZ$4),CA$4&gt;=$C7,($L7-SUM(辅助表!$P7:CA7))*110%/(180-BZ$4))),$A$2="实际销售",IF($C7&gt;CA$4,SUMIFS(销售取值基础数据!$J:$J,销售取值基础数据!$I:$I,$A7,销售取值基础数据!$B:$B,CA$4),""))</f>
        <v>5.9312469585463736</v>
      </c>
      <c r="CB7" s="23" cm="1">
        <f t="array" ref="CB7" ca="1">_xlfn.IFS($A$2="销售计划（销售后）",_xlfn.IFS(CB$4&lt;$C7,($L7-SUMIFS(销售取值基础数据!$J:$J,销售取值基础数据!$I:$I,$A7,销售取值基础数据!$B:$B,"&lt;="&amp;CA$4))*110%/(180-CA$4),CB$4&gt;=$C7,($L7-SUM(辅助表!$P7:CB7))*110%/(180-CA$4)),$A$2="销售计划（销售前）",$L7*110%/180,$A$2="达成情况",IF(CB$4&gt;=$C7,"实际销售数量未更新",IF($C7&gt;CB$4,SUMIFS(销售取值基础数据!$J:$J,销售取值基础数据!$I:$I,$A7,销售取值基础数据!$B:$B,CB$4),"")/_xlfn.IFS(CB$4&lt;$C7,($L7-SUMIFS(销售取值基础数据!$J:$J,销售取值基础数据!$I:$I,$A7,销售取值基础数据!$B:$B,"&lt;="&amp;CA$4))*110%/(180-CA$4),CB$4&gt;=$C7,($L7-SUM(辅助表!$P7:CB7))*110%/(180-CA$4))),$A$2="实际销售",IF($C7&gt;CB$4,SUMIFS(销售取值基础数据!$J:$J,销售取值基础数据!$I:$I,$A7,销售取值基础数据!$B:$B,CB$4),""))</f>
        <v>5.9260893524954641</v>
      </c>
      <c r="CC7" s="23" cm="1">
        <f t="array" ref="CC7" ca="1">_xlfn.IFS($A$2="销售计划（销售后）",_xlfn.IFS(CC$4&lt;$C7,($L7-SUMIFS(销售取值基础数据!$J:$J,销售取值基础数据!$I:$I,$A7,销售取值基础数据!$B:$B,"&lt;="&amp;CB$4))*110%/(180-CB$4),CC$4&gt;=$C7,($L7-SUM(辅助表!$P7:CC7))*110%/(180-CB$4)),$A$2="销售计划（销售前）",$L7*110%/180,$A$2="达成情况",IF(CC$4&gt;=$C7,"实际销售数量未更新",IF($C7&gt;CC$4,SUMIFS(销售取值基础数据!$J:$J,销售取值基础数据!$I:$I,$A7,销售取值基础数据!$B:$B,CC$4),"")/_xlfn.IFS(CC$4&lt;$C7,($L7-SUMIFS(销售取值基础数据!$J:$J,销售取值基础数据!$I:$I,$A7,销售取值基础数据!$B:$B,"&lt;="&amp;CB$4))*110%/(180-CB$4),CC$4&gt;=$C7,($L7-SUM(辅助表!$P7:CC7))*110%/(180-CB$4))),$A$2="实际销售",IF($C7&gt;CC$4,SUMIFS(销售取值基础数据!$J:$J,销售取值基础数据!$I:$I,$A7,销售取值基础数据!$B:$B,CC$4),""))</f>
        <v>5.9208910285020462</v>
      </c>
      <c r="CD7" s="23" cm="1">
        <f t="array" ref="CD7" ca="1">_xlfn.IFS($A$2="销售计划（销售后）",_xlfn.IFS(CD$4&lt;$C7,($L7-SUMIFS(销售取值基础数据!$J:$J,销售取值基础数据!$I:$I,$A7,销售取值基础数据!$B:$B,"&lt;="&amp;CC$4))*110%/(180-CC$4),CD$4&gt;=$C7,($L7-SUM(辅助表!$P7:CD7))*110%/(180-CC$4)),$A$2="销售计划（销售前）",$L7*110%/180,$A$2="达成情况",IF(CD$4&gt;=$C7,"实际销售数量未更新",IF($C7&gt;CD$4,SUMIFS(销售取值基础数据!$J:$J,销售取值基础数据!$I:$I,$A7,销售取值基础数据!$B:$B,CD$4),"")/_xlfn.IFS(CD$4&lt;$C7,($L7-SUMIFS(销售取值基础数据!$J:$J,销售取值基础数据!$I:$I,$A7,销售取值基础数据!$B:$B,"&lt;="&amp;CC$4))*110%/(180-CC$4),CD$4&gt;=$C7,($L7-SUM(辅助表!$P7:CD7))*110%/(180-CC$4))),$A$2="实际销售",IF($C7&gt;CD$4,SUMIFS(销售取值基础数据!$J:$J,销售取值基础数据!$I:$I,$A7,销售取值基础数据!$B:$B,CD$4),""))</f>
        <v>5.9156513019281514</v>
      </c>
      <c r="CE7" s="23" cm="1">
        <f t="array" ref="CE7" ca="1">_xlfn.IFS($A$2="销售计划（销售后）",_xlfn.IFS(CE$4&lt;$C7,($L7-SUMIFS(销售取值基础数据!$J:$J,销售取值基础数据!$I:$I,$A7,销售取值基础数据!$B:$B,"&lt;="&amp;CD$4))*110%/(180-CD$4),CE$4&gt;=$C7,($L7-SUM(辅助表!$P7:CE7))*110%/(180-CD$4)),$A$2="销售计划（销售前）",$L7*110%/180,$A$2="达成情况",IF(CE$4&gt;=$C7,"实际销售数量未更新",IF($C7&gt;CE$4,SUMIFS(销售取值基础数据!$J:$J,销售取值基础数据!$I:$I,$A7,销售取值基础数据!$B:$B,CE$4),"")/_xlfn.IFS(CE$4&lt;$C7,($L7-SUMIFS(销售取值基础数据!$J:$J,销售取值基础数据!$I:$I,$A7,销售取值基础数据!$B:$B,"&lt;="&amp;CD$4))*110%/(180-CD$4),CE$4&gt;=$C7,($L7-SUM(辅助表!$P7:CE7))*110%/(180-CD$4))),$A$2="实际销售",IF($C7&gt;CE$4,SUMIFS(销售取值基础数据!$J:$J,销售取值基础数据!$I:$I,$A7,销售取值基础数据!$B:$B,CE$4),""))</f>
        <v>5.9103694704085727</v>
      </c>
      <c r="CF7" s="23" cm="1">
        <f t="array" ref="CF7" ca="1">_xlfn.IFS($A$2="销售计划（销售后）",_xlfn.IFS(CF$4&lt;$C7,($L7-SUMIFS(销售取值基础数据!$J:$J,销售取值基础数据!$I:$I,$A7,销售取值基础数据!$B:$B,"&lt;="&amp;CE$4))*110%/(180-CE$4),CF$4&gt;=$C7,($L7-SUM(辅助表!$P7:CF7))*110%/(180-CE$4)),$A$2="销售计划（销售前）",$L7*110%/180,$A$2="达成情况",IF(CF$4&gt;=$C7,"实际销售数量未更新",IF($C7&gt;CF$4,SUMIFS(销售取值基础数据!$J:$J,销售取值基础数据!$I:$I,$A7,销售取值基础数据!$B:$B,CF$4),"")/_xlfn.IFS(CF$4&lt;$C7,($L7-SUMIFS(销售取值基础数据!$J:$J,销售取值基础数据!$I:$I,$A7,销售取值基础数据!$B:$B,"&lt;="&amp;CE$4))*110%/(180-CE$4),CF$4&gt;=$C7,($L7-SUM(辅助表!$P7:CF7))*110%/(180-CE$4))),$A$2="实际销售",IF($C7&gt;CF$4,SUMIFS(销售取值基础数据!$J:$J,销售取值基础数据!$I:$I,$A7,销售取值基础数据!$B:$B,CF$4),""))</f>
        <v>5.9050448132280247</v>
      </c>
      <c r="CG7" s="23" cm="1">
        <f t="array" ref="CG7" ca="1">_xlfn.IFS($A$2="销售计划（销售后）",_xlfn.IFS(CG$4&lt;$C7,($L7-SUMIFS(销售取值基础数据!$J:$J,销售取值基础数据!$I:$I,$A7,销售取值基础数据!$B:$B,"&lt;="&amp;CF$4))*110%/(180-CF$4),CG$4&gt;=$C7,($L7-SUM(辅助表!$P7:CG7))*110%/(180-CF$4)),$A$2="销售计划（销售前）",$L7*110%/180,$A$2="达成情况",IF(CG$4&gt;=$C7,"实际销售数量未更新",IF($C7&gt;CG$4,SUMIFS(销售取值基础数据!$J:$J,销售取值基础数据!$I:$I,$A7,销售取值基础数据!$B:$B,CG$4),"")/_xlfn.IFS(CG$4&lt;$C7,($L7-SUMIFS(销售取值基础数据!$J:$J,销售取值基础数据!$I:$I,$A7,销售取值基础数据!$B:$B,"&lt;="&amp;CF$4))*110%/(180-CF$4),CG$4&gt;=$C7,($L7-SUM(辅助表!$P7:CG7))*110%/(180-CF$4))),$A$2="实际销售",IF($C7&gt;CG$4,SUMIFS(销售取值基础数据!$J:$J,销售取值基础数据!$I:$I,$A7,销售取值基础数据!$B:$B,CG$4),""))</f>
        <v>5.899676590670544</v>
      </c>
      <c r="CH7" s="23" cm="1">
        <f t="array" ref="CH7" ca="1">_xlfn.IFS($A$2="销售计划（销售后）",_xlfn.IFS(CH$4&lt;$C7,($L7-SUMIFS(销售取值基础数据!$J:$J,销售取值基础数据!$I:$I,$A7,销售取值基础数据!$B:$B,"&lt;="&amp;CG$4))*110%/(180-CG$4),CH$4&gt;=$C7,($L7-SUM(辅助表!$P7:CH7))*110%/(180-CG$4)),$A$2="销售计划（销售前）",$L7*110%/180,$A$2="达成情况",IF(CH$4&gt;=$C7,"实际销售数量未更新",IF($C7&gt;CH$4,SUMIFS(销售取值基础数据!$J:$J,销售取值基础数据!$I:$I,$A7,销售取值基础数据!$B:$B,CH$4),"")/_xlfn.IFS(CH$4&lt;$C7,($L7-SUMIFS(销售取值基础数据!$J:$J,销售取值基础数据!$I:$I,$A7,销售取值基础数据!$B:$B,"&lt;="&amp;CG$4))*110%/(180-CG$4),CH$4&gt;=$C7,($L7-SUM(辅助表!$P7:CH7))*110%/(180-CG$4))),$A$2="实际销售",IF($C7&gt;CH$4,SUMIFS(销售取值基础数据!$J:$J,销售取值基础数据!$I:$I,$A7,销售取值基础数据!$B:$B,CH$4),""))</f>
        <v>5.8942640433396534</v>
      </c>
      <c r="CI7" s="23" cm="1">
        <f t="array" ref="CI7" ca="1">_xlfn.IFS($A$2="销售计划（销售后）",_xlfn.IFS(CI$4&lt;$C7,($L7-SUMIFS(销售取值基础数据!$J:$J,销售取值基础数据!$I:$I,$A7,销售取值基础数据!$B:$B,"&lt;="&amp;CH$4))*110%/(180-CH$4),CI$4&gt;=$C7,($L7-SUM(辅助表!$P7:CI7))*110%/(180-CH$4)),$A$2="销售计划（销售前）",$L7*110%/180,$A$2="达成情况",IF(CI$4&gt;=$C7,"实际销售数量未更新",IF($C7&gt;CI$4,SUMIFS(销售取值基础数据!$J:$J,销售取值基础数据!$I:$I,$A7,销售取值基础数据!$B:$B,CI$4),"")/_xlfn.IFS(CI$4&lt;$C7,($L7-SUMIFS(销售取值基础数据!$J:$J,销售取值基础数据!$I:$I,$A7,销售取值基础数据!$B:$B,"&lt;="&amp;CH$4))*110%/(180-CH$4),CI$4&gt;=$C7,($L7-SUM(辅助表!$P7:CI7))*110%/(180-CH$4))),$A$2="实际销售",IF($C7&gt;CI$4,SUMIFS(销售取值基础数据!$J:$J,销售取值基础数据!$I:$I,$A7,销售取值基础数据!$B:$B,CI$4),""))</f>
        <v>5.8888063914476723</v>
      </c>
      <c r="CJ7" s="23" cm="1">
        <f t="array" ref="CJ7" ca="1">_xlfn.IFS($A$2="销售计划（销售后）",_xlfn.IFS(CJ$4&lt;$C7,($L7-SUMIFS(销售取值基础数据!$J:$J,销售取值基础数据!$I:$I,$A7,销售取值基础数据!$B:$B,"&lt;="&amp;CI$4))*110%/(180-CI$4),CJ$4&gt;=$C7,($L7-SUM(辅助表!$P7:CJ7))*110%/(180-CI$4)),$A$2="销售计划（销售前）",$L7*110%/180,$A$2="达成情况",IF(CJ$4&gt;=$C7,"实际销售数量未更新",IF($C7&gt;CJ$4,SUMIFS(销售取值基础数据!$J:$J,销售取值基础数据!$I:$I,$A7,销售取值基础数据!$B:$B,CJ$4),"")/_xlfn.IFS(CJ$4&lt;$C7,($L7-SUMIFS(销售取值基础数据!$J:$J,销售取值基础数据!$I:$I,$A7,销售取值基础数据!$B:$B,"&lt;="&amp;CI$4))*110%/(180-CI$4),CJ$4&gt;=$C7,($L7-SUM(辅助表!$P7:CJ7))*110%/(180-CI$4))),$A$2="实际销售",IF($C7&gt;CJ$4,SUMIFS(销售取值基础数据!$J:$J,销售取值基础数据!$I:$I,$A7,销售取值基础数据!$B:$B,CJ$4),""))</f>
        <v>5.883302834072488</v>
      </c>
      <c r="CK7" s="23" cm="1">
        <f t="array" ref="CK7" ca="1">_xlfn.IFS($A$2="销售计划（销售后）",_xlfn.IFS(CK$4&lt;$C7,($L7-SUMIFS(销售取值基础数据!$J:$J,销售取值基础数据!$I:$I,$A7,销售取值基础数据!$B:$B,"&lt;="&amp;CJ$4))*110%/(180-CJ$4),CK$4&gt;=$C7,($L7-SUM(辅助表!$P7:CK7))*110%/(180-CJ$4)),$A$2="销售计划（销售前）",$L7*110%/180,$A$2="达成情况",IF(CK$4&gt;=$C7,"实际销售数量未更新",IF($C7&gt;CK$4,SUMIFS(销售取值基础数据!$J:$J,销售取值基础数据!$I:$I,$A7,销售取值基础数据!$B:$B,CK$4),"")/_xlfn.IFS(CK$4&lt;$C7,($L7-SUMIFS(销售取值基础数据!$J:$J,销售取值基础数据!$I:$I,$A7,销售取值基础数据!$B:$B,"&lt;="&amp;CJ$4))*110%/(180-CJ$4),CK$4&gt;=$C7,($L7-SUM(辅助表!$P7:CK7))*110%/(180-CJ$4))),$A$2="实际销售",IF($C7&gt;CK$4,SUMIFS(销售取值基础数据!$J:$J,销售取值基础数据!$I:$I,$A7,销售取值基础数据!$B:$B,CK$4),""))</f>
        <v>5.8777525483799664</v>
      </c>
      <c r="CL7" s="23" cm="1">
        <f t="array" ref="CL7" ca="1">_xlfn.IFS($A$2="销售计划（销售后）",_xlfn.IFS(CL$4&lt;$C7,($L7-SUMIFS(销售取值基础数据!$J:$J,销售取值基础数据!$I:$I,$A7,销售取值基础数据!$B:$B,"&lt;="&amp;CK$4))*110%/(180-CK$4),CL$4&gt;=$C7,($L7-SUM(辅助表!$P7:CL7))*110%/(180-CK$4)),$A$2="销售计划（销售前）",$L7*110%/180,$A$2="达成情况",IF(CL$4&gt;=$C7,"实际销售数量未更新",IF($C7&gt;CL$4,SUMIFS(销售取值基础数据!$J:$J,销售取值基础数据!$I:$I,$A7,销售取值基础数据!$B:$B,CL$4),"")/_xlfn.IFS(CL$4&lt;$C7,($L7-SUMIFS(销售取值基础数据!$J:$J,销售取值基础数据!$I:$I,$A7,销售取值基础数据!$B:$B,"&lt;="&amp;CK$4))*110%/(180-CK$4),CL$4&gt;=$C7,($L7-SUM(辅助表!$P7:CL7))*110%/(180-CK$4))),$A$2="实际销售",IF($C7&gt;CL$4,SUMIFS(销售取值基础数据!$J:$J,销售取值基础数据!$I:$I,$A7,销售取值基础数据!$B:$B,CL$4),""))</f>
        <v>5.8721546888100811</v>
      </c>
      <c r="CM7" s="23" cm="1">
        <f t="array" ref="CM7" ca="1">_xlfn.IFS($A$2="销售计划（销售后）",_xlfn.IFS(CM$4&lt;$C7,($L7-SUMIFS(销售取值基础数据!$J:$J,销售取值基础数据!$I:$I,$A7,销售取值基础数据!$B:$B,"&lt;="&amp;CL$4))*110%/(180-CL$4),CM$4&gt;=$C7,($L7-SUM(辅助表!$P7:CM7))*110%/(180-CL$4)),$A$2="销售计划（销售前）",$L7*110%/180,$A$2="达成情况",IF(CM$4&gt;=$C7,"实际销售数量未更新",IF($C7&gt;CM$4,SUMIFS(销售取值基础数据!$J:$J,销售取值基础数据!$I:$I,$A7,销售取值基础数据!$B:$B,CM$4),"")/_xlfn.IFS(CM$4&lt;$C7,($L7-SUMIFS(销售取值基础数据!$J:$J,销售取值基础数据!$I:$I,$A7,销售取值基础数据!$B:$B,"&lt;="&amp;CL$4))*110%/(180-CL$4),CM$4&gt;=$C7,($L7-SUM(辅助表!$P7:CM7))*110%/(180-CL$4))),$A$2="实际销售",IF($C7&gt;CM$4,SUMIFS(销售取值基础数据!$J:$J,销售取值基础数据!$I:$I,$A7,销售取值基础数据!$B:$B,CM$4),""))</f>
        <v>5.8665083862246865</v>
      </c>
      <c r="CN7" s="23" cm="1">
        <f t="array" ref="CN7" ca="1">_xlfn.IFS($A$2="销售计划（销售后）",_xlfn.IFS(CN$4&lt;$C7,($L7-SUMIFS(销售取值基础数据!$J:$J,销售取值基础数据!$I:$I,$A7,销售取值基础数据!$B:$B,"&lt;="&amp;CM$4))*110%/(180-CM$4),CN$4&gt;=$C7,($L7-SUM(辅助表!$P7:CN7))*110%/(180-CM$4)),$A$2="销售计划（销售前）",$L7*110%/180,$A$2="达成情况",IF(CN$4&gt;=$C7,"实际销售数量未更新",IF($C7&gt;CN$4,SUMIFS(销售取值基础数据!$J:$J,销售取值基础数据!$I:$I,$A7,销售取值基础数据!$B:$B,CN$4),"")/_xlfn.IFS(CN$4&lt;$C7,($L7-SUMIFS(销售取值基础数据!$J:$J,销售取值基础数据!$I:$I,$A7,销售取值基础数据!$B:$B,"&lt;="&amp;CM$4))*110%/(180-CM$4),CN$4&gt;=$C7,($L7-SUM(辅助表!$P7:CN7))*110%/(180-CM$4))),$A$2="实际销售",IF($C7&gt;CN$4,SUMIFS(销售取值基础数据!$J:$J,销售取值基础数据!$I:$I,$A7,销售取值基础数据!$B:$B,CN$4),""))</f>
        <v>5.8608127470147595</v>
      </c>
      <c r="CO7" s="23" cm="1">
        <f t="array" ref="CO7" ca="1">_xlfn.IFS($A$2="销售计划（销售后）",_xlfn.IFS(CO$4&lt;$C7,($L7-SUMIFS(销售取值基础数据!$J:$J,销售取值基础数据!$I:$I,$A7,销售取值基础数据!$B:$B,"&lt;="&amp;CN$4))*110%/(180-CN$4),CO$4&gt;=$C7,($L7-SUM(辅助表!$P7:CO7))*110%/(180-CN$4)),$A$2="销售计划（销售前）",$L7*110%/180,$A$2="达成情况",IF(CO$4&gt;=$C7,"实际销售数量未更新",IF($C7&gt;CO$4,SUMIFS(销售取值基础数据!$J:$J,销售取值基础数据!$I:$I,$A7,销售取值基础数据!$B:$B,CO$4),"")/_xlfn.IFS(CO$4&lt;$C7,($L7-SUMIFS(销售取值基础数据!$J:$J,销售取值基础数据!$I:$I,$A7,销售取值基础数据!$B:$B,"&lt;="&amp;CN$4))*110%/(180-CN$4),CO$4&gt;=$C7,($L7-SUM(辅助表!$P7:CO7))*110%/(180-CN$4))),$A$2="实际销售",IF($C7&gt;CO$4,SUMIFS(销售取值基础数据!$J:$J,销售取值基础数据!$I:$I,$A7,销售取值基础数据!$B:$B,CO$4),""))</f>
        <v>5.8550668521647458</v>
      </c>
      <c r="CP7" s="23" cm="1">
        <f t="array" ref="CP7" ca="1">_xlfn.IFS($A$2="销售计划（销售后）",_xlfn.IFS(CP$4&lt;$C7,($L7-SUMIFS(销售取值基础数据!$J:$J,销售取值基础数据!$I:$I,$A7,销售取值基础数据!$B:$B,"&lt;="&amp;CO$4))*110%/(180-CO$4),CP$4&gt;=$C7,($L7-SUM(辅助表!$P7:CP7))*110%/(180-CO$4)),$A$2="销售计划（销售前）",$L7*110%/180,$A$2="达成情况",IF(CP$4&gt;=$C7,"实际销售数量未更新",IF($C7&gt;CP$4,SUMIFS(销售取值基础数据!$J:$J,销售取值基础数据!$I:$I,$A7,销售取值基础数据!$B:$B,CP$4),"")/_xlfn.IFS(CP$4&lt;$C7,($L7-SUMIFS(销售取值基础数据!$J:$J,销售取值基础数据!$I:$I,$A7,销售取值基础数据!$B:$B,"&lt;="&amp;CO$4))*110%/(180-CO$4),CP$4&gt;=$C7,($L7-SUM(辅助表!$P7:CP7))*110%/(180-CO$4))),$A$2="实际销售",IF($C7&gt;CP$4,SUMIFS(销售取值基础数据!$J:$J,销售取值基础数据!$I:$I,$A7,销售取值基础数据!$B:$B,CP$4),""))</f>
        <v>5.8492697562715126</v>
      </c>
      <c r="CQ7" s="23" cm="1">
        <f t="array" ref="CQ7" ca="1">_xlfn.IFS($A$2="销售计划（销售后）",_xlfn.IFS(CQ$4&lt;$C7,($L7-SUMIFS(销售取值基础数据!$J:$J,销售取值基础数据!$I:$I,$A7,销售取值基础数据!$B:$B,"&lt;="&amp;CP$4))*110%/(180-CP$4),CQ$4&gt;=$C7,($L7-SUM(辅助表!$P7:CQ7))*110%/(180-CP$4)),$A$2="销售计划（销售前）",$L7*110%/180,$A$2="达成情况",IF(CQ$4&gt;=$C7,"实际销售数量未更新",IF($C7&gt;CQ$4,SUMIFS(销售取值基础数据!$J:$J,销售取值基础数据!$I:$I,$A7,销售取值基础数据!$B:$B,CQ$4),"")/_xlfn.IFS(CQ$4&lt;$C7,($L7-SUMIFS(销售取值基础数据!$J:$J,销售取值基础数据!$I:$I,$A7,销售取值基础数据!$B:$B,"&lt;="&amp;CP$4))*110%/(180-CP$4),CQ$4&gt;=$C7,($L7-SUM(辅助表!$P7:CQ7))*110%/(180-CP$4))),$A$2="实际销售",IF($C7&gt;CQ$4,SUMIFS(销售取值基础数据!$J:$J,销售取值基础数据!$I:$I,$A7,销售取值基础数据!$B:$B,CQ$4),""))</f>
        <v>5.8434204865152415</v>
      </c>
      <c r="CR7" s="23" cm="1">
        <f t="array" ref="CR7" ca="1">_xlfn.IFS($A$2="销售计划（销售后）",_xlfn.IFS(CR$4&lt;$C7,($L7-SUMIFS(销售取值基础数据!$J:$J,销售取值基础数据!$I:$I,$A7,销售取值基础数据!$B:$B,"&lt;="&amp;CQ$4))*110%/(180-CQ$4),CR$4&gt;=$C7,($L7-SUM(辅助表!$P7:CR7))*110%/(180-CQ$4)),$A$2="销售计划（销售前）",$L7*110%/180,$A$2="达成情况",IF(CR$4&gt;=$C7,"实际销售数量未更新",IF($C7&gt;CR$4,SUMIFS(销售取值基础数据!$J:$J,销售取值基础数据!$I:$I,$A7,销售取值基础数据!$B:$B,CR$4),"")/_xlfn.IFS(CR$4&lt;$C7,($L7-SUMIFS(销售取值基础数据!$J:$J,销售取值基础数据!$I:$I,$A7,销售取值基础数据!$B:$B,"&lt;="&amp;CQ$4))*110%/(180-CQ$4),CR$4&gt;=$C7,($L7-SUM(辅助表!$P7:CR7))*110%/(180-CQ$4))),$A$2="实际销售",IF($C7&gt;CR$4,SUMIFS(销售取值基础数据!$J:$J,销售取值基础数据!$I:$I,$A7,销售取值基础数据!$B:$B,CR$4),""))</f>
        <v>5.8375180415793677</v>
      </c>
      <c r="CS7" s="23" cm="1">
        <f t="array" ref="CS7" ca="1">_xlfn.IFS($A$2="销售计划（销售后）",_xlfn.IFS(CS$4&lt;$C7,($L7-SUMIFS(销售取值基础数据!$J:$J,销售取值基础数据!$I:$I,$A7,销售取值基础数据!$B:$B,"&lt;="&amp;CR$4))*110%/(180-CR$4),CS$4&gt;=$C7,($L7-SUM(辅助表!$P7:CS7))*110%/(180-CR$4)),$A$2="销售计划（销售前）",$L7*110%/180,$A$2="达成情况",IF(CS$4&gt;=$C7,"实际销售数量未更新",IF($C7&gt;CS$4,SUMIFS(销售取值基础数据!$J:$J,销售取值基础数据!$I:$I,$A7,销售取值基础数据!$B:$B,CS$4),"")/_xlfn.IFS(CS$4&lt;$C7,($L7-SUMIFS(销售取值基础数据!$J:$J,销售取值基础数据!$I:$I,$A7,销售取值基础数据!$B:$B,"&lt;="&amp;CR$4))*110%/(180-CR$4),CS$4&gt;=$C7,($L7-SUM(辅助表!$P7:CS7))*110%/(180-CR$4))),$A$2="实际销售",IF($C7&gt;CS$4,SUMIFS(销售取值基础数据!$J:$J,销售取值基础数据!$I:$I,$A7,销售取值基础数据!$B:$B,CS$4),""))</f>
        <v>5.8315613905165327</v>
      </c>
      <c r="CT7" s="23" cm="1">
        <f t="array" ref="CT7" ca="1">_xlfn.IFS($A$2="销售计划（销售后）",_xlfn.IFS(CT$4&lt;$C7,($L7-SUMIFS(销售取值基础数据!$J:$J,销售取值基础数据!$I:$I,$A7,销售取值基础数据!$B:$B,"&lt;="&amp;CS$4))*110%/(180-CS$4),CT$4&gt;=$C7,($L7-SUM(辅助表!$P7:CT7))*110%/(180-CS$4)),$A$2="销售计划（销售前）",$L7*110%/180,$A$2="达成情况",IF(CT$4&gt;=$C7,"实际销售数量未更新",IF($C7&gt;CT$4,SUMIFS(销售取值基础数据!$J:$J,销售取值基础数据!$I:$I,$A7,销售取值基础数据!$B:$B,CT$4),"")/_xlfn.IFS(CT$4&lt;$C7,($L7-SUMIFS(销售取值基础数据!$J:$J,销售取值基础数据!$I:$I,$A7,销售取值基础数据!$B:$B,"&lt;="&amp;CS$4))*110%/(180-CS$4),CT$4&gt;=$C7,($L7-SUM(辅助表!$P7:CT7))*110%/(180-CS$4))),$A$2="实际销售",IF($C7&gt;CT$4,SUMIFS(销售取值基础数据!$J:$J,销售取值基础数据!$I:$I,$A7,销售取值基础数据!$B:$B,CT$4),""))</f>
        <v>5.8255494715572373</v>
      </c>
      <c r="CU7" s="23" cm="1">
        <f t="array" ref="CU7" ca="1">_xlfn.IFS($A$2="销售计划（销售后）",_xlfn.IFS(CU$4&lt;$C7,($L7-SUMIFS(销售取值基础数据!$J:$J,销售取值基础数据!$I:$I,$A7,销售取值基础数据!$B:$B,"&lt;="&amp;CT$4))*110%/(180-CT$4),CU$4&gt;=$C7,($L7-SUM(辅助表!$P7:CU7))*110%/(180-CT$4)),$A$2="销售计划（销售前）",$L7*110%/180,$A$2="达成情况",IF(CU$4&gt;=$C7,"实际销售数量未更新",IF($C7&gt;CU$4,SUMIFS(销售取值基础数据!$J:$J,销售取值基础数据!$I:$I,$A7,销售取值基础数据!$B:$B,CU$4),"")/_xlfn.IFS(CU$4&lt;$C7,($L7-SUMIFS(销售取值基础数据!$J:$J,销售取值基础数据!$I:$I,$A7,销售取值基础数据!$B:$B,"&lt;="&amp;CT$4))*110%/(180-CT$4),CU$4&gt;=$C7,($L7-SUM(辅助表!$P7:CU7))*110%/(180-CT$4))),$A$2="实际销售",IF($C7&gt;CU$4,SUMIFS(销售取值基础数据!$J:$J,销售取值基础数据!$I:$I,$A7,销售取值基础数据!$B:$B,CU$4),""))</f>
        <v>5.8194811908576973</v>
      </c>
      <c r="CV7" s="23" cm="1">
        <f t="array" ref="CV7" ca="1">_xlfn.IFS($A$2="销售计划（销售后）",_xlfn.IFS(CV$4&lt;$C7,($L7-SUMIFS(销售取值基础数据!$J:$J,销售取值基础数据!$I:$I,$A7,销售取值基础数据!$B:$B,"&lt;="&amp;CU$4))*110%/(180-CU$4),CV$4&gt;=$C7,($L7-SUM(辅助表!$P7:CV7))*110%/(180-CU$4)),$A$2="销售计划（销售前）",$L7*110%/180,$A$2="达成情况",IF(CV$4&gt;=$C7,"实际销售数量未更新",IF($C7&gt;CV$4,SUMIFS(销售取值基础数据!$J:$J,销售取值基础数据!$I:$I,$A7,销售取值基础数据!$B:$B,CV$4),"")/_xlfn.IFS(CV$4&lt;$C7,($L7-SUMIFS(销售取值基础数据!$J:$J,销售取值基础数据!$I:$I,$A7,销售取值基础数据!$B:$B,"&lt;="&amp;CU$4))*110%/(180-CU$4),CV$4&gt;=$C7,($L7-SUM(辅助表!$P7:CV7))*110%/(180-CU$4))),$A$2="实际销售",IF($C7&gt;CV$4,SUMIFS(销售取值基础数据!$J:$J,销售取值基础数据!$I:$I,$A7,销售取值基础数据!$B:$B,CV$4),""))</f>
        <v>5.8133554211831111</v>
      </c>
      <c r="CW7" s="23" cm="1">
        <f t="array" ref="CW7" ca="1">_xlfn.IFS($A$2="销售计划（销售后）",_xlfn.IFS(CW$4&lt;$C7,($L7-SUMIFS(销售取值基础数据!$J:$J,销售取值基础数据!$I:$I,$A7,销售取值基础数据!$B:$B,"&lt;="&amp;CV$4))*110%/(180-CV$4),CW$4&gt;=$C7,($L7-SUM(辅助表!$P7:CW7))*110%/(180-CV$4)),$A$2="销售计划（销售前）",$L7*110%/180,$A$2="达成情况",IF(CW$4&gt;=$C7,"实际销售数量未更新",IF($C7&gt;CW$4,SUMIFS(销售取值基础数据!$J:$J,销售取值基础数据!$I:$I,$A7,销售取值基础数据!$B:$B,CW$4),"")/_xlfn.IFS(CW$4&lt;$C7,($L7-SUMIFS(销售取值基础数据!$J:$J,销售取值基础数据!$I:$I,$A7,销售取值基础数据!$B:$B,"&lt;="&amp;CV$4))*110%/(180-CV$4),CW$4&gt;=$C7,($L7-SUM(辅助表!$P7:CW7))*110%/(180-CV$4))),$A$2="实际销售",IF($C7&gt;CW$4,SUMIFS(销售取值基础数据!$J:$J,销售取值基础数据!$I:$I,$A7,销售取值基础数据!$B:$B,CW$4),""))</f>
        <v>5.8071710005222776</v>
      </c>
      <c r="CX7" s="23" cm="1">
        <f t="array" ref="CX7" ca="1">_xlfn.IFS($A$2="销售计划（销售后）",_xlfn.IFS(CX$4&lt;$C7,($L7-SUMIFS(销售取值基础数据!$J:$J,销售取值基础数据!$I:$I,$A7,销售取值基础数据!$B:$B,"&lt;="&amp;CW$4))*110%/(180-CW$4),CX$4&gt;=$C7,($L7-SUM(辅助表!$P7:CX7))*110%/(180-CW$4)),$A$2="销售计划（销售前）",$L7*110%/180,$A$2="达成情况",IF(CX$4&gt;=$C7,"实际销售数量未更新",IF($C7&gt;CX$4,SUMIFS(销售取值基础数据!$J:$J,销售取值基础数据!$I:$I,$A7,销售取值基础数据!$B:$B,CX$4),"")/_xlfn.IFS(CX$4&lt;$C7,($L7-SUMIFS(销售取值基础数据!$J:$J,销售取值基础数据!$I:$I,$A7,销售取值基础数据!$B:$B,"&lt;="&amp;CW$4))*110%/(180-CW$4),CX$4&gt;=$C7,($L7-SUM(辅助表!$P7:CX7))*110%/(180-CW$4))),$A$2="实际销售",IF($C7&gt;CX$4,SUMIFS(销售取值基础数据!$J:$J,销售取值基础数据!$I:$I,$A7,销售取值基础数据!$B:$B,CX$4),""))</f>
        <v>5.8009267306292429</v>
      </c>
      <c r="CY7" s="23" cm="1">
        <f t="array" ref="CY7" ca="1">_xlfn.IFS($A$2="销售计划（销售后）",_xlfn.IFS(CY$4&lt;$C7,($L7-SUMIFS(销售取值基础数据!$J:$J,销售取值基础数据!$I:$I,$A7,销售取值基础数据!$B:$B,"&lt;="&amp;CX$4))*110%/(180-CX$4),CY$4&gt;=$C7,($L7-SUM(辅助表!$P7:CY7))*110%/(180-CX$4)),$A$2="销售计划（销售前）",$L7*110%/180,$A$2="达成情况",IF(CY$4&gt;=$C7,"实际销售数量未更新",IF($C7&gt;CY$4,SUMIFS(销售取值基础数据!$J:$J,销售取值基础数据!$I:$I,$A7,销售取值基础数据!$B:$B,CY$4),"")/_xlfn.IFS(CY$4&lt;$C7,($L7-SUMIFS(销售取值基础数据!$J:$J,销售取值基础数据!$I:$I,$A7,销售取值基础数据!$B:$B,"&lt;="&amp;CX$4))*110%/(180-CX$4),CY$4&gt;=$C7,($L7-SUM(辅助表!$P7:CY7))*110%/(180-CX$4))),$A$2="实际销售",IF($C7&gt;CY$4,SUMIFS(销售取值基础数据!$J:$J,销售取值基础数据!$I:$I,$A7,销售取值基础数据!$B:$B,CY$4),""))</f>
        <v>5.7946213754872558</v>
      </c>
      <c r="CZ7" s="23" cm="1">
        <f t="array" ref="CZ7" ca="1">_xlfn.IFS($A$2="销售计划（销售后）",_xlfn.IFS(CZ$4&lt;$C7,($L7-SUMIFS(销售取值基础数据!$J:$J,销售取值基础数据!$I:$I,$A7,销售取值基础数据!$B:$B,"&lt;="&amp;CY$4))*110%/(180-CY$4),CZ$4&gt;=$C7,($L7-SUM(辅助表!$P7:CZ7))*110%/(180-CY$4)),$A$2="销售计划（销售前）",$L7*110%/180,$A$2="达成情况",IF(CZ$4&gt;=$C7,"实际销售数量未更新",IF($C7&gt;CZ$4,SUMIFS(销售取值基础数据!$J:$J,销售取值基础数据!$I:$I,$A7,销售取值基础数据!$B:$B,CZ$4),"")/_xlfn.IFS(CZ$4&lt;$C7,($L7-SUMIFS(销售取值基础数据!$J:$J,销售取值基础数据!$I:$I,$A7,销售取值基础数据!$B:$B,"&lt;="&amp;CY$4))*110%/(180-CY$4),CZ$4&gt;=$C7,($L7-SUM(辅助表!$P7:CZ7))*110%/(180-CY$4))),$A$2="实际销售",IF($C7&gt;CZ$4,SUMIFS(销售取值基础数据!$J:$J,销售取值基础数据!$I:$I,$A7,销售取值基础数据!$B:$B,CZ$4),""))</f>
        <v>5.7882536596900165</v>
      </c>
      <c r="DA7" s="23" cm="1">
        <f t="array" ref="DA7" ca="1">_xlfn.IFS($A$2="销售计划（销售后）",_xlfn.IFS(DA$4&lt;$C7,($L7-SUMIFS(销售取值基础数据!$J:$J,销售取值基础数据!$I:$I,$A7,销售取值基础数据!$B:$B,"&lt;="&amp;CZ$4))*110%/(180-CZ$4),DA$4&gt;=$C7,($L7-SUM(辅助表!$P7:DA7))*110%/(180-CZ$4)),$A$2="销售计划（销售前）",$L7*110%/180,$A$2="达成情况",IF(DA$4&gt;=$C7,"实际销售数量未更新",IF($C7&gt;DA$4,SUMIFS(销售取值基础数据!$J:$J,销售取值基础数据!$I:$I,$A7,销售取值基础数据!$B:$B,DA$4),"")/_xlfn.IFS(DA$4&lt;$C7,($L7-SUMIFS(销售取值基础数据!$J:$J,销售取值基础数据!$I:$I,$A7,销售取值基础数据!$B:$B,"&lt;="&amp;CZ$4))*110%/(180-CZ$4),DA$4&gt;=$C7,($L7-SUM(辅助表!$P7:DA7))*110%/(180-CZ$4))),$A$2="实际销售",IF($C7&gt;DA$4,SUMIFS(销售取值基础数据!$J:$J,销售取值基础数据!$I:$I,$A7,销售取值基础数据!$B:$B,DA$4),""))</f>
        <v>5.7818222667348058</v>
      </c>
      <c r="DB7" s="23" cm="1">
        <f t="array" ref="DB7" ca="1">_xlfn.IFS($A$2="销售计划（销售后）",_xlfn.IFS(DB$4&lt;$C7,($L7-SUMIFS(销售取值基础数据!$J:$J,销售取值基础数据!$I:$I,$A7,销售取值基础数据!$B:$B,"&lt;="&amp;DA$4))*110%/(180-DA$4),DB$4&gt;=$C7,($L7-SUM(辅助表!$P7:DB7))*110%/(180-DA$4)),$A$2="销售计划（销售前）",$L7*110%/180,$A$2="达成情况",IF(DB$4&gt;=$C7,"实际销售数量未更新",IF($C7&gt;DB$4,SUMIFS(销售取值基础数据!$J:$J,销售取值基础数据!$I:$I,$A7,销售取值基础数据!$B:$B,DB$4),"")/_xlfn.IFS(DB$4&lt;$C7,($L7-SUMIFS(销售取值基础数据!$J:$J,销售取值基础数据!$I:$I,$A7,销售取值基础数据!$B:$B,"&lt;="&amp;DA$4))*110%/(180-DA$4),DB$4&gt;=$C7,($L7-SUM(辅助表!$P7:DB7))*110%/(180-DA$4))),$A$2="实际销售",IF($C7&gt;DB$4,SUMIFS(销售取值基础数据!$J:$J,销售取值基础数据!$I:$I,$A7,销售取值基础数据!$B:$B,DB$4),""))</f>
        <v>5.7753258372216196</v>
      </c>
      <c r="DC7" s="23" cm="1">
        <f t="array" ref="DC7" ca="1">_xlfn.IFS($A$2="销售计划（销售后）",_xlfn.IFS(DC$4&lt;$C7,($L7-SUMIFS(销售取值基础数据!$J:$J,销售取值基础数据!$I:$I,$A7,销售取值基础数据!$B:$B,"&lt;="&amp;DB$4))*110%/(180-DB$4),DC$4&gt;=$C7,($L7-SUM(辅助表!$P7:DC7))*110%/(180-DB$4)),$A$2="销售计划（销售前）",$L7*110%/180,$A$2="达成情况",IF(DC$4&gt;=$C7,"实际销售数量未更新",IF($C7&gt;DC$4,SUMIFS(销售取值基础数据!$J:$J,销售取值基础数据!$I:$I,$A7,销售取值基础数据!$B:$B,DC$4),"")/_xlfn.IFS(DC$4&lt;$C7,($L7-SUMIFS(销售取值基础数据!$J:$J,销售取值基础数据!$I:$I,$A7,销售取值基础数据!$B:$B,"&lt;="&amp;DB$4))*110%/(180-DB$4),DC$4&gt;=$C7,($L7-SUM(辅助表!$P7:DC7))*110%/(180-DB$4))),$A$2="实际销售",IF($C7&gt;DC$4,SUMIFS(销售取值基础数据!$J:$J,销售取值基础数据!$I:$I,$A7,销售取值基础数据!$B:$B,DC$4),""))</f>
        <v>5.7687629669520497</v>
      </c>
      <c r="DD7" s="23" cm="1">
        <f t="array" ref="DD7" ca="1">_xlfn.IFS($A$2="销售计划（销售后）",_xlfn.IFS(DD$4&lt;$C7,($L7-SUMIFS(销售取值基础数据!$J:$J,销售取值基础数据!$I:$I,$A7,销售取值基础数据!$B:$B,"&lt;="&amp;DC$4))*110%/(180-DC$4),DD$4&gt;=$C7,($L7-SUM(辅助表!$P7:DD7))*110%/(180-DC$4)),$A$2="销售计划（销售前）",$L7*110%/180,$A$2="达成情况",IF(DD$4&gt;=$C7,"实际销售数量未更新",IF($C7&gt;DD$4,SUMIFS(销售取值基础数据!$J:$J,销售取值基础数据!$I:$I,$A7,销售取值基础数据!$B:$B,DD$4),"")/_xlfn.IFS(DD$4&lt;$C7,($L7-SUMIFS(销售取值基础数据!$J:$J,销售取值基础数据!$I:$I,$A7,销售取值基础数据!$B:$B,"&lt;="&amp;DC$4))*110%/(180-DC$4),DD$4&gt;=$C7,($L7-SUM(辅助表!$P7:DD7))*110%/(180-DC$4))),$A$2="实际销售",IF($C7&gt;DD$4,SUMIFS(销售取值基础数据!$J:$J,销售取值基础数据!$I:$I,$A7,销售取值基础数据!$B:$B,DD$4),""))</f>
        <v>5.7621322049210697</v>
      </c>
      <c r="DE7" s="23" cm="1">
        <f t="array" ref="DE7" ca="1">_xlfn.IFS($A$2="销售计划（销售后）",_xlfn.IFS(DE$4&lt;$C7,($L7-SUMIFS(销售取值基础数据!$J:$J,销售取值基础数据!$I:$I,$A7,销售取值基础数据!$B:$B,"&lt;="&amp;DD$4))*110%/(180-DD$4),DE$4&gt;=$C7,($L7-SUM(辅助表!$P7:DE7))*110%/(180-DD$4)),$A$2="销售计划（销售前）",$L7*110%/180,$A$2="达成情况",IF(DE$4&gt;=$C7,"实际销售数量未更新",IF($C7&gt;DE$4,SUMIFS(销售取值基础数据!$J:$J,销售取值基础数据!$I:$I,$A7,销售取值基础数据!$B:$B,DE$4),"")/_xlfn.IFS(DE$4&lt;$C7,($L7-SUMIFS(销售取值基础数据!$J:$J,销售取值基础数据!$I:$I,$A7,销售取值基础数据!$B:$B,"&lt;="&amp;DD$4))*110%/(180-DD$4),DE$4&gt;=$C7,($L7-SUM(辅助表!$P7:DE7))*110%/(180-DD$4))),$A$2="实际销售",IF($C7&gt;DE$4,SUMIFS(销售取值基础数据!$J:$J,销售取值基础数据!$I:$I,$A7,销售取值基础数据!$B:$B,DE$4),""))</f>
        <v>5.7554320511944175</v>
      </c>
      <c r="DF7" s="23" cm="1">
        <f t="array" ref="DF7" ca="1">_xlfn.IFS($A$2="销售计划（销售后）",_xlfn.IFS(DF$4&lt;$C7,($L7-SUMIFS(销售取值基础数据!$J:$J,销售取值基础数据!$I:$I,$A7,销售取值基础数据!$B:$B,"&lt;="&amp;DE$4))*110%/(180-DE$4),DF$4&gt;=$C7,($L7-SUM(辅助表!$P7:DF7))*110%/(180-DE$4)),$A$2="销售计划（销售前）",$L7*110%/180,$A$2="达成情况",IF(DF$4&gt;=$C7,"实际销售数量未更新",IF($C7&gt;DF$4,SUMIFS(销售取值基础数据!$J:$J,销售取值基础数据!$I:$I,$A7,销售取值基础数据!$B:$B,DF$4),"")/_xlfn.IFS(DF$4&lt;$C7,($L7-SUMIFS(销售取值基础数据!$J:$J,销售取值基础数据!$I:$I,$A7,销售取值基础数据!$B:$B,"&lt;="&amp;DE$4))*110%/(180-DE$4),DF$4&gt;=$C7,($L7-SUM(辅助表!$P7:DF7))*110%/(180-DE$4))),$A$2="实际销售",IF($C7&gt;DF$4,SUMIFS(销售取值基础数据!$J:$J,销售取值基础数据!$I:$I,$A7,销售取值基础数据!$B:$B,DF$4),""))</f>
        <v>5.7486609546635998</v>
      </c>
      <c r="DG7" s="23" cm="1">
        <f t="array" ref="DG7" ca="1">_xlfn.IFS($A$2="销售计划（销售后）",_xlfn.IFS(DG$4&lt;$C7,($L7-SUMIFS(销售取值基础数据!$J:$J,销售取值基础数据!$I:$I,$A7,销售取值基础数据!$B:$B,"&lt;="&amp;DF$4))*110%/(180-DF$4),DG$4&gt;=$C7,($L7-SUM(辅助表!$P7:DG7))*110%/(180-DF$4)),$A$2="销售计划（销售前）",$L7*110%/180,$A$2="达成情况",IF(DG$4&gt;=$C7,"实际销售数量未更新",IF($C7&gt;DG$4,SUMIFS(销售取值基础数据!$J:$J,销售取值基础数据!$I:$I,$A7,销售取值基础数据!$B:$B,DG$4),"")/_xlfn.IFS(DG$4&lt;$C7,($L7-SUMIFS(销售取值基础数据!$J:$J,销售取值基础数据!$I:$I,$A7,销售取值基础数据!$B:$B,"&lt;="&amp;DF$4))*110%/(180-DF$4),DG$4&gt;=$C7,($L7-SUM(辅助表!$P7:DG7))*110%/(180-DF$4))),$A$2="实际销售",IF($C7&gt;DG$4,SUMIFS(销售取值基础数据!$J:$J,销售取值基础数据!$I:$I,$A7,销售取值基础数据!$B:$B,DG$4),""))</f>
        <v>5.741817310669953</v>
      </c>
      <c r="DH7" s="23" cm="1">
        <f t="array" ref="DH7" ca="1">_xlfn.IFS($A$2="销售计划（销售后）",_xlfn.IFS(DH$4&lt;$C7,($L7-SUMIFS(销售取值基础数据!$J:$J,销售取值基础数据!$I:$I,$A7,销售取值基础数据!$B:$B,"&lt;="&amp;DG$4))*110%/(180-DG$4),DH$4&gt;=$C7,($L7-SUM(辅助表!$P7:DH7))*110%/(180-DG$4)),$A$2="销售计划（销售前）",$L7*110%/180,$A$2="达成情况",IF(DH$4&gt;=$C7,"实际销售数量未更新",IF($C7&gt;DH$4,SUMIFS(销售取值基础数据!$J:$J,销售取值基础数据!$I:$I,$A7,销售取值基础数据!$B:$B,DH$4),"")/_xlfn.IFS(DH$4&lt;$C7,($L7-SUMIFS(销售取值基础数据!$J:$J,销售取值基础数据!$I:$I,$A7,销售取值基础数据!$B:$B,"&lt;="&amp;DG$4))*110%/(180-DG$4),DH$4&gt;=$C7,($L7-SUM(辅助表!$P7:DH7))*110%/(180-DG$4))),$A$2="实际销售",IF($C7&gt;DH$4,SUMIFS(销售取值基础数据!$J:$J,销售取值基础数据!$I:$I,$A7,销售取值基础数据!$B:$B,DH$4),""))</f>
        <v>5.7348994584884236</v>
      </c>
      <c r="DI7" s="23" cm="1">
        <f t="array" ref="DI7" ca="1">_xlfn.IFS($A$2="销售计划（销售后）",_xlfn.IFS(DI$4&lt;$C7,($L7-SUMIFS(销售取值基础数据!$J:$J,销售取值基础数据!$I:$I,$A7,销售取值基础数据!$B:$B,"&lt;="&amp;DH$4))*110%/(180-DH$4),DI$4&gt;=$C7,($L7-SUM(辅助表!$P7:DI7))*110%/(180-DH$4)),$A$2="销售计划（销售前）",$L7*110%/180,$A$2="达成情况",IF(DI$4&gt;=$C7,"实际销售数量未更新",IF($C7&gt;DI$4,SUMIFS(销售取值基础数据!$J:$J,销售取值基础数据!$I:$I,$A7,销售取值基础数据!$B:$B,DI$4),"")/_xlfn.IFS(DI$4&lt;$C7,($L7-SUMIFS(销售取值基础数据!$J:$J,销售取值基础数据!$I:$I,$A7,销售取值基础数据!$B:$B,"&lt;="&amp;DH$4))*110%/(180-DH$4),DI$4&gt;=$C7,($L7-SUM(辅助表!$P7:DI7))*110%/(180-DH$4))),$A$2="实际销售",IF($C7&gt;DI$4,SUMIFS(销售取值基础数据!$J:$J,销售取值基础数据!$I:$I,$A7,销售取值基础数据!$B:$B,DI$4),""))</f>
        <v>5.7279056786609992</v>
      </c>
      <c r="DJ7" s="23" cm="1">
        <f t="array" ref="DJ7" ca="1">_xlfn.IFS($A$2="销售计划（销售后）",_xlfn.IFS(DJ$4&lt;$C7,($L7-SUMIFS(销售取值基础数据!$J:$J,销售取值基础数据!$I:$I,$A7,销售取值基础数据!$B:$B,"&lt;="&amp;DI$4))*110%/(180-DI$4),DJ$4&gt;=$C7,($L7-SUM(辅助表!$P7:DJ7))*110%/(180-DI$4)),$A$2="销售计划（销售前）",$L7*110%/180,$A$2="达成情况",IF(DJ$4&gt;=$C7,"实际销售数量未更新",IF($C7&gt;DJ$4,SUMIFS(销售取值基础数据!$J:$J,销售取值基础数据!$I:$I,$A7,销售取值基础数据!$B:$B,DJ$4),"")/_xlfn.IFS(DJ$4&lt;$C7,($L7-SUMIFS(销售取值基础数据!$J:$J,销售取值基础数据!$I:$I,$A7,销售取值基础数据!$B:$B,"&lt;="&amp;DI$4))*110%/(180-DI$4),DJ$4&gt;=$C7,($L7-SUM(辅助表!$P7:DJ7))*110%/(180-DI$4))),$A$2="实际销售",IF($C7&gt;DJ$4,SUMIFS(销售取值基础数据!$J:$J,销售取值基础数据!$I:$I,$A7,销售取值基础数据!$B:$B,DJ$4),""))</f>
        <v>5.7208341901688247</v>
      </c>
      <c r="DK7" s="23" cm="1">
        <f t="array" ref="DK7" ca="1">_xlfn.IFS($A$2="销售计划（销售后）",_xlfn.IFS(DK$4&lt;$C7,($L7-SUMIFS(销售取值基础数据!$J:$J,销售取值基础数据!$I:$I,$A7,销售取值基础数据!$B:$B,"&lt;="&amp;DJ$4))*110%/(180-DJ$4),DK$4&gt;=$C7,($L7-SUM(辅助表!$P7:DK7))*110%/(180-DJ$4)),$A$2="销售计划（销售前）",$L7*110%/180,$A$2="达成情况",IF(DK$4&gt;=$C7,"实际销售数量未更新",IF($C7&gt;DK$4,SUMIFS(销售取值基础数据!$J:$J,销售取值基础数据!$I:$I,$A7,销售取值基础数据!$B:$B,DK$4),"")/_xlfn.IFS(DK$4&lt;$C7,($L7-SUMIFS(销售取值基础数据!$J:$J,销售取值基础数据!$I:$I,$A7,销售取值基础数据!$B:$B,"&lt;="&amp;DJ$4))*110%/(180-DJ$4),DK$4&gt;=$C7,($L7-SUM(辅助表!$P7:DK7))*110%/(180-DJ$4))),$A$2="实际销售",IF($C7&gt;DK$4,SUMIFS(销售取值基础数据!$J:$J,销售取值基础数据!$I:$I,$A7,销售取值基础数据!$B:$B,DK$4),""))</f>
        <v>5.7136831474311132</v>
      </c>
      <c r="DL7" s="23" cm="1">
        <f t="array" ref="DL7" ca="1">_xlfn.IFS($A$2="销售计划（销售后）",_xlfn.IFS(DL$4&lt;$C7,($L7-SUMIFS(销售取值基础数据!$J:$J,销售取值基础数据!$I:$I,$A7,销售取值基础数据!$B:$B,"&lt;="&amp;DK$4))*110%/(180-DK$4),DL$4&gt;=$C7,($L7-SUM(辅助表!$P7:DL7))*110%/(180-DK$4)),$A$2="销售计划（销售前）",$L7*110%/180,$A$2="达成情况",IF(DL$4&gt;=$C7,"实际销售数量未更新",IF($C7&gt;DL$4,SUMIFS(销售取值基础数据!$J:$J,销售取值基础数据!$I:$I,$A7,销售取值基础数据!$B:$B,DL$4),"")/_xlfn.IFS(DL$4&lt;$C7,($L7-SUMIFS(销售取值基础数据!$J:$J,销售取值基础数据!$I:$I,$A7,销售取值基础数据!$B:$B,"&lt;="&amp;DK$4))*110%/(180-DK$4),DL$4&gt;=$C7,($L7-SUM(辅助表!$P7:DL7))*110%/(180-DK$4))),$A$2="实际销售",IF($C7&gt;DL$4,SUMIFS(销售取值基础数据!$J:$J,销售取值基础数据!$I:$I,$A7,销售取值基础数据!$B:$B,DL$4),""))</f>
        <v>5.7064506371179098</v>
      </c>
      <c r="DM7" s="23" cm="1">
        <f t="array" ref="DM7" ca="1">_xlfn.IFS($A$2="销售计划（销售后）",_xlfn.IFS(DM$4&lt;$C7,($L7-SUMIFS(销售取值基础数据!$J:$J,销售取值基础数据!$I:$I,$A7,销售取值基础数据!$B:$B,"&lt;="&amp;DL$4))*110%/(180-DL$4),DM$4&gt;=$C7,($L7-SUM(辅助表!$P7:DM7))*110%/(180-DL$4)),$A$2="销售计划（销售前）",$L7*110%/180,$A$2="达成情况",IF(DM$4&gt;=$C7,"实际销售数量未更新",IF($C7&gt;DM$4,SUMIFS(销售取值基础数据!$J:$J,销售取值基础数据!$I:$I,$A7,销售取值基础数据!$B:$B,DM$4),"")/_xlfn.IFS(DM$4&lt;$C7,($L7-SUMIFS(销售取值基础数据!$J:$J,销售取值基础数据!$I:$I,$A7,销售取值基础数据!$B:$B,"&lt;="&amp;DL$4))*110%/(180-DL$4),DM$4&gt;=$C7,($L7-SUM(辅助表!$P7:DM7))*110%/(180-DL$4))),$A$2="实际销售",IF($C7&gt;DM$4,SUMIFS(销售取值基础数据!$J:$J,销售取值基础数据!$I:$I,$A7,销售取值基础数据!$B:$B,DM$4),""))</f>
        <v>5.6991346747626306</v>
      </c>
      <c r="DN7" s="23" cm="1">
        <f t="array" ref="DN7" ca="1">_xlfn.IFS($A$2="销售计划（销售后）",_xlfn.IFS(DN$4&lt;$C7,($L7-SUMIFS(销售取值基础数据!$J:$J,销售取值基础数据!$I:$I,$A7,销售取值基础数据!$B:$B,"&lt;="&amp;DM$4))*110%/(180-DM$4),DN$4&gt;=$C7,($L7-SUM(辅助表!$P7:DN7))*110%/(180-DM$4)),$A$2="销售计划（销售前）",$L7*110%/180,$A$2="达成情况",IF(DN$4&gt;=$C7,"实际销售数量未更新",IF($C7&gt;DN$4,SUMIFS(销售取值基础数据!$J:$J,销售取值基础数据!$I:$I,$A7,销售取值基础数据!$B:$B,DN$4),"")/_xlfn.IFS(DN$4&lt;$C7,($L7-SUMIFS(销售取值基础数据!$J:$J,销售取值基础数据!$I:$I,$A7,销售取值基础数据!$B:$B,"&lt;="&amp;DM$4))*110%/(180-DM$4),DN$4&gt;=$C7,($L7-SUM(辅助表!$P7:DN7))*110%/(180-DM$4))),$A$2="实际销售",IF($C7&gt;DN$4,SUMIFS(销售取值基础数据!$J:$J,销售取值基础数据!$I:$I,$A7,销售取值基础数据!$B:$B,DN$4),""))</f>
        <v>5.6917332011590434</v>
      </c>
      <c r="DO7" s="23" cm="1">
        <f t="array" ref="DO7" ca="1">_xlfn.IFS($A$2="销售计划（销售后）",_xlfn.IFS(DO$4&lt;$C7,($L7-SUMIFS(销售取值基础数据!$J:$J,销售取值基础数据!$I:$I,$A7,销售取值基础数据!$B:$B,"&lt;="&amp;DN$4))*110%/(180-DN$4),DO$4&gt;=$C7,($L7-SUM(辅助表!$P7:DO7))*110%/(180-DN$4)),$A$2="销售计划（销售前）",$L7*110%/180,$A$2="达成情况",IF(DO$4&gt;=$C7,"实际销售数量未更新",IF($C7&gt;DO$4,SUMIFS(销售取值基础数据!$J:$J,销售取值基础数据!$I:$I,$A7,销售取值基础数据!$B:$B,DO$4),"")/_xlfn.IFS(DO$4&lt;$C7,($L7-SUMIFS(销售取值基础数据!$J:$J,销售取值基础数据!$I:$I,$A7,销售取值基础数据!$B:$B,"&lt;="&amp;DN$4))*110%/(180-DN$4),DO$4&gt;=$C7,($L7-SUM(辅助表!$P7:DO7))*110%/(180-DN$4))),$A$2="实际销售",IF($C7&gt;DO$4,SUMIFS(销售取值基础数据!$J:$J,销售取值基础数据!$I:$I,$A7,销售取值基础数据!$B:$B,DO$4),""))</f>
        <v>5.6842440785259383</v>
      </c>
      <c r="DP7" s="23" cm="1">
        <f t="array" ref="DP7" ca="1">_xlfn.IFS($A$2="销售计划（销售后）",_xlfn.IFS(DP$4&lt;$C7,($L7-SUMIFS(销售取值基础数据!$J:$J,销售取值基础数据!$I:$I,$A7,销售取值基础数据!$B:$B,"&lt;="&amp;DO$4))*110%/(180-DO$4),DP$4&gt;=$C7,($L7-SUM(辅助表!$P7:DP7))*110%/(180-DO$4)),$A$2="销售计划（销售前）",$L7*110%/180,$A$2="达成情况",IF(DP$4&gt;=$C7,"实际销售数量未更新",IF($C7&gt;DP$4,SUMIFS(销售取值基础数据!$J:$J,销售取值基础数据!$I:$I,$A7,销售取值基础数据!$B:$B,DP$4),"")/_xlfn.IFS(DP$4&lt;$C7,($L7-SUMIFS(销售取值基础数据!$J:$J,销售取值基础数据!$I:$I,$A7,销售取值基础数据!$B:$B,"&lt;="&amp;DO$4))*110%/(180-DO$4),DP$4&gt;=$C7,($L7-SUM(辅助表!$P7:DP7))*110%/(180-DO$4))),$A$2="实际销售",IF($C7&gt;DP$4,SUMIFS(销售取值基础数据!$J:$J,销售取值基础数据!$I:$I,$A7,销售取值基础数据!$B:$B,DP$4),""))</f>
        <v>5.6766650864212371</v>
      </c>
      <c r="DQ7" s="23" cm="1">
        <f t="array" ref="DQ7" ca="1">_xlfn.IFS($A$2="销售计划（销售后）",_xlfn.IFS(DQ$4&lt;$C7,($L7-SUMIFS(销售取值基础数据!$J:$J,销售取值基础数据!$I:$I,$A7,销售取值基础数据!$B:$B,"&lt;="&amp;DP$4))*110%/(180-DP$4),DQ$4&gt;=$C7,($L7-SUM(辅助表!$P7:DQ7))*110%/(180-DP$4)),$A$2="销售计划（销售前）",$L7*110%/180,$A$2="达成情况",IF(DQ$4&gt;=$C7,"实际销售数量未更新",IF($C7&gt;DQ$4,SUMIFS(销售取值基础数据!$J:$J,销售取值基础数据!$I:$I,$A7,销售取值基础数据!$B:$B,DQ$4),"")/_xlfn.IFS(DQ$4&lt;$C7,($L7-SUMIFS(销售取值基础数据!$J:$J,销售取值基础数据!$I:$I,$A7,销售取值基础数据!$B:$B,"&lt;="&amp;DP$4))*110%/(180-DP$4),DQ$4&gt;=$C7,($L7-SUM(辅助表!$P7:DQ7))*110%/(180-DP$4))),$A$2="实际销售",IF($C7&gt;DQ$4,SUMIFS(销售取值基础数据!$J:$J,销售取值基础数据!$I:$I,$A7,销售取值基础数据!$B:$B,DQ$4),""))</f>
        <v>5.6689939173855324</v>
      </c>
      <c r="DR7" s="23" cm="1">
        <f t="array" ref="DR7" ca="1">_xlfn.IFS($A$2="销售计划（销售后）",_xlfn.IFS(DR$4&lt;$C7,($L7-SUMIFS(销售取值基础数据!$J:$J,销售取值基础数据!$I:$I,$A7,销售取值基础数据!$B:$B,"&lt;="&amp;DQ$4))*110%/(180-DQ$4),DR$4&gt;=$C7,($L7-SUM(辅助表!$P7:DR7))*110%/(180-DQ$4)),$A$2="销售计划（销售前）",$L7*110%/180,$A$2="达成情况",IF(DR$4&gt;=$C7,"实际销售数量未更新",IF($C7&gt;DR$4,SUMIFS(销售取值基础数据!$J:$J,销售取值基础数据!$I:$I,$A7,销售取值基础数据!$B:$B,DR$4),"")/_xlfn.IFS(DR$4&lt;$C7,($L7-SUMIFS(销售取值基础数据!$J:$J,销售取值基础数据!$I:$I,$A7,销售取值基础数据!$B:$B,"&lt;="&amp;DQ$4))*110%/(180-DQ$4),DR$4&gt;=$C7,($L7-SUM(辅助表!$P7:DR7))*110%/(180-DQ$4))),$A$2="实际销售",IF($C7&gt;DR$4,SUMIFS(销售取值基础数据!$J:$J,销售取值基础数据!$I:$I,$A7,销售取值基础数据!$B:$B,DR$4),""))</f>
        <v>5.6612281722932245</v>
      </c>
      <c r="DS7" s="23" cm="1">
        <f t="array" ref="DS7" ca="1">_xlfn.IFS($A$2="销售计划（销售后）",_xlfn.IFS(DS$4&lt;$C7,($L7-SUMIFS(销售取值基础数据!$J:$J,销售取值基础数据!$I:$I,$A7,销售取值基础数据!$B:$B,"&lt;="&amp;DR$4))*110%/(180-DR$4),DS$4&gt;=$C7,($L7-SUM(辅助表!$P7:DS7))*110%/(180-DR$4)),$A$2="销售计划（销售前）",$L7*110%/180,$A$2="达成情况",IF(DS$4&gt;=$C7,"实际销售数量未更新",IF($C7&gt;DS$4,SUMIFS(销售取值基础数据!$J:$J,销售取值基础数据!$I:$I,$A7,销售取值基础数据!$B:$B,DS$4),"")/_xlfn.IFS(DS$4&lt;$C7,($L7-SUMIFS(销售取值基础数据!$J:$J,销售取值基础数据!$I:$I,$A7,销售取值基础数据!$B:$B,"&lt;="&amp;DR$4))*110%/(180-DR$4),DS$4&gt;=$C7,($L7-SUM(辅助表!$P7:DS7))*110%/(180-DR$4))),$A$2="实际销售",IF($C7&gt;DS$4,SUMIFS(销售取值基础数据!$J:$J,销售取值基础数据!$I:$I,$A7,销售取值基础数据!$B:$B,DS$4),""))</f>
        <v>5.6533653553872618</v>
      </c>
      <c r="DT7" s="23" cm="1">
        <f t="array" ref="DT7" ca="1">_xlfn.IFS($A$2="销售计划（销售后）",_xlfn.IFS(DT$4&lt;$C7,($L7-SUMIFS(销售取值基础数据!$J:$J,销售取值基础数据!$I:$I,$A7,销售取值基础数据!$B:$B,"&lt;="&amp;DS$4))*110%/(180-DS$4),DT$4&gt;=$C7,($L7-SUM(辅助表!$P7:DT7))*110%/(180-DS$4)),$A$2="销售计划（销售前）",$L7*110%/180,$A$2="达成情况",IF(DT$4&gt;=$C7,"实际销售数量未更新",IF($C7&gt;DT$4,SUMIFS(销售取值基础数据!$J:$J,销售取值基础数据!$I:$I,$A7,销售取值基础数据!$B:$B,DT$4),"")/_xlfn.IFS(DT$4&lt;$C7,($L7-SUMIFS(销售取值基础数据!$J:$J,销售取值基础数据!$I:$I,$A7,销售取值基础数据!$B:$B,"&lt;="&amp;DS$4))*110%/(180-DS$4),DT$4&gt;=$C7,($L7-SUM(辅助表!$P7:DT7))*110%/(180-DS$4))),$A$2="实际销售",IF($C7&gt;DT$4,SUMIFS(销售取值基础数据!$J:$J,销售取值基础数据!$I:$I,$A7,销售取值基础数据!$B:$B,DT$4),""))</f>
        <v>5.6454028689712237</v>
      </c>
      <c r="DU7" s="23" cm="1">
        <f t="array" ref="DU7" ca="1">_xlfn.IFS($A$2="销售计划（销售后）",_xlfn.IFS(DU$4&lt;$C7,($L7-SUMIFS(销售取值基础数据!$J:$J,销售取值基础数据!$I:$I,$A7,销售取值基础数据!$B:$B,"&lt;="&amp;DT$4))*110%/(180-DT$4),DU$4&gt;=$C7,($L7-SUM(辅助表!$P7:DU7))*110%/(180-DT$4)),$A$2="销售计划（销售前）",$L7*110%/180,$A$2="达成情况",IF(DU$4&gt;=$C7,"实际销售数量未更新",IF($C7&gt;DU$4,SUMIFS(销售取值基础数据!$J:$J,销售取值基础数据!$I:$I,$A7,销售取值基础数据!$B:$B,DU$4),"")/_xlfn.IFS(DU$4&lt;$C7,($L7-SUMIFS(销售取值基础数据!$J:$J,销售取值基础数据!$I:$I,$A7,销售取值基础数据!$B:$B,"&lt;="&amp;DT$4))*110%/(180-DT$4),DU$4&gt;=$C7,($L7-SUM(辅助表!$P7:DU7))*110%/(180-DT$4))),$A$2="实际销售",IF($C7&gt;DU$4,SUMIFS(销售取值基础数据!$J:$J,销售取值基础数据!$I:$I,$A7,销售取值基础数据!$B:$B,DU$4),""))</f>
        <v>5.6373380077298361</v>
      </c>
      <c r="DV7" s="23" cm="1">
        <f t="array" ref="DV7" ca="1">_xlfn.IFS($A$2="销售计划（销售后）",_xlfn.IFS(DV$4&lt;$C7,($L7-SUMIFS(销售取值基础数据!$J:$J,销售取值基础数据!$I:$I,$A7,销售取值基础数据!$B:$B,"&lt;="&amp;DU$4))*110%/(180-DU$4),DV$4&gt;=$C7,($L7-SUM(辅助表!$P7:DV7))*110%/(180-DU$4)),$A$2="销售计划（销售前）",$L7*110%/180,$A$2="达成情况",IF(DV$4&gt;=$C7,"实际销售数量未更新",IF($C7&gt;DV$4,SUMIFS(销售取值基础数据!$J:$J,销售取值基础数据!$I:$I,$A7,销售取值基础数据!$B:$B,DV$4),"")/_xlfn.IFS(DV$4&lt;$C7,($L7-SUMIFS(销售取值基础数据!$J:$J,销售取值基础数据!$I:$I,$A7,销售取值基础数据!$B:$B,"&lt;="&amp;DU$4))*110%/(180-DU$4),DV$4&gt;=$C7,($L7-SUM(辅助表!$P7:DV7))*110%/(180-DU$4))),$A$2="实际销售",IF($C7&gt;DV$4,SUMIFS(销售取值基础数据!$J:$J,销售取值基础数据!$I:$I,$A7,销售取值基础数据!$B:$B,DV$4),""))</f>
        <v>5.6291679526461698</v>
      </c>
      <c r="DW7" s="23" cm="1">
        <f t="array" ref="DW7" ca="1">_xlfn.IFS($A$2="销售计划（销售后）",_xlfn.IFS(DW$4&lt;$C7,($L7-SUMIFS(销售取值基础数据!$J:$J,销售取值基础数据!$I:$I,$A7,销售取值基础数据!$B:$B,"&lt;="&amp;DV$4))*110%/(180-DV$4),DW$4&gt;=$C7,($L7-SUM(辅助表!$P7:DW7))*110%/(180-DV$4)),$A$2="销售计划（销售前）",$L7*110%/180,$A$2="达成情况",IF(DW$4&gt;=$C7,"实际销售数量未更新",IF($C7&gt;DW$4,SUMIFS(销售取值基础数据!$J:$J,销售取值基础数据!$I:$I,$A7,销售取值基础数据!$B:$B,DW$4),"")/_xlfn.IFS(DW$4&lt;$C7,($L7-SUMIFS(销售取值基础数据!$J:$J,销售取值基础数据!$I:$I,$A7,销售取值基础数据!$B:$B,"&lt;="&amp;DV$4))*110%/(180-DV$4),DW$4&gt;=$C7,($L7-SUM(辅助表!$P7:DW7))*110%/(180-DV$4))),$A$2="实际销售",IF($C7&gt;DW$4,SUMIFS(销售取值基础数据!$J:$J,销售取值基础数据!$I:$I,$A7,销售取值基础数据!$B:$B,DW$4),""))</f>
        <v>5.6208897644805136</v>
      </c>
      <c r="DX7" s="23" cm="1">
        <f t="array" ref="DX7" ca="1">_xlfn.IFS($A$2="销售计划（销售后）",_xlfn.IFS(DX$4&lt;$C7,($L7-SUMIFS(销售取值基础数据!$J:$J,销售取值基础数据!$I:$I,$A7,销售取值基础数据!$B:$B,"&lt;="&amp;DW$4))*110%/(180-DW$4),DX$4&gt;=$C7,($L7-SUM(辅助表!$P7:DX7))*110%/(180-DW$4)),$A$2="销售计划（销售前）",$L7*110%/180,$A$2="达成情况",IF(DX$4&gt;=$C7,"实际销售数量未更新",IF($C7&gt;DX$4,SUMIFS(销售取值基础数据!$J:$J,销售取值基础数据!$I:$I,$A7,销售取值基础数据!$B:$B,DX$4),"")/_xlfn.IFS(DX$4&lt;$C7,($L7-SUMIFS(销售取值基础数据!$J:$J,销售取值基础数据!$I:$I,$A7,销售取值基础数据!$B:$B,"&lt;="&amp;DW$4))*110%/(180-DW$4),DX$4&gt;=$C7,($L7-SUM(辅助表!$P7:DX7))*110%/(180-DW$4))),$A$2="实际销售",IF($C7&gt;DX$4,SUMIFS(销售取值基础数据!$J:$J,销售取值基础数据!$I:$I,$A7,销售取值基础数据!$B:$B,DX$4),""))</f>
        <v>5.6125003767723349</v>
      </c>
      <c r="DY7" s="23" cm="1">
        <f t="array" ref="DY7" ca="1">_xlfn.IFS($A$2="销售计划（销售后）",_xlfn.IFS(DY$4&lt;$C7,($L7-SUMIFS(销售取值基础数据!$J:$J,销售取值基础数据!$I:$I,$A7,销售取值基础数据!$B:$B,"&lt;="&amp;DX$4))*110%/(180-DX$4),DY$4&gt;=$C7,($L7-SUM(辅助表!$P7:DY7))*110%/(180-DX$4)),$A$2="销售计划（销售前）",$L7*110%/180,$A$2="达成情况",IF(DY$4&gt;=$C7,"实际销售数量未更新",IF($C7&gt;DY$4,SUMIFS(销售取值基础数据!$J:$J,销售取值基础数据!$I:$I,$A7,销售取值基础数据!$B:$B,DY$4),"")/_xlfn.IFS(DY$4&lt;$C7,($L7-SUMIFS(销售取值基础数据!$J:$J,销售取值基础数据!$I:$I,$A7,销售取值基础数据!$B:$B,"&lt;="&amp;DX$4))*110%/(180-DX$4),DY$4&gt;=$C7,($L7-SUM(辅助表!$P7:DY7))*110%/(180-DX$4))),$A$2="实际销售",IF($C7&gt;DY$4,SUMIFS(销售取值基础数据!$J:$J,销售取值基础数据!$I:$I,$A7,销售取值基础数据!$B:$B,DY$4),""))</f>
        <v>5.603996588322679</v>
      </c>
      <c r="DZ7" s="23" cm="1">
        <f t="array" ref="DZ7" ca="1">_xlfn.IFS($A$2="销售计划（销售后）",_xlfn.IFS(DZ$4&lt;$C7,($L7-SUMIFS(销售取值基础数据!$J:$J,销售取值基础数据!$I:$I,$A7,销售取值基础数据!$B:$B,"&lt;="&amp;DY$4))*110%/(180-DY$4),DZ$4&gt;=$C7,($L7-SUM(辅助表!$P7:DZ7))*110%/(180-DY$4)),$A$2="销售计划（销售前）",$L7*110%/180,$A$2="达成情况",IF(DZ$4&gt;=$C7,"实际销售数量未更新",IF($C7&gt;DZ$4,SUMIFS(销售取值基础数据!$J:$J,销售取值基础数据!$I:$I,$A7,销售取值基础数据!$B:$B,DZ$4),"")/_xlfn.IFS(DZ$4&lt;$C7,($L7-SUMIFS(销售取值基础数据!$J:$J,销售取值基础数据!$I:$I,$A7,销售取值基础数据!$B:$B,"&lt;="&amp;DY$4))*110%/(180-DY$4),DZ$4&gt;=$C7,($L7-SUM(辅助表!$P7:DZ7))*110%/(180-DY$4))),$A$2="实际销售",IF($C7&gt;DZ$4,SUMIFS(销售取值基础数据!$J:$J,销售取值基础数据!$I:$I,$A7,销售取值基础数据!$B:$B,DZ$4),""))</f>
        <v>5.5953750551098747</v>
      </c>
      <c r="EA7" s="23" cm="1">
        <f t="array" ref="EA7" ca="1">_xlfn.IFS($A$2="销售计划（销售后）",_xlfn.IFS(EA$4&lt;$C7,($L7-SUMIFS(销售取值基础数据!$J:$J,销售取值基础数据!$I:$I,$A7,销售取值基础数据!$B:$B,"&lt;="&amp;DZ$4))*110%/(180-DZ$4),EA$4&gt;=$C7,($L7-SUM(辅助表!$P7:EA7))*110%/(180-DZ$4)),$A$2="销售计划（销售前）",$L7*110%/180,$A$2="达成情况",IF(EA$4&gt;=$C7,"实际销售数量未更新",IF($C7&gt;EA$4,SUMIFS(销售取值基础数据!$J:$J,销售取值基础数据!$I:$I,$A7,销售取值基础数据!$B:$B,EA$4),"")/_xlfn.IFS(EA$4&lt;$C7,($L7-SUMIFS(销售取值基础数据!$J:$J,销售取值基础数据!$I:$I,$A7,销售取值基础数据!$B:$B,"&lt;="&amp;DZ$4))*110%/(180-DZ$4),EA$4&gt;=$C7,($L7-SUM(辅助表!$P7:EA7))*110%/(180-DZ$4))),$A$2="实际销售",IF($C7&gt;EA$4,SUMIFS(销售取值基础数据!$J:$J,销售取值基础数据!$I:$I,$A7,销售取值基础数据!$B:$B,EA$4),""))</f>
        <v>5.5866322815862643</v>
      </c>
      <c r="EB7" s="23" cm="1">
        <f t="array" ref="EB7" ca="1">_xlfn.IFS($A$2="销售计划（销售后）",_xlfn.IFS(EB$4&lt;$C7,($L7-SUMIFS(销售取值基础数据!$J:$J,销售取值基础数据!$I:$I,$A7,销售取值基础数据!$B:$B,"&lt;="&amp;EA$4))*110%/(180-EA$4),EB$4&gt;=$C7,($L7-SUM(辅助表!$P7:EB7))*110%/(180-EA$4)),$A$2="销售计划（销售前）",$L7*110%/180,$A$2="达成情况",IF(EB$4&gt;=$C7,"实际销售数量未更新",IF($C7&gt;EB$4,SUMIFS(销售取值基础数据!$J:$J,销售取值基础数据!$I:$I,$A7,销售取值基础数据!$B:$B,EB$4),"")/_xlfn.IFS(EB$4&lt;$C7,($L7-SUMIFS(销售取值基础数据!$J:$J,销售取值基础数据!$I:$I,$A7,销售取值基础数据!$B:$B,"&lt;="&amp;EA$4))*110%/(180-EA$4),EB$4&gt;=$C7,($L7-SUM(辅助表!$P7:EB7))*110%/(180-EA$4))),$A$2="实际销售",IF($C7&gt;EB$4,SUMIFS(销售取值基础数据!$J:$J,销售取值基础数据!$I:$I,$A7,销售取值基础数据!$B:$B,EB$4),""))</f>
        <v>5.5777646112980319</v>
      </c>
      <c r="EC7" s="23" cm="1">
        <f t="array" ref="EC7" ca="1">_xlfn.IFS($A$2="销售计划（销售后）",_xlfn.IFS(EC$4&lt;$C7,($L7-SUMIFS(销售取值基础数据!$J:$J,销售取值基础数据!$I:$I,$A7,销售取值基础数据!$B:$B,"&lt;="&amp;EB$4))*110%/(180-EB$4),EC$4&gt;=$C7,($L7-SUM(辅助表!$P7:EC7))*110%/(180-EB$4)),$A$2="销售计划（销售前）",$L7*110%/180,$A$2="达成情况",IF(EC$4&gt;=$C7,"实际销售数量未更新",IF($C7&gt;EC$4,SUMIFS(销售取值基础数据!$J:$J,销售取值基础数据!$I:$I,$A7,销售取值基础数据!$B:$B,EC$4),"")/_xlfn.IFS(EC$4&lt;$C7,($L7-SUMIFS(销售取值基础数据!$J:$J,销售取值基础数据!$I:$I,$A7,销售取值基础数据!$B:$B,"&lt;="&amp;EB$4))*110%/(180-EB$4),EC$4&gt;=$C7,($L7-SUM(辅助表!$P7:EC7))*110%/(180-EB$4))),$A$2="实际销售",IF($C7&gt;EC$4,SUMIFS(销售取值基础数据!$J:$J,销售取值基础数据!$I:$I,$A7,销售取值基础数据!$B:$B,EC$4),""))</f>
        <v>5.5687682167636812</v>
      </c>
      <c r="ED7" s="23" cm="1">
        <f t="array" ref="ED7" ca="1">_xlfn.IFS($A$2="销售计划（销售后）",_xlfn.IFS(ED$4&lt;$C7,($L7-SUMIFS(销售取值基础数据!$J:$J,销售取值基础数据!$I:$I,$A7,销售取值基础数据!$B:$B,"&lt;="&amp;EC$4))*110%/(180-EC$4),ED$4&gt;=$C7,($L7-SUM(辅助表!$P7:ED7))*110%/(180-EC$4)),$A$2="销售计划（销售前）",$L7*110%/180,$A$2="达成情况",IF(ED$4&gt;=$C7,"实际销售数量未更新",IF($C7&gt;ED$4,SUMIFS(销售取值基础数据!$J:$J,销售取值基础数据!$I:$I,$A7,销售取值基础数据!$B:$B,ED$4),"")/_xlfn.IFS(ED$4&lt;$C7,($L7-SUMIFS(销售取值基础数据!$J:$J,销售取值基础数据!$I:$I,$A7,销售取值基础数据!$B:$B,"&lt;="&amp;EC$4))*110%/(180-EC$4),ED$4&gt;=$C7,($L7-SUM(辅助表!$P7:ED7))*110%/(180-EC$4))),$A$2="实际销售",IF($C7&gt;ED$4,SUMIFS(销售取值基础数据!$J:$J,销售取值基础数据!$I:$I,$A7,销售取值基础数据!$B:$B,ED$4),""))</f>
        <v>5.5596390885394777</v>
      </c>
      <c r="EE7" s="23" cm="1">
        <f t="array" ref="EE7" ca="1">_xlfn.IFS($A$2="销售计划（销售后）",_xlfn.IFS(EE$4&lt;$C7,($L7-SUMIFS(销售取值基础数据!$J:$J,销售取值基础数据!$I:$I,$A7,销售取值基础数据!$B:$B,"&lt;="&amp;ED$4))*100%/(180-ED$4),EE$4&gt;=$C7,($L7-SUM(辅助表!$P7:EE7))*100%/(180-ED$4)),$A$2="销售计划（销售前）",$L7*100%/180,$A$2="达成情况",IF(EE$4&gt;=$C7,"实际销售数量未更新",IF($C7&gt;EE$4,SUMIFS(销售取值基础数据!$J:$J,销售取值基础数据!$I:$I,$A7,销售取值基础数据!$B:$B,EE$4),"")/(_xlfn.IFS(EE$4&lt;$C7,($L7-SUMIFS(销售取值基础数据!$J:$J,销售取值基础数据!$I:$I,$A7,销售取值基础数据!$B:$B,"&lt;="&amp;ED$4))*100%/(180-ED$4),EE$4&gt;=$C7,($L7-SUM(辅助表!$P7:EE7))*100%/(180-ED$4)))),$A$2="实际销售",IF($C7&gt;EE$4,SUMIFS(销售取值基础数据!$J:$J,销售取值基础数据!$I:$I,$A7,销售取值基础数据!$B:$B,EE$4),""))</f>
        <v>5.0457936576290097</v>
      </c>
      <c r="EF7" s="23" cm="1">
        <f t="array" ref="EF7" ca="1">_xlfn.IFS($A$2="销售计划（销售后）",_xlfn.IFS(EF$4&lt;$C7,($L7-SUMIFS(销售取值基础数据!$J:$J,销售取值基础数据!$I:$I,$A7,销售取值基础数据!$B:$B,"&lt;="&amp;EE$4))*100%/(180-EE$4),EF$4&gt;=$C7,($L7-SUM(辅助表!$P7:EF7))*100%/(180-EE$4)),$A$2="销售计划（销售前）",$L7*100%/180,$A$2="达成情况",IF(EF$4&gt;=$C7,"实际销售数量未更新",IF($C7&gt;EF$4,SUMIFS(销售取值基础数据!$J:$J,销售取值基础数据!$I:$I,$A7,销售取值基础数据!$B:$B,EF$4),"")/(_xlfn.IFS(EF$4&lt;$C7,($L7-SUMIFS(销售取值基础数据!$J:$J,销售取值基础数据!$I:$I,$A7,销售取值基础数据!$B:$B,"&lt;="&amp;EE$4))*100%/(180-EE$4),EF$4&gt;=$C7,($L7-SUM(辅助表!$P7:EF7))*100%/(180-EE$4)))),$A$2="实际销售",IF($C7&gt;EF$4,SUMIFS(销售取值基础数据!$J:$J,销售取值基础数据!$I:$I,$A7,销售取值基础数据!$B:$B,EF$4),""))</f>
        <v>5.0457936576290097</v>
      </c>
      <c r="EG7" s="23" cm="1">
        <f t="array" ref="EG7" ca="1">_xlfn.IFS($A$2="销售计划（销售后）",_xlfn.IFS(EG$4&lt;$C7,($L7-SUMIFS(销售取值基础数据!$J:$J,销售取值基础数据!$I:$I,$A7,销售取值基础数据!$B:$B,"&lt;="&amp;EF$4))*100%/(180-EF$4),EG$4&gt;=$C7,($L7-SUM(辅助表!$P7:EG7))*100%/(180-EF$4)),$A$2="销售计划（销售前）",$L7*100%/180,$A$2="达成情况",IF(EG$4&gt;=$C7,"实际销售数量未更新",IF($C7&gt;EG$4,SUMIFS(销售取值基础数据!$J:$J,销售取值基础数据!$I:$I,$A7,销售取值基础数据!$B:$B,EG$4),"")/(_xlfn.IFS(EG$4&lt;$C7,($L7-SUMIFS(销售取值基础数据!$J:$J,销售取值基础数据!$I:$I,$A7,销售取值基础数据!$B:$B,"&lt;="&amp;EF$4))*100%/(180-EF$4),EG$4&gt;=$C7,($L7-SUM(辅助表!$P7:EG7))*100%/(180-EF$4)))),$A$2="实际销售",IF($C7&gt;EG$4,SUMIFS(销售取值基础数据!$J:$J,销售取值基础数据!$I:$I,$A7,销售取值基础数据!$B:$B,EG$4),""))</f>
        <v>5.0457936576290097</v>
      </c>
      <c r="EH7" s="23" cm="1">
        <f t="array" ref="EH7" ca="1">_xlfn.IFS($A$2="销售计划（销售后）",_xlfn.IFS(EH$4&lt;$C7,($L7-SUMIFS(销售取值基础数据!$J:$J,销售取值基础数据!$I:$I,$A7,销售取值基础数据!$B:$B,"&lt;="&amp;EG$4))*100%/(180-EG$4),EH$4&gt;=$C7,($L7-SUM(辅助表!$P7:EH7))*100%/(180-EG$4)),$A$2="销售计划（销售前）",$L7*100%/180,$A$2="达成情况",IF(EH$4&gt;=$C7,"实际销售数量未更新",IF($C7&gt;EH$4,SUMIFS(销售取值基础数据!$J:$J,销售取值基础数据!$I:$I,$A7,销售取值基础数据!$B:$B,EH$4),"")/(_xlfn.IFS(EH$4&lt;$C7,($L7-SUMIFS(销售取值基础数据!$J:$J,销售取值基础数据!$I:$I,$A7,销售取值基础数据!$B:$B,"&lt;="&amp;EG$4))*100%/(180-EG$4),EH$4&gt;=$C7,($L7-SUM(辅助表!$P7:EH7))*100%/(180-EG$4)))),$A$2="实际销售",IF($C7&gt;EH$4,SUMIFS(销售取值基础数据!$J:$J,销售取值基础数据!$I:$I,$A7,销售取值基础数据!$B:$B,EH$4),""))</f>
        <v>5.0457936576290097</v>
      </c>
      <c r="EI7" s="23" cm="1">
        <f t="array" ref="EI7" ca="1">_xlfn.IFS($A$2="销售计划（销售后）",_xlfn.IFS(EI$4&lt;$C7,($L7-SUMIFS(销售取值基础数据!$J:$J,销售取值基础数据!$I:$I,$A7,销售取值基础数据!$B:$B,"&lt;="&amp;EH$4))*100%/(180-EH$4),EI$4&gt;=$C7,($L7-SUM(辅助表!$P7:EI7))*100%/(180-EH$4)),$A$2="销售计划（销售前）",$L7*100%/180,$A$2="达成情况",IF(EI$4&gt;=$C7,"实际销售数量未更新",IF($C7&gt;EI$4,SUMIFS(销售取值基础数据!$J:$J,销售取值基础数据!$I:$I,$A7,销售取值基础数据!$B:$B,EI$4),"")/(_xlfn.IFS(EI$4&lt;$C7,($L7-SUMIFS(销售取值基础数据!$J:$J,销售取值基础数据!$I:$I,$A7,销售取值基础数据!$B:$B,"&lt;="&amp;EH$4))*100%/(180-EH$4),EI$4&gt;=$C7,($L7-SUM(辅助表!$P7:EI7))*100%/(180-EH$4)))),$A$2="实际销售",IF($C7&gt;EI$4,SUMIFS(销售取值基础数据!$J:$J,销售取值基础数据!$I:$I,$A7,销售取值基础数据!$B:$B,EI$4),""))</f>
        <v>5.0457936576290097</v>
      </c>
      <c r="EJ7" s="23" cm="1">
        <f t="array" ref="EJ7" ca="1">_xlfn.IFS($A$2="销售计划（销售后）",_xlfn.IFS(EJ$4&lt;$C7,($L7-SUMIFS(销售取值基础数据!$J:$J,销售取值基础数据!$I:$I,$A7,销售取值基础数据!$B:$B,"&lt;="&amp;EI$4))*100%/(180-EI$4),EJ$4&gt;=$C7,($L7-SUM(辅助表!$P7:EJ7))*100%/(180-EI$4)),$A$2="销售计划（销售前）",$L7*100%/180,$A$2="达成情况",IF(EJ$4&gt;=$C7,"实际销售数量未更新",IF($C7&gt;EJ$4,SUMIFS(销售取值基础数据!$J:$J,销售取值基础数据!$I:$I,$A7,销售取值基础数据!$B:$B,EJ$4),"")/(_xlfn.IFS(EJ$4&lt;$C7,($L7-SUMIFS(销售取值基础数据!$J:$J,销售取值基础数据!$I:$I,$A7,销售取值基础数据!$B:$B,"&lt;="&amp;EI$4))*100%/(180-EI$4),EJ$4&gt;=$C7,($L7-SUM(辅助表!$P7:EJ7))*100%/(180-EI$4)))),$A$2="实际销售",IF($C7&gt;EJ$4,SUMIFS(销售取值基础数据!$J:$J,销售取值基础数据!$I:$I,$A7,销售取值基础数据!$B:$B,EJ$4),""))</f>
        <v>5.0457936576290088</v>
      </c>
      <c r="EK7" s="23" cm="1">
        <f t="array" ref="EK7" ca="1">_xlfn.IFS($A$2="销售计划（销售后）",_xlfn.IFS(EK$4&lt;$C7,($L7-SUMIFS(销售取值基础数据!$J:$J,销售取值基础数据!$I:$I,$A7,销售取值基础数据!$B:$B,"&lt;="&amp;EJ$4))*100%/(180-EJ$4),EK$4&gt;=$C7,($L7-SUM(辅助表!$P7:EK7))*100%/(180-EJ$4)),$A$2="销售计划（销售前）",$L7*100%/180,$A$2="达成情况",IF(EK$4&gt;=$C7,"实际销售数量未更新",IF($C7&gt;EK$4,SUMIFS(销售取值基础数据!$J:$J,销售取值基础数据!$I:$I,$A7,销售取值基础数据!$B:$B,EK$4),"")/(_xlfn.IFS(EK$4&lt;$C7,($L7-SUMIFS(销售取值基础数据!$J:$J,销售取值基础数据!$I:$I,$A7,销售取值基础数据!$B:$B,"&lt;="&amp;EJ$4))*100%/(180-EJ$4),EK$4&gt;=$C7,($L7-SUM(辅助表!$P7:EK7))*100%/(180-EJ$4)))),$A$2="实际销售",IF($C7&gt;EK$4,SUMIFS(销售取值基础数据!$J:$J,销售取值基础数据!$I:$I,$A7,销售取值基础数据!$B:$B,EK$4),""))</f>
        <v>5.0457936576290088</v>
      </c>
      <c r="EL7" s="23" cm="1">
        <f t="array" ref="EL7" ca="1">_xlfn.IFS($A$2="销售计划（销售后）",_xlfn.IFS(EL$4&lt;$C7,($L7-SUMIFS(销售取值基础数据!$J:$J,销售取值基础数据!$I:$I,$A7,销售取值基础数据!$B:$B,"&lt;="&amp;EK$4))*100%/(180-EK$4),EL$4&gt;=$C7,($L7-SUM(辅助表!$P7:EL7))*100%/(180-EK$4)),$A$2="销售计划（销售前）",$L7*100%/180,$A$2="达成情况",IF(EL$4&gt;=$C7,"实际销售数量未更新",IF($C7&gt;EL$4,SUMIFS(销售取值基础数据!$J:$J,销售取值基础数据!$I:$I,$A7,销售取值基础数据!$B:$B,EL$4),"")/(_xlfn.IFS(EL$4&lt;$C7,($L7-SUMIFS(销售取值基础数据!$J:$J,销售取值基础数据!$I:$I,$A7,销售取值基础数据!$B:$B,"&lt;="&amp;EK$4))*100%/(180-EK$4),EL$4&gt;=$C7,($L7-SUM(辅助表!$P7:EL7))*100%/(180-EK$4)))),$A$2="实际销售",IF($C7&gt;EL$4,SUMIFS(销售取值基础数据!$J:$J,销售取值基础数据!$I:$I,$A7,销售取值基础数据!$B:$B,EL$4),""))</f>
        <v>5.0457936576290088</v>
      </c>
      <c r="EM7" s="23" cm="1">
        <f t="array" ref="EM7" ca="1">_xlfn.IFS($A$2="销售计划（销售后）",_xlfn.IFS(EM$4&lt;$C7,($L7-SUMIFS(销售取值基础数据!$J:$J,销售取值基础数据!$I:$I,$A7,销售取值基础数据!$B:$B,"&lt;="&amp;EL$4))*100%/(180-EL$4),EM$4&gt;=$C7,($L7-SUM(辅助表!$P7:EM7))*100%/(180-EL$4)),$A$2="销售计划（销售前）",$L7*100%/180,$A$2="达成情况",IF(EM$4&gt;=$C7,"实际销售数量未更新",IF($C7&gt;EM$4,SUMIFS(销售取值基础数据!$J:$J,销售取值基础数据!$I:$I,$A7,销售取值基础数据!$B:$B,EM$4),"")/(_xlfn.IFS(EM$4&lt;$C7,($L7-SUMIFS(销售取值基础数据!$J:$J,销售取值基础数据!$I:$I,$A7,销售取值基础数据!$B:$B,"&lt;="&amp;EL$4))*100%/(180-EL$4),EM$4&gt;=$C7,($L7-SUM(辅助表!$P7:EM7))*100%/(180-EL$4)))),$A$2="实际销售",IF($C7&gt;EM$4,SUMIFS(销售取值基础数据!$J:$J,销售取值基础数据!$I:$I,$A7,销售取值基础数据!$B:$B,EM$4),""))</f>
        <v>5.0457936576290088</v>
      </c>
      <c r="EN7" s="23" cm="1">
        <f t="array" ref="EN7" ca="1">_xlfn.IFS($A$2="销售计划（销售后）",_xlfn.IFS(EN$4&lt;$C7,($L7-SUMIFS(销售取值基础数据!$J:$J,销售取值基础数据!$I:$I,$A7,销售取值基础数据!$B:$B,"&lt;="&amp;EM$4))*100%/(180-EM$4),EN$4&gt;=$C7,($L7-SUM(辅助表!$P7:EN7))*100%/(180-EM$4)),$A$2="销售计划（销售前）",$L7*100%/180,$A$2="达成情况",IF(EN$4&gt;=$C7,"实际销售数量未更新",IF($C7&gt;EN$4,SUMIFS(销售取值基础数据!$J:$J,销售取值基础数据!$I:$I,$A7,销售取值基础数据!$B:$B,EN$4),"")/(_xlfn.IFS(EN$4&lt;$C7,($L7-SUMIFS(销售取值基础数据!$J:$J,销售取值基础数据!$I:$I,$A7,销售取值基础数据!$B:$B,"&lt;="&amp;EM$4))*100%/(180-EM$4),EN$4&gt;=$C7,($L7-SUM(辅助表!$P7:EN7))*100%/(180-EM$4)))),$A$2="实际销售",IF($C7&gt;EN$4,SUMIFS(销售取值基础数据!$J:$J,销售取值基础数据!$I:$I,$A7,销售取值基础数据!$B:$B,EN$4),""))</f>
        <v>5.0457936576290079</v>
      </c>
      <c r="EO7" s="23" cm="1">
        <f t="array" ref="EO7" ca="1">_xlfn.IFS($A$2="销售计划（销售后）",_xlfn.IFS(EO$4&lt;$C7,($L7-SUMIFS(销售取值基础数据!$J:$J,销售取值基础数据!$I:$I,$A7,销售取值基础数据!$B:$B,"&lt;="&amp;EN$4))*100%/(180-EN$4),EO$4&gt;=$C7,($L7-SUM(辅助表!$P7:EO7))*100%/(180-EN$4)),$A$2="销售计划（销售前）",$L7*100%/180,$A$2="达成情况",IF(EO$4&gt;=$C7,"实际销售数量未更新",IF($C7&gt;EO$4,SUMIFS(销售取值基础数据!$J:$J,销售取值基础数据!$I:$I,$A7,销售取值基础数据!$B:$B,EO$4),"")/(_xlfn.IFS(EO$4&lt;$C7,($L7-SUMIFS(销售取值基础数据!$J:$J,销售取值基础数据!$I:$I,$A7,销售取值基础数据!$B:$B,"&lt;="&amp;EN$4))*100%/(180-EN$4),EO$4&gt;=$C7,($L7-SUM(辅助表!$P7:EO7))*100%/(180-EN$4)))),$A$2="实际销售",IF($C7&gt;EO$4,SUMIFS(销售取值基础数据!$J:$J,销售取值基础数据!$I:$I,$A7,销售取值基础数据!$B:$B,EO$4),""))</f>
        <v>5.0457936576290079</v>
      </c>
      <c r="EP7" s="23" cm="1">
        <f t="array" ref="EP7" ca="1">_xlfn.IFS($A$2="销售计划（销售后）",_xlfn.IFS(EP$4&lt;$C7,($L7-SUMIFS(销售取值基础数据!$J:$J,销售取值基础数据!$I:$I,$A7,销售取值基础数据!$B:$B,"&lt;="&amp;EO$4))*100%/(180-EO$4),EP$4&gt;=$C7,($L7-SUM(辅助表!$P7:EP7))*100%/(180-EO$4)),$A$2="销售计划（销售前）",$L7*100%/180,$A$2="达成情况",IF(EP$4&gt;=$C7,"实际销售数量未更新",IF($C7&gt;EP$4,SUMIFS(销售取值基础数据!$J:$J,销售取值基础数据!$I:$I,$A7,销售取值基础数据!$B:$B,EP$4),"")/(_xlfn.IFS(EP$4&lt;$C7,($L7-SUMIFS(销售取值基础数据!$J:$J,销售取值基础数据!$I:$I,$A7,销售取值基础数据!$B:$B,"&lt;="&amp;EO$4))*100%/(180-EO$4),EP$4&gt;=$C7,($L7-SUM(辅助表!$P7:EP7))*100%/(180-EO$4)))),$A$2="实际销售",IF($C7&gt;EP$4,SUMIFS(销售取值基础数据!$J:$J,销售取值基础数据!$I:$I,$A7,销售取值基础数据!$B:$B,EP$4),""))</f>
        <v>5.0457936576290079</v>
      </c>
      <c r="EQ7" s="23" cm="1">
        <f t="array" ref="EQ7" ca="1">_xlfn.IFS($A$2="销售计划（销售后）",_xlfn.IFS(EQ$4&lt;$C7,($L7-SUMIFS(销售取值基础数据!$J:$J,销售取值基础数据!$I:$I,$A7,销售取值基础数据!$B:$B,"&lt;="&amp;EP$4))*100%/(180-EP$4),EQ$4&gt;=$C7,($L7-SUM(辅助表!$P7:EQ7))*100%/(180-EP$4)),$A$2="销售计划（销售前）",$L7*100%/180,$A$2="达成情况",IF(EQ$4&gt;=$C7,"实际销售数量未更新",IF($C7&gt;EQ$4,SUMIFS(销售取值基础数据!$J:$J,销售取值基础数据!$I:$I,$A7,销售取值基础数据!$B:$B,EQ$4),"")/(_xlfn.IFS(EQ$4&lt;$C7,($L7-SUMIFS(销售取值基础数据!$J:$J,销售取值基础数据!$I:$I,$A7,销售取值基础数据!$B:$B,"&lt;="&amp;EP$4))*100%/(180-EP$4),EQ$4&gt;=$C7,($L7-SUM(辅助表!$P7:EQ7))*100%/(180-EP$4)))),$A$2="实际销售",IF($C7&gt;EQ$4,SUMIFS(销售取值基础数据!$J:$J,销售取值基础数据!$I:$I,$A7,销售取值基础数据!$B:$B,EQ$4),""))</f>
        <v>5.0457936576290079</v>
      </c>
      <c r="ER7" s="23" cm="1">
        <f t="array" ref="ER7" ca="1">_xlfn.IFS($A$2="销售计划（销售后）",_xlfn.IFS(ER$4&lt;$C7,($L7-SUMIFS(销售取值基础数据!$J:$J,销售取值基础数据!$I:$I,$A7,销售取值基础数据!$B:$B,"&lt;="&amp;EQ$4))*100%/(180-EQ$4),ER$4&gt;=$C7,($L7-SUM(辅助表!$P7:ER7))*100%/(180-EQ$4)),$A$2="销售计划（销售前）",$L7*100%/180,$A$2="达成情况",IF(ER$4&gt;=$C7,"实际销售数量未更新",IF($C7&gt;ER$4,SUMIFS(销售取值基础数据!$J:$J,销售取值基础数据!$I:$I,$A7,销售取值基础数据!$B:$B,ER$4),"")/(_xlfn.IFS(ER$4&lt;$C7,($L7-SUMIFS(销售取值基础数据!$J:$J,销售取值基础数据!$I:$I,$A7,销售取值基础数据!$B:$B,"&lt;="&amp;EQ$4))*100%/(180-EQ$4),ER$4&gt;=$C7,($L7-SUM(辅助表!$P7:ER7))*100%/(180-EQ$4)))),$A$2="实际销售",IF($C7&gt;ER$4,SUMIFS(销售取值基础数据!$J:$J,销售取值基础数据!$I:$I,$A7,销售取值基础数据!$B:$B,ER$4),""))</f>
        <v>5.045793657629007</v>
      </c>
      <c r="ES7" s="23" cm="1">
        <f t="array" ref="ES7" ca="1">_xlfn.IFS($A$2="销售计划（销售后）",_xlfn.IFS(ES$4&lt;$C7,($L7-SUMIFS(销售取值基础数据!$J:$J,销售取值基础数据!$I:$I,$A7,销售取值基础数据!$B:$B,"&lt;="&amp;ER$4))*100%/(180-ER$4),ES$4&gt;=$C7,($L7-SUM(辅助表!$P7:ES7))*100%/(180-ER$4)),$A$2="销售计划（销售前）",$L7*100%/180,$A$2="达成情况",IF(ES$4&gt;=$C7,"实际销售数量未更新",IF($C7&gt;ES$4,SUMIFS(销售取值基础数据!$J:$J,销售取值基础数据!$I:$I,$A7,销售取值基础数据!$B:$B,ES$4),"")/(_xlfn.IFS(ES$4&lt;$C7,($L7-SUMIFS(销售取值基础数据!$J:$J,销售取值基础数据!$I:$I,$A7,销售取值基础数据!$B:$B,"&lt;="&amp;ER$4))*100%/(180-ER$4),ES$4&gt;=$C7,($L7-SUM(辅助表!$P7:ES7))*100%/(180-ER$4)))),$A$2="实际销售",IF($C7&gt;ES$4,SUMIFS(销售取值基础数据!$J:$J,销售取值基础数据!$I:$I,$A7,销售取值基础数据!$B:$B,ES$4),""))</f>
        <v>5.045793657629007</v>
      </c>
      <c r="ET7" s="23" cm="1">
        <f t="array" ref="ET7" ca="1">_xlfn.IFS($A$2="销售计划（销售后）",_xlfn.IFS(ET$4&lt;$C7,($L7-SUMIFS(销售取值基础数据!$J:$J,销售取值基础数据!$I:$I,$A7,销售取值基础数据!$B:$B,"&lt;="&amp;ES$4))*100%/(180-ES$4),ET$4&gt;=$C7,($L7-SUM(辅助表!$P7:ET7))*100%/(180-ES$4)),$A$2="销售计划（销售前）",$L7*100%/180,$A$2="达成情况",IF(ET$4&gt;=$C7,"实际销售数量未更新",IF($C7&gt;ET$4,SUMIFS(销售取值基础数据!$J:$J,销售取值基础数据!$I:$I,$A7,销售取值基础数据!$B:$B,ET$4),"")/(_xlfn.IFS(ET$4&lt;$C7,($L7-SUMIFS(销售取值基础数据!$J:$J,销售取值基础数据!$I:$I,$A7,销售取值基础数据!$B:$B,"&lt;="&amp;ES$4))*100%/(180-ES$4),ET$4&gt;=$C7,($L7-SUM(辅助表!$P7:ET7))*100%/(180-ES$4)))),$A$2="实际销售",IF($C7&gt;ET$4,SUMIFS(销售取值基础数据!$J:$J,销售取值基础数据!$I:$I,$A7,销售取值基础数据!$B:$B,ET$4),""))</f>
        <v>5.045793657629007</v>
      </c>
      <c r="EU7" s="23" cm="1">
        <f t="array" ref="EU7" ca="1">_xlfn.IFS($A$2="销售计划（销售后）",_xlfn.IFS(EU$4&lt;$C7,($L7-SUMIFS(销售取值基础数据!$J:$J,销售取值基础数据!$I:$I,$A7,销售取值基础数据!$B:$B,"&lt;="&amp;ET$4))*100%/(180-ET$4),EU$4&gt;=$C7,($L7-SUM(辅助表!$P7:EU7))*100%/(180-ET$4)),$A$2="销售计划（销售前）",$L7*100%/180,$A$2="达成情况",IF(EU$4&gt;=$C7,"实际销售数量未更新",IF($C7&gt;EU$4,SUMIFS(销售取值基础数据!$J:$J,销售取值基础数据!$I:$I,$A7,销售取值基础数据!$B:$B,EU$4),"")/(_xlfn.IFS(EU$4&lt;$C7,($L7-SUMIFS(销售取值基础数据!$J:$J,销售取值基础数据!$I:$I,$A7,销售取值基础数据!$B:$B,"&lt;="&amp;ET$4))*100%/(180-ET$4),EU$4&gt;=$C7,($L7-SUM(辅助表!$P7:EU7))*100%/(180-ET$4)))),$A$2="实际销售",IF($C7&gt;EU$4,SUMIFS(销售取值基础数据!$J:$J,销售取值基础数据!$I:$I,$A7,销售取值基础数据!$B:$B,EU$4),""))</f>
        <v>5.0457936576290061</v>
      </c>
      <c r="EV7" s="23" cm="1">
        <f t="array" ref="EV7" ca="1">_xlfn.IFS($A$2="销售计划（销售后）",_xlfn.IFS(EV$4&lt;$C7,($L7-SUMIFS(销售取值基础数据!$J:$J,销售取值基础数据!$I:$I,$A7,销售取值基础数据!$B:$B,"&lt;="&amp;EU$4))*100%/(180-EU$4),EV$4&gt;=$C7,($L7-SUM(辅助表!$P7:EV7))*100%/(180-EU$4)),$A$2="销售计划（销售前）",$L7*100%/180,$A$2="达成情况",IF(EV$4&gt;=$C7,"实际销售数量未更新",IF($C7&gt;EV$4,SUMIFS(销售取值基础数据!$J:$J,销售取值基础数据!$I:$I,$A7,销售取值基础数据!$B:$B,EV$4),"")/(_xlfn.IFS(EV$4&lt;$C7,($L7-SUMIFS(销售取值基础数据!$J:$J,销售取值基础数据!$I:$I,$A7,销售取值基础数据!$B:$B,"&lt;="&amp;EU$4))*100%/(180-EU$4),EV$4&gt;=$C7,($L7-SUM(辅助表!$P7:EV7))*100%/(180-EU$4)))),$A$2="实际销售",IF($C7&gt;EV$4,SUMIFS(销售取值基础数据!$J:$J,销售取值基础数据!$I:$I,$A7,销售取值基础数据!$B:$B,EV$4),""))</f>
        <v>5.0457936576290061</v>
      </c>
      <c r="EW7" s="23" cm="1">
        <f t="array" ref="EW7" ca="1">_xlfn.IFS($A$2="销售计划（销售后）",_xlfn.IFS(EW$4&lt;$C7,($L7-SUMIFS(销售取值基础数据!$J:$J,销售取值基础数据!$I:$I,$A7,销售取值基础数据!$B:$B,"&lt;="&amp;EV$4))*100%/(180-EV$4),EW$4&gt;=$C7,($L7-SUM(辅助表!$P7:EW7))*100%/(180-EV$4)),$A$2="销售计划（销售前）",$L7*100%/180,$A$2="达成情况",IF(EW$4&gt;=$C7,"实际销售数量未更新",IF($C7&gt;EW$4,SUMIFS(销售取值基础数据!$J:$J,销售取值基础数据!$I:$I,$A7,销售取值基础数据!$B:$B,EW$4),"")/(_xlfn.IFS(EW$4&lt;$C7,($L7-SUMIFS(销售取值基础数据!$J:$J,销售取值基础数据!$I:$I,$A7,销售取值基础数据!$B:$B,"&lt;="&amp;EV$4))*100%/(180-EV$4),EW$4&gt;=$C7,($L7-SUM(辅助表!$P7:EW7))*100%/(180-EV$4)))),$A$2="实际销售",IF($C7&gt;EW$4,SUMIFS(销售取值基础数据!$J:$J,销售取值基础数据!$I:$I,$A7,销售取值基础数据!$B:$B,EW$4),""))</f>
        <v>5.0457936576290061</v>
      </c>
      <c r="EX7" s="23" cm="1">
        <f t="array" ref="EX7" ca="1">_xlfn.IFS($A$2="销售计划（销售后）",_xlfn.IFS(EX$4&lt;$C7,($L7-SUMIFS(销售取值基础数据!$J:$J,销售取值基础数据!$I:$I,$A7,销售取值基础数据!$B:$B,"&lt;="&amp;EW$4))*100%/(180-EW$4),EX$4&gt;=$C7,($L7-SUM(辅助表!$P7:EX7))*100%/(180-EW$4)),$A$2="销售计划（销售前）",$L7*100%/180,$A$2="达成情况",IF(EX$4&gt;=$C7,"实际销售数量未更新",IF($C7&gt;EX$4,SUMIFS(销售取值基础数据!$J:$J,销售取值基础数据!$I:$I,$A7,销售取值基础数据!$B:$B,EX$4),"")/(_xlfn.IFS(EX$4&lt;$C7,($L7-SUMIFS(销售取值基础数据!$J:$J,销售取值基础数据!$I:$I,$A7,销售取值基础数据!$B:$B,"&lt;="&amp;EW$4))*100%/(180-EW$4),EX$4&gt;=$C7,($L7-SUM(辅助表!$P7:EX7))*100%/(180-EW$4)))),$A$2="实际销售",IF($C7&gt;EX$4,SUMIFS(销售取值基础数据!$J:$J,销售取值基础数据!$I:$I,$A7,销售取值基础数据!$B:$B,EX$4),""))</f>
        <v>5.0457936576290052</v>
      </c>
      <c r="EY7" s="23" cm="1">
        <f t="array" ref="EY7" ca="1">_xlfn.IFS($A$2="销售计划（销售后）",_xlfn.IFS(EY$4&lt;$C7,($L7-SUMIFS(销售取值基础数据!$J:$J,销售取值基础数据!$I:$I,$A7,销售取值基础数据!$B:$B,"&lt;="&amp;EX$4))*100%/(180-EX$4),EY$4&gt;=$C7,($L7-SUM(辅助表!$P7:EY7))*100%/(180-EX$4)),$A$2="销售计划（销售前）",$L7*100%/180,$A$2="达成情况",IF(EY$4&gt;=$C7,"实际销售数量未更新",IF($C7&gt;EY$4,SUMIFS(销售取值基础数据!$J:$J,销售取值基础数据!$I:$I,$A7,销售取值基础数据!$B:$B,EY$4),"")/(_xlfn.IFS(EY$4&lt;$C7,($L7-SUMIFS(销售取值基础数据!$J:$J,销售取值基础数据!$I:$I,$A7,销售取值基础数据!$B:$B,"&lt;="&amp;EX$4))*100%/(180-EX$4),EY$4&gt;=$C7,($L7-SUM(辅助表!$P7:EY7))*100%/(180-EX$4)))),$A$2="实际销售",IF($C7&gt;EY$4,SUMIFS(销售取值基础数据!$J:$J,销售取值基础数据!$I:$I,$A7,销售取值基础数据!$B:$B,EY$4),""))</f>
        <v>5.0457936576290052</v>
      </c>
      <c r="EZ7" s="23" cm="1">
        <f t="array" ref="EZ7" ca="1">_xlfn.IFS($A$2="销售计划（销售后）",_xlfn.IFS(EZ$4&lt;$C7,($L7-SUMIFS(销售取值基础数据!$J:$J,销售取值基础数据!$I:$I,$A7,销售取值基础数据!$B:$B,"&lt;="&amp;EY$4))*100%/(180-EY$4),EZ$4&gt;=$C7,($L7-SUM(辅助表!$P7:EZ7))*100%/(180-EY$4)),$A$2="销售计划（销售前）",$L7*100%/180,$A$2="达成情况",IF(EZ$4&gt;=$C7,"实际销售数量未更新",IF($C7&gt;EZ$4,SUMIFS(销售取值基础数据!$J:$J,销售取值基础数据!$I:$I,$A7,销售取值基础数据!$B:$B,EZ$4),"")/(_xlfn.IFS(EZ$4&lt;$C7,($L7-SUMIFS(销售取值基础数据!$J:$J,销售取值基础数据!$I:$I,$A7,销售取值基础数据!$B:$B,"&lt;="&amp;EY$4))*100%/(180-EY$4),EZ$4&gt;=$C7,($L7-SUM(辅助表!$P7:EZ7))*100%/(180-EY$4)))),$A$2="实际销售",IF($C7&gt;EZ$4,SUMIFS(销售取值基础数据!$J:$J,销售取值基础数据!$I:$I,$A7,销售取值基础数据!$B:$B,EZ$4),""))</f>
        <v>5.0457936576290052</v>
      </c>
      <c r="FA7" s="23" cm="1">
        <f t="array" ref="FA7" ca="1">_xlfn.IFS($A$2="销售计划（销售后）",_xlfn.IFS(FA$4&lt;$C7,($L7-SUMIFS(销售取值基础数据!$J:$J,销售取值基础数据!$I:$I,$A7,销售取值基础数据!$B:$B,"&lt;="&amp;EZ$4))*100%/(180-EZ$4),FA$4&gt;=$C7,($L7-SUM(辅助表!$P7:FA7))*100%/(180-EZ$4)),$A$2="销售计划（销售前）",$L7*100%/180,$A$2="达成情况",IF(FA$4&gt;=$C7,"实际销售数量未更新",IF($C7&gt;FA$4,SUMIFS(销售取值基础数据!$J:$J,销售取值基础数据!$I:$I,$A7,销售取值基础数据!$B:$B,FA$4),"")/(_xlfn.IFS(FA$4&lt;$C7,($L7-SUMIFS(销售取值基础数据!$J:$J,销售取值基础数据!$I:$I,$A7,销售取值基础数据!$B:$B,"&lt;="&amp;EZ$4))*100%/(180-EZ$4),FA$4&gt;=$C7,($L7-SUM(辅助表!$P7:FA7))*100%/(180-EZ$4)))),$A$2="实际销售",IF($C7&gt;FA$4,SUMIFS(销售取值基础数据!$J:$J,销售取值基础数据!$I:$I,$A7,销售取值基础数据!$B:$B,FA$4),""))</f>
        <v>5.0457936576290043</v>
      </c>
      <c r="FB7" s="23" cm="1">
        <f t="array" ref="FB7" ca="1">_xlfn.IFS($A$2="销售计划（销售后）",_xlfn.IFS(FB$4&lt;$C7,($L7-SUMIFS(销售取值基础数据!$J:$J,销售取值基础数据!$I:$I,$A7,销售取值基础数据!$B:$B,"&lt;="&amp;FA$4))*100%/(180-FA$4),FB$4&gt;=$C7,($L7-SUM(辅助表!$P7:FB7))*100%/(180-FA$4)),$A$2="销售计划（销售前）",$L7*100%/180,$A$2="达成情况",IF(FB$4&gt;=$C7,"实际销售数量未更新",IF($C7&gt;FB$4,SUMIFS(销售取值基础数据!$J:$J,销售取值基础数据!$I:$I,$A7,销售取值基础数据!$B:$B,FB$4),"")/(_xlfn.IFS(FB$4&lt;$C7,($L7-SUMIFS(销售取值基础数据!$J:$J,销售取值基础数据!$I:$I,$A7,销售取值基础数据!$B:$B,"&lt;="&amp;FA$4))*100%/(180-FA$4),FB$4&gt;=$C7,($L7-SUM(辅助表!$P7:FB7))*100%/(180-FA$4)))),$A$2="实际销售",IF($C7&gt;FB$4,SUMIFS(销售取值基础数据!$J:$J,销售取值基础数据!$I:$I,$A7,销售取值基础数据!$B:$B,FB$4),""))</f>
        <v>5.0457936576290043</v>
      </c>
      <c r="FC7" s="23" cm="1">
        <f t="array" ref="FC7" ca="1">_xlfn.IFS($A$2="销售计划（销售后）",_xlfn.IFS(FC$4&lt;$C7,($L7-SUMIFS(销售取值基础数据!$J:$J,销售取值基础数据!$I:$I,$A7,销售取值基础数据!$B:$B,"&lt;="&amp;FB$4))*100%/(180-FB$4),FC$4&gt;=$C7,($L7-SUM(辅助表!$P7:FC7))*100%/(180-FB$4)),$A$2="销售计划（销售前）",$L7*100%/180,$A$2="达成情况",IF(FC$4&gt;=$C7,"实际销售数量未更新",IF($C7&gt;FC$4,SUMIFS(销售取值基础数据!$J:$J,销售取值基础数据!$I:$I,$A7,销售取值基础数据!$B:$B,FC$4),"")/(_xlfn.IFS(FC$4&lt;$C7,($L7-SUMIFS(销售取值基础数据!$J:$J,销售取值基础数据!$I:$I,$A7,销售取值基础数据!$B:$B,"&lt;="&amp;FB$4))*100%/(180-FB$4),FC$4&gt;=$C7,($L7-SUM(辅助表!$P7:FC7))*100%/(180-FB$4)))),$A$2="实际销售",IF($C7&gt;FC$4,SUMIFS(销售取值基础数据!$J:$J,销售取值基础数据!$I:$I,$A7,销售取值基础数据!$B:$B,FC$4),""))</f>
        <v>5.0457936576290034</v>
      </c>
      <c r="FD7" s="23" cm="1">
        <f t="array" ref="FD7" ca="1">_xlfn.IFS($A$2="销售计划（销售后）",_xlfn.IFS(FD$4&lt;$C7,($L7-SUMIFS(销售取值基础数据!$J:$J,销售取值基础数据!$I:$I,$A7,销售取值基础数据!$B:$B,"&lt;="&amp;FC$4))*100%/(180-FC$4),FD$4&gt;=$C7,($L7-SUM(辅助表!$P7:FD7))*100%/(180-FC$4)),$A$2="销售计划（销售前）",$L7*100%/180,$A$2="达成情况",IF(FD$4&gt;=$C7,"实际销售数量未更新",IF($C7&gt;FD$4,SUMIFS(销售取值基础数据!$J:$J,销售取值基础数据!$I:$I,$A7,销售取值基础数据!$B:$B,FD$4),"")/(_xlfn.IFS(FD$4&lt;$C7,($L7-SUMIFS(销售取值基础数据!$J:$J,销售取值基础数据!$I:$I,$A7,销售取值基础数据!$B:$B,"&lt;="&amp;FC$4))*100%/(180-FC$4),FD$4&gt;=$C7,($L7-SUM(辅助表!$P7:FD7))*100%/(180-FC$4)))),$A$2="实际销售",IF($C7&gt;FD$4,SUMIFS(销售取值基础数据!$J:$J,销售取值基础数据!$I:$I,$A7,销售取值基础数据!$B:$B,FD$4),""))</f>
        <v>5.0457936576290034</v>
      </c>
      <c r="FE7" s="23" cm="1">
        <f t="array" ref="FE7" ca="1">_xlfn.IFS($A$2="销售计划（销售后）",_xlfn.IFS(FE$4&lt;$C7,($L7-SUMIFS(销售取值基础数据!$J:$J,销售取值基础数据!$I:$I,$A7,销售取值基础数据!$B:$B,"&lt;="&amp;FD$4))*100%/(180-FD$4),FE$4&gt;=$C7,($L7-SUM(辅助表!$P7:FE7))*100%/(180-FD$4)),$A$2="销售计划（销售前）",$L7*100%/180,$A$2="达成情况",IF(FE$4&gt;=$C7,"实际销售数量未更新",IF($C7&gt;FE$4,SUMIFS(销售取值基础数据!$J:$J,销售取值基础数据!$I:$I,$A7,销售取值基础数据!$B:$B,FE$4),"")/(_xlfn.IFS(FE$4&lt;$C7,($L7-SUMIFS(销售取值基础数据!$J:$J,销售取值基础数据!$I:$I,$A7,销售取值基础数据!$B:$B,"&lt;="&amp;FD$4))*100%/(180-FD$4),FE$4&gt;=$C7,($L7-SUM(辅助表!$P7:FE7))*100%/(180-FD$4)))),$A$2="实际销售",IF($C7&gt;FE$4,SUMIFS(销售取值基础数据!$J:$J,销售取值基础数据!$I:$I,$A7,销售取值基础数据!$B:$B,FE$4),""))</f>
        <v>5.0457936576290026</v>
      </c>
      <c r="FF7" s="23" cm="1">
        <f t="array" ref="FF7" ca="1">_xlfn.IFS($A$2="销售计划（销售后）",_xlfn.IFS(FF$4&lt;$C7,($L7-SUMIFS(销售取值基础数据!$J:$J,销售取值基础数据!$I:$I,$A7,销售取值基础数据!$B:$B,"&lt;="&amp;FE$4))*100%/(180-FE$4),FF$4&gt;=$C7,($L7-SUM(辅助表!$P7:FF7))*100%/(180-FE$4)),$A$2="销售计划（销售前）",$L7*100%/180,$A$2="达成情况",IF(FF$4&gt;=$C7,"实际销售数量未更新",IF($C7&gt;FF$4,SUMIFS(销售取值基础数据!$J:$J,销售取值基础数据!$I:$I,$A7,销售取值基础数据!$B:$B,FF$4),"")/(_xlfn.IFS(FF$4&lt;$C7,($L7-SUMIFS(销售取值基础数据!$J:$J,销售取值基础数据!$I:$I,$A7,销售取值基础数据!$B:$B,"&lt;="&amp;FE$4))*100%/(180-FE$4),FF$4&gt;=$C7,($L7-SUM(辅助表!$P7:FF7))*100%/(180-FE$4)))),$A$2="实际销售",IF($C7&gt;FF$4,SUMIFS(销售取值基础数据!$J:$J,销售取值基础数据!$I:$I,$A7,销售取值基础数据!$B:$B,FF$4),""))</f>
        <v>5.0457936576290026</v>
      </c>
      <c r="FG7" s="23" cm="1">
        <f t="array" ref="FG7" ca="1">_xlfn.IFS($A$2="销售计划（销售后）",_xlfn.IFS(FG$4&lt;$C7,($L7-SUMIFS(销售取值基础数据!$J:$J,销售取值基础数据!$I:$I,$A7,销售取值基础数据!$B:$B,"&lt;="&amp;FF$4))*100%/(180-FF$4),FG$4&gt;=$C7,($L7-SUM(辅助表!$P7:FG7))*100%/(180-FF$4)),$A$2="销售计划（销售前）",$L7*100%/180,$A$2="达成情况",IF(FG$4&gt;=$C7,"实际销售数量未更新",IF($C7&gt;FG$4,SUMIFS(销售取值基础数据!$J:$J,销售取值基础数据!$I:$I,$A7,销售取值基础数据!$B:$B,FG$4),"")/(_xlfn.IFS(FG$4&lt;$C7,($L7-SUMIFS(销售取值基础数据!$J:$J,销售取值基础数据!$I:$I,$A7,销售取值基础数据!$B:$B,"&lt;="&amp;FF$4))*100%/(180-FF$4),FG$4&gt;=$C7,($L7-SUM(辅助表!$P7:FG7))*100%/(180-FF$4)))),$A$2="实际销售",IF($C7&gt;FG$4,SUMIFS(销售取值基础数据!$J:$J,销售取值基础数据!$I:$I,$A7,销售取值基础数据!$B:$B,FG$4),""))</f>
        <v>5.0457936576290017</v>
      </c>
      <c r="FH7" s="23" cm="1">
        <f t="array" ref="FH7" ca="1">_xlfn.IFS($A$2="销售计划（销售后）",_xlfn.IFS(FH$4&lt;$C7,($L7-SUMIFS(销售取值基础数据!$J:$J,销售取值基础数据!$I:$I,$A7,销售取值基础数据!$B:$B,"&lt;="&amp;FG$4))*100%/(180-FG$4),FH$4&gt;=$C7,($L7-SUM(辅助表!$P7:FH7))*100%/(180-FG$4)),$A$2="销售计划（销售前）",$L7*100%/180,$A$2="达成情况",IF(FH$4&gt;=$C7,"实际销售数量未更新",IF($C7&gt;FH$4,SUMIFS(销售取值基础数据!$J:$J,销售取值基础数据!$I:$I,$A7,销售取值基础数据!$B:$B,FH$4),"")/(_xlfn.IFS(FH$4&lt;$C7,($L7-SUMIFS(销售取值基础数据!$J:$J,销售取值基础数据!$I:$I,$A7,销售取值基础数据!$B:$B,"&lt;="&amp;FG$4))*100%/(180-FG$4),FH$4&gt;=$C7,($L7-SUM(辅助表!$P7:FH7))*100%/(180-FG$4)))),$A$2="实际销售",IF($C7&gt;FH$4,SUMIFS(销售取值基础数据!$J:$J,销售取值基础数据!$I:$I,$A7,销售取值基础数据!$B:$B,FH$4),""))</f>
        <v>5.0457936576290008</v>
      </c>
      <c r="FI7" s="23" cm="1">
        <f t="array" ref="FI7" ca="1">_xlfn.IFS($A$2="销售计划（销售后）",_xlfn.IFS(FI$4&lt;$C7,($L7-SUMIFS(销售取值基础数据!$J:$J,销售取值基础数据!$I:$I,$A7,销售取值基础数据!$B:$B,"&lt;="&amp;FH$4))*100%/(180-FH$4),FI$4&gt;=$C7,($L7-SUM(辅助表!$P7:FI7))*100%/(180-FH$4)),$A$2="销售计划（销售前）",$L7*100%/180,$A$2="达成情况",IF(FI$4&gt;=$C7,"实际销售数量未更新",IF($C7&gt;FI$4,SUMIFS(销售取值基础数据!$J:$J,销售取值基础数据!$I:$I,$A7,销售取值基础数据!$B:$B,FI$4),"")/(_xlfn.IFS(FI$4&lt;$C7,($L7-SUMIFS(销售取值基础数据!$J:$J,销售取值基础数据!$I:$I,$A7,销售取值基础数据!$B:$B,"&lt;="&amp;FH$4))*100%/(180-FH$4),FI$4&gt;=$C7,($L7-SUM(辅助表!$P7:FI7))*100%/(180-FH$4)))),$A$2="实际销售",IF($C7&gt;FI$4,SUMIFS(销售取值基础数据!$J:$J,销售取值基础数据!$I:$I,$A7,销售取值基础数据!$B:$B,FI$4),""))</f>
        <v>5.0457936576290008</v>
      </c>
      <c r="FJ7" s="23" cm="1">
        <f t="array" ref="FJ7" ca="1">_xlfn.IFS($A$2="销售计划（销售后）",_xlfn.IFS(FJ$4&lt;$C7,($L7-SUMIFS(销售取值基础数据!$J:$J,销售取值基础数据!$I:$I,$A7,销售取值基础数据!$B:$B,"&lt;="&amp;FI$4))*100%/(180-FI$4),FJ$4&gt;=$C7,($L7-SUM(辅助表!$P7:FJ7))*100%/(180-FI$4)),$A$2="销售计划（销售前）",$L7*100%/180,$A$2="达成情况",IF(FJ$4&gt;=$C7,"实际销售数量未更新",IF($C7&gt;FJ$4,SUMIFS(销售取值基础数据!$J:$J,销售取值基础数据!$I:$I,$A7,销售取值基础数据!$B:$B,FJ$4),"")/(_xlfn.IFS(FJ$4&lt;$C7,($L7-SUMIFS(销售取值基础数据!$J:$J,销售取值基础数据!$I:$I,$A7,销售取值基础数据!$B:$B,"&lt;="&amp;FI$4))*100%/(180-FI$4),FJ$4&gt;=$C7,($L7-SUM(辅助表!$P7:FJ7))*100%/(180-FI$4)))),$A$2="实际销售",IF($C7&gt;FJ$4,SUMIFS(销售取值基础数据!$J:$J,销售取值基础数据!$I:$I,$A7,销售取值基础数据!$B:$B,FJ$4),""))</f>
        <v>5.0457936576289999</v>
      </c>
      <c r="FK7" s="23" cm="1">
        <f t="array" ref="FK7" ca="1">_xlfn.IFS($A$2="销售计划（销售后）",_xlfn.IFS(FK$4&lt;$C7,($L7-SUMIFS(销售取值基础数据!$J:$J,销售取值基础数据!$I:$I,$A7,销售取值基础数据!$B:$B,"&lt;="&amp;FJ$4))*100%/(180-FJ$4),FK$4&gt;=$C7,($L7-SUM(辅助表!$P7:FK7))*100%/(180-FJ$4)),$A$2="销售计划（销售前）",$L7*100%/180,$A$2="达成情况",IF(FK$4&gt;=$C7,"实际销售数量未更新",IF($C7&gt;FK$4,SUMIFS(销售取值基础数据!$J:$J,销售取值基础数据!$I:$I,$A7,销售取值基础数据!$B:$B,FK$4),"")/(_xlfn.IFS(FK$4&lt;$C7,($L7-SUMIFS(销售取值基础数据!$J:$J,销售取值基础数据!$I:$I,$A7,销售取值基础数据!$B:$B,"&lt;="&amp;FJ$4))*100%/(180-FJ$4),FK$4&gt;=$C7,($L7-SUM(辅助表!$P7:FK7))*100%/(180-FJ$4)))),$A$2="实际销售",IF($C7&gt;FK$4,SUMIFS(销售取值基础数据!$J:$J,销售取值基础数据!$I:$I,$A7,销售取值基础数据!$B:$B,FK$4),""))</f>
        <v>5.045793657628999</v>
      </c>
      <c r="FL7" s="23" cm="1">
        <f t="array" ref="FL7" ca="1">_xlfn.IFS($A$2="销售计划（销售后）",_xlfn.IFS(FL$4&lt;$C7,($L7-SUMIFS(销售取值基础数据!$J:$J,销售取值基础数据!$I:$I,$A7,销售取值基础数据!$B:$B,"&lt;="&amp;FK$4))*100%/(180-FK$4),FL$4&gt;=$C7,($L7-SUM(辅助表!$P7:FL7))*100%/(180-FK$4)),$A$2="销售计划（销售前）",$L7*100%/180,$A$2="达成情况",IF(FL$4&gt;=$C7,"实际销售数量未更新",IF($C7&gt;FL$4,SUMIFS(销售取值基础数据!$J:$J,销售取值基础数据!$I:$I,$A7,销售取值基础数据!$B:$B,FL$4),"")/(_xlfn.IFS(FL$4&lt;$C7,($L7-SUMIFS(销售取值基础数据!$J:$J,销售取值基础数据!$I:$I,$A7,销售取值基础数据!$B:$B,"&lt;="&amp;FK$4))*100%/(180-FK$4),FL$4&gt;=$C7,($L7-SUM(辅助表!$P7:FL7))*100%/(180-FK$4)))),$A$2="实际销售",IF($C7&gt;FL$4,SUMIFS(销售取值基础数据!$J:$J,销售取值基础数据!$I:$I,$A7,销售取值基础数据!$B:$B,FL$4),""))</f>
        <v>5.0457936576289981</v>
      </c>
      <c r="FM7" s="23" cm="1">
        <f t="array" ref="FM7" ca="1">_xlfn.IFS($A$2="销售计划（销售后）",_xlfn.IFS(FM$4&lt;$C7,($L7-SUMIFS(销售取值基础数据!$J:$J,销售取值基础数据!$I:$I,$A7,销售取值基础数据!$B:$B,"&lt;="&amp;FL$4))*100%/(180-FL$4),FM$4&gt;=$C7,($L7-SUM(辅助表!$P7:FM7))*100%/(180-FL$4)),$A$2="销售计划（销售前）",$L7*100%/180,$A$2="达成情况",IF(FM$4&gt;=$C7,"实际销售数量未更新",IF($C7&gt;FM$4,SUMIFS(销售取值基础数据!$J:$J,销售取值基础数据!$I:$I,$A7,销售取值基础数据!$B:$B,FM$4),"")/(_xlfn.IFS(FM$4&lt;$C7,($L7-SUMIFS(销售取值基础数据!$J:$J,销售取值基础数据!$I:$I,$A7,销售取值基础数据!$B:$B,"&lt;="&amp;FL$4))*100%/(180-FL$4),FM$4&gt;=$C7,($L7-SUM(辅助表!$P7:FM7))*100%/(180-FL$4)))),$A$2="实际销售",IF($C7&gt;FM$4,SUMIFS(销售取值基础数据!$J:$J,销售取值基础数据!$I:$I,$A7,销售取值基础数据!$B:$B,FM$4),""))</f>
        <v>5.0457936576289972</v>
      </c>
      <c r="FN7" s="23" cm="1">
        <f t="array" ref="FN7" ca="1">_xlfn.IFS($A$2="销售计划（销售后）",_xlfn.IFS(FN$4&lt;$C7,($L7-SUMIFS(销售取值基础数据!$J:$J,销售取值基础数据!$I:$I,$A7,销售取值基础数据!$B:$B,"&lt;="&amp;FM$4))*100%/(180-FM$4),FN$4&gt;=$C7,($L7-SUM(辅助表!$P7:FN7))*100%/(180-FM$4)),$A$2="销售计划（销售前）",$L7*100%/180,$A$2="达成情况",IF(FN$4&gt;=$C7,"实际销售数量未更新",IF($C7&gt;FN$4,SUMIFS(销售取值基础数据!$J:$J,销售取值基础数据!$I:$I,$A7,销售取值基础数据!$B:$B,FN$4),"")/(_xlfn.IFS(FN$4&lt;$C7,($L7-SUMIFS(销售取值基础数据!$J:$J,销售取值基础数据!$I:$I,$A7,销售取值基础数据!$B:$B,"&lt;="&amp;FM$4))*100%/(180-FM$4),FN$4&gt;=$C7,($L7-SUM(辅助表!$P7:FN7))*100%/(180-FM$4)))),$A$2="实际销售",IF($C7&gt;FN$4,SUMIFS(销售取值基础数据!$J:$J,销售取值基础数据!$I:$I,$A7,销售取值基础数据!$B:$B,FN$4),""))</f>
        <v>5.0457936576289963</v>
      </c>
      <c r="FO7" s="23" cm="1">
        <f t="array" ref="FO7" ca="1">_xlfn.IFS($A$2="销售计划（销售后）",_xlfn.IFS(FO$4&lt;$C7,($L7-SUMIFS(销售取值基础数据!$J:$J,销售取值基础数据!$I:$I,$A7,销售取值基础数据!$B:$B,"&lt;="&amp;FN$4))*100%/(180-FN$4),FO$4&gt;=$C7,($L7-SUM(辅助表!$P7:FO7))*100%/(180-FN$4)),$A$2="销售计划（销售前）",$L7*100%/180,$A$2="达成情况",IF(FO$4&gt;=$C7,"实际销售数量未更新",IF($C7&gt;FO$4,SUMIFS(销售取值基础数据!$J:$J,销售取值基础数据!$I:$I,$A7,销售取值基础数据!$B:$B,FO$4),"")/(_xlfn.IFS(FO$4&lt;$C7,($L7-SUMIFS(销售取值基础数据!$J:$J,销售取值基础数据!$I:$I,$A7,销售取值基础数据!$B:$B,"&lt;="&amp;FN$4))*100%/(180-FN$4),FO$4&gt;=$C7,($L7-SUM(辅助表!$P7:FO7))*100%/(180-FN$4)))),$A$2="实际销售",IF($C7&gt;FO$4,SUMIFS(销售取值基础数据!$J:$J,销售取值基础数据!$I:$I,$A7,销售取值基础数据!$B:$B,FO$4),""))</f>
        <v>5.0457936576289955</v>
      </c>
      <c r="FP7" s="23" cm="1">
        <f t="array" ref="FP7" ca="1">_xlfn.IFS($A$2="销售计划（销售后）",_xlfn.IFS(FP$4&lt;$C7,($L7-SUMIFS(销售取值基础数据!$J:$J,销售取值基础数据!$I:$I,$A7,销售取值基础数据!$B:$B,"&lt;="&amp;FO$4))*100%/(180-FO$4),FP$4&gt;=$C7,($L7-SUM(辅助表!$P7:FP7))*100%/(180-FO$4)),$A$2="销售计划（销售前）",$L7*100%/180,$A$2="达成情况",IF(FP$4&gt;=$C7,"实际销售数量未更新",IF($C7&gt;FP$4,SUMIFS(销售取值基础数据!$J:$J,销售取值基础数据!$I:$I,$A7,销售取值基础数据!$B:$B,FP$4),"")/(_xlfn.IFS(FP$4&lt;$C7,($L7-SUMIFS(销售取值基础数据!$J:$J,销售取值基础数据!$I:$I,$A7,销售取值基础数据!$B:$B,"&lt;="&amp;FO$4))*100%/(180-FO$4),FP$4&gt;=$C7,($L7-SUM(辅助表!$P7:FP7))*100%/(180-FO$4)))),$A$2="实际销售",IF($C7&gt;FP$4,SUMIFS(销售取值基础数据!$J:$J,销售取值基础数据!$I:$I,$A7,销售取值基础数据!$B:$B,FP$4),""))</f>
        <v>5.0457936576289946</v>
      </c>
      <c r="FQ7" s="23" cm="1">
        <f t="array" ref="FQ7" ca="1">_xlfn.IFS($A$2="销售计划（销售后）",_xlfn.IFS(FQ$4&lt;$C7,($L7-SUMIFS(销售取值基础数据!$J:$J,销售取值基础数据!$I:$I,$A7,销售取值基础数据!$B:$B,"&lt;="&amp;FP$4))*100%/(180-FP$4),FQ$4&gt;=$C7,($L7-SUM(辅助表!$P7:FQ7))*100%/(180-FP$4)),$A$2="销售计划（销售前）",$L7*100%/180,$A$2="达成情况",IF(FQ$4&gt;=$C7,"实际销售数量未更新",IF($C7&gt;FQ$4,SUMIFS(销售取值基础数据!$J:$J,销售取值基础数据!$I:$I,$A7,销售取值基础数据!$B:$B,FQ$4),"")/(_xlfn.IFS(FQ$4&lt;$C7,($L7-SUMIFS(销售取值基础数据!$J:$J,销售取值基础数据!$I:$I,$A7,销售取值基础数据!$B:$B,"&lt;="&amp;FP$4))*100%/(180-FP$4),FQ$4&gt;=$C7,($L7-SUM(辅助表!$P7:FQ7))*100%/(180-FP$4)))),$A$2="实际销售",IF($C7&gt;FQ$4,SUMIFS(销售取值基础数据!$J:$J,销售取值基础数据!$I:$I,$A7,销售取值基础数据!$B:$B,FQ$4),""))</f>
        <v>5.0457936576289937</v>
      </c>
      <c r="FR7" s="23" cm="1">
        <f t="array" ref="FR7" ca="1">_xlfn.IFS($A$2="销售计划（销售后）",_xlfn.IFS(FR$4&lt;$C7,($L7-SUMIFS(销售取值基础数据!$J:$J,销售取值基础数据!$I:$I,$A7,销售取值基础数据!$B:$B,"&lt;="&amp;FQ$4))*100%/(180-FQ$4),FR$4&gt;=$C7,($L7-SUM(辅助表!$P7:FR7))*100%/(180-FQ$4)),$A$2="销售计划（销售前）",$L7*100%/180,$A$2="达成情况",IF(FR$4&gt;=$C7,"实际销售数量未更新",IF($C7&gt;FR$4,SUMIFS(销售取值基础数据!$J:$J,销售取值基础数据!$I:$I,$A7,销售取值基础数据!$B:$B,FR$4),"")/(_xlfn.IFS(FR$4&lt;$C7,($L7-SUMIFS(销售取值基础数据!$J:$J,销售取值基础数据!$I:$I,$A7,销售取值基础数据!$B:$B,"&lt;="&amp;FQ$4))*100%/(180-FQ$4),FR$4&gt;=$C7,($L7-SUM(辅助表!$P7:FR7))*100%/(180-FQ$4)))),$A$2="实际销售",IF($C7&gt;FR$4,SUMIFS(销售取值基础数据!$J:$J,销售取值基础数据!$I:$I,$A7,销售取值基础数据!$B:$B,FR$4),""))</f>
        <v>5.0457936576289928</v>
      </c>
      <c r="FS7" s="23" cm="1">
        <f t="array" ref="FS7" ca="1">_xlfn.IFS($A$2="销售计划（销售后）",_xlfn.IFS(FS$4&lt;$C7,($L7-SUMIFS(销售取值基础数据!$J:$J,销售取值基础数据!$I:$I,$A7,销售取值基础数据!$B:$B,"&lt;="&amp;FR$4))*100%/(180-FR$4),FS$4&gt;=$C7,($L7-SUM(辅助表!$P7:FS7))*100%/(180-FR$4)),$A$2="销售计划（销售前）",$L7*100%/180,$A$2="达成情况",IF(FS$4&gt;=$C7,"实际销售数量未更新",IF($C7&gt;FS$4,SUMIFS(销售取值基础数据!$J:$J,销售取值基础数据!$I:$I,$A7,销售取值基础数据!$B:$B,FS$4),"")/(_xlfn.IFS(FS$4&lt;$C7,($L7-SUMIFS(销售取值基础数据!$J:$J,销售取值基础数据!$I:$I,$A7,销售取值基础数据!$B:$B,"&lt;="&amp;FR$4))*100%/(180-FR$4),FS$4&gt;=$C7,($L7-SUM(辅助表!$P7:FS7))*100%/(180-FR$4)))),$A$2="实际销售",IF($C7&gt;FS$4,SUMIFS(销售取值基础数据!$J:$J,销售取值基础数据!$I:$I,$A7,销售取值基础数据!$B:$B,FS$4),""))</f>
        <v>5.045793657628991</v>
      </c>
      <c r="FT7" s="23" cm="1">
        <f t="array" ref="FT7" ca="1">_xlfn.IFS($A$2="销售计划（销售后）",_xlfn.IFS(FT$4&lt;$C7,($L7-SUMIFS(销售取值基础数据!$J:$J,销售取值基础数据!$I:$I,$A7,销售取值基础数据!$B:$B,"&lt;="&amp;FS$4))*100%/(180-FS$4),FT$4&gt;=$C7,($L7-SUM(辅助表!$P7:FT7))*100%/(180-FS$4)),$A$2="销售计划（销售前）",$L7*100%/180,$A$2="达成情况",IF(FT$4&gt;=$C7,"实际销售数量未更新",IF($C7&gt;FT$4,SUMIFS(销售取值基础数据!$J:$J,销售取值基础数据!$I:$I,$A7,销售取值基础数据!$B:$B,FT$4),"")/(_xlfn.IFS(FT$4&lt;$C7,($L7-SUMIFS(销售取值基础数据!$J:$J,销售取值基础数据!$I:$I,$A7,销售取值基础数据!$B:$B,"&lt;="&amp;FS$4))*100%/(180-FS$4),FT$4&gt;=$C7,($L7-SUM(辅助表!$P7:FT7))*100%/(180-FS$4)))),$A$2="实际销售",IF($C7&gt;FT$4,SUMIFS(销售取值基础数据!$J:$J,销售取值基础数据!$I:$I,$A7,销售取值基础数据!$B:$B,FT$4),""))</f>
        <v>5.0457936576289892</v>
      </c>
      <c r="FU7" s="23" cm="1">
        <f t="array" ref="FU7" ca="1">_xlfn.IFS($A$2="销售计划（销售后）",_xlfn.IFS(FU$4&lt;$C7,($L7-SUMIFS(销售取值基础数据!$J:$J,销售取值基础数据!$I:$I,$A7,销售取值基础数据!$B:$B,"&lt;="&amp;FT$4))*100%/(180-FT$4),FU$4&gt;=$C7,($L7-SUM(辅助表!$P7:FU7))*100%/(180-FT$4)),$A$2="销售计划（销售前）",$L7*100%/180,$A$2="达成情况",IF(FU$4&gt;=$C7,"实际销售数量未更新",IF($C7&gt;FU$4,SUMIFS(销售取值基础数据!$J:$J,销售取值基础数据!$I:$I,$A7,销售取值基础数据!$B:$B,FU$4),"")/(_xlfn.IFS(FU$4&lt;$C7,($L7-SUMIFS(销售取值基础数据!$J:$J,销售取值基础数据!$I:$I,$A7,销售取值基础数据!$B:$B,"&lt;="&amp;FT$4))*100%/(180-FT$4),FU$4&gt;=$C7,($L7-SUM(辅助表!$P7:FU7))*100%/(180-FT$4)))),$A$2="实际销售",IF($C7&gt;FU$4,SUMIFS(销售取值基础数据!$J:$J,销售取值基础数据!$I:$I,$A7,销售取值基础数据!$B:$B,FU$4),""))</f>
        <v>5.0457936576289875</v>
      </c>
      <c r="FV7" s="23" cm="1">
        <f t="array" ref="FV7" ca="1">_xlfn.IFS($A$2="销售计划（销售后）",_xlfn.IFS(FV$4&lt;$C7,($L7-SUMIFS(销售取值基础数据!$J:$J,销售取值基础数据!$I:$I,$A7,销售取值基础数据!$B:$B,"&lt;="&amp;FU$4))*100%/(180-FU$4),FV$4&gt;=$C7,($L7-SUM(辅助表!$P7:FV7))*100%/(180-FU$4)),$A$2="销售计划（销售前）",$L7*100%/180,$A$2="达成情况",IF(FV$4&gt;=$C7,"实际销售数量未更新",IF($C7&gt;FV$4,SUMIFS(销售取值基础数据!$J:$J,销售取值基础数据!$I:$I,$A7,销售取值基础数据!$B:$B,FV$4),"")/(_xlfn.IFS(FV$4&lt;$C7,($L7-SUMIFS(销售取值基础数据!$J:$J,销售取值基础数据!$I:$I,$A7,销售取值基础数据!$B:$B,"&lt;="&amp;FU$4))*100%/(180-FU$4),FV$4&gt;=$C7,($L7-SUM(辅助表!$P7:FV7))*100%/(180-FU$4)))),$A$2="实际销售",IF($C7&gt;FV$4,SUMIFS(销售取值基础数据!$J:$J,销售取值基础数据!$I:$I,$A7,销售取值基础数据!$B:$B,FV$4),""))</f>
        <v>5.0457936576289857</v>
      </c>
      <c r="FW7" s="23" cm="1">
        <f t="array" ref="FW7" ca="1">_xlfn.IFS($A$2="销售计划（销售后）",_xlfn.IFS(FW$4&lt;$C7,($L7-SUMIFS(销售取值基础数据!$J:$J,销售取值基础数据!$I:$I,$A7,销售取值基础数据!$B:$B,"&lt;="&amp;FV$4))*100%/(180-FV$4),FW$4&gt;=$C7,($L7-SUM(辅助表!$P7:FW7))*100%/(180-FV$4)),$A$2="销售计划（销售前）",$L7*100%/180,$A$2="达成情况",IF(FW$4&gt;=$C7,"实际销售数量未更新",IF($C7&gt;FW$4,SUMIFS(销售取值基础数据!$J:$J,销售取值基础数据!$I:$I,$A7,销售取值基础数据!$B:$B,FW$4),"")/(_xlfn.IFS(FW$4&lt;$C7,($L7-SUMIFS(销售取值基础数据!$J:$J,销售取值基础数据!$I:$I,$A7,销售取值基础数据!$B:$B,"&lt;="&amp;FV$4))*100%/(180-FV$4),FW$4&gt;=$C7,($L7-SUM(辅助表!$P7:FW7))*100%/(180-FV$4)))),$A$2="实际销售",IF($C7&gt;FW$4,SUMIFS(销售取值基础数据!$J:$J,销售取值基础数据!$I:$I,$A7,销售取值基础数据!$B:$B,FW$4),""))</f>
        <v>5.0457936576289839</v>
      </c>
      <c r="FX7" s="23" cm="1">
        <f t="array" ref="FX7" ca="1">_xlfn.IFS($A$2="销售计划（销售后）",_xlfn.IFS(FX$4&lt;$C7,($L7-SUMIFS(销售取值基础数据!$J:$J,销售取值基础数据!$I:$I,$A7,销售取值基础数据!$B:$B,"&lt;="&amp;FW$4))*100%/(180-FW$4),FX$4&gt;=$C7,($L7-SUM(辅助表!$P7:FX7))*100%/(180-FW$4)),$A$2="销售计划（销售前）",$L7*100%/180,$A$2="达成情况",IF(FX$4&gt;=$C7,"实际销售数量未更新",IF($C7&gt;FX$4,SUMIFS(销售取值基础数据!$J:$J,销售取值基础数据!$I:$I,$A7,销售取值基础数据!$B:$B,FX$4),"")/(_xlfn.IFS(FX$4&lt;$C7,($L7-SUMIFS(销售取值基础数据!$J:$J,销售取值基础数据!$I:$I,$A7,销售取值基础数据!$B:$B,"&lt;="&amp;FW$4))*100%/(180-FW$4),FX$4&gt;=$C7,($L7-SUM(辅助表!$P7:FX7))*100%/(180-FW$4)))),$A$2="实际销售",IF($C7&gt;FX$4,SUMIFS(销售取值基础数据!$J:$J,销售取值基础数据!$I:$I,$A7,销售取值基础数据!$B:$B,FX$4),""))</f>
        <v>5.0457936576289812</v>
      </c>
      <c r="FY7" s="23" cm="1">
        <f t="array" ref="FY7" ca="1">_xlfn.IFS($A$2="销售计划（销售后）",_xlfn.IFS(FY$4&lt;$C7,($L7-SUMIFS(销售取值基础数据!$J:$J,销售取值基础数据!$I:$I,$A7,销售取值基础数据!$B:$B,"&lt;="&amp;FX$4))*100%/(180-FX$4),FY$4&gt;=$C7,($L7-SUM(辅助表!$P7:FY7))*100%/(180-FX$4)),$A$2="销售计划（销售前）",$L7*100%/180,$A$2="达成情况",IF(FY$4&gt;=$C7,"实际销售数量未更新",IF($C7&gt;FY$4,SUMIFS(销售取值基础数据!$J:$J,销售取值基础数据!$I:$I,$A7,销售取值基础数据!$B:$B,FY$4),"")/(_xlfn.IFS(FY$4&lt;$C7,($L7-SUMIFS(销售取值基础数据!$J:$J,销售取值基础数据!$I:$I,$A7,销售取值基础数据!$B:$B,"&lt;="&amp;FX$4))*100%/(180-FX$4),FY$4&gt;=$C7,($L7-SUM(辅助表!$P7:FY7))*100%/(180-FX$4)))),$A$2="实际销售",IF($C7&gt;FY$4,SUMIFS(销售取值基础数据!$J:$J,销售取值基础数据!$I:$I,$A7,销售取值基础数据!$B:$B,FY$4),""))</f>
        <v>5.0457936576289786</v>
      </c>
      <c r="FZ7" s="23" cm="1">
        <f t="array" ref="FZ7" ca="1">_xlfn.IFS($A$2="销售计划（销售后）",_xlfn.IFS(FZ$4&lt;$C7,($L7-SUMIFS(销售取值基础数据!$J:$J,销售取值基础数据!$I:$I,$A7,销售取值基础数据!$B:$B,"&lt;="&amp;FY$4))*100%/(180-FY$4),FZ$4&gt;=$C7,($L7-SUM(辅助表!$P7:FZ7))*100%/(180-FY$4)),$A$2="销售计划（销售前）",$L7*100%/180,$A$2="达成情况",IF(FZ$4&gt;=$C7,"实际销售数量未更新",IF($C7&gt;FZ$4,SUMIFS(销售取值基础数据!$J:$J,销售取值基础数据!$I:$I,$A7,销售取值基础数据!$B:$B,FZ$4),"")/(_xlfn.IFS(FZ$4&lt;$C7,($L7-SUMIFS(销售取值基础数据!$J:$J,销售取值基础数据!$I:$I,$A7,销售取值基础数据!$B:$B,"&lt;="&amp;FY$4))*100%/(180-FY$4),FZ$4&gt;=$C7,($L7-SUM(辅助表!$P7:FZ7))*100%/(180-FY$4)))),$A$2="实际销售",IF($C7&gt;FZ$4,SUMIFS(销售取值基础数据!$J:$J,销售取值基础数据!$I:$I,$A7,销售取值基础数据!$B:$B,FZ$4),""))</f>
        <v>5.0457936576289759</v>
      </c>
      <c r="GA7" s="23" cm="1">
        <f t="array" ref="GA7" ca="1">_xlfn.IFS($A$2="销售计划（销售后）",_xlfn.IFS(GA$4&lt;$C7,($L7-SUMIFS(销售取值基础数据!$J:$J,销售取值基础数据!$I:$I,$A7,销售取值基础数据!$B:$B,"&lt;="&amp;FZ$4))*100%/(180-FZ$4),GA$4&gt;=$C7,($L7-SUM(辅助表!$P7:GA7))*100%/(180-FZ$4)),$A$2="销售计划（销售前）",$L7*100%/180,$A$2="达成情况",IF(GA$4&gt;=$C7,"实际销售数量未更新",IF($C7&gt;GA$4,SUMIFS(销售取值基础数据!$J:$J,销售取值基础数据!$I:$I,$A7,销售取值基础数据!$B:$B,GA$4),"")/(_xlfn.IFS(GA$4&lt;$C7,($L7-SUMIFS(销售取值基础数据!$J:$J,销售取值基础数据!$I:$I,$A7,销售取值基础数据!$B:$B,"&lt;="&amp;FZ$4))*100%/(180-FZ$4),GA$4&gt;=$C7,($L7-SUM(辅助表!$P7:GA7))*100%/(180-FZ$4)))),$A$2="实际销售",IF($C7&gt;GA$4,SUMIFS(销售取值基础数据!$J:$J,销售取值基础数据!$I:$I,$A7,销售取值基础数据!$B:$B,GA$4),""))</f>
        <v>5.0457936576289724</v>
      </c>
      <c r="GB7" s="23" cm="1">
        <f t="array" ref="GB7" ca="1">_xlfn.IFS($A$2="销售计划（销售后）",_xlfn.IFS(GB$4&lt;$C7,($L7-SUMIFS(销售取值基础数据!$J:$J,销售取值基础数据!$I:$I,$A7,销售取值基础数据!$B:$B,"&lt;="&amp;GA$4))*100%/(180-GA$4),GB$4&gt;=$C7,($L7-SUM(辅助表!$P7:GB7))*100%/(180-GA$4)),$A$2="销售计划（销售前）",$L7*100%/180,$A$2="达成情况",IF(GB$4&gt;=$C7,"实际销售数量未更新",IF($C7&gt;GB$4,SUMIFS(销售取值基础数据!$J:$J,销售取值基础数据!$I:$I,$A7,销售取值基础数据!$B:$B,GB$4),"")/(_xlfn.IFS(GB$4&lt;$C7,($L7-SUMIFS(销售取值基础数据!$J:$J,销售取值基础数据!$I:$I,$A7,销售取值基础数据!$B:$B,"&lt;="&amp;GA$4))*100%/(180-GA$4),GB$4&gt;=$C7,($L7-SUM(辅助表!$P7:GB7))*100%/(180-GA$4)))),$A$2="实际销售",IF($C7&gt;GB$4,SUMIFS(销售取值基础数据!$J:$J,销售取值基础数据!$I:$I,$A7,销售取值基础数据!$B:$B,GB$4),""))</f>
        <v>5.0457936576289679</v>
      </c>
      <c r="GC7" s="23" cm="1">
        <f t="array" ref="GC7" ca="1">_xlfn.IFS($A$2="销售计划（销售后）",_xlfn.IFS(GC$4&lt;$C7,($L7-SUMIFS(销售取值基础数据!$J:$J,销售取值基础数据!$I:$I,$A7,销售取值基础数据!$B:$B,"&lt;="&amp;GB$4))*100%/(180-GB$4),GC$4&gt;=$C7,($L7-SUM(辅助表!$P7:GC7))*100%/(180-GB$4)),$A$2="销售计划（销售前）",$L7*100%/180,$A$2="达成情况",IF(GC$4&gt;=$C7,"实际销售数量未更新",IF($C7&gt;GC$4,SUMIFS(销售取值基础数据!$J:$J,销售取值基础数据!$I:$I,$A7,销售取值基础数据!$B:$B,GC$4),"")/(_xlfn.IFS(GC$4&lt;$C7,($L7-SUMIFS(销售取值基础数据!$J:$J,销售取值基础数据!$I:$I,$A7,销售取值基础数据!$B:$B,"&lt;="&amp;GB$4))*100%/(180-GB$4),GC$4&gt;=$C7,($L7-SUM(辅助表!$P7:GC7))*100%/(180-GB$4)))),$A$2="实际销售",IF($C7&gt;GC$4,SUMIFS(销售取值基础数据!$J:$J,销售取值基础数据!$I:$I,$A7,销售取值基础数据!$B:$B,GC$4),""))</f>
        <v>5.0457936576289626</v>
      </c>
      <c r="GD7" s="23" cm="1">
        <f t="array" ref="GD7" ca="1">_xlfn.IFS($A$2="销售计划（销售后）",_xlfn.IFS(GD$4&lt;$C7,($L7-SUMIFS(销售取值基础数据!$J:$J,销售取值基础数据!$I:$I,$A7,销售取值基础数据!$B:$B,"&lt;="&amp;GC$4))*100%/(180-GC$4),GD$4&gt;=$C7,($L7-SUM(辅助表!$P7:GD7))*100%/(180-GC$4)),$A$2="销售计划（销售前）",$L7*100%/180,$A$2="达成情况",IF(GD$4&gt;=$C7,"实际销售数量未更新",IF($C7&gt;GD$4,SUMIFS(销售取值基础数据!$J:$J,销售取值基础数据!$I:$I,$A7,销售取值基础数据!$B:$B,GD$4),"")/(_xlfn.IFS(GD$4&lt;$C7,($L7-SUMIFS(销售取值基础数据!$J:$J,销售取值基础数据!$I:$I,$A7,销售取值基础数据!$B:$B,"&lt;="&amp;GC$4))*100%/(180-GC$4),GD$4&gt;=$C7,($L7-SUM(辅助表!$P7:GD7))*100%/(180-GC$4)))),$A$2="实际销售",IF($C7&gt;GD$4,SUMIFS(销售取值基础数据!$J:$J,销售取值基础数据!$I:$I,$A7,销售取值基础数据!$B:$B,GD$4),""))</f>
        <v>5.0457936576289688</v>
      </c>
      <c r="GE7" s="23" cm="1">
        <f t="array" ref="GE7" ca="1">_xlfn.IFS($A$2="销售计划（销售后）",_xlfn.IFS(GE$4&lt;$C7,($L7-SUMIFS(销售取值基础数据!$J:$J,销售取值基础数据!$I:$I,$A7,销售取值基础数据!$B:$B,"&lt;="&amp;GD$4))*100%/(180-GD$4),GE$4&gt;=$C7,($L7-SUM(辅助表!$P7:GE7))*100%/(180-GD$4)),$A$2="销售计划（销售前）",$L7*100%/180,$A$2="达成情况",IF(GE$4&gt;=$C7,"实际销售数量未更新",IF($C7&gt;GE$4,SUMIFS(销售取值基础数据!$J:$J,销售取值基础数据!$I:$I,$A7,销售取值基础数据!$B:$B,GE$4),"")/(_xlfn.IFS(GE$4&lt;$C7,($L7-SUMIFS(销售取值基础数据!$J:$J,销售取值基础数据!$I:$I,$A7,销售取值基础数据!$B:$B,"&lt;="&amp;GD$4))*100%/(180-GD$4),GE$4&gt;=$C7,($L7-SUM(辅助表!$P7:GE7))*100%/(180-GD$4)))),$A$2="实际销售",IF($C7&gt;GE$4,SUMIFS(销售取值基础数据!$J:$J,销售取值基础数据!$I:$I,$A7,销售取值基础数据!$B:$B,GE$4),""))</f>
        <v>5.0457936576289626</v>
      </c>
      <c r="GF7" s="23" cm="1">
        <f t="array" ref="GF7" ca="1">_xlfn.IFS($A$2="销售计划（销售后）",_xlfn.IFS(GF$4&lt;$C7,($L7-SUMIFS(销售取值基础数据!$J:$J,销售取值基础数据!$I:$I,$A7,销售取值基础数据!$B:$B,"&lt;="&amp;GE$4))*100%/(180-GE$4),GF$4&gt;=$C7,($L7-SUM(辅助表!$P7:GF7))*100%/(180-GE$4)),$A$2="销售计划（销售前）",$L7*100%/180,$A$2="达成情况",IF(GF$4&gt;=$C7,"实际销售数量未更新",IF($C7&gt;GF$4,SUMIFS(销售取值基础数据!$J:$J,销售取值基础数据!$I:$I,$A7,销售取值基础数据!$B:$B,GF$4),"")/(_xlfn.IFS(GF$4&lt;$C7,($L7-SUMIFS(销售取值基础数据!$J:$J,销售取值基础数据!$I:$I,$A7,销售取值基础数据!$B:$B,"&lt;="&amp;GE$4))*100%/(180-GE$4),GF$4&gt;=$C7,($L7-SUM(辅助表!$P7:GF7))*100%/(180-GE$4)))),$A$2="实际销售",IF($C7&gt;GF$4,SUMIFS(销售取值基础数据!$J:$J,销售取值基础数据!$I:$I,$A7,销售取值基础数据!$B:$B,GF$4),""))</f>
        <v>5.0457936576289706</v>
      </c>
      <c r="GG7" s="23" cm="1">
        <f t="array" ref="GG7" ca="1">_xlfn.IFS($A$2="销售计划（销售后）",_xlfn.IFS(GG$4&lt;$C7,($L7-SUMIFS(销售取值基础数据!$J:$J,销售取值基础数据!$I:$I,$A7,销售取值基础数据!$B:$B,"&lt;="&amp;GF$4))*100%/(180-GF$4),GG$4&gt;=$C7,($L7-SUM(辅助表!$P7:GG7))*100%/(180-GF$4)),$A$2="销售计划（销售前）",$L7*100%/180,$A$2="达成情况",IF(GG$4&gt;=$C7,"实际销售数量未更新",IF($C7&gt;GG$4,SUMIFS(销售取值基础数据!$J:$J,销售取值基础数据!$I:$I,$A7,销售取值基础数据!$B:$B,GG$4),"")/(_xlfn.IFS(GG$4&lt;$C7,($L7-SUMIFS(销售取值基础数据!$J:$J,销售取值基础数据!$I:$I,$A7,销售取值基础数据!$B:$B,"&lt;="&amp;GF$4))*100%/(180-GF$4),GG$4&gt;=$C7,($L7-SUM(辅助表!$P7:GG7))*100%/(180-GF$4)))),$A$2="实际销售",IF($C7&gt;GG$4,SUMIFS(销售取值基础数据!$J:$J,销售取值基础数据!$I:$I,$A7,销售取值基础数据!$B:$B,GG$4),""))</f>
        <v>5.0457936576289812</v>
      </c>
      <c r="GH7" s="23" cm="1">
        <f t="array" ref="GH7" ca="1">_xlfn.IFS($A$2="销售计划（销售后）",_xlfn.IFS(GH$4&lt;$C7,($L7-SUMIFS(销售取值基础数据!$J:$J,销售取值基础数据!$I:$I,$A7,销售取值基础数据!$B:$B,"&lt;="&amp;GG$4))*100%/(180-GG$4),GH$4&gt;=$C7,($L7-SUM(辅助表!$P7:GH7))*100%/(180-GG$4)),$A$2="销售计划（销售前）",$L7*100%/180,$A$2="达成情况",IF(GH$4&gt;=$C7,"实际销售数量未更新",IF($C7&gt;GH$4,SUMIFS(销售取值基础数据!$J:$J,销售取值基础数据!$I:$I,$A7,销售取值基础数据!$B:$B,GH$4),"")/(_xlfn.IFS(GH$4&lt;$C7,($L7-SUMIFS(销售取值基础数据!$J:$J,销售取值基础数据!$I:$I,$A7,销售取值基础数据!$B:$B,"&lt;="&amp;GG$4))*100%/(180-GG$4),GH$4&gt;=$C7,($L7-SUM(辅助表!$P7:GH7))*100%/(180-GG$4)))),$A$2="实际销售",IF($C7&gt;GH$4,SUMIFS(销售取值基础数据!$J:$J,销售取值基础数据!$I:$I,$A7,销售取值基础数据!$B:$B,GH$4),""))</f>
        <v>5.0457936576289963</v>
      </c>
      <c r="GI7" s="23" cm="1">
        <f t="array" ref="GI7" ca="1">_xlfn.IFS($A$2="销售计划（销售后）",_xlfn.IFS(GI$4&lt;$C7,($L7-SUMIFS(销售取值基础数据!$J:$J,销售取值基础数据!$I:$I,$A7,销售取值基础数据!$B:$B,"&lt;="&amp;GH$4))*100%/(180-GH$4),GI$4&gt;=$C7,($L7-SUM(辅助表!$P7:GI7))*100%/(180-GH$4)),$A$2="销售计划（销售前）",$L7*100%/180,$A$2="达成情况",IF(GI$4&gt;=$C7,"实际销售数量未更新",IF($C7&gt;GI$4,SUMIFS(销售取值基础数据!$J:$J,销售取值基础数据!$I:$I,$A7,销售取值基础数据!$B:$B,GI$4),"")/(_xlfn.IFS(GI$4&lt;$C7,($L7-SUMIFS(销售取值基础数据!$J:$J,销售取值基础数据!$I:$I,$A7,销售取值基础数据!$B:$B,"&lt;="&amp;GH$4))*100%/(180-GH$4),GI$4&gt;=$C7,($L7-SUM(辅助表!$P7:GI7))*100%/(180-GH$4)))),$A$2="实际销售",IF($C7&gt;GI$4,SUMIFS(销售取值基础数据!$J:$J,销售取值基础数据!$I:$I,$A7,销售取值基础数据!$B:$B,GI$4),""))</f>
        <v>5.045793657628991</v>
      </c>
      <c r="GJ7" s="23" cm="1">
        <f t="array" ref="GJ7" ca="1">_xlfn.IFS($A$2="销售计划（销售后）",_xlfn.IFS(GJ$4&lt;$C7,($L7-SUMIFS(销售取值基础数据!$J:$J,销售取值基础数据!$I:$I,$A7,销售取值基础数据!$B:$B,"&lt;="&amp;GI$4))*100%/(180-GI$4),GJ$4&gt;=$C7,($L7-SUM(辅助表!$P7:GJ7))*100%/(180-GI$4)),$A$2="销售计划（销售前）",$L7*100%/180,$A$2="达成情况",IF(GJ$4&gt;=$C7,"实际销售数量未更新",IF($C7&gt;GJ$4,SUMIFS(销售取值基础数据!$J:$J,销售取值基础数据!$I:$I,$A7,销售取值基础数据!$B:$B,GJ$4),"")/(_xlfn.IFS(GJ$4&lt;$C7,($L7-SUMIFS(销售取值基础数据!$J:$J,销售取值基础数据!$I:$I,$A7,销售取值基础数据!$B:$B,"&lt;="&amp;GI$4))*100%/(180-GI$4),GJ$4&gt;=$C7,($L7-SUM(辅助表!$P7:GJ7))*100%/(180-GI$4)))),$A$2="实际销售",IF($C7&gt;GJ$4,SUMIFS(销售取值基础数据!$J:$J,销售取值基础数据!$I:$I,$A7,销售取值基础数据!$B:$B,GJ$4),""))</f>
        <v>5.0457936576290194</v>
      </c>
      <c r="GK7" s="23" cm="1">
        <f t="array" ref="GK7" ca="1">_xlfn.IFS($A$2="销售计划（销售后）",_xlfn.IFS(GK$4&lt;$C7,($L7-SUMIFS(销售取值基础数据!$J:$J,销售取值基础数据!$I:$I,$A7,销售取值基础数据!$B:$B,"&lt;="&amp;GJ$4))*100%/(180-GJ$4),GK$4&gt;=$C7,($L7-SUM(辅助表!$P7:GK7))*100%/(180-GJ$4)),$A$2="销售计划（销售前）",$L7*100%/180,$A$2="达成情况",IF(GK$4&gt;=$C7,"实际销售数量未更新",IF($C7&gt;GK$4,SUMIFS(销售取值基础数据!$J:$J,销售取值基础数据!$I:$I,$A7,销售取值基础数据!$B:$B,GK$4),"")/(_xlfn.IFS(GK$4&lt;$C7,($L7-SUMIFS(销售取值基础数据!$J:$J,销售取值基础数据!$I:$I,$A7,销售取值基础数据!$B:$B,"&lt;="&amp;GJ$4))*100%/(180-GJ$4),GK$4&gt;=$C7,($L7-SUM(辅助表!$P7:GK7))*100%/(180-GJ$4)))),$A$2="实际销售",IF($C7&gt;GK$4,SUMIFS(销售取值基础数据!$J:$J,销售取值基础数据!$I:$I,$A7,销售取值基础数据!$B:$B,GK$4),""))</f>
        <v>5.0457936576290763</v>
      </c>
      <c r="GL7" s="23" cm="1">
        <f t="array" ref="GL7" ca="1">_xlfn.IFS($A$2="销售计划（销售后）",_xlfn.IFS(GL$4&lt;$C7,($L7-SUMIFS(销售取值基础数据!$J:$J,销售取值基础数据!$I:$I,$A7,销售取值基础数据!$B:$B,"&lt;="&amp;GK$4))*100%/(180-GK$4),GL$4&gt;=$C7,($L7-SUM(辅助表!$P7:GL7))*100%/(180-GK$4)),$A$2="销售计划（销售前）",$L7*100%/180,$A$2="达成情况",IF(GL$4&gt;=$C7,"实际销售数量未更新",IF($C7&gt;GL$4,SUMIFS(销售取值基础数据!$J:$J,销售取值基础数据!$I:$I,$A7,销售取值基础数据!$B:$B,GL$4),"")/(_xlfn.IFS(GL$4&lt;$C7,($L7-SUMIFS(销售取值基础数据!$J:$J,销售取值基础数据!$I:$I,$A7,销售取值基础数据!$B:$B,"&lt;="&amp;GK$4))*100%/(180-GK$4),GL$4&gt;=$C7,($L7-SUM(辅助表!$P7:GL7))*100%/(180-GK$4)))),$A$2="实际销售",IF($C7&gt;GL$4,SUMIFS(销售取值基础数据!$J:$J,销售取值基础数据!$I:$I,$A7,销售取值基础数据!$B:$B,GL$4),""))</f>
        <v>5.0457936576292468</v>
      </c>
    </row>
    <row r="8" spans="1:194" ht="15" hidden="1" customHeight="1" x14ac:dyDescent="0.25">
      <c r="A8" s="9" t="s">
        <v>25</v>
      </c>
      <c r="B8" s="21">
        <v>45971</v>
      </c>
      <c r="C8" s="29">
        <f t="shared" ca="1" si="0"/>
        <v>233</v>
      </c>
      <c r="D8" s="29" t="str" cm="1">
        <f t="array" ref="D8" ca="1">_xlfn.IFS(AND(TODAY()-B8&lt;=30,TODAY()-B8&gt;=0),"新品期",AND(TODAY()-B8&gt;=31,TODAY()-B8&lt;=120),"热销期",AND(TODAY()-B8&gt;=121,TODAY()-B8&lt;=180),"清货期",TODAY()-B8&gt;180,"滞销")</f>
        <v>滞销</v>
      </c>
      <c r="E8" s="9">
        <f t="shared" ref="E8:E12" si="2">L8-G8</f>
        <v>2000</v>
      </c>
      <c r="F8" s="35" t="e">
        <f>E8/(SUMIFS(销售取值基础数据!J:J,销售取值基础数据!I:I,A8,销售取值基础数据!F:F,"可取")/30)</f>
        <v>#DIV/0!</v>
      </c>
      <c r="G8" s="9">
        <f>SUMIF(销售取值基础数据!I:I,A8,销售取值基础数据!J:J)</f>
        <v>0</v>
      </c>
      <c r="H8" s="10">
        <f t="shared" si="1"/>
        <v>0</v>
      </c>
      <c r="I8" s="10" t="e">
        <f ca="1">M8/'销售计划（销售前）'!M8</f>
        <v>#NAME?</v>
      </c>
      <c r="J8" s="10" t="e">
        <f ca="1">SUMIFS(销售取值基础数据!J:J,销售取值基础数据!I:I,A8,销售取值基础数据!E:E,"可取")/SUM(INDEX('销售计划（销售前）'!R8:GO8,C8-1):INDEX('销售计划（销售前）'!R8:GO8,C8-7))</f>
        <v>#REF!</v>
      </c>
      <c r="K8" s="10" t="e">
        <f ca="1">SUMIFS(销售取值基础数据!J:J,销售取值基础数据!I:I,A8,销售取值基础数据!F:F,"可取")/SUM(INDEX('销售计划（销售前）'!R8:GO8,C8-1):INDEX('销售计划（销售前）'!R8:GO8,C8-30))</f>
        <v>#REF!</v>
      </c>
      <c r="L8" s="9">
        <v>2000</v>
      </c>
      <c r="M8" s="40" t="e">
        <f ca="1">_xlfn.XLOOKUP(A8,销售取值基础数据!I:I,销售取值基础数据!J:J,0,0,-1)</f>
        <v>#NAME?</v>
      </c>
      <c r="N8" s="36" t="str" cm="1">
        <f t="array" ref="N8" ca="1">IF($A$2="销售计划（销售后）",IF(C8&gt;180,"0",INDEX(O8:GL8,C8)),"")</f>
        <v>0</v>
      </c>
      <c r="O8" s="23" cm="1">
        <f t="array" ref="O8" ca="1">_xlfn.IFS($A$2="销售计划（销售后）",$L8*80%/180,$A$2="销售计划（销售前）",$L8*80%/180,$A$2="达成情况",IF(O$4&gt;=$C8,"实际销售数量未更新",SUMIFS(销售取值基础数据!J:J,销售取值基础数据!I:I,A8,销售取值基础数据!B:B,$O$4)/($L8*80%/180)),$A$2="实际销售",SUMIFS(销售取值基础数据!J:J,销售取值基础数据!I:I,A8,销售取值基础数据!B:B,$O$4))</f>
        <v>8.8888888888888893</v>
      </c>
      <c r="P8" s="23" cm="1">
        <f t="array" ref="P8" ca="1">_xlfn.IFS($A$2="销售计划（销售后）",_xlfn.IFS(P$4&lt;$C8,($L8-SUMIFS(销售取值基础数据!$J:$J,销售取值基础数据!$I:$I,$A8,销售取值基础数据!$B:$B,"&lt;="&amp;O$4))*80%/(180-O$4),P$4&gt;=$C8,($L8-SUM(辅助表!$P8:P8))*80%/(180-O$4)),$A$2="销售计划（销售前）",$L8*80%/180,$A$2="达成情况",IF(P$4&gt;=$C8,"实际销售数量未更新",IF($C8&gt;P$4,SUMIFS(销售取值基础数据!$J:$J,销售取值基础数据!$I:$I,$A8,销售取值基础数据!$B:$B,P$4),"")/(_xlfn.IFS(P$4&lt;$C8,($L8-SUMIFS(销售取值基础数据!$J:$J,销售取值基础数据!$I:$I,$A8,销售取值基础数据!$B:$B,"&lt;="&amp;O$4))*80%/(180-O$4),P$4&gt;=$C8,($L8-SUM(辅助表!$P8:P8))*80%/(180-O$4)))),$A$2="实际销售",IF($C8&gt;P$4,SUMIFS(销售取值基础数据!$J:$J,销售取值基础数据!$I:$I,$A8,销售取值基础数据!$B:$B,P$4),""))</f>
        <v>8.938547486033519</v>
      </c>
      <c r="Q8" s="23" cm="1">
        <f t="array" ref="Q8" ca="1">_xlfn.IFS($A$2="销售计划（销售后）",_xlfn.IFS(Q$4&lt;$C8,($L8-SUMIFS(销售取值基础数据!$J:$J,销售取值基础数据!$I:$I,$A8,销售取值基础数据!$B:$B,"&lt;="&amp;P$4))*80%/(180-P$4),Q$4&gt;=$C8,($L8-SUM(辅助表!$P8:Q8))*80%/(180-P$4)),$A$2="销售计划（销售前）",$L8*80%/180,$A$2="达成情况",IF(Q$4&gt;=$C8,"实际销售数量未更新",IF($C8&gt;Q$4,SUMIFS(销售取值基础数据!$J:$J,销售取值基础数据!$I:$I,$A8,销售取值基础数据!$B:$B,Q$4),"")/(_xlfn.IFS(Q$4&lt;$C8,($L8-SUMIFS(销售取值基础数据!$J:$J,销售取值基础数据!$I:$I,$A8,销售取值基础数据!$B:$B,"&lt;="&amp;P$4))*80%/(180-P$4),Q$4&gt;=$C8,($L8-SUM(辅助表!$P8:Q8))*80%/(180-P$4)))),$A$2="实际销售",IF($C8&gt;Q$4,SUMIFS(销售取值基础数据!$J:$J,销售取值基础数据!$I:$I,$A8,销售取值基础数据!$B:$B,Q$4),""))</f>
        <v>8.9887640449438209</v>
      </c>
      <c r="R8" s="23" cm="1">
        <f t="array" ref="R8" ca="1">_xlfn.IFS($A$2="销售计划（销售后）",_xlfn.IFS(R$4&lt;$C8,($L8-SUMIFS(销售取值基础数据!$J:$J,销售取值基础数据!$I:$I,$A8,销售取值基础数据!$B:$B,"&lt;="&amp;Q$4))*80%/(180-Q$4),R$4&gt;=$C8,($L8-SUM(辅助表!$P8:R8))*80%/(180-Q$4)),$A$2="销售计划（销售前）",$L8*80%/180,$A$2="达成情况",IF(R$4&gt;=$C8,"实际销售数量未更新",IF($C8&gt;R$4,SUMIFS(销售取值基础数据!$J:$J,销售取值基础数据!$I:$I,$A8,销售取值基础数据!$B:$B,R$4),"")/(_xlfn.IFS(R$4&lt;$C8,($L8-SUMIFS(销售取值基础数据!$J:$J,销售取值基础数据!$I:$I,$A8,销售取值基础数据!$B:$B,"&lt;="&amp;Q$4))*80%/(180-Q$4),R$4&gt;=$C8,($L8-SUM(辅助表!$P8:R8))*80%/(180-Q$4)))),$A$2="实际销售",IF($C8&gt;R$4,SUMIFS(销售取值基础数据!$J:$J,销售取值基础数据!$I:$I,$A8,销售取值基础数据!$B:$B,R$4),""))</f>
        <v>9.0395480225988702</v>
      </c>
      <c r="S8" s="23" cm="1">
        <f t="array" ref="S8" ca="1">_xlfn.IFS($A$2="销售计划（销售后）",_xlfn.IFS(S$4&lt;$C8,($L8-SUMIFS(销售取值基础数据!$J:$J,销售取值基础数据!$I:$I,$A8,销售取值基础数据!$B:$B,"&lt;="&amp;R$4))*80%/(180-R$4),S$4&gt;=$C8,($L8-SUM(辅助表!$P8:S8))*80%/(180-R$4)),$A$2="销售计划（销售前）",$L8*80%/180,$A$2="达成情况",IF(S$4&gt;=$C8,"实际销售数量未更新",IF($C8&gt;S$4,SUMIFS(销售取值基础数据!$J:$J,销售取值基础数据!$I:$I,$A8,销售取值基础数据!$B:$B,S$4),"")/(_xlfn.IFS(S$4&lt;$C8,($L8-SUMIFS(销售取值基础数据!$J:$J,销售取值基础数据!$I:$I,$A8,销售取值基础数据!$B:$B,"&lt;="&amp;R$4))*80%/(180-R$4),S$4&gt;=$C8,($L8-SUM(辅助表!$P8:S8))*80%/(180-R$4)))),$A$2="实际销售",IF($C8&gt;S$4,SUMIFS(销售取值基础数据!$J:$J,销售取值基础数据!$I:$I,$A8,销售取值基础数据!$B:$B,S$4),""))</f>
        <v>9.0909090909090917</v>
      </c>
      <c r="T8" s="23" cm="1">
        <f t="array" ref="T8" ca="1">_xlfn.IFS($A$2="销售计划（销售后）",_xlfn.IFS(T$4&lt;$C8,($L8-SUMIFS(销售取值基础数据!$J:$J,销售取值基础数据!$I:$I,$A8,销售取值基础数据!$B:$B,"&lt;="&amp;S$4))*80%/(180-S$4),T$4&gt;=$C8,($L8-SUM(辅助表!$P8:T8))*80%/(180-S$4)),$A$2="销售计划（销售前）",$L8*80%/180,$A$2="达成情况",IF(T$4&gt;=$C8,"实际销售数量未更新",IF($C8&gt;T$4,SUMIFS(销售取值基础数据!$J:$J,销售取值基础数据!$I:$I,$A8,销售取值基础数据!$B:$B,T$4),"")/(_xlfn.IFS(T$4&lt;$C8,($L8-SUMIFS(销售取值基础数据!$J:$J,销售取值基础数据!$I:$I,$A8,销售取值基础数据!$B:$B,"&lt;="&amp;S$4))*80%/(180-S$4),T$4&gt;=$C8,($L8-SUM(辅助表!$P8:T8))*80%/(180-S$4)))),$A$2="实际销售",IF($C8&gt;T$4,SUMIFS(销售取值基础数据!$J:$J,销售取值基础数据!$I:$I,$A8,销售取值基础数据!$B:$B,T$4),""))</f>
        <v>9.1428571428571423</v>
      </c>
      <c r="U8" s="23" cm="1">
        <f t="array" ref="U8" ca="1">_xlfn.IFS($A$2="销售计划（销售后）",_xlfn.IFS(U$4&lt;$C8,($L8-SUMIFS(销售取值基础数据!$J:$J,销售取值基础数据!$I:$I,$A8,销售取值基础数据!$B:$B,"&lt;="&amp;T$4))*80%/(180-T$4),U$4&gt;=$C8,($L8-SUM(辅助表!$P8:U8))*80%/(180-T$4)),$A$2="销售计划（销售前）",$L8*80%/180,$A$2="达成情况",IF(U$4&gt;=$C8,"实际销售数量未更新",IF($C8&gt;U$4,SUMIFS(销售取值基础数据!$J:$J,销售取值基础数据!$I:$I,$A8,销售取值基础数据!$B:$B,U$4),"")/(_xlfn.IFS(U$4&lt;$C8,($L8-SUMIFS(销售取值基础数据!$J:$J,销售取值基础数据!$I:$I,$A8,销售取值基础数据!$B:$B,"&lt;="&amp;T$4))*80%/(180-T$4),U$4&gt;=$C8,($L8-SUM(辅助表!$P8:U8))*80%/(180-T$4)))),$A$2="实际销售",IF($C8&gt;U$4,SUMIFS(销售取值基础数据!$J:$J,销售取值基础数据!$I:$I,$A8,销售取值基础数据!$B:$B,U$4),""))</f>
        <v>9.1954022988505741</v>
      </c>
      <c r="V8" s="23" cm="1">
        <f t="array" ref="V8" ca="1">_xlfn.IFS($A$2="销售计划（销售后）",_xlfn.IFS(V$4&lt;$C8,($L8-SUMIFS(销售取值基础数据!$J:$J,销售取值基础数据!$I:$I,$A8,销售取值基础数据!$B:$B,"&lt;="&amp;U$4))*80%/(180-U$4),V$4&gt;=$C8,($L8-SUM(辅助表!$P8:V8))*80%/(180-U$4)),$A$2="销售计划（销售前）",$L8*80%/180,$A$2="达成情况",IF(V$4&gt;=$C8,"实际销售数量未更新",IF($C8&gt;V$4,SUMIFS(销售取值基础数据!$J:$J,销售取值基础数据!$I:$I,$A8,销售取值基础数据!$B:$B,V$4),"")/(_xlfn.IFS(V$4&lt;$C8,($L8-SUMIFS(销售取值基础数据!$J:$J,销售取值基础数据!$I:$I,$A8,销售取值基础数据!$B:$B,"&lt;="&amp;U$4))*80%/(180-U$4),V$4&gt;=$C8,($L8-SUM(辅助表!$P8:V8))*80%/(180-U$4)))),$A$2="实际销售",IF($C8&gt;V$4,SUMIFS(销售取值基础数据!$J:$J,销售取值基础数据!$I:$I,$A8,销售取值基础数据!$B:$B,V$4),""))</f>
        <v>9.2485549132947984</v>
      </c>
      <c r="W8" s="23" cm="1">
        <f t="array" ref="W8" ca="1">_xlfn.IFS($A$2="销售计划（销售后）",_xlfn.IFS(W$4&lt;$C8,($L8-SUMIFS(销售取值基础数据!$J:$J,销售取值基础数据!$I:$I,$A8,销售取值基础数据!$B:$B,"&lt;="&amp;V$4))*80%/(180-V$4),W$4&gt;=$C8,($L8-SUM(辅助表!$P8:W8))*80%/(180-V$4)),$A$2="销售计划（销售前）",$L8*80%/180,$A$2="达成情况",IF(W$4&gt;=$C8,"实际销售数量未更新",IF($C8&gt;W$4,SUMIFS(销售取值基础数据!$J:$J,销售取值基础数据!$I:$I,$A8,销售取值基础数据!$B:$B,W$4),"")/(_xlfn.IFS(W$4&lt;$C8,($L8-SUMIFS(销售取值基础数据!$J:$J,销售取值基础数据!$I:$I,$A8,销售取值基础数据!$B:$B,"&lt;="&amp;V$4))*80%/(180-V$4),W$4&gt;=$C8,($L8-SUM(辅助表!$P8:W8))*80%/(180-V$4)))),$A$2="实际销售",IF($C8&gt;W$4,SUMIFS(销售取值基础数据!$J:$J,销售取值基础数据!$I:$I,$A8,销售取值基础数据!$B:$B,W$4),""))</f>
        <v>9.3023255813953494</v>
      </c>
      <c r="X8" s="23" cm="1">
        <f t="array" ref="X8" ca="1">_xlfn.IFS($A$2="销售计划（销售后）",_xlfn.IFS(X$4&lt;$C8,($L8-SUMIFS(销售取值基础数据!$J:$J,销售取值基础数据!$I:$I,$A8,销售取值基础数据!$B:$B,"&lt;="&amp;W$4))*80%/(180-W$4),X$4&gt;=$C8,($L8-SUM(辅助表!$P8:X8))*80%/(180-W$4)),$A$2="销售计划（销售前）",$L8*80%/180,$A$2="达成情况",IF(X$4&gt;=$C8,"实际销售数量未更新",IF($C8&gt;X$4,SUMIFS(销售取值基础数据!$J:$J,销售取值基础数据!$I:$I,$A8,销售取值基础数据!$B:$B,X$4),"")/(_xlfn.IFS(X$4&lt;$C8,($L8-SUMIFS(销售取值基础数据!$J:$J,销售取值基础数据!$I:$I,$A8,销售取值基础数据!$B:$B,"&lt;="&amp;W$4))*80%/(180-W$4),X$4&gt;=$C8,($L8-SUM(辅助表!$P8:X8))*80%/(180-W$4)))),$A$2="实际销售",IF($C8&gt;X$4,SUMIFS(销售取值基础数据!$J:$J,销售取值基础数据!$I:$I,$A8,销售取值基础数据!$B:$B,X$4),""))</f>
        <v>9.3567251461988299</v>
      </c>
      <c r="Y8" s="23" cm="1">
        <f t="array" ref="Y8" ca="1">_xlfn.IFS($A$2="销售计划（销售后）",_xlfn.IFS(Y$4&lt;$C8,($L8-SUMIFS(销售取值基础数据!$J:$J,销售取值基础数据!$I:$I,$A8,销售取值基础数据!$B:$B,"&lt;="&amp;X$4))*80%/(180-X$4),Y$4&gt;=$C8,($L8-SUM(辅助表!$P8:Y8))*80%/(180-X$4)),$A$2="销售计划（销售前）",$L8*80%/180,$A$2="达成情况",IF(Y$4&gt;=$C8,"实际销售数量未更新",IF($C8&gt;Y$4,SUMIFS(销售取值基础数据!$J:$J,销售取值基础数据!$I:$I,$A8,销售取值基础数据!$B:$B,Y$4),"")/(_xlfn.IFS(Y$4&lt;$C8,($L8-SUMIFS(销售取值基础数据!$J:$J,销售取值基础数据!$I:$I,$A8,销售取值基础数据!$B:$B,"&lt;="&amp;X$4))*80%/(180-X$4),Y$4&gt;=$C8,($L8-SUM(辅助表!$P8:Y8))*80%/(180-X$4)))),$A$2="实际销售",IF($C8&gt;Y$4,SUMIFS(销售取值基础数据!$J:$J,销售取值基础数据!$I:$I,$A8,销售取值基础数据!$B:$B,Y$4),""))</f>
        <v>9.4117647058823533</v>
      </c>
      <c r="Z8" s="23" cm="1">
        <f t="array" ref="Z8" ca="1">_xlfn.IFS($A$2="销售计划（销售后）",_xlfn.IFS(Z$4&lt;$C8,($L8-SUMIFS(销售取值基础数据!$J:$J,销售取值基础数据!$I:$I,$A8,销售取值基础数据!$B:$B,"&lt;="&amp;Y$4))*80%/(180-Y$4),Z$4&gt;=$C8,($L8-SUM(辅助表!$P8:Z8))*80%/(180-Y$4)),$A$2="销售计划（销售前）",$L8*80%/180,$A$2="达成情况",IF(Z$4&gt;=$C8,"实际销售数量未更新",IF($C8&gt;Z$4,SUMIFS(销售取值基础数据!$J:$J,销售取值基础数据!$I:$I,$A8,销售取值基础数据!$B:$B,Z$4),"")/(_xlfn.IFS(Z$4&lt;$C8,($L8-SUMIFS(销售取值基础数据!$J:$J,销售取值基础数据!$I:$I,$A8,销售取值基础数据!$B:$B,"&lt;="&amp;Y$4))*80%/(180-Y$4),Z$4&gt;=$C8,($L8-SUM(辅助表!$P8:Z8))*80%/(180-Y$4)))),$A$2="实际销售",IF($C8&gt;Z$4,SUMIFS(销售取值基础数据!$J:$J,销售取值基础数据!$I:$I,$A8,销售取值基础数据!$B:$B,Z$4),""))</f>
        <v>9.4674556213017755</v>
      </c>
      <c r="AA8" s="23" cm="1">
        <f t="array" ref="AA8" ca="1">_xlfn.IFS($A$2="销售计划（销售后）",_xlfn.IFS(AA$4&lt;$C8,($L8-SUMIFS(销售取值基础数据!$J:$J,销售取值基础数据!$I:$I,$A8,销售取值基础数据!$B:$B,"&lt;="&amp;Z$4))*80%/(180-Z$4),AA$4&gt;=$C8,($L8-SUM(辅助表!$P8:AA8))*80%/(180-Z$4)),$A$2="销售计划（销售前）",$L8*80%/180,$A$2="达成情况",IF(AA$4&gt;=$C8,"实际销售数量未更新",IF($C8&gt;AA$4,SUMIFS(销售取值基础数据!$J:$J,销售取值基础数据!$I:$I,$A8,销售取值基础数据!$B:$B,AA$4),"")/(_xlfn.IFS(AA$4&lt;$C8,($L8-SUMIFS(销售取值基础数据!$J:$J,销售取值基础数据!$I:$I,$A8,销售取值基础数据!$B:$B,"&lt;="&amp;Z$4))*80%/(180-Z$4),AA$4&gt;=$C8,($L8-SUM(辅助表!$P8:AA8))*80%/(180-Z$4)))),$A$2="实际销售",IF($C8&gt;AA$4,SUMIFS(销售取值基础数据!$J:$J,销售取值基础数据!$I:$I,$A8,销售取值基础数据!$B:$B,AA$4),""))</f>
        <v>9.5238095238095237</v>
      </c>
      <c r="AB8" s="23" cm="1">
        <f t="array" ref="AB8" ca="1">_xlfn.IFS($A$2="销售计划（销售后）",_xlfn.IFS(AB$4&lt;$C8,($L8-SUMIFS(销售取值基础数据!$J:$J,销售取值基础数据!$I:$I,$A8,销售取值基础数据!$B:$B,"&lt;="&amp;AA$4))*80%/(180-AA$4),AB$4&gt;=$C8,($L8-SUM(辅助表!$P8:AB8))*80%/(180-AA$4)),$A$2="销售计划（销售前）",$L8*80%/180,$A$2="达成情况",IF(AB$4&gt;=$C8,"实际销售数量未更新",IF($C8&gt;AB$4,SUMIFS(销售取值基础数据!$J:$J,销售取值基础数据!$I:$I,$A8,销售取值基础数据!$B:$B,AB$4),"")/(_xlfn.IFS(AB$4&lt;$C8,($L8-SUMIFS(销售取值基础数据!$J:$J,销售取值基础数据!$I:$I,$A8,销售取值基础数据!$B:$B,"&lt;="&amp;AA$4))*80%/(180-AA$4),AB$4&gt;=$C8,($L8-SUM(辅助表!$P8:AB8))*80%/(180-AA$4)))),$A$2="实际销售",IF($C8&gt;AB$4,SUMIFS(销售取值基础数据!$J:$J,销售取值基础数据!$I:$I,$A8,销售取值基础数据!$B:$B,AB$4),""))</f>
        <v>9.5808383233532926</v>
      </c>
      <c r="AC8" s="23" cm="1">
        <f t="array" ref="AC8" ca="1">_xlfn.IFS($A$2="销售计划（销售后）",_xlfn.IFS(AC$4&lt;$C8,($L8-SUMIFS(销售取值基础数据!$J:$J,销售取值基础数据!$I:$I,$A8,销售取值基础数据!$B:$B,"&lt;="&amp;AB$4))*80%/(180-AB$4),AC$4&gt;=$C8,($L8-SUM(辅助表!$P8:AC8))*80%/(180-AB$4)),$A$2="销售计划（销售前）",$L8*80%/180,$A$2="达成情况",IF(AC$4&gt;=$C8,"实际销售数量未更新",IF($C8&gt;AC$4,SUMIFS(销售取值基础数据!$J:$J,销售取值基础数据!$I:$I,$A8,销售取值基础数据!$B:$B,AC$4),"")/(_xlfn.IFS(AC$4&lt;$C8,($L8-SUMIFS(销售取值基础数据!$J:$J,销售取值基础数据!$I:$I,$A8,销售取值基础数据!$B:$B,"&lt;="&amp;AB$4))*80%/(180-AB$4),AC$4&gt;=$C8,($L8-SUM(辅助表!$P8:AC8))*80%/(180-AB$4)))),$A$2="实际销售",IF($C8&gt;AC$4,SUMIFS(销售取值基础数据!$J:$J,销售取值基础数据!$I:$I,$A8,销售取值基础数据!$B:$B,AC$4),""))</f>
        <v>9.6385542168674707</v>
      </c>
      <c r="AD8" s="23" cm="1">
        <f t="array" ref="AD8" ca="1">_xlfn.IFS($A$2="销售计划（销售后）",_xlfn.IFS(AD$4&lt;$C8,($L8-SUMIFS(销售取值基础数据!$J:$J,销售取值基础数据!$I:$I,$A8,销售取值基础数据!$B:$B,"&lt;="&amp;AC$4))*80%/(180-AC$4),AD$4&gt;=$C8,($L8-SUM(辅助表!$P8:AD8))*80%/(180-AC$4)),$A$2="销售计划（销售前）",$L8*80%/180,$A$2="达成情况",IF(AD$4&gt;=$C8,"实际销售数量未更新",IF($C8&gt;AD$4,SUMIFS(销售取值基础数据!$J:$J,销售取值基础数据!$I:$I,$A8,销售取值基础数据!$B:$B,AD$4),"")/(_xlfn.IFS(AD$4&lt;$C8,($L8-SUMIFS(销售取值基础数据!$J:$J,销售取值基础数据!$I:$I,$A8,销售取值基础数据!$B:$B,"&lt;="&amp;AC$4))*80%/(180-AC$4),AD$4&gt;=$C8,($L8-SUM(辅助表!$P8:AD8))*80%/(180-AC$4)))),$A$2="实际销售",IF($C8&gt;AD$4,SUMIFS(销售取值基础数据!$J:$J,销售取值基础数据!$I:$I,$A8,销售取值基础数据!$B:$B,AD$4),""))</f>
        <v>9.6969696969696972</v>
      </c>
      <c r="AE8" s="23" cm="1">
        <f t="array" ref="AE8" ca="1">_xlfn.IFS($A$2="销售计划（销售后）",_xlfn.IFS(AE$4&lt;$C8,($L8-SUMIFS(销售取值基础数据!$J:$J,销售取值基础数据!$I:$I,$A8,销售取值基础数据!$B:$B,"&lt;="&amp;AD$4))*80%/(180-AD$4),AE$4&gt;=$C8,($L8-SUM(辅助表!$P8:AE8))*80%/(180-AD$4)),$A$2="销售计划（销售前）",$L8*80%/180,$A$2="达成情况",IF(AE$4&gt;=$C8,"实际销售数量未更新",IF($C8&gt;AE$4,SUMIFS(销售取值基础数据!$J:$J,销售取值基础数据!$I:$I,$A8,销售取值基础数据!$B:$B,AE$4),"")/(_xlfn.IFS(AE$4&lt;$C8,($L8-SUMIFS(销售取值基础数据!$J:$J,销售取值基础数据!$I:$I,$A8,销售取值基础数据!$B:$B,"&lt;="&amp;AD$4))*80%/(180-AD$4),AE$4&gt;=$C8,($L8-SUM(辅助表!$P8:AE8))*80%/(180-AD$4)))),$A$2="实际销售",IF($C8&gt;AE$4,SUMIFS(销售取值基础数据!$J:$J,销售取值基础数据!$I:$I,$A8,销售取值基础数据!$B:$B,AE$4),""))</f>
        <v>9.7560975609756095</v>
      </c>
      <c r="AF8" s="23" cm="1">
        <f t="array" ref="AF8" ca="1">_xlfn.IFS($A$2="销售计划（销售后）",_xlfn.IFS(AF$4&lt;$C8,($L8-SUMIFS(销售取值基础数据!$J:$J,销售取值基础数据!$I:$I,$A8,销售取值基础数据!$B:$B,"&lt;="&amp;AE$4))*80%/(180-AE$4),AF$4&gt;=$C8,($L8-SUM(辅助表!$P8:AF8))*80%/(180-AE$4)),$A$2="销售计划（销售前）",$L8*80%/180,$A$2="达成情况",IF(AF$4&gt;=$C8,"实际销售数量未更新",IF($C8&gt;AF$4,SUMIFS(销售取值基础数据!$J:$J,销售取值基础数据!$I:$I,$A8,销售取值基础数据!$B:$B,AF$4),"")/(_xlfn.IFS(AF$4&lt;$C8,($L8-SUMIFS(销售取值基础数据!$J:$J,销售取值基础数据!$I:$I,$A8,销售取值基础数据!$B:$B,"&lt;="&amp;AE$4))*80%/(180-AE$4),AF$4&gt;=$C8,($L8-SUM(辅助表!$P8:AF8))*80%/(180-AE$4)))),$A$2="实际销售",IF($C8&gt;AF$4,SUMIFS(销售取值基础数据!$J:$J,销售取值基础数据!$I:$I,$A8,销售取值基础数据!$B:$B,AF$4),""))</f>
        <v>9.8159509202453989</v>
      </c>
      <c r="AG8" s="23" cm="1">
        <f t="array" ref="AG8" ca="1">_xlfn.IFS($A$2="销售计划（销售后）",_xlfn.IFS(AG$4&lt;$C8,($L8-SUMIFS(销售取值基础数据!$J:$J,销售取值基础数据!$I:$I,$A8,销售取值基础数据!$B:$B,"&lt;="&amp;AF$4))*80%/(180-AF$4),AG$4&gt;=$C8,($L8-SUM(辅助表!$P8:AG8))*80%/(180-AF$4)),$A$2="销售计划（销售前）",$L8*80%/180,$A$2="达成情况",IF(AG$4&gt;=$C8,"实际销售数量未更新",IF($C8&gt;AG$4,SUMIFS(销售取值基础数据!$J:$J,销售取值基础数据!$I:$I,$A8,销售取值基础数据!$B:$B,AG$4),"")/(_xlfn.IFS(AG$4&lt;$C8,($L8-SUMIFS(销售取值基础数据!$J:$J,销售取值基础数据!$I:$I,$A8,销售取值基础数据!$B:$B,"&lt;="&amp;AF$4))*80%/(180-AF$4),AG$4&gt;=$C8,($L8-SUM(辅助表!$P8:AG8))*80%/(180-AF$4)))),$A$2="实际销售",IF($C8&gt;AG$4,SUMIFS(销售取值基础数据!$J:$J,销售取值基础数据!$I:$I,$A8,销售取值基础数据!$B:$B,AG$4),""))</f>
        <v>9.8765432098765427</v>
      </c>
      <c r="AH8" s="23" cm="1">
        <f t="array" ref="AH8" ca="1">_xlfn.IFS($A$2="销售计划（销售后）",_xlfn.IFS(AH$4&lt;$C8,($L8-SUMIFS(销售取值基础数据!$J:$J,销售取值基础数据!$I:$I,$A8,销售取值基础数据!$B:$B,"&lt;="&amp;AG$4))*80%/(180-AG$4),AH$4&gt;=$C8,($L8-SUM(辅助表!$P8:AH8))*80%/(180-AG$4)),$A$2="销售计划（销售前）",$L8*80%/180,$A$2="达成情况",IF(AH$4&gt;=$C8,"实际销售数量未更新",IF($C8&gt;AH$4,SUMIFS(销售取值基础数据!$J:$J,销售取值基础数据!$I:$I,$A8,销售取值基础数据!$B:$B,AH$4),"")/(_xlfn.IFS(AH$4&lt;$C8,($L8-SUMIFS(销售取值基础数据!$J:$J,销售取值基础数据!$I:$I,$A8,销售取值基础数据!$B:$B,"&lt;="&amp;AG$4))*80%/(180-AG$4),AH$4&gt;=$C8,($L8-SUM(辅助表!$P8:AH8))*80%/(180-AG$4)))),$A$2="实际销售",IF($C8&gt;AH$4,SUMIFS(销售取值基础数据!$J:$J,销售取值基础数据!$I:$I,$A8,销售取值基础数据!$B:$B,AH$4),""))</f>
        <v>9.9378881987577632</v>
      </c>
      <c r="AI8" s="23" cm="1">
        <f t="array" ref="AI8" ca="1">_xlfn.IFS($A$2="销售计划（销售后）",_xlfn.IFS(AI$4&lt;$C8,($L8-SUMIFS(销售取值基础数据!$J:$J,销售取值基础数据!$I:$I,$A8,销售取值基础数据!$B:$B,"&lt;="&amp;AH$4))*80%/(180-AH$4),AI$4&gt;=$C8,($L8-SUM(辅助表!$P8:AI8))*80%/(180-AH$4)),$A$2="销售计划（销售前）",$L8*80%/180,$A$2="达成情况",IF(AI$4&gt;=$C8,"实际销售数量未更新",IF($C8&gt;AI$4,SUMIFS(销售取值基础数据!$J:$J,销售取值基础数据!$I:$I,$A8,销售取值基础数据!$B:$B,AI$4),"")/(_xlfn.IFS(AI$4&lt;$C8,($L8-SUMIFS(销售取值基础数据!$J:$J,销售取值基础数据!$I:$I,$A8,销售取值基础数据!$B:$B,"&lt;="&amp;AH$4))*80%/(180-AH$4),AI$4&gt;=$C8,($L8-SUM(辅助表!$P8:AI8))*80%/(180-AH$4)))),$A$2="实际销售",IF($C8&gt;AI$4,SUMIFS(销售取值基础数据!$J:$J,销售取值基础数据!$I:$I,$A8,销售取值基础数据!$B:$B,AI$4),""))</f>
        <v>10</v>
      </c>
      <c r="AJ8" s="23" cm="1">
        <f t="array" ref="AJ8" ca="1">_xlfn.IFS($A$2="销售计划（销售后）",_xlfn.IFS(AJ$4&lt;$C8,($L8-SUMIFS(销售取值基础数据!$J:$J,销售取值基础数据!$I:$I,$A8,销售取值基础数据!$B:$B,"&lt;="&amp;AI$4))*80%/(180-AI$4),AJ$4&gt;=$C8,($L8-SUM(辅助表!$P8:AJ8))*80%/(180-AI$4)),$A$2="销售计划（销售前）",$L8*80%/180,$A$2="达成情况",IF(AJ$4&gt;=$C8,"实际销售数量未更新",IF($C8&gt;AJ$4,SUMIFS(销售取值基础数据!$J:$J,销售取值基础数据!$I:$I,$A8,销售取值基础数据!$B:$B,AJ$4),"")/(_xlfn.IFS(AJ$4&lt;$C8,($L8-SUMIFS(销售取值基础数据!$J:$J,销售取值基础数据!$I:$I,$A8,销售取值基础数据!$B:$B,"&lt;="&amp;AI$4))*80%/(180-AI$4),AJ$4&gt;=$C8,($L8-SUM(辅助表!$P8:AJ8))*80%/(180-AI$4)))),$A$2="实际销售",IF($C8&gt;AJ$4,SUMIFS(销售取值基础数据!$J:$J,销售取值基础数据!$I:$I,$A8,销售取值基础数据!$B:$B,AJ$4),""))</f>
        <v>10.062893081761006</v>
      </c>
      <c r="AK8" s="23" cm="1">
        <f t="array" ref="AK8" ca="1">_xlfn.IFS($A$2="销售计划（销售后）",_xlfn.IFS(AK$4&lt;$C8,($L8-SUMIFS(销售取值基础数据!$J:$J,销售取值基础数据!$I:$I,$A8,销售取值基础数据!$B:$B,"&lt;="&amp;AJ$4))*80%/(180-AJ$4),AK$4&gt;=$C8,($L8-SUM(辅助表!$P8:AK8))*80%/(180-AJ$4)),$A$2="销售计划（销售前）",$L8*80%/180,$A$2="达成情况",IF(AK$4&gt;=$C8,"实际销售数量未更新",IF($C8&gt;AK$4,SUMIFS(销售取值基础数据!$J:$J,销售取值基础数据!$I:$I,$A8,销售取值基础数据!$B:$B,AK$4),"")/(_xlfn.IFS(AK$4&lt;$C8,($L8-SUMIFS(销售取值基础数据!$J:$J,销售取值基础数据!$I:$I,$A8,销售取值基础数据!$B:$B,"&lt;="&amp;AJ$4))*80%/(180-AJ$4),AK$4&gt;=$C8,($L8-SUM(辅助表!$P8:AK8))*80%/(180-AJ$4)))),$A$2="实际销售",IF($C8&gt;AK$4,SUMIFS(销售取值基础数据!$J:$J,销售取值基础数据!$I:$I,$A8,销售取值基础数据!$B:$B,AK$4),""))</f>
        <v>10.126582278481013</v>
      </c>
      <c r="AL8" s="23" cm="1">
        <f t="array" ref="AL8" ca="1">_xlfn.IFS($A$2="销售计划（销售后）",_xlfn.IFS(AL$4&lt;$C8,($L8-SUMIFS(销售取值基础数据!$J:$J,销售取值基础数据!$I:$I,$A8,销售取值基础数据!$B:$B,"&lt;="&amp;AK$4))*80%/(180-AK$4),AL$4&gt;=$C8,($L8-SUM(辅助表!$P8:AL8))*80%/(180-AK$4)),$A$2="销售计划（销售前）",$L8*80%/180,$A$2="达成情况",IF(AL$4&gt;=$C8,"实际销售数量未更新",IF($C8&gt;AL$4,SUMIFS(销售取值基础数据!$J:$J,销售取值基础数据!$I:$I,$A8,销售取值基础数据!$B:$B,AL$4),"")/(_xlfn.IFS(AL$4&lt;$C8,($L8-SUMIFS(销售取值基础数据!$J:$J,销售取值基础数据!$I:$I,$A8,销售取值基础数据!$B:$B,"&lt;="&amp;AK$4))*80%/(180-AK$4),AL$4&gt;=$C8,($L8-SUM(辅助表!$P8:AL8))*80%/(180-AK$4)))),$A$2="实际销售",IF($C8&gt;AL$4,SUMIFS(销售取值基础数据!$J:$J,销售取值基础数据!$I:$I,$A8,销售取值基础数据!$B:$B,AL$4),""))</f>
        <v>10.19108280254777</v>
      </c>
      <c r="AM8" s="23" cm="1">
        <f t="array" ref="AM8" ca="1">_xlfn.IFS($A$2="销售计划（销售后）",_xlfn.IFS(AM$4&lt;$C8,($L8-SUMIFS(销售取值基础数据!$J:$J,销售取值基础数据!$I:$I,$A8,销售取值基础数据!$B:$B,"&lt;="&amp;AL$4))*80%/(180-AL$4),AM$4&gt;=$C8,($L8-SUM(辅助表!$P8:AM8))*80%/(180-AL$4)),$A$2="销售计划（销售前）",$L8*80%/180,$A$2="达成情况",IF(AM$4&gt;=$C8,"实际销售数量未更新",IF($C8&gt;AM$4,SUMIFS(销售取值基础数据!$J:$J,销售取值基础数据!$I:$I,$A8,销售取值基础数据!$B:$B,AM$4),"")/(_xlfn.IFS(AM$4&lt;$C8,($L8-SUMIFS(销售取值基础数据!$J:$J,销售取值基础数据!$I:$I,$A8,销售取值基础数据!$B:$B,"&lt;="&amp;AL$4))*80%/(180-AL$4),AM$4&gt;=$C8,($L8-SUM(辅助表!$P8:AM8))*80%/(180-AL$4)))),$A$2="实际销售",IF($C8&gt;AM$4,SUMIFS(销售取值基础数据!$J:$J,销售取值基础数据!$I:$I,$A8,销售取值基础数据!$B:$B,AM$4),""))</f>
        <v>10.256410256410257</v>
      </c>
      <c r="AN8" s="23" cm="1">
        <f t="array" ref="AN8" ca="1">_xlfn.IFS($A$2="销售计划（销售后）",_xlfn.IFS(AN$4&lt;$C8,($L8-SUMIFS(销售取值基础数据!$J:$J,销售取值基础数据!$I:$I,$A8,销售取值基础数据!$B:$B,"&lt;="&amp;AM$4))*80%/(180-AM$4),AN$4&gt;=$C8,($L8-SUM(辅助表!$P8:AN8))*80%/(180-AM$4)),$A$2="销售计划（销售前）",$L8*80%/180,$A$2="达成情况",IF(AN$4&gt;=$C8,"实际销售数量未更新",IF($C8&gt;AN$4,SUMIFS(销售取值基础数据!$J:$J,销售取值基础数据!$I:$I,$A8,销售取值基础数据!$B:$B,AN$4),"")/(_xlfn.IFS(AN$4&lt;$C8,($L8-SUMIFS(销售取值基础数据!$J:$J,销售取值基础数据!$I:$I,$A8,销售取值基础数据!$B:$B,"&lt;="&amp;AM$4))*80%/(180-AM$4),AN$4&gt;=$C8,($L8-SUM(辅助表!$P8:AN8))*80%/(180-AM$4)))),$A$2="实际销售",IF($C8&gt;AN$4,SUMIFS(销售取值基础数据!$J:$J,销售取值基础数据!$I:$I,$A8,销售取值基础数据!$B:$B,AN$4),""))</f>
        <v>10.32258064516129</v>
      </c>
      <c r="AO8" s="23" cm="1">
        <f t="array" ref="AO8" ca="1">_xlfn.IFS($A$2="销售计划（销售后）",_xlfn.IFS(AO$4&lt;$C8,($L8-SUMIFS(销售取值基础数据!$J:$J,销售取值基础数据!$I:$I,$A8,销售取值基础数据!$B:$B,"&lt;="&amp;AN$4))*80%/(180-AN$4),AO$4&gt;=$C8,($L8-SUM(辅助表!$P8:AO8))*80%/(180-AN$4)),$A$2="销售计划（销售前）",$L8*80%/180,$A$2="达成情况",IF(AO$4&gt;=$C8,"实际销售数量未更新",IF($C8&gt;AO$4,SUMIFS(销售取值基础数据!$J:$J,销售取值基础数据!$I:$I,$A8,销售取值基础数据!$B:$B,AO$4),"")/(_xlfn.IFS(AO$4&lt;$C8,($L8-SUMIFS(销售取值基础数据!$J:$J,销售取值基础数据!$I:$I,$A8,销售取值基础数据!$B:$B,"&lt;="&amp;AN$4))*80%/(180-AN$4),AO$4&gt;=$C8,($L8-SUM(辅助表!$P8:AO8))*80%/(180-AN$4)))),$A$2="实际销售",IF($C8&gt;AO$4,SUMIFS(销售取值基础数据!$J:$J,销售取值基础数据!$I:$I,$A8,销售取值基础数据!$B:$B,AO$4),""))</f>
        <v>10.38961038961039</v>
      </c>
      <c r="AP8" s="23" cm="1">
        <f t="array" ref="AP8" ca="1">_xlfn.IFS($A$2="销售计划（销售后）",_xlfn.IFS(AP$4&lt;$C8,($L8-SUMIFS(销售取值基础数据!$J:$J,销售取值基础数据!$I:$I,$A8,销售取值基础数据!$B:$B,"&lt;="&amp;AO$4))*80%/(180-AO$4),AP$4&gt;=$C8,($L8-SUM(辅助表!$P8:AP8))*80%/(180-AO$4)),$A$2="销售计划（销售前）",$L8*80%/180,$A$2="达成情况",IF(AP$4&gt;=$C8,"实际销售数量未更新",IF($C8&gt;AP$4,SUMIFS(销售取值基础数据!$J:$J,销售取值基础数据!$I:$I,$A8,销售取值基础数据!$B:$B,AP$4),"")/(_xlfn.IFS(AP$4&lt;$C8,($L8-SUMIFS(销售取值基础数据!$J:$J,销售取值基础数据!$I:$I,$A8,销售取值基础数据!$B:$B,"&lt;="&amp;AO$4))*80%/(180-AO$4),AP$4&gt;=$C8,($L8-SUM(辅助表!$P8:AP8))*80%/(180-AO$4)))),$A$2="实际销售",IF($C8&gt;AP$4,SUMIFS(销售取值基础数据!$J:$J,销售取值基础数据!$I:$I,$A8,销售取值基础数据!$B:$B,AP$4),""))</f>
        <v>10.457516339869281</v>
      </c>
      <c r="AQ8" s="23" cm="1">
        <f t="array" ref="AQ8" ca="1">_xlfn.IFS($A$2="销售计划（销售后）",_xlfn.IFS(AQ$4&lt;$C8,($L8-SUMIFS(销售取值基础数据!$J:$J,销售取值基础数据!$I:$I,$A8,销售取值基础数据!$B:$B,"&lt;="&amp;AP$4))*80%/(180-AP$4),AQ$4&gt;=$C8,($L8-SUM(辅助表!$P8:AQ8))*80%/(180-AP$4)),$A$2="销售计划（销售前）",$L8*80%/180,$A$2="达成情况",IF(AQ$4&gt;=$C8,"实际销售数量未更新",IF($C8&gt;AQ$4,SUMIFS(销售取值基础数据!$J:$J,销售取值基础数据!$I:$I,$A8,销售取值基础数据!$B:$B,AQ$4),"")/(_xlfn.IFS(AQ$4&lt;$C8,($L8-SUMIFS(销售取值基础数据!$J:$J,销售取值基础数据!$I:$I,$A8,销售取值基础数据!$B:$B,"&lt;="&amp;AP$4))*80%/(180-AP$4),AQ$4&gt;=$C8,($L8-SUM(辅助表!$P8:AQ8))*80%/(180-AP$4)))),$A$2="实际销售",IF($C8&gt;AQ$4,SUMIFS(销售取值基础数据!$J:$J,销售取值基础数据!$I:$I,$A8,销售取值基础数据!$B:$B,AQ$4),""))</f>
        <v>10.526315789473685</v>
      </c>
      <c r="AR8" s="23" cm="1">
        <f t="array" ref="AR8" ca="1">_xlfn.IFS($A$2="销售计划（销售后）",_xlfn.IFS(AR$4&lt;$C8,($L8-SUMIFS(销售取值基础数据!$J:$J,销售取值基础数据!$I:$I,$A8,销售取值基础数据!$B:$B,"&lt;="&amp;AQ$4))*80%/(180-AQ$4),AR$4&gt;=$C8,($L8-SUM(辅助表!$P8:AR8))*80%/(180-AQ$4)),$A$2="销售计划（销售前）",$L8*80%/180,$A$2="达成情况",IF(AR$4&gt;=$C8,"实际销售数量未更新",IF($C8&gt;AR$4,SUMIFS(销售取值基础数据!$J:$J,销售取值基础数据!$I:$I,$A8,销售取值基础数据!$B:$B,AR$4),"")/(_xlfn.IFS(AR$4&lt;$C8,($L8-SUMIFS(销售取值基础数据!$J:$J,销售取值基础数据!$I:$I,$A8,销售取值基础数据!$B:$B,"&lt;="&amp;AQ$4))*80%/(180-AQ$4),AR$4&gt;=$C8,($L8-SUM(辅助表!$P8:AR8))*80%/(180-AQ$4)))),$A$2="实际销售",IF($C8&gt;AR$4,SUMIFS(销售取值基础数据!$J:$J,销售取值基础数据!$I:$I,$A8,销售取值基础数据!$B:$B,AR$4),""))</f>
        <v>10.596026490066226</v>
      </c>
      <c r="AS8" s="23" cm="1">
        <f t="array" ref="AS8" ca="1">_xlfn.IFS($A$2="销售计划（销售后）",_xlfn.IFS(AS$4&lt;$C8,($L8-SUMIFS(销售取值基础数据!$J:$J,销售取值基础数据!$I:$I,$A8,销售取值基础数据!$B:$B,"&lt;="&amp;AR$4))*110%/(180-AR$4),AS$4&gt;=$C8,($L8-SUM(辅助表!$P8:AS8))*110%/(180-AR$4)),$A$2="销售计划（销售前）",$L8*80%/180,$A$2="达成情况",IF(AS$4&gt;=$C8,"实际销售数量未更新",IF($C8&gt;AS$4,SUMIFS(销售取值基础数据!$J:$J,销售取值基础数据!$I:$I,$A8,销售取值基础数据!$B:$B,AS$4),"")/_xlfn.IFS(AS$4&lt;$C8,($L8-SUMIFS(销售取值基础数据!$J:$J,销售取值基础数据!$I:$I,$A8,销售取值基础数据!$B:$B,"&lt;="&amp;AR$4))*110%/(180-AR$4),AS$4&gt;=$C8,($L8-SUM(辅助表!$P8:AS8))*110%/(180-AR$4))),$A$2="实际销售",IF($C8&gt;AS$4,SUMIFS(销售取值基础数据!$J:$J,销售取值基础数据!$I:$I,$A8,销售取值基础数据!$B:$B,AS$4),""))</f>
        <v>14.666666666666666</v>
      </c>
      <c r="AT8" s="23" cm="1">
        <f t="array" ref="AT8" ca="1">_xlfn.IFS($A$2="销售计划（销售后）",_xlfn.IFS(AT$4&lt;$C8,($L8-SUMIFS(销售取值基础数据!$J:$J,销售取值基础数据!$I:$I,$A8,销售取值基础数据!$B:$B,"&lt;="&amp;AS$4))*110%/(180-AS$4),AT$4&gt;=$C8,($L8-SUM(辅助表!$P8:AT8))*110%/(180-AS$4)),$A$2="销售计划（销售前）",$L8*80%/180,$A$2="达成情况",IF(AT$4&gt;=$C8,"实际销售数量未更新",IF($C8&gt;AT$4,SUMIFS(销售取值基础数据!$J:$J,销售取值基础数据!$I:$I,$A8,销售取值基础数据!$B:$B,AT$4),"")/_xlfn.IFS(AT$4&lt;$C8,($L8-SUMIFS(销售取值基础数据!$J:$J,销售取值基础数据!$I:$I,$A8,销售取值基础数据!$B:$B,"&lt;="&amp;AS$4))*110%/(180-AS$4),AT$4&gt;=$C8,($L8-SUM(辅助表!$P8:AT8))*110%/(180-AS$4))),$A$2="实际销售",IF($C8&gt;AT$4,SUMIFS(销售取值基础数据!$J:$J,销售取值基础数据!$I:$I,$A8,销售取值基础数据!$B:$B,AT$4),""))</f>
        <v>14.765100671140939</v>
      </c>
      <c r="AU8" s="23" cm="1">
        <f t="array" ref="AU8" ca="1">_xlfn.IFS($A$2="销售计划（销售后）",_xlfn.IFS(AU$4&lt;$C8,($L8-SUMIFS(销售取值基础数据!$J:$J,销售取值基础数据!$I:$I,$A8,销售取值基础数据!$B:$B,"&lt;="&amp;AT$4))*110%/(180-AT$4),AU$4&gt;=$C8,($L8-SUM(辅助表!$P8:AU8))*110%/(180-AT$4)),$A$2="销售计划（销售前）",$L8*80%/180,$A$2="达成情况",IF(AU$4&gt;=$C8,"实际销售数量未更新",IF($C8&gt;AU$4,SUMIFS(销售取值基础数据!$J:$J,销售取值基础数据!$I:$I,$A8,销售取值基础数据!$B:$B,AU$4),"")/_xlfn.IFS(AU$4&lt;$C8,($L8-SUMIFS(销售取值基础数据!$J:$J,销售取值基础数据!$I:$I,$A8,销售取值基础数据!$B:$B,"&lt;="&amp;AT$4))*110%/(180-AT$4),AU$4&gt;=$C8,($L8-SUM(辅助表!$P8:AU8))*110%/(180-AT$4))),$A$2="实际销售",IF($C8&gt;AU$4,SUMIFS(销售取值基础数据!$J:$J,销售取值基础数据!$I:$I,$A8,销售取值基础数据!$B:$B,AU$4),""))</f>
        <v>14.864864864864865</v>
      </c>
      <c r="AV8" s="23" cm="1">
        <f t="array" ref="AV8" ca="1">_xlfn.IFS($A$2="销售计划（销售后）",_xlfn.IFS(AV$4&lt;$C8,($L8-SUMIFS(销售取值基础数据!$J:$J,销售取值基础数据!$I:$I,$A8,销售取值基础数据!$B:$B,"&lt;="&amp;AU$4))*110%/(180-AU$4),AV$4&gt;=$C8,($L8-SUM(辅助表!$P8:AV8))*110%/(180-AU$4)),$A$2="销售计划（销售前）",$L8*80%/180,$A$2="达成情况",IF(AV$4&gt;=$C8,"实际销售数量未更新",IF($C8&gt;AV$4,SUMIFS(销售取值基础数据!$J:$J,销售取值基础数据!$I:$I,$A8,销售取值基础数据!$B:$B,AV$4),"")/_xlfn.IFS(AV$4&lt;$C8,($L8-SUMIFS(销售取值基础数据!$J:$J,销售取值基础数据!$I:$I,$A8,销售取值基础数据!$B:$B,"&lt;="&amp;AU$4))*110%/(180-AU$4),AV$4&gt;=$C8,($L8-SUM(辅助表!$P8:AV8))*110%/(180-AU$4))),$A$2="实际销售",IF($C8&gt;AV$4,SUMIFS(销售取值基础数据!$J:$J,销售取值基础数据!$I:$I,$A8,销售取值基础数据!$B:$B,AV$4),""))</f>
        <v>14.965986394557824</v>
      </c>
      <c r="AW8" s="23" cm="1">
        <f t="array" ref="AW8" ca="1">_xlfn.IFS($A$2="销售计划（销售后）",_xlfn.IFS(AW$4&lt;$C8,($L8-SUMIFS(销售取值基础数据!$J:$J,销售取值基础数据!$I:$I,$A8,销售取值基础数据!$B:$B,"&lt;="&amp;AV$4))*110%/(180-AV$4),AW$4&gt;=$C8,($L8-SUM(辅助表!$P8:AW8))*110%/(180-AV$4)),$A$2="销售计划（销售前）",$L8*80%/180,$A$2="达成情况",IF(AW$4&gt;=$C8,"实际销售数量未更新",IF($C8&gt;AW$4,SUMIFS(销售取值基础数据!$J:$J,销售取值基础数据!$I:$I,$A8,销售取值基础数据!$B:$B,AW$4),"")/_xlfn.IFS(AW$4&lt;$C8,($L8-SUMIFS(销售取值基础数据!$J:$J,销售取值基础数据!$I:$I,$A8,销售取值基础数据!$B:$B,"&lt;="&amp;AV$4))*110%/(180-AV$4),AW$4&gt;=$C8,($L8-SUM(辅助表!$P8:AW8))*110%/(180-AV$4))),$A$2="实际销售",IF($C8&gt;AW$4,SUMIFS(销售取值基础数据!$J:$J,销售取值基础数据!$I:$I,$A8,销售取值基础数据!$B:$B,AW$4),""))</f>
        <v>15.068493150684931</v>
      </c>
      <c r="AX8" s="23" cm="1">
        <f t="array" ref="AX8" ca="1">_xlfn.IFS($A$2="销售计划（销售后）",_xlfn.IFS(AX$4&lt;$C8,($L8-SUMIFS(销售取值基础数据!$J:$J,销售取值基础数据!$I:$I,$A8,销售取值基础数据!$B:$B,"&lt;="&amp;AW$4))*110%/(180-AW$4),AX$4&gt;=$C8,($L8-SUM(辅助表!$P8:AX8))*110%/(180-AW$4)),$A$2="销售计划（销售前）",$L8*80%/180,$A$2="达成情况",IF(AX$4&gt;=$C8,"实际销售数量未更新",IF($C8&gt;AX$4,SUMIFS(销售取值基础数据!$J:$J,销售取值基础数据!$I:$I,$A8,销售取值基础数据!$B:$B,AX$4),"")/_xlfn.IFS(AX$4&lt;$C8,($L8-SUMIFS(销售取值基础数据!$J:$J,销售取值基础数据!$I:$I,$A8,销售取值基础数据!$B:$B,"&lt;="&amp;AW$4))*110%/(180-AW$4),AX$4&gt;=$C8,($L8-SUM(辅助表!$P8:AX8))*110%/(180-AW$4))),$A$2="实际销售",IF($C8&gt;AX$4,SUMIFS(销售取值基础数据!$J:$J,销售取值基础数据!$I:$I,$A8,销售取值基础数据!$B:$B,AX$4),""))</f>
        <v>15.172413793103448</v>
      </c>
      <c r="AY8" s="23" cm="1">
        <f t="array" ref="AY8" ca="1">_xlfn.IFS($A$2="销售计划（销售后）",_xlfn.IFS(AY$4&lt;$C8,($L8-SUMIFS(销售取值基础数据!$J:$J,销售取值基础数据!$I:$I,$A8,销售取值基础数据!$B:$B,"&lt;="&amp;AX$4))*110%/(180-AX$4),AY$4&gt;=$C8,($L8-SUM(辅助表!$P8:AY8))*110%/(180-AX$4)),$A$2="销售计划（销售前）",$L8*80%/180,$A$2="达成情况",IF(AY$4&gt;=$C8,"实际销售数量未更新",IF($C8&gt;AY$4,SUMIFS(销售取值基础数据!$J:$J,销售取值基础数据!$I:$I,$A8,销售取值基础数据!$B:$B,AY$4),"")/_xlfn.IFS(AY$4&lt;$C8,($L8-SUMIFS(销售取值基础数据!$J:$J,销售取值基础数据!$I:$I,$A8,销售取值基础数据!$B:$B,"&lt;="&amp;AX$4))*110%/(180-AX$4),AY$4&gt;=$C8,($L8-SUM(辅助表!$P8:AY8))*110%/(180-AX$4))),$A$2="实际销售",IF($C8&gt;AY$4,SUMIFS(销售取值基础数据!$J:$J,销售取值基础数据!$I:$I,$A8,销售取值基础数据!$B:$B,AY$4),""))</f>
        <v>15.277777777777779</v>
      </c>
      <c r="AZ8" s="23" cm="1">
        <f t="array" ref="AZ8" ca="1">_xlfn.IFS($A$2="销售计划（销售后）",_xlfn.IFS(AZ$4&lt;$C8,($L8-SUMIFS(销售取值基础数据!$J:$J,销售取值基础数据!$I:$I,$A8,销售取值基础数据!$B:$B,"&lt;="&amp;AY$4))*110%/(180-AY$4),AZ$4&gt;=$C8,($L8-SUM(辅助表!$P8:AZ8))*110%/(180-AY$4)),$A$2="销售计划（销售前）",$L8*80%/180,$A$2="达成情况",IF(AZ$4&gt;=$C8,"实际销售数量未更新",IF($C8&gt;AZ$4,SUMIFS(销售取值基础数据!$J:$J,销售取值基础数据!$I:$I,$A8,销售取值基础数据!$B:$B,AZ$4),"")/_xlfn.IFS(AZ$4&lt;$C8,($L8-SUMIFS(销售取值基础数据!$J:$J,销售取值基础数据!$I:$I,$A8,销售取值基础数据!$B:$B,"&lt;="&amp;AY$4))*110%/(180-AY$4),AZ$4&gt;=$C8,($L8-SUM(辅助表!$P8:AZ8))*110%/(180-AY$4))),$A$2="实际销售",IF($C8&gt;AZ$4,SUMIFS(销售取值基础数据!$J:$J,销售取值基础数据!$I:$I,$A8,销售取值基础数据!$B:$B,AZ$4),""))</f>
        <v>15.384615384615385</v>
      </c>
      <c r="BA8" s="23" cm="1">
        <f t="array" ref="BA8" ca="1">_xlfn.IFS($A$2="销售计划（销售后）",_xlfn.IFS(BA$4&lt;$C8,($L8-SUMIFS(销售取值基础数据!$J:$J,销售取值基础数据!$I:$I,$A8,销售取值基础数据!$B:$B,"&lt;="&amp;AZ$4))*110%/(180-AZ$4),BA$4&gt;=$C8,($L8-SUM(辅助表!$P8:BA8))*110%/(180-AZ$4)),$A$2="销售计划（销售前）",$L8*80%/180,$A$2="达成情况",IF(BA$4&gt;=$C8,"实际销售数量未更新",IF($C8&gt;BA$4,SUMIFS(销售取值基础数据!$J:$J,销售取值基础数据!$I:$I,$A8,销售取值基础数据!$B:$B,BA$4),"")/_xlfn.IFS(BA$4&lt;$C8,($L8-SUMIFS(销售取值基础数据!$J:$J,销售取值基础数据!$I:$I,$A8,销售取值基础数据!$B:$B,"&lt;="&amp;AZ$4))*110%/(180-AZ$4),BA$4&gt;=$C8,($L8-SUM(辅助表!$P8:BA8))*110%/(180-AZ$4))),$A$2="实际销售",IF($C8&gt;BA$4,SUMIFS(销售取值基础数据!$J:$J,销售取值基础数据!$I:$I,$A8,销售取值基础数据!$B:$B,BA$4),""))</f>
        <v>15.492957746478874</v>
      </c>
      <c r="BB8" s="23" cm="1">
        <f t="array" ref="BB8" ca="1">_xlfn.IFS($A$2="销售计划（销售后）",_xlfn.IFS(BB$4&lt;$C8,($L8-SUMIFS(销售取值基础数据!$J:$J,销售取值基础数据!$I:$I,$A8,销售取值基础数据!$B:$B,"&lt;="&amp;BA$4))*110%/(180-BA$4),BB$4&gt;=$C8,($L8-SUM(辅助表!$P8:BB8))*110%/(180-BA$4)),$A$2="销售计划（销售前）",$L8*80%/180,$A$2="达成情况",IF(BB$4&gt;=$C8,"实际销售数量未更新",IF($C8&gt;BB$4,SUMIFS(销售取值基础数据!$J:$J,销售取值基础数据!$I:$I,$A8,销售取值基础数据!$B:$B,BB$4),"")/_xlfn.IFS(BB$4&lt;$C8,($L8-SUMIFS(销售取值基础数据!$J:$J,销售取值基础数据!$I:$I,$A8,销售取值基础数据!$B:$B,"&lt;="&amp;BA$4))*110%/(180-BA$4),BB$4&gt;=$C8,($L8-SUM(辅助表!$P8:BB8))*110%/(180-BA$4))),$A$2="实际销售",IF($C8&gt;BB$4,SUMIFS(销售取值基础数据!$J:$J,销售取值基础数据!$I:$I,$A8,销售取值基础数据!$B:$B,BB$4),""))</f>
        <v>15.602836879432624</v>
      </c>
      <c r="BC8" s="23" cm="1">
        <f t="array" ref="BC8" ca="1">_xlfn.IFS($A$2="销售计划（销售后）",_xlfn.IFS(BC$4&lt;$C8,($L8-SUMIFS(销售取值基础数据!$J:$J,销售取值基础数据!$I:$I,$A8,销售取值基础数据!$B:$B,"&lt;="&amp;BB$4))*110%/(180-BB$4),BC$4&gt;=$C8,($L8-SUM(辅助表!$P8:BC8))*110%/(180-BB$4)),$A$2="销售计划（销售前）",$L8*80%/180,$A$2="达成情况",IF(BC$4&gt;=$C8,"实际销售数量未更新",IF($C8&gt;BC$4,SUMIFS(销售取值基础数据!$J:$J,销售取值基础数据!$I:$I,$A8,销售取值基础数据!$B:$B,BC$4),"")/_xlfn.IFS(BC$4&lt;$C8,($L8-SUMIFS(销售取值基础数据!$J:$J,销售取值基础数据!$I:$I,$A8,销售取值基础数据!$B:$B,"&lt;="&amp;BB$4))*110%/(180-BB$4),BC$4&gt;=$C8,($L8-SUM(辅助表!$P8:BC8))*110%/(180-BB$4))),$A$2="实际销售",IF($C8&gt;BC$4,SUMIFS(销售取值基础数据!$J:$J,销售取值基础数据!$I:$I,$A8,销售取值基础数据!$B:$B,BC$4),""))</f>
        <v>15.714285714285714</v>
      </c>
      <c r="BD8" s="23" cm="1">
        <f t="array" ref="BD8" ca="1">_xlfn.IFS($A$2="销售计划（销售后）",_xlfn.IFS(BD$4&lt;$C8,($L8-SUMIFS(销售取值基础数据!$J:$J,销售取值基础数据!$I:$I,$A8,销售取值基础数据!$B:$B,"&lt;="&amp;BC$4))*110%/(180-BC$4),BD$4&gt;=$C8,($L8-SUM(辅助表!$P8:BD8))*110%/(180-BC$4)),$A$2="销售计划（销售前）",$L8*80%/180,$A$2="达成情况",IF(BD$4&gt;=$C8,"实际销售数量未更新",IF($C8&gt;BD$4,SUMIFS(销售取值基础数据!$J:$J,销售取值基础数据!$I:$I,$A8,销售取值基础数据!$B:$B,BD$4),"")/_xlfn.IFS(BD$4&lt;$C8,($L8-SUMIFS(销售取值基础数据!$J:$J,销售取值基础数据!$I:$I,$A8,销售取值基础数据!$B:$B,"&lt;="&amp;BC$4))*110%/(180-BC$4),BD$4&gt;=$C8,($L8-SUM(辅助表!$P8:BD8))*110%/(180-BC$4))),$A$2="实际销售",IF($C8&gt;BD$4,SUMIFS(销售取值基础数据!$J:$J,销售取值基础数据!$I:$I,$A8,销售取值基础数据!$B:$B,BD$4),""))</f>
        <v>15.827338129496402</v>
      </c>
      <c r="BE8" s="23" cm="1">
        <f t="array" ref="BE8" ca="1">_xlfn.IFS($A$2="销售计划（销售后）",_xlfn.IFS(BE$4&lt;$C8,($L8-SUMIFS(销售取值基础数据!$J:$J,销售取值基础数据!$I:$I,$A8,销售取值基础数据!$B:$B,"&lt;="&amp;BD$4))*110%/(180-BD$4),BE$4&gt;=$C8,($L8-SUM(辅助表!$P8:BE8))*110%/(180-BD$4)),$A$2="销售计划（销售前）",$L8*80%/180,$A$2="达成情况",IF(BE$4&gt;=$C8,"实际销售数量未更新",IF($C8&gt;BE$4,SUMIFS(销售取值基础数据!$J:$J,销售取值基础数据!$I:$I,$A8,销售取值基础数据!$B:$B,BE$4),"")/_xlfn.IFS(BE$4&lt;$C8,($L8-SUMIFS(销售取值基础数据!$J:$J,销售取值基础数据!$I:$I,$A8,销售取值基础数据!$B:$B,"&lt;="&amp;BD$4))*110%/(180-BD$4),BE$4&gt;=$C8,($L8-SUM(辅助表!$P8:BE8))*110%/(180-BD$4))),$A$2="实际销售",IF($C8&gt;BE$4,SUMIFS(销售取值基础数据!$J:$J,销售取值基础数据!$I:$I,$A8,销售取值基础数据!$B:$B,BE$4),""))</f>
        <v>15.942028985507246</v>
      </c>
      <c r="BF8" s="23" cm="1">
        <f t="array" ref="BF8" ca="1">_xlfn.IFS($A$2="销售计划（销售后）",_xlfn.IFS(BF$4&lt;$C8,($L8-SUMIFS(销售取值基础数据!$J:$J,销售取值基础数据!$I:$I,$A8,销售取值基础数据!$B:$B,"&lt;="&amp;BE$4))*110%/(180-BE$4),BF$4&gt;=$C8,($L8-SUM(辅助表!$P8:BF8))*110%/(180-BE$4)),$A$2="销售计划（销售前）",$L8*80%/180,$A$2="达成情况",IF(BF$4&gt;=$C8,"实际销售数量未更新",IF($C8&gt;BF$4,SUMIFS(销售取值基础数据!$J:$J,销售取值基础数据!$I:$I,$A8,销售取值基础数据!$B:$B,BF$4),"")/_xlfn.IFS(BF$4&lt;$C8,($L8-SUMIFS(销售取值基础数据!$J:$J,销售取值基础数据!$I:$I,$A8,销售取值基础数据!$B:$B,"&lt;="&amp;BE$4))*110%/(180-BE$4),BF$4&gt;=$C8,($L8-SUM(辅助表!$P8:BF8))*110%/(180-BE$4))),$A$2="实际销售",IF($C8&gt;BF$4,SUMIFS(销售取值基础数据!$J:$J,销售取值基础数据!$I:$I,$A8,销售取值基础数据!$B:$B,BF$4),""))</f>
        <v>16.058394160583941</v>
      </c>
      <c r="BG8" s="23" cm="1">
        <f t="array" ref="BG8" ca="1">_xlfn.IFS($A$2="销售计划（销售后）",_xlfn.IFS(BG$4&lt;$C8,($L8-SUMIFS(销售取值基础数据!$J:$J,销售取值基础数据!$I:$I,$A8,销售取值基础数据!$B:$B,"&lt;="&amp;BF$4))*110%/(180-BF$4),BG$4&gt;=$C8,($L8-SUM(辅助表!$P8:BG8))*110%/(180-BF$4)),$A$2="销售计划（销售前）",$L8*80%/180,$A$2="达成情况",IF(BG$4&gt;=$C8,"实际销售数量未更新",IF($C8&gt;BG$4,SUMIFS(销售取值基础数据!$J:$J,销售取值基础数据!$I:$I,$A8,销售取值基础数据!$B:$B,BG$4),"")/_xlfn.IFS(BG$4&lt;$C8,($L8-SUMIFS(销售取值基础数据!$J:$J,销售取值基础数据!$I:$I,$A8,销售取值基础数据!$B:$B,"&lt;="&amp;BF$4))*110%/(180-BF$4),BG$4&gt;=$C8,($L8-SUM(辅助表!$P8:BG8))*110%/(180-BF$4))),$A$2="实际销售",IF($C8&gt;BG$4,SUMIFS(销售取值基础数据!$J:$J,销售取值基础数据!$I:$I,$A8,销售取值基础数据!$B:$B,BG$4),""))</f>
        <v>16.176470588235293</v>
      </c>
      <c r="BH8" s="23" cm="1">
        <f t="array" ref="BH8" ca="1">_xlfn.IFS($A$2="销售计划（销售后）",_xlfn.IFS(BH$4&lt;$C8,($L8-SUMIFS(销售取值基础数据!$J:$J,销售取值基础数据!$I:$I,$A8,销售取值基础数据!$B:$B,"&lt;="&amp;BG$4))*110%/(180-BG$4),BH$4&gt;=$C8,($L8-SUM(辅助表!$P8:BH8))*110%/(180-BG$4)),$A$2="销售计划（销售前）",$L8*80%/180,$A$2="达成情况",IF(BH$4&gt;=$C8,"实际销售数量未更新",IF($C8&gt;BH$4,SUMIFS(销售取值基础数据!$J:$J,销售取值基础数据!$I:$I,$A8,销售取值基础数据!$B:$B,BH$4),"")/_xlfn.IFS(BH$4&lt;$C8,($L8-SUMIFS(销售取值基础数据!$J:$J,销售取值基础数据!$I:$I,$A8,销售取值基础数据!$B:$B,"&lt;="&amp;BG$4))*110%/(180-BG$4),BH$4&gt;=$C8,($L8-SUM(辅助表!$P8:BH8))*110%/(180-BG$4))),$A$2="实际销售",IF($C8&gt;BH$4,SUMIFS(销售取值基础数据!$J:$J,销售取值基础数据!$I:$I,$A8,销售取值基础数据!$B:$B,BH$4),""))</f>
        <v>16.296296296296298</v>
      </c>
      <c r="BI8" s="23" cm="1">
        <f t="array" ref="BI8" ca="1">_xlfn.IFS($A$2="销售计划（销售后）",_xlfn.IFS(BI$4&lt;$C8,($L8-SUMIFS(销售取值基础数据!$J:$J,销售取值基础数据!$I:$I,$A8,销售取值基础数据!$B:$B,"&lt;="&amp;BH$4))*110%/(180-BH$4),BI$4&gt;=$C8,($L8-SUM(辅助表!$P8:BI8))*110%/(180-BH$4)),$A$2="销售计划（销售前）",$L8*80%/180,$A$2="达成情况",IF(BI$4&gt;=$C8,"实际销售数量未更新",IF($C8&gt;BI$4,SUMIFS(销售取值基础数据!$J:$J,销售取值基础数据!$I:$I,$A8,销售取值基础数据!$B:$B,BI$4),"")/_xlfn.IFS(BI$4&lt;$C8,($L8-SUMIFS(销售取值基础数据!$J:$J,销售取值基础数据!$I:$I,$A8,销售取值基础数据!$B:$B,"&lt;="&amp;BH$4))*110%/(180-BH$4),BI$4&gt;=$C8,($L8-SUM(辅助表!$P8:BI8))*110%/(180-BH$4))),$A$2="实际销售",IF($C8&gt;BI$4,SUMIFS(销售取值基础数据!$J:$J,销售取值基础数据!$I:$I,$A8,销售取值基础数据!$B:$B,BI$4),""))</f>
        <v>16.417910447761194</v>
      </c>
      <c r="BJ8" s="23" cm="1">
        <f t="array" ref="BJ8" ca="1">_xlfn.IFS($A$2="销售计划（销售后）",_xlfn.IFS(BJ$4&lt;$C8,($L8-SUMIFS(销售取值基础数据!$J:$J,销售取值基础数据!$I:$I,$A8,销售取值基础数据!$B:$B,"&lt;="&amp;BI$4))*110%/(180-BI$4),BJ$4&gt;=$C8,($L8-SUM(辅助表!$P8:BJ8))*110%/(180-BI$4)),$A$2="销售计划（销售前）",$L8*80%/180,$A$2="达成情况",IF(BJ$4&gt;=$C8,"实际销售数量未更新",IF($C8&gt;BJ$4,SUMIFS(销售取值基础数据!$J:$J,销售取值基础数据!$I:$I,$A8,销售取值基础数据!$B:$B,BJ$4),"")/_xlfn.IFS(BJ$4&lt;$C8,($L8-SUMIFS(销售取值基础数据!$J:$J,销售取值基础数据!$I:$I,$A8,销售取值基础数据!$B:$B,"&lt;="&amp;BI$4))*110%/(180-BI$4),BJ$4&gt;=$C8,($L8-SUM(辅助表!$P8:BJ8))*110%/(180-BI$4))),$A$2="实际销售",IF($C8&gt;BJ$4,SUMIFS(销售取值基础数据!$J:$J,销售取值基础数据!$I:$I,$A8,销售取值基础数据!$B:$B,BJ$4),""))</f>
        <v>16.541353383458645</v>
      </c>
      <c r="BK8" s="23" cm="1">
        <f t="array" ref="BK8" ca="1">_xlfn.IFS($A$2="销售计划（销售后）",_xlfn.IFS(BK$4&lt;$C8,($L8-SUMIFS(销售取值基础数据!$J:$J,销售取值基础数据!$I:$I,$A8,销售取值基础数据!$B:$B,"&lt;="&amp;BJ$4))*110%/(180-BJ$4),BK$4&gt;=$C8,($L8-SUM(辅助表!$P8:BK8))*110%/(180-BJ$4)),$A$2="销售计划（销售前）",$L8*80%/180,$A$2="达成情况",IF(BK$4&gt;=$C8,"实际销售数量未更新",IF($C8&gt;BK$4,SUMIFS(销售取值基础数据!$J:$J,销售取值基础数据!$I:$I,$A8,销售取值基础数据!$B:$B,BK$4),"")/_xlfn.IFS(BK$4&lt;$C8,($L8-SUMIFS(销售取值基础数据!$J:$J,销售取值基础数据!$I:$I,$A8,销售取值基础数据!$B:$B,"&lt;="&amp;BJ$4))*110%/(180-BJ$4),BK$4&gt;=$C8,($L8-SUM(辅助表!$P8:BK8))*110%/(180-BJ$4))),$A$2="实际销售",IF($C8&gt;BK$4,SUMIFS(销售取值基础数据!$J:$J,销售取值基础数据!$I:$I,$A8,销售取值基础数据!$B:$B,BK$4),""))</f>
        <v>16.666666666666668</v>
      </c>
      <c r="BL8" s="23" cm="1">
        <f t="array" ref="BL8" ca="1">_xlfn.IFS($A$2="销售计划（销售后）",_xlfn.IFS(BL$4&lt;$C8,($L8-SUMIFS(销售取值基础数据!$J:$J,销售取值基础数据!$I:$I,$A8,销售取值基础数据!$B:$B,"&lt;="&amp;BK$4))*110%/(180-BK$4),BL$4&gt;=$C8,($L8-SUM(辅助表!$P8:BL8))*110%/(180-BK$4)),$A$2="销售计划（销售前）",$L8*80%/180,$A$2="达成情况",IF(BL$4&gt;=$C8,"实际销售数量未更新",IF($C8&gt;BL$4,SUMIFS(销售取值基础数据!$J:$J,销售取值基础数据!$I:$I,$A8,销售取值基础数据!$B:$B,BL$4),"")/_xlfn.IFS(BL$4&lt;$C8,($L8-SUMIFS(销售取值基础数据!$J:$J,销售取值基础数据!$I:$I,$A8,销售取值基础数据!$B:$B,"&lt;="&amp;BK$4))*110%/(180-BK$4),BL$4&gt;=$C8,($L8-SUM(辅助表!$P8:BL8))*110%/(180-BK$4))),$A$2="实际销售",IF($C8&gt;BL$4,SUMIFS(销售取值基础数据!$J:$J,销售取值基础数据!$I:$I,$A8,销售取值基础数据!$B:$B,BL$4),""))</f>
        <v>16.793893129770993</v>
      </c>
      <c r="BM8" s="23" cm="1">
        <f t="array" ref="BM8" ca="1">_xlfn.IFS($A$2="销售计划（销售后）",_xlfn.IFS(BM$4&lt;$C8,($L8-SUMIFS(销售取值基础数据!$J:$J,销售取值基础数据!$I:$I,$A8,销售取值基础数据!$B:$B,"&lt;="&amp;BL$4))*110%/(180-BL$4),BM$4&gt;=$C8,($L8-SUM(辅助表!$P8:BM8))*110%/(180-BL$4)),$A$2="销售计划（销售前）",$L8*80%/180,$A$2="达成情况",IF(BM$4&gt;=$C8,"实际销售数量未更新",IF($C8&gt;BM$4,SUMIFS(销售取值基础数据!$J:$J,销售取值基础数据!$I:$I,$A8,销售取值基础数据!$B:$B,BM$4),"")/_xlfn.IFS(BM$4&lt;$C8,($L8-SUMIFS(销售取值基础数据!$J:$J,销售取值基础数据!$I:$I,$A8,销售取值基础数据!$B:$B,"&lt;="&amp;BL$4))*110%/(180-BL$4),BM$4&gt;=$C8,($L8-SUM(辅助表!$P8:BM8))*110%/(180-BL$4))),$A$2="实际销售",IF($C8&gt;BM$4,SUMIFS(销售取值基础数据!$J:$J,销售取值基础数据!$I:$I,$A8,销售取值基础数据!$B:$B,BM$4),""))</f>
        <v>16.923076923076923</v>
      </c>
      <c r="BN8" s="23" cm="1">
        <f t="array" ref="BN8" ca="1">_xlfn.IFS($A$2="销售计划（销售后）",_xlfn.IFS(BN$4&lt;$C8,($L8-SUMIFS(销售取值基础数据!$J:$J,销售取值基础数据!$I:$I,$A8,销售取值基础数据!$B:$B,"&lt;="&amp;BM$4))*110%/(180-BM$4),BN$4&gt;=$C8,($L8-SUM(辅助表!$P8:BN8))*110%/(180-BM$4)),$A$2="销售计划（销售前）",$L8*80%/180,$A$2="达成情况",IF(BN$4&gt;=$C8,"实际销售数量未更新",IF($C8&gt;BN$4,SUMIFS(销售取值基础数据!$J:$J,销售取值基础数据!$I:$I,$A8,销售取值基础数据!$B:$B,BN$4),"")/_xlfn.IFS(BN$4&lt;$C8,($L8-SUMIFS(销售取值基础数据!$J:$J,销售取值基础数据!$I:$I,$A8,销售取值基础数据!$B:$B,"&lt;="&amp;BM$4))*110%/(180-BM$4),BN$4&gt;=$C8,($L8-SUM(辅助表!$P8:BN8))*110%/(180-BM$4))),$A$2="实际销售",IF($C8&gt;BN$4,SUMIFS(销售取值基础数据!$J:$J,销售取值基础数据!$I:$I,$A8,销售取值基础数据!$B:$B,BN$4),""))</f>
        <v>17.054263565891471</v>
      </c>
      <c r="BO8" s="23" cm="1">
        <f t="array" ref="BO8" ca="1">_xlfn.IFS($A$2="销售计划（销售后）",_xlfn.IFS(BO$4&lt;$C8,($L8-SUMIFS(销售取值基础数据!$J:$J,销售取值基础数据!$I:$I,$A8,销售取值基础数据!$B:$B,"&lt;="&amp;BN$4))*110%/(180-BN$4),BO$4&gt;=$C8,($L8-SUM(辅助表!$P8:BO8))*110%/(180-BN$4)),$A$2="销售计划（销售前）",$L8*80%/180,$A$2="达成情况",IF(BO$4&gt;=$C8,"实际销售数量未更新",IF($C8&gt;BO$4,SUMIFS(销售取值基础数据!$J:$J,销售取值基础数据!$I:$I,$A8,销售取值基础数据!$B:$B,BO$4),"")/_xlfn.IFS(BO$4&lt;$C8,($L8-SUMIFS(销售取值基础数据!$J:$J,销售取值基础数据!$I:$I,$A8,销售取值基础数据!$B:$B,"&lt;="&amp;BN$4))*110%/(180-BN$4),BO$4&gt;=$C8,($L8-SUM(辅助表!$P8:BO8))*110%/(180-BN$4))),$A$2="实际销售",IF($C8&gt;BO$4,SUMIFS(销售取值基础数据!$J:$J,销售取值基础数据!$I:$I,$A8,销售取值基础数据!$B:$B,BO$4),""))</f>
        <v>17.1875</v>
      </c>
      <c r="BP8" s="23" cm="1">
        <f t="array" ref="BP8" ca="1">_xlfn.IFS($A$2="销售计划（销售后）",_xlfn.IFS(BP$4&lt;$C8,($L8-SUMIFS(销售取值基础数据!$J:$J,销售取值基础数据!$I:$I,$A8,销售取值基础数据!$B:$B,"&lt;="&amp;BO$4))*110%/(180-BO$4),BP$4&gt;=$C8,($L8-SUM(辅助表!$P8:BP8))*110%/(180-BO$4)),$A$2="销售计划（销售前）",$L8*80%/180,$A$2="达成情况",IF(BP$4&gt;=$C8,"实际销售数量未更新",IF($C8&gt;BP$4,SUMIFS(销售取值基础数据!$J:$J,销售取值基础数据!$I:$I,$A8,销售取值基础数据!$B:$B,BP$4),"")/_xlfn.IFS(BP$4&lt;$C8,($L8-SUMIFS(销售取值基础数据!$J:$J,销售取值基础数据!$I:$I,$A8,销售取值基础数据!$B:$B,"&lt;="&amp;BO$4))*110%/(180-BO$4),BP$4&gt;=$C8,($L8-SUM(辅助表!$P8:BP8))*110%/(180-BO$4))),$A$2="实际销售",IF($C8&gt;BP$4,SUMIFS(销售取值基础数据!$J:$J,销售取值基础数据!$I:$I,$A8,销售取值基础数据!$B:$B,BP$4),""))</f>
        <v>17.322834645669293</v>
      </c>
      <c r="BQ8" s="23" cm="1">
        <f t="array" ref="BQ8" ca="1">_xlfn.IFS($A$2="销售计划（销售后）",_xlfn.IFS(BQ$4&lt;$C8,($L8-SUMIFS(销售取值基础数据!$J:$J,销售取值基础数据!$I:$I,$A8,销售取值基础数据!$B:$B,"&lt;="&amp;BP$4))*110%/(180-BP$4),BQ$4&gt;=$C8,($L8-SUM(辅助表!$P8:BQ8))*110%/(180-BP$4)),$A$2="销售计划（销售前）",$L8*80%/180,$A$2="达成情况",IF(BQ$4&gt;=$C8,"实际销售数量未更新",IF($C8&gt;BQ$4,SUMIFS(销售取值基础数据!$J:$J,销售取值基础数据!$I:$I,$A8,销售取值基础数据!$B:$B,BQ$4),"")/_xlfn.IFS(BQ$4&lt;$C8,($L8-SUMIFS(销售取值基础数据!$J:$J,销售取值基础数据!$I:$I,$A8,销售取值基础数据!$B:$B,"&lt;="&amp;BP$4))*110%/(180-BP$4),BQ$4&gt;=$C8,($L8-SUM(辅助表!$P8:BQ8))*110%/(180-BP$4))),$A$2="实际销售",IF($C8&gt;BQ$4,SUMIFS(销售取值基础数据!$J:$J,销售取值基础数据!$I:$I,$A8,销售取值基础数据!$B:$B,BQ$4),""))</f>
        <v>17.460317460317459</v>
      </c>
      <c r="BR8" s="23" cm="1">
        <f t="array" ref="BR8" ca="1">_xlfn.IFS($A$2="销售计划（销售后）",_xlfn.IFS(BR$4&lt;$C8,($L8-SUMIFS(销售取值基础数据!$J:$J,销售取值基础数据!$I:$I,$A8,销售取值基础数据!$B:$B,"&lt;="&amp;BQ$4))*110%/(180-BQ$4),BR$4&gt;=$C8,($L8-SUM(辅助表!$P8:BR8))*110%/(180-BQ$4)),$A$2="销售计划（销售前）",$L8*80%/180,$A$2="达成情况",IF(BR$4&gt;=$C8,"实际销售数量未更新",IF($C8&gt;BR$4,SUMIFS(销售取值基础数据!$J:$J,销售取值基础数据!$I:$I,$A8,销售取值基础数据!$B:$B,BR$4),"")/_xlfn.IFS(BR$4&lt;$C8,($L8-SUMIFS(销售取值基础数据!$J:$J,销售取值基础数据!$I:$I,$A8,销售取值基础数据!$B:$B,"&lt;="&amp;BQ$4))*110%/(180-BQ$4),BR$4&gt;=$C8,($L8-SUM(辅助表!$P8:BR8))*110%/(180-BQ$4))),$A$2="实际销售",IF($C8&gt;BR$4,SUMIFS(销售取值基础数据!$J:$J,销售取值基础数据!$I:$I,$A8,销售取值基础数据!$B:$B,BR$4),""))</f>
        <v>17.600000000000001</v>
      </c>
      <c r="BS8" s="23" cm="1">
        <f t="array" ref="BS8" ca="1">_xlfn.IFS($A$2="销售计划（销售后）",_xlfn.IFS(BS$4&lt;$C8,($L8-SUMIFS(销售取值基础数据!$J:$J,销售取值基础数据!$I:$I,$A8,销售取值基础数据!$B:$B,"&lt;="&amp;BR$4))*110%/(180-BR$4),BS$4&gt;=$C8,($L8-SUM(辅助表!$P8:BS8))*110%/(180-BR$4)),$A$2="销售计划（销售前）",$L8*80%/180,$A$2="达成情况",IF(BS$4&gt;=$C8,"实际销售数量未更新",IF($C8&gt;BS$4,SUMIFS(销售取值基础数据!$J:$J,销售取值基础数据!$I:$I,$A8,销售取值基础数据!$B:$B,BS$4),"")/_xlfn.IFS(BS$4&lt;$C8,($L8-SUMIFS(销售取值基础数据!$J:$J,销售取值基础数据!$I:$I,$A8,销售取值基础数据!$B:$B,"&lt;="&amp;BR$4))*110%/(180-BR$4),BS$4&gt;=$C8,($L8-SUM(辅助表!$P8:BS8))*110%/(180-BR$4))),$A$2="实际销售",IF($C8&gt;BS$4,SUMIFS(销售取值基础数据!$J:$J,销售取值基础数据!$I:$I,$A8,销售取值基础数据!$B:$B,BS$4),""))</f>
        <v>17.741935483870968</v>
      </c>
      <c r="BT8" s="23" cm="1">
        <f t="array" ref="BT8" ca="1">_xlfn.IFS($A$2="销售计划（销售后）",_xlfn.IFS(BT$4&lt;$C8,($L8-SUMIFS(销售取值基础数据!$J:$J,销售取值基础数据!$I:$I,$A8,销售取值基础数据!$B:$B,"&lt;="&amp;BS$4))*110%/(180-BS$4),BT$4&gt;=$C8,($L8-SUM(辅助表!$P8:BT8))*110%/(180-BS$4)),$A$2="销售计划（销售前）",$L8*80%/180,$A$2="达成情况",IF(BT$4&gt;=$C8,"实际销售数量未更新",IF($C8&gt;BT$4,SUMIFS(销售取值基础数据!$J:$J,销售取值基础数据!$I:$I,$A8,销售取值基础数据!$B:$B,BT$4),"")/_xlfn.IFS(BT$4&lt;$C8,($L8-SUMIFS(销售取值基础数据!$J:$J,销售取值基础数据!$I:$I,$A8,销售取值基础数据!$B:$B,"&lt;="&amp;BS$4))*110%/(180-BS$4),BT$4&gt;=$C8,($L8-SUM(辅助表!$P8:BT8))*110%/(180-BS$4))),$A$2="实际销售",IF($C8&gt;BT$4,SUMIFS(销售取值基础数据!$J:$J,销售取值基础数据!$I:$I,$A8,销售取值基础数据!$B:$B,BT$4),""))</f>
        <v>17.886178861788618</v>
      </c>
      <c r="BU8" s="23" cm="1">
        <f t="array" ref="BU8" ca="1">_xlfn.IFS($A$2="销售计划（销售后）",_xlfn.IFS(BU$4&lt;$C8,($L8-SUMIFS(销售取值基础数据!$J:$J,销售取值基础数据!$I:$I,$A8,销售取值基础数据!$B:$B,"&lt;="&amp;BT$4))*110%/(180-BT$4),BU$4&gt;=$C8,($L8-SUM(辅助表!$P8:BU8))*110%/(180-BT$4)),$A$2="销售计划（销售前）",$L8*80%/180,$A$2="达成情况",IF(BU$4&gt;=$C8,"实际销售数量未更新",IF($C8&gt;BU$4,SUMIFS(销售取值基础数据!$J:$J,销售取值基础数据!$I:$I,$A8,销售取值基础数据!$B:$B,BU$4),"")/_xlfn.IFS(BU$4&lt;$C8,($L8-SUMIFS(销售取值基础数据!$J:$J,销售取值基础数据!$I:$I,$A8,销售取值基础数据!$B:$B,"&lt;="&amp;BT$4))*110%/(180-BT$4),BU$4&gt;=$C8,($L8-SUM(辅助表!$P8:BU8))*110%/(180-BT$4))),$A$2="实际销售",IF($C8&gt;BU$4,SUMIFS(销售取值基础数据!$J:$J,销售取值基础数据!$I:$I,$A8,销售取值基础数据!$B:$B,BU$4),""))</f>
        <v>18.032786885245901</v>
      </c>
      <c r="BV8" s="23" cm="1">
        <f t="array" ref="BV8" ca="1">_xlfn.IFS($A$2="销售计划（销售后）",_xlfn.IFS(BV$4&lt;$C8,($L8-SUMIFS(销售取值基础数据!$J:$J,销售取值基础数据!$I:$I,$A8,销售取值基础数据!$B:$B,"&lt;="&amp;BU$4))*110%/(180-BU$4),BV$4&gt;=$C8,($L8-SUM(辅助表!$P8:BV8))*110%/(180-BU$4)),$A$2="销售计划（销售前）",$L8*80%/180,$A$2="达成情况",IF(BV$4&gt;=$C8,"实际销售数量未更新",IF($C8&gt;BV$4,SUMIFS(销售取值基础数据!$J:$J,销售取值基础数据!$I:$I,$A8,销售取值基础数据!$B:$B,BV$4),"")/_xlfn.IFS(BV$4&lt;$C8,($L8-SUMIFS(销售取值基础数据!$J:$J,销售取值基础数据!$I:$I,$A8,销售取值基础数据!$B:$B,"&lt;="&amp;BU$4))*110%/(180-BU$4),BV$4&gt;=$C8,($L8-SUM(辅助表!$P8:BV8))*110%/(180-BU$4))),$A$2="实际销售",IF($C8&gt;BV$4,SUMIFS(销售取值基础数据!$J:$J,销售取值基础数据!$I:$I,$A8,销售取值基础数据!$B:$B,BV$4),""))</f>
        <v>18.181818181818183</v>
      </c>
      <c r="BW8" s="23" cm="1">
        <f t="array" ref="BW8" ca="1">_xlfn.IFS($A$2="销售计划（销售后）",_xlfn.IFS(BW$4&lt;$C8,($L8-SUMIFS(销售取值基础数据!$J:$J,销售取值基础数据!$I:$I,$A8,销售取值基础数据!$B:$B,"&lt;="&amp;BV$4))*110%/(180-BV$4),BW$4&gt;=$C8,($L8-SUM(辅助表!$P8:BW8))*110%/(180-BV$4)),$A$2="销售计划（销售前）",$L8*80%/180,$A$2="达成情况",IF(BW$4&gt;=$C8,"实际销售数量未更新",IF($C8&gt;BW$4,SUMIFS(销售取值基础数据!$J:$J,销售取值基础数据!$I:$I,$A8,销售取值基础数据!$B:$B,BW$4),"")/_xlfn.IFS(BW$4&lt;$C8,($L8-SUMIFS(销售取值基础数据!$J:$J,销售取值基础数据!$I:$I,$A8,销售取值基础数据!$B:$B,"&lt;="&amp;BV$4))*110%/(180-BV$4),BW$4&gt;=$C8,($L8-SUM(辅助表!$P8:BW8))*110%/(180-BV$4))),$A$2="实际销售",IF($C8&gt;BW$4,SUMIFS(销售取值基础数据!$J:$J,销售取值基础数据!$I:$I,$A8,销售取值基础数据!$B:$B,BW$4),""))</f>
        <v>18.333333333333332</v>
      </c>
      <c r="BX8" s="23" cm="1">
        <f t="array" ref="BX8" ca="1">_xlfn.IFS($A$2="销售计划（销售后）",_xlfn.IFS(BX$4&lt;$C8,($L8-SUMIFS(销售取值基础数据!$J:$J,销售取值基础数据!$I:$I,$A8,销售取值基础数据!$B:$B,"&lt;="&amp;BW$4))*110%/(180-BW$4),BX$4&gt;=$C8,($L8-SUM(辅助表!$P8:BX8))*110%/(180-BW$4)),$A$2="销售计划（销售前）",$L8*80%/180,$A$2="达成情况",IF(BX$4&gt;=$C8,"实际销售数量未更新",IF($C8&gt;BX$4,SUMIFS(销售取值基础数据!$J:$J,销售取值基础数据!$I:$I,$A8,销售取值基础数据!$B:$B,BX$4),"")/_xlfn.IFS(BX$4&lt;$C8,($L8-SUMIFS(销售取值基础数据!$J:$J,销售取值基础数据!$I:$I,$A8,销售取值基础数据!$B:$B,"&lt;="&amp;BW$4))*110%/(180-BW$4),BX$4&gt;=$C8,($L8-SUM(辅助表!$P8:BX8))*110%/(180-BW$4))),$A$2="实际销售",IF($C8&gt;BX$4,SUMIFS(销售取值基础数据!$J:$J,销售取值基础数据!$I:$I,$A8,销售取值基础数据!$B:$B,BX$4),""))</f>
        <v>18.487394957983192</v>
      </c>
      <c r="BY8" s="23" cm="1">
        <f t="array" ref="BY8" ca="1">_xlfn.IFS($A$2="销售计划（销售后）",_xlfn.IFS(BY$4&lt;$C8,($L8-SUMIFS(销售取值基础数据!$J:$J,销售取值基础数据!$I:$I,$A8,销售取值基础数据!$B:$B,"&lt;="&amp;BX$4))*110%/(180-BX$4),BY$4&gt;=$C8,($L8-SUM(辅助表!$P8:BY8))*110%/(180-BX$4)),$A$2="销售计划（销售前）",$L8*80%/180,$A$2="达成情况",IF(BY$4&gt;=$C8,"实际销售数量未更新",IF($C8&gt;BY$4,SUMIFS(销售取值基础数据!$J:$J,销售取值基础数据!$I:$I,$A8,销售取值基础数据!$B:$B,BY$4),"")/_xlfn.IFS(BY$4&lt;$C8,($L8-SUMIFS(销售取值基础数据!$J:$J,销售取值基础数据!$I:$I,$A8,销售取值基础数据!$B:$B,"&lt;="&amp;BX$4))*110%/(180-BX$4),BY$4&gt;=$C8,($L8-SUM(辅助表!$P8:BY8))*110%/(180-BX$4))),$A$2="实际销售",IF($C8&gt;BY$4,SUMIFS(销售取值基础数据!$J:$J,销售取值基础数据!$I:$I,$A8,销售取值基础数据!$B:$B,BY$4),""))</f>
        <v>18.64406779661017</v>
      </c>
      <c r="BZ8" s="23" cm="1">
        <f t="array" ref="BZ8" ca="1">_xlfn.IFS($A$2="销售计划（销售后）",_xlfn.IFS(BZ$4&lt;$C8,($L8-SUMIFS(销售取值基础数据!$J:$J,销售取值基础数据!$I:$I,$A8,销售取值基础数据!$B:$B,"&lt;="&amp;BY$4))*110%/(180-BY$4),BZ$4&gt;=$C8,($L8-SUM(辅助表!$P8:BZ8))*110%/(180-BY$4)),$A$2="销售计划（销售前）",$L8*80%/180,$A$2="达成情况",IF(BZ$4&gt;=$C8,"实际销售数量未更新",IF($C8&gt;BZ$4,SUMIFS(销售取值基础数据!$J:$J,销售取值基础数据!$I:$I,$A8,销售取值基础数据!$B:$B,BZ$4),"")/_xlfn.IFS(BZ$4&lt;$C8,($L8-SUMIFS(销售取值基础数据!$J:$J,销售取值基础数据!$I:$I,$A8,销售取值基础数据!$B:$B,"&lt;="&amp;BY$4))*110%/(180-BY$4),BZ$4&gt;=$C8,($L8-SUM(辅助表!$P8:BZ8))*110%/(180-BY$4))),$A$2="实际销售",IF($C8&gt;BZ$4,SUMIFS(销售取值基础数据!$J:$J,销售取值基础数据!$I:$I,$A8,销售取值基础数据!$B:$B,BZ$4),""))</f>
        <v>18.803418803418804</v>
      </c>
      <c r="CA8" s="23" cm="1">
        <f t="array" ref="CA8" ca="1">_xlfn.IFS($A$2="销售计划（销售后）",_xlfn.IFS(CA$4&lt;$C8,($L8-SUMIFS(销售取值基础数据!$J:$J,销售取值基础数据!$I:$I,$A8,销售取值基础数据!$B:$B,"&lt;="&amp;BZ$4))*110%/(180-BZ$4),CA$4&gt;=$C8,($L8-SUM(辅助表!$P8:CA8))*110%/(180-BZ$4)),$A$2="销售计划（销售前）",$L8*80%/180,$A$2="达成情况",IF(CA$4&gt;=$C8,"实际销售数量未更新",IF($C8&gt;CA$4,SUMIFS(销售取值基础数据!$J:$J,销售取值基础数据!$I:$I,$A8,销售取值基础数据!$B:$B,CA$4),"")/_xlfn.IFS(CA$4&lt;$C8,($L8-SUMIFS(销售取值基础数据!$J:$J,销售取值基础数据!$I:$I,$A8,销售取值基础数据!$B:$B,"&lt;="&amp;BZ$4))*110%/(180-BZ$4),CA$4&gt;=$C8,($L8-SUM(辅助表!$P8:CA8))*110%/(180-BZ$4))),$A$2="实际销售",IF($C8&gt;CA$4,SUMIFS(销售取值基础数据!$J:$J,销售取值基础数据!$I:$I,$A8,销售取值基础数据!$B:$B,CA$4),""))</f>
        <v>18.96551724137931</v>
      </c>
      <c r="CB8" s="23" cm="1">
        <f t="array" ref="CB8" ca="1">_xlfn.IFS($A$2="销售计划（销售后）",_xlfn.IFS(CB$4&lt;$C8,($L8-SUMIFS(销售取值基础数据!$J:$J,销售取值基础数据!$I:$I,$A8,销售取值基础数据!$B:$B,"&lt;="&amp;CA$4))*110%/(180-CA$4),CB$4&gt;=$C8,($L8-SUM(辅助表!$P8:CB8))*110%/(180-CA$4)),$A$2="销售计划（销售前）",$L8*80%/180,$A$2="达成情况",IF(CB$4&gt;=$C8,"实际销售数量未更新",IF($C8&gt;CB$4,SUMIFS(销售取值基础数据!$J:$J,销售取值基础数据!$I:$I,$A8,销售取值基础数据!$B:$B,CB$4),"")/_xlfn.IFS(CB$4&lt;$C8,($L8-SUMIFS(销售取值基础数据!$J:$J,销售取值基础数据!$I:$I,$A8,销售取值基础数据!$B:$B,"&lt;="&amp;CA$4))*110%/(180-CA$4),CB$4&gt;=$C8,($L8-SUM(辅助表!$P8:CB8))*110%/(180-CA$4))),$A$2="实际销售",IF($C8&gt;CB$4,SUMIFS(销售取值基础数据!$J:$J,销售取值基础数据!$I:$I,$A8,销售取值基础数据!$B:$B,CB$4),""))</f>
        <v>19.130434782608695</v>
      </c>
      <c r="CC8" s="23" cm="1">
        <f t="array" ref="CC8" ca="1">_xlfn.IFS($A$2="销售计划（销售后）",_xlfn.IFS(CC$4&lt;$C8,($L8-SUMIFS(销售取值基础数据!$J:$J,销售取值基础数据!$I:$I,$A8,销售取值基础数据!$B:$B,"&lt;="&amp;CB$4))*110%/(180-CB$4),CC$4&gt;=$C8,($L8-SUM(辅助表!$P8:CC8))*110%/(180-CB$4)),$A$2="销售计划（销售前）",$L8*80%/180,$A$2="达成情况",IF(CC$4&gt;=$C8,"实际销售数量未更新",IF($C8&gt;CC$4,SUMIFS(销售取值基础数据!$J:$J,销售取值基础数据!$I:$I,$A8,销售取值基础数据!$B:$B,CC$4),"")/_xlfn.IFS(CC$4&lt;$C8,($L8-SUMIFS(销售取值基础数据!$J:$J,销售取值基础数据!$I:$I,$A8,销售取值基础数据!$B:$B,"&lt;="&amp;CB$4))*110%/(180-CB$4),CC$4&gt;=$C8,($L8-SUM(辅助表!$P8:CC8))*110%/(180-CB$4))),$A$2="实际销售",IF($C8&gt;CC$4,SUMIFS(销售取值基础数据!$J:$J,销售取值基础数据!$I:$I,$A8,销售取值基础数据!$B:$B,CC$4),""))</f>
        <v>19.298245614035089</v>
      </c>
      <c r="CD8" s="23" cm="1">
        <f t="array" ref="CD8" ca="1">_xlfn.IFS($A$2="销售计划（销售后）",_xlfn.IFS(CD$4&lt;$C8,($L8-SUMIFS(销售取值基础数据!$J:$J,销售取值基础数据!$I:$I,$A8,销售取值基础数据!$B:$B,"&lt;="&amp;CC$4))*110%/(180-CC$4),CD$4&gt;=$C8,($L8-SUM(辅助表!$P8:CD8))*110%/(180-CC$4)),$A$2="销售计划（销售前）",$L8*80%/180,$A$2="达成情况",IF(CD$4&gt;=$C8,"实际销售数量未更新",IF($C8&gt;CD$4,SUMIFS(销售取值基础数据!$J:$J,销售取值基础数据!$I:$I,$A8,销售取值基础数据!$B:$B,CD$4),"")/_xlfn.IFS(CD$4&lt;$C8,($L8-SUMIFS(销售取值基础数据!$J:$J,销售取值基础数据!$I:$I,$A8,销售取值基础数据!$B:$B,"&lt;="&amp;CC$4))*110%/(180-CC$4),CD$4&gt;=$C8,($L8-SUM(辅助表!$P8:CD8))*110%/(180-CC$4))),$A$2="实际销售",IF($C8&gt;CD$4,SUMIFS(销售取值基础数据!$J:$J,销售取值基础数据!$I:$I,$A8,销售取值基础数据!$B:$B,CD$4),""))</f>
        <v>19.469026548672566</v>
      </c>
      <c r="CE8" s="23" cm="1">
        <f t="array" ref="CE8" ca="1">_xlfn.IFS($A$2="销售计划（销售后）",_xlfn.IFS(CE$4&lt;$C8,($L8-SUMIFS(销售取值基础数据!$J:$J,销售取值基础数据!$I:$I,$A8,销售取值基础数据!$B:$B,"&lt;="&amp;CD$4))*110%/(180-CD$4),CE$4&gt;=$C8,($L8-SUM(辅助表!$P8:CE8))*110%/(180-CD$4)),$A$2="销售计划（销售前）",$L8*80%/180,$A$2="达成情况",IF(CE$4&gt;=$C8,"实际销售数量未更新",IF($C8&gt;CE$4,SUMIFS(销售取值基础数据!$J:$J,销售取值基础数据!$I:$I,$A8,销售取值基础数据!$B:$B,CE$4),"")/_xlfn.IFS(CE$4&lt;$C8,($L8-SUMIFS(销售取值基础数据!$J:$J,销售取值基础数据!$I:$I,$A8,销售取值基础数据!$B:$B,"&lt;="&amp;CD$4))*110%/(180-CD$4),CE$4&gt;=$C8,($L8-SUM(辅助表!$P8:CE8))*110%/(180-CD$4))),$A$2="实际销售",IF($C8&gt;CE$4,SUMIFS(销售取值基础数据!$J:$J,销售取值基础数据!$I:$I,$A8,销售取值基础数据!$B:$B,CE$4),""))</f>
        <v>19.642857142857142</v>
      </c>
      <c r="CF8" s="23" cm="1">
        <f t="array" ref="CF8" ca="1">_xlfn.IFS($A$2="销售计划（销售后）",_xlfn.IFS(CF$4&lt;$C8,($L8-SUMIFS(销售取值基础数据!$J:$J,销售取值基础数据!$I:$I,$A8,销售取值基础数据!$B:$B,"&lt;="&amp;CE$4))*110%/(180-CE$4),CF$4&gt;=$C8,($L8-SUM(辅助表!$P8:CF8))*110%/(180-CE$4)),$A$2="销售计划（销售前）",$L8*80%/180,$A$2="达成情况",IF(CF$4&gt;=$C8,"实际销售数量未更新",IF($C8&gt;CF$4,SUMIFS(销售取值基础数据!$J:$J,销售取值基础数据!$I:$I,$A8,销售取值基础数据!$B:$B,CF$4),"")/_xlfn.IFS(CF$4&lt;$C8,($L8-SUMIFS(销售取值基础数据!$J:$J,销售取值基础数据!$I:$I,$A8,销售取值基础数据!$B:$B,"&lt;="&amp;CE$4))*110%/(180-CE$4),CF$4&gt;=$C8,($L8-SUM(辅助表!$P8:CF8))*110%/(180-CE$4))),$A$2="实际销售",IF($C8&gt;CF$4,SUMIFS(销售取值基础数据!$J:$J,销售取值基础数据!$I:$I,$A8,销售取值基础数据!$B:$B,CF$4),""))</f>
        <v>19.81981981981982</v>
      </c>
      <c r="CG8" s="23" cm="1">
        <f t="array" ref="CG8" ca="1">_xlfn.IFS($A$2="销售计划（销售后）",_xlfn.IFS(CG$4&lt;$C8,($L8-SUMIFS(销售取值基础数据!$J:$J,销售取值基础数据!$I:$I,$A8,销售取值基础数据!$B:$B,"&lt;="&amp;CF$4))*110%/(180-CF$4),CG$4&gt;=$C8,($L8-SUM(辅助表!$P8:CG8))*110%/(180-CF$4)),$A$2="销售计划（销售前）",$L8*80%/180,$A$2="达成情况",IF(CG$4&gt;=$C8,"实际销售数量未更新",IF($C8&gt;CG$4,SUMIFS(销售取值基础数据!$J:$J,销售取值基础数据!$I:$I,$A8,销售取值基础数据!$B:$B,CG$4),"")/_xlfn.IFS(CG$4&lt;$C8,($L8-SUMIFS(销售取值基础数据!$J:$J,销售取值基础数据!$I:$I,$A8,销售取值基础数据!$B:$B,"&lt;="&amp;CF$4))*110%/(180-CF$4),CG$4&gt;=$C8,($L8-SUM(辅助表!$P8:CG8))*110%/(180-CF$4))),$A$2="实际销售",IF($C8&gt;CG$4,SUMIFS(销售取值基础数据!$J:$J,销售取值基础数据!$I:$I,$A8,销售取值基础数据!$B:$B,CG$4),""))</f>
        <v>20</v>
      </c>
      <c r="CH8" s="23" cm="1">
        <f t="array" ref="CH8" ca="1">_xlfn.IFS($A$2="销售计划（销售后）",_xlfn.IFS(CH$4&lt;$C8,($L8-SUMIFS(销售取值基础数据!$J:$J,销售取值基础数据!$I:$I,$A8,销售取值基础数据!$B:$B,"&lt;="&amp;CG$4))*110%/(180-CG$4),CH$4&gt;=$C8,($L8-SUM(辅助表!$P8:CH8))*110%/(180-CG$4)),$A$2="销售计划（销售前）",$L8*80%/180,$A$2="达成情况",IF(CH$4&gt;=$C8,"实际销售数量未更新",IF($C8&gt;CH$4,SUMIFS(销售取值基础数据!$J:$J,销售取值基础数据!$I:$I,$A8,销售取值基础数据!$B:$B,CH$4),"")/_xlfn.IFS(CH$4&lt;$C8,($L8-SUMIFS(销售取值基础数据!$J:$J,销售取值基础数据!$I:$I,$A8,销售取值基础数据!$B:$B,"&lt;="&amp;CG$4))*110%/(180-CG$4),CH$4&gt;=$C8,($L8-SUM(辅助表!$P8:CH8))*110%/(180-CG$4))),$A$2="实际销售",IF($C8&gt;CH$4,SUMIFS(销售取值基础数据!$J:$J,销售取值基础数据!$I:$I,$A8,销售取值基础数据!$B:$B,CH$4),""))</f>
        <v>20.183486238532112</v>
      </c>
      <c r="CI8" s="23" cm="1">
        <f t="array" ref="CI8" ca="1">_xlfn.IFS($A$2="销售计划（销售后）",_xlfn.IFS(CI$4&lt;$C8,($L8-SUMIFS(销售取值基础数据!$J:$J,销售取值基础数据!$I:$I,$A8,销售取值基础数据!$B:$B,"&lt;="&amp;CH$4))*110%/(180-CH$4),CI$4&gt;=$C8,($L8-SUM(辅助表!$P8:CI8))*110%/(180-CH$4)),$A$2="销售计划（销售前）",$L8*80%/180,$A$2="达成情况",IF(CI$4&gt;=$C8,"实际销售数量未更新",IF($C8&gt;CI$4,SUMIFS(销售取值基础数据!$J:$J,销售取值基础数据!$I:$I,$A8,销售取值基础数据!$B:$B,CI$4),"")/_xlfn.IFS(CI$4&lt;$C8,($L8-SUMIFS(销售取值基础数据!$J:$J,销售取值基础数据!$I:$I,$A8,销售取值基础数据!$B:$B,"&lt;="&amp;CH$4))*110%/(180-CH$4),CI$4&gt;=$C8,($L8-SUM(辅助表!$P8:CI8))*110%/(180-CH$4))),$A$2="实际销售",IF($C8&gt;CI$4,SUMIFS(销售取值基础数据!$J:$J,销售取值基础数据!$I:$I,$A8,销售取值基础数据!$B:$B,CI$4),""))</f>
        <v>20.37037037037037</v>
      </c>
      <c r="CJ8" s="23" cm="1">
        <f t="array" ref="CJ8" ca="1">_xlfn.IFS($A$2="销售计划（销售后）",_xlfn.IFS(CJ$4&lt;$C8,($L8-SUMIFS(销售取值基础数据!$J:$J,销售取值基础数据!$I:$I,$A8,销售取值基础数据!$B:$B,"&lt;="&amp;CI$4))*110%/(180-CI$4),CJ$4&gt;=$C8,($L8-SUM(辅助表!$P8:CJ8))*110%/(180-CI$4)),$A$2="销售计划（销售前）",$L8*80%/180,$A$2="达成情况",IF(CJ$4&gt;=$C8,"实际销售数量未更新",IF($C8&gt;CJ$4,SUMIFS(销售取值基础数据!$J:$J,销售取值基础数据!$I:$I,$A8,销售取值基础数据!$B:$B,CJ$4),"")/_xlfn.IFS(CJ$4&lt;$C8,($L8-SUMIFS(销售取值基础数据!$J:$J,销售取值基础数据!$I:$I,$A8,销售取值基础数据!$B:$B,"&lt;="&amp;CI$4))*110%/(180-CI$4),CJ$4&gt;=$C8,($L8-SUM(辅助表!$P8:CJ8))*110%/(180-CI$4))),$A$2="实际销售",IF($C8&gt;CJ$4,SUMIFS(销售取值基础数据!$J:$J,销售取值基础数据!$I:$I,$A8,销售取值基础数据!$B:$B,CJ$4),""))</f>
        <v>20.560747663551403</v>
      </c>
      <c r="CK8" s="23" cm="1">
        <f t="array" ref="CK8" ca="1">_xlfn.IFS($A$2="销售计划（销售后）",_xlfn.IFS(CK$4&lt;$C8,($L8-SUMIFS(销售取值基础数据!$J:$J,销售取值基础数据!$I:$I,$A8,销售取值基础数据!$B:$B,"&lt;="&amp;CJ$4))*110%/(180-CJ$4),CK$4&gt;=$C8,($L8-SUM(辅助表!$P8:CK8))*110%/(180-CJ$4)),$A$2="销售计划（销售前）",$L8*80%/180,$A$2="达成情况",IF(CK$4&gt;=$C8,"实际销售数量未更新",IF($C8&gt;CK$4,SUMIFS(销售取值基础数据!$J:$J,销售取值基础数据!$I:$I,$A8,销售取值基础数据!$B:$B,CK$4),"")/_xlfn.IFS(CK$4&lt;$C8,($L8-SUMIFS(销售取值基础数据!$J:$J,销售取值基础数据!$I:$I,$A8,销售取值基础数据!$B:$B,"&lt;="&amp;CJ$4))*110%/(180-CJ$4),CK$4&gt;=$C8,($L8-SUM(辅助表!$P8:CK8))*110%/(180-CJ$4))),$A$2="实际销售",IF($C8&gt;CK$4,SUMIFS(销售取值基础数据!$J:$J,销售取值基础数据!$I:$I,$A8,销售取值基础数据!$B:$B,CK$4),""))</f>
        <v>20.754716981132077</v>
      </c>
      <c r="CL8" s="23" cm="1">
        <f t="array" ref="CL8" ca="1">_xlfn.IFS($A$2="销售计划（销售后）",_xlfn.IFS(CL$4&lt;$C8,($L8-SUMIFS(销售取值基础数据!$J:$J,销售取值基础数据!$I:$I,$A8,销售取值基础数据!$B:$B,"&lt;="&amp;CK$4))*110%/(180-CK$4),CL$4&gt;=$C8,($L8-SUM(辅助表!$P8:CL8))*110%/(180-CK$4)),$A$2="销售计划（销售前）",$L8*80%/180,$A$2="达成情况",IF(CL$4&gt;=$C8,"实际销售数量未更新",IF($C8&gt;CL$4,SUMIFS(销售取值基础数据!$J:$J,销售取值基础数据!$I:$I,$A8,销售取值基础数据!$B:$B,CL$4),"")/_xlfn.IFS(CL$4&lt;$C8,($L8-SUMIFS(销售取值基础数据!$J:$J,销售取值基础数据!$I:$I,$A8,销售取值基础数据!$B:$B,"&lt;="&amp;CK$4))*110%/(180-CK$4),CL$4&gt;=$C8,($L8-SUM(辅助表!$P8:CL8))*110%/(180-CK$4))),$A$2="实际销售",IF($C8&gt;CL$4,SUMIFS(销售取值基础数据!$J:$J,销售取值基础数据!$I:$I,$A8,销售取值基础数据!$B:$B,CL$4),""))</f>
        <v>20.952380952380953</v>
      </c>
      <c r="CM8" s="23" cm="1">
        <f t="array" ref="CM8" ca="1">_xlfn.IFS($A$2="销售计划（销售后）",_xlfn.IFS(CM$4&lt;$C8,($L8-SUMIFS(销售取值基础数据!$J:$J,销售取值基础数据!$I:$I,$A8,销售取值基础数据!$B:$B,"&lt;="&amp;CL$4))*110%/(180-CL$4),CM$4&gt;=$C8,($L8-SUM(辅助表!$P8:CM8))*110%/(180-CL$4)),$A$2="销售计划（销售前）",$L8*80%/180,$A$2="达成情况",IF(CM$4&gt;=$C8,"实际销售数量未更新",IF($C8&gt;CM$4,SUMIFS(销售取值基础数据!$J:$J,销售取值基础数据!$I:$I,$A8,销售取值基础数据!$B:$B,CM$4),"")/_xlfn.IFS(CM$4&lt;$C8,($L8-SUMIFS(销售取值基础数据!$J:$J,销售取值基础数据!$I:$I,$A8,销售取值基础数据!$B:$B,"&lt;="&amp;CL$4))*110%/(180-CL$4),CM$4&gt;=$C8,($L8-SUM(辅助表!$P8:CM8))*110%/(180-CL$4))),$A$2="实际销售",IF($C8&gt;CM$4,SUMIFS(销售取值基础数据!$J:$J,销售取值基础数据!$I:$I,$A8,销售取值基础数据!$B:$B,CM$4),""))</f>
        <v>21.153846153846153</v>
      </c>
      <c r="CN8" s="23" cm="1">
        <f t="array" ref="CN8" ca="1">_xlfn.IFS($A$2="销售计划（销售后）",_xlfn.IFS(CN$4&lt;$C8,($L8-SUMIFS(销售取值基础数据!$J:$J,销售取值基础数据!$I:$I,$A8,销售取值基础数据!$B:$B,"&lt;="&amp;CM$4))*110%/(180-CM$4),CN$4&gt;=$C8,($L8-SUM(辅助表!$P8:CN8))*110%/(180-CM$4)),$A$2="销售计划（销售前）",$L8*80%/180,$A$2="达成情况",IF(CN$4&gt;=$C8,"实际销售数量未更新",IF($C8&gt;CN$4,SUMIFS(销售取值基础数据!$J:$J,销售取值基础数据!$I:$I,$A8,销售取值基础数据!$B:$B,CN$4),"")/_xlfn.IFS(CN$4&lt;$C8,($L8-SUMIFS(销售取值基础数据!$J:$J,销售取值基础数据!$I:$I,$A8,销售取值基础数据!$B:$B,"&lt;="&amp;CM$4))*110%/(180-CM$4),CN$4&gt;=$C8,($L8-SUM(辅助表!$P8:CN8))*110%/(180-CM$4))),$A$2="实际销售",IF($C8&gt;CN$4,SUMIFS(销售取值基础数据!$J:$J,销售取值基础数据!$I:$I,$A8,销售取值基础数据!$B:$B,CN$4),""))</f>
        <v>21.359223300970875</v>
      </c>
      <c r="CO8" s="23" cm="1">
        <f t="array" ref="CO8" ca="1">_xlfn.IFS($A$2="销售计划（销售后）",_xlfn.IFS(CO$4&lt;$C8,($L8-SUMIFS(销售取值基础数据!$J:$J,销售取值基础数据!$I:$I,$A8,销售取值基础数据!$B:$B,"&lt;="&amp;CN$4))*110%/(180-CN$4),CO$4&gt;=$C8,($L8-SUM(辅助表!$P8:CO8))*110%/(180-CN$4)),$A$2="销售计划（销售前）",$L8*80%/180,$A$2="达成情况",IF(CO$4&gt;=$C8,"实际销售数量未更新",IF($C8&gt;CO$4,SUMIFS(销售取值基础数据!$J:$J,销售取值基础数据!$I:$I,$A8,销售取值基础数据!$B:$B,CO$4),"")/_xlfn.IFS(CO$4&lt;$C8,($L8-SUMIFS(销售取值基础数据!$J:$J,销售取值基础数据!$I:$I,$A8,销售取值基础数据!$B:$B,"&lt;="&amp;CN$4))*110%/(180-CN$4),CO$4&gt;=$C8,($L8-SUM(辅助表!$P8:CO8))*110%/(180-CN$4))),$A$2="实际销售",IF($C8&gt;CO$4,SUMIFS(销售取值基础数据!$J:$J,销售取值基础数据!$I:$I,$A8,销售取值基础数据!$B:$B,CO$4),""))</f>
        <v>21.568627450980394</v>
      </c>
      <c r="CP8" s="23" cm="1">
        <f t="array" ref="CP8" ca="1">_xlfn.IFS($A$2="销售计划（销售后）",_xlfn.IFS(CP$4&lt;$C8,($L8-SUMIFS(销售取值基础数据!$J:$J,销售取值基础数据!$I:$I,$A8,销售取值基础数据!$B:$B,"&lt;="&amp;CO$4))*110%/(180-CO$4),CP$4&gt;=$C8,($L8-SUM(辅助表!$P8:CP8))*110%/(180-CO$4)),$A$2="销售计划（销售前）",$L8*80%/180,$A$2="达成情况",IF(CP$4&gt;=$C8,"实际销售数量未更新",IF($C8&gt;CP$4,SUMIFS(销售取值基础数据!$J:$J,销售取值基础数据!$I:$I,$A8,销售取值基础数据!$B:$B,CP$4),"")/_xlfn.IFS(CP$4&lt;$C8,($L8-SUMIFS(销售取值基础数据!$J:$J,销售取值基础数据!$I:$I,$A8,销售取值基础数据!$B:$B,"&lt;="&amp;CO$4))*110%/(180-CO$4),CP$4&gt;=$C8,($L8-SUM(辅助表!$P8:CP8))*110%/(180-CO$4))),$A$2="实际销售",IF($C8&gt;CP$4,SUMIFS(销售取值基础数据!$J:$J,销售取值基础数据!$I:$I,$A8,销售取值基础数据!$B:$B,CP$4),""))</f>
        <v>21.782178217821784</v>
      </c>
      <c r="CQ8" s="23" cm="1">
        <f t="array" ref="CQ8" ca="1">_xlfn.IFS($A$2="销售计划（销售后）",_xlfn.IFS(CQ$4&lt;$C8,($L8-SUMIFS(销售取值基础数据!$J:$J,销售取值基础数据!$I:$I,$A8,销售取值基础数据!$B:$B,"&lt;="&amp;CP$4))*110%/(180-CP$4),CQ$4&gt;=$C8,($L8-SUM(辅助表!$P8:CQ8))*110%/(180-CP$4)),$A$2="销售计划（销售前）",$L8*80%/180,$A$2="达成情况",IF(CQ$4&gt;=$C8,"实际销售数量未更新",IF($C8&gt;CQ$4,SUMIFS(销售取值基础数据!$J:$J,销售取值基础数据!$I:$I,$A8,销售取值基础数据!$B:$B,CQ$4),"")/_xlfn.IFS(CQ$4&lt;$C8,($L8-SUMIFS(销售取值基础数据!$J:$J,销售取值基础数据!$I:$I,$A8,销售取值基础数据!$B:$B,"&lt;="&amp;CP$4))*110%/(180-CP$4),CQ$4&gt;=$C8,($L8-SUM(辅助表!$P8:CQ8))*110%/(180-CP$4))),$A$2="实际销售",IF($C8&gt;CQ$4,SUMIFS(销售取值基础数据!$J:$J,销售取值基础数据!$I:$I,$A8,销售取值基础数据!$B:$B,CQ$4),""))</f>
        <v>22</v>
      </c>
      <c r="CR8" s="23" cm="1">
        <f t="array" ref="CR8" ca="1">_xlfn.IFS($A$2="销售计划（销售后）",_xlfn.IFS(CR$4&lt;$C8,($L8-SUMIFS(销售取值基础数据!$J:$J,销售取值基础数据!$I:$I,$A8,销售取值基础数据!$B:$B,"&lt;="&amp;CQ$4))*110%/(180-CQ$4),CR$4&gt;=$C8,($L8-SUM(辅助表!$P8:CR8))*110%/(180-CQ$4)),$A$2="销售计划（销售前）",$L8*80%/180,$A$2="达成情况",IF(CR$4&gt;=$C8,"实际销售数量未更新",IF($C8&gt;CR$4,SUMIFS(销售取值基础数据!$J:$J,销售取值基础数据!$I:$I,$A8,销售取值基础数据!$B:$B,CR$4),"")/_xlfn.IFS(CR$4&lt;$C8,($L8-SUMIFS(销售取值基础数据!$J:$J,销售取值基础数据!$I:$I,$A8,销售取值基础数据!$B:$B,"&lt;="&amp;CQ$4))*110%/(180-CQ$4),CR$4&gt;=$C8,($L8-SUM(辅助表!$P8:CR8))*110%/(180-CQ$4))),$A$2="实际销售",IF($C8&gt;CR$4,SUMIFS(销售取值基础数据!$J:$J,销售取值基础数据!$I:$I,$A8,销售取值基础数据!$B:$B,CR$4),""))</f>
        <v>22.222222222222221</v>
      </c>
      <c r="CS8" s="23" cm="1">
        <f t="array" ref="CS8" ca="1">_xlfn.IFS($A$2="销售计划（销售后）",_xlfn.IFS(CS$4&lt;$C8,($L8-SUMIFS(销售取值基础数据!$J:$J,销售取值基础数据!$I:$I,$A8,销售取值基础数据!$B:$B,"&lt;="&amp;CR$4))*110%/(180-CR$4),CS$4&gt;=$C8,($L8-SUM(辅助表!$P8:CS8))*110%/(180-CR$4)),$A$2="销售计划（销售前）",$L8*80%/180,$A$2="达成情况",IF(CS$4&gt;=$C8,"实际销售数量未更新",IF($C8&gt;CS$4,SUMIFS(销售取值基础数据!$J:$J,销售取值基础数据!$I:$I,$A8,销售取值基础数据!$B:$B,CS$4),"")/_xlfn.IFS(CS$4&lt;$C8,($L8-SUMIFS(销售取值基础数据!$J:$J,销售取值基础数据!$I:$I,$A8,销售取值基础数据!$B:$B,"&lt;="&amp;CR$4))*110%/(180-CR$4),CS$4&gt;=$C8,($L8-SUM(辅助表!$P8:CS8))*110%/(180-CR$4))),$A$2="实际销售",IF($C8&gt;CS$4,SUMIFS(销售取值基础数据!$J:$J,销售取值基础数据!$I:$I,$A8,销售取值基础数据!$B:$B,CS$4),""))</f>
        <v>22.448979591836736</v>
      </c>
      <c r="CT8" s="23" cm="1">
        <f t="array" ref="CT8" ca="1">_xlfn.IFS($A$2="销售计划（销售后）",_xlfn.IFS(CT$4&lt;$C8,($L8-SUMIFS(销售取值基础数据!$J:$J,销售取值基础数据!$I:$I,$A8,销售取值基础数据!$B:$B,"&lt;="&amp;CS$4))*110%/(180-CS$4),CT$4&gt;=$C8,($L8-SUM(辅助表!$P8:CT8))*110%/(180-CS$4)),$A$2="销售计划（销售前）",$L8*80%/180,$A$2="达成情况",IF(CT$4&gt;=$C8,"实际销售数量未更新",IF($C8&gt;CT$4,SUMIFS(销售取值基础数据!$J:$J,销售取值基础数据!$I:$I,$A8,销售取值基础数据!$B:$B,CT$4),"")/_xlfn.IFS(CT$4&lt;$C8,($L8-SUMIFS(销售取值基础数据!$J:$J,销售取值基础数据!$I:$I,$A8,销售取值基础数据!$B:$B,"&lt;="&amp;CS$4))*110%/(180-CS$4),CT$4&gt;=$C8,($L8-SUM(辅助表!$P8:CT8))*110%/(180-CS$4))),$A$2="实际销售",IF($C8&gt;CT$4,SUMIFS(销售取值基础数据!$J:$J,销售取值基础数据!$I:$I,$A8,销售取值基础数据!$B:$B,CT$4),""))</f>
        <v>22.680412371134022</v>
      </c>
      <c r="CU8" s="23" cm="1">
        <f t="array" ref="CU8" ca="1">_xlfn.IFS($A$2="销售计划（销售后）",_xlfn.IFS(CU$4&lt;$C8,($L8-SUMIFS(销售取值基础数据!$J:$J,销售取值基础数据!$I:$I,$A8,销售取值基础数据!$B:$B,"&lt;="&amp;CT$4))*110%/(180-CT$4),CU$4&gt;=$C8,($L8-SUM(辅助表!$P8:CU8))*110%/(180-CT$4)),$A$2="销售计划（销售前）",$L8*80%/180,$A$2="达成情况",IF(CU$4&gt;=$C8,"实际销售数量未更新",IF($C8&gt;CU$4,SUMIFS(销售取值基础数据!$J:$J,销售取值基础数据!$I:$I,$A8,销售取值基础数据!$B:$B,CU$4),"")/_xlfn.IFS(CU$4&lt;$C8,($L8-SUMIFS(销售取值基础数据!$J:$J,销售取值基础数据!$I:$I,$A8,销售取值基础数据!$B:$B,"&lt;="&amp;CT$4))*110%/(180-CT$4),CU$4&gt;=$C8,($L8-SUM(辅助表!$P8:CU8))*110%/(180-CT$4))),$A$2="实际销售",IF($C8&gt;CU$4,SUMIFS(销售取值基础数据!$J:$J,销售取值基础数据!$I:$I,$A8,销售取值基础数据!$B:$B,CU$4),""))</f>
        <v>22.916666666666668</v>
      </c>
      <c r="CV8" s="23" cm="1">
        <f t="array" ref="CV8" ca="1">_xlfn.IFS($A$2="销售计划（销售后）",_xlfn.IFS(CV$4&lt;$C8,($L8-SUMIFS(销售取值基础数据!$J:$J,销售取值基础数据!$I:$I,$A8,销售取值基础数据!$B:$B,"&lt;="&amp;CU$4))*110%/(180-CU$4),CV$4&gt;=$C8,($L8-SUM(辅助表!$P8:CV8))*110%/(180-CU$4)),$A$2="销售计划（销售前）",$L8*80%/180,$A$2="达成情况",IF(CV$4&gt;=$C8,"实际销售数量未更新",IF($C8&gt;CV$4,SUMIFS(销售取值基础数据!$J:$J,销售取值基础数据!$I:$I,$A8,销售取值基础数据!$B:$B,CV$4),"")/_xlfn.IFS(CV$4&lt;$C8,($L8-SUMIFS(销售取值基础数据!$J:$J,销售取值基础数据!$I:$I,$A8,销售取值基础数据!$B:$B,"&lt;="&amp;CU$4))*110%/(180-CU$4),CV$4&gt;=$C8,($L8-SUM(辅助表!$P8:CV8))*110%/(180-CU$4))),$A$2="实际销售",IF($C8&gt;CV$4,SUMIFS(销售取值基础数据!$J:$J,销售取值基础数据!$I:$I,$A8,销售取值基础数据!$B:$B,CV$4),""))</f>
        <v>23.157894736842106</v>
      </c>
      <c r="CW8" s="23" cm="1">
        <f t="array" ref="CW8" ca="1">_xlfn.IFS($A$2="销售计划（销售后）",_xlfn.IFS(CW$4&lt;$C8,($L8-SUMIFS(销售取值基础数据!$J:$J,销售取值基础数据!$I:$I,$A8,销售取值基础数据!$B:$B,"&lt;="&amp;CV$4))*110%/(180-CV$4),CW$4&gt;=$C8,($L8-SUM(辅助表!$P8:CW8))*110%/(180-CV$4)),$A$2="销售计划（销售前）",$L8*80%/180,$A$2="达成情况",IF(CW$4&gt;=$C8,"实际销售数量未更新",IF($C8&gt;CW$4,SUMIFS(销售取值基础数据!$J:$J,销售取值基础数据!$I:$I,$A8,销售取值基础数据!$B:$B,CW$4),"")/_xlfn.IFS(CW$4&lt;$C8,($L8-SUMIFS(销售取值基础数据!$J:$J,销售取值基础数据!$I:$I,$A8,销售取值基础数据!$B:$B,"&lt;="&amp;CV$4))*110%/(180-CV$4),CW$4&gt;=$C8,($L8-SUM(辅助表!$P8:CW8))*110%/(180-CV$4))),$A$2="实际销售",IF($C8&gt;CW$4,SUMIFS(销售取值基础数据!$J:$J,销售取值基础数据!$I:$I,$A8,销售取值基础数据!$B:$B,CW$4),""))</f>
        <v>23.404255319148938</v>
      </c>
      <c r="CX8" s="23" cm="1">
        <f t="array" ref="CX8" ca="1">_xlfn.IFS($A$2="销售计划（销售后）",_xlfn.IFS(CX$4&lt;$C8,($L8-SUMIFS(销售取值基础数据!$J:$J,销售取值基础数据!$I:$I,$A8,销售取值基础数据!$B:$B,"&lt;="&amp;CW$4))*110%/(180-CW$4),CX$4&gt;=$C8,($L8-SUM(辅助表!$P8:CX8))*110%/(180-CW$4)),$A$2="销售计划（销售前）",$L8*80%/180,$A$2="达成情况",IF(CX$4&gt;=$C8,"实际销售数量未更新",IF($C8&gt;CX$4,SUMIFS(销售取值基础数据!$J:$J,销售取值基础数据!$I:$I,$A8,销售取值基础数据!$B:$B,CX$4),"")/_xlfn.IFS(CX$4&lt;$C8,($L8-SUMIFS(销售取值基础数据!$J:$J,销售取值基础数据!$I:$I,$A8,销售取值基础数据!$B:$B,"&lt;="&amp;CW$4))*110%/(180-CW$4),CX$4&gt;=$C8,($L8-SUM(辅助表!$P8:CX8))*110%/(180-CW$4))),$A$2="实际销售",IF($C8&gt;CX$4,SUMIFS(销售取值基础数据!$J:$J,销售取值基础数据!$I:$I,$A8,销售取值基础数据!$B:$B,CX$4),""))</f>
        <v>23.655913978494624</v>
      </c>
      <c r="CY8" s="23" cm="1">
        <f t="array" ref="CY8" ca="1">_xlfn.IFS($A$2="销售计划（销售后）",_xlfn.IFS(CY$4&lt;$C8,($L8-SUMIFS(销售取值基础数据!$J:$J,销售取值基础数据!$I:$I,$A8,销售取值基础数据!$B:$B,"&lt;="&amp;CX$4))*110%/(180-CX$4),CY$4&gt;=$C8,($L8-SUM(辅助表!$P8:CY8))*110%/(180-CX$4)),$A$2="销售计划（销售前）",$L8*80%/180,$A$2="达成情况",IF(CY$4&gt;=$C8,"实际销售数量未更新",IF($C8&gt;CY$4,SUMIFS(销售取值基础数据!$J:$J,销售取值基础数据!$I:$I,$A8,销售取值基础数据!$B:$B,CY$4),"")/_xlfn.IFS(CY$4&lt;$C8,($L8-SUMIFS(销售取值基础数据!$J:$J,销售取值基础数据!$I:$I,$A8,销售取值基础数据!$B:$B,"&lt;="&amp;CX$4))*110%/(180-CX$4),CY$4&gt;=$C8,($L8-SUM(辅助表!$P8:CY8))*110%/(180-CX$4))),$A$2="实际销售",IF($C8&gt;CY$4,SUMIFS(销售取值基础数据!$J:$J,销售取值基础数据!$I:$I,$A8,销售取值基础数据!$B:$B,CY$4),""))</f>
        <v>23.913043478260871</v>
      </c>
      <c r="CZ8" s="23" cm="1">
        <f t="array" ref="CZ8" ca="1">_xlfn.IFS($A$2="销售计划（销售后）",_xlfn.IFS(CZ$4&lt;$C8,($L8-SUMIFS(销售取值基础数据!$J:$J,销售取值基础数据!$I:$I,$A8,销售取值基础数据!$B:$B,"&lt;="&amp;CY$4))*110%/(180-CY$4),CZ$4&gt;=$C8,($L8-SUM(辅助表!$P8:CZ8))*110%/(180-CY$4)),$A$2="销售计划（销售前）",$L8*80%/180,$A$2="达成情况",IF(CZ$4&gt;=$C8,"实际销售数量未更新",IF($C8&gt;CZ$4,SUMIFS(销售取值基础数据!$J:$J,销售取值基础数据!$I:$I,$A8,销售取值基础数据!$B:$B,CZ$4),"")/_xlfn.IFS(CZ$4&lt;$C8,($L8-SUMIFS(销售取值基础数据!$J:$J,销售取值基础数据!$I:$I,$A8,销售取值基础数据!$B:$B,"&lt;="&amp;CY$4))*110%/(180-CY$4),CZ$4&gt;=$C8,($L8-SUM(辅助表!$P8:CZ8))*110%/(180-CY$4))),$A$2="实际销售",IF($C8&gt;CZ$4,SUMIFS(销售取值基础数据!$J:$J,销售取值基础数据!$I:$I,$A8,销售取值基础数据!$B:$B,CZ$4),""))</f>
        <v>24.175824175824175</v>
      </c>
      <c r="DA8" s="23" cm="1">
        <f t="array" ref="DA8" ca="1">_xlfn.IFS($A$2="销售计划（销售后）",_xlfn.IFS(DA$4&lt;$C8,($L8-SUMIFS(销售取值基础数据!$J:$J,销售取值基础数据!$I:$I,$A8,销售取值基础数据!$B:$B,"&lt;="&amp;CZ$4))*110%/(180-CZ$4),DA$4&gt;=$C8,($L8-SUM(辅助表!$P8:DA8))*110%/(180-CZ$4)),$A$2="销售计划（销售前）",$L8*80%/180,$A$2="达成情况",IF(DA$4&gt;=$C8,"实际销售数量未更新",IF($C8&gt;DA$4,SUMIFS(销售取值基础数据!$J:$J,销售取值基础数据!$I:$I,$A8,销售取值基础数据!$B:$B,DA$4),"")/_xlfn.IFS(DA$4&lt;$C8,($L8-SUMIFS(销售取值基础数据!$J:$J,销售取值基础数据!$I:$I,$A8,销售取值基础数据!$B:$B,"&lt;="&amp;CZ$4))*110%/(180-CZ$4),DA$4&gt;=$C8,($L8-SUM(辅助表!$P8:DA8))*110%/(180-CZ$4))),$A$2="实际销售",IF($C8&gt;DA$4,SUMIFS(销售取值基础数据!$J:$J,销售取值基础数据!$I:$I,$A8,销售取值基础数据!$B:$B,DA$4),""))</f>
        <v>24.444444444444443</v>
      </c>
      <c r="DB8" s="23" cm="1">
        <f t="array" ref="DB8" ca="1">_xlfn.IFS($A$2="销售计划（销售后）",_xlfn.IFS(DB$4&lt;$C8,($L8-SUMIFS(销售取值基础数据!$J:$J,销售取值基础数据!$I:$I,$A8,销售取值基础数据!$B:$B,"&lt;="&amp;DA$4))*110%/(180-DA$4),DB$4&gt;=$C8,($L8-SUM(辅助表!$P8:DB8))*110%/(180-DA$4)),$A$2="销售计划（销售前）",$L8*80%/180,$A$2="达成情况",IF(DB$4&gt;=$C8,"实际销售数量未更新",IF($C8&gt;DB$4,SUMIFS(销售取值基础数据!$J:$J,销售取值基础数据!$I:$I,$A8,销售取值基础数据!$B:$B,DB$4),"")/_xlfn.IFS(DB$4&lt;$C8,($L8-SUMIFS(销售取值基础数据!$J:$J,销售取值基础数据!$I:$I,$A8,销售取值基础数据!$B:$B,"&lt;="&amp;DA$4))*110%/(180-DA$4),DB$4&gt;=$C8,($L8-SUM(辅助表!$P8:DB8))*110%/(180-DA$4))),$A$2="实际销售",IF($C8&gt;DB$4,SUMIFS(销售取值基础数据!$J:$J,销售取值基础数据!$I:$I,$A8,销售取值基础数据!$B:$B,DB$4),""))</f>
        <v>24.719101123595507</v>
      </c>
      <c r="DC8" s="23" cm="1">
        <f t="array" ref="DC8" ca="1">_xlfn.IFS($A$2="销售计划（销售后）",_xlfn.IFS(DC$4&lt;$C8,($L8-SUMIFS(销售取值基础数据!$J:$J,销售取值基础数据!$I:$I,$A8,销售取值基础数据!$B:$B,"&lt;="&amp;DB$4))*110%/(180-DB$4),DC$4&gt;=$C8,($L8-SUM(辅助表!$P8:DC8))*110%/(180-DB$4)),$A$2="销售计划（销售前）",$L8*80%/180,$A$2="达成情况",IF(DC$4&gt;=$C8,"实际销售数量未更新",IF($C8&gt;DC$4,SUMIFS(销售取值基础数据!$J:$J,销售取值基础数据!$I:$I,$A8,销售取值基础数据!$B:$B,DC$4),"")/_xlfn.IFS(DC$4&lt;$C8,($L8-SUMIFS(销售取值基础数据!$J:$J,销售取值基础数据!$I:$I,$A8,销售取值基础数据!$B:$B,"&lt;="&amp;DB$4))*110%/(180-DB$4),DC$4&gt;=$C8,($L8-SUM(辅助表!$P8:DC8))*110%/(180-DB$4))),$A$2="实际销售",IF($C8&gt;DC$4,SUMIFS(销售取值基础数据!$J:$J,销售取值基础数据!$I:$I,$A8,销售取值基础数据!$B:$B,DC$4),""))</f>
        <v>25</v>
      </c>
      <c r="DD8" s="23" cm="1">
        <f t="array" ref="DD8" ca="1">_xlfn.IFS($A$2="销售计划（销售后）",_xlfn.IFS(DD$4&lt;$C8,($L8-SUMIFS(销售取值基础数据!$J:$J,销售取值基础数据!$I:$I,$A8,销售取值基础数据!$B:$B,"&lt;="&amp;DC$4))*110%/(180-DC$4),DD$4&gt;=$C8,($L8-SUM(辅助表!$P8:DD8))*110%/(180-DC$4)),$A$2="销售计划（销售前）",$L8*80%/180,$A$2="达成情况",IF(DD$4&gt;=$C8,"实际销售数量未更新",IF($C8&gt;DD$4,SUMIFS(销售取值基础数据!$J:$J,销售取值基础数据!$I:$I,$A8,销售取值基础数据!$B:$B,DD$4),"")/_xlfn.IFS(DD$4&lt;$C8,($L8-SUMIFS(销售取值基础数据!$J:$J,销售取值基础数据!$I:$I,$A8,销售取值基础数据!$B:$B,"&lt;="&amp;DC$4))*110%/(180-DC$4),DD$4&gt;=$C8,($L8-SUM(辅助表!$P8:DD8))*110%/(180-DC$4))),$A$2="实际销售",IF($C8&gt;DD$4,SUMIFS(销售取值基础数据!$J:$J,销售取值基础数据!$I:$I,$A8,销售取值基础数据!$B:$B,DD$4),""))</f>
        <v>25.287356321839081</v>
      </c>
      <c r="DE8" s="23" cm="1">
        <f t="array" ref="DE8" ca="1">_xlfn.IFS($A$2="销售计划（销售后）",_xlfn.IFS(DE$4&lt;$C8,($L8-SUMIFS(销售取值基础数据!$J:$J,销售取值基础数据!$I:$I,$A8,销售取值基础数据!$B:$B,"&lt;="&amp;DD$4))*110%/(180-DD$4),DE$4&gt;=$C8,($L8-SUM(辅助表!$P8:DE8))*110%/(180-DD$4)),$A$2="销售计划（销售前）",$L8*80%/180,$A$2="达成情况",IF(DE$4&gt;=$C8,"实际销售数量未更新",IF($C8&gt;DE$4,SUMIFS(销售取值基础数据!$J:$J,销售取值基础数据!$I:$I,$A8,销售取值基础数据!$B:$B,DE$4),"")/_xlfn.IFS(DE$4&lt;$C8,($L8-SUMIFS(销售取值基础数据!$J:$J,销售取值基础数据!$I:$I,$A8,销售取值基础数据!$B:$B,"&lt;="&amp;DD$4))*110%/(180-DD$4),DE$4&gt;=$C8,($L8-SUM(辅助表!$P8:DE8))*110%/(180-DD$4))),$A$2="实际销售",IF($C8&gt;DE$4,SUMIFS(销售取值基础数据!$J:$J,销售取值基础数据!$I:$I,$A8,销售取值基础数据!$B:$B,DE$4),""))</f>
        <v>25.581395348837209</v>
      </c>
      <c r="DF8" s="23" cm="1">
        <f t="array" ref="DF8" ca="1">_xlfn.IFS($A$2="销售计划（销售后）",_xlfn.IFS(DF$4&lt;$C8,($L8-SUMIFS(销售取值基础数据!$J:$J,销售取值基础数据!$I:$I,$A8,销售取值基础数据!$B:$B,"&lt;="&amp;DE$4))*110%/(180-DE$4),DF$4&gt;=$C8,($L8-SUM(辅助表!$P8:DF8))*110%/(180-DE$4)),$A$2="销售计划（销售前）",$L8*80%/180,$A$2="达成情况",IF(DF$4&gt;=$C8,"实际销售数量未更新",IF($C8&gt;DF$4,SUMIFS(销售取值基础数据!$J:$J,销售取值基础数据!$I:$I,$A8,销售取值基础数据!$B:$B,DF$4),"")/_xlfn.IFS(DF$4&lt;$C8,($L8-SUMIFS(销售取值基础数据!$J:$J,销售取值基础数据!$I:$I,$A8,销售取值基础数据!$B:$B,"&lt;="&amp;DE$4))*110%/(180-DE$4),DF$4&gt;=$C8,($L8-SUM(辅助表!$P8:DF8))*110%/(180-DE$4))),$A$2="实际销售",IF($C8&gt;DF$4,SUMIFS(销售取值基础数据!$J:$J,销售取值基础数据!$I:$I,$A8,销售取值基础数据!$B:$B,DF$4),""))</f>
        <v>25.882352941176471</v>
      </c>
      <c r="DG8" s="23" cm="1">
        <f t="array" ref="DG8" ca="1">_xlfn.IFS($A$2="销售计划（销售后）",_xlfn.IFS(DG$4&lt;$C8,($L8-SUMIFS(销售取值基础数据!$J:$J,销售取值基础数据!$I:$I,$A8,销售取值基础数据!$B:$B,"&lt;="&amp;DF$4))*110%/(180-DF$4),DG$4&gt;=$C8,($L8-SUM(辅助表!$P8:DG8))*110%/(180-DF$4)),$A$2="销售计划（销售前）",$L8*80%/180,$A$2="达成情况",IF(DG$4&gt;=$C8,"实际销售数量未更新",IF($C8&gt;DG$4,SUMIFS(销售取值基础数据!$J:$J,销售取值基础数据!$I:$I,$A8,销售取值基础数据!$B:$B,DG$4),"")/_xlfn.IFS(DG$4&lt;$C8,($L8-SUMIFS(销售取值基础数据!$J:$J,销售取值基础数据!$I:$I,$A8,销售取值基础数据!$B:$B,"&lt;="&amp;DF$4))*110%/(180-DF$4),DG$4&gt;=$C8,($L8-SUM(辅助表!$P8:DG8))*110%/(180-DF$4))),$A$2="实际销售",IF($C8&gt;DG$4,SUMIFS(销售取值基础数据!$J:$J,销售取值基础数据!$I:$I,$A8,销售取值基础数据!$B:$B,DG$4),""))</f>
        <v>26.19047619047619</v>
      </c>
      <c r="DH8" s="23" cm="1">
        <f t="array" ref="DH8" ca="1">_xlfn.IFS($A$2="销售计划（销售后）",_xlfn.IFS(DH$4&lt;$C8,($L8-SUMIFS(销售取值基础数据!$J:$J,销售取值基础数据!$I:$I,$A8,销售取值基础数据!$B:$B,"&lt;="&amp;DG$4))*110%/(180-DG$4),DH$4&gt;=$C8,($L8-SUM(辅助表!$P8:DH8))*110%/(180-DG$4)),$A$2="销售计划（销售前）",$L8*80%/180,$A$2="达成情况",IF(DH$4&gt;=$C8,"实际销售数量未更新",IF($C8&gt;DH$4,SUMIFS(销售取值基础数据!$J:$J,销售取值基础数据!$I:$I,$A8,销售取值基础数据!$B:$B,DH$4),"")/_xlfn.IFS(DH$4&lt;$C8,($L8-SUMIFS(销售取值基础数据!$J:$J,销售取值基础数据!$I:$I,$A8,销售取值基础数据!$B:$B,"&lt;="&amp;DG$4))*110%/(180-DG$4),DH$4&gt;=$C8,($L8-SUM(辅助表!$P8:DH8))*110%/(180-DG$4))),$A$2="实际销售",IF($C8&gt;DH$4,SUMIFS(销售取值基础数据!$J:$J,销售取值基础数据!$I:$I,$A8,销售取值基础数据!$B:$B,DH$4),""))</f>
        <v>26.506024096385541</v>
      </c>
      <c r="DI8" s="23" cm="1">
        <f t="array" ref="DI8" ca="1">_xlfn.IFS($A$2="销售计划（销售后）",_xlfn.IFS(DI$4&lt;$C8,($L8-SUMIFS(销售取值基础数据!$J:$J,销售取值基础数据!$I:$I,$A8,销售取值基础数据!$B:$B,"&lt;="&amp;DH$4))*110%/(180-DH$4),DI$4&gt;=$C8,($L8-SUM(辅助表!$P8:DI8))*110%/(180-DH$4)),$A$2="销售计划（销售前）",$L8*80%/180,$A$2="达成情况",IF(DI$4&gt;=$C8,"实际销售数量未更新",IF($C8&gt;DI$4,SUMIFS(销售取值基础数据!$J:$J,销售取值基础数据!$I:$I,$A8,销售取值基础数据!$B:$B,DI$4),"")/_xlfn.IFS(DI$4&lt;$C8,($L8-SUMIFS(销售取值基础数据!$J:$J,销售取值基础数据!$I:$I,$A8,销售取值基础数据!$B:$B,"&lt;="&amp;DH$4))*110%/(180-DH$4),DI$4&gt;=$C8,($L8-SUM(辅助表!$P8:DI8))*110%/(180-DH$4))),$A$2="实际销售",IF($C8&gt;DI$4,SUMIFS(销售取值基础数据!$J:$J,销售取值基础数据!$I:$I,$A8,销售取值基础数据!$B:$B,DI$4),""))</f>
        <v>26.829268292682926</v>
      </c>
      <c r="DJ8" s="23" cm="1">
        <f t="array" ref="DJ8" ca="1">_xlfn.IFS($A$2="销售计划（销售后）",_xlfn.IFS(DJ$4&lt;$C8,($L8-SUMIFS(销售取值基础数据!$J:$J,销售取值基础数据!$I:$I,$A8,销售取值基础数据!$B:$B,"&lt;="&amp;DI$4))*110%/(180-DI$4),DJ$4&gt;=$C8,($L8-SUM(辅助表!$P8:DJ8))*110%/(180-DI$4)),$A$2="销售计划（销售前）",$L8*80%/180,$A$2="达成情况",IF(DJ$4&gt;=$C8,"实际销售数量未更新",IF($C8&gt;DJ$4,SUMIFS(销售取值基础数据!$J:$J,销售取值基础数据!$I:$I,$A8,销售取值基础数据!$B:$B,DJ$4),"")/_xlfn.IFS(DJ$4&lt;$C8,($L8-SUMIFS(销售取值基础数据!$J:$J,销售取值基础数据!$I:$I,$A8,销售取值基础数据!$B:$B,"&lt;="&amp;DI$4))*110%/(180-DI$4),DJ$4&gt;=$C8,($L8-SUM(辅助表!$P8:DJ8))*110%/(180-DI$4))),$A$2="实际销售",IF($C8&gt;DJ$4,SUMIFS(销售取值基础数据!$J:$J,销售取值基础数据!$I:$I,$A8,销售取值基础数据!$B:$B,DJ$4),""))</f>
        <v>27.160493827160494</v>
      </c>
      <c r="DK8" s="23" cm="1">
        <f t="array" ref="DK8" ca="1">_xlfn.IFS($A$2="销售计划（销售后）",_xlfn.IFS(DK$4&lt;$C8,($L8-SUMIFS(销售取值基础数据!$J:$J,销售取值基础数据!$I:$I,$A8,销售取值基础数据!$B:$B,"&lt;="&amp;DJ$4))*110%/(180-DJ$4),DK$4&gt;=$C8,($L8-SUM(辅助表!$P8:DK8))*110%/(180-DJ$4)),$A$2="销售计划（销售前）",$L8*80%/180,$A$2="达成情况",IF(DK$4&gt;=$C8,"实际销售数量未更新",IF($C8&gt;DK$4,SUMIFS(销售取值基础数据!$J:$J,销售取值基础数据!$I:$I,$A8,销售取值基础数据!$B:$B,DK$4),"")/_xlfn.IFS(DK$4&lt;$C8,($L8-SUMIFS(销售取值基础数据!$J:$J,销售取值基础数据!$I:$I,$A8,销售取值基础数据!$B:$B,"&lt;="&amp;DJ$4))*110%/(180-DJ$4),DK$4&gt;=$C8,($L8-SUM(辅助表!$P8:DK8))*110%/(180-DJ$4))),$A$2="实际销售",IF($C8&gt;DK$4,SUMIFS(销售取值基础数据!$J:$J,销售取值基础数据!$I:$I,$A8,销售取值基础数据!$B:$B,DK$4),""))</f>
        <v>27.5</v>
      </c>
      <c r="DL8" s="23" cm="1">
        <f t="array" ref="DL8" ca="1">_xlfn.IFS($A$2="销售计划（销售后）",_xlfn.IFS(DL$4&lt;$C8,($L8-SUMIFS(销售取值基础数据!$J:$J,销售取值基础数据!$I:$I,$A8,销售取值基础数据!$B:$B,"&lt;="&amp;DK$4))*110%/(180-DK$4),DL$4&gt;=$C8,($L8-SUM(辅助表!$P8:DL8))*110%/(180-DK$4)),$A$2="销售计划（销售前）",$L8*80%/180,$A$2="达成情况",IF(DL$4&gt;=$C8,"实际销售数量未更新",IF($C8&gt;DL$4,SUMIFS(销售取值基础数据!$J:$J,销售取值基础数据!$I:$I,$A8,销售取值基础数据!$B:$B,DL$4),"")/_xlfn.IFS(DL$4&lt;$C8,($L8-SUMIFS(销售取值基础数据!$J:$J,销售取值基础数据!$I:$I,$A8,销售取值基础数据!$B:$B,"&lt;="&amp;DK$4))*110%/(180-DK$4),DL$4&gt;=$C8,($L8-SUM(辅助表!$P8:DL8))*110%/(180-DK$4))),$A$2="实际销售",IF($C8&gt;DL$4,SUMIFS(销售取值基础数据!$J:$J,销售取值基础数据!$I:$I,$A8,销售取值基础数据!$B:$B,DL$4),""))</f>
        <v>27.848101265822784</v>
      </c>
      <c r="DM8" s="23" cm="1">
        <f t="array" ref="DM8" ca="1">_xlfn.IFS($A$2="销售计划（销售后）",_xlfn.IFS(DM$4&lt;$C8,($L8-SUMIFS(销售取值基础数据!$J:$J,销售取值基础数据!$I:$I,$A8,销售取值基础数据!$B:$B,"&lt;="&amp;DL$4))*110%/(180-DL$4),DM$4&gt;=$C8,($L8-SUM(辅助表!$P8:DM8))*110%/(180-DL$4)),$A$2="销售计划（销售前）",$L8*80%/180,$A$2="达成情况",IF(DM$4&gt;=$C8,"实际销售数量未更新",IF($C8&gt;DM$4,SUMIFS(销售取值基础数据!$J:$J,销售取值基础数据!$I:$I,$A8,销售取值基础数据!$B:$B,DM$4),"")/_xlfn.IFS(DM$4&lt;$C8,($L8-SUMIFS(销售取值基础数据!$J:$J,销售取值基础数据!$I:$I,$A8,销售取值基础数据!$B:$B,"&lt;="&amp;DL$4))*110%/(180-DL$4),DM$4&gt;=$C8,($L8-SUM(辅助表!$P8:DM8))*110%/(180-DL$4))),$A$2="实际销售",IF($C8&gt;DM$4,SUMIFS(销售取值基础数据!$J:$J,销售取值基础数据!$I:$I,$A8,销售取值基础数据!$B:$B,DM$4),""))</f>
        <v>28.205128205128204</v>
      </c>
      <c r="DN8" s="23" cm="1">
        <f t="array" ref="DN8" ca="1">_xlfn.IFS($A$2="销售计划（销售后）",_xlfn.IFS(DN$4&lt;$C8,($L8-SUMIFS(销售取值基础数据!$J:$J,销售取值基础数据!$I:$I,$A8,销售取值基础数据!$B:$B,"&lt;="&amp;DM$4))*110%/(180-DM$4),DN$4&gt;=$C8,($L8-SUM(辅助表!$P8:DN8))*110%/(180-DM$4)),$A$2="销售计划（销售前）",$L8*80%/180,$A$2="达成情况",IF(DN$4&gt;=$C8,"实际销售数量未更新",IF($C8&gt;DN$4,SUMIFS(销售取值基础数据!$J:$J,销售取值基础数据!$I:$I,$A8,销售取值基础数据!$B:$B,DN$4),"")/_xlfn.IFS(DN$4&lt;$C8,($L8-SUMIFS(销售取值基础数据!$J:$J,销售取值基础数据!$I:$I,$A8,销售取值基础数据!$B:$B,"&lt;="&amp;DM$4))*110%/(180-DM$4),DN$4&gt;=$C8,($L8-SUM(辅助表!$P8:DN8))*110%/(180-DM$4))),$A$2="实际销售",IF($C8&gt;DN$4,SUMIFS(销售取值基础数据!$J:$J,销售取值基础数据!$I:$I,$A8,销售取值基础数据!$B:$B,DN$4),""))</f>
        <v>28.571428571428573</v>
      </c>
      <c r="DO8" s="23" cm="1">
        <f t="array" ref="DO8" ca="1">_xlfn.IFS($A$2="销售计划（销售后）",_xlfn.IFS(DO$4&lt;$C8,($L8-SUMIFS(销售取值基础数据!$J:$J,销售取值基础数据!$I:$I,$A8,销售取值基础数据!$B:$B,"&lt;="&amp;DN$4))*110%/(180-DN$4),DO$4&gt;=$C8,($L8-SUM(辅助表!$P8:DO8))*110%/(180-DN$4)),$A$2="销售计划（销售前）",$L8*80%/180,$A$2="达成情况",IF(DO$4&gt;=$C8,"实际销售数量未更新",IF($C8&gt;DO$4,SUMIFS(销售取值基础数据!$J:$J,销售取值基础数据!$I:$I,$A8,销售取值基础数据!$B:$B,DO$4),"")/_xlfn.IFS(DO$4&lt;$C8,($L8-SUMIFS(销售取值基础数据!$J:$J,销售取值基础数据!$I:$I,$A8,销售取值基础数据!$B:$B,"&lt;="&amp;DN$4))*110%/(180-DN$4),DO$4&gt;=$C8,($L8-SUM(辅助表!$P8:DO8))*110%/(180-DN$4))),$A$2="实际销售",IF($C8&gt;DO$4,SUMIFS(销售取值基础数据!$J:$J,销售取值基础数据!$I:$I,$A8,销售取值基础数据!$B:$B,DO$4),""))</f>
        <v>28.94736842105263</v>
      </c>
      <c r="DP8" s="23" cm="1">
        <f t="array" ref="DP8" ca="1">_xlfn.IFS($A$2="销售计划（销售后）",_xlfn.IFS(DP$4&lt;$C8,($L8-SUMIFS(销售取值基础数据!$J:$J,销售取值基础数据!$I:$I,$A8,销售取值基础数据!$B:$B,"&lt;="&amp;DO$4))*110%/(180-DO$4),DP$4&gt;=$C8,($L8-SUM(辅助表!$P8:DP8))*110%/(180-DO$4)),$A$2="销售计划（销售前）",$L8*80%/180,$A$2="达成情况",IF(DP$4&gt;=$C8,"实际销售数量未更新",IF($C8&gt;DP$4,SUMIFS(销售取值基础数据!$J:$J,销售取值基础数据!$I:$I,$A8,销售取值基础数据!$B:$B,DP$4),"")/_xlfn.IFS(DP$4&lt;$C8,($L8-SUMIFS(销售取值基础数据!$J:$J,销售取值基础数据!$I:$I,$A8,销售取值基础数据!$B:$B,"&lt;="&amp;DO$4))*110%/(180-DO$4),DP$4&gt;=$C8,($L8-SUM(辅助表!$P8:DP8))*110%/(180-DO$4))),$A$2="实际销售",IF($C8&gt;DP$4,SUMIFS(销售取值基础数据!$J:$J,销售取值基础数据!$I:$I,$A8,销售取值基础数据!$B:$B,DP$4),""))</f>
        <v>29.333333333333332</v>
      </c>
      <c r="DQ8" s="23" cm="1">
        <f t="array" ref="DQ8" ca="1">_xlfn.IFS($A$2="销售计划（销售后）",_xlfn.IFS(DQ$4&lt;$C8,($L8-SUMIFS(销售取值基础数据!$J:$J,销售取值基础数据!$I:$I,$A8,销售取值基础数据!$B:$B,"&lt;="&amp;DP$4))*110%/(180-DP$4),DQ$4&gt;=$C8,($L8-SUM(辅助表!$P8:DQ8))*110%/(180-DP$4)),$A$2="销售计划（销售前）",$L8*80%/180,$A$2="达成情况",IF(DQ$4&gt;=$C8,"实际销售数量未更新",IF($C8&gt;DQ$4,SUMIFS(销售取值基础数据!$J:$J,销售取值基础数据!$I:$I,$A8,销售取值基础数据!$B:$B,DQ$4),"")/_xlfn.IFS(DQ$4&lt;$C8,($L8-SUMIFS(销售取值基础数据!$J:$J,销售取值基础数据!$I:$I,$A8,销售取值基础数据!$B:$B,"&lt;="&amp;DP$4))*110%/(180-DP$4),DQ$4&gt;=$C8,($L8-SUM(辅助表!$P8:DQ8))*110%/(180-DP$4))),$A$2="实际销售",IF($C8&gt;DQ$4,SUMIFS(销售取值基础数据!$J:$J,销售取值基础数据!$I:$I,$A8,销售取值基础数据!$B:$B,DQ$4),""))</f>
        <v>29.72972972972973</v>
      </c>
      <c r="DR8" s="23" cm="1">
        <f t="array" ref="DR8" ca="1">_xlfn.IFS($A$2="销售计划（销售后）",_xlfn.IFS(DR$4&lt;$C8,($L8-SUMIFS(销售取值基础数据!$J:$J,销售取值基础数据!$I:$I,$A8,销售取值基础数据!$B:$B,"&lt;="&amp;DQ$4))*110%/(180-DQ$4),DR$4&gt;=$C8,($L8-SUM(辅助表!$P8:DR8))*110%/(180-DQ$4)),$A$2="销售计划（销售前）",$L8*80%/180,$A$2="达成情况",IF(DR$4&gt;=$C8,"实际销售数量未更新",IF($C8&gt;DR$4,SUMIFS(销售取值基础数据!$J:$J,销售取值基础数据!$I:$I,$A8,销售取值基础数据!$B:$B,DR$4),"")/_xlfn.IFS(DR$4&lt;$C8,($L8-SUMIFS(销售取值基础数据!$J:$J,销售取值基础数据!$I:$I,$A8,销售取值基础数据!$B:$B,"&lt;="&amp;DQ$4))*110%/(180-DQ$4),DR$4&gt;=$C8,($L8-SUM(辅助表!$P8:DR8))*110%/(180-DQ$4))),$A$2="实际销售",IF($C8&gt;DR$4,SUMIFS(销售取值基础数据!$J:$J,销售取值基础数据!$I:$I,$A8,销售取值基础数据!$B:$B,DR$4),""))</f>
        <v>30.136986301369863</v>
      </c>
      <c r="DS8" s="23" cm="1">
        <f t="array" ref="DS8" ca="1">_xlfn.IFS($A$2="销售计划（销售后）",_xlfn.IFS(DS$4&lt;$C8,($L8-SUMIFS(销售取值基础数据!$J:$J,销售取值基础数据!$I:$I,$A8,销售取值基础数据!$B:$B,"&lt;="&amp;DR$4))*110%/(180-DR$4),DS$4&gt;=$C8,($L8-SUM(辅助表!$P8:DS8))*110%/(180-DR$4)),$A$2="销售计划（销售前）",$L8*80%/180,$A$2="达成情况",IF(DS$4&gt;=$C8,"实际销售数量未更新",IF($C8&gt;DS$4,SUMIFS(销售取值基础数据!$J:$J,销售取值基础数据!$I:$I,$A8,销售取值基础数据!$B:$B,DS$4),"")/_xlfn.IFS(DS$4&lt;$C8,($L8-SUMIFS(销售取值基础数据!$J:$J,销售取值基础数据!$I:$I,$A8,销售取值基础数据!$B:$B,"&lt;="&amp;DR$4))*110%/(180-DR$4),DS$4&gt;=$C8,($L8-SUM(辅助表!$P8:DS8))*110%/(180-DR$4))),$A$2="实际销售",IF($C8&gt;DS$4,SUMIFS(销售取值基础数据!$J:$J,销售取值基础数据!$I:$I,$A8,销售取值基础数据!$B:$B,DS$4),""))</f>
        <v>30.555555555555557</v>
      </c>
      <c r="DT8" s="23" cm="1">
        <f t="array" ref="DT8" ca="1">_xlfn.IFS($A$2="销售计划（销售后）",_xlfn.IFS(DT$4&lt;$C8,($L8-SUMIFS(销售取值基础数据!$J:$J,销售取值基础数据!$I:$I,$A8,销售取值基础数据!$B:$B,"&lt;="&amp;DS$4))*110%/(180-DS$4),DT$4&gt;=$C8,($L8-SUM(辅助表!$P8:DT8))*110%/(180-DS$4)),$A$2="销售计划（销售前）",$L8*80%/180,$A$2="达成情况",IF(DT$4&gt;=$C8,"实际销售数量未更新",IF($C8&gt;DT$4,SUMIFS(销售取值基础数据!$J:$J,销售取值基础数据!$I:$I,$A8,销售取值基础数据!$B:$B,DT$4),"")/_xlfn.IFS(DT$4&lt;$C8,($L8-SUMIFS(销售取值基础数据!$J:$J,销售取值基础数据!$I:$I,$A8,销售取值基础数据!$B:$B,"&lt;="&amp;DS$4))*110%/(180-DS$4),DT$4&gt;=$C8,($L8-SUM(辅助表!$P8:DT8))*110%/(180-DS$4))),$A$2="实际销售",IF($C8&gt;DT$4,SUMIFS(销售取值基础数据!$J:$J,销售取值基础数据!$I:$I,$A8,销售取值基础数据!$B:$B,DT$4),""))</f>
        <v>30.985915492957748</v>
      </c>
      <c r="DU8" s="23" cm="1">
        <f t="array" ref="DU8" ca="1">_xlfn.IFS($A$2="销售计划（销售后）",_xlfn.IFS(DU$4&lt;$C8,($L8-SUMIFS(销售取值基础数据!$J:$J,销售取值基础数据!$I:$I,$A8,销售取值基础数据!$B:$B,"&lt;="&amp;DT$4))*110%/(180-DT$4),DU$4&gt;=$C8,($L8-SUM(辅助表!$P8:DU8))*110%/(180-DT$4)),$A$2="销售计划（销售前）",$L8*80%/180,$A$2="达成情况",IF(DU$4&gt;=$C8,"实际销售数量未更新",IF($C8&gt;DU$4,SUMIFS(销售取值基础数据!$J:$J,销售取值基础数据!$I:$I,$A8,销售取值基础数据!$B:$B,DU$4),"")/_xlfn.IFS(DU$4&lt;$C8,($L8-SUMIFS(销售取值基础数据!$J:$J,销售取值基础数据!$I:$I,$A8,销售取值基础数据!$B:$B,"&lt;="&amp;DT$4))*110%/(180-DT$4),DU$4&gt;=$C8,($L8-SUM(辅助表!$P8:DU8))*110%/(180-DT$4))),$A$2="实际销售",IF($C8&gt;DU$4,SUMIFS(销售取值基础数据!$J:$J,销售取值基础数据!$I:$I,$A8,销售取值基础数据!$B:$B,DU$4),""))</f>
        <v>31.428571428571427</v>
      </c>
      <c r="DV8" s="23" cm="1">
        <f t="array" ref="DV8" ca="1">_xlfn.IFS($A$2="销售计划（销售后）",_xlfn.IFS(DV$4&lt;$C8,($L8-SUMIFS(销售取值基础数据!$J:$J,销售取值基础数据!$I:$I,$A8,销售取值基础数据!$B:$B,"&lt;="&amp;DU$4))*110%/(180-DU$4),DV$4&gt;=$C8,($L8-SUM(辅助表!$P8:DV8))*110%/(180-DU$4)),$A$2="销售计划（销售前）",$L8*80%/180,$A$2="达成情况",IF(DV$4&gt;=$C8,"实际销售数量未更新",IF($C8&gt;DV$4,SUMIFS(销售取值基础数据!$J:$J,销售取值基础数据!$I:$I,$A8,销售取值基础数据!$B:$B,DV$4),"")/_xlfn.IFS(DV$4&lt;$C8,($L8-SUMIFS(销售取值基础数据!$J:$J,销售取值基础数据!$I:$I,$A8,销售取值基础数据!$B:$B,"&lt;="&amp;DU$4))*110%/(180-DU$4),DV$4&gt;=$C8,($L8-SUM(辅助表!$P8:DV8))*110%/(180-DU$4))),$A$2="实际销售",IF($C8&gt;DV$4,SUMIFS(销售取值基础数据!$J:$J,销售取值基础数据!$I:$I,$A8,销售取值基础数据!$B:$B,DV$4),""))</f>
        <v>31.884057971014492</v>
      </c>
      <c r="DW8" s="23" cm="1">
        <f t="array" ref="DW8" ca="1">_xlfn.IFS($A$2="销售计划（销售后）",_xlfn.IFS(DW$4&lt;$C8,($L8-SUMIFS(销售取值基础数据!$J:$J,销售取值基础数据!$I:$I,$A8,销售取值基础数据!$B:$B,"&lt;="&amp;DV$4))*110%/(180-DV$4),DW$4&gt;=$C8,($L8-SUM(辅助表!$P8:DW8))*110%/(180-DV$4)),$A$2="销售计划（销售前）",$L8*80%/180,$A$2="达成情况",IF(DW$4&gt;=$C8,"实际销售数量未更新",IF($C8&gt;DW$4,SUMIFS(销售取值基础数据!$J:$J,销售取值基础数据!$I:$I,$A8,销售取值基础数据!$B:$B,DW$4),"")/_xlfn.IFS(DW$4&lt;$C8,($L8-SUMIFS(销售取值基础数据!$J:$J,销售取值基础数据!$I:$I,$A8,销售取值基础数据!$B:$B,"&lt;="&amp;DV$4))*110%/(180-DV$4),DW$4&gt;=$C8,($L8-SUM(辅助表!$P8:DW8))*110%/(180-DV$4))),$A$2="实际销售",IF($C8&gt;DW$4,SUMIFS(销售取值基础数据!$J:$J,销售取值基础数据!$I:$I,$A8,销售取值基础数据!$B:$B,DW$4),""))</f>
        <v>32.352941176470587</v>
      </c>
      <c r="DX8" s="23" cm="1">
        <f t="array" ref="DX8" ca="1">_xlfn.IFS($A$2="销售计划（销售后）",_xlfn.IFS(DX$4&lt;$C8,($L8-SUMIFS(销售取值基础数据!$J:$J,销售取值基础数据!$I:$I,$A8,销售取值基础数据!$B:$B,"&lt;="&amp;DW$4))*110%/(180-DW$4),DX$4&gt;=$C8,($L8-SUM(辅助表!$P8:DX8))*110%/(180-DW$4)),$A$2="销售计划（销售前）",$L8*80%/180,$A$2="达成情况",IF(DX$4&gt;=$C8,"实际销售数量未更新",IF($C8&gt;DX$4,SUMIFS(销售取值基础数据!$J:$J,销售取值基础数据!$I:$I,$A8,销售取值基础数据!$B:$B,DX$4),"")/_xlfn.IFS(DX$4&lt;$C8,($L8-SUMIFS(销售取值基础数据!$J:$J,销售取值基础数据!$I:$I,$A8,销售取值基础数据!$B:$B,"&lt;="&amp;DW$4))*110%/(180-DW$4),DX$4&gt;=$C8,($L8-SUM(辅助表!$P8:DX8))*110%/(180-DW$4))),$A$2="实际销售",IF($C8&gt;DX$4,SUMIFS(销售取值基础数据!$J:$J,销售取值基础数据!$I:$I,$A8,销售取值基础数据!$B:$B,DX$4),""))</f>
        <v>32.835820895522389</v>
      </c>
      <c r="DY8" s="23" cm="1">
        <f t="array" ref="DY8" ca="1">_xlfn.IFS($A$2="销售计划（销售后）",_xlfn.IFS(DY$4&lt;$C8,($L8-SUMIFS(销售取值基础数据!$J:$J,销售取值基础数据!$I:$I,$A8,销售取值基础数据!$B:$B,"&lt;="&amp;DX$4))*110%/(180-DX$4),DY$4&gt;=$C8,($L8-SUM(辅助表!$P8:DY8))*110%/(180-DX$4)),$A$2="销售计划（销售前）",$L8*80%/180,$A$2="达成情况",IF(DY$4&gt;=$C8,"实际销售数量未更新",IF($C8&gt;DY$4,SUMIFS(销售取值基础数据!$J:$J,销售取值基础数据!$I:$I,$A8,销售取值基础数据!$B:$B,DY$4),"")/_xlfn.IFS(DY$4&lt;$C8,($L8-SUMIFS(销售取值基础数据!$J:$J,销售取值基础数据!$I:$I,$A8,销售取值基础数据!$B:$B,"&lt;="&amp;DX$4))*110%/(180-DX$4),DY$4&gt;=$C8,($L8-SUM(辅助表!$P8:DY8))*110%/(180-DX$4))),$A$2="实际销售",IF($C8&gt;DY$4,SUMIFS(销售取值基础数据!$J:$J,销售取值基础数据!$I:$I,$A8,销售取值基础数据!$B:$B,DY$4),""))</f>
        <v>33.333333333333336</v>
      </c>
      <c r="DZ8" s="23" cm="1">
        <f t="array" ref="DZ8" ca="1">_xlfn.IFS($A$2="销售计划（销售后）",_xlfn.IFS(DZ$4&lt;$C8,($L8-SUMIFS(销售取值基础数据!$J:$J,销售取值基础数据!$I:$I,$A8,销售取值基础数据!$B:$B,"&lt;="&amp;DY$4))*110%/(180-DY$4),DZ$4&gt;=$C8,($L8-SUM(辅助表!$P8:DZ8))*110%/(180-DY$4)),$A$2="销售计划（销售前）",$L8*80%/180,$A$2="达成情况",IF(DZ$4&gt;=$C8,"实际销售数量未更新",IF($C8&gt;DZ$4,SUMIFS(销售取值基础数据!$J:$J,销售取值基础数据!$I:$I,$A8,销售取值基础数据!$B:$B,DZ$4),"")/_xlfn.IFS(DZ$4&lt;$C8,($L8-SUMIFS(销售取值基础数据!$J:$J,销售取值基础数据!$I:$I,$A8,销售取值基础数据!$B:$B,"&lt;="&amp;DY$4))*110%/(180-DY$4),DZ$4&gt;=$C8,($L8-SUM(辅助表!$P8:DZ8))*110%/(180-DY$4))),$A$2="实际销售",IF($C8&gt;DZ$4,SUMIFS(销售取值基础数据!$J:$J,销售取值基础数据!$I:$I,$A8,销售取值基础数据!$B:$B,DZ$4),""))</f>
        <v>33.846153846153847</v>
      </c>
      <c r="EA8" s="23" cm="1">
        <f t="array" ref="EA8" ca="1">_xlfn.IFS($A$2="销售计划（销售后）",_xlfn.IFS(EA$4&lt;$C8,($L8-SUMIFS(销售取值基础数据!$J:$J,销售取值基础数据!$I:$I,$A8,销售取值基础数据!$B:$B,"&lt;="&amp;DZ$4))*110%/(180-DZ$4),EA$4&gt;=$C8,($L8-SUM(辅助表!$P8:EA8))*110%/(180-DZ$4)),$A$2="销售计划（销售前）",$L8*80%/180,$A$2="达成情况",IF(EA$4&gt;=$C8,"实际销售数量未更新",IF($C8&gt;EA$4,SUMIFS(销售取值基础数据!$J:$J,销售取值基础数据!$I:$I,$A8,销售取值基础数据!$B:$B,EA$4),"")/_xlfn.IFS(EA$4&lt;$C8,($L8-SUMIFS(销售取值基础数据!$J:$J,销售取值基础数据!$I:$I,$A8,销售取值基础数据!$B:$B,"&lt;="&amp;DZ$4))*110%/(180-DZ$4),EA$4&gt;=$C8,($L8-SUM(辅助表!$P8:EA8))*110%/(180-DZ$4))),$A$2="实际销售",IF($C8&gt;EA$4,SUMIFS(销售取值基础数据!$J:$J,销售取值基础数据!$I:$I,$A8,销售取值基础数据!$B:$B,EA$4),""))</f>
        <v>34.375</v>
      </c>
      <c r="EB8" s="23" cm="1">
        <f t="array" ref="EB8" ca="1">_xlfn.IFS($A$2="销售计划（销售后）",_xlfn.IFS(EB$4&lt;$C8,($L8-SUMIFS(销售取值基础数据!$J:$J,销售取值基础数据!$I:$I,$A8,销售取值基础数据!$B:$B,"&lt;="&amp;EA$4))*110%/(180-EA$4),EB$4&gt;=$C8,($L8-SUM(辅助表!$P8:EB8))*110%/(180-EA$4)),$A$2="销售计划（销售前）",$L8*80%/180,$A$2="达成情况",IF(EB$4&gt;=$C8,"实际销售数量未更新",IF($C8&gt;EB$4,SUMIFS(销售取值基础数据!$J:$J,销售取值基础数据!$I:$I,$A8,销售取值基础数据!$B:$B,EB$4),"")/_xlfn.IFS(EB$4&lt;$C8,($L8-SUMIFS(销售取值基础数据!$J:$J,销售取值基础数据!$I:$I,$A8,销售取值基础数据!$B:$B,"&lt;="&amp;EA$4))*110%/(180-EA$4),EB$4&gt;=$C8,($L8-SUM(辅助表!$P8:EB8))*110%/(180-EA$4))),$A$2="实际销售",IF($C8&gt;EB$4,SUMIFS(销售取值基础数据!$J:$J,销售取值基础数据!$I:$I,$A8,销售取值基础数据!$B:$B,EB$4),""))</f>
        <v>34.920634920634917</v>
      </c>
      <c r="EC8" s="23" cm="1">
        <f t="array" ref="EC8" ca="1">_xlfn.IFS($A$2="销售计划（销售后）",_xlfn.IFS(EC$4&lt;$C8,($L8-SUMIFS(销售取值基础数据!$J:$J,销售取值基础数据!$I:$I,$A8,销售取值基础数据!$B:$B,"&lt;="&amp;EB$4))*110%/(180-EB$4),EC$4&gt;=$C8,($L8-SUM(辅助表!$P8:EC8))*110%/(180-EB$4)),$A$2="销售计划（销售前）",$L8*80%/180,$A$2="达成情况",IF(EC$4&gt;=$C8,"实际销售数量未更新",IF($C8&gt;EC$4,SUMIFS(销售取值基础数据!$J:$J,销售取值基础数据!$I:$I,$A8,销售取值基础数据!$B:$B,EC$4),"")/_xlfn.IFS(EC$4&lt;$C8,($L8-SUMIFS(销售取值基础数据!$J:$J,销售取值基础数据!$I:$I,$A8,销售取值基础数据!$B:$B,"&lt;="&amp;EB$4))*110%/(180-EB$4),EC$4&gt;=$C8,($L8-SUM(辅助表!$P8:EC8))*110%/(180-EB$4))),$A$2="实际销售",IF($C8&gt;EC$4,SUMIFS(销售取值基础数据!$J:$J,销售取值基础数据!$I:$I,$A8,销售取值基础数据!$B:$B,EC$4),""))</f>
        <v>35.483870967741936</v>
      </c>
      <c r="ED8" s="23" cm="1">
        <f t="array" ref="ED8" ca="1">_xlfn.IFS($A$2="销售计划（销售后）",_xlfn.IFS(ED$4&lt;$C8,($L8-SUMIFS(销售取值基础数据!$J:$J,销售取值基础数据!$I:$I,$A8,销售取值基础数据!$B:$B,"&lt;="&amp;EC$4))*110%/(180-EC$4),ED$4&gt;=$C8,($L8-SUM(辅助表!$P8:ED8))*110%/(180-EC$4)),$A$2="销售计划（销售前）",$L8*80%/180,$A$2="达成情况",IF(ED$4&gt;=$C8,"实际销售数量未更新",IF($C8&gt;ED$4,SUMIFS(销售取值基础数据!$J:$J,销售取值基础数据!$I:$I,$A8,销售取值基础数据!$B:$B,ED$4),"")/_xlfn.IFS(ED$4&lt;$C8,($L8-SUMIFS(销售取值基础数据!$J:$J,销售取值基础数据!$I:$I,$A8,销售取值基础数据!$B:$B,"&lt;="&amp;EC$4))*110%/(180-EC$4),ED$4&gt;=$C8,($L8-SUM(辅助表!$P8:ED8))*110%/(180-EC$4))),$A$2="实际销售",IF($C8&gt;ED$4,SUMIFS(销售取值基础数据!$J:$J,销售取值基础数据!$I:$I,$A8,销售取值基础数据!$B:$B,ED$4),""))</f>
        <v>36.065573770491802</v>
      </c>
      <c r="EE8" s="23" cm="1">
        <f t="array" ref="EE8" ca="1">_xlfn.IFS($A$2="销售计划（销售后）",_xlfn.IFS(EE$4&lt;$C8,($L8-SUMIFS(销售取值基础数据!$J:$J,销售取值基础数据!$I:$I,$A8,销售取值基础数据!$B:$B,"&lt;="&amp;ED$4))*100%/(180-ED$4),EE$4&gt;=$C8,($L8-SUM(辅助表!$P8:EE8))*100%/(180-ED$4)),$A$2="销售计划（销售前）",$L8*80%/180,$A$2="达成情况",IF(EE$4&gt;=$C8,"实际销售数量未更新",IF($C8&gt;EE$4,SUMIFS(销售取值基础数据!$J:$J,销售取值基础数据!$I:$I,$A8,销售取值基础数据!$B:$B,EE$4),"")/(_xlfn.IFS(EE$4&lt;$C8,($L8-SUMIFS(销售取值基础数据!$J:$J,销售取值基础数据!$I:$I,$A8,销售取值基础数据!$B:$B,"&lt;="&amp;ED$4))*100%/(180-ED$4),EE$4&gt;=$C8,($L8-SUM(辅助表!$P8:EE8))*100%/(180-ED$4)))),$A$2="实际销售",IF($C8&gt;EE$4,SUMIFS(销售取值基础数据!$J:$J,销售取值基础数据!$I:$I,$A8,销售取值基础数据!$B:$B,EE$4),""))</f>
        <v>33.333333333333336</v>
      </c>
      <c r="EF8" s="23" cm="1">
        <f t="array" ref="EF8" ca="1">_xlfn.IFS($A$2="销售计划（销售后）",_xlfn.IFS(EF$4&lt;$C8,($L8-SUMIFS(销售取值基础数据!$J:$J,销售取值基础数据!$I:$I,$A8,销售取值基础数据!$B:$B,"&lt;="&amp;EE$4))*100%/(180-EE$4),EF$4&gt;=$C8,($L8-SUM(辅助表!$P8:EF8))*100%/(180-EE$4)),$A$2="销售计划（销售前）",$L8*80%/180,$A$2="达成情况",IF(EF$4&gt;=$C8,"实际销售数量未更新",IF($C8&gt;EF$4,SUMIFS(销售取值基础数据!$J:$J,销售取值基础数据!$I:$I,$A8,销售取值基础数据!$B:$B,EF$4),"")/(_xlfn.IFS(EF$4&lt;$C8,($L8-SUMIFS(销售取值基础数据!$J:$J,销售取值基础数据!$I:$I,$A8,销售取值基础数据!$B:$B,"&lt;="&amp;EE$4))*100%/(180-EE$4),EF$4&gt;=$C8,($L8-SUM(辅助表!$P8:EF8))*100%/(180-EE$4)))),$A$2="实际销售",IF($C8&gt;EF$4,SUMIFS(销售取值基础数据!$J:$J,销售取值基础数据!$I:$I,$A8,销售取值基础数据!$B:$B,EF$4),""))</f>
        <v>33.898305084745765</v>
      </c>
      <c r="EG8" s="23" cm="1">
        <f t="array" ref="EG8" ca="1">_xlfn.IFS($A$2="销售计划（销售后）",_xlfn.IFS(EG$4&lt;$C8,($L8-SUMIFS(销售取值基础数据!$J:$J,销售取值基础数据!$I:$I,$A8,销售取值基础数据!$B:$B,"&lt;="&amp;EF$4))*100%/(180-EF$4),EG$4&gt;=$C8,($L8-SUM(辅助表!$P8:EG8))*100%/(180-EF$4)),$A$2="销售计划（销售前）",$L8*80%/180,$A$2="达成情况",IF(EG$4&gt;=$C8,"实际销售数量未更新",IF($C8&gt;EG$4,SUMIFS(销售取值基础数据!$J:$J,销售取值基础数据!$I:$I,$A8,销售取值基础数据!$B:$B,EG$4),"")/(_xlfn.IFS(EG$4&lt;$C8,($L8-SUMIFS(销售取值基础数据!$J:$J,销售取值基础数据!$I:$I,$A8,销售取值基础数据!$B:$B,"&lt;="&amp;EF$4))*100%/(180-EF$4),EG$4&gt;=$C8,($L8-SUM(辅助表!$P8:EG8))*100%/(180-EF$4)))),$A$2="实际销售",IF($C8&gt;EG$4,SUMIFS(销售取值基础数据!$J:$J,销售取值基础数据!$I:$I,$A8,销售取值基础数据!$B:$B,EG$4),""))</f>
        <v>34.482758620689658</v>
      </c>
      <c r="EH8" s="23" cm="1">
        <f t="array" ref="EH8" ca="1">_xlfn.IFS($A$2="销售计划（销售后）",_xlfn.IFS(EH$4&lt;$C8,($L8-SUMIFS(销售取值基础数据!$J:$J,销售取值基础数据!$I:$I,$A8,销售取值基础数据!$B:$B,"&lt;="&amp;EG$4))*100%/(180-EG$4),EH$4&gt;=$C8,($L8-SUM(辅助表!$P8:EH8))*100%/(180-EG$4)),$A$2="销售计划（销售前）",$L8*80%/180,$A$2="达成情况",IF(EH$4&gt;=$C8,"实际销售数量未更新",IF($C8&gt;EH$4,SUMIFS(销售取值基础数据!$J:$J,销售取值基础数据!$I:$I,$A8,销售取值基础数据!$B:$B,EH$4),"")/(_xlfn.IFS(EH$4&lt;$C8,($L8-SUMIFS(销售取值基础数据!$J:$J,销售取值基础数据!$I:$I,$A8,销售取值基础数据!$B:$B,"&lt;="&amp;EG$4))*100%/(180-EG$4),EH$4&gt;=$C8,($L8-SUM(辅助表!$P8:EH8))*100%/(180-EG$4)))),$A$2="实际销售",IF($C8&gt;EH$4,SUMIFS(销售取值基础数据!$J:$J,销售取值基础数据!$I:$I,$A8,销售取值基础数据!$B:$B,EH$4),""))</f>
        <v>35.087719298245617</v>
      </c>
      <c r="EI8" s="23" cm="1">
        <f t="array" ref="EI8" ca="1">_xlfn.IFS($A$2="销售计划（销售后）",_xlfn.IFS(EI$4&lt;$C8,($L8-SUMIFS(销售取值基础数据!$J:$J,销售取值基础数据!$I:$I,$A8,销售取值基础数据!$B:$B,"&lt;="&amp;EH$4))*100%/(180-EH$4),EI$4&gt;=$C8,($L8-SUM(辅助表!$P8:EI8))*100%/(180-EH$4)),$A$2="销售计划（销售前）",$L8*80%/180,$A$2="达成情况",IF(EI$4&gt;=$C8,"实际销售数量未更新",IF($C8&gt;EI$4,SUMIFS(销售取值基础数据!$J:$J,销售取值基础数据!$I:$I,$A8,销售取值基础数据!$B:$B,EI$4),"")/(_xlfn.IFS(EI$4&lt;$C8,($L8-SUMIFS(销售取值基础数据!$J:$J,销售取值基础数据!$I:$I,$A8,销售取值基础数据!$B:$B,"&lt;="&amp;EH$4))*100%/(180-EH$4),EI$4&gt;=$C8,($L8-SUM(辅助表!$P8:EI8))*100%/(180-EH$4)))),$A$2="实际销售",IF($C8&gt;EI$4,SUMIFS(销售取值基础数据!$J:$J,销售取值基础数据!$I:$I,$A8,销售取值基础数据!$B:$B,EI$4),""))</f>
        <v>35.714285714285715</v>
      </c>
      <c r="EJ8" s="23" cm="1">
        <f t="array" ref="EJ8" ca="1">_xlfn.IFS($A$2="销售计划（销售后）",_xlfn.IFS(EJ$4&lt;$C8,($L8-SUMIFS(销售取值基础数据!$J:$J,销售取值基础数据!$I:$I,$A8,销售取值基础数据!$B:$B,"&lt;="&amp;EI$4))*100%/(180-EI$4),EJ$4&gt;=$C8,($L8-SUM(辅助表!$P8:EJ8))*100%/(180-EI$4)),$A$2="销售计划（销售前）",$L8*80%/180,$A$2="达成情况",IF(EJ$4&gt;=$C8,"实际销售数量未更新",IF($C8&gt;EJ$4,SUMIFS(销售取值基础数据!$J:$J,销售取值基础数据!$I:$I,$A8,销售取值基础数据!$B:$B,EJ$4),"")/(_xlfn.IFS(EJ$4&lt;$C8,($L8-SUMIFS(销售取值基础数据!$J:$J,销售取值基础数据!$I:$I,$A8,销售取值基础数据!$B:$B,"&lt;="&amp;EI$4))*100%/(180-EI$4),EJ$4&gt;=$C8,($L8-SUM(辅助表!$P8:EJ8))*100%/(180-EI$4)))),$A$2="实际销售",IF($C8&gt;EJ$4,SUMIFS(销售取值基础数据!$J:$J,销售取值基础数据!$I:$I,$A8,销售取值基础数据!$B:$B,EJ$4),""))</f>
        <v>36.363636363636367</v>
      </c>
      <c r="EK8" s="23" cm="1">
        <f t="array" ref="EK8" ca="1">_xlfn.IFS($A$2="销售计划（销售后）",_xlfn.IFS(EK$4&lt;$C8,($L8-SUMIFS(销售取值基础数据!$J:$J,销售取值基础数据!$I:$I,$A8,销售取值基础数据!$B:$B,"&lt;="&amp;EJ$4))*100%/(180-EJ$4),EK$4&gt;=$C8,($L8-SUM(辅助表!$P8:EK8))*100%/(180-EJ$4)),$A$2="销售计划（销售前）",$L8*80%/180,$A$2="达成情况",IF(EK$4&gt;=$C8,"实际销售数量未更新",IF($C8&gt;EK$4,SUMIFS(销售取值基础数据!$J:$J,销售取值基础数据!$I:$I,$A8,销售取值基础数据!$B:$B,EK$4),"")/(_xlfn.IFS(EK$4&lt;$C8,($L8-SUMIFS(销售取值基础数据!$J:$J,销售取值基础数据!$I:$I,$A8,销售取值基础数据!$B:$B,"&lt;="&amp;EJ$4))*100%/(180-EJ$4),EK$4&gt;=$C8,($L8-SUM(辅助表!$P8:EK8))*100%/(180-EJ$4)))),$A$2="实际销售",IF($C8&gt;EK$4,SUMIFS(销售取值基础数据!$J:$J,销售取值基础数据!$I:$I,$A8,销售取值基础数据!$B:$B,EK$4),""))</f>
        <v>37.037037037037038</v>
      </c>
      <c r="EL8" s="23" cm="1">
        <f t="array" ref="EL8" ca="1">_xlfn.IFS($A$2="销售计划（销售后）",_xlfn.IFS(EL$4&lt;$C8,($L8-SUMIFS(销售取值基础数据!$J:$J,销售取值基础数据!$I:$I,$A8,销售取值基础数据!$B:$B,"&lt;="&amp;EK$4))*100%/(180-EK$4),EL$4&gt;=$C8,($L8-SUM(辅助表!$P8:EL8))*100%/(180-EK$4)),$A$2="销售计划（销售前）",$L8*80%/180,$A$2="达成情况",IF(EL$4&gt;=$C8,"实际销售数量未更新",IF($C8&gt;EL$4,SUMIFS(销售取值基础数据!$J:$J,销售取值基础数据!$I:$I,$A8,销售取值基础数据!$B:$B,EL$4),"")/(_xlfn.IFS(EL$4&lt;$C8,($L8-SUMIFS(销售取值基础数据!$J:$J,销售取值基础数据!$I:$I,$A8,销售取值基础数据!$B:$B,"&lt;="&amp;EK$4))*100%/(180-EK$4),EL$4&gt;=$C8,($L8-SUM(辅助表!$P8:EL8))*100%/(180-EK$4)))),$A$2="实际销售",IF($C8&gt;EL$4,SUMIFS(销售取值基础数据!$J:$J,销售取值基础数据!$I:$I,$A8,销售取值基础数据!$B:$B,EL$4),""))</f>
        <v>37.735849056603776</v>
      </c>
      <c r="EM8" s="23" cm="1">
        <f t="array" ref="EM8" ca="1">_xlfn.IFS($A$2="销售计划（销售后）",_xlfn.IFS(EM$4&lt;$C8,($L8-SUMIFS(销售取值基础数据!$J:$J,销售取值基础数据!$I:$I,$A8,销售取值基础数据!$B:$B,"&lt;="&amp;EL$4))*100%/(180-EL$4),EM$4&gt;=$C8,($L8-SUM(辅助表!$P8:EM8))*100%/(180-EL$4)),$A$2="销售计划（销售前）",$L8*80%/180,$A$2="达成情况",IF(EM$4&gt;=$C8,"实际销售数量未更新",IF($C8&gt;EM$4,SUMIFS(销售取值基础数据!$J:$J,销售取值基础数据!$I:$I,$A8,销售取值基础数据!$B:$B,EM$4),"")/(_xlfn.IFS(EM$4&lt;$C8,($L8-SUMIFS(销售取值基础数据!$J:$J,销售取值基础数据!$I:$I,$A8,销售取值基础数据!$B:$B,"&lt;="&amp;EL$4))*100%/(180-EL$4),EM$4&gt;=$C8,($L8-SUM(辅助表!$P8:EM8))*100%/(180-EL$4)))),$A$2="实际销售",IF($C8&gt;EM$4,SUMIFS(销售取值基础数据!$J:$J,销售取值基础数据!$I:$I,$A8,销售取值基础数据!$B:$B,EM$4),""))</f>
        <v>38.46153846153846</v>
      </c>
      <c r="EN8" s="23" cm="1">
        <f t="array" ref="EN8" ca="1">_xlfn.IFS($A$2="销售计划（销售后）",_xlfn.IFS(EN$4&lt;$C8,($L8-SUMIFS(销售取值基础数据!$J:$J,销售取值基础数据!$I:$I,$A8,销售取值基础数据!$B:$B,"&lt;="&amp;EM$4))*100%/(180-EM$4),EN$4&gt;=$C8,($L8-SUM(辅助表!$P8:EN8))*100%/(180-EM$4)),$A$2="销售计划（销售前）",$L8*80%/180,$A$2="达成情况",IF(EN$4&gt;=$C8,"实际销售数量未更新",IF($C8&gt;EN$4,SUMIFS(销售取值基础数据!$J:$J,销售取值基础数据!$I:$I,$A8,销售取值基础数据!$B:$B,EN$4),"")/(_xlfn.IFS(EN$4&lt;$C8,($L8-SUMIFS(销售取值基础数据!$J:$J,销售取值基础数据!$I:$I,$A8,销售取值基础数据!$B:$B,"&lt;="&amp;EM$4))*100%/(180-EM$4),EN$4&gt;=$C8,($L8-SUM(辅助表!$P8:EN8))*100%/(180-EM$4)))),$A$2="实际销售",IF($C8&gt;EN$4,SUMIFS(销售取值基础数据!$J:$J,销售取值基础数据!$I:$I,$A8,销售取值基础数据!$B:$B,EN$4),""))</f>
        <v>39.215686274509807</v>
      </c>
      <c r="EO8" s="23" cm="1">
        <f t="array" ref="EO8" ca="1">_xlfn.IFS($A$2="销售计划（销售后）",_xlfn.IFS(EO$4&lt;$C8,($L8-SUMIFS(销售取值基础数据!$J:$J,销售取值基础数据!$I:$I,$A8,销售取值基础数据!$B:$B,"&lt;="&amp;EN$4))*100%/(180-EN$4),EO$4&gt;=$C8,($L8-SUM(辅助表!$P8:EO8))*100%/(180-EN$4)),$A$2="销售计划（销售前）",$L8*80%/180,$A$2="达成情况",IF(EO$4&gt;=$C8,"实际销售数量未更新",IF($C8&gt;EO$4,SUMIFS(销售取值基础数据!$J:$J,销售取值基础数据!$I:$I,$A8,销售取值基础数据!$B:$B,EO$4),"")/(_xlfn.IFS(EO$4&lt;$C8,($L8-SUMIFS(销售取值基础数据!$J:$J,销售取值基础数据!$I:$I,$A8,销售取值基础数据!$B:$B,"&lt;="&amp;EN$4))*100%/(180-EN$4),EO$4&gt;=$C8,($L8-SUM(辅助表!$P8:EO8))*100%/(180-EN$4)))),$A$2="实际销售",IF($C8&gt;EO$4,SUMIFS(销售取值基础数据!$J:$J,销售取值基础数据!$I:$I,$A8,销售取值基础数据!$B:$B,EO$4),""))</f>
        <v>40</v>
      </c>
      <c r="EP8" s="23" cm="1">
        <f t="array" ref="EP8" ca="1">_xlfn.IFS($A$2="销售计划（销售后）",_xlfn.IFS(EP$4&lt;$C8,($L8-SUMIFS(销售取值基础数据!$J:$J,销售取值基础数据!$I:$I,$A8,销售取值基础数据!$B:$B,"&lt;="&amp;EO$4))*100%/(180-EO$4),EP$4&gt;=$C8,($L8-SUM(辅助表!$P8:EP8))*100%/(180-EO$4)),$A$2="销售计划（销售前）",$L8*80%/180,$A$2="达成情况",IF(EP$4&gt;=$C8,"实际销售数量未更新",IF($C8&gt;EP$4,SUMIFS(销售取值基础数据!$J:$J,销售取值基础数据!$I:$I,$A8,销售取值基础数据!$B:$B,EP$4),"")/(_xlfn.IFS(EP$4&lt;$C8,($L8-SUMIFS(销售取值基础数据!$J:$J,销售取值基础数据!$I:$I,$A8,销售取值基础数据!$B:$B,"&lt;="&amp;EO$4))*100%/(180-EO$4),EP$4&gt;=$C8,($L8-SUM(辅助表!$P8:EP8))*100%/(180-EO$4)))),$A$2="实际销售",IF($C8&gt;EP$4,SUMIFS(销售取值基础数据!$J:$J,销售取值基础数据!$I:$I,$A8,销售取值基础数据!$B:$B,EP$4),""))</f>
        <v>40.816326530612244</v>
      </c>
      <c r="EQ8" s="23" cm="1">
        <f t="array" ref="EQ8" ca="1">_xlfn.IFS($A$2="销售计划（销售后）",_xlfn.IFS(EQ$4&lt;$C8,($L8-SUMIFS(销售取值基础数据!$J:$J,销售取值基础数据!$I:$I,$A8,销售取值基础数据!$B:$B,"&lt;="&amp;EP$4))*100%/(180-EP$4),EQ$4&gt;=$C8,($L8-SUM(辅助表!$P8:EQ8))*100%/(180-EP$4)),$A$2="销售计划（销售前）",$L8*80%/180,$A$2="达成情况",IF(EQ$4&gt;=$C8,"实际销售数量未更新",IF($C8&gt;EQ$4,SUMIFS(销售取值基础数据!$J:$J,销售取值基础数据!$I:$I,$A8,销售取值基础数据!$B:$B,EQ$4),"")/(_xlfn.IFS(EQ$4&lt;$C8,($L8-SUMIFS(销售取值基础数据!$J:$J,销售取值基础数据!$I:$I,$A8,销售取值基础数据!$B:$B,"&lt;="&amp;EP$4))*100%/(180-EP$4),EQ$4&gt;=$C8,($L8-SUM(辅助表!$P8:EQ8))*100%/(180-EP$4)))),$A$2="实际销售",IF($C8&gt;EQ$4,SUMIFS(销售取值基础数据!$J:$J,销售取值基础数据!$I:$I,$A8,销售取值基础数据!$B:$B,EQ$4),""))</f>
        <v>41.666666666666664</v>
      </c>
      <c r="ER8" s="23" cm="1">
        <f t="array" ref="ER8" ca="1">_xlfn.IFS($A$2="销售计划（销售后）",_xlfn.IFS(ER$4&lt;$C8,($L8-SUMIFS(销售取值基础数据!$J:$J,销售取值基础数据!$I:$I,$A8,销售取值基础数据!$B:$B,"&lt;="&amp;EQ$4))*100%/(180-EQ$4),ER$4&gt;=$C8,($L8-SUM(辅助表!$P8:ER8))*100%/(180-EQ$4)),$A$2="销售计划（销售前）",$L8*80%/180,$A$2="达成情况",IF(ER$4&gt;=$C8,"实际销售数量未更新",IF($C8&gt;ER$4,SUMIFS(销售取值基础数据!$J:$J,销售取值基础数据!$I:$I,$A8,销售取值基础数据!$B:$B,ER$4),"")/(_xlfn.IFS(ER$4&lt;$C8,($L8-SUMIFS(销售取值基础数据!$J:$J,销售取值基础数据!$I:$I,$A8,销售取值基础数据!$B:$B,"&lt;="&amp;EQ$4))*100%/(180-EQ$4),ER$4&gt;=$C8,($L8-SUM(辅助表!$P8:ER8))*100%/(180-EQ$4)))),$A$2="实际销售",IF($C8&gt;ER$4,SUMIFS(销售取值基础数据!$J:$J,销售取值基础数据!$I:$I,$A8,销售取值基础数据!$B:$B,ER$4),""))</f>
        <v>42.553191489361701</v>
      </c>
      <c r="ES8" s="23" cm="1">
        <f t="array" ref="ES8" ca="1">_xlfn.IFS($A$2="销售计划（销售后）",_xlfn.IFS(ES$4&lt;$C8,($L8-SUMIFS(销售取值基础数据!$J:$J,销售取值基础数据!$I:$I,$A8,销售取值基础数据!$B:$B,"&lt;="&amp;ER$4))*100%/(180-ER$4),ES$4&gt;=$C8,($L8-SUM(辅助表!$P8:ES8))*100%/(180-ER$4)),$A$2="销售计划（销售前）",$L8*80%/180,$A$2="达成情况",IF(ES$4&gt;=$C8,"实际销售数量未更新",IF($C8&gt;ES$4,SUMIFS(销售取值基础数据!$J:$J,销售取值基础数据!$I:$I,$A8,销售取值基础数据!$B:$B,ES$4),"")/(_xlfn.IFS(ES$4&lt;$C8,($L8-SUMIFS(销售取值基础数据!$J:$J,销售取值基础数据!$I:$I,$A8,销售取值基础数据!$B:$B,"&lt;="&amp;ER$4))*100%/(180-ER$4),ES$4&gt;=$C8,($L8-SUM(辅助表!$P8:ES8))*100%/(180-ER$4)))),$A$2="实际销售",IF($C8&gt;ES$4,SUMIFS(销售取值基础数据!$J:$J,销售取值基础数据!$I:$I,$A8,销售取值基础数据!$B:$B,ES$4),""))</f>
        <v>43.478260869565219</v>
      </c>
      <c r="ET8" s="23" cm="1">
        <f t="array" ref="ET8" ca="1">_xlfn.IFS($A$2="销售计划（销售后）",_xlfn.IFS(ET$4&lt;$C8,($L8-SUMIFS(销售取值基础数据!$J:$J,销售取值基础数据!$I:$I,$A8,销售取值基础数据!$B:$B,"&lt;="&amp;ES$4))*100%/(180-ES$4),ET$4&gt;=$C8,($L8-SUM(辅助表!$P8:ET8))*100%/(180-ES$4)),$A$2="销售计划（销售前）",$L8*80%/180,$A$2="达成情况",IF(ET$4&gt;=$C8,"实际销售数量未更新",IF($C8&gt;ET$4,SUMIFS(销售取值基础数据!$J:$J,销售取值基础数据!$I:$I,$A8,销售取值基础数据!$B:$B,ET$4),"")/(_xlfn.IFS(ET$4&lt;$C8,($L8-SUMIFS(销售取值基础数据!$J:$J,销售取值基础数据!$I:$I,$A8,销售取值基础数据!$B:$B,"&lt;="&amp;ES$4))*100%/(180-ES$4),ET$4&gt;=$C8,($L8-SUM(辅助表!$P8:ET8))*100%/(180-ES$4)))),$A$2="实际销售",IF($C8&gt;ET$4,SUMIFS(销售取值基础数据!$J:$J,销售取值基础数据!$I:$I,$A8,销售取值基础数据!$B:$B,ET$4),""))</f>
        <v>44.444444444444443</v>
      </c>
      <c r="EU8" s="23" cm="1">
        <f t="array" ref="EU8" ca="1">_xlfn.IFS($A$2="销售计划（销售后）",_xlfn.IFS(EU$4&lt;$C8,($L8-SUMIFS(销售取值基础数据!$J:$J,销售取值基础数据!$I:$I,$A8,销售取值基础数据!$B:$B,"&lt;="&amp;ET$4))*100%/(180-ET$4),EU$4&gt;=$C8,($L8-SUM(辅助表!$P8:EU8))*100%/(180-ET$4)),$A$2="销售计划（销售前）",$L8*80%/180,$A$2="达成情况",IF(EU$4&gt;=$C8,"实际销售数量未更新",IF($C8&gt;EU$4,SUMIFS(销售取值基础数据!$J:$J,销售取值基础数据!$I:$I,$A8,销售取值基础数据!$B:$B,EU$4),"")/(_xlfn.IFS(EU$4&lt;$C8,($L8-SUMIFS(销售取值基础数据!$J:$J,销售取值基础数据!$I:$I,$A8,销售取值基础数据!$B:$B,"&lt;="&amp;ET$4))*100%/(180-ET$4),EU$4&gt;=$C8,($L8-SUM(辅助表!$P8:EU8))*100%/(180-ET$4)))),$A$2="实际销售",IF($C8&gt;EU$4,SUMIFS(销售取值基础数据!$J:$J,销售取值基础数据!$I:$I,$A8,销售取值基础数据!$B:$B,EU$4),""))</f>
        <v>45.454545454545453</v>
      </c>
      <c r="EV8" s="23" cm="1">
        <f t="array" ref="EV8" ca="1">_xlfn.IFS($A$2="销售计划（销售后）",_xlfn.IFS(EV$4&lt;$C8,($L8-SUMIFS(销售取值基础数据!$J:$J,销售取值基础数据!$I:$I,$A8,销售取值基础数据!$B:$B,"&lt;="&amp;EU$4))*100%/(180-EU$4),EV$4&gt;=$C8,($L8-SUM(辅助表!$P8:EV8))*100%/(180-EU$4)),$A$2="销售计划（销售前）",$L8*80%/180,$A$2="达成情况",IF(EV$4&gt;=$C8,"实际销售数量未更新",IF($C8&gt;EV$4,SUMIFS(销售取值基础数据!$J:$J,销售取值基础数据!$I:$I,$A8,销售取值基础数据!$B:$B,EV$4),"")/(_xlfn.IFS(EV$4&lt;$C8,($L8-SUMIFS(销售取值基础数据!$J:$J,销售取值基础数据!$I:$I,$A8,销售取值基础数据!$B:$B,"&lt;="&amp;EU$4))*100%/(180-EU$4),EV$4&gt;=$C8,($L8-SUM(辅助表!$P8:EV8))*100%/(180-EU$4)))),$A$2="实际销售",IF($C8&gt;EV$4,SUMIFS(销售取值基础数据!$J:$J,销售取值基础数据!$I:$I,$A8,销售取值基础数据!$B:$B,EV$4),""))</f>
        <v>46.511627906976742</v>
      </c>
      <c r="EW8" s="23" cm="1">
        <f t="array" ref="EW8" ca="1">_xlfn.IFS($A$2="销售计划（销售后）",_xlfn.IFS(EW$4&lt;$C8,($L8-SUMIFS(销售取值基础数据!$J:$J,销售取值基础数据!$I:$I,$A8,销售取值基础数据!$B:$B,"&lt;="&amp;EV$4))*100%/(180-EV$4),EW$4&gt;=$C8,($L8-SUM(辅助表!$P8:EW8))*100%/(180-EV$4)),$A$2="销售计划（销售前）",$L8*80%/180,$A$2="达成情况",IF(EW$4&gt;=$C8,"实际销售数量未更新",IF($C8&gt;EW$4,SUMIFS(销售取值基础数据!$J:$J,销售取值基础数据!$I:$I,$A8,销售取值基础数据!$B:$B,EW$4),"")/(_xlfn.IFS(EW$4&lt;$C8,($L8-SUMIFS(销售取值基础数据!$J:$J,销售取值基础数据!$I:$I,$A8,销售取值基础数据!$B:$B,"&lt;="&amp;EV$4))*100%/(180-EV$4),EW$4&gt;=$C8,($L8-SUM(辅助表!$P8:EW8))*100%/(180-EV$4)))),$A$2="实际销售",IF($C8&gt;EW$4,SUMIFS(销售取值基础数据!$J:$J,销售取值基础数据!$I:$I,$A8,销售取值基础数据!$B:$B,EW$4),""))</f>
        <v>47.61904761904762</v>
      </c>
      <c r="EX8" s="23" cm="1">
        <f t="array" ref="EX8" ca="1">_xlfn.IFS($A$2="销售计划（销售后）",_xlfn.IFS(EX$4&lt;$C8,($L8-SUMIFS(销售取值基础数据!$J:$J,销售取值基础数据!$I:$I,$A8,销售取值基础数据!$B:$B,"&lt;="&amp;EW$4))*100%/(180-EW$4),EX$4&gt;=$C8,($L8-SUM(辅助表!$P8:EX8))*100%/(180-EW$4)),$A$2="销售计划（销售前）",$L8*80%/180,$A$2="达成情况",IF(EX$4&gt;=$C8,"实际销售数量未更新",IF($C8&gt;EX$4,SUMIFS(销售取值基础数据!$J:$J,销售取值基础数据!$I:$I,$A8,销售取值基础数据!$B:$B,EX$4),"")/(_xlfn.IFS(EX$4&lt;$C8,($L8-SUMIFS(销售取值基础数据!$J:$J,销售取值基础数据!$I:$I,$A8,销售取值基础数据!$B:$B,"&lt;="&amp;EW$4))*100%/(180-EW$4),EX$4&gt;=$C8,($L8-SUM(辅助表!$P8:EX8))*100%/(180-EW$4)))),$A$2="实际销售",IF($C8&gt;EX$4,SUMIFS(销售取值基础数据!$J:$J,销售取值基础数据!$I:$I,$A8,销售取值基础数据!$B:$B,EX$4),""))</f>
        <v>48.780487804878049</v>
      </c>
      <c r="EY8" s="23" cm="1">
        <f t="array" ref="EY8" ca="1">_xlfn.IFS($A$2="销售计划（销售后）",_xlfn.IFS(EY$4&lt;$C8,($L8-SUMIFS(销售取值基础数据!$J:$J,销售取值基础数据!$I:$I,$A8,销售取值基础数据!$B:$B,"&lt;="&amp;EX$4))*100%/(180-EX$4),EY$4&gt;=$C8,($L8-SUM(辅助表!$P8:EY8))*100%/(180-EX$4)),$A$2="销售计划（销售前）",$L8*80%/180,$A$2="达成情况",IF(EY$4&gt;=$C8,"实际销售数量未更新",IF($C8&gt;EY$4,SUMIFS(销售取值基础数据!$J:$J,销售取值基础数据!$I:$I,$A8,销售取值基础数据!$B:$B,EY$4),"")/(_xlfn.IFS(EY$4&lt;$C8,($L8-SUMIFS(销售取值基础数据!$J:$J,销售取值基础数据!$I:$I,$A8,销售取值基础数据!$B:$B,"&lt;="&amp;EX$4))*100%/(180-EX$4),EY$4&gt;=$C8,($L8-SUM(辅助表!$P8:EY8))*100%/(180-EX$4)))),$A$2="实际销售",IF($C8&gt;EY$4,SUMIFS(销售取值基础数据!$J:$J,销售取值基础数据!$I:$I,$A8,销售取值基础数据!$B:$B,EY$4),""))</f>
        <v>50</v>
      </c>
      <c r="EZ8" s="23" cm="1">
        <f t="array" ref="EZ8" ca="1">_xlfn.IFS($A$2="销售计划（销售后）",_xlfn.IFS(EZ$4&lt;$C8,($L8-SUMIFS(销售取值基础数据!$J:$J,销售取值基础数据!$I:$I,$A8,销售取值基础数据!$B:$B,"&lt;="&amp;EY$4))*100%/(180-EY$4),EZ$4&gt;=$C8,($L8-SUM(辅助表!$P8:EZ8))*100%/(180-EY$4)),$A$2="销售计划（销售前）",$L8*80%/180,$A$2="达成情况",IF(EZ$4&gt;=$C8,"实际销售数量未更新",IF($C8&gt;EZ$4,SUMIFS(销售取值基础数据!$J:$J,销售取值基础数据!$I:$I,$A8,销售取值基础数据!$B:$B,EZ$4),"")/(_xlfn.IFS(EZ$4&lt;$C8,($L8-SUMIFS(销售取值基础数据!$J:$J,销售取值基础数据!$I:$I,$A8,销售取值基础数据!$B:$B,"&lt;="&amp;EY$4))*100%/(180-EY$4),EZ$4&gt;=$C8,($L8-SUM(辅助表!$P8:EZ8))*100%/(180-EY$4)))),$A$2="实际销售",IF($C8&gt;EZ$4,SUMIFS(销售取值基础数据!$J:$J,销售取值基础数据!$I:$I,$A8,销售取值基础数据!$B:$B,EZ$4),""))</f>
        <v>51.282051282051285</v>
      </c>
      <c r="FA8" s="23" cm="1">
        <f t="array" ref="FA8" ca="1">_xlfn.IFS($A$2="销售计划（销售后）",_xlfn.IFS(FA$4&lt;$C8,($L8-SUMIFS(销售取值基础数据!$J:$J,销售取值基础数据!$I:$I,$A8,销售取值基础数据!$B:$B,"&lt;="&amp;EZ$4))*100%/(180-EZ$4),FA$4&gt;=$C8,($L8-SUM(辅助表!$P8:FA8))*100%/(180-EZ$4)),$A$2="销售计划（销售前）",$L8*80%/180,$A$2="达成情况",IF(FA$4&gt;=$C8,"实际销售数量未更新",IF($C8&gt;FA$4,SUMIFS(销售取值基础数据!$J:$J,销售取值基础数据!$I:$I,$A8,销售取值基础数据!$B:$B,FA$4),"")/(_xlfn.IFS(FA$4&lt;$C8,($L8-SUMIFS(销售取值基础数据!$J:$J,销售取值基础数据!$I:$I,$A8,销售取值基础数据!$B:$B,"&lt;="&amp;EZ$4))*100%/(180-EZ$4),FA$4&gt;=$C8,($L8-SUM(辅助表!$P8:FA8))*100%/(180-EZ$4)))),$A$2="实际销售",IF($C8&gt;FA$4,SUMIFS(销售取值基础数据!$J:$J,销售取值基础数据!$I:$I,$A8,销售取值基础数据!$B:$B,FA$4),""))</f>
        <v>52.631578947368418</v>
      </c>
      <c r="FB8" s="23" cm="1">
        <f t="array" ref="FB8" ca="1">_xlfn.IFS($A$2="销售计划（销售后）",_xlfn.IFS(FB$4&lt;$C8,($L8-SUMIFS(销售取值基础数据!$J:$J,销售取值基础数据!$I:$I,$A8,销售取值基础数据!$B:$B,"&lt;="&amp;FA$4))*100%/(180-FA$4),FB$4&gt;=$C8,($L8-SUM(辅助表!$P8:FB8))*100%/(180-FA$4)),$A$2="销售计划（销售前）",$L8*80%/180,$A$2="达成情况",IF(FB$4&gt;=$C8,"实际销售数量未更新",IF($C8&gt;FB$4,SUMIFS(销售取值基础数据!$J:$J,销售取值基础数据!$I:$I,$A8,销售取值基础数据!$B:$B,FB$4),"")/(_xlfn.IFS(FB$4&lt;$C8,($L8-SUMIFS(销售取值基础数据!$J:$J,销售取值基础数据!$I:$I,$A8,销售取值基础数据!$B:$B,"&lt;="&amp;FA$4))*100%/(180-FA$4),FB$4&gt;=$C8,($L8-SUM(辅助表!$P8:FB8))*100%/(180-FA$4)))),$A$2="实际销售",IF($C8&gt;FB$4,SUMIFS(销售取值基础数据!$J:$J,销售取值基础数据!$I:$I,$A8,销售取值基础数据!$B:$B,FB$4),""))</f>
        <v>54.054054054054056</v>
      </c>
      <c r="FC8" s="23" cm="1">
        <f t="array" ref="FC8" ca="1">_xlfn.IFS($A$2="销售计划（销售后）",_xlfn.IFS(FC$4&lt;$C8,($L8-SUMIFS(销售取值基础数据!$J:$J,销售取值基础数据!$I:$I,$A8,销售取值基础数据!$B:$B,"&lt;="&amp;FB$4))*100%/(180-FB$4),FC$4&gt;=$C8,($L8-SUM(辅助表!$P8:FC8))*100%/(180-FB$4)),$A$2="销售计划（销售前）",$L8*80%/180,$A$2="达成情况",IF(FC$4&gt;=$C8,"实际销售数量未更新",IF($C8&gt;FC$4,SUMIFS(销售取值基础数据!$J:$J,销售取值基础数据!$I:$I,$A8,销售取值基础数据!$B:$B,FC$4),"")/(_xlfn.IFS(FC$4&lt;$C8,($L8-SUMIFS(销售取值基础数据!$J:$J,销售取值基础数据!$I:$I,$A8,销售取值基础数据!$B:$B,"&lt;="&amp;FB$4))*100%/(180-FB$4),FC$4&gt;=$C8,($L8-SUM(辅助表!$P8:FC8))*100%/(180-FB$4)))),$A$2="实际销售",IF($C8&gt;FC$4,SUMIFS(销售取值基础数据!$J:$J,销售取值基础数据!$I:$I,$A8,销售取值基础数据!$B:$B,FC$4),""))</f>
        <v>55.555555555555557</v>
      </c>
      <c r="FD8" s="23" cm="1">
        <f t="array" ref="FD8" ca="1">_xlfn.IFS($A$2="销售计划（销售后）",_xlfn.IFS(FD$4&lt;$C8,($L8-SUMIFS(销售取值基础数据!$J:$J,销售取值基础数据!$I:$I,$A8,销售取值基础数据!$B:$B,"&lt;="&amp;FC$4))*100%/(180-FC$4),FD$4&gt;=$C8,($L8-SUM(辅助表!$P8:FD8))*100%/(180-FC$4)),$A$2="销售计划（销售前）",$L8*80%/180,$A$2="达成情况",IF(FD$4&gt;=$C8,"实际销售数量未更新",IF($C8&gt;FD$4,SUMIFS(销售取值基础数据!$J:$J,销售取值基础数据!$I:$I,$A8,销售取值基础数据!$B:$B,FD$4),"")/(_xlfn.IFS(FD$4&lt;$C8,($L8-SUMIFS(销售取值基础数据!$J:$J,销售取值基础数据!$I:$I,$A8,销售取值基础数据!$B:$B,"&lt;="&amp;FC$4))*100%/(180-FC$4),FD$4&gt;=$C8,($L8-SUM(辅助表!$P8:FD8))*100%/(180-FC$4)))),$A$2="实际销售",IF($C8&gt;FD$4,SUMIFS(销售取值基础数据!$J:$J,销售取值基础数据!$I:$I,$A8,销售取值基础数据!$B:$B,FD$4),""))</f>
        <v>57.142857142857146</v>
      </c>
      <c r="FE8" s="23" cm="1">
        <f t="array" ref="FE8" ca="1">_xlfn.IFS($A$2="销售计划（销售后）",_xlfn.IFS(FE$4&lt;$C8,($L8-SUMIFS(销售取值基础数据!$J:$J,销售取值基础数据!$I:$I,$A8,销售取值基础数据!$B:$B,"&lt;="&amp;FD$4))*100%/(180-FD$4),FE$4&gt;=$C8,($L8-SUM(辅助表!$P8:FE8))*100%/(180-FD$4)),$A$2="销售计划（销售前）",$L8*80%/180,$A$2="达成情况",IF(FE$4&gt;=$C8,"实际销售数量未更新",IF($C8&gt;FE$4,SUMIFS(销售取值基础数据!$J:$J,销售取值基础数据!$I:$I,$A8,销售取值基础数据!$B:$B,FE$4),"")/(_xlfn.IFS(FE$4&lt;$C8,($L8-SUMIFS(销售取值基础数据!$J:$J,销售取值基础数据!$I:$I,$A8,销售取值基础数据!$B:$B,"&lt;="&amp;FD$4))*100%/(180-FD$4),FE$4&gt;=$C8,($L8-SUM(辅助表!$P8:FE8))*100%/(180-FD$4)))),$A$2="实际销售",IF($C8&gt;FE$4,SUMIFS(销售取值基础数据!$J:$J,销售取值基础数据!$I:$I,$A8,销售取值基础数据!$B:$B,FE$4),""))</f>
        <v>58.823529411764703</v>
      </c>
      <c r="FF8" s="23" cm="1">
        <f t="array" ref="FF8" ca="1">_xlfn.IFS($A$2="销售计划（销售后）",_xlfn.IFS(FF$4&lt;$C8,($L8-SUMIFS(销售取值基础数据!$J:$J,销售取值基础数据!$I:$I,$A8,销售取值基础数据!$B:$B,"&lt;="&amp;FE$4))*100%/(180-FE$4),FF$4&gt;=$C8,($L8-SUM(辅助表!$P8:FF8))*100%/(180-FE$4)),$A$2="销售计划（销售前）",$L8*80%/180,$A$2="达成情况",IF(FF$4&gt;=$C8,"实际销售数量未更新",IF($C8&gt;FF$4,SUMIFS(销售取值基础数据!$J:$J,销售取值基础数据!$I:$I,$A8,销售取值基础数据!$B:$B,FF$4),"")/(_xlfn.IFS(FF$4&lt;$C8,($L8-SUMIFS(销售取值基础数据!$J:$J,销售取值基础数据!$I:$I,$A8,销售取值基础数据!$B:$B,"&lt;="&amp;FE$4))*100%/(180-FE$4),FF$4&gt;=$C8,($L8-SUM(辅助表!$P8:FF8))*100%/(180-FE$4)))),$A$2="实际销售",IF($C8&gt;FF$4,SUMIFS(销售取值基础数据!$J:$J,销售取值基础数据!$I:$I,$A8,销售取值基础数据!$B:$B,FF$4),""))</f>
        <v>60.606060606060609</v>
      </c>
      <c r="FG8" s="23" cm="1">
        <f t="array" ref="FG8" ca="1">_xlfn.IFS($A$2="销售计划（销售后）",_xlfn.IFS(FG$4&lt;$C8,($L8-SUMIFS(销售取值基础数据!$J:$J,销售取值基础数据!$I:$I,$A8,销售取值基础数据!$B:$B,"&lt;="&amp;FF$4))*100%/(180-FF$4),FG$4&gt;=$C8,($L8-SUM(辅助表!$P8:FG8))*100%/(180-FF$4)),$A$2="销售计划（销售前）",$L8*80%/180,$A$2="达成情况",IF(FG$4&gt;=$C8,"实际销售数量未更新",IF($C8&gt;FG$4,SUMIFS(销售取值基础数据!$J:$J,销售取值基础数据!$I:$I,$A8,销售取值基础数据!$B:$B,FG$4),"")/(_xlfn.IFS(FG$4&lt;$C8,($L8-SUMIFS(销售取值基础数据!$J:$J,销售取值基础数据!$I:$I,$A8,销售取值基础数据!$B:$B,"&lt;="&amp;FF$4))*100%/(180-FF$4),FG$4&gt;=$C8,($L8-SUM(辅助表!$P8:FG8))*100%/(180-FF$4)))),$A$2="实际销售",IF($C8&gt;FG$4,SUMIFS(销售取值基础数据!$J:$J,销售取值基础数据!$I:$I,$A8,销售取值基础数据!$B:$B,FG$4),""))</f>
        <v>62.5</v>
      </c>
      <c r="FH8" s="23" cm="1">
        <f t="array" ref="FH8" ca="1">_xlfn.IFS($A$2="销售计划（销售后）",_xlfn.IFS(FH$4&lt;$C8,($L8-SUMIFS(销售取值基础数据!$J:$J,销售取值基础数据!$I:$I,$A8,销售取值基础数据!$B:$B,"&lt;="&amp;FG$4))*100%/(180-FG$4),FH$4&gt;=$C8,($L8-SUM(辅助表!$P8:FH8))*100%/(180-FG$4)),$A$2="销售计划（销售前）",$L8*80%/180,$A$2="达成情况",IF(FH$4&gt;=$C8,"实际销售数量未更新",IF($C8&gt;FH$4,SUMIFS(销售取值基础数据!$J:$J,销售取值基础数据!$I:$I,$A8,销售取值基础数据!$B:$B,FH$4),"")/(_xlfn.IFS(FH$4&lt;$C8,($L8-SUMIFS(销售取值基础数据!$J:$J,销售取值基础数据!$I:$I,$A8,销售取值基础数据!$B:$B,"&lt;="&amp;FG$4))*100%/(180-FG$4),FH$4&gt;=$C8,($L8-SUM(辅助表!$P8:FH8))*100%/(180-FG$4)))),$A$2="实际销售",IF($C8&gt;FH$4,SUMIFS(销售取值基础数据!$J:$J,销售取值基础数据!$I:$I,$A8,销售取值基础数据!$B:$B,FH$4),""))</f>
        <v>64.516129032258064</v>
      </c>
      <c r="FI8" s="23" cm="1">
        <f t="array" ref="FI8" ca="1">_xlfn.IFS($A$2="销售计划（销售后）",_xlfn.IFS(FI$4&lt;$C8,($L8-SUMIFS(销售取值基础数据!$J:$J,销售取值基础数据!$I:$I,$A8,销售取值基础数据!$B:$B,"&lt;="&amp;FH$4))*100%/(180-FH$4),FI$4&gt;=$C8,($L8-SUM(辅助表!$P8:FI8))*100%/(180-FH$4)),$A$2="销售计划（销售前）",$L8*80%/180,$A$2="达成情况",IF(FI$4&gt;=$C8,"实际销售数量未更新",IF($C8&gt;FI$4,SUMIFS(销售取值基础数据!$J:$J,销售取值基础数据!$I:$I,$A8,销售取值基础数据!$B:$B,FI$4),"")/(_xlfn.IFS(FI$4&lt;$C8,($L8-SUMIFS(销售取值基础数据!$J:$J,销售取值基础数据!$I:$I,$A8,销售取值基础数据!$B:$B,"&lt;="&amp;FH$4))*100%/(180-FH$4),FI$4&gt;=$C8,($L8-SUM(辅助表!$P8:FI8))*100%/(180-FH$4)))),$A$2="实际销售",IF($C8&gt;FI$4,SUMIFS(销售取值基础数据!$J:$J,销售取值基础数据!$I:$I,$A8,销售取值基础数据!$B:$B,FI$4),""))</f>
        <v>66.666666666666671</v>
      </c>
      <c r="FJ8" s="23" cm="1">
        <f t="array" ref="FJ8" ca="1">_xlfn.IFS($A$2="销售计划（销售后）",_xlfn.IFS(FJ$4&lt;$C8,($L8-SUMIFS(销售取值基础数据!$J:$J,销售取值基础数据!$I:$I,$A8,销售取值基础数据!$B:$B,"&lt;="&amp;FI$4))*100%/(180-FI$4),FJ$4&gt;=$C8,($L8-SUM(辅助表!$P8:FJ8))*100%/(180-FI$4)),$A$2="销售计划（销售前）",$L8*80%/180,$A$2="达成情况",IF(FJ$4&gt;=$C8,"实际销售数量未更新",IF($C8&gt;FJ$4,SUMIFS(销售取值基础数据!$J:$J,销售取值基础数据!$I:$I,$A8,销售取值基础数据!$B:$B,FJ$4),"")/(_xlfn.IFS(FJ$4&lt;$C8,($L8-SUMIFS(销售取值基础数据!$J:$J,销售取值基础数据!$I:$I,$A8,销售取值基础数据!$B:$B,"&lt;="&amp;FI$4))*100%/(180-FI$4),FJ$4&gt;=$C8,($L8-SUM(辅助表!$P8:FJ8))*100%/(180-FI$4)))),$A$2="实际销售",IF($C8&gt;FJ$4,SUMIFS(销售取值基础数据!$J:$J,销售取值基础数据!$I:$I,$A8,销售取值基础数据!$B:$B,FJ$4),""))</f>
        <v>68.965517241379317</v>
      </c>
      <c r="FK8" s="23" cm="1">
        <f t="array" ref="FK8" ca="1">_xlfn.IFS($A$2="销售计划（销售后）",_xlfn.IFS(FK$4&lt;$C8,($L8-SUMIFS(销售取值基础数据!$J:$J,销售取值基础数据!$I:$I,$A8,销售取值基础数据!$B:$B,"&lt;="&amp;FJ$4))*100%/(180-FJ$4),FK$4&gt;=$C8,($L8-SUM(辅助表!$P8:FK8))*100%/(180-FJ$4)),$A$2="销售计划（销售前）",$L8*80%/180,$A$2="达成情况",IF(FK$4&gt;=$C8,"实际销售数量未更新",IF($C8&gt;FK$4,SUMIFS(销售取值基础数据!$J:$J,销售取值基础数据!$I:$I,$A8,销售取值基础数据!$B:$B,FK$4),"")/(_xlfn.IFS(FK$4&lt;$C8,($L8-SUMIFS(销售取值基础数据!$J:$J,销售取值基础数据!$I:$I,$A8,销售取值基础数据!$B:$B,"&lt;="&amp;FJ$4))*100%/(180-FJ$4),FK$4&gt;=$C8,($L8-SUM(辅助表!$P8:FK8))*100%/(180-FJ$4)))),$A$2="实际销售",IF($C8&gt;FK$4,SUMIFS(销售取值基础数据!$J:$J,销售取值基础数据!$I:$I,$A8,销售取值基础数据!$B:$B,FK$4),""))</f>
        <v>71.428571428571431</v>
      </c>
      <c r="FL8" s="23" cm="1">
        <f t="array" ref="FL8" ca="1">_xlfn.IFS($A$2="销售计划（销售后）",_xlfn.IFS(FL$4&lt;$C8,($L8-SUMIFS(销售取值基础数据!$J:$J,销售取值基础数据!$I:$I,$A8,销售取值基础数据!$B:$B,"&lt;="&amp;FK$4))*100%/(180-FK$4),FL$4&gt;=$C8,($L8-SUM(辅助表!$P8:FL8))*100%/(180-FK$4)),$A$2="销售计划（销售前）",$L8*80%/180,$A$2="达成情况",IF(FL$4&gt;=$C8,"实际销售数量未更新",IF($C8&gt;FL$4,SUMIFS(销售取值基础数据!$J:$J,销售取值基础数据!$I:$I,$A8,销售取值基础数据!$B:$B,FL$4),"")/(_xlfn.IFS(FL$4&lt;$C8,($L8-SUMIFS(销售取值基础数据!$J:$J,销售取值基础数据!$I:$I,$A8,销售取值基础数据!$B:$B,"&lt;="&amp;FK$4))*100%/(180-FK$4),FL$4&gt;=$C8,($L8-SUM(辅助表!$P8:FL8))*100%/(180-FK$4)))),$A$2="实际销售",IF($C8&gt;FL$4,SUMIFS(销售取值基础数据!$J:$J,销售取值基础数据!$I:$I,$A8,销售取值基础数据!$B:$B,FL$4),""))</f>
        <v>74.074074074074076</v>
      </c>
      <c r="FM8" s="23" cm="1">
        <f t="array" ref="FM8" ca="1">_xlfn.IFS($A$2="销售计划（销售后）",_xlfn.IFS(FM$4&lt;$C8,($L8-SUMIFS(销售取值基础数据!$J:$J,销售取值基础数据!$I:$I,$A8,销售取值基础数据!$B:$B,"&lt;="&amp;FL$4))*100%/(180-FL$4),FM$4&gt;=$C8,($L8-SUM(辅助表!$P8:FM8))*100%/(180-FL$4)),$A$2="销售计划（销售前）",$L8*80%/180,$A$2="达成情况",IF(FM$4&gt;=$C8,"实际销售数量未更新",IF($C8&gt;FM$4,SUMIFS(销售取值基础数据!$J:$J,销售取值基础数据!$I:$I,$A8,销售取值基础数据!$B:$B,FM$4),"")/(_xlfn.IFS(FM$4&lt;$C8,($L8-SUMIFS(销售取值基础数据!$J:$J,销售取值基础数据!$I:$I,$A8,销售取值基础数据!$B:$B,"&lt;="&amp;FL$4))*100%/(180-FL$4),FM$4&gt;=$C8,($L8-SUM(辅助表!$P8:FM8))*100%/(180-FL$4)))),$A$2="实际销售",IF($C8&gt;FM$4,SUMIFS(销售取值基础数据!$J:$J,销售取值基础数据!$I:$I,$A8,销售取值基础数据!$B:$B,FM$4),""))</f>
        <v>76.92307692307692</v>
      </c>
      <c r="FN8" s="23" cm="1">
        <f t="array" ref="FN8" ca="1">_xlfn.IFS($A$2="销售计划（销售后）",_xlfn.IFS(FN$4&lt;$C8,($L8-SUMIFS(销售取值基础数据!$J:$J,销售取值基础数据!$I:$I,$A8,销售取值基础数据!$B:$B,"&lt;="&amp;FM$4))*100%/(180-FM$4),FN$4&gt;=$C8,($L8-SUM(辅助表!$P8:FN8))*100%/(180-FM$4)),$A$2="销售计划（销售前）",$L8*80%/180,$A$2="达成情况",IF(FN$4&gt;=$C8,"实际销售数量未更新",IF($C8&gt;FN$4,SUMIFS(销售取值基础数据!$J:$J,销售取值基础数据!$I:$I,$A8,销售取值基础数据!$B:$B,FN$4),"")/(_xlfn.IFS(FN$4&lt;$C8,($L8-SUMIFS(销售取值基础数据!$J:$J,销售取值基础数据!$I:$I,$A8,销售取值基础数据!$B:$B,"&lt;="&amp;FM$4))*100%/(180-FM$4),FN$4&gt;=$C8,($L8-SUM(辅助表!$P8:FN8))*100%/(180-FM$4)))),$A$2="实际销售",IF($C8&gt;FN$4,SUMIFS(销售取值基础数据!$J:$J,销售取值基础数据!$I:$I,$A8,销售取值基础数据!$B:$B,FN$4),""))</f>
        <v>80</v>
      </c>
      <c r="FO8" s="23" cm="1">
        <f t="array" ref="FO8" ca="1">_xlfn.IFS($A$2="销售计划（销售后）",_xlfn.IFS(FO$4&lt;$C8,($L8-SUMIFS(销售取值基础数据!$J:$J,销售取值基础数据!$I:$I,$A8,销售取值基础数据!$B:$B,"&lt;="&amp;FN$4))*100%/(180-FN$4),FO$4&gt;=$C8,($L8-SUM(辅助表!$P8:FO8))*100%/(180-FN$4)),$A$2="销售计划（销售前）",$L8*80%/180,$A$2="达成情况",IF(FO$4&gt;=$C8,"实际销售数量未更新",IF($C8&gt;FO$4,SUMIFS(销售取值基础数据!$J:$J,销售取值基础数据!$I:$I,$A8,销售取值基础数据!$B:$B,FO$4),"")/(_xlfn.IFS(FO$4&lt;$C8,($L8-SUMIFS(销售取值基础数据!$J:$J,销售取值基础数据!$I:$I,$A8,销售取值基础数据!$B:$B,"&lt;="&amp;FN$4))*100%/(180-FN$4),FO$4&gt;=$C8,($L8-SUM(辅助表!$P8:FO8))*100%/(180-FN$4)))),$A$2="实际销售",IF($C8&gt;FO$4,SUMIFS(销售取值基础数据!$J:$J,销售取值基础数据!$I:$I,$A8,销售取值基础数据!$B:$B,FO$4),""))</f>
        <v>83.333333333333329</v>
      </c>
      <c r="FP8" s="23" cm="1">
        <f t="array" ref="FP8" ca="1">_xlfn.IFS($A$2="销售计划（销售后）",_xlfn.IFS(FP$4&lt;$C8,($L8-SUMIFS(销售取值基础数据!$J:$J,销售取值基础数据!$I:$I,$A8,销售取值基础数据!$B:$B,"&lt;="&amp;FO$4))*100%/(180-FO$4),FP$4&gt;=$C8,($L8-SUM(辅助表!$P8:FP8))*100%/(180-FO$4)),$A$2="销售计划（销售前）",$L8*80%/180,$A$2="达成情况",IF(FP$4&gt;=$C8,"实际销售数量未更新",IF($C8&gt;FP$4,SUMIFS(销售取值基础数据!$J:$J,销售取值基础数据!$I:$I,$A8,销售取值基础数据!$B:$B,FP$4),"")/(_xlfn.IFS(FP$4&lt;$C8,($L8-SUMIFS(销售取值基础数据!$J:$J,销售取值基础数据!$I:$I,$A8,销售取值基础数据!$B:$B,"&lt;="&amp;FO$4))*100%/(180-FO$4),FP$4&gt;=$C8,($L8-SUM(辅助表!$P8:FP8))*100%/(180-FO$4)))),$A$2="实际销售",IF($C8&gt;FP$4,SUMIFS(销售取值基础数据!$J:$J,销售取值基础数据!$I:$I,$A8,销售取值基础数据!$B:$B,FP$4),""))</f>
        <v>86.956521739130437</v>
      </c>
      <c r="FQ8" s="23" cm="1">
        <f t="array" ref="FQ8" ca="1">_xlfn.IFS($A$2="销售计划（销售后）",_xlfn.IFS(FQ$4&lt;$C8,($L8-SUMIFS(销售取值基础数据!$J:$J,销售取值基础数据!$I:$I,$A8,销售取值基础数据!$B:$B,"&lt;="&amp;FP$4))*100%/(180-FP$4),FQ$4&gt;=$C8,($L8-SUM(辅助表!$P8:FQ8))*100%/(180-FP$4)),$A$2="销售计划（销售前）",$L8*80%/180,$A$2="达成情况",IF(FQ$4&gt;=$C8,"实际销售数量未更新",IF($C8&gt;FQ$4,SUMIFS(销售取值基础数据!$J:$J,销售取值基础数据!$I:$I,$A8,销售取值基础数据!$B:$B,FQ$4),"")/(_xlfn.IFS(FQ$4&lt;$C8,($L8-SUMIFS(销售取值基础数据!$J:$J,销售取值基础数据!$I:$I,$A8,销售取值基础数据!$B:$B,"&lt;="&amp;FP$4))*100%/(180-FP$4),FQ$4&gt;=$C8,($L8-SUM(辅助表!$P8:FQ8))*100%/(180-FP$4)))),$A$2="实际销售",IF($C8&gt;FQ$4,SUMIFS(销售取值基础数据!$J:$J,销售取值基础数据!$I:$I,$A8,销售取值基础数据!$B:$B,FQ$4),""))</f>
        <v>90.909090909090907</v>
      </c>
      <c r="FR8" s="23" cm="1">
        <f t="array" ref="FR8" ca="1">_xlfn.IFS($A$2="销售计划（销售后）",_xlfn.IFS(FR$4&lt;$C8,($L8-SUMIFS(销售取值基础数据!$J:$J,销售取值基础数据!$I:$I,$A8,销售取值基础数据!$B:$B,"&lt;="&amp;FQ$4))*100%/(180-FQ$4),FR$4&gt;=$C8,($L8-SUM(辅助表!$P8:FR8))*100%/(180-FQ$4)),$A$2="销售计划（销售前）",$L8*80%/180,$A$2="达成情况",IF(FR$4&gt;=$C8,"实际销售数量未更新",IF($C8&gt;FR$4,SUMIFS(销售取值基础数据!$J:$J,销售取值基础数据!$I:$I,$A8,销售取值基础数据!$B:$B,FR$4),"")/(_xlfn.IFS(FR$4&lt;$C8,($L8-SUMIFS(销售取值基础数据!$J:$J,销售取值基础数据!$I:$I,$A8,销售取值基础数据!$B:$B,"&lt;="&amp;FQ$4))*100%/(180-FQ$4),FR$4&gt;=$C8,($L8-SUM(辅助表!$P8:FR8))*100%/(180-FQ$4)))),$A$2="实际销售",IF($C8&gt;FR$4,SUMIFS(销售取值基础数据!$J:$J,销售取值基础数据!$I:$I,$A8,销售取值基础数据!$B:$B,FR$4),""))</f>
        <v>95.238095238095241</v>
      </c>
      <c r="FS8" s="23" cm="1">
        <f t="array" ref="FS8" ca="1">_xlfn.IFS($A$2="销售计划（销售后）",_xlfn.IFS(FS$4&lt;$C8,($L8-SUMIFS(销售取值基础数据!$J:$J,销售取值基础数据!$I:$I,$A8,销售取值基础数据!$B:$B,"&lt;="&amp;FR$4))*100%/(180-FR$4),FS$4&gt;=$C8,($L8-SUM(辅助表!$P8:FS8))*100%/(180-FR$4)),$A$2="销售计划（销售前）",$L8*80%/180,$A$2="达成情况",IF(FS$4&gt;=$C8,"实际销售数量未更新",IF($C8&gt;FS$4,SUMIFS(销售取值基础数据!$J:$J,销售取值基础数据!$I:$I,$A8,销售取值基础数据!$B:$B,FS$4),"")/(_xlfn.IFS(FS$4&lt;$C8,($L8-SUMIFS(销售取值基础数据!$J:$J,销售取值基础数据!$I:$I,$A8,销售取值基础数据!$B:$B,"&lt;="&amp;FR$4))*100%/(180-FR$4),FS$4&gt;=$C8,($L8-SUM(辅助表!$P8:FS8))*100%/(180-FR$4)))),$A$2="实际销售",IF($C8&gt;FS$4,SUMIFS(销售取值基础数据!$J:$J,销售取值基础数据!$I:$I,$A8,销售取值基础数据!$B:$B,FS$4),""))</f>
        <v>100</v>
      </c>
      <c r="FT8" s="23" cm="1">
        <f t="array" ref="FT8" ca="1">_xlfn.IFS($A$2="销售计划（销售后）",_xlfn.IFS(FT$4&lt;$C8,($L8-SUMIFS(销售取值基础数据!$J:$J,销售取值基础数据!$I:$I,$A8,销售取值基础数据!$B:$B,"&lt;="&amp;FS$4))*100%/(180-FS$4),FT$4&gt;=$C8,($L8-SUM(辅助表!$P8:FT8))*100%/(180-FS$4)),$A$2="销售计划（销售前）",$L8*80%/180,$A$2="达成情况",IF(FT$4&gt;=$C8,"实际销售数量未更新",IF($C8&gt;FT$4,SUMIFS(销售取值基础数据!$J:$J,销售取值基础数据!$I:$I,$A8,销售取值基础数据!$B:$B,FT$4),"")/(_xlfn.IFS(FT$4&lt;$C8,($L8-SUMIFS(销售取值基础数据!$J:$J,销售取值基础数据!$I:$I,$A8,销售取值基础数据!$B:$B,"&lt;="&amp;FS$4))*100%/(180-FS$4),FT$4&gt;=$C8,($L8-SUM(辅助表!$P8:FT8))*100%/(180-FS$4)))),$A$2="实际销售",IF($C8&gt;FT$4,SUMIFS(销售取值基础数据!$J:$J,销售取值基础数据!$I:$I,$A8,销售取值基础数据!$B:$B,FT$4),""))</f>
        <v>105.26315789473684</v>
      </c>
      <c r="FU8" s="23" cm="1">
        <f t="array" ref="FU8" ca="1">_xlfn.IFS($A$2="销售计划（销售后）",_xlfn.IFS(FU$4&lt;$C8,($L8-SUMIFS(销售取值基础数据!$J:$J,销售取值基础数据!$I:$I,$A8,销售取值基础数据!$B:$B,"&lt;="&amp;FT$4))*100%/(180-FT$4),FU$4&gt;=$C8,($L8-SUM(辅助表!$P8:FU8))*100%/(180-FT$4)),$A$2="销售计划（销售前）",$L8*80%/180,$A$2="达成情况",IF(FU$4&gt;=$C8,"实际销售数量未更新",IF($C8&gt;FU$4,SUMIFS(销售取值基础数据!$J:$J,销售取值基础数据!$I:$I,$A8,销售取值基础数据!$B:$B,FU$4),"")/(_xlfn.IFS(FU$4&lt;$C8,($L8-SUMIFS(销售取值基础数据!$J:$J,销售取值基础数据!$I:$I,$A8,销售取值基础数据!$B:$B,"&lt;="&amp;FT$4))*100%/(180-FT$4),FU$4&gt;=$C8,($L8-SUM(辅助表!$P8:FU8))*100%/(180-FT$4)))),$A$2="实际销售",IF($C8&gt;FU$4,SUMIFS(销售取值基础数据!$J:$J,销售取值基础数据!$I:$I,$A8,销售取值基础数据!$B:$B,FU$4),""))</f>
        <v>111.11111111111111</v>
      </c>
      <c r="FV8" s="23" cm="1">
        <f t="array" ref="FV8" ca="1">_xlfn.IFS($A$2="销售计划（销售后）",_xlfn.IFS(FV$4&lt;$C8,($L8-SUMIFS(销售取值基础数据!$J:$J,销售取值基础数据!$I:$I,$A8,销售取值基础数据!$B:$B,"&lt;="&amp;FU$4))*100%/(180-FU$4),FV$4&gt;=$C8,($L8-SUM(辅助表!$P8:FV8))*100%/(180-FU$4)),$A$2="销售计划（销售前）",$L8*80%/180,$A$2="达成情况",IF(FV$4&gt;=$C8,"实际销售数量未更新",IF($C8&gt;FV$4,SUMIFS(销售取值基础数据!$J:$J,销售取值基础数据!$I:$I,$A8,销售取值基础数据!$B:$B,FV$4),"")/(_xlfn.IFS(FV$4&lt;$C8,($L8-SUMIFS(销售取值基础数据!$J:$J,销售取值基础数据!$I:$I,$A8,销售取值基础数据!$B:$B,"&lt;="&amp;FU$4))*100%/(180-FU$4),FV$4&gt;=$C8,($L8-SUM(辅助表!$P8:FV8))*100%/(180-FU$4)))),$A$2="实际销售",IF($C8&gt;FV$4,SUMIFS(销售取值基础数据!$J:$J,销售取值基础数据!$I:$I,$A8,销售取值基础数据!$B:$B,FV$4),""))</f>
        <v>117.64705882352941</v>
      </c>
      <c r="FW8" s="23" cm="1">
        <f t="array" ref="FW8" ca="1">_xlfn.IFS($A$2="销售计划（销售后）",_xlfn.IFS(FW$4&lt;$C8,($L8-SUMIFS(销售取值基础数据!$J:$J,销售取值基础数据!$I:$I,$A8,销售取值基础数据!$B:$B,"&lt;="&amp;FV$4))*100%/(180-FV$4),FW$4&gt;=$C8,($L8-SUM(辅助表!$P8:FW8))*100%/(180-FV$4)),$A$2="销售计划（销售前）",$L8*80%/180,$A$2="达成情况",IF(FW$4&gt;=$C8,"实际销售数量未更新",IF($C8&gt;FW$4,SUMIFS(销售取值基础数据!$J:$J,销售取值基础数据!$I:$I,$A8,销售取值基础数据!$B:$B,FW$4),"")/(_xlfn.IFS(FW$4&lt;$C8,($L8-SUMIFS(销售取值基础数据!$J:$J,销售取值基础数据!$I:$I,$A8,销售取值基础数据!$B:$B,"&lt;="&amp;FV$4))*100%/(180-FV$4),FW$4&gt;=$C8,($L8-SUM(辅助表!$P8:FW8))*100%/(180-FV$4)))),$A$2="实际销售",IF($C8&gt;FW$4,SUMIFS(销售取值基础数据!$J:$J,销售取值基础数据!$I:$I,$A8,销售取值基础数据!$B:$B,FW$4),""))</f>
        <v>125</v>
      </c>
      <c r="FX8" s="23" cm="1">
        <f t="array" ref="FX8" ca="1">_xlfn.IFS($A$2="销售计划（销售后）",_xlfn.IFS(FX$4&lt;$C8,($L8-SUMIFS(销售取值基础数据!$J:$J,销售取值基础数据!$I:$I,$A8,销售取值基础数据!$B:$B,"&lt;="&amp;FW$4))*100%/(180-FW$4),FX$4&gt;=$C8,($L8-SUM(辅助表!$P8:FX8))*100%/(180-FW$4)),$A$2="销售计划（销售前）",$L8*80%/180,$A$2="达成情况",IF(FX$4&gt;=$C8,"实际销售数量未更新",IF($C8&gt;FX$4,SUMIFS(销售取值基础数据!$J:$J,销售取值基础数据!$I:$I,$A8,销售取值基础数据!$B:$B,FX$4),"")/(_xlfn.IFS(FX$4&lt;$C8,($L8-SUMIFS(销售取值基础数据!$J:$J,销售取值基础数据!$I:$I,$A8,销售取值基础数据!$B:$B,"&lt;="&amp;FW$4))*100%/(180-FW$4),FX$4&gt;=$C8,($L8-SUM(辅助表!$P8:FX8))*100%/(180-FW$4)))),$A$2="实际销售",IF($C8&gt;FX$4,SUMIFS(销售取值基础数据!$J:$J,销售取值基础数据!$I:$I,$A8,销售取值基础数据!$B:$B,FX$4),""))</f>
        <v>133.33333333333334</v>
      </c>
      <c r="FY8" s="23" cm="1">
        <f t="array" ref="FY8" ca="1">_xlfn.IFS($A$2="销售计划（销售后）",_xlfn.IFS(FY$4&lt;$C8,($L8-SUMIFS(销售取值基础数据!$J:$J,销售取值基础数据!$I:$I,$A8,销售取值基础数据!$B:$B,"&lt;="&amp;FX$4))*100%/(180-FX$4),FY$4&gt;=$C8,($L8-SUM(辅助表!$P8:FY8))*100%/(180-FX$4)),$A$2="销售计划（销售前）",$L8*80%/180,$A$2="达成情况",IF(FY$4&gt;=$C8,"实际销售数量未更新",IF($C8&gt;FY$4,SUMIFS(销售取值基础数据!$J:$J,销售取值基础数据!$I:$I,$A8,销售取值基础数据!$B:$B,FY$4),"")/(_xlfn.IFS(FY$4&lt;$C8,($L8-SUMIFS(销售取值基础数据!$J:$J,销售取值基础数据!$I:$I,$A8,销售取值基础数据!$B:$B,"&lt;="&amp;FX$4))*100%/(180-FX$4),FY$4&gt;=$C8,($L8-SUM(辅助表!$P8:FY8))*100%/(180-FX$4)))),$A$2="实际销售",IF($C8&gt;FY$4,SUMIFS(销售取值基础数据!$J:$J,销售取值基础数据!$I:$I,$A8,销售取值基础数据!$B:$B,FY$4),""))</f>
        <v>142.85714285714286</v>
      </c>
      <c r="FZ8" s="23" cm="1">
        <f t="array" ref="FZ8" ca="1">_xlfn.IFS($A$2="销售计划（销售后）",_xlfn.IFS(FZ$4&lt;$C8,($L8-SUMIFS(销售取值基础数据!$J:$J,销售取值基础数据!$I:$I,$A8,销售取值基础数据!$B:$B,"&lt;="&amp;FY$4))*100%/(180-FY$4),FZ$4&gt;=$C8,($L8-SUM(辅助表!$P8:FZ8))*100%/(180-FY$4)),$A$2="销售计划（销售前）",$L8*80%/180,$A$2="达成情况",IF(FZ$4&gt;=$C8,"实际销售数量未更新",IF($C8&gt;FZ$4,SUMIFS(销售取值基础数据!$J:$J,销售取值基础数据!$I:$I,$A8,销售取值基础数据!$B:$B,FZ$4),"")/(_xlfn.IFS(FZ$4&lt;$C8,($L8-SUMIFS(销售取值基础数据!$J:$J,销售取值基础数据!$I:$I,$A8,销售取值基础数据!$B:$B,"&lt;="&amp;FY$4))*100%/(180-FY$4),FZ$4&gt;=$C8,($L8-SUM(辅助表!$P8:FZ8))*100%/(180-FY$4)))),$A$2="实际销售",IF($C8&gt;FZ$4,SUMIFS(销售取值基础数据!$J:$J,销售取值基础数据!$I:$I,$A8,销售取值基础数据!$B:$B,FZ$4),""))</f>
        <v>153.84615384615384</v>
      </c>
      <c r="GA8" s="23" cm="1">
        <f t="array" ref="GA8" ca="1">_xlfn.IFS($A$2="销售计划（销售后）",_xlfn.IFS(GA$4&lt;$C8,($L8-SUMIFS(销售取值基础数据!$J:$J,销售取值基础数据!$I:$I,$A8,销售取值基础数据!$B:$B,"&lt;="&amp;FZ$4))*100%/(180-FZ$4),GA$4&gt;=$C8,($L8-SUM(辅助表!$P8:GA8))*100%/(180-FZ$4)),$A$2="销售计划（销售前）",$L8*80%/180,$A$2="达成情况",IF(GA$4&gt;=$C8,"实际销售数量未更新",IF($C8&gt;GA$4,SUMIFS(销售取值基础数据!$J:$J,销售取值基础数据!$I:$I,$A8,销售取值基础数据!$B:$B,GA$4),"")/(_xlfn.IFS(GA$4&lt;$C8,($L8-SUMIFS(销售取值基础数据!$J:$J,销售取值基础数据!$I:$I,$A8,销售取值基础数据!$B:$B,"&lt;="&amp;FZ$4))*100%/(180-FZ$4),GA$4&gt;=$C8,($L8-SUM(辅助表!$P8:GA8))*100%/(180-FZ$4)))),$A$2="实际销售",IF($C8&gt;GA$4,SUMIFS(销售取值基础数据!$J:$J,销售取值基础数据!$I:$I,$A8,销售取值基础数据!$B:$B,GA$4),""))</f>
        <v>166.66666666666666</v>
      </c>
      <c r="GB8" s="23" cm="1">
        <f t="array" ref="GB8" ca="1">_xlfn.IFS($A$2="销售计划（销售后）",_xlfn.IFS(GB$4&lt;$C8,($L8-SUMIFS(销售取值基础数据!$J:$J,销售取值基础数据!$I:$I,$A8,销售取值基础数据!$B:$B,"&lt;="&amp;GA$4))*100%/(180-GA$4),GB$4&gt;=$C8,($L8-SUM(辅助表!$P8:GB8))*100%/(180-GA$4)),$A$2="销售计划（销售前）",$L8*80%/180,$A$2="达成情况",IF(GB$4&gt;=$C8,"实际销售数量未更新",IF($C8&gt;GB$4,SUMIFS(销售取值基础数据!$J:$J,销售取值基础数据!$I:$I,$A8,销售取值基础数据!$B:$B,GB$4),"")/(_xlfn.IFS(GB$4&lt;$C8,($L8-SUMIFS(销售取值基础数据!$J:$J,销售取值基础数据!$I:$I,$A8,销售取值基础数据!$B:$B,"&lt;="&amp;GA$4))*100%/(180-GA$4),GB$4&gt;=$C8,($L8-SUM(辅助表!$P8:GB8))*100%/(180-GA$4)))),$A$2="实际销售",IF($C8&gt;GB$4,SUMIFS(销售取值基础数据!$J:$J,销售取值基础数据!$I:$I,$A8,销售取值基础数据!$B:$B,GB$4),""))</f>
        <v>181.81818181818181</v>
      </c>
      <c r="GC8" s="23" cm="1">
        <f t="array" ref="GC8" ca="1">_xlfn.IFS($A$2="销售计划（销售后）",_xlfn.IFS(GC$4&lt;$C8,($L8-SUMIFS(销售取值基础数据!$J:$J,销售取值基础数据!$I:$I,$A8,销售取值基础数据!$B:$B,"&lt;="&amp;GB$4))*100%/(180-GB$4),GC$4&gt;=$C8,($L8-SUM(辅助表!$P8:GC8))*100%/(180-GB$4)),$A$2="销售计划（销售前）",$L8*80%/180,$A$2="达成情况",IF(GC$4&gt;=$C8,"实际销售数量未更新",IF($C8&gt;GC$4,SUMIFS(销售取值基础数据!$J:$J,销售取值基础数据!$I:$I,$A8,销售取值基础数据!$B:$B,GC$4),"")/(_xlfn.IFS(GC$4&lt;$C8,($L8-SUMIFS(销售取值基础数据!$J:$J,销售取值基础数据!$I:$I,$A8,销售取值基础数据!$B:$B,"&lt;="&amp;GB$4))*100%/(180-GB$4),GC$4&gt;=$C8,($L8-SUM(辅助表!$P8:GC8))*100%/(180-GB$4)))),$A$2="实际销售",IF($C8&gt;GC$4,SUMIFS(销售取值基础数据!$J:$J,销售取值基础数据!$I:$I,$A8,销售取值基础数据!$B:$B,GC$4),""))</f>
        <v>200</v>
      </c>
      <c r="GD8" s="23" cm="1">
        <f t="array" ref="GD8" ca="1">_xlfn.IFS($A$2="销售计划（销售后）",_xlfn.IFS(GD$4&lt;$C8,($L8-SUMIFS(销售取值基础数据!$J:$J,销售取值基础数据!$I:$I,$A8,销售取值基础数据!$B:$B,"&lt;="&amp;GC$4))*100%/(180-GC$4),GD$4&gt;=$C8,($L8-SUM(辅助表!$P8:GD8))*100%/(180-GC$4)),$A$2="销售计划（销售前）",$L8*80%/180,$A$2="达成情况",IF(GD$4&gt;=$C8,"实际销售数量未更新",IF($C8&gt;GD$4,SUMIFS(销售取值基础数据!$J:$J,销售取值基础数据!$I:$I,$A8,销售取值基础数据!$B:$B,GD$4),"")/(_xlfn.IFS(GD$4&lt;$C8,($L8-SUMIFS(销售取值基础数据!$J:$J,销售取值基础数据!$I:$I,$A8,销售取值基础数据!$B:$B,"&lt;="&amp;GC$4))*100%/(180-GC$4),GD$4&gt;=$C8,($L8-SUM(辅助表!$P8:GD8))*100%/(180-GC$4)))),$A$2="实际销售",IF($C8&gt;GD$4,SUMIFS(销售取值基础数据!$J:$J,销售取值基础数据!$I:$I,$A8,销售取值基础数据!$B:$B,GD$4),""))</f>
        <v>222.22222222222223</v>
      </c>
      <c r="GE8" s="23" cm="1">
        <f t="array" ref="GE8" ca="1">_xlfn.IFS($A$2="销售计划（销售后）",_xlfn.IFS(GE$4&lt;$C8,($L8-SUMIFS(销售取值基础数据!$J:$J,销售取值基础数据!$I:$I,$A8,销售取值基础数据!$B:$B,"&lt;="&amp;GD$4))*100%/(180-GD$4),GE$4&gt;=$C8,($L8-SUM(辅助表!$P8:GE8))*100%/(180-GD$4)),$A$2="销售计划（销售前）",$L8*80%/180,$A$2="达成情况",IF(GE$4&gt;=$C8,"实际销售数量未更新",IF($C8&gt;GE$4,SUMIFS(销售取值基础数据!$J:$J,销售取值基础数据!$I:$I,$A8,销售取值基础数据!$B:$B,GE$4),"")/(_xlfn.IFS(GE$4&lt;$C8,($L8-SUMIFS(销售取值基础数据!$J:$J,销售取值基础数据!$I:$I,$A8,销售取值基础数据!$B:$B,"&lt;="&amp;GD$4))*100%/(180-GD$4),GE$4&gt;=$C8,($L8-SUM(辅助表!$P8:GE8))*100%/(180-GD$4)))),$A$2="实际销售",IF($C8&gt;GE$4,SUMIFS(销售取值基础数据!$J:$J,销售取值基础数据!$I:$I,$A8,销售取值基础数据!$B:$B,GE$4),""))</f>
        <v>250</v>
      </c>
      <c r="GF8" s="23" cm="1">
        <f t="array" ref="GF8" ca="1">_xlfn.IFS($A$2="销售计划（销售后）",_xlfn.IFS(GF$4&lt;$C8,($L8-SUMIFS(销售取值基础数据!$J:$J,销售取值基础数据!$I:$I,$A8,销售取值基础数据!$B:$B,"&lt;="&amp;GE$4))*100%/(180-GE$4),GF$4&gt;=$C8,($L8-SUM(辅助表!$P8:GF8))*100%/(180-GE$4)),$A$2="销售计划（销售前）",$L8*80%/180,$A$2="达成情况",IF(GF$4&gt;=$C8,"实际销售数量未更新",IF($C8&gt;GF$4,SUMIFS(销售取值基础数据!$J:$J,销售取值基础数据!$I:$I,$A8,销售取值基础数据!$B:$B,GF$4),"")/(_xlfn.IFS(GF$4&lt;$C8,($L8-SUMIFS(销售取值基础数据!$J:$J,销售取值基础数据!$I:$I,$A8,销售取值基础数据!$B:$B,"&lt;="&amp;GE$4))*100%/(180-GE$4),GF$4&gt;=$C8,($L8-SUM(辅助表!$P8:GF8))*100%/(180-GE$4)))),$A$2="实际销售",IF($C8&gt;GF$4,SUMIFS(销售取值基础数据!$J:$J,销售取值基础数据!$I:$I,$A8,销售取值基础数据!$B:$B,GF$4),""))</f>
        <v>285.71428571428572</v>
      </c>
      <c r="GG8" s="23" cm="1">
        <f t="array" ref="GG8" ca="1">_xlfn.IFS($A$2="销售计划（销售后）",_xlfn.IFS(GG$4&lt;$C8,($L8-SUMIFS(销售取值基础数据!$J:$J,销售取值基础数据!$I:$I,$A8,销售取值基础数据!$B:$B,"&lt;="&amp;GF$4))*100%/(180-GF$4),GG$4&gt;=$C8,($L8-SUM(辅助表!$P8:GG8))*100%/(180-GF$4)),$A$2="销售计划（销售前）",$L8*80%/180,$A$2="达成情况",IF(GG$4&gt;=$C8,"实际销售数量未更新",IF($C8&gt;GG$4,SUMIFS(销售取值基础数据!$J:$J,销售取值基础数据!$I:$I,$A8,销售取值基础数据!$B:$B,GG$4),"")/(_xlfn.IFS(GG$4&lt;$C8,($L8-SUMIFS(销售取值基础数据!$J:$J,销售取值基础数据!$I:$I,$A8,销售取值基础数据!$B:$B,"&lt;="&amp;GF$4))*100%/(180-GF$4),GG$4&gt;=$C8,($L8-SUM(辅助表!$P8:GG8))*100%/(180-GF$4)))),$A$2="实际销售",IF($C8&gt;GG$4,SUMIFS(销售取值基础数据!$J:$J,销售取值基础数据!$I:$I,$A8,销售取值基础数据!$B:$B,GG$4),""))</f>
        <v>333.33333333333331</v>
      </c>
      <c r="GH8" s="23" cm="1">
        <f t="array" ref="GH8" ca="1">_xlfn.IFS($A$2="销售计划（销售后）",_xlfn.IFS(GH$4&lt;$C8,($L8-SUMIFS(销售取值基础数据!$J:$J,销售取值基础数据!$I:$I,$A8,销售取值基础数据!$B:$B,"&lt;="&amp;GG$4))*100%/(180-GG$4),GH$4&gt;=$C8,($L8-SUM(辅助表!$P8:GH8))*100%/(180-GG$4)),$A$2="销售计划（销售前）",$L8*80%/180,$A$2="达成情况",IF(GH$4&gt;=$C8,"实际销售数量未更新",IF($C8&gt;GH$4,SUMIFS(销售取值基础数据!$J:$J,销售取值基础数据!$I:$I,$A8,销售取值基础数据!$B:$B,GH$4),"")/(_xlfn.IFS(GH$4&lt;$C8,($L8-SUMIFS(销售取值基础数据!$J:$J,销售取值基础数据!$I:$I,$A8,销售取值基础数据!$B:$B,"&lt;="&amp;GG$4))*100%/(180-GG$4),GH$4&gt;=$C8,($L8-SUM(辅助表!$P8:GH8))*100%/(180-GG$4)))),$A$2="实际销售",IF($C8&gt;GH$4,SUMIFS(销售取值基础数据!$J:$J,销售取值基础数据!$I:$I,$A8,销售取值基础数据!$B:$B,GH$4),""))</f>
        <v>400</v>
      </c>
      <c r="GI8" s="23" cm="1">
        <f t="array" ref="GI8" ca="1">_xlfn.IFS($A$2="销售计划（销售后）",_xlfn.IFS(GI$4&lt;$C8,($L8-SUMIFS(销售取值基础数据!$J:$J,销售取值基础数据!$I:$I,$A8,销售取值基础数据!$B:$B,"&lt;="&amp;GH$4))*100%/(180-GH$4),GI$4&gt;=$C8,($L8-SUM(辅助表!$P8:GI8))*100%/(180-GH$4)),$A$2="销售计划（销售前）",$L8*80%/180,$A$2="达成情况",IF(GI$4&gt;=$C8,"实际销售数量未更新",IF($C8&gt;GI$4,SUMIFS(销售取值基础数据!$J:$J,销售取值基础数据!$I:$I,$A8,销售取值基础数据!$B:$B,GI$4),"")/(_xlfn.IFS(GI$4&lt;$C8,($L8-SUMIFS(销售取值基础数据!$J:$J,销售取值基础数据!$I:$I,$A8,销售取值基础数据!$B:$B,"&lt;="&amp;GH$4))*100%/(180-GH$4),GI$4&gt;=$C8,($L8-SUM(辅助表!$P8:GI8))*100%/(180-GH$4)))),$A$2="实际销售",IF($C8&gt;GI$4,SUMIFS(销售取值基础数据!$J:$J,销售取值基础数据!$I:$I,$A8,销售取值基础数据!$B:$B,GI$4),""))</f>
        <v>500</v>
      </c>
      <c r="GJ8" s="23" cm="1">
        <f t="array" ref="GJ8" ca="1">_xlfn.IFS($A$2="销售计划（销售后）",_xlfn.IFS(GJ$4&lt;$C8,($L8-SUMIFS(销售取值基础数据!$J:$J,销售取值基础数据!$I:$I,$A8,销售取值基础数据!$B:$B,"&lt;="&amp;GI$4))*100%/(180-GI$4),GJ$4&gt;=$C8,($L8-SUM(辅助表!$P8:GJ8))*100%/(180-GI$4)),$A$2="销售计划（销售前）",$L8*80%/180,$A$2="达成情况",IF(GJ$4&gt;=$C8,"实际销售数量未更新",IF($C8&gt;GJ$4,SUMIFS(销售取值基础数据!$J:$J,销售取值基础数据!$I:$I,$A8,销售取值基础数据!$B:$B,GJ$4),"")/(_xlfn.IFS(GJ$4&lt;$C8,($L8-SUMIFS(销售取值基础数据!$J:$J,销售取值基础数据!$I:$I,$A8,销售取值基础数据!$B:$B,"&lt;="&amp;GI$4))*100%/(180-GI$4),GJ$4&gt;=$C8,($L8-SUM(辅助表!$P8:GJ8))*100%/(180-GI$4)))),$A$2="实际销售",IF($C8&gt;GJ$4,SUMIFS(销售取值基础数据!$J:$J,销售取值基础数据!$I:$I,$A8,销售取值基础数据!$B:$B,GJ$4),""))</f>
        <v>666.66666666666663</v>
      </c>
      <c r="GK8" s="23" cm="1">
        <f t="array" ref="GK8" ca="1">_xlfn.IFS($A$2="销售计划（销售后）",_xlfn.IFS(GK$4&lt;$C8,($L8-SUMIFS(销售取值基础数据!$J:$J,销售取值基础数据!$I:$I,$A8,销售取值基础数据!$B:$B,"&lt;="&amp;GJ$4))*100%/(180-GJ$4),GK$4&gt;=$C8,($L8-SUM(辅助表!$P8:GK8))*100%/(180-GJ$4)),$A$2="销售计划（销售前）",$L8*80%/180,$A$2="达成情况",IF(GK$4&gt;=$C8,"实际销售数量未更新",IF($C8&gt;GK$4,SUMIFS(销售取值基础数据!$J:$J,销售取值基础数据!$I:$I,$A8,销售取值基础数据!$B:$B,GK$4),"")/(_xlfn.IFS(GK$4&lt;$C8,($L8-SUMIFS(销售取值基础数据!$J:$J,销售取值基础数据!$I:$I,$A8,销售取值基础数据!$B:$B,"&lt;="&amp;GJ$4))*100%/(180-GJ$4),GK$4&gt;=$C8,($L8-SUM(辅助表!$P8:GK8))*100%/(180-GJ$4)))),$A$2="实际销售",IF($C8&gt;GK$4,SUMIFS(销售取值基础数据!$J:$J,销售取值基础数据!$I:$I,$A8,销售取值基础数据!$B:$B,GK$4),""))</f>
        <v>1000</v>
      </c>
      <c r="GL8" s="23" cm="1">
        <f t="array" ref="GL8" ca="1">_xlfn.IFS($A$2="销售计划（销售后）",_xlfn.IFS(GL$4&lt;$C8,($L8-SUMIFS(销售取值基础数据!$J:$J,销售取值基础数据!$I:$I,$A8,销售取值基础数据!$B:$B,"&lt;="&amp;GK$4))*100%/(180-GK$4),GL$4&gt;=$C8,($L8-SUM(辅助表!$P8:GL8))*100%/(180-GK$4)),$A$2="销售计划（销售前）",$L8*80%/180,$A$2="达成情况",IF(GL$4&gt;=$C8,"实际销售数量未更新",IF($C8&gt;GL$4,SUMIFS(销售取值基础数据!$J:$J,销售取值基础数据!$I:$I,$A8,销售取值基础数据!$B:$B,GL$4),"")/(_xlfn.IFS(GL$4&lt;$C8,($L8-SUMIFS(销售取值基础数据!$J:$J,销售取值基础数据!$I:$I,$A8,销售取值基础数据!$B:$B,"&lt;="&amp;GK$4))*100%/(180-GK$4),GL$4&gt;=$C8,($L8-SUM(辅助表!$P8:GL8))*100%/(180-GK$4)))),$A$2="实际销售",IF($C8&gt;GL$4,SUMIFS(销售取值基础数据!$J:$J,销售取值基础数据!$I:$I,$A8,销售取值基础数据!$B:$B,GL$4),""))</f>
        <v>2000</v>
      </c>
    </row>
    <row r="9" spans="1:194" hidden="1" x14ac:dyDescent="0.25">
      <c r="A9" s="9"/>
      <c r="B9" s="21"/>
      <c r="C9" s="29">
        <f t="shared" ca="1" si="0"/>
        <v>46204</v>
      </c>
      <c r="D9" s="29" t="str" cm="1">
        <f t="array" ref="D9" ca="1">_xlfn.IFS(AND(TODAY()-B9&lt;=30,TODAY()-B9&gt;=0),"新品期",AND(TODAY()-B9&gt;=31,TODAY()-B9&lt;=120),"热销期",AND(TODAY()-B9&gt;=121,TODAY()-B9&lt;=180),"清货期",TODAY()-B9&gt;180,"滞销")</f>
        <v>滞销</v>
      </c>
      <c r="E9" s="9">
        <f t="shared" si="2"/>
        <v>0</v>
      </c>
      <c r="F9" s="35" t="e">
        <f>E9/(SUMIFS(销售取值基础数据!J:J,销售取值基础数据!I:I,A9,销售取值基础数据!F:F,"可取")/30)</f>
        <v>#DIV/0!</v>
      </c>
      <c r="G9" s="9">
        <f>SUMIF(销售取值基础数据!I:I,A9,销售取值基础数据!J:J)</f>
        <v>0</v>
      </c>
      <c r="H9" s="10" t="e">
        <f t="shared" si="1"/>
        <v>#DIV/0!</v>
      </c>
      <c r="I9" s="10" t="e">
        <f ca="1">M9/'销售计划（销售前）'!M9</f>
        <v>#NAME?</v>
      </c>
      <c r="J9" s="10" t="e">
        <f ca="1">SUMIFS(销售取值基础数据!J:J,销售取值基础数据!I:I,A9,销售取值基础数据!E:E,"可取")/SUM(INDEX('销售计划（销售前）'!R9:GO9,C9-1):INDEX('销售计划（销售前）'!R9:GO9,C9-7))</f>
        <v>#REF!</v>
      </c>
      <c r="K9" s="10" t="e">
        <f ca="1">SUMIFS(销售取值基础数据!J:J,销售取值基础数据!I:I,A9,销售取值基础数据!F:F,"可取")/SUM(INDEX('销售计划（销售前）'!R9:GO9,C9-1):INDEX('销售计划（销售前）'!R9:GO9,C9-30))</f>
        <v>#REF!</v>
      </c>
      <c r="L9" s="9"/>
      <c r="M9" s="40" t="e">
        <f ca="1">_xlfn.XLOOKUP(A9,销售取值基础数据!I:I,销售取值基础数据!J:J,0,0,-1)</f>
        <v>#NAME?</v>
      </c>
      <c r="N9" s="36" t="str" cm="1">
        <f t="array" ref="N9" ca="1">IF($A$2="销售计划（销售后）",IF(C9&gt;180,"0",INDEX(O9:GL9,C9)),"")</f>
        <v>0</v>
      </c>
      <c r="O9" s="23" cm="1">
        <f t="array" ref="O9" ca="1">_xlfn.IFS($A$2="销售计划（销售后）",$L9*80%/180,$A$2="销售计划（销售前）",$L9*80%/180,$A$2="达成情况",IF(O$4&gt;=$C9,"实际销售数量未更新",SUMIFS(销售取值基础数据!J:J,销售取值基础数据!I:I,A9,销售取值基础数据!B:B,$O$4)/($L9*80%/180)),$A$2="实际销售",SUMIFS(销售取值基础数据!J:J,销售取值基础数据!I:I,A9,销售取值基础数据!B:B,$O$4))</f>
        <v>0</v>
      </c>
      <c r="P9" s="23" cm="1">
        <f t="array" ref="P9" ca="1">_xlfn.IFS($A$2="销售计划（销售后）",_xlfn.IFS(P$4&lt;$C9,($L9-SUMIFS(销售取值基础数据!$J:$J,销售取值基础数据!$I:$I,$A9,销售取值基础数据!$B:$B,"&lt;="&amp;O$4))*80%/(180-O$4),P$4&gt;=$C9,($L9-SUM(辅助表!$P9:P9))*80%/(180-O$4)),$A$2="销售计划（销售前）",$L9*80%/180,$A$2="达成情况",IF(P$4&gt;=$C9,"实际销售数量未更新",IF($C9&gt;P$4,SUMIFS(销售取值基础数据!$J:$J,销售取值基础数据!$I:$I,$A9,销售取值基础数据!$B:$B,P$4),"")/(_xlfn.IFS(P$4&lt;$C9,($L9-SUMIFS(销售取值基础数据!$J:$J,销售取值基础数据!$I:$I,$A9,销售取值基础数据!$B:$B,"&lt;="&amp;O$4))*80%/(180-O$4),P$4&gt;=$C9,($L9-SUM(辅助表!$P9:P9))*80%/(180-O$4)))),$A$2="实际销售",IF($C9&gt;P$4,SUMIFS(销售取值基础数据!$J:$J,销售取值基础数据!$I:$I,$A9,销售取值基础数据!$B:$B,P$4),""))</f>
        <v>0</v>
      </c>
      <c r="Q9" s="23" cm="1">
        <f t="array" ref="Q9" ca="1">_xlfn.IFS($A$2="销售计划（销售后）",_xlfn.IFS(Q$4&lt;$C9,($L9-SUMIFS(销售取值基础数据!$J:$J,销售取值基础数据!$I:$I,$A9,销售取值基础数据!$B:$B,"&lt;="&amp;P$4))*80%/(180-P$4),Q$4&gt;=$C9,($L9-SUM(辅助表!$P9:Q9))*80%/(180-P$4)),$A$2="销售计划（销售前）",$L9*80%/180,$A$2="达成情况",IF(Q$4&gt;=$C9,"实际销售数量未更新",IF($C9&gt;Q$4,SUMIFS(销售取值基础数据!$J:$J,销售取值基础数据!$I:$I,$A9,销售取值基础数据!$B:$B,Q$4),"")/(_xlfn.IFS(Q$4&lt;$C9,($L9-SUMIFS(销售取值基础数据!$J:$J,销售取值基础数据!$I:$I,$A9,销售取值基础数据!$B:$B,"&lt;="&amp;P$4))*80%/(180-P$4),Q$4&gt;=$C9,($L9-SUM(辅助表!$P9:Q9))*80%/(180-P$4)))),$A$2="实际销售",IF($C9&gt;Q$4,SUMIFS(销售取值基础数据!$J:$J,销售取值基础数据!$I:$I,$A9,销售取值基础数据!$B:$B,Q$4),""))</f>
        <v>0</v>
      </c>
      <c r="R9" s="23" cm="1">
        <f t="array" ref="R9" ca="1">_xlfn.IFS($A$2="销售计划（销售后）",_xlfn.IFS(R$4&lt;$C9,($L9-SUMIFS(销售取值基础数据!$J:$J,销售取值基础数据!$I:$I,$A9,销售取值基础数据!$B:$B,"&lt;="&amp;Q$4))*80%/(180-Q$4),R$4&gt;=$C9,($L9-SUM(辅助表!$P9:R9))*80%/(180-Q$4)),$A$2="销售计划（销售前）",$L9*80%/180,$A$2="达成情况",IF(R$4&gt;=$C9,"实际销售数量未更新",IF($C9&gt;R$4,SUMIFS(销售取值基础数据!$J:$J,销售取值基础数据!$I:$I,$A9,销售取值基础数据!$B:$B,R$4),"")/(_xlfn.IFS(R$4&lt;$C9,($L9-SUMIFS(销售取值基础数据!$J:$J,销售取值基础数据!$I:$I,$A9,销售取值基础数据!$B:$B,"&lt;="&amp;Q$4))*80%/(180-Q$4),R$4&gt;=$C9,($L9-SUM(辅助表!$P9:R9))*80%/(180-Q$4)))),$A$2="实际销售",IF($C9&gt;R$4,SUMIFS(销售取值基础数据!$J:$J,销售取值基础数据!$I:$I,$A9,销售取值基础数据!$B:$B,R$4),""))</f>
        <v>0</v>
      </c>
      <c r="S9" s="23" cm="1">
        <f t="array" ref="S9" ca="1">_xlfn.IFS($A$2="销售计划（销售后）",_xlfn.IFS(S$4&lt;$C9,($L9-SUMIFS(销售取值基础数据!$J:$J,销售取值基础数据!$I:$I,$A9,销售取值基础数据!$B:$B,"&lt;="&amp;R$4))*80%/(180-R$4),S$4&gt;=$C9,($L9-SUM(辅助表!$P9:S9))*80%/(180-R$4)),$A$2="销售计划（销售前）",$L9*80%/180,$A$2="达成情况",IF(S$4&gt;=$C9,"实际销售数量未更新",IF($C9&gt;S$4,SUMIFS(销售取值基础数据!$J:$J,销售取值基础数据!$I:$I,$A9,销售取值基础数据!$B:$B,S$4),"")/(_xlfn.IFS(S$4&lt;$C9,($L9-SUMIFS(销售取值基础数据!$J:$J,销售取值基础数据!$I:$I,$A9,销售取值基础数据!$B:$B,"&lt;="&amp;R$4))*80%/(180-R$4),S$4&gt;=$C9,($L9-SUM(辅助表!$P9:S9))*80%/(180-R$4)))),$A$2="实际销售",IF($C9&gt;S$4,SUMIFS(销售取值基础数据!$J:$J,销售取值基础数据!$I:$I,$A9,销售取值基础数据!$B:$B,S$4),""))</f>
        <v>0</v>
      </c>
      <c r="T9" s="23" cm="1">
        <f t="array" ref="T9" ca="1">_xlfn.IFS($A$2="销售计划（销售后）",_xlfn.IFS(T$4&lt;$C9,($L9-SUMIFS(销售取值基础数据!$J:$J,销售取值基础数据!$I:$I,$A9,销售取值基础数据!$B:$B,"&lt;="&amp;S$4))*80%/(180-S$4),T$4&gt;=$C9,($L9-SUM(辅助表!$P9:T9))*80%/(180-S$4)),$A$2="销售计划（销售前）",$L9*80%/180,$A$2="达成情况",IF(T$4&gt;=$C9,"实际销售数量未更新",IF($C9&gt;T$4,SUMIFS(销售取值基础数据!$J:$J,销售取值基础数据!$I:$I,$A9,销售取值基础数据!$B:$B,T$4),"")/(_xlfn.IFS(T$4&lt;$C9,($L9-SUMIFS(销售取值基础数据!$J:$J,销售取值基础数据!$I:$I,$A9,销售取值基础数据!$B:$B,"&lt;="&amp;S$4))*80%/(180-S$4),T$4&gt;=$C9,($L9-SUM(辅助表!$P9:T9))*80%/(180-S$4)))),$A$2="实际销售",IF($C9&gt;T$4,SUMIFS(销售取值基础数据!$J:$J,销售取值基础数据!$I:$I,$A9,销售取值基础数据!$B:$B,T$4),""))</f>
        <v>0</v>
      </c>
      <c r="U9" s="23" cm="1">
        <f t="array" ref="U9" ca="1">_xlfn.IFS($A$2="销售计划（销售后）",_xlfn.IFS(U$4&lt;$C9,($L9-SUMIFS(销售取值基础数据!$J:$J,销售取值基础数据!$I:$I,$A9,销售取值基础数据!$B:$B,"&lt;="&amp;T$4))*80%/(180-T$4),U$4&gt;=$C9,($L9-SUM(辅助表!$P9:U9))*80%/(180-T$4)),$A$2="销售计划（销售前）",$L9*80%/180,$A$2="达成情况",IF(U$4&gt;=$C9,"实际销售数量未更新",IF($C9&gt;U$4,SUMIFS(销售取值基础数据!$J:$J,销售取值基础数据!$I:$I,$A9,销售取值基础数据!$B:$B,U$4),"")/(_xlfn.IFS(U$4&lt;$C9,($L9-SUMIFS(销售取值基础数据!$J:$J,销售取值基础数据!$I:$I,$A9,销售取值基础数据!$B:$B,"&lt;="&amp;T$4))*80%/(180-T$4),U$4&gt;=$C9,($L9-SUM(辅助表!$P9:U9))*80%/(180-T$4)))),$A$2="实际销售",IF($C9&gt;U$4,SUMIFS(销售取值基础数据!$J:$J,销售取值基础数据!$I:$I,$A9,销售取值基础数据!$B:$B,U$4),""))</f>
        <v>0</v>
      </c>
      <c r="V9" s="23" cm="1">
        <f t="array" ref="V9" ca="1">_xlfn.IFS($A$2="销售计划（销售后）",_xlfn.IFS(V$4&lt;$C9,($L9-SUMIFS(销售取值基础数据!$J:$J,销售取值基础数据!$I:$I,$A9,销售取值基础数据!$B:$B,"&lt;="&amp;U$4))*80%/(180-U$4),V$4&gt;=$C9,($L9-SUM(辅助表!$P9:V9))*80%/(180-U$4)),$A$2="销售计划（销售前）",$L9*80%/180,$A$2="达成情况",IF(V$4&gt;=$C9,"实际销售数量未更新",IF($C9&gt;V$4,SUMIFS(销售取值基础数据!$J:$J,销售取值基础数据!$I:$I,$A9,销售取值基础数据!$B:$B,V$4),"")/(_xlfn.IFS(V$4&lt;$C9,($L9-SUMIFS(销售取值基础数据!$J:$J,销售取值基础数据!$I:$I,$A9,销售取值基础数据!$B:$B,"&lt;="&amp;U$4))*80%/(180-U$4),V$4&gt;=$C9,($L9-SUM(辅助表!$P9:V9))*80%/(180-U$4)))),$A$2="实际销售",IF($C9&gt;V$4,SUMIFS(销售取值基础数据!$J:$J,销售取值基础数据!$I:$I,$A9,销售取值基础数据!$B:$B,V$4),""))</f>
        <v>0</v>
      </c>
      <c r="W9" s="23" cm="1">
        <f t="array" ref="W9" ca="1">_xlfn.IFS($A$2="销售计划（销售后）",_xlfn.IFS(W$4&lt;$C9,($L9-SUMIFS(销售取值基础数据!$J:$J,销售取值基础数据!$I:$I,$A9,销售取值基础数据!$B:$B,"&lt;="&amp;V$4))*80%/(180-V$4),W$4&gt;=$C9,($L9-SUM(辅助表!$P9:W9))*80%/(180-V$4)),$A$2="销售计划（销售前）",$L9*80%/180,$A$2="达成情况",IF(W$4&gt;=$C9,"实际销售数量未更新",IF($C9&gt;W$4,SUMIFS(销售取值基础数据!$J:$J,销售取值基础数据!$I:$I,$A9,销售取值基础数据!$B:$B,W$4),"")/(_xlfn.IFS(W$4&lt;$C9,($L9-SUMIFS(销售取值基础数据!$J:$J,销售取值基础数据!$I:$I,$A9,销售取值基础数据!$B:$B,"&lt;="&amp;V$4))*80%/(180-V$4),W$4&gt;=$C9,($L9-SUM(辅助表!$P9:W9))*80%/(180-V$4)))),$A$2="实际销售",IF($C9&gt;W$4,SUMIFS(销售取值基础数据!$J:$J,销售取值基础数据!$I:$I,$A9,销售取值基础数据!$B:$B,W$4),""))</f>
        <v>0</v>
      </c>
      <c r="X9" s="23" cm="1">
        <f t="array" ref="X9" ca="1">_xlfn.IFS($A$2="销售计划（销售后）",_xlfn.IFS(X$4&lt;$C9,($L9-SUMIFS(销售取值基础数据!$J:$J,销售取值基础数据!$I:$I,$A9,销售取值基础数据!$B:$B,"&lt;="&amp;W$4))*80%/(180-W$4),X$4&gt;=$C9,($L9-SUM(辅助表!$P9:X9))*80%/(180-W$4)),$A$2="销售计划（销售前）",$L9*80%/180,$A$2="达成情况",IF(X$4&gt;=$C9,"实际销售数量未更新",IF($C9&gt;X$4,SUMIFS(销售取值基础数据!$J:$J,销售取值基础数据!$I:$I,$A9,销售取值基础数据!$B:$B,X$4),"")/(_xlfn.IFS(X$4&lt;$C9,($L9-SUMIFS(销售取值基础数据!$J:$J,销售取值基础数据!$I:$I,$A9,销售取值基础数据!$B:$B,"&lt;="&amp;W$4))*80%/(180-W$4),X$4&gt;=$C9,($L9-SUM(辅助表!$P9:X9))*80%/(180-W$4)))),$A$2="实际销售",IF($C9&gt;X$4,SUMIFS(销售取值基础数据!$J:$J,销售取值基础数据!$I:$I,$A9,销售取值基础数据!$B:$B,X$4),""))</f>
        <v>0</v>
      </c>
      <c r="Y9" s="23" cm="1">
        <f t="array" ref="Y9" ca="1">_xlfn.IFS($A$2="销售计划（销售后）",_xlfn.IFS(Y$4&lt;$C9,($L9-SUMIFS(销售取值基础数据!$J:$J,销售取值基础数据!$I:$I,$A9,销售取值基础数据!$B:$B,"&lt;="&amp;X$4))*80%/(180-X$4),Y$4&gt;=$C9,($L9-SUM(辅助表!$P9:Y9))*80%/(180-X$4)),$A$2="销售计划（销售前）",$L9*80%/180,$A$2="达成情况",IF(Y$4&gt;=$C9,"实际销售数量未更新",IF($C9&gt;Y$4,SUMIFS(销售取值基础数据!$J:$J,销售取值基础数据!$I:$I,$A9,销售取值基础数据!$B:$B,Y$4),"")/(_xlfn.IFS(Y$4&lt;$C9,($L9-SUMIFS(销售取值基础数据!$J:$J,销售取值基础数据!$I:$I,$A9,销售取值基础数据!$B:$B,"&lt;="&amp;X$4))*80%/(180-X$4),Y$4&gt;=$C9,($L9-SUM(辅助表!$P9:Y9))*80%/(180-X$4)))),$A$2="实际销售",IF($C9&gt;Y$4,SUMIFS(销售取值基础数据!$J:$J,销售取值基础数据!$I:$I,$A9,销售取值基础数据!$B:$B,Y$4),""))</f>
        <v>0</v>
      </c>
      <c r="Z9" s="23" cm="1">
        <f t="array" ref="Z9" ca="1">_xlfn.IFS($A$2="销售计划（销售后）",_xlfn.IFS(Z$4&lt;$C9,($L9-SUMIFS(销售取值基础数据!$J:$J,销售取值基础数据!$I:$I,$A9,销售取值基础数据!$B:$B,"&lt;="&amp;Y$4))*80%/(180-Y$4),Z$4&gt;=$C9,($L9-SUM(辅助表!$P9:Z9))*80%/(180-Y$4)),$A$2="销售计划（销售前）",$L9*80%/180,$A$2="达成情况",IF(Z$4&gt;=$C9,"实际销售数量未更新",IF($C9&gt;Z$4,SUMIFS(销售取值基础数据!$J:$J,销售取值基础数据!$I:$I,$A9,销售取值基础数据!$B:$B,Z$4),"")/(_xlfn.IFS(Z$4&lt;$C9,($L9-SUMIFS(销售取值基础数据!$J:$J,销售取值基础数据!$I:$I,$A9,销售取值基础数据!$B:$B,"&lt;="&amp;Y$4))*80%/(180-Y$4),Z$4&gt;=$C9,($L9-SUM(辅助表!$P9:Z9))*80%/(180-Y$4)))),$A$2="实际销售",IF($C9&gt;Z$4,SUMIFS(销售取值基础数据!$J:$J,销售取值基础数据!$I:$I,$A9,销售取值基础数据!$B:$B,Z$4),""))</f>
        <v>0</v>
      </c>
      <c r="AA9" s="23" cm="1">
        <f t="array" ref="AA9" ca="1">_xlfn.IFS($A$2="销售计划（销售后）",_xlfn.IFS(AA$4&lt;$C9,($L9-SUMIFS(销售取值基础数据!$J:$J,销售取值基础数据!$I:$I,$A9,销售取值基础数据!$B:$B,"&lt;="&amp;Z$4))*80%/(180-Z$4),AA$4&gt;=$C9,($L9-SUM(辅助表!$P9:AA9))*80%/(180-Z$4)),$A$2="销售计划（销售前）",$L9*80%/180,$A$2="达成情况",IF(AA$4&gt;=$C9,"实际销售数量未更新",IF($C9&gt;AA$4,SUMIFS(销售取值基础数据!$J:$J,销售取值基础数据!$I:$I,$A9,销售取值基础数据!$B:$B,AA$4),"")/(_xlfn.IFS(AA$4&lt;$C9,($L9-SUMIFS(销售取值基础数据!$J:$J,销售取值基础数据!$I:$I,$A9,销售取值基础数据!$B:$B,"&lt;="&amp;Z$4))*80%/(180-Z$4),AA$4&gt;=$C9,($L9-SUM(辅助表!$P9:AA9))*80%/(180-Z$4)))),$A$2="实际销售",IF($C9&gt;AA$4,SUMIFS(销售取值基础数据!$J:$J,销售取值基础数据!$I:$I,$A9,销售取值基础数据!$B:$B,AA$4),""))</f>
        <v>0</v>
      </c>
      <c r="AB9" s="23" cm="1">
        <f t="array" ref="AB9" ca="1">_xlfn.IFS($A$2="销售计划（销售后）",_xlfn.IFS(AB$4&lt;$C9,($L9-SUMIFS(销售取值基础数据!$J:$J,销售取值基础数据!$I:$I,$A9,销售取值基础数据!$B:$B,"&lt;="&amp;AA$4))*80%/(180-AA$4),AB$4&gt;=$C9,($L9-SUM(辅助表!$P9:AB9))*80%/(180-AA$4)),$A$2="销售计划（销售前）",$L9*80%/180,$A$2="达成情况",IF(AB$4&gt;=$C9,"实际销售数量未更新",IF($C9&gt;AB$4,SUMIFS(销售取值基础数据!$J:$J,销售取值基础数据!$I:$I,$A9,销售取值基础数据!$B:$B,AB$4),"")/(_xlfn.IFS(AB$4&lt;$C9,($L9-SUMIFS(销售取值基础数据!$J:$J,销售取值基础数据!$I:$I,$A9,销售取值基础数据!$B:$B,"&lt;="&amp;AA$4))*80%/(180-AA$4),AB$4&gt;=$C9,($L9-SUM(辅助表!$P9:AB9))*80%/(180-AA$4)))),$A$2="实际销售",IF($C9&gt;AB$4,SUMIFS(销售取值基础数据!$J:$J,销售取值基础数据!$I:$I,$A9,销售取值基础数据!$B:$B,AB$4),""))</f>
        <v>0</v>
      </c>
      <c r="AC9" s="23" cm="1">
        <f t="array" ref="AC9" ca="1">_xlfn.IFS($A$2="销售计划（销售后）",_xlfn.IFS(AC$4&lt;$C9,($L9-SUMIFS(销售取值基础数据!$J:$J,销售取值基础数据!$I:$I,$A9,销售取值基础数据!$B:$B,"&lt;="&amp;AB$4))*80%/(180-AB$4),AC$4&gt;=$C9,($L9-SUM(辅助表!$P9:AC9))*80%/(180-AB$4)),$A$2="销售计划（销售前）",$L9*80%/180,$A$2="达成情况",IF(AC$4&gt;=$C9,"实际销售数量未更新",IF($C9&gt;AC$4,SUMIFS(销售取值基础数据!$J:$J,销售取值基础数据!$I:$I,$A9,销售取值基础数据!$B:$B,AC$4),"")/(_xlfn.IFS(AC$4&lt;$C9,($L9-SUMIFS(销售取值基础数据!$J:$J,销售取值基础数据!$I:$I,$A9,销售取值基础数据!$B:$B,"&lt;="&amp;AB$4))*80%/(180-AB$4),AC$4&gt;=$C9,($L9-SUM(辅助表!$P9:AC9))*80%/(180-AB$4)))),$A$2="实际销售",IF($C9&gt;AC$4,SUMIFS(销售取值基础数据!$J:$J,销售取值基础数据!$I:$I,$A9,销售取值基础数据!$B:$B,AC$4),""))</f>
        <v>0</v>
      </c>
      <c r="AD9" s="23" cm="1">
        <f t="array" ref="AD9" ca="1">_xlfn.IFS($A$2="销售计划（销售后）",_xlfn.IFS(AD$4&lt;$C9,($L9-SUMIFS(销售取值基础数据!$J:$J,销售取值基础数据!$I:$I,$A9,销售取值基础数据!$B:$B,"&lt;="&amp;AC$4))*80%/(180-AC$4),AD$4&gt;=$C9,($L9-SUM(辅助表!$P9:AD9))*80%/(180-AC$4)),$A$2="销售计划（销售前）",$L9*80%/180,$A$2="达成情况",IF(AD$4&gt;=$C9,"实际销售数量未更新",IF($C9&gt;AD$4,SUMIFS(销售取值基础数据!$J:$J,销售取值基础数据!$I:$I,$A9,销售取值基础数据!$B:$B,AD$4),"")/(_xlfn.IFS(AD$4&lt;$C9,($L9-SUMIFS(销售取值基础数据!$J:$J,销售取值基础数据!$I:$I,$A9,销售取值基础数据!$B:$B,"&lt;="&amp;AC$4))*80%/(180-AC$4),AD$4&gt;=$C9,($L9-SUM(辅助表!$P9:AD9))*80%/(180-AC$4)))),$A$2="实际销售",IF($C9&gt;AD$4,SUMIFS(销售取值基础数据!$J:$J,销售取值基础数据!$I:$I,$A9,销售取值基础数据!$B:$B,AD$4),""))</f>
        <v>0</v>
      </c>
      <c r="AE9" s="23" cm="1">
        <f t="array" ref="AE9" ca="1">_xlfn.IFS($A$2="销售计划（销售后）",_xlfn.IFS(AE$4&lt;$C9,($L9-SUMIFS(销售取值基础数据!$J:$J,销售取值基础数据!$I:$I,$A9,销售取值基础数据!$B:$B,"&lt;="&amp;AD$4))*80%/(180-AD$4),AE$4&gt;=$C9,($L9-SUM(辅助表!$P9:AE9))*80%/(180-AD$4)),$A$2="销售计划（销售前）",$L9*80%/180,$A$2="达成情况",IF(AE$4&gt;=$C9,"实际销售数量未更新",IF($C9&gt;AE$4,SUMIFS(销售取值基础数据!$J:$J,销售取值基础数据!$I:$I,$A9,销售取值基础数据!$B:$B,AE$4),"")/(_xlfn.IFS(AE$4&lt;$C9,($L9-SUMIFS(销售取值基础数据!$J:$J,销售取值基础数据!$I:$I,$A9,销售取值基础数据!$B:$B,"&lt;="&amp;AD$4))*80%/(180-AD$4),AE$4&gt;=$C9,($L9-SUM(辅助表!$P9:AE9))*80%/(180-AD$4)))),$A$2="实际销售",IF($C9&gt;AE$4,SUMIFS(销售取值基础数据!$J:$J,销售取值基础数据!$I:$I,$A9,销售取值基础数据!$B:$B,AE$4),""))</f>
        <v>0</v>
      </c>
      <c r="AF9" s="23" cm="1">
        <f t="array" ref="AF9" ca="1">_xlfn.IFS($A$2="销售计划（销售后）",_xlfn.IFS(AF$4&lt;$C9,($L9-SUMIFS(销售取值基础数据!$J:$J,销售取值基础数据!$I:$I,$A9,销售取值基础数据!$B:$B,"&lt;="&amp;AE$4))*80%/(180-AE$4),AF$4&gt;=$C9,($L9-SUM(辅助表!$P9:AF9))*80%/(180-AE$4)),$A$2="销售计划（销售前）",$L9*80%/180,$A$2="达成情况",IF(AF$4&gt;=$C9,"实际销售数量未更新",IF($C9&gt;AF$4,SUMIFS(销售取值基础数据!$J:$J,销售取值基础数据!$I:$I,$A9,销售取值基础数据!$B:$B,AF$4),"")/(_xlfn.IFS(AF$4&lt;$C9,($L9-SUMIFS(销售取值基础数据!$J:$J,销售取值基础数据!$I:$I,$A9,销售取值基础数据!$B:$B,"&lt;="&amp;AE$4))*80%/(180-AE$4),AF$4&gt;=$C9,($L9-SUM(辅助表!$P9:AF9))*80%/(180-AE$4)))),$A$2="实际销售",IF($C9&gt;AF$4,SUMIFS(销售取值基础数据!$J:$J,销售取值基础数据!$I:$I,$A9,销售取值基础数据!$B:$B,AF$4),""))</f>
        <v>0</v>
      </c>
      <c r="AG9" s="23" cm="1">
        <f t="array" ref="AG9" ca="1">_xlfn.IFS($A$2="销售计划（销售后）",_xlfn.IFS(AG$4&lt;$C9,($L9-SUMIFS(销售取值基础数据!$J:$J,销售取值基础数据!$I:$I,$A9,销售取值基础数据!$B:$B,"&lt;="&amp;AF$4))*80%/(180-AF$4),AG$4&gt;=$C9,($L9-SUM(辅助表!$P9:AG9))*80%/(180-AF$4)),$A$2="销售计划（销售前）",$L9*80%/180,$A$2="达成情况",IF(AG$4&gt;=$C9,"实际销售数量未更新",IF($C9&gt;AG$4,SUMIFS(销售取值基础数据!$J:$J,销售取值基础数据!$I:$I,$A9,销售取值基础数据!$B:$B,AG$4),"")/(_xlfn.IFS(AG$4&lt;$C9,($L9-SUMIFS(销售取值基础数据!$J:$J,销售取值基础数据!$I:$I,$A9,销售取值基础数据!$B:$B,"&lt;="&amp;AF$4))*80%/(180-AF$4),AG$4&gt;=$C9,($L9-SUM(辅助表!$P9:AG9))*80%/(180-AF$4)))),$A$2="实际销售",IF($C9&gt;AG$4,SUMIFS(销售取值基础数据!$J:$J,销售取值基础数据!$I:$I,$A9,销售取值基础数据!$B:$B,AG$4),""))</f>
        <v>0</v>
      </c>
      <c r="AH9" s="23" cm="1">
        <f t="array" ref="AH9" ca="1">_xlfn.IFS($A$2="销售计划（销售后）",_xlfn.IFS(AH$4&lt;$C9,($L9-SUMIFS(销售取值基础数据!$J:$J,销售取值基础数据!$I:$I,$A9,销售取值基础数据!$B:$B,"&lt;="&amp;AG$4))*80%/(180-AG$4),AH$4&gt;=$C9,($L9-SUM(辅助表!$P9:AH9))*80%/(180-AG$4)),$A$2="销售计划（销售前）",$L9*80%/180,$A$2="达成情况",IF(AH$4&gt;=$C9,"实际销售数量未更新",IF($C9&gt;AH$4,SUMIFS(销售取值基础数据!$J:$J,销售取值基础数据!$I:$I,$A9,销售取值基础数据!$B:$B,AH$4),"")/(_xlfn.IFS(AH$4&lt;$C9,($L9-SUMIFS(销售取值基础数据!$J:$J,销售取值基础数据!$I:$I,$A9,销售取值基础数据!$B:$B,"&lt;="&amp;AG$4))*80%/(180-AG$4),AH$4&gt;=$C9,($L9-SUM(辅助表!$P9:AH9))*80%/(180-AG$4)))),$A$2="实际销售",IF($C9&gt;AH$4,SUMIFS(销售取值基础数据!$J:$J,销售取值基础数据!$I:$I,$A9,销售取值基础数据!$B:$B,AH$4),""))</f>
        <v>0</v>
      </c>
      <c r="AI9" s="23" cm="1">
        <f t="array" ref="AI9" ca="1">_xlfn.IFS($A$2="销售计划（销售后）",_xlfn.IFS(AI$4&lt;$C9,($L9-SUMIFS(销售取值基础数据!$J:$J,销售取值基础数据!$I:$I,$A9,销售取值基础数据!$B:$B,"&lt;="&amp;AH$4))*80%/(180-AH$4),AI$4&gt;=$C9,($L9-SUM(辅助表!$P9:AI9))*80%/(180-AH$4)),$A$2="销售计划（销售前）",$L9*80%/180,$A$2="达成情况",IF(AI$4&gt;=$C9,"实际销售数量未更新",IF($C9&gt;AI$4,SUMIFS(销售取值基础数据!$J:$J,销售取值基础数据!$I:$I,$A9,销售取值基础数据!$B:$B,AI$4),"")/(_xlfn.IFS(AI$4&lt;$C9,($L9-SUMIFS(销售取值基础数据!$J:$J,销售取值基础数据!$I:$I,$A9,销售取值基础数据!$B:$B,"&lt;="&amp;AH$4))*80%/(180-AH$4),AI$4&gt;=$C9,($L9-SUM(辅助表!$P9:AI9))*80%/(180-AH$4)))),$A$2="实际销售",IF($C9&gt;AI$4,SUMIFS(销售取值基础数据!$J:$J,销售取值基础数据!$I:$I,$A9,销售取值基础数据!$B:$B,AI$4),""))</f>
        <v>0</v>
      </c>
      <c r="AJ9" s="23" cm="1">
        <f t="array" ref="AJ9" ca="1">_xlfn.IFS($A$2="销售计划（销售后）",_xlfn.IFS(AJ$4&lt;$C9,($L9-SUMIFS(销售取值基础数据!$J:$J,销售取值基础数据!$I:$I,$A9,销售取值基础数据!$B:$B,"&lt;="&amp;AI$4))*80%/(180-AI$4),AJ$4&gt;=$C9,($L9-SUM(辅助表!$P9:AJ9))*80%/(180-AI$4)),$A$2="销售计划（销售前）",$L9*80%/180,$A$2="达成情况",IF(AJ$4&gt;=$C9,"实际销售数量未更新",IF($C9&gt;AJ$4,SUMIFS(销售取值基础数据!$J:$J,销售取值基础数据!$I:$I,$A9,销售取值基础数据!$B:$B,AJ$4),"")/(_xlfn.IFS(AJ$4&lt;$C9,($L9-SUMIFS(销售取值基础数据!$J:$J,销售取值基础数据!$I:$I,$A9,销售取值基础数据!$B:$B,"&lt;="&amp;AI$4))*80%/(180-AI$4),AJ$4&gt;=$C9,($L9-SUM(辅助表!$P9:AJ9))*80%/(180-AI$4)))),$A$2="实际销售",IF($C9&gt;AJ$4,SUMIFS(销售取值基础数据!$J:$J,销售取值基础数据!$I:$I,$A9,销售取值基础数据!$B:$B,AJ$4),""))</f>
        <v>0</v>
      </c>
      <c r="AK9" s="23" cm="1">
        <f t="array" ref="AK9" ca="1">_xlfn.IFS($A$2="销售计划（销售后）",_xlfn.IFS(AK$4&lt;$C9,($L9-SUMIFS(销售取值基础数据!$J:$J,销售取值基础数据!$I:$I,$A9,销售取值基础数据!$B:$B,"&lt;="&amp;AJ$4))*80%/(180-AJ$4),AK$4&gt;=$C9,($L9-SUM(辅助表!$P9:AK9))*80%/(180-AJ$4)),$A$2="销售计划（销售前）",$L9*80%/180,$A$2="达成情况",IF(AK$4&gt;=$C9,"实际销售数量未更新",IF($C9&gt;AK$4,SUMIFS(销售取值基础数据!$J:$J,销售取值基础数据!$I:$I,$A9,销售取值基础数据!$B:$B,AK$4),"")/(_xlfn.IFS(AK$4&lt;$C9,($L9-SUMIFS(销售取值基础数据!$J:$J,销售取值基础数据!$I:$I,$A9,销售取值基础数据!$B:$B,"&lt;="&amp;AJ$4))*80%/(180-AJ$4),AK$4&gt;=$C9,($L9-SUM(辅助表!$P9:AK9))*80%/(180-AJ$4)))),$A$2="实际销售",IF($C9&gt;AK$4,SUMIFS(销售取值基础数据!$J:$J,销售取值基础数据!$I:$I,$A9,销售取值基础数据!$B:$B,AK$4),""))</f>
        <v>0</v>
      </c>
      <c r="AL9" s="23" cm="1">
        <f t="array" ref="AL9" ca="1">_xlfn.IFS($A$2="销售计划（销售后）",_xlfn.IFS(AL$4&lt;$C9,($L9-SUMIFS(销售取值基础数据!$J:$J,销售取值基础数据!$I:$I,$A9,销售取值基础数据!$B:$B,"&lt;="&amp;AK$4))*80%/(180-AK$4),AL$4&gt;=$C9,($L9-SUM(辅助表!$P9:AL9))*80%/(180-AK$4)),$A$2="销售计划（销售前）",$L9*80%/180,$A$2="达成情况",IF(AL$4&gt;=$C9,"实际销售数量未更新",IF($C9&gt;AL$4,SUMIFS(销售取值基础数据!$J:$J,销售取值基础数据!$I:$I,$A9,销售取值基础数据!$B:$B,AL$4),"")/(_xlfn.IFS(AL$4&lt;$C9,($L9-SUMIFS(销售取值基础数据!$J:$J,销售取值基础数据!$I:$I,$A9,销售取值基础数据!$B:$B,"&lt;="&amp;AK$4))*80%/(180-AK$4),AL$4&gt;=$C9,($L9-SUM(辅助表!$P9:AL9))*80%/(180-AK$4)))),$A$2="实际销售",IF($C9&gt;AL$4,SUMIFS(销售取值基础数据!$J:$J,销售取值基础数据!$I:$I,$A9,销售取值基础数据!$B:$B,AL$4),""))</f>
        <v>0</v>
      </c>
      <c r="AM9" s="23" cm="1">
        <f t="array" ref="AM9" ca="1">_xlfn.IFS($A$2="销售计划（销售后）",_xlfn.IFS(AM$4&lt;$C9,($L9-SUMIFS(销售取值基础数据!$J:$J,销售取值基础数据!$I:$I,$A9,销售取值基础数据!$B:$B,"&lt;="&amp;AL$4))*80%/(180-AL$4),AM$4&gt;=$C9,($L9-SUM(辅助表!$P9:AM9))*80%/(180-AL$4)),$A$2="销售计划（销售前）",$L9*80%/180,$A$2="达成情况",IF(AM$4&gt;=$C9,"实际销售数量未更新",IF($C9&gt;AM$4,SUMIFS(销售取值基础数据!$J:$J,销售取值基础数据!$I:$I,$A9,销售取值基础数据!$B:$B,AM$4),"")/(_xlfn.IFS(AM$4&lt;$C9,($L9-SUMIFS(销售取值基础数据!$J:$J,销售取值基础数据!$I:$I,$A9,销售取值基础数据!$B:$B,"&lt;="&amp;AL$4))*80%/(180-AL$4),AM$4&gt;=$C9,($L9-SUM(辅助表!$P9:AM9))*80%/(180-AL$4)))),$A$2="实际销售",IF($C9&gt;AM$4,SUMIFS(销售取值基础数据!$J:$J,销售取值基础数据!$I:$I,$A9,销售取值基础数据!$B:$B,AM$4),""))</f>
        <v>0</v>
      </c>
      <c r="AN9" s="23" cm="1">
        <f t="array" ref="AN9" ca="1">_xlfn.IFS($A$2="销售计划（销售后）",_xlfn.IFS(AN$4&lt;$C9,($L9-SUMIFS(销售取值基础数据!$J:$J,销售取值基础数据!$I:$I,$A9,销售取值基础数据!$B:$B,"&lt;="&amp;AM$4))*80%/(180-AM$4),AN$4&gt;=$C9,($L9-SUM(辅助表!$P9:AN9))*80%/(180-AM$4)),$A$2="销售计划（销售前）",$L9*80%/180,$A$2="达成情况",IF(AN$4&gt;=$C9,"实际销售数量未更新",IF($C9&gt;AN$4,SUMIFS(销售取值基础数据!$J:$J,销售取值基础数据!$I:$I,$A9,销售取值基础数据!$B:$B,AN$4),"")/(_xlfn.IFS(AN$4&lt;$C9,($L9-SUMIFS(销售取值基础数据!$J:$J,销售取值基础数据!$I:$I,$A9,销售取值基础数据!$B:$B,"&lt;="&amp;AM$4))*80%/(180-AM$4),AN$4&gt;=$C9,($L9-SUM(辅助表!$P9:AN9))*80%/(180-AM$4)))),$A$2="实际销售",IF($C9&gt;AN$4,SUMIFS(销售取值基础数据!$J:$J,销售取值基础数据!$I:$I,$A9,销售取值基础数据!$B:$B,AN$4),""))</f>
        <v>0</v>
      </c>
      <c r="AO9" s="23" cm="1">
        <f t="array" ref="AO9" ca="1">_xlfn.IFS($A$2="销售计划（销售后）",_xlfn.IFS(AO$4&lt;$C9,($L9-SUMIFS(销售取值基础数据!$J:$J,销售取值基础数据!$I:$I,$A9,销售取值基础数据!$B:$B,"&lt;="&amp;AN$4))*80%/(180-AN$4),AO$4&gt;=$C9,($L9-SUM(辅助表!$P9:AO9))*80%/(180-AN$4)),$A$2="销售计划（销售前）",$L9*80%/180,$A$2="达成情况",IF(AO$4&gt;=$C9,"实际销售数量未更新",IF($C9&gt;AO$4,SUMIFS(销售取值基础数据!$J:$J,销售取值基础数据!$I:$I,$A9,销售取值基础数据!$B:$B,AO$4),"")/(_xlfn.IFS(AO$4&lt;$C9,($L9-SUMIFS(销售取值基础数据!$J:$J,销售取值基础数据!$I:$I,$A9,销售取值基础数据!$B:$B,"&lt;="&amp;AN$4))*80%/(180-AN$4),AO$4&gt;=$C9,($L9-SUM(辅助表!$P9:AO9))*80%/(180-AN$4)))),$A$2="实际销售",IF($C9&gt;AO$4,SUMIFS(销售取值基础数据!$J:$J,销售取值基础数据!$I:$I,$A9,销售取值基础数据!$B:$B,AO$4),""))</f>
        <v>0</v>
      </c>
      <c r="AP9" s="23" cm="1">
        <f t="array" ref="AP9" ca="1">_xlfn.IFS($A$2="销售计划（销售后）",_xlfn.IFS(AP$4&lt;$C9,($L9-SUMIFS(销售取值基础数据!$J:$J,销售取值基础数据!$I:$I,$A9,销售取值基础数据!$B:$B,"&lt;="&amp;AO$4))*80%/(180-AO$4),AP$4&gt;=$C9,($L9-SUM(辅助表!$P9:AP9))*80%/(180-AO$4)),$A$2="销售计划（销售前）",$L9*80%/180,$A$2="达成情况",IF(AP$4&gt;=$C9,"实际销售数量未更新",IF($C9&gt;AP$4,SUMIFS(销售取值基础数据!$J:$J,销售取值基础数据!$I:$I,$A9,销售取值基础数据!$B:$B,AP$4),"")/(_xlfn.IFS(AP$4&lt;$C9,($L9-SUMIFS(销售取值基础数据!$J:$J,销售取值基础数据!$I:$I,$A9,销售取值基础数据!$B:$B,"&lt;="&amp;AO$4))*80%/(180-AO$4),AP$4&gt;=$C9,($L9-SUM(辅助表!$P9:AP9))*80%/(180-AO$4)))),$A$2="实际销售",IF($C9&gt;AP$4,SUMIFS(销售取值基础数据!$J:$J,销售取值基础数据!$I:$I,$A9,销售取值基础数据!$B:$B,AP$4),""))</f>
        <v>0</v>
      </c>
      <c r="AQ9" s="23" cm="1">
        <f t="array" ref="AQ9" ca="1">_xlfn.IFS($A$2="销售计划（销售后）",_xlfn.IFS(AQ$4&lt;$C9,($L9-SUMIFS(销售取值基础数据!$J:$J,销售取值基础数据!$I:$I,$A9,销售取值基础数据!$B:$B,"&lt;="&amp;AP$4))*80%/(180-AP$4),AQ$4&gt;=$C9,($L9-SUM(辅助表!$P9:AQ9))*80%/(180-AP$4)),$A$2="销售计划（销售前）",$L9*80%/180,$A$2="达成情况",IF(AQ$4&gt;=$C9,"实际销售数量未更新",IF($C9&gt;AQ$4,SUMIFS(销售取值基础数据!$J:$J,销售取值基础数据!$I:$I,$A9,销售取值基础数据!$B:$B,AQ$4),"")/(_xlfn.IFS(AQ$4&lt;$C9,($L9-SUMIFS(销售取值基础数据!$J:$J,销售取值基础数据!$I:$I,$A9,销售取值基础数据!$B:$B,"&lt;="&amp;AP$4))*80%/(180-AP$4),AQ$4&gt;=$C9,($L9-SUM(辅助表!$P9:AQ9))*80%/(180-AP$4)))),$A$2="实际销售",IF($C9&gt;AQ$4,SUMIFS(销售取值基础数据!$J:$J,销售取值基础数据!$I:$I,$A9,销售取值基础数据!$B:$B,AQ$4),""))</f>
        <v>0</v>
      </c>
      <c r="AR9" s="23" cm="1">
        <f t="array" ref="AR9" ca="1">_xlfn.IFS($A$2="销售计划（销售后）",_xlfn.IFS(AR$4&lt;$C9,($L9-SUMIFS(销售取值基础数据!$J:$J,销售取值基础数据!$I:$I,$A9,销售取值基础数据!$B:$B,"&lt;="&amp;AQ$4))*80%/(180-AQ$4),AR$4&gt;=$C9,($L9-SUM(辅助表!$P9:AR9))*80%/(180-AQ$4)),$A$2="销售计划（销售前）",$L9*80%/180,$A$2="达成情况",IF(AR$4&gt;=$C9,"实际销售数量未更新",IF($C9&gt;AR$4,SUMIFS(销售取值基础数据!$J:$J,销售取值基础数据!$I:$I,$A9,销售取值基础数据!$B:$B,AR$4),"")/(_xlfn.IFS(AR$4&lt;$C9,($L9-SUMIFS(销售取值基础数据!$J:$J,销售取值基础数据!$I:$I,$A9,销售取值基础数据!$B:$B,"&lt;="&amp;AQ$4))*80%/(180-AQ$4),AR$4&gt;=$C9,($L9-SUM(辅助表!$P9:AR9))*80%/(180-AQ$4)))),$A$2="实际销售",IF($C9&gt;AR$4,SUMIFS(销售取值基础数据!$J:$J,销售取值基础数据!$I:$I,$A9,销售取值基础数据!$B:$B,AR$4),""))</f>
        <v>0</v>
      </c>
      <c r="AS9" s="23" cm="1">
        <f t="array" ref="AS9" ca="1">_xlfn.IFS($A$2="销售计划（销售后）",_xlfn.IFS(AS$4&lt;$C9,($L9-SUMIFS(销售取值基础数据!$J:$J,销售取值基础数据!$I:$I,$A9,销售取值基础数据!$B:$B,"&lt;="&amp;AR$4))*110%/(180-AR$4),AS$4&gt;=$C9,($L9-SUM(辅助表!$P9:AS9))*110%/(180-AR$4)),$A$2="销售计划（销售前）",$L9*80%/180,$A$2="达成情况",IF(AS$4&gt;=$C9,"实际销售数量未更新",IF($C9&gt;AS$4,SUMIFS(销售取值基础数据!$J:$J,销售取值基础数据!$I:$I,$A9,销售取值基础数据!$B:$B,AS$4),"")/_xlfn.IFS(AS$4&lt;$C9,($L9-SUMIFS(销售取值基础数据!$J:$J,销售取值基础数据!$I:$I,$A9,销售取值基础数据!$B:$B,"&lt;="&amp;AR$4))*110%/(180-AR$4),AS$4&gt;=$C9,($L9-SUM(辅助表!$P9:AS9))*110%/(180-AR$4))),$A$2="实际销售",IF($C9&gt;AS$4,SUMIFS(销售取值基础数据!$J:$J,销售取值基础数据!$I:$I,$A9,销售取值基础数据!$B:$B,AS$4),""))</f>
        <v>0</v>
      </c>
      <c r="AT9" s="23" cm="1">
        <f t="array" ref="AT9" ca="1">_xlfn.IFS($A$2="销售计划（销售后）",_xlfn.IFS(AT$4&lt;$C9,($L9-SUMIFS(销售取值基础数据!$J:$J,销售取值基础数据!$I:$I,$A9,销售取值基础数据!$B:$B,"&lt;="&amp;AS$4))*110%/(180-AS$4),AT$4&gt;=$C9,($L9-SUM(辅助表!$P9:AT9))*110%/(180-AS$4)),$A$2="销售计划（销售前）",$L9*80%/180,$A$2="达成情况",IF(AT$4&gt;=$C9,"实际销售数量未更新",IF($C9&gt;AT$4,SUMIFS(销售取值基础数据!$J:$J,销售取值基础数据!$I:$I,$A9,销售取值基础数据!$B:$B,AT$4),"")/_xlfn.IFS(AT$4&lt;$C9,($L9-SUMIFS(销售取值基础数据!$J:$J,销售取值基础数据!$I:$I,$A9,销售取值基础数据!$B:$B,"&lt;="&amp;AS$4))*110%/(180-AS$4),AT$4&gt;=$C9,($L9-SUM(辅助表!$P9:AT9))*110%/(180-AS$4))),$A$2="实际销售",IF($C9&gt;AT$4,SUMIFS(销售取值基础数据!$J:$J,销售取值基础数据!$I:$I,$A9,销售取值基础数据!$B:$B,AT$4),""))</f>
        <v>0</v>
      </c>
      <c r="AU9" s="23" cm="1">
        <f t="array" ref="AU9" ca="1">_xlfn.IFS($A$2="销售计划（销售后）",_xlfn.IFS(AU$4&lt;$C9,($L9-SUMIFS(销售取值基础数据!$J:$J,销售取值基础数据!$I:$I,$A9,销售取值基础数据!$B:$B,"&lt;="&amp;AT$4))*110%/(180-AT$4),AU$4&gt;=$C9,($L9-SUM(辅助表!$P9:AU9))*110%/(180-AT$4)),$A$2="销售计划（销售前）",$L9*80%/180,$A$2="达成情况",IF(AU$4&gt;=$C9,"实际销售数量未更新",IF($C9&gt;AU$4,SUMIFS(销售取值基础数据!$J:$J,销售取值基础数据!$I:$I,$A9,销售取值基础数据!$B:$B,AU$4),"")/_xlfn.IFS(AU$4&lt;$C9,($L9-SUMIFS(销售取值基础数据!$J:$J,销售取值基础数据!$I:$I,$A9,销售取值基础数据!$B:$B,"&lt;="&amp;AT$4))*110%/(180-AT$4),AU$4&gt;=$C9,($L9-SUM(辅助表!$P9:AU9))*110%/(180-AT$4))),$A$2="实际销售",IF($C9&gt;AU$4,SUMIFS(销售取值基础数据!$J:$J,销售取值基础数据!$I:$I,$A9,销售取值基础数据!$B:$B,AU$4),""))</f>
        <v>0</v>
      </c>
      <c r="AV9" s="23" cm="1">
        <f t="array" ref="AV9" ca="1">_xlfn.IFS($A$2="销售计划（销售后）",_xlfn.IFS(AV$4&lt;$C9,($L9-SUMIFS(销售取值基础数据!$J:$J,销售取值基础数据!$I:$I,$A9,销售取值基础数据!$B:$B,"&lt;="&amp;AU$4))*110%/(180-AU$4),AV$4&gt;=$C9,($L9-SUM(辅助表!$P9:AV9))*110%/(180-AU$4)),$A$2="销售计划（销售前）",$L9*80%/180,$A$2="达成情况",IF(AV$4&gt;=$C9,"实际销售数量未更新",IF($C9&gt;AV$4,SUMIFS(销售取值基础数据!$J:$J,销售取值基础数据!$I:$I,$A9,销售取值基础数据!$B:$B,AV$4),"")/_xlfn.IFS(AV$4&lt;$C9,($L9-SUMIFS(销售取值基础数据!$J:$J,销售取值基础数据!$I:$I,$A9,销售取值基础数据!$B:$B,"&lt;="&amp;AU$4))*110%/(180-AU$4),AV$4&gt;=$C9,($L9-SUM(辅助表!$P9:AV9))*110%/(180-AU$4))),$A$2="实际销售",IF($C9&gt;AV$4,SUMIFS(销售取值基础数据!$J:$J,销售取值基础数据!$I:$I,$A9,销售取值基础数据!$B:$B,AV$4),""))</f>
        <v>0</v>
      </c>
      <c r="AW9" s="23" cm="1">
        <f t="array" ref="AW9" ca="1">_xlfn.IFS($A$2="销售计划（销售后）",_xlfn.IFS(AW$4&lt;$C9,($L9-SUMIFS(销售取值基础数据!$J:$J,销售取值基础数据!$I:$I,$A9,销售取值基础数据!$B:$B,"&lt;="&amp;AV$4))*110%/(180-AV$4),AW$4&gt;=$C9,($L9-SUM(辅助表!$P9:AW9))*110%/(180-AV$4)),$A$2="销售计划（销售前）",$L9*80%/180,$A$2="达成情况",IF(AW$4&gt;=$C9,"实际销售数量未更新",IF($C9&gt;AW$4,SUMIFS(销售取值基础数据!$J:$J,销售取值基础数据!$I:$I,$A9,销售取值基础数据!$B:$B,AW$4),"")/_xlfn.IFS(AW$4&lt;$C9,($L9-SUMIFS(销售取值基础数据!$J:$J,销售取值基础数据!$I:$I,$A9,销售取值基础数据!$B:$B,"&lt;="&amp;AV$4))*110%/(180-AV$4),AW$4&gt;=$C9,($L9-SUM(辅助表!$P9:AW9))*110%/(180-AV$4))),$A$2="实际销售",IF($C9&gt;AW$4,SUMIFS(销售取值基础数据!$J:$J,销售取值基础数据!$I:$I,$A9,销售取值基础数据!$B:$B,AW$4),""))</f>
        <v>0</v>
      </c>
      <c r="AX9" s="23" cm="1">
        <f t="array" ref="AX9" ca="1">_xlfn.IFS($A$2="销售计划（销售后）",_xlfn.IFS(AX$4&lt;$C9,($L9-SUMIFS(销售取值基础数据!$J:$J,销售取值基础数据!$I:$I,$A9,销售取值基础数据!$B:$B,"&lt;="&amp;AW$4))*110%/(180-AW$4),AX$4&gt;=$C9,($L9-SUM(辅助表!$P9:AX9))*110%/(180-AW$4)),$A$2="销售计划（销售前）",$L9*80%/180,$A$2="达成情况",IF(AX$4&gt;=$C9,"实际销售数量未更新",IF($C9&gt;AX$4,SUMIFS(销售取值基础数据!$J:$J,销售取值基础数据!$I:$I,$A9,销售取值基础数据!$B:$B,AX$4),"")/_xlfn.IFS(AX$4&lt;$C9,($L9-SUMIFS(销售取值基础数据!$J:$J,销售取值基础数据!$I:$I,$A9,销售取值基础数据!$B:$B,"&lt;="&amp;AW$4))*110%/(180-AW$4),AX$4&gt;=$C9,($L9-SUM(辅助表!$P9:AX9))*110%/(180-AW$4))),$A$2="实际销售",IF($C9&gt;AX$4,SUMIFS(销售取值基础数据!$J:$J,销售取值基础数据!$I:$I,$A9,销售取值基础数据!$B:$B,AX$4),""))</f>
        <v>0</v>
      </c>
      <c r="AY9" s="23" cm="1">
        <f t="array" ref="AY9" ca="1">_xlfn.IFS($A$2="销售计划（销售后）",_xlfn.IFS(AY$4&lt;$C9,($L9-SUMIFS(销售取值基础数据!$J:$J,销售取值基础数据!$I:$I,$A9,销售取值基础数据!$B:$B,"&lt;="&amp;AX$4))*110%/(180-AX$4),AY$4&gt;=$C9,($L9-SUM(辅助表!$P9:AY9))*110%/(180-AX$4)),$A$2="销售计划（销售前）",$L9*80%/180,$A$2="达成情况",IF(AY$4&gt;=$C9,"实际销售数量未更新",IF($C9&gt;AY$4,SUMIFS(销售取值基础数据!$J:$J,销售取值基础数据!$I:$I,$A9,销售取值基础数据!$B:$B,AY$4),"")/_xlfn.IFS(AY$4&lt;$C9,($L9-SUMIFS(销售取值基础数据!$J:$J,销售取值基础数据!$I:$I,$A9,销售取值基础数据!$B:$B,"&lt;="&amp;AX$4))*110%/(180-AX$4),AY$4&gt;=$C9,($L9-SUM(辅助表!$P9:AY9))*110%/(180-AX$4))),$A$2="实际销售",IF($C9&gt;AY$4,SUMIFS(销售取值基础数据!$J:$J,销售取值基础数据!$I:$I,$A9,销售取值基础数据!$B:$B,AY$4),""))</f>
        <v>0</v>
      </c>
      <c r="AZ9" s="23" cm="1">
        <f t="array" ref="AZ9" ca="1">_xlfn.IFS($A$2="销售计划（销售后）",_xlfn.IFS(AZ$4&lt;$C9,($L9-SUMIFS(销售取值基础数据!$J:$J,销售取值基础数据!$I:$I,$A9,销售取值基础数据!$B:$B,"&lt;="&amp;AY$4))*110%/(180-AY$4),AZ$4&gt;=$C9,($L9-SUM(辅助表!$P9:AZ9))*110%/(180-AY$4)),$A$2="销售计划（销售前）",$L9*80%/180,$A$2="达成情况",IF(AZ$4&gt;=$C9,"实际销售数量未更新",IF($C9&gt;AZ$4,SUMIFS(销售取值基础数据!$J:$J,销售取值基础数据!$I:$I,$A9,销售取值基础数据!$B:$B,AZ$4),"")/_xlfn.IFS(AZ$4&lt;$C9,($L9-SUMIFS(销售取值基础数据!$J:$J,销售取值基础数据!$I:$I,$A9,销售取值基础数据!$B:$B,"&lt;="&amp;AY$4))*110%/(180-AY$4),AZ$4&gt;=$C9,($L9-SUM(辅助表!$P9:AZ9))*110%/(180-AY$4))),$A$2="实际销售",IF($C9&gt;AZ$4,SUMIFS(销售取值基础数据!$J:$J,销售取值基础数据!$I:$I,$A9,销售取值基础数据!$B:$B,AZ$4),""))</f>
        <v>0</v>
      </c>
      <c r="BA9" s="23" cm="1">
        <f t="array" ref="BA9" ca="1">_xlfn.IFS($A$2="销售计划（销售后）",_xlfn.IFS(BA$4&lt;$C9,($L9-SUMIFS(销售取值基础数据!$J:$J,销售取值基础数据!$I:$I,$A9,销售取值基础数据!$B:$B,"&lt;="&amp;AZ$4))*110%/(180-AZ$4),BA$4&gt;=$C9,($L9-SUM(辅助表!$P9:BA9))*110%/(180-AZ$4)),$A$2="销售计划（销售前）",$L9*80%/180,$A$2="达成情况",IF(BA$4&gt;=$C9,"实际销售数量未更新",IF($C9&gt;BA$4,SUMIFS(销售取值基础数据!$J:$J,销售取值基础数据!$I:$I,$A9,销售取值基础数据!$B:$B,BA$4),"")/_xlfn.IFS(BA$4&lt;$C9,($L9-SUMIFS(销售取值基础数据!$J:$J,销售取值基础数据!$I:$I,$A9,销售取值基础数据!$B:$B,"&lt;="&amp;AZ$4))*110%/(180-AZ$4),BA$4&gt;=$C9,($L9-SUM(辅助表!$P9:BA9))*110%/(180-AZ$4))),$A$2="实际销售",IF($C9&gt;BA$4,SUMIFS(销售取值基础数据!$J:$J,销售取值基础数据!$I:$I,$A9,销售取值基础数据!$B:$B,BA$4),""))</f>
        <v>0</v>
      </c>
      <c r="BB9" s="23" cm="1">
        <f t="array" ref="BB9" ca="1">_xlfn.IFS($A$2="销售计划（销售后）",_xlfn.IFS(BB$4&lt;$C9,($L9-SUMIFS(销售取值基础数据!$J:$J,销售取值基础数据!$I:$I,$A9,销售取值基础数据!$B:$B,"&lt;="&amp;BA$4))*110%/(180-BA$4),BB$4&gt;=$C9,($L9-SUM(辅助表!$P9:BB9))*110%/(180-BA$4)),$A$2="销售计划（销售前）",$L9*80%/180,$A$2="达成情况",IF(BB$4&gt;=$C9,"实际销售数量未更新",IF($C9&gt;BB$4,SUMIFS(销售取值基础数据!$J:$J,销售取值基础数据!$I:$I,$A9,销售取值基础数据!$B:$B,BB$4),"")/_xlfn.IFS(BB$4&lt;$C9,($L9-SUMIFS(销售取值基础数据!$J:$J,销售取值基础数据!$I:$I,$A9,销售取值基础数据!$B:$B,"&lt;="&amp;BA$4))*110%/(180-BA$4),BB$4&gt;=$C9,($L9-SUM(辅助表!$P9:BB9))*110%/(180-BA$4))),$A$2="实际销售",IF($C9&gt;BB$4,SUMIFS(销售取值基础数据!$J:$J,销售取值基础数据!$I:$I,$A9,销售取值基础数据!$B:$B,BB$4),""))</f>
        <v>0</v>
      </c>
      <c r="BC9" s="23" cm="1">
        <f t="array" ref="BC9" ca="1">_xlfn.IFS($A$2="销售计划（销售后）",_xlfn.IFS(BC$4&lt;$C9,($L9-SUMIFS(销售取值基础数据!$J:$J,销售取值基础数据!$I:$I,$A9,销售取值基础数据!$B:$B,"&lt;="&amp;BB$4))*110%/(180-BB$4),BC$4&gt;=$C9,($L9-SUM(辅助表!$P9:BC9))*110%/(180-BB$4)),$A$2="销售计划（销售前）",$L9*80%/180,$A$2="达成情况",IF(BC$4&gt;=$C9,"实际销售数量未更新",IF($C9&gt;BC$4,SUMIFS(销售取值基础数据!$J:$J,销售取值基础数据!$I:$I,$A9,销售取值基础数据!$B:$B,BC$4),"")/_xlfn.IFS(BC$4&lt;$C9,($L9-SUMIFS(销售取值基础数据!$J:$J,销售取值基础数据!$I:$I,$A9,销售取值基础数据!$B:$B,"&lt;="&amp;BB$4))*110%/(180-BB$4),BC$4&gt;=$C9,($L9-SUM(辅助表!$P9:BC9))*110%/(180-BB$4))),$A$2="实际销售",IF($C9&gt;BC$4,SUMIFS(销售取值基础数据!$J:$J,销售取值基础数据!$I:$I,$A9,销售取值基础数据!$B:$B,BC$4),""))</f>
        <v>0</v>
      </c>
      <c r="BD9" s="23" cm="1">
        <f t="array" ref="BD9" ca="1">_xlfn.IFS($A$2="销售计划（销售后）",_xlfn.IFS(BD$4&lt;$C9,($L9-SUMIFS(销售取值基础数据!$J:$J,销售取值基础数据!$I:$I,$A9,销售取值基础数据!$B:$B,"&lt;="&amp;BC$4))*110%/(180-BC$4),BD$4&gt;=$C9,($L9-SUM(辅助表!$P9:BD9))*110%/(180-BC$4)),$A$2="销售计划（销售前）",$L9*80%/180,$A$2="达成情况",IF(BD$4&gt;=$C9,"实际销售数量未更新",IF($C9&gt;BD$4,SUMIFS(销售取值基础数据!$J:$J,销售取值基础数据!$I:$I,$A9,销售取值基础数据!$B:$B,BD$4),"")/_xlfn.IFS(BD$4&lt;$C9,($L9-SUMIFS(销售取值基础数据!$J:$J,销售取值基础数据!$I:$I,$A9,销售取值基础数据!$B:$B,"&lt;="&amp;BC$4))*110%/(180-BC$4),BD$4&gt;=$C9,($L9-SUM(辅助表!$P9:BD9))*110%/(180-BC$4))),$A$2="实际销售",IF($C9&gt;BD$4,SUMIFS(销售取值基础数据!$J:$J,销售取值基础数据!$I:$I,$A9,销售取值基础数据!$B:$B,BD$4),""))</f>
        <v>0</v>
      </c>
      <c r="BE9" s="23" cm="1">
        <f t="array" ref="BE9" ca="1">_xlfn.IFS($A$2="销售计划（销售后）",_xlfn.IFS(BE$4&lt;$C9,($L9-SUMIFS(销售取值基础数据!$J:$J,销售取值基础数据!$I:$I,$A9,销售取值基础数据!$B:$B,"&lt;="&amp;BD$4))*110%/(180-BD$4),BE$4&gt;=$C9,($L9-SUM(辅助表!$P9:BE9))*110%/(180-BD$4)),$A$2="销售计划（销售前）",$L9*80%/180,$A$2="达成情况",IF(BE$4&gt;=$C9,"实际销售数量未更新",IF($C9&gt;BE$4,SUMIFS(销售取值基础数据!$J:$J,销售取值基础数据!$I:$I,$A9,销售取值基础数据!$B:$B,BE$4),"")/_xlfn.IFS(BE$4&lt;$C9,($L9-SUMIFS(销售取值基础数据!$J:$J,销售取值基础数据!$I:$I,$A9,销售取值基础数据!$B:$B,"&lt;="&amp;BD$4))*110%/(180-BD$4),BE$4&gt;=$C9,($L9-SUM(辅助表!$P9:BE9))*110%/(180-BD$4))),$A$2="实际销售",IF($C9&gt;BE$4,SUMIFS(销售取值基础数据!$J:$J,销售取值基础数据!$I:$I,$A9,销售取值基础数据!$B:$B,BE$4),""))</f>
        <v>0</v>
      </c>
      <c r="BF9" s="23" cm="1">
        <f t="array" ref="BF9" ca="1">_xlfn.IFS($A$2="销售计划（销售后）",_xlfn.IFS(BF$4&lt;$C9,($L9-SUMIFS(销售取值基础数据!$J:$J,销售取值基础数据!$I:$I,$A9,销售取值基础数据!$B:$B,"&lt;="&amp;BE$4))*110%/(180-BE$4),BF$4&gt;=$C9,($L9-SUM(辅助表!$P9:BF9))*110%/(180-BE$4)),$A$2="销售计划（销售前）",$L9*80%/180,$A$2="达成情况",IF(BF$4&gt;=$C9,"实际销售数量未更新",IF($C9&gt;BF$4,SUMIFS(销售取值基础数据!$J:$J,销售取值基础数据!$I:$I,$A9,销售取值基础数据!$B:$B,BF$4),"")/_xlfn.IFS(BF$4&lt;$C9,($L9-SUMIFS(销售取值基础数据!$J:$J,销售取值基础数据!$I:$I,$A9,销售取值基础数据!$B:$B,"&lt;="&amp;BE$4))*110%/(180-BE$4),BF$4&gt;=$C9,($L9-SUM(辅助表!$P9:BF9))*110%/(180-BE$4))),$A$2="实际销售",IF($C9&gt;BF$4,SUMIFS(销售取值基础数据!$J:$J,销售取值基础数据!$I:$I,$A9,销售取值基础数据!$B:$B,BF$4),""))</f>
        <v>0</v>
      </c>
      <c r="BG9" s="23" cm="1">
        <f t="array" ref="BG9" ca="1">_xlfn.IFS($A$2="销售计划（销售后）",_xlfn.IFS(BG$4&lt;$C9,($L9-SUMIFS(销售取值基础数据!$J:$J,销售取值基础数据!$I:$I,$A9,销售取值基础数据!$B:$B,"&lt;="&amp;BF$4))*110%/(180-BF$4),BG$4&gt;=$C9,($L9-SUM(辅助表!$P9:BG9))*110%/(180-BF$4)),$A$2="销售计划（销售前）",$L9*80%/180,$A$2="达成情况",IF(BG$4&gt;=$C9,"实际销售数量未更新",IF($C9&gt;BG$4,SUMIFS(销售取值基础数据!$J:$J,销售取值基础数据!$I:$I,$A9,销售取值基础数据!$B:$B,BG$4),"")/_xlfn.IFS(BG$4&lt;$C9,($L9-SUMIFS(销售取值基础数据!$J:$J,销售取值基础数据!$I:$I,$A9,销售取值基础数据!$B:$B,"&lt;="&amp;BF$4))*110%/(180-BF$4),BG$4&gt;=$C9,($L9-SUM(辅助表!$P9:BG9))*110%/(180-BF$4))),$A$2="实际销售",IF($C9&gt;BG$4,SUMIFS(销售取值基础数据!$J:$J,销售取值基础数据!$I:$I,$A9,销售取值基础数据!$B:$B,BG$4),""))</f>
        <v>0</v>
      </c>
      <c r="BH9" s="23" cm="1">
        <f t="array" ref="BH9" ca="1">_xlfn.IFS($A$2="销售计划（销售后）",_xlfn.IFS(BH$4&lt;$C9,($L9-SUMIFS(销售取值基础数据!$J:$J,销售取值基础数据!$I:$I,$A9,销售取值基础数据!$B:$B,"&lt;="&amp;BG$4))*110%/(180-BG$4),BH$4&gt;=$C9,($L9-SUM(辅助表!$P9:BH9))*110%/(180-BG$4)),$A$2="销售计划（销售前）",$L9*80%/180,$A$2="达成情况",IF(BH$4&gt;=$C9,"实际销售数量未更新",IF($C9&gt;BH$4,SUMIFS(销售取值基础数据!$J:$J,销售取值基础数据!$I:$I,$A9,销售取值基础数据!$B:$B,BH$4),"")/_xlfn.IFS(BH$4&lt;$C9,($L9-SUMIFS(销售取值基础数据!$J:$J,销售取值基础数据!$I:$I,$A9,销售取值基础数据!$B:$B,"&lt;="&amp;BG$4))*110%/(180-BG$4),BH$4&gt;=$C9,($L9-SUM(辅助表!$P9:BH9))*110%/(180-BG$4))),$A$2="实际销售",IF($C9&gt;BH$4,SUMIFS(销售取值基础数据!$J:$J,销售取值基础数据!$I:$I,$A9,销售取值基础数据!$B:$B,BH$4),""))</f>
        <v>0</v>
      </c>
      <c r="BI9" s="23" cm="1">
        <f t="array" ref="BI9" ca="1">_xlfn.IFS($A$2="销售计划（销售后）",_xlfn.IFS(BI$4&lt;$C9,($L9-SUMIFS(销售取值基础数据!$J:$J,销售取值基础数据!$I:$I,$A9,销售取值基础数据!$B:$B,"&lt;="&amp;BH$4))*110%/(180-BH$4),BI$4&gt;=$C9,($L9-SUM(辅助表!$P9:BI9))*110%/(180-BH$4)),$A$2="销售计划（销售前）",$L9*80%/180,$A$2="达成情况",IF(BI$4&gt;=$C9,"实际销售数量未更新",IF($C9&gt;BI$4,SUMIFS(销售取值基础数据!$J:$J,销售取值基础数据!$I:$I,$A9,销售取值基础数据!$B:$B,BI$4),"")/_xlfn.IFS(BI$4&lt;$C9,($L9-SUMIFS(销售取值基础数据!$J:$J,销售取值基础数据!$I:$I,$A9,销售取值基础数据!$B:$B,"&lt;="&amp;BH$4))*110%/(180-BH$4),BI$4&gt;=$C9,($L9-SUM(辅助表!$P9:BI9))*110%/(180-BH$4))),$A$2="实际销售",IF($C9&gt;BI$4,SUMIFS(销售取值基础数据!$J:$J,销售取值基础数据!$I:$I,$A9,销售取值基础数据!$B:$B,BI$4),""))</f>
        <v>0</v>
      </c>
      <c r="BJ9" s="23" cm="1">
        <f t="array" ref="BJ9" ca="1">_xlfn.IFS($A$2="销售计划（销售后）",_xlfn.IFS(BJ$4&lt;$C9,($L9-SUMIFS(销售取值基础数据!$J:$J,销售取值基础数据!$I:$I,$A9,销售取值基础数据!$B:$B,"&lt;="&amp;BI$4))*110%/(180-BI$4),BJ$4&gt;=$C9,($L9-SUM(辅助表!$P9:BJ9))*110%/(180-BI$4)),$A$2="销售计划（销售前）",$L9*80%/180,$A$2="达成情况",IF(BJ$4&gt;=$C9,"实际销售数量未更新",IF($C9&gt;BJ$4,SUMIFS(销售取值基础数据!$J:$J,销售取值基础数据!$I:$I,$A9,销售取值基础数据!$B:$B,BJ$4),"")/_xlfn.IFS(BJ$4&lt;$C9,($L9-SUMIFS(销售取值基础数据!$J:$J,销售取值基础数据!$I:$I,$A9,销售取值基础数据!$B:$B,"&lt;="&amp;BI$4))*110%/(180-BI$4),BJ$4&gt;=$C9,($L9-SUM(辅助表!$P9:BJ9))*110%/(180-BI$4))),$A$2="实际销售",IF($C9&gt;BJ$4,SUMIFS(销售取值基础数据!$J:$J,销售取值基础数据!$I:$I,$A9,销售取值基础数据!$B:$B,BJ$4),""))</f>
        <v>0</v>
      </c>
      <c r="BK9" s="23" cm="1">
        <f t="array" ref="BK9" ca="1">_xlfn.IFS($A$2="销售计划（销售后）",_xlfn.IFS(BK$4&lt;$C9,($L9-SUMIFS(销售取值基础数据!$J:$J,销售取值基础数据!$I:$I,$A9,销售取值基础数据!$B:$B,"&lt;="&amp;BJ$4))*110%/(180-BJ$4),BK$4&gt;=$C9,($L9-SUM(辅助表!$P9:BK9))*110%/(180-BJ$4)),$A$2="销售计划（销售前）",$L9*80%/180,$A$2="达成情况",IF(BK$4&gt;=$C9,"实际销售数量未更新",IF($C9&gt;BK$4,SUMIFS(销售取值基础数据!$J:$J,销售取值基础数据!$I:$I,$A9,销售取值基础数据!$B:$B,BK$4),"")/_xlfn.IFS(BK$4&lt;$C9,($L9-SUMIFS(销售取值基础数据!$J:$J,销售取值基础数据!$I:$I,$A9,销售取值基础数据!$B:$B,"&lt;="&amp;BJ$4))*110%/(180-BJ$4),BK$4&gt;=$C9,($L9-SUM(辅助表!$P9:BK9))*110%/(180-BJ$4))),$A$2="实际销售",IF($C9&gt;BK$4,SUMIFS(销售取值基础数据!$J:$J,销售取值基础数据!$I:$I,$A9,销售取值基础数据!$B:$B,BK$4),""))</f>
        <v>0</v>
      </c>
      <c r="BL9" s="23" cm="1">
        <f t="array" ref="BL9" ca="1">_xlfn.IFS($A$2="销售计划（销售后）",_xlfn.IFS(BL$4&lt;$C9,($L9-SUMIFS(销售取值基础数据!$J:$J,销售取值基础数据!$I:$I,$A9,销售取值基础数据!$B:$B,"&lt;="&amp;BK$4))*110%/(180-BK$4),BL$4&gt;=$C9,($L9-SUM(辅助表!$P9:BL9))*110%/(180-BK$4)),$A$2="销售计划（销售前）",$L9*80%/180,$A$2="达成情况",IF(BL$4&gt;=$C9,"实际销售数量未更新",IF($C9&gt;BL$4,SUMIFS(销售取值基础数据!$J:$J,销售取值基础数据!$I:$I,$A9,销售取值基础数据!$B:$B,BL$4),"")/_xlfn.IFS(BL$4&lt;$C9,($L9-SUMIFS(销售取值基础数据!$J:$J,销售取值基础数据!$I:$I,$A9,销售取值基础数据!$B:$B,"&lt;="&amp;BK$4))*110%/(180-BK$4),BL$4&gt;=$C9,($L9-SUM(辅助表!$P9:BL9))*110%/(180-BK$4))),$A$2="实际销售",IF($C9&gt;BL$4,SUMIFS(销售取值基础数据!$J:$J,销售取值基础数据!$I:$I,$A9,销售取值基础数据!$B:$B,BL$4),""))</f>
        <v>0</v>
      </c>
      <c r="BM9" s="23" cm="1">
        <f t="array" ref="BM9" ca="1">_xlfn.IFS($A$2="销售计划（销售后）",_xlfn.IFS(BM$4&lt;$C9,($L9-SUMIFS(销售取值基础数据!$J:$J,销售取值基础数据!$I:$I,$A9,销售取值基础数据!$B:$B,"&lt;="&amp;BL$4))*110%/(180-BL$4),BM$4&gt;=$C9,($L9-SUM(辅助表!$P9:BM9))*110%/(180-BL$4)),$A$2="销售计划（销售前）",$L9*80%/180,$A$2="达成情况",IF(BM$4&gt;=$C9,"实际销售数量未更新",IF($C9&gt;BM$4,SUMIFS(销售取值基础数据!$J:$J,销售取值基础数据!$I:$I,$A9,销售取值基础数据!$B:$B,BM$4),"")/_xlfn.IFS(BM$4&lt;$C9,($L9-SUMIFS(销售取值基础数据!$J:$J,销售取值基础数据!$I:$I,$A9,销售取值基础数据!$B:$B,"&lt;="&amp;BL$4))*110%/(180-BL$4),BM$4&gt;=$C9,($L9-SUM(辅助表!$P9:BM9))*110%/(180-BL$4))),$A$2="实际销售",IF($C9&gt;BM$4,SUMIFS(销售取值基础数据!$J:$J,销售取值基础数据!$I:$I,$A9,销售取值基础数据!$B:$B,BM$4),""))</f>
        <v>0</v>
      </c>
      <c r="BN9" s="23" cm="1">
        <f t="array" ref="BN9" ca="1">_xlfn.IFS($A$2="销售计划（销售后）",_xlfn.IFS(BN$4&lt;$C9,($L9-SUMIFS(销售取值基础数据!$J:$J,销售取值基础数据!$I:$I,$A9,销售取值基础数据!$B:$B,"&lt;="&amp;BM$4))*110%/(180-BM$4),BN$4&gt;=$C9,($L9-SUM(辅助表!$P9:BN9))*110%/(180-BM$4)),$A$2="销售计划（销售前）",$L9*80%/180,$A$2="达成情况",IF(BN$4&gt;=$C9,"实际销售数量未更新",IF($C9&gt;BN$4,SUMIFS(销售取值基础数据!$J:$J,销售取值基础数据!$I:$I,$A9,销售取值基础数据!$B:$B,BN$4),"")/_xlfn.IFS(BN$4&lt;$C9,($L9-SUMIFS(销售取值基础数据!$J:$J,销售取值基础数据!$I:$I,$A9,销售取值基础数据!$B:$B,"&lt;="&amp;BM$4))*110%/(180-BM$4),BN$4&gt;=$C9,($L9-SUM(辅助表!$P9:BN9))*110%/(180-BM$4))),$A$2="实际销售",IF($C9&gt;BN$4,SUMIFS(销售取值基础数据!$J:$J,销售取值基础数据!$I:$I,$A9,销售取值基础数据!$B:$B,BN$4),""))</f>
        <v>0</v>
      </c>
      <c r="BO9" s="23" cm="1">
        <f t="array" ref="BO9" ca="1">_xlfn.IFS($A$2="销售计划（销售后）",_xlfn.IFS(BO$4&lt;$C9,($L9-SUMIFS(销售取值基础数据!$J:$J,销售取值基础数据!$I:$I,$A9,销售取值基础数据!$B:$B,"&lt;="&amp;BN$4))*110%/(180-BN$4),BO$4&gt;=$C9,($L9-SUM(辅助表!$P9:BO9))*110%/(180-BN$4)),$A$2="销售计划（销售前）",$L9*80%/180,$A$2="达成情况",IF(BO$4&gt;=$C9,"实际销售数量未更新",IF($C9&gt;BO$4,SUMIFS(销售取值基础数据!$J:$J,销售取值基础数据!$I:$I,$A9,销售取值基础数据!$B:$B,BO$4),"")/_xlfn.IFS(BO$4&lt;$C9,($L9-SUMIFS(销售取值基础数据!$J:$J,销售取值基础数据!$I:$I,$A9,销售取值基础数据!$B:$B,"&lt;="&amp;BN$4))*110%/(180-BN$4),BO$4&gt;=$C9,($L9-SUM(辅助表!$P9:BO9))*110%/(180-BN$4))),$A$2="实际销售",IF($C9&gt;BO$4,SUMIFS(销售取值基础数据!$J:$J,销售取值基础数据!$I:$I,$A9,销售取值基础数据!$B:$B,BO$4),""))</f>
        <v>0</v>
      </c>
      <c r="BP9" s="23" cm="1">
        <f t="array" ref="BP9" ca="1">_xlfn.IFS($A$2="销售计划（销售后）",_xlfn.IFS(BP$4&lt;$C9,($L9-SUMIFS(销售取值基础数据!$J:$J,销售取值基础数据!$I:$I,$A9,销售取值基础数据!$B:$B,"&lt;="&amp;BO$4))*110%/(180-BO$4),BP$4&gt;=$C9,($L9-SUM(辅助表!$P9:BP9))*110%/(180-BO$4)),$A$2="销售计划（销售前）",$L9*80%/180,$A$2="达成情况",IF(BP$4&gt;=$C9,"实际销售数量未更新",IF($C9&gt;BP$4,SUMIFS(销售取值基础数据!$J:$J,销售取值基础数据!$I:$I,$A9,销售取值基础数据!$B:$B,BP$4),"")/_xlfn.IFS(BP$4&lt;$C9,($L9-SUMIFS(销售取值基础数据!$J:$J,销售取值基础数据!$I:$I,$A9,销售取值基础数据!$B:$B,"&lt;="&amp;BO$4))*110%/(180-BO$4),BP$4&gt;=$C9,($L9-SUM(辅助表!$P9:BP9))*110%/(180-BO$4))),$A$2="实际销售",IF($C9&gt;BP$4,SUMIFS(销售取值基础数据!$J:$J,销售取值基础数据!$I:$I,$A9,销售取值基础数据!$B:$B,BP$4),""))</f>
        <v>0</v>
      </c>
      <c r="BQ9" s="23" cm="1">
        <f t="array" ref="BQ9" ca="1">_xlfn.IFS($A$2="销售计划（销售后）",_xlfn.IFS(BQ$4&lt;$C9,($L9-SUMIFS(销售取值基础数据!$J:$J,销售取值基础数据!$I:$I,$A9,销售取值基础数据!$B:$B,"&lt;="&amp;BP$4))*110%/(180-BP$4),BQ$4&gt;=$C9,($L9-SUM(辅助表!$P9:BQ9))*110%/(180-BP$4)),$A$2="销售计划（销售前）",$L9*80%/180,$A$2="达成情况",IF(BQ$4&gt;=$C9,"实际销售数量未更新",IF($C9&gt;BQ$4,SUMIFS(销售取值基础数据!$J:$J,销售取值基础数据!$I:$I,$A9,销售取值基础数据!$B:$B,BQ$4),"")/_xlfn.IFS(BQ$4&lt;$C9,($L9-SUMIFS(销售取值基础数据!$J:$J,销售取值基础数据!$I:$I,$A9,销售取值基础数据!$B:$B,"&lt;="&amp;BP$4))*110%/(180-BP$4),BQ$4&gt;=$C9,($L9-SUM(辅助表!$P9:BQ9))*110%/(180-BP$4))),$A$2="实际销售",IF($C9&gt;BQ$4,SUMIFS(销售取值基础数据!$J:$J,销售取值基础数据!$I:$I,$A9,销售取值基础数据!$B:$B,BQ$4),""))</f>
        <v>0</v>
      </c>
      <c r="BR9" s="23" cm="1">
        <f t="array" ref="BR9" ca="1">_xlfn.IFS($A$2="销售计划（销售后）",_xlfn.IFS(BR$4&lt;$C9,($L9-SUMIFS(销售取值基础数据!$J:$J,销售取值基础数据!$I:$I,$A9,销售取值基础数据!$B:$B,"&lt;="&amp;BQ$4))*110%/(180-BQ$4),BR$4&gt;=$C9,($L9-SUM(辅助表!$P9:BR9))*110%/(180-BQ$4)),$A$2="销售计划（销售前）",$L9*80%/180,$A$2="达成情况",IF(BR$4&gt;=$C9,"实际销售数量未更新",IF($C9&gt;BR$4,SUMIFS(销售取值基础数据!$J:$J,销售取值基础数据!$I:$I,$A9,销售取值基础数据!$B:$B,BR$4),"")/_xlfn.IFS(BR$4&lt;$C9,($L9-SUMIFS(销售取值基础数据!$J:$J,销售取值基础数据!$I:$I,$A9,销售取值基础数据!$B:$B,"&lt;="&amp;BQ$4))*110%/(180-BQ$4),BR$4&gt;=$C9,($L9-SUM(辅助表!$P9:BR9))*110%/(180-BQ$4))),$A$2="实际销售",IF($C9&gt;BR$4,SUMIFS(销售取值基础数据!$J:$J,销售取值基础数据!$I:$I,$A9,销售取值基础数据!$B:$B,BR$4),""))</f>
        <v>0</v>
      </c>
      <c r="BS9" s="23" cm="1">
        <f t="array" ref="BS9" ca="1">_xlfn.IFS($A$2="销售计划（销售后）",_xlfn.IFS(BS$4&lt;$C9,($L9-SUMIFS(销售取值基础数据!$J:$J,销售取值基础数据!$I:$I,$A9,销售取值基础数据!$B:$B,"&lt;="&amp;BR$4))*110%/(180-BR$4),BS$4&gt;=$C9,($L9-SUM(辅助表!$P9:BS9))*110%/(180-BR$4)),$A$2="销售计划（销售前）",$L9*80%/180,$A$2="达成情况",IF(BS$4&gt;=$C9,"实际销售数量未更新",IF($C9&gt;BS$4,SUMIFS(销售取值基础数据!$J:$J,销售取值基础数据!$I:$I,$A9,销售取值基础数据!$B:$B,BS$4),"")/_xlfn.IFS(BS$4&lt;$C9,($L9-SUMIFS(销售取值基础数据!$J:$J,销售取值基础数据!$I:$I,$A9,销售取值基础数据!$B:$B,"&lt;="&amp;BR$4))*110%/(180-BR$4),BS$4&gt;=$C9,($L9-SUM(辅助表!$P9:BS9))*110%/(180-BR$4))),$A$2="实际销售",IF($C9&gt;BS$4,SUMIFS(销售取值基础数据!$J:$J,销售取值基础数据!$I:$I,$A9,销售取值基础数据!$B:$B,BS$4),""))</f>
        <v>0</v>
      </c>
      <c r="BT9" s="23" cm="1">
        <f t="array" ref="BT9" ca="1">_xlfn.IFS($A$2="销售计划（销售后）",_xlfn.IFS(BT$4&lt;$C9,($L9-SUMIFS(销售取值基础数据!$J:$J,销售取值基础数据!$I:$I,$A9,销售取值基础数据!$B:$B,"&lt;="&amp;BS$4))*110%/(180-BS$4),BT$4&gt;=$C9,($L9-SUM(辅助表!$P9:BT9))*110%/(180-BS$4)),$A$2="销售计划（销售前）",$L9*80%/180,$A$2="达成情况",IF(BT$4&gt;=$C9,"实际销售数量未更新",IF($C9&gt;BT$4,SUMIFS(销售取值基础数据!$J:$J,销售取值基础数据!$I:$I,$A9,销售取值基础数据!$B:$B,BT$4),"")/_xlfn.IFS(BT$4&lt;$C9,($L9-SUMIFS(销售取值基础数据!$J:$J,销售取值基础数据!$I:$I,$A9,销售取值基础数据!$B:$B,"&lt;="&amp;BS$4))*110%/(180-BS$4),BT$4&gt;=$C9,($L9-SUM(辅助表!$P9:BT9))*110%/(180-BS$4))),$A$2="实际销售",IF($C9&gt;BT$4,SUMIFS(销售取值基础数据!$J:$J,销售取值基础数据!$I:$I,$A9,销售取值基础数据!$B:$B,BT$4),""))</f>
        <v>0</v>
      </c>
      <c r="BU9" s="23" cm="1">
        <f t="array" ref="BU9" ca="1">_xlfn.IFS($A$2="销售计划（销售后）",_xlfn.IFS(BU$4&lt;$C9,($L9-SUMIFS(销售取值基础数据!$J:$J,销售取值基础数据!$I:$I,$A9,销售取值基础数据!$B:$B,"&lt;="&amp;BT$4))*110%/(180-BT$4),BU$4&gt;=$C9,($L9-SUM(辅助表!$P9:BU9))*110%/(180-BT$4)),$A$2="销售计划（销售前）",$L9*80%/180,$A$2="达成情况",IF(BU$4&gt;=$C9,"实际销售数量未更新",IF($C9&gt;BU$4,SUMIFS(销售取值基础数据!$J:$J,销售取值基础数据!$I:$I,$A9,销售取值基础数据!$B:$B,BU$4),"")/_xlfn.IFS(BU$4&lt;$C9,($L9-SUMIFS(销售取值基础数据!$J:$J,销售取值基础数据!$I:$I,$A9,销售取值基础数据!$B:$B,"&lt;="&amp;BT$4))*110%/(180-BT$4),BU$4&gt;=$C9,($L9-SUM(辅助表!$P9:BU9))*110%/(180-BT$4))),$A$2="实际销售",IF($C9&gt;BU$4,SUMIFS(销售取值基础数据!$J:$J,销售取值基础数据!$I:$I,$A9,销售取值基础数据!$B:$B,BU$4),""))</f>
        <v>0</v>
      </c>
      <c r="BV9" s="23" cm="1">
        <f t="array" ref="BV9" ca="1">_xlfn.IFS($A$2="销售计划（销售后）",_xlfn.IFS(BV$4&lt;$C9,($L9-SUMIFS(销售取值基础数据!$J:$J,销售取值基础数据!$I:$I,$A9,销售取值基础数据!$B:$B,"&lt;="&amp;BU$4))*110%/(180-BU$4),BV$4&gt;=$C9,($L9-SUM(辅助表!$P9:BV9))*110%/(180-BU$4)),$A$2="销售计划（销售前）",$L9*80%/180,$A$2="达成情况",IF(BV$4&gt;=$C9,"实际销售数量未更新",IF($C9&gt;BV$4,SUMIFS(销售取值基础数据!$J:$J,销售取值基础数据!$I:$I,$A9,销售取值基础数据!$B:$B,BV$4),"")/_xlfn.IFS(BV$4&lt;$C9,($L9-SUMIFS(销售取值基础数据!$J:$J,销售取值基础数据!$I:$I,$A9,销售取值基础数据!$B:$B,"&lt;="&amp;BU$4))*110%/(180-BU$4),BV$4&gt;=$C9,($L9-SUM(辅助表!$P9:BV9))*110%/(180-BU$4))),$A$2="实际销售",IF($C9&gt;BV$4,SUMIFS(销售取值基础数据!$J:$J,销售取值基础数据!$I:$I,$A9,销售取值基础数据!$B:$B,BV$4),""))</f>
        <v>0</v>
      </c>
      <c r="BW9" s="23" cm="1">
        <f t="array" ref="BW9" ca="1">_xlfn.IFS($A$2="销售计划（销售后）",_xlfn.IFS(BW$4&lt;$C9,($L9-SUMIFS(销售取值基础数据!$J:$J,销售取值基础数据!$I:$I,$A9,销售取值基础数据!$B:$B,"&lt;="&amp;BV$4))*110%/(180-BV$4),BW$4&gt;=$C9,($L9-SUM(辅助表!$P9:BW9))*110%/(180-BV$4)),$A$2="销售计划（销售前）",$L9*80%/180,$A$2="达成情况",IF(BW$4&gt;=$C9,"实际销售数量未更新",IF($C9&gt;BW$4,SUMIFS(销售取值基础数据!$J:$J,销售取值基础数据!$I:$I,$A9,销售取值基础数据!$B:$B,BW$4),"")/_xlfn.IFS(BW$4&lt;$C9,($L9-SUMIFS(销售取值基础数据!$J:$J,销售取值基础数据!$I:$I,$A9,销售取值基础数据!$B:$B,"&lt;="&amp;BV$4))*110%/(180-BV$4),BW$4&gt;=$C9,($L9-SUM(辅助表!$P9:BW9))*110%/(180-BV$4))),$A$2="实际销售",IF($C9&gt;BW$4,SUMIFS(销售取值基础数据!$J:$J,销售取值基础数据!$I:$I,$A9,销售取值基础数据!$B:$B,BW$4),""))</f>
        <v>0</v>
      </c>
      <c r="BX9" s="23" cm="1">
        <f t="array" ref="BX9" ca="1">_xlfn.IFS($A$2="销售计划（销售后）",_xlfn.IFS(BX$4&lt;$C9,($L9-SUMIFS(销售取值基础数据!$J:$J,销售取值基础数据!$I:$I,$A9,销售取值基础数据!$B:$B,"&lt;="&amp;BW$4))*110%/(180-BW$4),BX$4&gt;=$C9,($L9-SUM(辅助表!$P9:BX9))*110%/(180-BW$4)),$A$2="销售计划（销售前）",$L9*80%/180,$A$2="达成情况",IF(BX$4&gt;=$C9,"实际销售数量未更新",IF($C9&gt;BX$4,SUMIFS(销售取值基础数据!$J:$J,销售取值基础数据!$I:$I,$A9,销售取值基础数据!$B:$B,BX$4),"")/_xlfn.IFS(BX$4&lt;$C9,($L9-SUMIFS(销售取值基础数据!$J:$J,销售取值基础数据!$I:$I,$A9,销售取值基础数据!$B:$B,"&lt;="&amp;BW$4))*110%/(180-BW$4),BX$4&gt;=$C9,($L9-SUM(辅助表!$P9:BX9))*110%/(180-BW$4))),$A$2="实际销售",IF($C9&gt;BX$4,SUMIFS(销售取值基础数据!$J:$J,销售取值基础数据!$I:$I,$A9,销售取值基础数据!$B:$B,BX$4),""))</f>
        <v>0</v>
      </c>
      <c r="BY9" s="23" cm="1">
        <f t="array" ref="BY9" ca="1">_xlfn.IFS($A$2="销售计划（销售后）",_xlfn.IFS(BY$4&lt;$C9,($L9-SUMIFS(销售取值基础数据!$J:$J,销售取值基础数据!$I:$I,$A9,销售取值基础数据!$B:$B,"&lt;="&amp;BX$4))*110%/(180-BX$4),BY$4&gt;=$C9,($L9-SUM(辅助表!$P9:BY9))*110%/(180-BX$4)),$A$2="销售计划（销售前）",$L9*80%/180,$A$2="达成情况",IF(BY$4&gt;=$C9,"实际销售数量未更新",IF($C9&gt;BY$4,SUMIFS(销售取值基础数据!$J:$J,销售取值基础数据!$I:$I,$A9,销售取值基础数据!$B:$B,BY$4),"")/_xlfn.IFS(BY$4&lt;$C9,($L9-SUMIFS(销售取值基础数据!$J:$J,销售取值基础数据!$I:$I,$A9,销售取值基础数据!$B:$B,"&lt;="&amp;BX$4))*110%/(180-BX$4),BY$4&gt;=$C9,($L9-SUM(辅助表!$P9:BY9))*110%/(180-BX$4))),$A$2="实际销售",IF($C9&gt;BY$4,SUMIFS(销售取值基础数据!$J:$J,销售取值基础数据!$I:$I,$A9,销售取值基础数据!$B:$B,BY$4),""))</f>
        <v>0</v>
      </c>
      <c r="BZ9" s="23" cm="1">
        <f t="array" ref="BZ9" ca="1">_xlfn.IFS($A$2="销售计划（销售后）",_xlfn.IFS(BZ$4&lt;$C9,($L9-SUMIFS(销售取值基础数据!$J:$J,销售取值基础数据!$I:$I,$A9,销售取值基础数据!$B:$B,"&lt;="&amp;BY$4))*110%/(180-BY$4),BZ$4&gt;=$C9,($L9-SUM(辅助表!$P9:BZ9))*110%/(180-BY$4)),$A$2="销售计划（销售前）",$L9*80%/180,$A$2="达成情况",IF(BZ$4&gt;=$C9,"实际销售数量未更新",IF($C9&gt;BZ$4,SUMIFS(销售取值基础数据!$J:$J,销售取值基础数据!$I:$I,$A9,销售取值基础数据!$B:$B,BZ$4),"")/_xlfn.IFS(BZ$4&lt;$C9,($L9-SUMIFS(销售取值基础数据!$J:$J,销售取值基础数据!$I:$I,$A9,销售取值基础数据!$B:$B,"&lt;="&amp;BY$4))*110%/(180-BY$4),BZ$4&gt;=$C9,($L9-SUM(辅助表!$P9:BZ9))*110%/(180-BY$4))),$A$2="实际销售",IF($C9&gt;BZ$4,SUMIFS(销售取值基础数据!$J:$J,销售取值基础数据!$I:$I,$A9,销售取值基础数据!$B:$B,BZ$4),""))</f>
        <v>0</v>
      </c>
      <c r="CA9" s="23" cm="1">
        <f t="array" ref="CA9" ca="1">_xlfn.IFS($A$2="销售计划（销售后）",_xlfn.IFS(CA$4&lt;$C9,($L9-SUMIFS(销售取值基础数据!$J:$J,销售取值基础数据!$I:$I,$A9,销售取值基础数据!$B:$B,"&lt;="&amp;BZ$4))*110%/(180-BZ$4),CA$4&gt;=$C9,($L9-SUM(辅助表!$P9:CA9))*110%/(180-BZ$4)),$A$2="销售计划（销售前）",$L9*80%/180,$A$2="达成情况",IF(CA$4&gt;=$C9,"实际销售数量未更新",IF($C9&gt;CA$4,SUMIFS(销售取值基础数据!$J:$J,销售取值基础数据!$I:$I,$A9,销售取值基础数据!$B:$B,CA$4),"")/_xlfn.IFS(CA$4&lt;$C9,($L9-SUMIFS(销售取值基础数据!$J:$J,销售取值基础数据!$I:$I,$A9,销售取值基础数据!$B:$B,"&lt;="&amp;BZ$4))*110%/(180-BZ$4),CA$4&gt;=$C9,($L9-SUM(辅助表!$P9:CA9))*110%/(180-BZ$4))),$A$2="实际销售",IF($C9&gt;CA$4,SUMIFS(销售取值基础数据!$J:$J,销售取值基础数据!$I:$I,$A9,销售取值基础数据!$B:$B,CA$4),""))</f>
        <v>0</v>
      </c>
      <c r="CB9" s="23" cm="1">
        <f t="array" ref="CB9" ca="1">_xlfn.IFS($A$2="销售计划（销售后）",_xlfn.IFS(CB$4&lt;$C9,($L9-SUMIFS(销售取值基础数据!$J:$J,销售取值基础数据!$I:$I,$A9,销售取值基础数据!$B:$B,"&lt;="&amp;CA$4))*110%/(180-CA$4),CB$4&gt;=$C9,($L9-SUM(辅助表!$P9:CB9))*110%/(180-CA$4)),$A$2="销售计划（销售前）",$L9*80%/180,$A$2="达成情况",IF(CB$4&gt;=$C9,"实际销售数量未更新",IF($C9&gt;CB$4,SUMIFS(销售取值基础数据!$J:$J,销售取值基础数据!$I:$I,$A9,销售取值基础数据!$B:$B,CB$4),"")/_xlfn.IFS(CB$4&lt;$C9,($L9-SUMIFS(销售取值基础数据!$J:$J,销售取值基础数据!$I:$I,$A9,销售取值基础数据!$B:$B,"&lt;="&amp;CA$4))*110%/(180-CA$4),CB$4&gt;=$C9,($L9-SUM(辅助表!$P9:CB9))*110%/(180-CA$4))),$A$2="实际销售",IF($C9&gt;CB$4,SUMIFS(销售取值基础数据!$J:$J,销售取值基础数据!$I:$I,$A9,销售取值基础数据!$B:$B,CB$4),""))</f>
        <v>0</v>
      </c>
      <c r="CC9" s="23" cm="1">
        <f t="array" ref="CC9" ca="1">_xlfn.IFS($A$2="销售计划（销售后）",_xlfn.IFS(CC$4&lt;$C9,($L9-SUMIFS(销售取值基础数据!$J:$J,销售取值基础数据!$I:$I,$A9,销售取值基础数据!$B:$B,"&lt;="&amp;CB$4))*110%/(180-CB$4),CC$4&gt;=$C9,($L9-SUM(辅助表!$P9:CC9))*110%/(180-CB$4)),$A$2="销售计划（销售前）",$L9*80%/180,$A$2="达成情况",IF(CC$4&gt;=$C9,"实际销售数量未更新",IF($C9&gt;CC$4,SUMIFS(销售取值基础数据!$J:$J,销售取值基础数据!$I:$I,$A9,销售取值基础数据!$B:$B,CC$4),"")/_xlfn.IFS(CC$4&lt;$C9,($L9-SUMIFS(销售取值基础数据!$J:$J,销售取值基础数据!$I:$I,$A9,销售取值基础数据!$B:$B,"&lt;="&amp;CB$4))*110%/(180-CB$4),CC$4&gt;=$C9,($L9-SUM(辅助表!$P9:CC9))*110%/(180-CB$4))),$A$2="实际销售",IF($C9&gt;CC$4,SUMIFS(销售取值基础数据!$J:$J,销售取值基础数据!$I:$I,$A9,销售取值基础数据!$B:$B,CC$4),""))</f>
        <v>0</v>
      </c>
      <c r="CD9" s="23" cm="1">
        <f t="array" ref="CD9" ca="1">_xlfn.IFS($A$2="销售计划（销售后）",_xlfn.IFS(CD$4&lt;$C9,($L9-SUMIFS(销售取值基础数据!$J:$J,销售取值基础数据!$I:$I,$A9,销售取值基础数据!$B:$B,"&lt;="&amp;CC$4))*110%/(180-CC$4),CD$4&gt;=$C9,($L9-SUM(辅助表!$P9:CD9))*110%/(180-CC$4)),$A$2="销售计划（销售前）",$L9*80%/180,$A$2="达成情况",IF(CD$4&gt;=$C9,"实际销售数量未更新",IF($C9&gt;CD$4,SUMIFS(销售取值基础数据!$J:$J,销售取值基础数据!$I:$I,$A9,销售取值基础数据!$B:$B,CD$4),"")/_xlfn.IFS(CD$4&lt;$C9,($L9-SUMIFS(销售取值基础数据!$J:$J,销售取值基础数据!$I:$I,$A9,销售取值基础数据!$B:$B,"&lt;="&amp;CC$4))*110%/(180-CC$4),CD$4&gt;=$C9,($L9-SUM(辅助表!$P9:CD9))*110%/(180-CC$4))),$A$2="实际销售",IF($C9&gt;CD$4,SUMIFS(销售取值基础数据!$J:$J,销售取值基础数据!$I:$I,$A9,销售取值基础数据!$B:$B,CD$4),""))</f>
        <v>0</v>
      </c>
      <c r="CE9" s="23" cm="1">
        <f t="array" ref="CE9" ca="1">_xlfn.IFS($A$2="销售计划（销售后）",_xlfn.IFS(CE$4&lt;$C9,($L9-SUMIFS(销售取值基础数据!$J:$J,销售取值基础数据!$I:$I,$A9,销售取值基础数据!$B:$B,"&lt;="&amp;CD$4))*110%/(180-CD$4),CE$4&gt;=$C9,($L9-SUM(辅助表!$P9:CE9))*110%/(180-CD$4)),$A$2="销售计划（销售前）",$L9*80%/180,$A$2="达成情况",IF(CE$4&gt;=$C9,"实际销售数量未更新",IF($C9&gt;CE$4,SUMIFS(销售取值基础数据!$J:$J,销售取值基础数据!$I:$I,$A9,销售取值基础数据!$B:$B,CE$4),"")/_xlfn.IFS(CE$4&lt;$C9,($L9-SUMIFS(销售取值基础数据!$J:$J,销售取值基础数据!$I:$I,$A9,销售取值基础数据!$B:$B,"&lt;="&amp;CD$4))*110%/(180-CD$4),CE$4&gt;=$C9,($L9-SUM(辅助表!$P9:CE9))*110%/(180-CD$4))),$A$2="实际销售",IF($C9&gt;CE$4,SUMIFS(销售取值基础数据!$J:$J,销售取值基础数据!$I:$I,$A9,销售取值基础数据!$B:$B,CE$4),""))</f>
        <v>0</v>
      </c>
      <c r="CF9" s="23" cm="1">
        <f t="array" ref="CF9" ca="1">_xlfn.IFS($A$2="销售计划（销售后）",_xlfn.IFS(CF$4&lt;$C9,($L9-SUMIFS(销售取值基础数据!$J:$J,销售取值基础数据!$I:$I,$A9,销售取值基础数据!$B:$B,"&lt;="&amp;CE$4))*110%/(180-CE$4),CF$4&gt;=$C9,($L9-SUM(辅助表!$P9:CF9))*110%/(180-CE$4)),$A$2="销售计划（销售前）",$L9*80%/180,$A$2="达成情况",IF(CF$4&gt;=$C9,"实际销售数量未更新",IF($C9&gt;CF$4,SUMIFS(销售取值基础数据!$J:$J,销售取值基础数据!$I:$I,$A9,销售取值基础数据!$B:$B,CF$4),"")/_xlfn.IFS(CF$4&lt;$C9,($L9-SUMIFS(销售取值基础数据!$J:$J,销售取值基础数据!$I:$I,$A9,销售取值基础数据!$B:$B,"&lt;="&amp;CE$4))*110%/(180-CE$4),CF$4&gt;=$C9,($L9-SUM(辅助表!$P9:CF9))*110%/(180-CE$4))),$A$2="实际销售",IF($C9&gt;CF$4,SUMIFS(销售取值基础数据!$J:$J,销售取值基础数据!$I:$I,$A9,销售取值基础数据!$B:$B,CF$4),""))</f>
        <v>0</v>
      </c>
      <c r="CG9" s="23" cm="1">
        <f t="array" ref="CG9" ca="1">_xlfn.IFS($A$2="销售计划（销售后）",_xlfn.IFS(CG$4&lt;$C9,($L9-SUMIFS(销售取值基础数据!$J:$J,销售取值基础数据!$I:$I,$A9,销售取值基础数据!$B:$B,"&lt;="&amp;CF$4))*110%/(180-CF$4),CG$4&gt;=$C9,($L9-SUM(辅助表!$P9:CG9))*110%/(180-CF$4)),$A$2="销售计划（销售前）",$L9*80%/180,$A$2="达成情况",IF(CG$4&gt;=$C9,"实际销售数量未更新",IF($C9&gt;CG$4,SUMIFS(销售取值基础数据!$J:$J,销售取值基础数据!$I:$I,$A9,销售取值基础数据!$B:$B,CG$4),"")/_xlfn.IFS(CG$4&lt;$C9,($L9-SUMIFS(销售取值基础数据!$J:$J,销售取值基础数据!$I:$I,$A9,销售取值基础数据!$B:$B,"&lt;="&amp;CF$4))*110%/(180-CF$4),CG$4&gt;=$C9,($L9-SUM(辅助表!$P9:CG9))*110%/(180-CF$4))),$A$2="实际销售",IF($C9&gt;CG$4,SUMIFS(销售取值基础数据!$J:$J,销售取值基础数据!$I:$I,$A9,销售取值基础数据!$B:$B,CG$4),""))</f>
        <v>0</v>
      </c>
      <c r="CH9" s="23" cm="1">
        <f t="array" ref="CH9" ca="1">_xlfn.IFS($A$2="销售计划（销售后）",_xlfn.IFS(CH$4&lt;$C9,($L9-SUMIFS(销售取值基础数据!$J:$J,销售取值基础数据!$I:$I,$A9,销售取值基础数据!$B:$B,"&lt;="&amp;CG$4))*110%/(180-CG$4),CH$4&gt;=$C9,($L9-SUM(辅助表!$P9:CH9))*110%/(180-CG$4)),$A$2="销售计划（销售前）",$L9*80%/180,$A$2="达成情况",IF(CH$4&gt;=$C9,"实际销售数量未更新",IF($C9&gt;CH$4,SUMIFS(销售取值基础数据!$J:$J,销售取值基础数据!$I:$I,$A9,销售取值基础数据!$B:$B,CH$4),"")/_xlfn.IFS(CH$4&lt;$C9,($L9-SUMIFS(销售取值基础数据!$J:$J,销售取值基础数据!$I:$I,$A9,销售取值基础数据!$B:$B,"&lt;="&amp;CG$4))*110%/(180-CG$4),CH$4&gt;=$C9,($L9-SUM(辅助表!$P9:CH9))*110%/(180-CG$4))),$A$2="实际销售",IF($C9&gt;CH$4,SUMIFS(销售取值基础数据!$J:$J,销售取值基础数据!$I:$I,$A9,销售取值基础数据!$B:$B,CH$4),""))</f>
        <v>0</v>
      </c>
      <c r="CI9" s="23" cm="1">
        <f t="array" ref="CI9" ca="1">_xlfn.IFS($A$2="销售计划（销售后）",_xlfn.IFS(CI$4&lt;$C9,($L9-SUMIFS(销售取值基础数据!$J:$J,销售取值基础数据!$I:$I,$A9,销售取值基础数据!$B:$B,"&lt;="&amp;CH$4))*110%/(180-CH$4),CI$4&gt;=$C9,($L9-SUM(辅助表!$P9:CI9))*110%/(180-CH$4)),$A$2="销售计划（销售前）",$L9*80%/180,$A$2="达成情况",IF(CI$4&gt;=$C9,"实际销售数量未更新",IF($C9&gt;CI$4,SUMIFS(销售取值基础数据!$J:$J,销售取值基础数据!$I:$I,$A9,销售取值基础数据!$B:$B,CI$4),"")/_xlfn.IFS(CI$4&lt;$C9,($L9-SUMIFS(销售取值基础数据!$J:$J,销售取值基础数据!$I:$I,$A9,销售取值基础数据!$B:$B,"&lt;="&amp;CH$4))*110%/(180-CH$4),CI$4&gt;=$C9,($L9-SUM(辅助表!$P9:CI9))*110%/(180-CH$4))),$A$2="实际销售",IF($C9&gt;CI$4,SUMIFS(销售取值基础数据!$J:$J,销售取值基础数据!$I:$I,$A9,销售取值基础数据!$B:$B,CI$4),""))</f>
        <v>0</v>
      </c>
      <c r="CJ9" s="23" cm="1">
        <f t="array" ref="CJ9" ca="1">_xlfn.IFS($A$2="销售计划（销售后）",_xlfn.IFS(CJ$4&lt;$C9,($L9-SUMIFS(销售取值基础数据!$J:$J,销售取值基础数据!$I:$I,$A9,销售取值基础数据!$B:$B,"&lt;="&amp;CI$4))*110%/(180-CI$4),CJ$4&gt;=$C9,($L9-SUM(辅助表!$P9:CJ9))*110%/(180-CI$4)),$A$2="销售计划（销售前）",$L9*80%/180,$A$2="达成情况",IF(CJ$4&gt;=$C9,"实际销售数量未更新",IF($C9&gt;CJ$4,SUMIFS(销售取值基础数据!$J:$J,销售取值基础数据!$I:$I,$A9,销售取值基础数据!$B:$B,CJ$4),"")/_xlfn.IFS(CJ$4&lt;$C9,($L9-SUMIFS(销售取值基础数据!$J:$J,销售取值基础数据!$I:$I,$A9,销售取值基础数据!$B:$B,"&lt;="&amp;CI$4))*110%/(180-CI$4),CJ$4&gt;=$C9,($L9-SUM(辅助表!$P9:CJ9))*110%/(180-CI$4))),$A$2="实际销售",IF($C9&gt;CJ$4,SUMIFS(销售取值基础数据!$J:$J,销售取值基础数据!$I:$I,$A9,销售取值基础数据!$B:$B,CJ$4),""))</f>
        <v>0</v>
      </c>
      <c r="CK9" s="23" cm="1">
        <f t="array" ref="CK9" ca="1">_xlfn.IFS($A$2="销售计划（销售后）",_xlfn.IFS(CK$4&lt;$C9,($L9-SUMIFS(销售取值基础数据!$J:$J,销售取值基础数据!$I:$I,$A9,销售取值基础数据!$B:$B,"&lt;="&amp;CJ$4))*110%/(180-CJ$4),CK$4&gt;=$C9,($L9-SUM(辅助表!$P9:CK9))*110%/(180-CJ$4)),$A$2="销售计划（销售前）",$L9*80%/180,$A$2="达成情况",IF(CK$4&gt;=$C9,"实际销售数量未更新",IF($C9&gt;CK$4,SUMIFS(销售取值基础数据!$J:$J,销售取值基础数据!$I:$I,$A9,销售取值基础数据!$B:$B,CK$4),"")/_xlfn.IFS(CK$4&lt;$C9,($L9-SUMIFS(销售取值基础数据!$J:$J,销售取值基础数据!$I:$I,$A9,销售取值基础数据!$B:$B,"&lt;="&amp;CJ$4))*110%/(180-CJ$4),CK$4&gt;=$C9,($L9-SUM(辅助表!$P9:CK9))*110%/(180-CJ$4))),$A$2="实际销售",IF($C9&gt;CK$4,SUMIFS(销售取值基础数据!$J:$J,销售取值基础数据!$I:$I,$A9,销售取值基础数据!$B:$B,CK$4),""))</f>
        <v>0</v>
      </c>
      <c r="CL9" s="23" cm="1">
        <f t="array" ref="CL9" ca="1">_xlfn.IFS($A$2="销售计划（销售后）",_xlfn.IFS(CL$4&lt;$C9,($L9-SUMIFS(销售取值基础数据!$J:$J,销售取值基础数据!$I:$I,$A9,销售取值基础数据!$B:$B,"&lt;="&amp;CK$4))*110%/(180-CK$4),CL$4&gt;=$C9,($L9-SUM(辅助表!$P9:CL9))*110%/(180-CK$4)),$A$2="销售计划（销售前）",$L9*80%/180,$A$2="达成情况",IF(CL$4&gt;=$C9,"实际销售数量未更新",IF($C9&gt;CL$4,SUMIFS(销售取值基础数据!$J:$J,销售取值基础数据!$I:$I,$A9,销售取值基础数据!$B:$B,CL$4),"")/_xlfn.IFS(CL$4&lt;$C9,($L9-SUMIFS(销售取值基础数据!$J:$J,销售取值基础数据!$I:$I,$A9,销售取值基础数据!$B:$B,"&lt;="&amp;CK$4))*110%/(180-CK$4),CL$4&gt;=$C9,($L9-SUM(辅助表!$P9:CL9))*110%/(180-CK$4))),$A$2="实际销售",IF($C9&gt;CL$4,SUMIFS(销售取值基础数据!$J:$J,销售取值基础数据!$I:$I,$A9,销售取值基础数据!$B:$B,CL$4),""))</f>
        <v>0</v>
      </c>
      <c r="CM9" s="23" cm="1">
        <f t="array" ref="CM9" ca="1">_xlfn.IFS($A$2="销售计划（销售后）",_xlfn.IFS(CM$4&lt;$C9,($L9-SUMIFS(销售取值基础数据!$J:$J,销售取值基础数据!$I:$I,$A9,销售取值基础数据!$B:$B,"&lt;="&amp;CL$4))*110%/(180-CL$4),CM$4&gt;=$C9,($L9-SUM(辅助表!$P9:CM9))*110%/(180-CL$4)),$A$2="销售计划（销售前）",$L9*80%/180,$A$2="达成情况",IF(CM$4&gt;=$C9,"实际销售数量未更新",IF($C9&gt;CM$4,SUMIFS(销售取值基础数据!$J:$J,销售取值基础数据!$I:$I,$A9,销售取值基础数据!$B:$B,CM$4),"")/_xlfn.IFS(CM$4&lt;$C9,($L9-SUMIFS(销售取值基础数据!$J:$J,销售取值基础数据!$I:$I,$A9,销售取值基础数据!$B:$B,"&lt;="&amp;CL$4))*110%/(180-CL$4),CM$4&gt;=$C9,($L9-SUM(辅助表!$P9:CM9))*110%/(180-CL$4))),$A$2="实际销售",IF($C9&gt;CM$4,SUMIFS(销售取值基础数据!$J:$J,销售取值基础数据!$I:$I,$A9,销售取值基础数据!$B:$B,CM$4),""))</f>
        <v>0</v>
      </c>
      <c r="CN9" s="23" cm="1">
        <f t="array" ref="CN9" ca="1">_xlfn.IFS($A$2="销售计划（销售后）",_xlfn.IFS(CN$4&lt;$C9,($L9-SUMIFS(销售取值基础数据!$J:$J,销售取值基础数据!$I:$I,$A9,销售取值基础数据!$B:$B,"&lt;="&amp;CM$4))*110%/(180-CM$4),CN$4&gt;=$C9,($L9-SUM(辅助表!$P9:CN9))*110%/(180-CM$4)),$A$2="销售计划（销售前）",$L9*80%/180,$A$2="达成情况",IF(CN$4&gt;=$C9,"实际销售数量未更新",IF($C9&gt;CN$4,SUMIFS(销售取值基础数据!$J:$J,销售取值基础数据!$I:$I,$A9,销售取值基础数据!$B:$B,CN$4),"")/_xlfn.IFS(CN$4&lt;$C9,($L9-SUMIFS(销售取值基础数据!$J:$J,销售取值基础数据!$I:$I,$A9,销售取值基础数据!$B:$B,"&lt;="&amp;CM$4))*110%/(180-CM$4),CN$4&gt;=$C9,($L9-SUM(辅助表!$P9:CN9))*110%/(180-CM$4))),$A$2="实际销售",IF($C9&gt;CN$4,SUMIFS(销售取值基础数据!$J:$J,销售取值基础数据!$I:$I,$A9,销售取值基础数据!$B:$B,CN$4),""))</f>
        <v>0</v>
      </c>
      <c r="CO9" s="23" cm="1">
        <f t="array" ref="CO9" ca="1">_xlfn.IFS($A$2="销售计划（销售后）",_xlfn.IFS(CO$4&lt;$C9,($L9-SUMIFS(销售取值基础数据!$J:$J,销售取值基础数据!$I:$I,$A9,销售取值基础数据!$B:$B,"&lt;="&amp;CN$4))*110%/(180-CN$4),CO$4&gt;=$C9,($L9-SUM(辅助表!$P9:CO9))*110%/(180-CN$4)),$A$2="销售计划（销售前）",$L9*80%/180,$A$2="达成情况",IF(CO$4&gt;=$C9,"实际销售数量未更新",IF($C9&gt;CO$4,SUMIFS(销售取值基础数据!$J:$J,销售取值基础数据!$I:$I,$A9,销售取值基础数据!$B:$B,CO$4),"")/_xlfn.IFS(CO$4&lt;$C9,($L9-SUMIFS(销售取值基础数据!$J:$J,销售取值基础数据!$I:$I,$A9,销售取值基础数据!$B:$B,"&lt;="&amp;CN$4))*110%/(180-CN$4),CO$4&gt;=$C9,($L9-SUM(辅助表!$P9:CO9))*110%/(180-CN$4))),$A$2="实际销售",IF($C9&gt;CO$4,SUMIFS(销售取值基础数据!$J:$J,销售取值基础数据!$I:$I,$A9,销售取值基础数据!$B:$B,CO$4),""))</f>
        <v>0</v>
      </c>
      <c r="CP9" s="23" cm="1">
        <f t="array" ref="CP9" ca="1">_xlfn.IFS($A$2="销售计划（销售后）",_xlfn.IFS(CP$4&lt;$C9,($L9-SUMIFS(销售取值基础数据!$J:$J,销售取值基础数据!$I:$I,$A9,销售取值基础数据!$B:$B,"&lt;="&amp;CO$4))*110%/(180-CO$4),CP$4&gt;=$C9,($L9-SUM(辅助表!$P9:CP9))*110%/(180-CO$4)),$A$2="销售计划（销售前）",$L9*80%/180,$A$2="达成情况",IF(CP$4&gt;=$C9,"实际销售数量未更新",IF($C9&gt;CP$4,SUMIFS(销售取值基础数据!$J:$J,销售取值基础数据!$I:$I,$A9,销售取值基础数据!$B:$B,CP$4),"")/_xlfn.IFS(CP$4&lt;$C9,($L9-SUMIFS(销售取值基础数据!$J:$J,销售取值基础数据!$I:$I,$A9,销售取值基础数据!$B:$B,"&lt;="&amp;CO$4))*110%/(180-CO$4),CP$4&gt;=$C9,($L9-SUM(辅助表!$P9:CP9))*110%/(180-CO$4))),$A$2="实际销售",IF($C9&gt;CP$4,SUMIFS(销售取值基础数据!$J:$J,销售取值基础数据!$I:$I,$A9,销售取值基础数据!$B:$B,CP$4),""))</f>
        <v>0</v>
      </c>
      <c r="CQ9" s="23" cm="1">
        <f t="array" ref="CQ9" ca="1">_xlfn.IFS($A$2="销售计划（销售后）",_xlfn.IFS(CQ$4&lt;$C9,($L9-SUMIFS(销售取值基础数据!$J:$J,销售取值基础数据!$I:$I,$A9,销售取值基础数据!$B:$B,"&lt;="&amp;CP$4))*110%/(180-CP$4),CQ$4&gt;=$C9,($L9-SUM(辅助表!$P9:CQ9))*110%/(180-CP$4)),$A$2="销售计划（销售前）",$L9*80%/180,$A$2="达成情况",IF(CQ$4&gt;=$C9,"实际销售数量未更新",IF($C9&gt;CQ$4,SUMIFS(销售取值基础数据!$J:$J,销售取值基础数据!$I:$I,$A9,销售取值基础数据!$B:$B,CQ$4),"")/_xlfn.IFS(CQ$4&lt;$C9,($L9-SUMIFS(销售取值基础数据!$J:$J,销售取值基础数据!$I:$I,$A9,销售取值基础数据!$B:$B,"&lt;="&amp;CP$4))*110%/(180-CP$4),CQ$4&gt;=$C9,($L9-SUM(辅助表!$P9:CQ9))*110%/(180-CP$4))),$A$2="实际销售",IF($C9&gt;CQ$4,SUMIFS(销售取值基础数据!$J:$J,销售取值基础数据!$I:$I,$A9,销售取值基础数据!$B:$B,CQ$4),""))</f>
        <v>0</v>
      </c>
      <c r="CR9" s="23" cm="1">
        <f t="array" ref="CR9" ca="1">_xlfn.IFS($A$2="销售计划（销售后）",_xlfn.IFS(CR$4&lt;$C9,($L9-SUMIFS(销售取值基础数据!$J:$J,销售取值基础数据!$I:$I,$A9,销售取值基础数据!$B:$B,"&lt;="&amp;CQ$4))*110%/(180-CQ$4),CR$4&gt;=$C9,($L9-SUM(辅助表!$P9:CR9))*110%/(180-CQ$4)),$A$2="销售计划（销售前）",$L9*80%/180,$A$2="达成情况",IF(CR$4&gt;=$C9,"实际销售数量未更新",IF($C9&gt;CR$4,SUMIFS(销售取值基础数据!$J:$J,销售取值基础数据!$I:$I,$A9,销售取值基础数据!$B:$B,CR$4),"")/_xlfn.IFS(CR$4&lt;$C9,($L9-SUMIFS(销售取值基础数据!$J:$J,销售取值基础数据!$I:$I,$A9,销售取值基础数据!$B:$B,"&lt;="&amp;CQ$4))*110%/(180-CQ$4),CR$4&gt;=$C9,($L9-SUM(辅助表!$P9:CR9))*110%/(180-CQ$4))),$A$2="实际销售",IF($C9&gt;CR$4,SUMIFS(销售取值基础数据!$J:$J,销售取值基础数据!$I:$I,$A9,销售取值基础数据!$B:$B,CR$4),""))</f>
        <v>0</v>
      </c>
      <c r="CS9" s="23" cm="1">
        <f t="array" ref="CS9" ca="1">_xlfn.IFS($A$2="销售计划（销售后）",_xlfn.IFS(CS$4&lt;$C9,($L9-SUMIFS(销售取值基础数据!$J:$J,销售取值基础数据!$I:$I,$A9,销售取值基础数据!$B:$B,"&lt;="&amp;CR$4))*110%/(180-CR$4),CS$4&gt;=$C9,($L9-SUM(辅助表!$P9:CS9))*110%/(180-CR$4)),$A$2="销售计划（销售前）",$L9*80%/180,$A$2="达成情况",IF(CS$4&gt;=$C9,"实际销售数量未更新",IF($C9&gt;CS$4,SUMIFS(销售取值基础数据!$J:$J,销售取值基础数据!$I:$I,$A9,销售取值基础数据!$B:$B,CS$4),"")/_xlfn.IFS(CS$4&lt;$C9,($L9-SUMIFS(销售取值基础数据!$J:$J,销售取值基础数据!$I:$I,$A9,销售取值基础数据!$B:$B,"&lt;="&amp;CR$4))*110%/(180-CR$4),CS$4&gt;=$C9,($L9-SUM(辅助表!$P9:CS9))*110%/(180-CR$4))),$A$2="实际销售",IF($C9&gt;CS$4,SUMIFS(销售取值基础数据!$J:$J,销售取值基础数据!$I:$I,$A9,销售取值基础数据!$B:$B,CS$4),""))</f>
        <v>0</v>
      </c>
      <c r="CT9" s="23" cm="1">
        <f t="array" ref="CT9" ca="1">_xlfn.IFS($A$2="销售计划（销售后）",_xlfn.IFS(CT$4&lt;$C9,($L9-SUMIFS(销售取值基础数据!$J:$J,销售取值基础数据!$I:$I,$A9,销售取值基础数据!$B:$B,"&lt;="&amp;CS$4))*110%/(180-CS$4),CT$4&gt;=$C9,($L9-SUM(辅助表!$P9:CT9))*110%/(180-CS$4)),$A$2="销售计划（销售前）",$L9*80%/180,$A$2="达成情况",IF(CT$4&gt;=$C9,"实际销售数量未更新",IF($C9&gt;CT$4,SUMIFS(销售取值基础数据!$J:$J,销售取值基础数据!$I:$I,$A9,销售取值基础数据!$B:$B,CT$4),"")/_xlfn.IFS(CT$4&lt;$C9,($L9-SUMIFS(销售取值基础数据!$J:$J,销售取值基础数据!$I:$I,$A9,销售取值基础数据!$B:$B,"&lt;="&amp;CS$4))*110%/(180-CS$4),CT$4&gt;=$C9,($L9-SUM(辅助表!$P9:CT9))*110%/(180-CS$4))),$A$2="实际销售",IF($C9&gt;CT$4,SUMIFS(销售取值基础数据!$J:$J,销售取值基础数据!$I:$I,$A9,销售取值基础数据!$B:$B,CT$4),""))</f>
        <v>0</v>
      </c>
      <c r="CU9" s="23" cm="1">
        <f t="array" ref="CU9" ca="1">_xlfn.IFS($A$2="销售计划（销售后）",_xlfn.IFS(CU$4&lt;$C9,($L9-SUMIFS(销售取值基础数据!$J:$J,销售取值基础数据!$I:$I,$A9,销售取值基础数据!$B:$B,"&lt;="&amp;CT$4))*110%/(180-CT$4),CU$4&gt;=$C9,($L9-SUM(辅助表!$P9:CU9))*110%/(180-CT$4)),$A$2="销售计划（销售前）",$L9*80%/180,$A$2="达成情况",IF(CU$4&gt;=$C9,"实际销售数量未更新",IF($C9&gt;CU$4,SUMIFS(销售取值基础数据!$J:$J,销售取值基础数据!$I:$I,$A9,销售取值基础数据!$B:$B,CU$4),"")/_xlfn.IFS(CU$4&lt;$C9,($L9-SUMIFS(销售取值基础数据!$J:$J,销售取值基础数据!$I:$I,$A9,销售取值基础数据!$B:$B,"&lt;="&amp;CT$4))*110%/(180-CT$4),CU$4&gt;=$C9,($L9-SUM(辅助表!$P9:CU9))*110%/(180-CT$4))),$A$2="实际销售",IF($C9&gt;CU$4,SUMIFS(销售取值基础数据!$J:$J,销售取值基础数据!$I:$I,$A9,销售取值基础数据!$B:$B,CU$4),""))</f>
        <v>0</v>
      </c>
      <c r="CV9" s="23" cm="1">
        <f t="array" ref="CV9" ca="1">_xlfn.IFS($A$2="销售计划（销售后）",_xlfn.IFS(CV$4&lt;$C9,($L9-SUMIFS(销售取值基础数据!$J:$J,销售取值基础数据!$I:$I,$A9,销售取值基础数据!$B:$B,"&lt;="&amp;CU$4))*110%/(180-CU$4),CV$4&gt;=$C9,($L9-SUM(辅助表!$P9:CV9))*110%/(180-CU$4)),$A$2="销售计划（销售前）",$L9*80%/180,$A$2="达成情况",IF(CV$4&gt;=$C9,"实际销售数量未更新",IF($C9&gt;CV$4,SUMIFS(销售取值基础数据!$J:$J,销售取值基础数据!$I:$I,$A9,销售取值基础数据!$B:$B,CV$4),"")/_xlfn.IFS(CV$4&lt;$C9,($L9-SUMIFS(销售取值基础数据!$J:$J,销售取值基础数据!$I:$I,$A9,销售取值基础数据!$B:$B,"&lt;="&amp;CU$4))*110%/(180-CU$4),CV$4&gt;=$C9,($L9-SUM(辅助表!$P9:CV9))*110%/(180-CU$4))),$A$2="实际销售",IF($C9&gt;CV$4,SUMIFS(销售取值基础数据!$J:$J,销售取值基础数据!$I:$I,$A9,销售取值基础数据!$B:$B,CV$4),""))</f>
        <v>0</v>
      </c>
      <c r="CW9" s="23" cm="1">
        <f t="array" ref="CW9" ca="1">_xlfn.IFS($A$2="销售计划（销售后）",_xlfn.IFS(CW$4&lt;$C9,($L9-SUMIFS(销售取值基础数据!$J:$J,销售取值基础数据!$I:$I,$A9,销售取值基础数据!$B:$B,"&lt;="&amp;CV$4))*110%/(180-CV$4),CW$4&gt;=$C9,($L9-SUM(辅助表!$P9:CW9))*110%/(180-CV$4)),$A$2="销售计划（销售前）",$L9*80%/180,$A$2="达成情况",IF(CW$4&gt;=$C9,"实际销售数量未更新",IF($C9&gt;CW$4,SUMIFS(销售取值基础数据!$J:$J,销售取值基础数据!$I:$I,$A9,销售取值基础数据!$B:$B,CW$4),"")/_xlfn.IFS(CW$4&lt;$C9,($L9-SUMIFS(销售取值基础数据!$J:$J,销售取值基础数据!$I:$I,$A9,销售取值基础数据!$B:$B,"&lt;="&amp;CV$4))*110%/(180-CV$4),CW$4&gt;=$C9,($L9-SUM(辅助表!$P9:CW9))*110%/(180-CV$4))),$A$2="实际销售",IF($C9&gt;CW$4,SUMIFS(销售取值基础数据!$J:$J,销售取值基础数据!$I:$I,$A9,销售取值基础数据!$B:$B,CW$4),""))</f>
        <v>0</v>
      </c>
      <c r="CX9" s="23" cm="1">
        <f t="array" ref="CX9" ca="1">_xlfn.IFS($A$2="销售计划（销售后）",_xlfn.IFS(CX$4&lt;$C9,($L9-SUMIFS(销售取值基础数据!$J:$J,销售取值基础数据!$I:$I,$A9,销售取值基础数据!$B:$B,"&lt;="&amp;CW$4))*110%/(180-CW$4),CX$4&gt;=$C9,($L9-SUM(辅助表!$P9:CX9))*110%/(180-CW$4)),$A$2="销售计划（销售前）",$L9*80%/180,$A$2="达成情况",IF(CX$4&gt;=$C9,"实际销售数量未更新",IF($C9&gt;CX$4,SUMIFS(销售取值基础数据!$J:$J,销售取值基础数据!$I:$I,$A9,销售取值基础数据!$B:$B,CX$4),"")/_xlfn.IFS(CX$4&lt;$C9,($L9-SUMIFS(销售取值基础数据!$J:$J,销售取值基础数据!$I:$I,$A9,销售取值基础数据!$B:$B,"&lt;="&amp;CW$4))*110%/(180-CW$4),CX$4&gt;=$C9,($L9-SUM(辅助表!$P9:CX9))*110%/(180-CW$4))),$A$2="实际销售",IF($C9&gt;CX$4,SUMIFS(销售取值基础数据!$J:$J,销售取值基础数据!$I:$I,$A9,销售取值基础数据!$B:$B,CX$4),""))</f>
        <v>0</v>
      </c>
      <c r="CY9" s="23" cm="1">
        <f t="array" ref="CY9" ca="1">_xlfn.IFS($A$2="销售计划（销售后）",_xlfn.IFS(CY$4&lt;$C9,($L9-SUMIFS(销售取值基础数据!$J:$J,销售取值基础数据!$I:$I,$A9,销售取值基础数据!$B:$B,"&lt;="&amp;CX$4))*110%/(180-CX$4),CY$4&gt;=$C9,($L9-SUM(辅助表!$P9:CY9))*110%/(180-CX$4)),$A$2="销售计划（销售前）",$L9*80%/180,$A$2="达成情况",IF(CY$4&gt;=$C9,"实际销售数量未更新",IF($C9&gt;CY$4,SUMIFS(销售取值基础数据!$J:$J,销售取值基础数据!$I:$I,$A9,销售取值基础数据!$B:$B,CY$4),"")/_xlfn.IFS(CY$4&lt;$C9,($L9-SUMIFS(销售取值基础数据!$J:$J,销售取值基础数据!$I:$I,$A9,销售取值基础数据!$B:$B,"&lt;="&amp;CX$4))*110%/(180-CX$4),CY$4&gt;=$C9,($L9-SUM(辅助表!$P9:CY9))*110%/(180-CX$4))),$A$2="实际销售",IF($C9&gt;CY$4,SUMIFS(销售取值基础数据!$J:$J,销售取值基础数据!$I:$I,$A9,销售取值基础数据!$B:$B,CY$4),""))</f>
        <v>0</v>
      </c>
      <c r="CZ9" s="23" cm="1">
        <f t="array" ref="CZ9" ca="1">_xlfn.IFS($A$2="销售计划（销售后）",_xlfn.IFS(CZ$4&lt;$C9,($L9-SUMIFS(销售取值基础数据!$J:$J,销售取值基础数据!$I:$I,$A9,销售取值基础数据!$B:$B,"&lt;="&amp;CY$4))*110%/(180-CY$4),CZ$4&gt;=$C9,($L9-SUM(辅助表!$P9:CZ9))*110%/(180-CY$4)),$A$2="销售计划（销售前）",$L9*80%/180,$A$2="达成情况",IF(CZ$4&gt;=$C9,"实际销售数量未更新",IF($C9&gt;CZ$4,SUMIFS(销售取值基础数据!$J:$J,销售取值基础数据!$I:$I,$A9,销售取值基础数据!$B:$B,CZ$4),"")/_xlfn.IFS(CZ$4&lt;$C9,($L9-SUMIFS(销售取值基础数据!$J:$J,销售取值基础数据!$I:$I,$A9,销售取值基础数据!$B:$B,"&lt;="&amp;CY$4))*110%/(180-CY$4),CZ$4&gt;=$C9,($L9-SUM(辅助表!$P9:CZ9))*110%/(180-CY$4))),$A$2="实际销售",IF($C9&gt;CZ$4,SUMIFS(销售取值基础数据!$J:$J,销售取值基础数据!$I:$I,$A9,销售取值基础数据!$B:$B,CZ$4),""))</f>
        <v>0</v>
      </c>
      <c r="DA9" s="23" cm="1">
        <f t="array" ref="DA9" ca="1">_xlfn.IFS($A$2="销售计划（销售后）",_xlfn.IFS(DA$4&lt;$C9,($L9-SUMIFS(销售取值基础数据!$J:$J,销售取值基础数据!$I:$I,$A9,销售取值基础数据!$B:$B,"&lt;="&amp;CZ$4))*110%/(180-CZ$4),DA$4&gt;=$C9,($L9-SUM(辅助表!$P9:DA9))*110%/(180-CZ$4)),$A$2="销售计划（销售前）",$L9*80%/180,$A$2="达成情况",IF(DA$4&gt;=$C9,"实际销售数量未更新",IF($C9&gt;DA$4,SUMIFS(销售取值基础数据!$J:$J,销售取值基础数据!$I:$I,$A9,销售取值基础数据!$B:$B,DA$4),"")/_xlfn.IFS(DA$4&lt;$C9,($L9-SUMIFS(销售取值基础数据!$J:$J,销售取值基础数据!$I:$I,$A9,销售取值基础数据!$B:$B,"&lt;="&amp;CZ$4))*110%/(180-CZ$4),DA$4&gt;=$C9,($L9-SUM(辅助表!$P9:DA9))*110%/(180-CZ$4))),$A$2="实际销售",IF($C9&gt;DA$4,SUMIFS(销售取值基础数据!$J:$J,销售取值基础数据!$I:$I,$A9,销售取值基础数据!$B:$B,DA$4),""))</f>
        <v>0</v>
      </c>
      <c r="DB9" s="23" cm="1">
        <f t="array" ref="DB9" ca="1">_xlfn.IFS($A$2="销售计划（销售后）",_xlfn.IFS(DB$4&lt;$C9,($L9-SUMIFS(销售取值基础数据!$J:$J,销售取值基础数据!$I:$I,$A9,销售取值基础数据!$B:$B,"&lt;="&amp;DA$4))*110%/(180-DA$4),DB$4&gt;=$C9,($L9-SUM(辅助表!$P9:DB9))*110%/(180-DA$4)),$A$2="销售计划（销售前）",$L9*80%/180,$A$2="达成情况",IF(DB$4&gt;=$C9,"实际销售数量未更新",IF($C9&gt;DB$4,SUMIFS(销售取值基础数据!$J:$J,销售取值基础数据!$I:$I,$A9,销售取值基础数据!$B:$B,DB$4),"")/_xlfn.IFS(DB$4&lt;$C9,($L9-SUMIFS(销售取值基础数据!$J:$J,销售取值基础数据!$I:$I,$A9,销售取值基础数据!$B:$B,"&lt;="&amp;DA$4))*110%/(180-DA$4),DB$4&gt;=$C9,($L9-SUM(辅助表!$P9:DB9))*110%/(180-DA$4))),$A$2="实际销售",IF($C9&gt;DB$4,SUMIFS(销售取值基础数据!$J:$J,销售取值基础数据!$I:$I,$A9,销售取值基础数据!$B:$B,DB$4),""))</f>
        <v>0</v>
      </c>
      <c r="DC9" s="23" cm="1">
        <f t="array" ref="DC9" ca="1">_xlfn.IFS($A$2="销售计划（销售后）",_xlfn.IFS(DC$4&lt;$C9,($L9-SUMIFS(销售取值基础数据!$J:$J,销售取值基础数据!$I:$I,$A9,销售取值基础数据!$B:$B,"&lt;="&amp;DB$4))*110%/(180-DB$4),DC$4&gt;=$C9,($L9-SUM(辅助表!$P9:DC9))*110%/(180-DB$4)),$A$2="销售计划（销售前）",$L9*80%/180,$A$2="达成情况",IF(DC$4&gt;=$C9,"实际销售数量未更新",IF($C9&gt;DC$4,SUMIFS(销售取值基础数据!$J:$J,销售取值基础数据!$I:$I,$A9,销售取值基础数据!$B:$B,DC$4),"")/_xlfn.IFS(DC$4&lt;$C9,($L9-SUMIFS(销售取值基础数据!$J:$J,销售取值基础数据!$I:$I,$A9,销售取值基础数据!$B:$B,"&lt;="&amp;DB$4))*110%/(180-DB$4),DC$4&gt;=$C9,($L9-SUM(辅助表!$P9:DC9))*110%/(180-DB$4))),$A$2="实际销售",IF($C9&gt;DC$4,SUMIFS(销售取值基础数据!$J:$J,销售取值基础数据!$I:$I,$A9,销售取值基础数据!$B:$B,DC$4),""))</f>
        <v>0</v>
      </c>
      <c r="DD9" s="23" cm="1">
        <f t="array" ref="DD9" ca="1">_xlfn.IFS($A$2="销售计划（销售后）",_xlfn.IFS(DD$4&lt;$C9,($L9-SUMIFS(销售取值基础数据!$J:$J,销售取值基础数据!$I:$I,$A9,销售取值基础数据!$B:$B,"&lt;="&amp;DC$4))*110%/(180-DC$4),DD$4&gt;=$C9,($L9-SUM(辅助表!$P9:DD9))*110%/(180-DC$4)),$A$2="销售计划（销售前）",$L9*80%/180,$A$2="达成情况",IF(DD$4&gt;=$C9,"实际销售数量未更新",IF($C9&gt;DD$4,SUMIFS(销售取值基础数据!$J:$J,销售取值基础数据!$I:$I,$A9,销售取值基础数据!$B:$B,DD$4),"")/_xlfn.IFS(DD$4&lt;$C9,($L9-SUMIFS(销售取值基础数据!$J:$J,销售取值基础数据!$I:$I,$A9,销售取值基础数据!$B:$B,"&lt;="&amp;DC$4))*110%/(180-DC$4),DD$4&gt;=$C9,($L9-SUM(辅助表!$P9:DD9))*110%/(180-DC$4))),$A$2="实际销售",IF($C9&gt;DD$4,SUMIFS(销售取值基础数据!$J:$J,销售取值基础数据!$I:$I,$A9,销售取值基础数据!$B:$B,DD$4),""))</f>
        <v>0</v>
      </c>
      <c r="DE9" s="23" cm="1">
        <f t="array" ref="DE9" ca="1">_xlfn.IFS($A$2="销售计划（销售后）",_xlfn.IFS(DE$4&lt;$C9,($L9-SUMIFS(销售取值基础数据!$J:$J,销售取值基础数据!$I:$I,$A9,销售取值基础数据!$B:$B,"&lt;="&amp;DD$4))*110%/(180-DD$4),DE$4&gt;=$C9,($L9-SUM(辅助表!$P9:DE9))*110%/(180-DD$4)),$A$2="销售计划（销售前）",$L9*80%/180,$A$2="达成情况",IF(DE$4&gt;=$C9,"实际销售数量未更新",IF($C9&gt;DE$4,SUMIFS(销售取值基础数据!$J:$J,销售取值基础数据!$I:$I,$A9,销售取值基础数据!$B:$B,DE$4),"")/_xlfn.IFS(DE$4&lt;$C9,($L9-SUMIFS(销售取值基础数据!$J:$J,销售取值基础数据!$I:$I,$A9,销售取值基础数据!$B:$B,"&lt;="&amp;DD$4))*110%/(180-DD$4),DE$4&gt;=$C9,($L9-SUM(辅助表!$P9:DE9))*110%/(180-DD$4))),$A$2="实际销售",IF($C9&gt;DE$4,SUMIFS(销售取值基础数据!$J:$J,销售取值基础数据!$I:$I,$A9,销售取值基础数据!$B:$B,DE$4),""))</f>
        <v>0</v>
      </c>
      <c r="DF9" s="23" cm="1">
        <f t="array" ref="DF9" ca="1">_xlfn.IFS($A$2="销售计划（销售后）",_xlfn.IFS(DF$4&lt;$C9,($L9-SUMIFS(销售取值基础数据!$J:$J,销售取值基础数据!$I:$I,$A9,销售取值基础数据!$B:$B,"&lt;="&amp;DE$4))*110%/(180-DE$4),DF$4&gt;=$C9,($L9-SUM(辅助表!$P9:DF9))*110%/(180-DE$4)),$A$2="销售计划（销售前）",$L9*80%/180,$A$2="达成情况",IF(DF$4&gt;=$C9,"实际销售数量未更新",IF($C9&gt;DF$4,SUMIFS(销售取值基础数据!$J:$J,销售取值基础数据!$I:$I,$A9,销售取值基础数据!$B:$B,DF$4),"")/_xlfn.IFS(DF$4&lt;$C9,($L9-SUMIFS(销售取值基础数据!$J:$J,销售取值基础数据!$I:$I,$A9,销售取值基础数据!$B:$B,"&lt;="&amp;DE$4))*110%/(180-DE$4),DF$4&gt;=$C9,($L9-SUM(辅助表!$P9:DF9))*110%/(180-DE$4))),$A$2="实际销售",IF($C9&gt;DF$4,SUMIFS(销售取值基础数据!$J:$J,销售取值基础数据!$I:$I,$A9,销售取值基础数据!$B:$B,DF$4),""))</f>
        <v>0</v>
      </c>
      <c r="DG9" s="23" cm="1">
        <f t="array" ref="DG9" ca="1">_xlfn.IFS($A$2="销售计划（销售后）",_xlfn.IFS(DG$4&lt;$C9,($L9-SUMIFS(销售取值基础数据!$J:$J,销售取值基础数据!$I:$I,$A9,销售取值基础数据!$B:$B,"&lt;="&amp;DF$4))*110%/(180-DF$4),DG$4&gt;=$C9,($L9-SUM(辅助表!$P9:DG9))*110%/(180-DF$4)),$A$2="销售计划（销售前）",$L9*80%/180,$A$2="达成情况",IF(DG$4&gt;=$C9,"实际销售数量未更新",IF($C9&gt;DG$4,SUMIFS(销售取值基础数据!$J:$J,销售取值基础数据!$I:$I,$A9,销售取值基础数据!$B:$B,DG$4),"")/_xlfn.IFS(DG$4&lt;$C9,($L9-SUMIFS(销售取值基础数据!$J:$J,销售取值基础数据!$I:$I,$A9,销售取值基础数据!$B:$B,"&lt;="&amp;DF$4))*110%/(180-DF$4),DG$4&gt;=$C9,($L9-SUM(辅助表!$P9:DG9))*110%/(180-DF$4))),$A$2="实际销售",IF($C9&gt;DG$4,SUMIFS(销售取值基础数据!$J:$J,销售取值基础数据!$I:$I,$A9,销售取值基础数据!$B:$B,DG$4),""))</f>
        <v>0</v>
      </c>
      <c r="DH9" s="23" cm="1">
        <f t="array" ref="DH9" ca="1">_xlfn.IFS($A$2="销售计划（销售后）",_xlfn.IFS(DH$4&lt;$C9,($L9-SUMIFS(销售取值基础数据!$J:$J,销售取值基础数据!$I:$I,$A9,销售取值基础数据!$B:$B,"&lt;="&amp;DG$4))*110%/(180-DG$4),DH$4&gt;=$C9,($L9-SUM(辅助表!$P9:DH9))*110%/(180-DG$4)),$A$2="销售计划（销售前）",$L9*80%/180,$A$2="达成情况",IF(DH$4&gt;=$C9,"实际销售数量未更新",IF($C9&gt;DH$4,SUMIFS(销售取值基础数据!$J:$J,销售取值基础数据!$I:$I,$A9,销售取值基础数据!$B:$B,DH$4),"")/_xlfn.IFS(DH$4&lt;$C9,($L9-SUMIFS(销售取值基础数据!$J:$J,销售取值基础数据!$I:$I,$A9,销售取值基础数据!$B:$B,"&lt;="&amp;DG$4))*110%/(180-DG$4),DH$4&gt;=$C9,($L9-SUM(辅助表!$P9:DH9))*110%/(180-DG$4))),$A$2="实际销售",IF($C9&gt;DH$4,SUMIFS(销售取值基础数据!$J:$J,销售取值基础数据!$I:$I,$A9,销售取值基础数据!$B:$B,DH$4),""))</f>
        <v>0</v>
      </c>
      <c r="DI9" s="23" cm="1">
        <f t="array" ref="DI9" ca="1">_xlfn.IFS($A$2="销售计划（销售后）",_xlfn.IFS(DI$4&lt;$C9,($L9-SUMIFS(销售取值基础数据!$J:$J,销售取值基础数据!$I:$I,$A9,销售取值基础数据!$B:$B,"&lt;="&amp;DH$4))*110%/(180-DH$4),DI$4&gt;=$C9,($L9-SUM(辅助表!$P9:DI9))*110%/(180-DH$4)),$A$2="销售计划（销售前）",$L9*80%/180,$A$2="达成情况",IF(DI$4&gt;=$C9,"实际销售数量未更新",IF($C9&gt;DI$4,SUMIFS(销售取值基础数据!$J:$J,销售取值基础数据!$I:$I,$A9,销售取值基础数据!$B:$B,DI$4),"")/_xlfn.IFS(DI$4&lt;$C9,($L9-SUMIFS(销售取值基础数据!$J:$J,销售取值基础数据!$I:$I,$A9,销售取值基础数据!$B:$B,"&lt;="&amp;DH$4))*110%/(180-DH$4),DI$4&gt;=$C9,($L9-SUM(辅助表!$P9:DI9))*110%/(180-DH$4))),$A$2="实际销售",IF($C9&gt;DI$4,SUMIFS(销售取值基础数据!$J:$J,销售取值基础数据!$I:$I,$A9,销售取值基础数据!$B:$B,DI$4),""))</f>
        <v>0</v>
      </c>
      <c r="DJ9" s="23" cm="1">
        <f t="array" ref="DJ9" ca="1">_xlfn.IFS($A$2="销售计划（销售后）",_xlfn.IFS(DJ$4&lt;$C9,($L9-SUMIFS(销售取值基础数据!$J:$J,销售取值基础数据!$I:$I,$A9,销售取值基础数据!$B:$B,"&lt;="&amp;DI$4))*110%/(180-DI$4),DJ$4&gt;=$C9,($L9-SUM(辅助表!$P9:DJ9))*110%/(180-DI$4)),$A$2="销售计划（销售前）",$L9*80%/180,$A$2="达成情况",IF(DJ$4&gt;=$C9,"实际销售数量未更新",IF($C9&gt;DJ$4,SUMIFS(销售取值基础数据!$J:$J,销售取值基础数据!$I:$I,$A9,销售取值基础数据!$B:$B,DJ$4),"")/_xlfn.IFS(DJ$4&lt;$C9,($L9-SUMIFS(销售取值基础数据!$J:$J,销售取值基础数据!$I:$I,$A9,销售取值基础数据!$B:$B,"&lt;="&amp;DI$4))*110%/(180-DI$4),DJ$4&gt;=$C9,($L9-SUM(辅助表!$P9:DJ9))*110%/(180-DI$4))),$A$2="实际销售",IF($C9&gt;DJ$4,SUMIFS(销售取值基础数据!$J:$J,销售取值基础数据!$I:$I,$A9,销售取值基础数据!$B:$B,DJ$4),""))</f>
        <v>0</v>
      </c>
      <c r="DK9" s="23" cm="1">
        <f t="array" ref="DK9" ca="1">_xlfn.IFS($A$2="销售计划（销售后）",_xlfn.IFS(DK$4&lt;$C9,($L9-SUMIFS(销售取值基础数据!$J:$J,销售取值基础数据!$I:$I,$A9,销售取值基础数据!$B:$B,"&lt;="&amp;DJ$4))*110%/(180-DJ$4),DK$4&gt;=$C9,($L9-SUM(辅助表!$P9:DK9))*110%/(180-DJ$4)),$A$2="销售计划（销售前）",$L9*80%/180,$A$2="达成情况",IF(DK$4&gt;=$C9,"实际销售数量未更新",IF($C9&gt;DK$4,SUMIFS(销售取值基础数据!$J:$J,销售取值基础数据!$I:$I,$A9,销售取值基础数据!$B:$B,DK$4),"")/_xlfn.IFS(DK$4&lt;$C9,($L9-SUMIFS(销售取值基础数据!$J:$J,销售取值基础数据!$I:$I,$A9,销售取值基础数据!$B:$B,"&lt;="&amp;DJ$4))*110%/(180-DJ$4),DK$4&gt;=$C9,($L9-SUM(辅助表!$P9:DK9))*110%/(180-DJ$4))),$A$2="实际销售",IF($C9&gt;DK$4,SUMIFS(销售取值基础数据!$J:$J,销售取值基础数据!$I:$I,$A9,销售取值基础数据!$B:$B,DK$4),""))</f>
        <v>0</v>
      </c>
      <c r="DL9" s="23" cm="1">
        <f t="array" ref="DL9" ca="1">_xlfn.IFS($A$2="销售计划（销售后）",_xlfn.IFS(DL$4&lt;$C9,($L9-SUMIFS(销售取值基础数据!$J:$J,销售取值基础数据!$I:$I,$A9,销售取值基础数据!$B:$B,"&lt;="&amp;DK$4))*110%/(180-DK$4),DL$4&gt;=$C9,($L9-SUM(辅助表!$P9:DL9))*110%/(180-DK$4)),$A$2="销售计划（销售前）",$L9*80%/180,$A$2="达成情况",IF(DL$4&gt;=$C9,"实际销售数量未更新",IF($C9&gt;DL$4,SUMIFS(销售取值基础数据!$J:$J,销售取值基础数据!$I:$I,$A9,销售取值基础数据!$B:$B,DL$4),"")/_xlfn.IFS(DL$4&lt;$C9,($L9-SUMIFS(销售取值基础数据!$J:$J,销售取值基础数据!$I:$I,$A9,销售取值基础数据!$B:$B,"&lt;="&amp;DK$4))*110%/(180-DK$4),DL$4&gt;=$C9,($L9-SUM(辅助表!$P9:DL9))*110%/(180-DK$4))),$A$2="实际销售",IF($C9&gt;DL$4,SUMIFS(销售取值基础数据!$J:$J,销售取值基础数据!$I:$I,$A9,销售取值基础数据!$B:$B,DL$4),""))</f>
        <v>0</v>
      </c>
      <c r="DM9" s="23" cm="1">
        <f t="array" ref="DM9" ca="1">_xlfn.IFS($A$2="销售计划（销售后）",_xlfn.IFS(DM$4&lt;$C9,($L9-SUMIFS(销售取值基础数据!$J:$J,销售取值基础数据!$I:$I,$A9,销售取值基础数据!$B:$B,"&lt;="&amp;DL$4))*110%/(180-DL$4),DM$4&gt;=$C9,($L9-SUM(辅助表!$P9:DM9))*110%/(180-DL$4)),$A$2="销售计划（销售前）",$L9*80%/180,$A$2="达成情况",IF(DM$4&gt;=$C9,"实际销售数量未更新",IF($C9&gt;DM$4,SUMIFS(销售取值基础数据!$J:$J,销售取值基础数据!$I:$I,$A9,销售取值基础数据!$B:$B,DM$4),"")/_xlfn.IFS(DM$4&lt;$C9,($L9-SUMIFS(销售取值基础数据!$J:$J,销售取值基础数据!$I:$I,$A9,销售取值基础数据!$B:$B,"&lt;="&amp;DL$4))*110%/(180-DL$4),DM$4&gt;=$C9,($L9-SUM(辅助表!$P9:DM9))*110%/(180-DL$4))),$A$2="实际销售",IF($C9&gt;DM$4,SUMIFS(销售取值基础数据!$J:$J,销售取值基础数据!$I:$I,$A9,销售取值基础数据!$B:$B,DM$4),""))</f>
        <v>0</v>
      </c>
      <c r="DN9" s="23" cm="1">
        <f t="array" ref="DN9" ca="1">_xlfn.IFS($A$2="销售计划（销售后）",_xlfn.IFS(DN$4&lt;$C9,($L9-SUMIFS(销售取值基础数据!$J:$J,销售取值基础数据!$I:$I,$A9,销售取值基础数据!$B:$B,"&lt;="&amp;DM$4))*110%/(180-DM$4),DN$4&gt;=$C9,($L9-SUM(辅助表!$P9:DN9))*110%/(180-DM$4)),$A$2="销售计划（销售前）",$L9*80%/180,$A$2="达成情况",IF(DN$4&gt;=$C9,"实际销售数量未更新",IF($C9&gt;DN$4,SUMIFS(销售取值基础数据!$J:$J,销售取值基础数据!$I:$I,$A9,销售取值基础数据!$B:$B,DN$4),"")/_xlfn.IFS(DN$4&lt;$C9,($L9-SUMIFS(销售取值基础数据!$J:$J,销售取值基础数据!$I:$I,$A9,销售取值基础数据!$B:$B,"&lt;="&amp;DM$4))*110%/(180-DM$4),DN$4&gt;=$C9,($L9-SUM(辅助表!$P9:DN9))*110%/(180-DM$4))),$A$2="实际销售",IF($C9&gt;DN$4,SUMIFS(销售取值基础数据!$J:$J,销售取值基础数据!$I:$I,$A9,销售取值基础数据!$B:$B,DN$4),""))</f>
        <v>0</v>
      </c>
      <c r="DO9" s="23" cm="1">
        <f t="array" ref="DO9" ca="1">_xlfn.IFS($A$2="销售计划（销售后）",_xlfn.IFS(DO$4&lt;$C9,($L9-SUMIFS(销售取值基础数据!$J:$J,销售取值基础数据!$I:$I,$A9,销售取值基础数据!$B:$B,"&lt;="&amp;DN$4))*110%/(180-DN$4),DO$4&gt;=$C9,($L9-SUM(辅助表!$P9:DO9))*110%/(180-DN$4)),$A$2="销售计划（销售前）",$L9*80%/180,$A$2="达成情况",IF(DO$4&gt;=$C9,"实际销售数量未更新",IF($C9&gt;DO$4,SUMIFS(销售取值基础数据!$J:$J,销售取值基础数据!$I:$I,$A9,销售取值基础数据!$B:$B,DO$4),"")/_xlfn.IFS(DO$4&lt;$C9,($L9-SUMIFS(销售取值基础数据!$J:$J,销售取值基础数据!$I:$I,$A9,销售取值基础数据!$B:$B,"&lt;="&amp;DN$4))*110%/(180-DN$4),DO$4&gt;=$C9,($L9-SUM(辅助表!$P9:DO9))*110%/(180-DN$4))),$A$2="实际销售",IF($C9&gt;DO$4,SUMIFS(销售取值基础数据!$J:$J,销售取值基础数据!$I:$I,$A9,销售取值基础数据!$B:$B,DO$4),""))</f>
        <v>0</v>
      </c>
      <c r="DP9" s="23" cm="1">
        <f t="array" ref="DP9" ca="1">_xlfn.IFS($A$2="销售计划（销售后）",_xlfn.IFS(DP$4&lt;$C9,($L9-SUMIFS(销售取值基础数据!$J:$J,销售取值基础数据!$I:$I,$A9,销售取值基础数据!$B:$B,"&lt;="&amp;DO$4))*110%/(180-DO$4),DP$4&gt;=$C9,($L9-SUM(辅助表!$P9:DP9))*110%/(180-DO$4)),$A$2="销售计划（销售前）",$L9*80%/180,$A$2="达成情况",IF(DP$4&gt;=$C9,"实际销售数量未更新",IF($C9&gt;DP$4,SUMIFS(销售取值基础数据!$J:$J,销售取值基础数据!$I:$I,$A9,销售取值基础数据!$B:$B,DP$4),"")/_xlfn.IFS(DP$4&lt;$C9,($L9-SUMIFS(销售取值基础数据!$J:$J,销售取值基础数据!$I:$I,$A9,销售取值基础数据!$B:$B,"&lt;="&amp;DO$4))*110%/(180-DO$4),DP$4&gt;=$C9,($L9-SUM(辅助表!$P9:DP9))*110%/(180-DO$4))),$A$2="实际销售",IF($C9&gt;DP$4,SUMIFS(销售取值基础数据!$J:$J,销售取值基础数据!$I:$I,$A9,销售取值基础数据!$B:$B,DP$4),""))</f>
        <v>0</v>
      </c>
      <c r="DQ9" s="23" cm="1">
        <f t="array" ref="DQ9" ca="1">_xlfn.IFS($A$2="销售计划（销售后）",_xlfn.IFS(DQ$4&lt;$C9,($L9-SUMIFS(销售取值基础数据!$J:$J,销售取值基础数据!$I:$I,$A9,销售取值基础数据!$B:$B,"&lt;="&amp;DP$4))*110%/(180-DP$4),DQ$4&gt;=$C9,($L9-SUM(辅助表!$P9:DQ9))*110%/(180-DP$4)),$A$2="销售计划（销售前）",$L9*80%/180,$A$2="达成情况",IF(DQ$4&gt;=$C9,"实际销售数量未更新",IF($C9&gt;DQ$4,SUMIFS(销售取值基础数据!$J:$J,销售取值基础数据!$I:$I,$A9,销售取值基础数据!$B:$B,DQ$4),"")/_xlfn.IFS(DQ$4&lt;$C9,($L9-SUMIFS(销售取值基础数据!$J:$J,销售取值基础数据!$I:$I,$A9,销售取值基础数据!$B:$B,"&lt;="&amp;DP$4))*110%/(180-DP$4),DQ$4&gt;=$C9,($L9-SUM(辅助表!$P9:DQ9))*110%/(180-DP$4))),$A$2="实际销售",IF($C9&gt;DQ$4,SUMIFS(销售取值基础数据!$J:$J,销售取值基础数据!$I:$I,$A9,销售取值基础数据!$B:$B,DQ$4),""))</f>
        <v>0</v>
      </c>
      <c r="DR9" s="23" cm="1">
        <f t="array" ref="DR9" ca="1">_xlfn.IFS($A$2="销售计划（销售后）",_xlfn.IFS(DR$4&lt;$C9,($L9-SUMIFS(销售取值基础数据!$J:$J,销售取值基础数据!$I:$I,$A9,销售取值基础数据!$B:$B,"&lt;="&amp;DQ$4))*110%/(180-DQ$4),DR$4&gt;=$C9,($L9-SUM(辅助表!$P9:DR9))*110%/(180-DQ$4)),$A$2="销售计划（销售前）",$L9*80%/180,$A$2="达成情况",IF(DR$4&gt;=$C9,"实际销售数量未更新",IF($C9&gt;DR$4,SUMIFS(销售取值基础数据!$J:$J,销售取值基础数据!$I:$I,$A9,销售取值基础数据!$B:$B,DR$4),"")/_xlfn.IFS(DR$4&lt;$C9,($L9-SUMIFS(销售取值基础数据!$J:$J,销售取值基础数据!$I:$I,$A9,销售取值基础数据!$B:$B,"&lt;="&amp;DQ$4))*110%/(180-DQ$4),DR$4&gt;=$C9,($L9-SUM(辅助表!$P9:DR9))*110%/(180-DQ$4))),$A$2="实际销售",IF($C9&gt;DR$4,SUMIFS(销售取值基础数据!$J:$J,销售取值基础数据!$I:$I,$A9,销售取值基础数据!$B:$B,DR$4),""))</f>
        <v>0</v>
      </c>
      <c r="DS9" s="23" cm="1">
        <f t="array" ref="DS9" ca="1">_xlfn.IFS($A$2="销售计划（销售后）",_xlfn.IFS(DS$4&lt;$C9,($L9-SUMIFS(销售取值基础数据!$J:$J,销售取值基础数据!$I:$I,$A9,销售取值基础数据!$B:$B,"&lt;="&amp;DR$4))*110%/(180-DR$4),DS$4&gt;=$C9,($L9-SUM(辅助表!$P9:DS9))*110%/(180-DR$4)),$A$2="销售计划（销售前）",$L9*80%/180,$A$2="达成情况",IF(DS$4&gt;=$C9,"实际销售数量未更新",IF($C9&gt;DS$4,SUMIFS(销售取值基础数据!$J:$J,销售取值基础数据!$I:$I,$A9,销售取值基础数据!$B:$B,DS$4),"")/_xlfn.IFS(DS$4&lt;$C9,($L9-SUMIFS(销售取值基础数据!$J:$J,销售取值基础数据!$I:$I,$A9,销售取值基础数据!$B:$B,"&lt;="&amp;DR$4))*110%/(180-DR$4),DS$4&gt;=$C9,($L9-SUM(辅助表!$P9:DS9))*110%/(180-DR$4))),$A$2="实际销售",IF($C9&gt;DS$4,SUMIFS(销售取值基础数据!$J:$J,销售取值基础数据!$I:$I,$A9,销售取值基础数据!$B:$B,DS$4),""))</f>
        <v>0</v>
      </c>
      <c r="DT9" s="23" cm="1">
        <f t="array" ref="DT9" ca="1">_xlfn.IFS($A$2="销售计划（销售后）",_xlfn.IFS(DT$4&lt;$C9,($L9-SUMIFS(销售取值基础数据!$J:$J,销售取值基础数据!$I:$I,$A9,销售取值基础数据!$B:$B,"&lt;="&amp;DS$4))*110%/(180-DS$4),DT$4&gt;=$C9,($L9-SUM(辅助表!$P9:DT9))*110%/(180-DS$4)),$A$2="销售计划（销售前）",$L9*80%/180,$A$2="达成情况",IF(DT$4&gt;=$C9,"实际销售数量未更新",IF($C9&gt;DT$4,SUMIFS(销售取值基础数据!$J:$J,销售取值基础数据!$I:$I,$A9,销售取值基础数据!$B:$B,DT$4),"")/_xlfn.IFS(DT$4&lt;$C9,($L9-SUMIFS(销售取值基础数据!$J:$J,销售取值基础数据!$I:$I,$A9,销售取值基础数据!$B:$B,"&lt;="&amp;DS$4))*110%/(180-DS$4),DT$4&gt;=$C9,($L9-SUM(辅助表!$P9:DT9))*110%/(180-DS$4))),$A$2="实际销售",IF($C9&gt;DT$4,SUMIFS(销售取值基础数据!$J:$J,销售取值基础数据!$I:$I,$A9,销售取值基础数据!$B:$B,DT$4),""))</f>
        <v>0</v>
      </c>
      <c r="DU9" s="23" cm="1">
        <f t="array" ref="DU9" ca="1">_xlfn.IFS($A$2="销售计划（销售后）",_xlfn.IFS(DU$4&lt;$C9,($L9-SUMIFS(销售取值基础数据!$J:$J,销售取值基础数据!$I:$I,$A9,销售取值基础数据!$B:$B,"&lt;="&amp;DT$4))*110%/(180-DT$4),DU$4&gt;=$C9,($L9-SUM(辅助表!$P9:DU9))*110%/(180-DT$4)),$A$2="销售计划（销售前）",$L9*80%/180,$A$2="达成情况",IF(DU$4&gt;=$C9,"实际销售数量未更新",IF($C9&gt;DU$4,SUMIFS(销售取值基础数据!$J:$J,销售取值基础数据!$I:$I,$A9,销售取值基础数据!$B:$B,DU$4),"")/_xlfn.IFS(DU$4&lt;$C9,($L9-SUMIFS(销售取值基础数据!$J:$J,销售取值基础数据!$I:$I,$A9,销售取值基础数据!$B:$B,"&lt;="&amp;DT$4))*110%/(180-DT$4),DU$4&gt;=$C9,($L9-SUM(辅助表!$P9:DU9))*110%/(180-DT$4))),$A$2="实际销售",IF($C9&gt;DU$4,SUMIFS(销售取值基础数据!$J:$J,销售取值基础数据!$I:$I,$A9,销售取值基础数据!$B:$B,DU$4),""))</f>
        <v>0</v>
      </c>
      <c r="DV9" s="23" cm="1">
        <f t="array" ref="DV9" ca="1">_xlfn.IFS($A$2="销售计划（销售后）",_xlfn.IFS(DV$4&lt;$C9,($L9-SUMIFS(销售取值基础数据!$J:$J,销售取值基础数据!$I:$I,$A9,销售取值基础数据!$B:$B,"&lt;="&amp;DU$4))*110%/(180-DU$4),DV$4&gt;=$C9,($L9-SUM(辅助表!$P9:DV9))*110%/(180-DU$4)),$A$2="销售计划（销售前）",$L9*80%/180,$A$2="达成情况",IF(DV$4&gt;=$C9,"实际销售数量未更新",IF($C9&gt;DV$4,SUMIFS(销售取值基础数据!$J:$J,销售取值基础数据!$I:$I,$A9,销售取值基础数据!$B:$B,DV$4),"")/_xlfn.IFS(DV$4&lt;$C9,($L9-SUMIFS(销售取值基础数据!$J:$J,销售取值基础数据!$I:$I,$A9,销售取值基础数据!$B:$B,"&lt;="&amp;DU$4))*110%/(180-DU$4),DV$4&gt;=$C9,($L9-SUM(辅助表!$P9:DV9))*110%/(180-DU$4))),$A$2="实际销售",IF($C9&gt;DV$4,SUMIFS(销售取值基础数据!$J:$J,销售取值基础数据!$I:$I,$A9,销售取值基础数据!$B:$B,DV$4),""))</f>
        <v>0</v>
      </c>
      <c r="DW9" s="23" cm="1">
        <f t="array" ref="DW9" ca="1">_xlfn.IFS($A$2="销售计划（销售后）",_xlfn.IFS(DW$4&lt;$C9,($L9-SUMIFS(销售取值基础数据!$J:$J,销售取值基础数据!$I:$I,$A9,销售取值基础数据!$B:$B,"&lt;="&amp;DV$4))*110%/(180-DV$4),DW$4&gt;=$C9,($L9-SUM(辅助表!$P9:DW9))*110%/(180-DV$4)),$A$2="销售计划（销售前）",$L9*80%/180,$A$2="达成情况",IF(DW$4&gt;=$C9,"实际销售数量未更新",IF($C9&gt;DW$4,SUMIFS(销售取值基础数据!$J:$J,销售取值基础数据!$I:$I,$A9,销售取值基础数据!$B:$B,DW$4),"")/_xlfn.IFS(DW$4&lt;$C9,($L9-SUMIFS(销售取值基础数据!$J:$J,销售取值基础数据!$I:$I,$A9,销售取值基础数据!$B:$B,"&lt;="&amp;DV$4))*110%/(180-DV$4),DW$4&gt;=$C9,($L9-SUM(辅助表!$P9:DW9))*110%/(180-DV$4))),$A$2="实际销售",IF($C9&gt;DW$4,SUMIFS(销售取值基础数据!$J:$J,销售取值基础数据!$I:$I,$A9,销售取值基础数据!$B:$B,DW$4),""))</f>
        <v>0</v>
      </c>
      <c r="DX9" s="23" cm="1">
        <f t="array" ref="DX9" ca="1">_xlfn.IFS($A$2="销售计划（销售后）",_xlfn.IFS(DX$4&lt;$C9,($L9-SUMIFS(销售取值基础数据!$J:$J,销售取值基础数据!$I:$I,$A9,销售取值基础数据!$B:$B,"&lt;="&amp;DW$4))*110%/(180-DW$4),DX$4&gt;=$C9,($L9-SUM(辅助表!$P9:DX9))*110%/(180-DW$4)),$A$2="销售计划（销售前）",$L9*80%/180,$A$2="达成情况",IF(DX$4&gt;=$C9,"实际销售数量未更新",IF($C9&gt;DX$4,SUMIFS(销售取值基础数据!$J:$J,销售取值基础数据!$I:$I,$A9,销售取值基础数据!$B:$B,DX$4),"")/_xlfn.IFS(DX$4&lt;$C9,($L9-SUMIFS(销售取值基础数据!$J:$J,销售取值基础数据!$I:$I,$A9,销售取值基础数据!$B:$B,"&lt;="&amp;DW$4))*110%/(180-DW$4),DX$4&gt;=$C9,($L9-SUM(辅助表!$P9:DX9))*110%/(180-DW$4))),$A$2="实际销售",IF($C9&gt;DX$4,SUMIFS(销售取值基础数据!$J:$J,销售取值基础数据!$I:$I,$A9,销售取值基础数据!$B:$B,DX$4),""))</f>
        <v>0</v>
      </c>
      <c r="DY9" s="23" cm="1">
        <f t="array" ref="DY9" ca="1">_xlfn.IFS($A$2="销售计划（销售后）",_xlfn.IFS(DY$4&lt;$C9,($L9-SUMIFS(销售取值基础数据!$J:$J,销售取值基础数据!$I:$I,$A9,销售取值基础数据!$B:$B,"&lt;="&amp;DX$4))*110%/(180-DX$4),DY$4&gt;=$C9,($L9-SUM(辅助表!$P9:DY9))*110%/(180-DX$4)),$A$2="销售计划（销售前）",$L9*80%/180,$A$2="达成情况",IF(DY$4&gt;=$C9,"实际销售数量未更新",IF($C9&gt;DY$4,SUMIFS(销售取值基础数据!$J:$J,销售取值基础数据!$I:$I,$A9,销售取值基础数据!$B:$B,DY$4),"")/_xlfn.IFS(DY$4&lt;$C9,($L9-SUMIFS(销售取值基础数据!$J:$J,销售取值基础数据!$I:$I,$A9,销售取值基础数据!$B:$B,"&lt;="&amp;DX$4))*110%/(180-DX$4),DY$4&gt;=$C9,($L9-SUM(辅助表!$P9:DY9))*110%/(180-DX$4))),$A$2="实际销售",IF($C9&gt;DY$4,SUMIFS(销售取值基础数据!$J:$J,销售取值基础数据!$I:$I,$A9,销售取值基础数据!$B:$B,DY$4),""))</f>
        <v>0</v>
      </c>
      <c r="DZ9" s="23" cm="1">
        <f t="array" ref="DZ9" ca="1">_xlfn.IFS($A$2="销售计划（销售后）",_xlfn.IFS(DZ$4&lt;$C9,($L9-SUMIFS(销售取值基础数据!$J:$J,销售取值基础数据!$I:$I,$A9,销售取值基础数据!$B:$B,"&lt;="&amp;DY$4))*110%/(180-DY$4),DZ$4&gt;=$C9,($L9-SUM(辅助表!$P9:DZ9))*110%/(180-DY$4)),$A$2="销售计划（销售前）",$L9*80%/180,$A$2="达成情况",IF(DZ$4&gt;=$C9,"实际销售数量未更新",IF($C9&gt;DZ$4,SUMIFS(销售取值基础数据!$J:$J,销售取值基础数据!$I:$I,$A9,销售取值基础数据!$B:$B,DZ$4),"")/_xlfn.IFS(DZ$4&lt;$C9,($L9-SUMIFS(销售取值基础数据!$J:$J,销售取值基础数据!$I:$I,$A9,销售取值基础数据!$B:$B,"&lt;="&amp;DY$4))*110%/(180-DY$4),DZ$4&gt;=$C9,($L9-SUM(辅助表!$P9:DZ9))*110%/(180-DY$4))),$A$2="实际销售",IF($C9&gt;DZ$4,SUMIFS(销售取值基础数据!$J:$J,销售取值基础数据!$I:$I,$A9,销售取值基础数据!$B:$B,DZ$4),""))</f>
        <v>0</v>
      </c>
      <c r="EA9" s="23" cm="1">
        <f t="array" ref="EA9" ca="1">_xlfn.IFS($A$2="销售计划（销售后）",_xlfn.IFS(EA$4&lt;$C9,($L9-SUMIFS(销售取值基础数据!$J:$J,销售取值基础数据!$I:$I,$A9,销售取值基础数据!$B:$B,"&lt;="&amp;DZ$4))*110%/(180-DZ$4),EA$4&gt;=$C9,($L9-SUM(辅助表!$P9:EA9))*110%/(180-DZ$4)),$A$2="销售计划（销售前）",$L9*80%/180,$A$2="达成情况",IF(EA$4&gt;=$C9,"实际销售数量未更新",IF($C9&gt;EA$4,SUMIFS(销售取值基础数据!$J:$J,销售取值基础数据!$I:$I,$A9,销售取值基础数据!$B:$B,EA$4),"")/_xlfn.IFS(EA$4&lt;$C9,($L9-SUMIFS(销售取值基础数据!$J:$J,销售取值基础数据!$I:$I,$A9,销售取值基础数据!$B:$B,"&lt;="&amp;DZ$4))*110%/(180-DZ$4),EA$4&gt;=$C9,($L9-SUM(辅助表!$P9:EA9))*110%/(180-DZ$4))),$A$2="实际销售",IF($C9&gt;EA$4,SUMIFS(销售取值基础数据!$J:$J,销售取值基础数据!$I:$I,$A9,销售取值基础数据!$B:$B,EA$4),""))</f>
        <v>0</v>
      </c>
      <c r="EB9" s="23" cm="1">
        <f t="array" ref="EB9" ca="1">_xlfn.IFS($A$2="销售计划（销售后）",_xlfn.IFS(EB$4&lt;$C9,($L9-SUMIFS(销售取值基础数据!$J:$J,销售取值基础数据!$I:$I,$A9,销售取值基础数据!$B:$B,"&lt;="&amp;EA$4))*110%/(180-EA$4),EB$4&gt;=$C9,($L9-SUM(辅助表!$P9:EB9))*110%/(180-EA$4)),$A$2="销售计划（销售前）",$L9*80%/180,$A$2="达成情况",IF(EB$4&gt;=$C9,"实际销售数量未更新",IF($C9&gt;EB$4,SUMIFS(销售取值基础数据!$J:$J,销售取值基础数据!$I:$I,$A9,销售取值基础数据!$B:$B,EB$4),"")/_xlfn.IFS(EB$4&lt;$C9,($L9-SUMIFS(销售取值基础数据!$J:$J,销售取值基础数据!$I:$I,$A9,销售取值基础数据!$B:$B,"&lt;="&amp;EA$4))*110%/(180-EA$4),EB$4&gt;=$C9,($L9-SUM(辅助表!$P9:EB9))*110%/(180-EA$4))),$A$2="实际销售",IF($C9&gt;EB$4,SUMIFS(销售取值基础数据!$J:$J,销售取值基础数据!$I:$I,$A9,销售取值基础数据!$B:$B,EB$4),""))</f>
        <v>0</v>
      </c>
      <c r="EC9" s="23" cm="1">
        <f t="array" ref="EC9" ca="1">_xlfn.IFS($A$2="销售计划（销售后）",_xlfn.IFS(EC$4&lt;$C9,($L9-SUMIFS(销售取值基础数据!$J:$J,销售取值基础数据!$I:$I,$A9,销售取值基础数据!$B:$B,"&lt;="&amp;EB$4))*110%/(180-EB$4),EC$4&gt;=$C9,($L9-SUM(辅助表!$P9:EC9))*110%/(180-EB$4)),$A$2="销售计划（销售前）",$L9*80%/180,$A$2="达成情况",IF(EC$4&gt;=$C9,"实际销售数量未更新",IF($C9&gt;EC$4,SUMIFS(销售取值基础数据!$J:$J,销售取值基础数据!$I:$I,$A9,销售取值基础数据!$B:$B,EC$4),"")/_xlfn.IFS(EC$4&lt;$C9,($L9-SUMIFS(销售取值基础数据!$J:$J,销售取值基础数据!$I:$I,$A9,销售取值基础数据!$B:$B,"&lt;="&amp;EB$4))*110%/(180-EB$4),EC$4&gt;=$C9,($L9-SUM(辅助表!$P9:EC9))*110%/(180-EB$4))),$A$2="实际销售",IF($C9&gt;EC$4,SUMIFS(销售取值基础数据!$J:$J,销售取值基础数据!$I:$I,$A9,销售取值基础数据!$B:$B,EC$4),""))</f>
        <v>0</v>
      </c>
      <c r="ED9" s="23" cm="1">
        <f t="array" ref="ED9" ca="1">_xlfn.IFS($A$2="销售计划（销售后）",_xlfn.IFS(ED$4&lt;$C9,($L9-SUMIFS(销售取值基础数据!$J:$J,销售取值基础数据!$I:$I,$A9,销售取值基础数据!$B:$B,"&lt;="&amp;EC$4))*110%/(180-EC$4),ED$4&gt;=$C9,($L9-SUM(辅助表!$P9:ED9))*110%/(180-EC$4)),$A$2="销售计划（销售前）",$L9*80%/180,$A$2="达成情况",IF(ED$4&gt;=$C9,"实际销售数量未更新",IF($C9&gt;ED$4,SUMIFS(销售取值基础数据!$J:$J,销售取值基础数据!$I:$I,$A9,销售取值基础数据!$B:$B,ED$4),"")/_xlfn.IFS(ED$4&lt;$C9,($L9-SUMIFS(销售取值基础数据!$J:$J,销售取值基础数据!$I:$I,$A9,销售取值基础数据!$B:$B,"&lt;="&amp;EC$4))*110%/(180-EC$4),ED$4&gt;=$C9,($L9-SUM(辅助表!$P9:ED9))*110%/(180-EC$4))),$A$2="实际销售",IF($C9&gt;ED$4,SUMIFS(销售取值基础数据!$J:$J,销售取值基础数据!$I:$I,$A9,销售取值基础数据!$B:$B,ED$4),""))</f>
        <v>0</v>
      </c>
      <c r="EE9" s="23" cm="1">
        <f t="array" ref="EE9" ca="1">_xlfn.IFS($A$2="销售计划（销售后）",_xlfn.IFS(EE$4&lt;$C9,($L9-SUMIFS(销售取值基础数据!$J:$J,销售取值基础数据!$I:$I,$A9,销售取值基础数据!$B:$B,"&lt;="&amp;ED$4))*100%/(180-ED$4),EE$4&gt;=$C9,($L9-SUM(辅助表!$P9:EE9))*100%/(180-ED$4)),$A$2="销售计划（销售前）",$L9*80%/180,$A$2="达成情况",IF(EE$4&gt;=$C9,"实际销售数量未更新",IF($C9&gt;EE$4,SUMIFS(销售取值基础数据!$J:$J,销售取值基础数据!$I:$I,$A9,销售取值基础数据!$B:$B,EE$4),"")/(_xlfn.IFS(EE$4&lt;$C9,($L9-SUMIFS(销售取值基础数据!$J:$J,销售取值基础数据!$I:$I,$A9,销售取值基础数据!$B:$B,"&lt;="&amp;ED$4))*100%/(180-ED$4),EE$4&gt;=$C9,($L9-SUM(辅助表!$P9:EE9))*100%/(180-ED$4)))),$A$2="实际销售",IF($C9&gt;EE$4,SUMIFS(销售取值基础数据!$J:$J,销售取值基础数据!$I:$I,$A9,销售取值基础数据!$B:$B,EE$4),""))</f>
        <v>0</v>
      </c>
      <c r="EF9" s="23" cm="1">
        <f t="array" ref="EF9" ca="1">_xlfn.IFS($A$2="销售计划（销售后）",_xlfn.IFS(EF$4&lt;$C9,($L9-SUMIFS(销售取值基础数据!$J:$J,销售取值基础数据!$I:$I,$A9,销售取值基础数据!$B:$B,"&lt;="&amp;EE$4))*100%/(180-EE$4),EF$4&gt;=$C9,($L9-SUM(辅助表!$P9:EF9))*100%/(180-EE$4)),$A$2="销售计划（销售前）",$L9*80%/180,$A$2="达成情况",IF(EF$4&gt;=$C9,"实际销售数量未更新",IF($C9&gt;EF$4,SUMIFS(销售取值基础数据!$J:$J,销售取值基础数据!$I:$I,$A9,销售取值基础数据!$B:$B,EF$4),"")/(_xlfn.IFS(EF$4&lt;$C9,($L9-SUMIFS(销售取值基础数据!$J:$J,销售取值基础数据!$I:$I,$A9,销售取值基础数据!$B:$B,"&lt;="&amp;EE$4))*100%/(180-EE$4),EF$4&gt;=$C9,($L9-SUM(辅助表!$P9:EF9))*100%/(180-EE$4)))),$A$2="实际销售",IF($C9&gt;EF$4,SUMIFS(销售取值基础数据!$J:$J,销售取值基础数据!$I:$I,$A9,销售取值基础数据!$B:$B,EF$4),""))</f>
        <v>0</v>
      </c>
      <c r="EG9" s="23" cm="1">
        <f t="array" ref="EG9" ca="1">_xlfn.IFS($A$2="销售计划（销售后）",_xlfn.IFS(EG$4&lt;$C9,($L9-SUMIFS(销售取值基础数据!$J:$J,销售取值基础数据!$I:$I,$A9,销售取值基础数据!$B:$B,"&lt;="&amp;EF$4))*100%/(180-EF$4),EG$4&gt;=$C9,($L9-SUM(辅助表!$P9:EG9))*100%/(180-EF$4)),$A$2="销售计划（销售前）",$L9*80%/180,$A$2="达成情况",IF(EG$4&gt;=$C9,"实际销售数量未更新",IF($C9&gt;EG$4,SUMIFS(销售取值基础数据!$J:$J,销售取值基础数据!$I:$I,$A9,销售取值基础数据!$B:$B,EG$4),"")/(_xlfn.IFS(EG$4&lt;$C9,($L9-SUMIFS(销售取值基础数据!$J:$J,销售取值基础数据!$I:$I,$A9,销售取值基础数据!$B:$B,"&lt;="&amp;EF$4))*100%/(180-EF$4),EG$4&gt;=$C9,($L9-SUM(辅助表!$P9:EG9))*100%/(180-EF$4)))),$A$2="实际销售",IF($C9&gt;EG$4,SUMIFS(销售取值基础数据!$J:$J,销售取值基础数据!$I:$I,$A9,销售取值基础数据!$B:$B,EG$4),""))</f>
        <v>0</v>
      </c>
      <c r="EH9" s="23" cm="1">
        <f t="array" ref="EH9" ca="1">_xlfn.IFS($A$2="销售计划（销售后）",_xlfn.IFS(EH$4&lt;$C9,($L9-SUMIFS(销售取值基础数据!$J:$J,销售取值基础数据!$I:$I,$A9,销售取值基础数据!$B:$B,"&lt;="&amp;EG$4))*100%/(180-EG$4),EH$4&gt;=$C9,($L9-SUM(辅助表!$P9:EH9))*100%/(180-EG$4)),$A$2="销售计划（销售前）",$L9*80%/180,$A$2="达成情况",IF(EH$4&gt;=$C9,"实际销售数量未更新",IF($C9&gt;EH$4,SUMIFS(销售取值基础数据!$J:$J,销售取值基础数据!$I:$I,$A9,销售取值基础数据!$B:$B,EH$4),"")/(_xlfn.IFS(EH$4&lt;$C9,($L9-SUMIFS(销售取值基础数据!$J:$J,销售取值基础数据!$I:$I,$A9,销售取值基础数据!$B:$B,"&lt;="&amp;EG$4))*100%/(180-EG$4),EH$4&gt;=$C9,($L9-SUM(辅助表!$P9:EH9))*100%/(180-EG$4)))),$A$2="实际销售",IF($C9&gt;EH$4,SUMIFS(销售取值基础数据!$J:$J,销售取值基础数据!$I:$I,$A9,销售取值基础数据!$B:$B,EH$4),""))</f>
        <v>0</v>
      </c>
      <c r="EI9" s="23" cm="1">
        <f t="array" ref="EI9" ca="1">_xlfn.IFS($A$2="销售计划（销售后）",_xlfn.IFS(EI$4&lt;$C9,($L9-SUMIFS(销售取值基础数据!$J:$J,销售取值基础数据!$I:$I,$A9,销售取值基础数据!$B:$B,"&lt;="&amp;EH$4))*100%/(180-EH$4),EI$4&gt;=$C9,($L9-SUM(辅助表!$P9:EI9))*100%/(180-EH$4)),$A$2="销售计划（销售前）",$L9*80%/180,$A$2="达成情况",IF(EI$4&gt;=$C9,"实际销售数量未更新",IF($C9&gt;EI$4,SUMIFS(销售取值基础数据!$J:$J,销售取值基础数据!$I:$I,$A9,销售取值基础数据!$B:$B,EI$4),"")/(_xlfn.IFS(EI$4&lt;$C9,($L9-SUMIFS(销售取值基础数据!$J:$J,销售取值基础数据!$I:$I,$A9,销售取值基础数据!$B:$B,"&lt;="&amp;EH$4))*100%/(180-EH$4),EI$4&gt;=$C9,($L9-SUM(辅助表!$P9:EI9))*100%/(180-EH$4)))),$A$2="实际销售",IF($C9&gt;EI$4,SUMIFS(销售取值基础数据!$J:$J,销售取值基础数据!$I:$I,$A9,销售取值基础数据!$B:$B,EI$4),""))</f>
        <v>0</v>
      </c>
      <c r="EJ9" s="23" cm="1">
        <f t="array" ref="EJ9" ca="1">_xlfn.IFS($A$2="销售计划（销售后）",_xlfn.IFS(EJ$4&lt;$C9,($L9-SUMIFS(销售取值基础数据!$J:$J,销售取值基础数据!$I:$I,$A9,销售取值基础数据!$B:$B,"&lt;="&amp;EI$4))*100%/(180-EI$4),EJ$4&gt;=$C9,($L9-SUM(辅助表!$P9:EJ9))*100%/(180-EI$4)),$A$2="销售计划（销售前）",$L9*80%/180,$A$2="达成情况",IF(EJ$4&gt;=$C9,"实际销售数量未更新",IF($C9&gt;EJ$4,SUMIFS(销售取值基础数据!$J:$J,销售取值基础数据!$I:$I,$A9,销售取值基础数据!$B:$B,EJ$4),"")/(_xlfn.IFS(EJ$4&lt;$C9,($L9-SUMIFS(销售取值基础数据!$J:$J,销售取值基础数据!$I:$I,$A9,销售取值基础数据!$B:$B,"&lt;="&amp;EI$4))*100%/(180-EI$4),EJ$4&gt;=$C9,($L9-SUM(辅助表!$P9:EJ9))*100%/(180-EI$4)))),$A$2="实际销售",IF($C9&gt;EJ$4,SUMIFS(销售取值基础数据!$J:$J,销售取值基础数据!$I:$I,$A9,销售取值基础数据!$B:$B,EJ$4),""))</f>
        <v>0</v>
      </c>
      <c r="EK9" s="23" cm="1">
        <f t="array" ref="EK9" ca="1">_xlfn.IFS($A$2="销售计划（销售后）",_xlfn.IFS(EK$4&lt;$C9,($L9-SUMIFS(销售取值基础数据!$J:$J,销售取值基础数据!$I:$I,$A9,销售取值基础数据!$B:$B,"&lt;="&amp;EJ$4))*100%/(180-EJ$4),EK$4&gt;=$C9,($L9-SUM(辅助表!$P9:EK9))*100%/(180-EJ$4)),$A$2="销售计划（销售前）",$L9*80%/180,$A$2="达成情况",IF(EK$4&gt;=$C9,"实际销售数量未更新",IF($C9&gt;EK$4,SUMIFS(销售取值基础数据!$J:$J,销售取值基础数据!$I:$I,$A9,销售取值基础数据!$B:$B,EK$4),"")/(_xlfn.IFS(EK$4&lt;$C9,($L9-SUMIFS(销售取值基础数据!$J:$J,销售取值基础数据!$I:$I,$A9,销售取值基础数据!$B:$B,"&lt;="&amp;EJ$4))*100%/(180-EJ$4),EK$4&gt;=$C9,($L9-SUM(辅助表!$P9:EK9))*100%/(180-EJ$4)))),$A$2="实际销售",IF($C9&gt;EK$4,SUMIFS(销售取值基础数据!$J:$J,销售取值基础数据!$I:$I,$A9,销售取值基础数据!$B:$B,EK$4),""))</f>
        <v>0</v>
      </c>
      <c r="EL9" s="23" cm="1">
        <f t="array" ref="EL9" ca="1">_xlfn.IFS($A$2="销售计划（销售后）",_xlfn.IFS(EL$4&lt;$C9,($L9-SUMIFS(销售取值基础数据!$J:$J,销售取值基础数据!$I:$I,$A9,销售取值基础数据!$B:$B,"&lt;="&amp;EK$4))*100%/(180-EK$4),EL$4&gt;=$C9,($L9-SUM(辅助表!$P9:EL9))*100%/(180-EK$4)),$A$2="销售计划（销售前）",$L9*80%/180,$A$2="达成情况",IF(EL$4&gt;=$C9,"实际销售数量未更新",IF($C9&gt;EL$4,SUMIFS(销售取值基础数据!$J:$J,销售取值基础数据!$I:$I,$A9,销售取值基础数据!$B:$B,EL$4),"")/(_xlfn.IFS(EL$4&lt;$C9,($L9-SUMIFS(销售取值基础数据!$J:$J,销售取值基础数据!$I:$I,$A9,销售取值基础数据!$B:$B,"&lt;="&amp;EK$4))*100%/(180-EK$4),EL$4&gt;=$C9,($L9-SUM(辅助表!$P9:EL9))*100%/(180-EK$4)))),$A$2="实际销售",IF($C9&gt;EL$4,SUMIFS(销售取值基础数据!$J:$J,销售取值基础数据!$I:$I,$A9,销售取值基础数据!$B:$B,EL$4),""))</f>
        <v>0</v>
      </c>
      <c r="EM9" s="23" cm="1">
        <f t="array" ref="EM9" ca="1">_xlfn.IFS($A$2="销售计划（销售后）",_xlfn.IFS(EM$4&lt;$C9,($L9-SUMIFS(销售取值基础数据!$J:$J,销售取值基础数据!$I:$I,$A9,销售取值基础数据!$B:$B,"&lt;="&amp;EL$4))*100%/(180-EL$4),EM$4&gt;=$C9,($L9-SUM(辅助表!$P9:EM9))*100%/(180-EL$4)),$A$2="销售计划（销售前）",$L9*80%/180,$A$2="达成情况",IF(EM$4&gt;=$C9,"实际销售数量未更新",IF($C9&gt;EM$4,SUMIFS(销售取值基础数据!$J:$J,销售取值基础数据!$I:$I,$A9,销售取值基础数据!$B:$B,EM$4),"")/(_xlfn.IFS(EM$4&lt;$C9,($L9-SUMIFS(销售取值基础数据!$J:$J,销售取值基础数据!$I:$I,$A9,销售取值基础数据!$B:$B,"&lt;="&amp;EL$4))*100%/(180-EL$4),EM$4&gt;=$C9,($L9-SUM(辅助表!$P9:EM9))*100%/(180-EL$4)))),$A$2="实际销售",IF($C9&gt;EM$4,SUMIFS(销售取值基础数据!$J:$J,销售取值基础数据!$I:$I,$A9,销售取值基础数据!$B:$B,EM$4),""))</f>
        <v>0</v>
      </c>
      <c r="EN9" s="23" cm="1">
        <f t="array" ref="EN9" ca="1">_xlfn.IFS($A$2="销售计划（销售后）",_xlfn.IFS(EN$4&lt;$C9,($L9-SUMIFS(销售取值基础数据!$J:$J,销售取值基础数据!$I:$I,$A9,销售取值基础数据!$B:$B,"&lt;="&amp;EM$4))*100%/(180-EM$4),EN$4&gt;=$C9,($L9-SUM(辅助表!$P9:EN9))*100%/(180-EM$4)),$A$2="销售计划（销售前）",$L9*80%/180,$A$2="达成情况",IF(EN$4&gt;=$C9,"实际销售数量未更新",IF($C9&gt;EN$4,SUMIFS(销售取值基础数据!$J:$J,销售取值基础数据!$I:$I,$A9,销售取值基础数据!$B:$B,EN$4),"")/(_xlfn.IFS(EN$4&lt;$C9,($L9-SUMIFS(销售取值基础数据!$J:$J,销售取值基础数据!$I:$I,$A9,销售取值基础数据!$B:$B,"&lt;="&amp;EM$4))*100%/(180-EM$4),EN$4&gt;=$C9,($L9-SUM(辅助表!$P9:EN9))*100%/(180-EM$4)))),$A$2="实际销售",IF($C9&gt;EN$4,SUMIFS(销售取值基础数据!$J:$J,销售取值基础数据!$I:$I,$A9,销售取值基础数据!$B:$B,EN$4),""))</f>
        <v>0</v>
      </c>
      <c r="EO9" s="23" cm="1">
        <f t="array" ref="EO9" ca="1">_xlfn.IFS($A$2="销售计划（销售后）",_xlfn.IFS(EO$4&lt;$C9,($L9-SUMIFS(销售取值基础数据!$J:$J,销售取值基础数据!$I:$I,$A9,销售取值基础数据!$B:$B,"&lt;="&amp;EN$4))*100%/(180-EN$4),EO$4&gt;=$C9,($L9-SUM(辅助表!$P9:EO9))*100%/(180-EN$4)),$A$2="销售计划（销售前）",$L9*80%/180,$A$2="达成情况",IF(EO$4&gt;=$C9,"实际销售数量未更新",IF($C9&gt;EO$4,SUMIFS(销售取值基础数据!$J:$J,销售取值基础数据!$I:$I,$A9,销售取值基础数据!$B:$B,EO$4),"")/(_xlfn.IFS(EO$4&lt;$C9,($L9-SUMIFS(销售取值基础数据!$J:$J,销售取值基础数据!$I:$I,$A9,销售取值基础数据!$B:$B,"&lt;="&amp;EN$4))*100%/(180-EN$4),EO$4&gt;=$C9,($L9-SUM(辅助表!$P9:EO9))*100%/(180-EN$4)))),$A$2="实际销售",IF($C9&gt;EO$4,SUMIFS(销售取值基础数据!$J:$J,销售取值基础数据!$I:$I,$A9,销售取值基础数据!$B:$B,EO$4),""))</f>
        <v>0</v>
      </c>
      <c r="EP9" s="23" cm="1">
        <f t="array" ref="EP9" ca="1">_xlfn.IFS($A$2="销售计划（销售后）",_xlfn.IFS(EP$4&lt;$C9,($L9-SUMIFS(销售取值基础数据!$J:$J,销售取值基础数据!$I:$I,$A9,销售取值基础数据!$B:$B,"&lt;="&amp;EO$4))*100%/(180-EO$4),EP$4&gt;=$C9,($L9-SUM(辅助表!$P9:EP9))*100%/(180-EO$4)),$A$2="销售计划（销售前）",$L9*80%/180,$A$2="达成情况",IF(EP$4&gt;=$C9,"实际销售数量未更新",IF($C9&gt;EP$4,SUMIFS(销售取值基础数据!$J:$J,销售取值基础数据!$I:$I,$A9,销售取值基础数据!$B:$B,EP$4),"")/(_xlfn.IFS(EP$4&lt;$C9,($L9-SUMIFS(销售取值基础数据!$J:$J,销售取值基础数据!$I:$I,$A9,销售取值基础数据!$B:$B,"&lt;="&amp;EO$4))*100%/(180-EO$4),EP$4&gt;=$C9,($L9-SUM(辅助表!$P9:EP9))*100%/(180-EO$4)))),$A$2="实际销售",IF($C9&gt;EP$4,SUMIFS(销售取值基础数据!$J:$J,销售取值基础数据!$I:$I,$A9,销售取值基础数据!$B:$B,EP$4),""))</f>
        <v>0</v>
      </c>
      <c r="EQ9" s="23" cm="1">
        <f t="array" ref="EQ9" ca="1">_xlfn.IFS($A$2="销售计划（销售后）",_xlfn.IFS(EQ$4&lt;$C9,($L9-SUMIFS(销售取值基础数据!$J:$J,销售取值基础数据!$I:$I,$A9,销售取值基础数据!$B:$B,"&lt;="&amp;EP$4))*100%/(180-EP$4),EQ$4&gt;=$C9,($L9-SUM(辅助表!$P9:EQ9))*100%/(180-EP$4)),$A$2="销售计划（销售前）",$L9*80%/180,$A$2="达成情况",IF(EQ$4&gt;=$C9,"实际销售数量未更新",IF($C9&gt;EQ$4,SUMIFS(销售取值基础数据!$J:$J,销售取值基础数据!$I:$I,$A9,销售取值基础数据!$B:$B,EQ$4),"")/(_xlfn.IFS(EQ$4&lt;$C9,($L9-SUMIFS(销售取值基础数据!$J:$J,销售取值基础数据!$I:$I,$A9,销售取值基础数据!$B:$B,"&lt;="&amp;EP$4))*100%/(180-EP$4),EQ$4&gt;=$C9,($L9-SUM(辅助表!$P9:EQ9))*100%/(180-EP$4)))),$A$2="实际销售",IF($C9&gt;EQ$4,SUMIFS(销售取值基础数据!$J:$J,销售取值基础数据!$I:$I,$A9,销售取值基础数据!$B:$B,EQ$4),""))</f>
        <v>0</v>
      </c>
      <c r="ER9" s="23" cm="1">
        <f t="array" ref="ER9" ca="1">_xlfn.IFS($A$2="销售计划（销售后）",_xlfn.IFS(ER$4&lt;$C9,($L9-SUMIFS(销售取值基础数据!$J:$J,销售取值基础数据!$I:$I,$A9,销售取值基础数据!$B:$B,"&lt;="&amp;EQ$4))*100%/(180-EQ$4),ER$4&gt;=$C9,($L9-SUM(辅助表!$P9:ER9))*100%/(180-EQ$4)),$A$2="销售计划（销售前）",$L9*80%/180,$A$2="达成情况",IF(ER$4&gt;=$C9,"实际销售数量未更新",IF($C9&gt;ER$4,SUMIFS(销售取值基础数据!$J:$J,销售取值基础数据!$I:$I,$A9,销售取值基础数据!$B:$B,ER$4),"")/(_xlfn.IFS(ER$4&lt;$C9,($L9-SUMIFS(销售取值基础数据!$J:$J,销售取值基础数据!$I:$I,$A9,销售取值基础数据!$B:$B,"&lt;="&amp;EQ$4))*100%/(180-EQ$4),ER$4&gt;=$C9,($L9-SUM(辅助表!$P9:ER9))*100%/(180-EQ$4)))),$A$2="实际销售",IF($C9&gt;ER$4,SUMIFS(销售取值基础数据!$J:$J,销售取值基础数据!$I:$I,$A9,销售取值基础数据!$B:$B,ER$4),""))</f>
        <v>0</v>
      </c>
      <c r="ES9" s="23" cm="1">
        <f t="array" ref="ES9" ca="1">_xlfn.IFS($A$2="销售计划（销售后）",_xlfn.IFS(ES$4&lt;$C9,($L9-SUMIFS(销售取值基础数据!$J:$J,销售取值基础数据!$I:$I,$A9,销售取值基础数据!$B:$B,"&lt;="&amp;ER$4))*100%/(180-ER$4),ES$4&gt;=$C9,($L9-SUM(辅助表!$P9:ES9))*100%/(180-ER$4)),$A$2="销售计划（销售前）",$L9*80%/180,$A$2="达成情况",IF(ES$4&gt;=$C9,"实际销售数量未更新",IF($C9&gt;ES$4,SUMIFS(销售取值基础数据!$J:$J,销售取值基础数据!$I:$I,$A9,销售取值基础数据!$B:$B,ES$4),"")/(_xlfn.IFS(ES$4&lt;$C9,($L9-SUMIFS(销售取值基础数据!$J:$J,销售取值基础数据!$I:$I,$A9,销售取值基础数据!$B:$B,"&lt;="&amp;ER$4))*100%/(180-ER$4),ES$4&gt;=$C9,($L9-SUM(辅助表!$P9:ES9))*100%/(180-ER$4)))),$A$2="实际销售",IF($C9&gt;ES$4,SUMIFS(销售取值基础数据!$J:$J,销售取值基础数据!$I:$I,$A9,销售取值基础数据!$B:$B,ES$4),""))</f>
        <v>0</v>
      </c>
      <c r="ET9" s="23" cm="1">
        <f t="array" ref="ET9" ca="1">_xlfn.IFS($A$2="销售计划（销售后）",_xlfn.IFS(ET$4&lt;$C9,($L9-SUMIFS(销售取值基础数据!$J:$J,销售取值基础数据!$I:$I,$A9,销售取值基础数据!$B:$B,"&lt;="&amp;ES$4))*100%/(180-ES$4),ET$4&gt;=$C9,($L9-SUM(辅助表!$P9:ET9))*100%/(180-ES$4)),$A$2="销售计划（销售前）",$L9*80%/180,$A$2="达成情况",IF(ET$4&gt;=$C9,"实际销售数量未更新",IF($C9&gt;ET$4,SUMIFS(销售取值基础数据!$J:$J,销售取值基础数据!$I:$I,$A9,销售取值基础数据!$B:$B,ET$4),"")/(_xlfn.IFS(ET$4&lt;$C9,($L9-SUMIFS(销售取值基础数据!$J:$J,销售取值基础数据!$I:$I,$A9,销售取值基础数据!$B:$B,"&lt;="&amp;ES$4))*100%/(180-ES$4),ET$4&gt;=$C9,($L9-SUM(辅助表!$P9:ET9))*100%/(180-ES$4)))),$A$2="实际销售",IF($C9&gt;ET$4,SUMIFS(销售取值基础数据!$J:$J,销售取值基础数据!$I:$I,$A9,销售取值基础数据!$B:$B,ET$4),""))</f>
        <v>0</v>
      </c>
      <c r="EU9" s="23" cm="1">
        <f t="array" ref="EU9" ca="1">_xlfn.IFS($A$2="销售计划（销售后）",_xlfn.IFS(EU$4&lt;$C9,($L9-SUMIFS(销售取值基础数据!$J:$J,销售取值基础数据!$I:$I,$A9,销售取值基础数据!$B:$B,"&lt;="&amp;ET$4))*100%/(180-ET$4),EU$4&gt;=$C9,($L9-SUM(辅助表!$P9:EU9))*100%/(180-ET$4)),$A$2="销售计划（销售前）",$L9*80%/180,$A$2="达成情况",IF(EU$4&gt;=$C9,"实际销售数量未更新",IF($C9&gt;EU$4,SUMIFS(销售取值基础数据!$J:$J,销售取值基础数据!$I:$I,$A9,销售取值基础数据!$B:$B,EU$4),"")/(_xlfn.IFS(EU$4&lt;$C9,($L9-SUMIFS(销售取值基础数据!$J:$J,销售取值基础数据!$I:$I,$A9,销售取值基础数据!$B:$B,"&lt;="&amp;ET$4))*100%/(180-ET$4),EU$4&gt;=$C9,($L9-SUM(辅助表!$P9:EU9))*100%/(180-ET$4)))),$A$2="实际销售",IF($C9&gt;EU$4,SUMIFS(销售取值基础数据!$J:$J,销售取值基础数据!$I:$I,$A9,销售取值基础数据!$B:$B,EU$4),""))</f>
        <v>0</v>
      </c>
      <c r="EV9" s="23" cm="1">
        <f t="array" ref="EV9" ca="1">_xlfn.IFS($A$2="销售计划（销售后）",_xlfn.IFS(EV$4&lt;$C9,($L9-SUMIFS(销售取值基础数据!$J:$J,销售取值基础数据!$I:$I,$A9,销售取值基础数据!$B:$B,"&lt;="&amp;EU$4))*100%/(180-EU$4),EV$4&gt;=$C9,($L9-SUM(辅助表!$P9:EV9))*100%/(180-EU$4)),$A$2="销售计划（销售前）",$L9*80%/180,$A$2="达成情况",IF(EV$4&gt;=$C9,"实际销售数量未更新",IF($C9&gt;EV$4,SUMIFS(销售取值基础数据!$J:$J,销售取值基础数据!$I:$I,$A9,销售取值基础数据!$B:$B,EV$4),"")/(_xlfn.IFS(EV$4&lt;$C9,($L9-SUMIFS(销售取值基础数据!$J:$J,销售取值基础数据!$I:$I,$A9,销售取值基础数据!$B:$B,"&lt;="&amp;EU$4))*100%/(180-EU$4),EV$4&gt;=$C9,($L9-SUM(辅助表!$P9:EV9))*100%/(180-EU$4)))),$A$2="实际销售",IF($C9&gt;EV$4,SUMIFS(销售取值基础数据!$J:$J,销售取值基础数据!$I:$I,$A9,销售取值基础数据!$B:$B,EV$4),""))</f>
        <v>0</v>
      </c>
      <c r="EW9" s="23" cm="1">
        <f t="array" ref="EW9" ca="1">_xlfn.IFS($A$2="销售计划（销售后）",_xlfn.IFS(EW$4&lt;$C9,($L9-SUMIFS(销售取值基础数据!$J:$J,销售取值基础数据!$I:$I,$A9,销售取值基础数据!$B:$B,"&lt;="&amp;EV$4))*100%/(180-EV$4),EW$4&gt;=$C9,($L9-SUM(辅助表!$P9:EW9))*100%/(180-EV$4)),$A$2="销售计划（销售前）",$L9*80%/180,$A$2="达成情况",IF(EW$4&gt;=$C9,"实际销售数量未更新",IF($C9&gt;EW$4,SUMIFS(销售取值基础数据!$J:$J,销售取值基础数据!$I:$I,$A9,销售取值基础数据!$B:$B,EW$4),"")/(_xlfn.IFS(EW$4&lt;$C9,($L9-SUMIFS(销售取值基础数据!$J:$J,销售取值基础数据!$I:$I,$A9,销售取值基础数据!$B:$B,"&lt;="&amp;EV$4))*100%/(180-EV$4),EW$4&gt;=$C9,($L9-SUM(辅助表!$P9:EW9))*100%/(180-EV$4)))),$A$2="实际销售",IF($C9&gt;EW$4,SUMIFS(销售取值基础数据!$J:$J,销售取值基础数据!$I:$I,$A9,销售取值基础数据!$B:$B,EW$4),""))</f>
        <v>0</v>
      </c>
      <c r="EX9" s="23" cm="1">
        <f t="array" ref="EX9" ca="1">_xlfn.IFS($A$2="销售计划（销售后）",_xlfn.IFS(EX$4&lt;$C9,($L9-SUMIFS(销售取值基础数据!$J:$J,销售取值基础数据!$I:$I,$A9,销售取值基础数据!$B:$B,"&lt;="&amp;EW$4))*100%/(180-EW$4),EX$4&gt;=$C9,($L9-SUM(辅助表!$P9:EX9))*100%/(180-EW$4)),$A$2="销售计划（销售前）",$L9*80%/180,$A$2="达成情况",IF(EX$4&gt;=$C9,"实际销售数量未更新",IF($C9&gt;EX$4,SUMIFS(销售取值基础数据!$J:$J,销售取值基础数据!$I:$I,$A9,销售取值基础数据!$B:$B,EX$4),"")/(_xlfn.IFS(EX$4&lt;$C9,($L9-SUMIFS(销售取值基础数据!$J:$J,销售取值基础数据!$I:$I,$A9,销售取值基础数据!$B:$B,"&lt;="&amp;EW$4))*100%/(180-EW$4),EX$4&gt;=$C9,($L9-SUM(辅助表!$P9:EX9))*100%/(180-EW$4)))),$A$2="实际销售",IF($C9&gt;EX$4,SUMIFS(销售取值基础数据!$J:$J,销售取值基础数据!$I:$I,$A9,销售取值基础数据!$B:$B,EX$4),""))</f>
        <v>0</v>
      </c>
      <c r="EY9" s="23" cm="1">
        <f t="array" ref="EY9" ca="1">_xlfn.IFS($A$2="销售计划（销售后）",_xlfn.IFS(EY$4&lt;$C9,($L9-SUMIFS(销售取值基础数据!$J:$J,销售取值基础数据!$I:$I,$A9,销售取值基础数据!$B:$B,"&lt;="&amp;EX$4))*100%/(180-EX$4),EY$4&gt;=$C9,($L9-SUM(辅助表!$P9:EY9))*100%/(180-EX$4)),$A$2="销售计划（销售前）",$L9*80%/180,$A$2="达成情况",IF(EY$4&gt;=$C9,"实际销售数量未更新",IF($C9&gt;EY$4,SUMIFS(销售取值基础数据!$J:$J,销售取值基础数据!$I:$I,$A9,销售取值基础数据!$B:$B,EY$4),"")/(_xlfn.IFS(EY$4&lt;$C9,($L9-SUMIFS(销售取值基础数据!$J:$J,销售取值基础数据!$I:$I,$A9,销售取值基础数据!$B:$B,"&lt;="&amp;EX$4))*100%/(180-EX$4),EY$4&gt;=$C9,($L9-SUM(辅助表!$P9:EY9))*100%/(180-EX$4)))),$A$2="实际销售",IF($C9&gt;EY$4,SUMIFS(销售取值基础数据!$J:$J,销售取值基础数据!$I:$I,$A9,销售取值基础数据!$B:$B,EY$4),""))</f>
        <v>0</v>
      </c>
      <c r="EZ9" s="23" cm="1">
        <f t="array" ref="EZ9" ca="1">_xlfn.IFS($A$2="销售计划（销售后）",_xlfn.IFS(EZ$4&lt;$C9,($L9-SUMIFS(销售取值基础数据!$J:$J,销售取值基础数据!$I:$I,$A9,销售取值基础数据!$B:$B,"&lt;="&amp;EY$4))*100%/(180-EY$4),EZ$4&gt;=$C9,($L9-SUM(辅助表!$P9:EZ9))*100%/(180-EY$4)),$A$2="销售计划（销售前）",$L9*80%/180,$A$2="达成情况",IF(EZ$4&gt;=$C9,"实际销售数量未更新",IF($C9&gt;EZ$4,SUMIFS(销售取值基础数据!$J:$J,销售取值基础数据!$I:$I,$A9,销售取值基础数据!$B:$B,EZ$4),"")/(_xlfn.IFS(EZ$4&lt;$C9,($L9-SUMIFS(销售取值基础数据!$J:$J,销售取值基础数据!$I:$I,$A9,销售取值基础数据!$B:$B,"&lt;="&amp;EY$4))*100%/(180-EY$4),EZ$4&gt;=$C9,($L9-SUM(辅助表!$P9:EZ9))*100%/(180-EY$4)))),$A$2="实际销售",IF($C9&gt;EZ$4,SUMIFS(销售取值基础数据!$J:$J,销售取值基础数据!$I:$I,$A9,销售取值基础数据!$B:$B,EZ$4),""))</f>
        <v>0</v>
      </c>
      <c r="FA9" s="23" cm="1">
        <f t="array" ref="FA9" ca="1">_xlfn.IFS($A$2="销售计划（销售后）",_xlfn.IFS(FA$4&lt;$C9,($L9-SUMIFS(销售取值基础数据!$J:$J,销售取值基础数据!$I:$I,$A9,销售取值基础数据!$B:$B,"&lt;="&amp;EZ$4))*100%/(180-EZ$4),FA$4&gt;=$C9,($L9-SUM(辅助表!$P9:FA9))*100%/(180-EZ$4)),$A$2="销售计划（销售前）",$L9*80%/180,$A$2="达成情况",IF(FA$4&gt;=$C9,"实际销售数量未更新",IF($C9&gt;FA$4,SUMIFS(销售取值基础数据!$J:$J,销售取值基础数据!$I:$I,$A9,销售取值基础数据!$B:$B,FA$4),"")/(_xlfn.IFS(FA$4&lt;$C9,($L9-SUMIFS(销售取值基础数据!$J:$J,销售取值基础数据!$I:$I,$A9,销售取值基础数据!$B:$B,"&lt;="&amp;EZ$4))*100%/(180-EZ$4),FA$4&gt;=$C9,($L9-SUM(辅助表!$P9:FA9))*100%/(180-EZ$4)))),$A$2="实际销售",IF($C9&gt;FA$4,SUMIFS(销售取值基础数据!$J:$J,销售取值基础数据!$I:$I,$A9,销售取值基础数据!$B:$B,FA$4),""))</f>
        <v>0</v>
      </c>
      <c r="FB9" s="23" cm="1">
        <f t="array" ref="FB9" ca="1">_xlfn.IFS($A$2="销售计划（销售后）",_xlfn.IFS(FB$4&lt;$C9,($L9-SUMIFS(销售取值基础数据!$J:$J,销售取值基础数据!$I:$I,$A9,销售取值基础数据!$B:$B,"&lt;="&amp;FA$4))*100%/(180-FA$4),FB$4&gt;=$C9,($L9-SUM(辅助表!$P9:FB9))*100%/(180-FA$4)),$A$2="销售计划（销售前）",$L9*80%/180,$A$2="达成情况",IF(FB$4&gt;=$C9,"实际销售数量未更新",IF($C9&gt;FB$4,SUMIFS(销售取值基础数据!$J:$J,销售取值基础数据!$I:$I,$A9,销售取值基础数据!$B:$B,FB$4),"")/(_xlfn.IFS(FB$4&lt;$C9,($L9-SUMIFS(销售取值基础数据!$J:$J,销售取值基础数据!$I:$I,$A9,销售取值基础数据!$B:$B,"&lt;="&amp;FA$4))*100%/(180-FA$4),FB$4&gt;=$C9,($L9-SUM(辅助表!$P9:FB9))*100%/(180-FA$4)))),$A$2="实际销售",IF($C9&gt;FB$4,SUMIFS(销售取值基础数据!$J:$J,销售取值基础数据!$I:$I,$A9,销售取值基础数据!$B:$B,FB$4),""))</f>
        <v>0</v>
      </c>
      <c r="FC9" s="23" cm="1">
        <f t="array" ref="FC9" ca="1">_xlfn.IFS($A$2="销售计划（销售后）",_xlfn.IFS(FC$4&lt;$C9,($L9-SUMIFS(销售取值基础数据!$J:$J,销售取值基础数据!$I:$I,$A9,销售取值基础数据!$B:$B,"&lt;="&amp;FB$4))*100%/(180-FB$4),FC$4&gt;=$C9,($L9-SUM(辅助表!$P9:FC9))*100%/(180-FB$4)),$A$2="销售计划（销售前）",$L9*80%/180,$A$2="达成情况",IF(FC$4&gt;=$C9,"实际销售数量未更新",IF($C9&gt;FC$4,SUMIFS(销售取值基础数据!$J:$J,销售取值基础数据!$I:$I,$A9,销售取值基础数据!$B:$B,FC$4),"")/(_xlfn.IFS(FC$4&lt;$C9,($L9-SUMIFS(销售取值基础数据!$J:$J,销售取值基础数据!$I:$I,$A9,销售取值基础数据!$B:$B,"&lt;="&amp;FB$4))*100%/(180-FB$4),FC$4&gt;=$C9,($L9-SUM(辅助表!$P9:FC9))*100%/(180-FB$4)))),$A$2="实际销售",IF($C9&gt;FC$4,SUMIFS(销售取值基础数据!$J:$J,销售取值基础数据!$I:$I,$A9,销售取值基础数据!$B:$B,FC$4),""))</f>
        <v>0</v>
      </c>
      <c r="FD9" s="23" cm="1">
        <f t="array" ref="FD9" ca="1">_xlfn.IFS($A$2="销售计划（销售后）",_xlfn.IFS(FD$4&lt;$C9,($L9-SUMIFS(销售取值基础数据!$J:$J,销售取值基础数据!$I:$I,$A9,销售取值基础数据!$B:$B,"&lt;="&amp;FC$4))*100%/(180-FC$4),FD$4&gt;=$C9,($L9-SUM(辅助表!$P9:FD9))*100%/(180-FC$4)),$A$2="销售计划（销售前）",$L9*80%/180,$A$2="达成情况",IF(FD$4&gt;=$C9,"实际销售数量未更新",IF($C9&gt;FD$4,SUMIFS(销售取值基础数据!$J:$J,销售取值基础数据!$I:$I,$A9,销售取值基础数据!$B:$B,FD$4),"")/(_xlfn.IFS(FD$4&lt;$C9,($L9-SUMIFS(销售取值基础数据!$J:$J,销售取值基础数据!$I:$I,$A9,销售取值基础数据!$B:$B,"&lt;="&amp;FC$4))*100%/(180-FC$4),FD$4&gt;=$C9,($L9-SUM(辅助表!$P9:FD9))*100%/(180-FC$4)))),$A$2="实际销售",IF($C9&gt;FD$4,SUMIFS(销售取值基础数据!$J:$J,销售取值基础数据!$I:$I,$A9,销售取值基础数据!$B:$B,FD$4),""))</f>
        <v>0</v>
      </c>
      <c r="FE9" s="23" cm="1">
        <f t="array" ref="FE9" ca="1">_xlfn.IFS($A$2="销售计划（销售后）",_xlfn.IFS(FE$4&lt;$C9,($L9-SUMIFS(销售取值基础数据!$J:$J,销售取值基础数据!$I:$I,$A9,销售取值基础数据!$B:$B,"&lt;="&amp;FD$4))*100%/(180-FD$4),FE$4&gt;=$C9,($L9-SUM(辅助表!$P9:FE9))*100%/(180-FD$4)),$A$2="销售计划（销售前）",$L9*80%/180,$A$2="达成情况",IF(FE$4&gt;=$C9,"实际销售数量未更新",IF($C9&gt;FE$4,SUMIFS(销售取值基础数据!$J:$J,销售取值基础数据!$I:$I,$A9,销售取值基础数据!$B:$B,FE$4),"")/(_xlfn.IFS(FE$4&lt;$C9,($L9-SUMIFS(销售取值基础数据!$J:$J,销售取值基础数据!$I:$I,$A9,销售取值基础数据!$B:$B,"&lt;="&amp;FD$4))*100%/(180-FD$4),FE$4&gt;=$C9,($L9-SUM(辅助表!$P9:FE9))*100%/(180-FD$4)))),$A$2="实际销售",IF($C9&gt;FE$4,SUMIFS(销售取值基础数据!$J:$J,销售取值基础数据!$I:$I,$A9,销售取值基础数据!$B:$B,FE$4),""))</f>
        <v>0</v>
      </c>
      <c r="FF9" s="23" cm="1">
        <f t="array" ref="FF9" ca="1">_xlfn.IFS($A$2="销售计划（销售后）",_xlfn.IFS(FF$4&lt;$C9,($L9-SUMIFS(销售取值基础数据!$J:$J,销售取值基础数据!$I:$I,$A9,销售取值基础数据!$B:$B,"&lt;="&amp;FE$4))*100%/(180-FE$4),FF$4&gt;=$C9,($L9-SUM(辅助表!$P9:FF9))*100%/(180-FE$4)),$A$2="销售计划（销售前）",$L9*80%/180,$A$2="达成情况",IF(FF$4&gt;=$C9,"实际销售数量未更新",IF($C9&gt;FF$4,SUMIFS(销售取值基础数据!$J:$J,销售取值基础数据!$I:$I,$A9,销售取值基础数据!$B:$B,FF$4),"")/(_xlfn.IFS(FF$4&lt;$C9,($L9-SUMIFS(销售取值基础数据!$J:$J,销售取值基础数据!$I:$I,$A9,销售取值基础数据!$B:$B,"&lt;="&amp;FE$4))*100%/(180-FE$4),FF$4&gt;=$C9,($L9-SUM(辅助表!$P9:FF9))*100%/(180-FE$4)))),$A$2="实际销售",IF($C9&gt;FF$4,SUMIFS(销售取值基础数据!$J:$J,销售取值基础数据!$I:$I,$A9,销售取值基础数据!$B:$B,FF$4),""))</f>
        <v>0</v>
      </c>
      <c r="FG9" s="23" cm="1">
        <f t="array" ref="FG9" ca="1">_xlfn.IFS($A$2="销售计划（销售后）",_xlfn.IFS(FG$4&lt;$C9,($L9-SUMIFS(销售取值基础数据!$J:$J,销售取值基础数据!$I:$I,$A9,销售取值基础数据!$B:$B,"&lt;="&amp;FF$4))*100%/(180-FF$4),FG$4&gt;=$C9,($L9-SUM(辅助表!$P9:FG9))*100%/(180-FF$4)),$A$2="销售计划（销售前）",$L9*80%/180,$A$2="达成情况",IF(FG$4&gt;=$C9,"实际销售数量未更新",IF($C9&gt;FG$4,SUMIFS(销售取值基础数据!$J:$J,销售取值基础数据!$I:$I,$A9,销售取值基础数据!$B:$B,FG$4),"")/(_xlfn.IFS(FG$4&lt;$C9,($L9-SUMIFS(销售取值基础数据!$J:$J,销售取值基础数据!$I:$I,$A9,销售取值基础数据!$B:$B,"&lt;="&amp;FF$4))*100%/(180-FF$4),FG$4&gt;=$C9,($L9-SUM(辅助表!$P9:FG9))*100%/(180-FF$4)))),$A$2="实际销售",IF($C9&gt;FG$4,SUMIFS(销售取值基础数据!$J:$J,销售取值基础数据!$I:$I,$A9,销售取值基础数据!$B:$B,FG$4),""))</f>
        <v>0</v>
      </c>
      <c r="FH9" s="23" cm="1">
        <f t="array" ref="FH9" ca="1">_xlfn.IFS($A$2="销售计划（销售后）",_xlfn.IFS(FH$4&lt;$C9,($L9-SUMIFS(销售取值基础数据!$J:$J,销售取值基础数据!$I:$I,$A9,销售取值基础数据!$B:$B,"&lt;="&amp;FG$4))*100%/(180-FG$4),FH$4&gt;=$C9,($L9-SUM(辅助表!$P9:FH9))*100%/(180-FG$4)),$A$2="销售计划（销售前）",$L9*80%/180,$A$2="达成情况",IF(FH$4&gt;=$C9,"实际销售数量未更新",IF($C9&gt;FH$4,SUMIFS(销售取值基础数据!$J:$J,销售取值基础数据!$I:$I,$A9,销售取值基础数据!$B:$B,FH$4),"")/(_xlfn.IFS(FH$4&lt;$C9,($L9-SUMIFS(销售取值基础数据!$J:$J,销售取值基础数据!$I:$I,$A9,销售取值基础数据!$B:$B,"&lt;="&amp;FG$4))*100%/(180-FG$4),FH$4&gt;=$C9,($L9-SUM(辅助表!$P9:FH9))*100%/(180-FG$4)))),$A$2="实际销售",IF($C9&gt;FH$4,SUMIFS(销售取值基础数据!$J:$J,销售取值基础数据!$I:$I,$A9,销售取值基础数据!$B:$B,FH$4),""))</f>
        <v>0</v>
      </c>
      <c r="FI9" s="23" cm="1">
        <f t="array" ref="FI9" ca="1">_xlfn.IFS($A$2="销售计划（销售后）",_xlfn.IFS(FI$4&lt;$C9,($L9-SUMIFS(销售取值基础数据!$J:$J,销售取值基础数据!$I:$I,$A9,销售取值基础数据!$B:$B,"&lt;="&amp;FH$4))*100%/(180-FH$4),FI$4&gt;=$C9,($L9-SUM(辅助表!$P9:FI9))*100%/(180-FH$4)),$A$2="销售计划（销售前）",$L9*80%/180,$A$2="达成情况",IF(FI$4&gt;=$C9,"实际销售数量未更新",IF($C9&gt;FI$4,SUMIFS(销售取值基础数据!$J:$J,销售取值基础数据!$I:$I,$A9,销售取值基础数据!$B:$B,FI$4),"")/(_xlfn.IFS(FI$4&lt;$C9,($L9-SUMIFS(销售取值基础数据!$J:$J,销售取值基础数据!$I:$I,$A9,销售取值基础数据!$B:$B,"&lt;="&amp;FH$4))*100%/(180-FH$4),FI$4&gt;=$C9,($L9-SUM(辅助表!$P9:FI9))*100%/(180-FH$4)))),$A$2="实际销售",IF($C9&gt;FI$4,SUMIFS(销售取值基础数据!$J:$J,销售取值基础数据!$I:$I,$A9,销售取值基础数据!$B:$B,FI$4),""))</f>
        <v>0</v>
      </c>
      <c r="FJ9" s="23" cm="1">
        <f t="array" ref="FJ9" ca="1">_xlfn.IFS($A$2="销售计划（销售后）",_xlfn.IFS(FJ$4&lt;$C9,($L9-SUMIFS(销售取值基础数据!$J:$J,销售取值基础数据!$I:$I,$A9,销售取值基础数据!$B:$B,"&lt;="&amp;FI$4))*100%/(180-FI$4),FJ$4&gt;=$C9,($L9-SUM(辅助表!$P9:FJ9))*100%/(180-FI$4)),$A$2="销售计划（销售前）",$L9*80%/180,$A$2="达成情况",IF(FJ$4&gt;=$C9,"实际销售数量未更新",IF($C9&gt;FJ$4,SUMIFS(销售取值基础数据!$J:$J,销售取值基础数据!$I:$I,$A9,销售取值基础数据!$B:$B,FJ$4),"")/(_xlfn.IFS(FJ$4&lt;$C9,($L9-SUMIFS(销售取值基础数据!$J:$J,销售取值基础数据!$I:$I,$A9,销售取值基础数据!$B:$B,"&lt;="&amp;FI$4))*100%/(180-FI$4),FJ$4&gt;=$C9,($L9-SUM(辅助表!$P9:FJ9))*100%/(180-FI$4)))),$A$2="实际销售",IF($C9&gt;FJ$4,SUMIFS(销售取值基础数据!$J:$J,销售取值基础数据!$I:$I,$A9,销售取值基础数据!$B:$B,FJ$4),""))</f>
        <v>0</v>
      </c>
      <c r="FK9" s="23" cm="1">
        <f t="array" ref="FK9" ca="1">_xlfn.IFS($A$2="销售计划（销售后）",_xlfn.IFS(FK$4&lt;$C9,($L9-SUMIFS(销售取值基础数据!$J:$J,销售取值基础数据!$I:$I,$A9,销售取值基础数据!$B:$B,"&lt;="&amp;FJ$4))*100%/(180-FJ$4),FK$4&gt;=$C9,($L9-SUM(辅助表!$P9:FK9))*100%/(180-FJ$4)),$A$2="销售计划（销售前）",$L9*80%/180,$A$2="达成情况",IF(FK$4&gt;=$C9,"实际销售数量未更新",IF($C9&gt;FK$4,SUMIFS(销售取值基础数据!$J:$J,销售取值基础数据!$I:$I,$A9,销售取值基础数据!$B:$B,FK$4),"")/(_xlfn.IFS(FK$4&lt;$C9,($L9-SUMIFS(销售取值基础数据!$J:$J,销售取值基础数据!$I:$I,$A9,销售取值基础数据!$B:$B,"&lt;="&amp;FJ$4))*100%/(180-FJ$4),FK$4&gt;=$C9,($L9-SUM(辅助表!$P9:FK9))*100%/(180-FJ$4)))),$A$2="实际销售",IF($C9&gt;FK$4,SUMIFS(销售取值基础数据!$J:$J,销售取值基础数据!$I:$I,$A9,销售取值基础数据!$B:$B,FK$4),""))</f>
        <v>0</v>
      </c>
      <c r="FL9" s="23" cm="1">
        <f t="array" ref="FL9" ca="1">_xlfn.IFS($A$2="销售计划（销售后）",_xlfn.IFS(FL$4&lt;$C9,($L9-SUMIFS(销售取值基础数据!$J:$J,销售取值基础数据!$I:$I,$A9,销售取值基础数据!$B:$B,"&lt;="&amp;FK$4))*100%/(180-FK$4),FL$4&gt;=$C9,($L9-SUM(辅助表!$P9:FL9))*100%/(180-FK$4)),$A$2="销售计划（销售前）",$L9*80%/180,$A$2="达成情况",IF(FL$4&gt;=$C9,"实际销售数量未更新",IF($C9&gt;FL$4,SUMIFS(销售取值基础数据!$J:$J,销售取值基础数据!$I:$I,$A9,销售取值基础数据!$B:$B,FL$4),"")/(_xlfn.IFS(FL$4&lt;$C9,($L9-SUMIFS(销售取值基础数据!$J:$J,销售取值基础数据!$I:$I,$A9,销售取值基础数据!$B:$B,"&lt;="&amp;FK$4))*100%/(180-FK$4),FL$4&gt;=$C9,($L9-SUM(辅助表!$P9:FL9))*100%/(180-FK$4)))),$A$2="实际销售",IF($C9&gt;FL$4,SUMIFS(销售取值基础数据!$J:$J,销售取值基础数据!$I:$I,$A9,销售取值基础数据!$B:$B,FL$4),""))</f>
        <v>0</v>
      </c>
      <c r="FM9" s="23" cm="1">
        <f t="array" ref="FM9" ca="1">_xlfn.IFS($A$2="销售计划（销售后）",_xlfn.IFS(FM$4&lt;$C9,($L9-SUMIFS(销售取值基础数据!$J:$J,销售取值基础数据!$I:$I,$A9,销售取值基础数据!$B:$B,"&lt;="&amp;FL$4))*100%/(180-FL$4),FM$4&gt;=$C9,($L9-SUM(辅助表!$P9:FM9))*100%/(180-FL$4)),$A$2="销售计划（销售前）",$L9*80%/180,$A$2="达成情况",IF(FM$4&gt;=$C9,"实际销售数量未更新",IF($C9&gt;FM$4,SUMIFS(销售取值基础数据!$J:$J,销售取值基础数据!$I:$I,$A9,销售取值基础数据!$B:$B,FM$4),"")/(_xlfn.IFS(FM$4&lt;$C9,($L9-SUMIFS(销售取值基础数据!$J:$J,销售取值基础数据!$I:$I,$A9,销售取值基础数据!$B:$B,"&lt;="&amp;FL$4))*100%/(180-FL$4),FM$4&gt;=$C9,($L9-SUM(辅助表!$P9:FM9))*100%/(180-FL$4)))),$A$2="实际销售",IF($C9&gt;FM$4,SUMIFS(销售取值基础数据!$J:$J,销售取值基础数据!$I:$I,$A9,销售取值基础数据!$B:$B,FM$4),""))</f>
        <v>0</v>
      </c>
      <c r="FN9" s="23" cm="1">
        <f t="array" ref="FN9" ca="1">_xlfn.IFS($A$2="销售计划（销售后）",_xlfn.IFS(FN$4&lt;$C9,($L9-SUMIFS(销售取值基础数据!$J:$J,销售取值基础数据!$I:$I,$A9,销售取值基础数据!$B:$B,"&lt;="&amp;FM$4))*100%/(180-FM$4),FN$4&gt;=$C9,($L9-SUM(辅助表!$P9:FN9))*100%/(180-FM$4)),$A$2="销售计划（销售前）",$L9*80%/180,$A$2="达成情况",IF(FN$4&gt;=$C9,"实际销售数量未更新",IF($C9&gt;FN$4,SUMIFS(销售取值基础数据!$J:$J,销售取值基础数据!$I:$I,$A9,销售取值基础数据!$B:$B,FN$4),"")/(_xlfn.IFS(FN$4&lt;$C9,($L9-SUMIFS(销售取值基础数据!$J:$J,销售取值基础数据!$I:$I,$A9,销售取值基础数据!$B:$B,"&lt;="&amp;FM$4))*100%/(180-FM$4),FN$4&gt;=$C9,($L9-SUM(辅助表!$P9:FN9))*100%/(180-FM$4)))),$A$2="实际销售",IF($C9&gt;FN$4,SUMIFS(销售取值基础数据!$J:$J,销售取值基础数据!$I:$I,$A9,销售取值基础数据!$B:$B,FN$4),""))</f>
        <v>0</v>
      </c>
      <c r="FO9" s="23" cm="1">
        <f t="array" ref="FO9" ca="1">_xlfn.IFS($A$2="销售计划（销售后）",_xlfn.IFS(FO$4&lt;$C9,($L9-SUMIFS(销售取值基础数据!$J:$J,销售取值基础数据!$I:$I,$A9,销售取值基础数据!$B:$B,"&lt;="&amp;FN$4))*100%/(180-FN$4),FO$4&gt;=$C9,($L9-SUM(辅助表!$P9:FO9))*100%/(180-FN$4)),$A$2="销售计划（销售前）",$L9*80%/180,$A$2="达成情况",IF(FO$4&gt;=$C9,"实际销售数量未更新",IF($C9&gt;FO$4,SUMIFS(销售取值基础数据!$J:$J,销售取值基础数据!$I:$I,$A9,销售取值基础数据!$B:$B,FO$4),"")/(_xlfn.IFS(FO$4&lt;$C9,($L9-SUMIFS(销售取值基础数据!$J:$J,销售取值基础数据!$I:$I,$A9,销售取值基础数据!$B:$B,"&lt;="&amp;FN$4))*100%/(180-FN$4),FO$4&gt;=$C9,($L9-SUM(辅助表!$P9:FO9))*100%/(180-FN$4)))),$A$2="实际销售",IF($C9&gt;FO$4,SUMIFS(销售取值基础数据!$J:$J,销售取值基础数据!$I:$I,$A9,销售取值基础数据!$B:$B,FO$4),""))</f>
        <v>0</v>
      </c>
      <c r="FP9" s="23" cm="1">
        <f t="array" ref="FP9" ca="1">_xlfn.IFS($A$2="销售计划（销售后）",_xlfn.IFS(FP$4&lt;$C9,($L9-SUMIFS(销售取值基础数据!$J:$J,销售取值基础数据!$I:$I,$A9,销售取值基础数据!$B:$B,"&lt;="&amp;FO$4))*100%/(180-FO$4),FP$4&gt;=$C9,($L9-SUM(辅助表!$P9:FP9))*100%/(180-FO$4)),$A$2="销售计划（销售前）",$L9*80%/180,$A$2="达成情况",IF(FP$4&gt;=$C9,"实际销售数量未更新",IF($C9&gt;FP$4,SUMIFS(销售取值基础数据!$J:$J,销售取值基础数据!$I:$I,$A9,销售取值基础数据!$B:$B,FP$4),"")/(_xlfn.IFS(FP$4&lt;$C9,($L9-SUMIFS(销售取值基础数据!$J:$J,销售取值基础数据!$I:$I,$A9,销售取值基础数据!$B:$B,"&lt;="&amp;FO$4))*100%/(180-FO$4),FP$4&gt;=$C9,($L9-SUM(辅助表!$P9:FP9))*100%/(180-FO$4)))),$A$2="实际销售",IF($C9&gt;FP$4,SUMIFS(销售取值基础数据!$J:$J,销售取值基础数据!$I:$I,$A9,销售取值基础数据!$B:$B,FP$4),""))</f>
        <v>0</v>
      </c>
      <c r="FQ9" s="23" cm="1">
        <f t="array" ref="FQ9" ca="1">_xlfn.IFS($A$2="销售计划（销售后）",_xlfn.IFS(FQ$4&lt;$C9,($L9-SUMIFS(销售取值基础数据!$J:$J,销售取值基础数据!$I:$I,$A9,销售取值基础数据!$B:$B,"&lt;="&amp;FP$4))*100%/(180-FP$4),FQ$4&gt;=$C9,($L9-SUM(辅助表!$P9:FQ9))*100%/(180-FP$4)),$A$2="销售计划（销售前）",$L9*80%/180,$A$2="达成情况",IF(FQ$4&gt;=$C9,"实际销售数量未更新",IF($C9&gt;FQ$4,SUMIFS(销售取值基础数据!$J:$J,销售取值基础数据!$I:$I,$A9,销售取值基础数据!$B:$B,FQ$4),"")/(_xlfn.IFS(FQ$4&lt;$C9,($L9-SUMIFS(销售取值基础数据!$J:$J,销售取值基础数据!$I:$I,$A9,销售取值基础数据!$B:$B,"&lt;="&amp;FP$4))*100%/(180-FP$4),FQ$4&gt;=$C9,($L9-SUM(辅助表!$P9:FQ9))*100%/(180-FP$4)))),$A$2="实际销售",IF($C9&gt;FQ$4,SUMIFS(销售取值基础数据!$J:$J,销售取值基础数据!$I:$I,$A9,销售取值基础数据!$B:$B,FQ$4),""))</f>
        <v>0</v>
      </c>
      <c r="FR9" s="23" cm="1">
        <f t="array" ref="FR9" ca="1">_xlfn.IFS($A$2="销售计划（销售后）",_xlfn.IFS(FR$4&lt;$C9,($L9-SUMIFS(销售取值基础数据!$J:$J,销售取值基础数据!$I:$I,$A9,销售取值基础数据!$B:$B,"&lt;="&amp;FQ$4))*100%/(180-FQ$4),FR$4&gt;=$C9,($L9-SUM(辅助表!$P9:FR9))*100%/(180-FQ$4)),$A$2="销售计划（销售前）",$L9*80%/180,$A$2="达成情况",IF(FR$4&gt;=$C9,"实际销售数量未更新",IF($C9&gt;FR$4,SUMIFS(销售取值基础数据!$J:$J,销售取值基础数据!$I:$I,$A9,销售取值基础数据!$B:$B,FR$4),"")/(_xlfn.IFS(FR$4&lt;$C9,($L9-SUMIFS(销售取值基础数据!$J:$J,销售取值基础数据!$I:$I,$A9,销售取值基础数据!$B:$B,"&lt;="&amp;FQ$4))*100%/(180-FQ$4),FR$4&gt;=$C9,($L9-SUM(辅助表!$P9:FR9))*100%/(180-FQ$4)))),$A$2="实际销售",IF($C9&gt;FR$4,SUMIFS(销售取值基础数据!$J:$J,销售取值基础数据!$I:$I,$A9,销售取值基础数据!$B:$B,FR$4),""))</f>
        <v>0</v>
      </c>
      <c r="FS9" s="23" cm="1">
        <f t="array" ref="FS9" ca="1">_xlfn.IFS($A$2="销售计划（销售后）",_xlfn.IFS(FS$4&lt;$C9,($L9-SUMIFS(销售取值基础数据!$J:$J,销售取值基础数据!$I:$I,$A9,销售取值基础数据!$B:$B,"&lt;="&amp;FR$4))*100%/(180-FR$4),FS$4&gt;=$C9,($L9-SUM(辅助表!$P9:FS9))*100%/(180-FR$4)),$A$2="销售计划（销售前）",$L9*80%/180,$A$2="达成情况",IF(FS$4&gt;=$C9,"实际销售数量未更新",IF($C9&gt;FS$4,SUMIFS(销售取值基础数据!$J:$J,销售取值基础数据!$I:$I,$A9,销售取值基础数据!$B:$B,FS$4),"")/(_xlfn.IFS(FS$4&lt;$C9,($L9-SUMIFS(销售取值基础数据!$J:$J,销售取值基础数据!$I:$I,$A9,销售取值基础数据!$B:$B,"&lt;="&amp;FR$4))*100%/(180-FR$4),FS$4&gt;=$C9,($L9-SUM(辅助表!$P9:FS9))*100%/(180-FR$4)))),$A$2="实际销售",IF($C9&gt;FS$4,SUMIFS(销售取值基础数据!$J:$J,销售取值基础数据!$I:$I,$A9,销售取值基础数据!$B:$B,FS$4),""))</f>
        <v>0</v>
      </c>
      <c r="FT9" s="23" cm="1">
        <f t="array" ref="FT9" ca="1">_xlfn.IFS($A$2="销售计划（销售后）",_xlfn.IFS(FT$4&lt;$C9,($L9-SUMIFS(销售取值基础数据!$J:$J,销售取值基础数据!$I:$I,$A9,销售取值基础数据!$B:$B,"&lt;="&amp;FS$4))*100%/(180-FS$4),FT$4&gt;=$C9,($L9-SUM(辅助表!$P9:FT9))*100%/(180-FS$4)),$A$2="销售计划（销售前）",$L9*80%/180,$A$2="达成情况",IF(FT$4&gt;=$C9,"实际销售数量未更新",IF($C9&gt;FT$4,SUMIFS(销售取值基础数据!$J:$J,销售取值基础数据!$I:$I,$A9,销售取值基础数据!$B:$B,FT$4),"")/(_xlfn.IFS(FT$4&lt;$C9,($L9-SUMIFS(销售取值基础数据!$J:$J,销售取值基础数据!$I:$I,$A9,销售取值基础数据!$B:$B,"&lt;="&amp;FS$4))*100%/(180-FS$4),FT$4&gt;=$C9,($L9-SUM(辅助表!$P9:FT9))*100%/(180-FS$4)))),$A$2="实际销售",IF($C9&gt;FT$4,SUMIFS(销售取值基础数据!$J:$J,销售取值基础数据!$I:$I,$A9,销售取值基础数据!$B:$B,FT$4),""))</f>
        <v>0</v>
      </c>
      <c r="FU9" s="23" cm="1">
        <f t="array" ref="FU9" ca="1">_xlfn.IFS($A$2="销售计划（销售后）",_xlfn.IFS(FU$4&lt;$C9,($L9-SUMIFS(销售取值基础数据!$J:$J,销售取值基础数据!$I:$I,$A9,销售取值基础数据!$B:$B,"&lt;="&amp;FT$4))*100%/(180-FT$4),FU$4&gt;=$C9,($L9-SUM(辅助表!$P9:FU9))*100%/(180-FT$4)),$A$2="销售计划（销售前）",$L9*80%/180,$A$2="达成情况",IF(FU$4&gt;=$C9,"实际销售数量未更新",IF($C9&gt;FU$4,SUMIFS(销售取值基础数据!$J:$J,销售取值基础数据!$I:$I,$A9,销售取值基础数据!$B:$B,FU$4),"")/(_xlfn.IFS(FU$4&lt;$C9,($L9-SUMIFS(销售取值基础数据!$J:$J,销售取值基础数据!$I:$I,$A9,销售取值基础数据!$B:$B,"&lt;="&amp;FT$4))*100%/(180-FT$4),FU$4&gt;=$C9,($L9-SUM(辅助表!$P9:FU9))*100%/(180-FT$4)))),$A$2="实际销售",IF($C9&gt;FU$4,SUMIFS(销售取值基础数据!$J:$J,销售取值基础数据!$I:$I,$A9,销售取值基础数据!$B:$B,FU$4),""))</f>
        <v>0</v>
      </c>
      <c r="FV9" s="23" cm="1">
        <f t="array" ref="FV9" ca="1">_xlfn.IFS($A$2="销售计划（销售后）",_xlfn.IFS(FV$4&lt;$C9,($L9-SUMIFS(销售取值基础数据!$J:$J,销售取值基础数据!$I:$I,$A9,销售取值基础数据!$B:$B,"&lt;="&amp;FU$4))*100%/(180-FU$4),FV$4&gt;=$C9,($L9-SUM(辅助表!$P9:FV9))*100%/(180-FU$4)),$A$2="销售计划（销售前）",$L9*80%/180,$A$2="达成情况",IF(FV$4&gt;=$C9,"实际销售数量未更新",IF($C9&gt;FV$4,SUMIFS(销售取值基础数据!$J:$J,销售取值基础数据!$I:$I,$A9,销售取值基础数据!$B:$B,FV$4),"")/(_xlfn.IFS(FV$4&lt;$C9,($L9-SUMIFS(销售取值基础数据!$J:$J,销售取值基础数据!$I:$I,$A9,销售取值基础数据!$B:$B,"&lt;="&amp;FU$4))*100%/(180-FU$4),FV$4&gt;=$C9,($L9-SUM(辅助表!$P9:FV9))*100%/(180-FU$4)))),$A$2="实际销售",IF($C9&gt;FV$4,SUMIFS(销售取值基础数据!$J:$J,销售取值基础数据!$I:$I,$A9,销售取值基础数据!$B:$B,FV$4),""))</f>
        <v>0</v>
      </c>
      <c r="FW9" s="23" cm="1">
        <f t="array" ref="FW9" ca="1">_xlfn.IFS($A$2="销售计划（销售后）",_xlfn.IFS(FW$4&lt;$C9,($L9-SUMIFS(销售取值基础数据!$J:$J,销售取值基础数据!$I:$I,$A9,销售取值基础数据!$B:$B,"&lt;="&amp;FV$4))*100%/(180-FV$4),FW$4&gt;=$C9,($L9-SUM(辅助表!$P9:FW9))*100%/(180-FV$4)),$A$2="销售计划（销售前）",$L9*80%/180,$A$2="达成情况",IF(FW$4&gt;=$C9,"实际销售数量未更新",IF($C9&gt;FW$4,SUMIFS(销售取值基础数据!$J:$J,销售取值基础数据!$I:$I,$A9,销售取值基础数据!$B:$B,FW$4),"")/(_xlfn.IFS(FW$4&lt;$C9,($L9-SUMIFS(销售取值基础数据!$J:$J,销售取值基础数据!$I:$I,$A9,销售取值基础数据!$B:$B,"&lt;="&amp;FV$4))*100%/(180-FV$4),FW$4&gt;=$C9,($L9-SUM(辅助表!$P9:FW9))*100%/(180-FV$4)))),$A$2="实际销售",IF($C9&gt;FW$4,SUMIFS(销售取值基础数据!$J:$J,销售取值基础数据!$I:$I,$A9,销售取值基础数据!$B:$B,FW$4),""))</f>
        <v>0</v>
      </c>
      <c r="FX9" s="23" cm="1">
        <f t="array" ref="FX9" ca="1">_xlfn.IFS($A$2="销售计划（销售后）",_xlfn.IFS(FX$4&lt;$C9,($L9-SUMIFS(销售取值基础数据!$J:$J,销售取值基础数据!$I:$I,$A9,销售取值基础数据!$B:$B,"&lt;="&amp;FW$4))*100%/(180-FW$4),FX$4&gt;=$C9,($L9-SUM(辅助表!$P9:FX9))*100%/(180-FW$4)),$A$2="销售计划（销售前）",$L9*80%/180,$A$2="达成情况",IF(FX$4&gt;=$C9,"实际销售数量未更新",IF($C9&gt;FX$4,SUMIFS(销售取值基础数据!$J:$J,销售取值基础数据!$I:$I,$A9,销售取值基础数据!$B:$B,FX$4),"")/(_xlfn.IFS(FX$4&lt;$C9,($L9-SUMIFS(销售取值基础数据!$J:$J,销售取值基础数据!$I:$I,$A9,销售取值基础数据!$B:$B,"&lt;="&amp;FW$4))*100%/(180-FW$4),FX$4&gt;=$C9,($L9-SUM(辅助表!$P9:FX9))*100%/(180-FW$4)))),$A$2="实际销售",IF($C9&gt;FX$4,SUMIFS(销售取值基础数据!$J:$J,销售取值基础数据!$I:$I,$A9,销售取值基础数据!$B:$B,FX$4),""))</f>
        <v>0</v>
      </c>
      <c r="FY9" s="23" cm="1">
        <f t="array" ref="FY9" ca="1">_xlfn.IFS($A$2="销售计划（销售后）",_xlfn.IFS(FY$4&lt;$C9,($L9-SUMIFS(销售取值基础数据!$J:$J,销售取值基础数据!$I:$I,$A9,销售取值基础数据!$B:$B,"&lt;="&amp;FX$4))*100%/(180-FX$4),FY$4&gt;=$C9,($L9-SUM(辅助表!$P9:FY9))*100%/(180-FX$4)),$A$2="销售计划（销售前）",$L9*80%/180,$A$2="达成情况",IF(FY$4&gt;=$C9,"实际销售数量未更新",IF($C9&gt;FY$4,SUMIFS(销售取值基础数据!$J:$J,销售取值基础数据!$I:$I,$A9,销售取值基础数据!$B:$B,FY$4),"")/(_xlfn.IFS(FY$4&lt;$C9,($L9-SUMIFS(销售取值基础数据!$J:$J,销售取值基础数据!$I:$I,$A9,销售取值基础数据!$B:$B,"&lt;="&amp;FX$4))*100%/(180-FX$4),FY$4&gt;=$C9,($L9-SUM(辅助表!$P9:FY9))*100%/(180-FX$4)))),$A$2="实际销售",IF($C9&gt;FY$4,SUMIFS(销售取值基础数据!$J:$J,销售取值基础数据!$I:$I,$A9,销售取值基础数据!$B:$B,FY$4),""))</f>
        <v>0</v>
      </c>
      <c r="FZ9" s="23" cm="1">
        <f t="array" ref="FZ9" ca="1">_xlfn.IFS($A$2="销售计划（销售后）",_xlfn.IFS(FZ$4&lt;$C9,($L9-SUMIFS(销售取值基础数据!$J:$J,销售取值基础数据!$I:$I,$A9,销售取值基础数据!$B:$B,"&lt;="&amp;FY$4))*100%/(180-FY$4),FZ$4&gt;=$C9,($L9-SUM(辅助表!$P9:FZ9))*100%/(180-FY$4)),$A$2="销售计划（销售前）",$L9*80%/180,$A$2="达成情况",IF(FZ$4&gt;=$C9,"实际销售数量未更新",IF($C9&gt;FZ$4,SUMIFS(销售取值基础数据!$J:$J,销售取值基础数据!$I:$I,$A9,销售取值基础数据!$B:$B,FZ$4),"")/(_xlfn.IFS(FZ$4&lt;$C9,($L9-SUMIFS(销售取值基础数据!$J:$J,销售取值基础数据!$I:$I,$A9,销售取值基础数据!$B:$B,"&lt;="&amp;FY$4))*100%/(180-FY$4),FZ$4&gt;=$C9,($L9-SUM(辅助表!$P9:FZ9))*100%/(180-FY$4)))),$A$2="实际销售",IF($C9&gt;FZ$4,SUMIFS(销售取值基础数据!$J:$J,销售取值基础数据!$I:$I,$A9,销售取值基础数据!$B:$B,FZ$4),""))</f>
        <v>0</v>
      </c>
      <c r="GA9" s="23" cm="1">
        <f t="array" ref="GA9" ca="1">_xlfn.IFS($A$2="销售计划（销售后）",_xlfn.IFS(GA$4&lt;$C9,($L9-SUMIFS(销售取值基础数据!$J:$J,销售取值基础数据!$I:$I,$A9,销售取值基础数据!$B:$B,"&lt;="&amp;FZ$4))*100%/(180-FZ$4),GA$4&gt;=$C9,($L9-SUM(辅助表!$P9:GA9))*100%/(180-FZ$4)),$A$2="销售计划（销售前）",$L9*80%/180,$A$2="达成情况",IF(GA$4&gt;=$C9,"实际销售数量未更新",IF($C9&gt;GA$4,SUMIFS(销售取值基础数据!$J:$J,销售取值基础数据!$I:$I,$A9,销售取值基础数据!$B:$B,GA$4),"")/(_xlfn.IFS(GA$4&lt;$C9,($L9-SUMIFS(销售取值基础数据!$J:$J,销售取值基础数据!$I:$I,$A9,销售取值基础数据!$B:$B,"&lt;="&amp;FZ$4))*100%/(180-FZ$4),GA$4&gt;=$C9,($L9-SUM(辅助表!$P9:GA9))*100%/(180-FZ$4)))),$A$2="实际销售",IF($C9&gt;GA$4,SUMIFS(销售取值基础数据!$J:$J,销售取值基础数据!$I:$I,$A9,销售取值基础数据!$B:$B,GA$4),""))</f>
        <v>0</v>
      </c>
      <c r="GB9" s="23" cm="1">
        <f t="array" ref="GB9" ca="1">_xlfn.IFS($A$2="销售计划（销售后）",_xlfn.IFS(GB$4&lt;$C9,($L9-SUMIFS(销售取值基础数据!$J:$J,销售取值基础数据!$I:$I,$A9,销售取值基础数据!$B:$B,"&lt;="&amp;GA$4))*100%/(180-GA$4),GB$4&gt;=$C9,($L9-SUM(辅助表!$P9:GB9))*100%/(180-GA$4)),$A$2="销售计划（销售前）",$L9*80%/180,$A$2="达成情况",IF(GB$4&gt;=$C9,"实际销售数量未更新",IF($C9&gt;GB$4,SUMIFS(销售取值基础数据!$J:$J,销售取值基础数据!$I:$I,$A9,销售取值基础数据!$B:$B,GB$4),"")/(_xlfn.IFS(GB$4&lt;$C9,($L9-SUMIFS(销售取值基础数据!$J:$J,销售取值基础数据!$I:$I,$A9,销售取值基础数据!$B:$B,"&lt;="&amp;GA$4))*100%/(180-GA$4),GB$4&gt;=$C9,($L9-SUM(辅助表!$P9:GB9))*100%/(180-GA$4)))),$A$2="实际销售",IF($C9&gt;GB$4,SUMIFS(销售取值基础数据!$J:$J,销售取值基础数据!$I:$I,$A9,销售取值基础数据!$B:$B,GB$4),""))</f>
        <v>0</v>
      </c>
      <c r="GC9" s="23" cm="1">
        <f t="array" ref="GC9" ca="1">_xlfn.IFS($A$2="销售计划（销售后）",_xlfn.IFS(GC$4&lt;$C9,($L9-SUMIFS(销售取值基础数据!$J:$J,销售取值基础数据!$I:$I,$A9,销售取值基础数据!$B:$B,"&lt;="&amp;GB$4))*100%/(180-GB$4),GC$4&gt;=$C9,($L9-SUM(辅助表!$P9:GC9))*100%/(180-GB$4)),$A$2="销售计划（销售前）",$L9*80%/180,$A$2="达成情况",IF(GC$4&gt;=$C9,"实际销售数量未更新",IF($C9&gt;GC$4,SUMIFS(销售取值基础数据!$J:$J,销售取值基础数据!$I:$I,$A9,销售取值基础数据!$B:$B,GC$4),"")/(_xlfn.IFS(GC$4&lt;$C9,($L9-SUMIFS(销售取值基础数据!$J:$J,销售取值基础数据!$I:$I,$A9,销售取值基础数据!$B:$B,"&lt;="&amp;GB$4))*100%/(180-GB$4),GC$4&gt;=$C9,($L9-SUM(辅助表!$P9:GC9))*100%/(180-GB$4)))),$A$2="实际销售",IF($C9&gt;GC$4,SUMIFS(销售取值基础数据!$J:$J,销售取值基础数据!$I:$I,$A9,销售取值基础数据!$B:$B,GC$4),""))</f>
        <v>0</v>
      </c>
      <c r="GD9" s="23" cm="1">
        <f t="array" ref="GD9" ca="1">_xlfn.IFS($A$2="销售计划（销售后）",_xlfn.IFS(GD$4&lt;$C9,($L9-SUMIFS(销售取值基础数据!$J:$J,销售取值基础数据!$I:$I,$A9,销售取值基础数据!$B:$B,"&lt;="&amp;GC$4))*100%/(180-GC$4),GD$4&gt;=$C9,($L9-SUM(辅助表!$P9:GD9))*100%/(180-GC$4)),$A$2="销售计划（销售前）",$L9*80%/180,$A$2="达成情况",IF(GD$4&gt;=$C9,"实际销售数量未更新",IF($C9&gt;GD$4,SUMIFS(销售取值基础数据!$J:$J,销售取值基础数据!$I:$I,$A9,销售取值基础数据!$B:$B,GD$4),"")/(_xlfn.IFS(GD$4&lt;$C9,($L9-SUMIFS(销售取值基础数据!$J:$J,销售取值基础数据!$I:$I,$A9,销售取值基础数据!$B:$B,"&lt;="&amp;GC$4))*100%/(180-GC$4),GD$4&gt;=$C9,($L9-SUM(辅助表!$P9:GD9))*100%/(180-GC$4)))),$A$2="实际销售",IF($C9&gt;GD$4,SUMIFS(销售取值基础数据!$J:$J,销售取值基础数据!$I:$I,$A9,销售取值基础数据!$B:$B,GD$4),""))</f>
        <v>0</v>
      </c>
      <c r="GE9" s="23" cm="1">
        <f t="array" ref="GE9" ca="1">_xlfn.IFS($A$2="销售计划（销售后）",_xlfn.IFS(GE$4&lt;$C9,($L9-SUMIFS(销售取值基础数据!$J:$J,销售取值基础数据!$I:$I,$A9,销售取值基础数据!$B:$B,"&lt;="&amp;GD$4))*100%/(180-GD$4),GE$4&gt;=$C9,($L9-SUM(辅助表!$P9:GE9))*100%/(180-GD$4)),$A$2="销售计划（销售前）",$L9*80%/180,$A$2="达成情况",IF(GE$4&gt;=$C9,"实际销售数量未更新",IF($C9&gt;GE$4,SUMIFS(销售取值基础数据!$J:$J,销售取值基础数据!$I:$I,$A9,销售取值基础数据!$B:$B,GE$4),"")/(_xlfn.IFS(GE$4&lt;$C9,($L9-SUMIFS(销售取值基础数据!$J:$J,销售取值基础数据!$I:$I,$A9,销售取值基础数据!$B:$B,"&lt;="&amp;GD$4))*100%/(180-GD$4),GE$4&gt;=$C9,($L9-SUM(辅助表!$P9:GE9))*100%/(180-GD$4)))),$A$2="实际销售",IF($C9&gt;GE$4,SUMIFS(销售取值基础数据!$J:$J,销售取值基础数据!$I:$I,$A9,销售取值基础数据!$B:$B,GE$4),""))</f>
        <v>0</v>
      </c>
      <c r="GF9" s="23" cm="1">
        <f t="array" ref="GF9" ca="1">_xlfn.IFS($A$2="销售计划（销售后）",_xlfn.IFS(GF$4&lt;$C9,($L9-SUMIFS(销售取值基础数据!$J:$J,销售取值基础数据!$I:$I,$A9,销售取值基础数据!$B:$B,"&lt;="&amp;GE$4))*100%/(180-GE$4),GF$4&gt;=$C9,($L9-SUM(辅助表!$P9:GF9))*100%/(180-GE$4)),$A$2="销售计划（销售前）",$L9*80%/180,$A$2="达成情况",IF(GF$4&gt;=$C9,"实际销售数量未更新",IF($C9&gt;GF$4,SUMIFS(销售取值基础数据!$J:$J,销售取值基础数据!$I:$I,$A9,销售取值基础数据!$B:$B,GF$4),"")/(_xlfn.IFS(GF$4&lt;$C9,($L9-SUMIFS(销售取值基础数据!$J:$J,销售取值基础数据!$I:$I,$A9,销售取值基础数据!$B:$B,"&lt;="&amp;GE$4))*100%/(180-GE$4),GF$4&gt;=$C9,($L9-SUM(辅助表!$P9:GF9))*100%/(180-GE$4)))),$A$2="实际销售",IF($C9&gt;GF$4,SUMIFS(销售取值基础数据!$J:$J,销售取值基础数据!$I:$I,$A9,销售取值基础数据!$B:$B,GF$4),""))</f>
        <v>0</v>
      </c>
      <c r="GG9" s="23" cm="1">
        <f t="array" ref="GG9" ca="1">_xlfn.IFS($A$2="销售计划（销售后）",_xlfn.IFS(GG$4&lt;$C9,($L9-SUMIFS(销售取值基础数据!$J:$J,销售取值基础数据!$I:$I,$A9,销售取值基础数据!$B:$B,"&lt;="&amp;GF$4))*100%/(180-GF$4),GG$4&gt;=$C9,($L9-SUM(辅助表!$P9:GG9))*100%/(180-GF$4)),$A$2="销售计划（销售前）",$L9*80%/180,$A$2="达成情况",IF(GG$4&gt;=$C9,"实际销售数量未更新",IF($C9&gt;GG$4,SUMIFS(销售取值基础数据!$J:$J,销售取值基础数据!$I:$I,$A9,销售取值基础数据!$B:$B,GG$4),"")/(_xlfn.IFS(GG$4&lt;$C9,($L9-SUMIFS(销售取值基础数据!$J:$J,销售取值基础数据!$I:$I,$A9,销售取值基础数据!$B:$B,"&lt;="&amp;GF$4))*100%/(180-GF$4),GG$4&gt;=$C9,($L9-SUM(辅助表!$P9:GG9))*100%/(180-GF$4)))),$A$2="实际销售",IF($C9&gt;GG$4,SUMIFS(销售取值基础数据!$J:$J,销售取值基础数据!$I:$I,$A9,销售取值基础数据!$B:$B,GG$4),""))</f>
        <v>0</v>
      </c>
      <c r="GH9" s="23" cm="1">
        <f t="array" ref="GH9" ca="1">_xlfn.IFS($A$2="销售计划（销售后）",_xlfn.IFS(GH$4&lt;$C9,($L9-SUMIFS(销售取值基础数据!$J:$J,销售取值基础数据!$I:$I,$A9,销售取值基础数据!$B:$B,"&lt;="&amp;GG$4))*100%/(180-GG$4),GH$4&gt;=$C9,($L9-SUM(辅助表!$P9:GH9))*100%/(180-GG$4)),$A$2="销售计划（销售前）",$L9*80%/180,$A$2="达成情况",IF(GH$4&gt;=$C9,"实际销售数量未更新",IF($C9&gt;GH$4,SUMIFS(销售取值基础数据!$J:$J,销售取值基础数据!$I:$I,$A9,销售取值基础数据!$B:$B,GH$4),"")/(_xlfn.IFS(GH$4&lt;$C9,($L9-SUMIFS(销售取值基础数据!$J:$J,销售取值基础数据!$I:$I,$A9,销售取值基础数据!$B:$B,"&lt;="&amp;GG$4))*100%/(180-GG$4),GH$4&gt;=$C9,($L9-SUM(辅助表!$P9:GH9))*100%/(180-GG$4)))),$A$2="实际销售",IF($C9&gt;GH$4,SUMIFS(销售取值基础数据!$J:$J,销售取值基础数据!$I:$I,$A9,销售取值基础数据!$B:$B,GH$4),""))</f>
        <v>0</v>
      </c>
      <c r="GI9" s="23" cm="1">
        <f t="array" ref="GI9" ca="1">_xlfn.IFS($A$2="销售计划（销售后）",_xlfn.IFS(GI$4&lt;$C9,($L9-SUMIFS(销售取值基础数据!$J:$J,销售取值基础数据!$I:$I,$A9,销售取值基础数据!$B:$B,"&lt;="&amp;GH$4))*100%/(180-GH$4),GI$4&gt;=$C9,($L9-SUM(辅助表!$P9:GI9))*100%/(180-GH$4)),$A$2="销售计划（销售前）",$L9*80%/180,$A$2="达成情况",IF(GI$4&gt;=$C9,"实际销售数量未更新",IF($C9&gt;GI$4,SUMIFS(销售取值基础数据!$J:$J,销售取值基础数据!$I:$I,$A9,销售取值基础数据!$B:$B,GI$4),"")/(_xlfn.IFS(GI$4&lt;$C9,($L9-SUMIFS(销售取值基础数据!$J:$J,销售取值基础数据!$I:$I,$A9,销售取值基础数据!$B:$B,"&lt;="&amp;GH$4))*100%/(180-GH$4),GI$4&gt;=$C9,($L9-SUM(辅助表!$P9:GI9))*100%/(180-GH$4)))),$A$2="实际销售",IF($C9&gt;GI$4,SUMIFS(销售取值基础数据!$J:$J,销售取值基础数据!$I:$I,$A9,销售取值基础数据!$B:$B,GI$4),""))</f>
        <v>0</v>
      </c>
      <c r="GJ9" s="23" cm="1">
        <f t="array" ref="GJ9" ca="1">_xlfn.IFS($A$2="销售计划（销售后）",_xlfn.IFS(GJ$4&lt;$C9,($L9-SUMIFS(销售取值基础数据!$J:$J,销售取值基础数据!$I:$I,$A9,销售取值基础数据!$B:$B,"&lt;="&amp;GI$4))*100%/(180-GI$4),GJ$4&gt;=$C9,($L9-SUM(辅助表!$P9:GJ9))*100%/(180-GI$4)),$A$2="销售计划（销售前）",$L9*80%/180,$A$2="达成情况",IF(GJ$4&gt;=$C9,"实际销售数量未更新",IF($C9&gt;GJ$4,SUMIFS(销售取值基础数据!$J:$J,销售取值基础数据!$I:$I,$A9,销售取值基础数据!$B:$B,GJ$4),"")/(_xlfn.IFS(GJ$4&lt;$C9,($L9-SUMIFS(销售取值基础数据!$J:$J,销售取值基础数据!$I:$I,$A9,销售取值基础数据!$B:$B,"&lt;="&amp;GI$4))*100%/(180-GI$4),GJ$4&gt;=$C9,($L9-SUM(辅助表!$P9:GJ9))*100%/(180-GI$4)))),$A$2="实际销售",IF($C9&gt;GJ$4,SUMIFS(销售取值基础数据!$J:$J,销售取值基础数据!$I:$I,$A9,销售取值基础数据!$B:$B,GJ$4),""))</f>
        <v>0</v>
      </c>
      <c r="GK9" s="23" cm="1">
        <f t="array" ref="GK9" ca="1">_xlfn.IFS($A$2="销售计划（销售后）",_xlfn.IFS(GK$4&lt;$C9,($L9-SUMIFS(销售取值基础数据!$J:$J,销售取值基础数据!$I:$I,$A9,销售取值基础数据!$B:$B,"&lt;="&amp;GJ$4))*100%/(180-GJ$4),GK$4&gt;=$C9,($L9-SUM(辅助表!$P9:GK9))*100%/(180-GJ$4)),$A$2="销售计划（销售前）",$L9*80%/180,$A$2="达成情况",IF(GK$4&gt;=$C9,"实际销售数量未更新",IF($C9&gt;GK$4,SUMIFS(销售取值基础数据!$J:$J,销售取值基础数据!$I:$I,$A9,销售取值基础数据!$B:$B,GK$4),"")/(_xlfn.IFS(GK$4&lt;$C9,($L9-SUMIFS(销售取值基础数据!$J:$J,销售取值基础数据!$I:$I,$A9,销售取值基础数据!$B:$B,"&lt;="&amp;GJ$4))*100%/(180-GJ$4),GK$4&gt;=$C9,($L9-SUM(辅助表!$P9:GK9))*100%/(180-GJ$4)))),$A$2="实际销售",IF($C9&gt;GK$4,SUMIFS(销售取值基础数据!$J:$J,销售取值基础数据!$I:$I,$A9,销售取值基础数据!$B:$B,GK$4),""))</f>
        <v>0</v>
      </c>
      <c r="GL9" s="23" cm="1">
        <f t="array" ref="GL9" ca="1">_xlfn.IFS($A$2="销售计划（销售后）",_xlfn.IFS(GL$4&lt;$C9,($L9-SUMIFS(销售取值基础数据!$J:$J,销售取值基础数据!$I:$I,$A9,销售取值基础数据!$B:$B,"&lt;="&amp;GK$4))*100%/(180-GK$4),GL$4&gt;=$C9,($L9-SUM(辅助表!$P9:GL9))*100%/(180-GK$4)),$A$2="销售计划（销售前）",$L9*80%/180,$A$2="达成情况",IF(GL$4&gt;=$C9,"实际销售数量未更新",IF($C9&gt;GL$4,SUMIFS(销售取值基础数据!$J:$J,销售取值基础数据!$I:$I,$A9,销售取值基础数据!$B:$B,GL$4),"")/(_xlfn.IFS(GL$4&lt;$C9,($L9-SUMIFS(销售取值基础数据!$J:$J,销售取值基础数据!$I:$I,$A9,销售取值基础数据!$B:$B,"&lt;="&amp;GK$4))*100%/(180-GK$4),GL$4&gt;=$C9,($L9-SUM(辅助表!$P9:GL9))*100%/(180-GK$4)))),$A$2="实际销售",IF($C9&gt;GL$4,SUMIFS(销售取值基础数据!$J:$J,销售取值基础数据!$I:$I,$A9,销售取值基础数据!$B:$B,GL$4),""))</f>
        <v>0</v>
      </c>
    </row>
    <row r="10" spans="1:194" hidden="1" x14ac:dyDescent="0.25">
      <c r="A10" s="9"/>
      <c r="B10" s="8"/>
      <c r="C10" s="29">
        <f t="shared" ref="C10:C12" ca="1" si="3">TODAY()-B10</f>
        <v>46203</v>
      </c>
      <c r="D10" s="29"/>
      <c r="E10" s="9">
        <f t="shared" si="2"/>
        <v>0</v>
      </c>
      <c r="F10" s="35" t="e">
        <f>E10/(SUMIFS(销售取值基础数据!J:J,销售取值基础数据!I:I,A10,销售取值基础数据!F:F,"可取")/30)</f>
        <v>#DIV/0!</v>
      </c>
      <c r="G10" s="9"/>
      <c r="H10" s="10" t="e">
        <f t="shared" si="1"/>
        <v>#DIV/0!</v>
      </c>
      <c r="I10" s="10" t="e">
        <f ca="1">M10/'销售计划（销售前）'!M10</f>
        <v>#NAME?</v>
      </c>
      <c r="J10" s="10" t="e">
        <f ca="1">SUMIFS(销售取值基础数据!J:J,销售取值基础数据!I:I,A10,销售取值基础数据!E:E,"可取")/SUM(INDEX('销售计划（销售前）'!R10:GO10,C10-1):INDEX('销售计划（销售前）'!R10:GO10,C10-7))</f>
        <v>#REF!</v>
      </c>
      <c r="K10" s="10" t="e">
        <f ca="1">SUMIFS(销售取值基础数据!J:J,销售取值基础数据!I:I,A10,销售取值基础数据!F:F,"可取")/SUM(INDEX('销售计划（销售前）'!R10:GO10,C10-1):INDEX('销售计划（销售前）'!R10:GO10,C10-30))</f>
        <v>#REF!</v>
      </c>
      <c r="L10" s="9"/>
      <c r="M10" s="40" t="e">
        <f ca="1">_xlfn.XLOOKUP(A10,销售取值基础数据!I:I,销售取值基础数据!J:J,0,0,-1)</f>
        <v>#NAME?</v>
      </c>
      <c r="N10" s="36" t="str" cm="1">
        <f t="array" ref="N10" ca="1">IF($A$2="销售计划（销售后）",IF(C10&gt;180,"0",INDEX(O10:GL10,C10)),"")</f>
        <v>0</v>
      </c>
      <c r="O10" s="23" cm="1">
        <f t="array" ref="O10" ca="1">_xlfn.IFS($A$2="销售计划（销售后）",$L10*80%/180,$A$2="销售计划（销售前）",$L10*80%/180,$A$2="达成情况",IF(O$4&gt;=$C10,"实际销售数量未更新",SUMIFS(销售取值基础数据!J:J,销售取值基础数据!I:I,A10,销售取值基础数据!B:B,$O$4)/($L10*80%/180)),$A$2="实际销售",SUMIFS(销售取值基础数据!J:J,销售取值基础数据!I:I,A10,销售取值基础数据!B:B,$O$4))</f>
        <v>0</v>
      </c>
      <c r="P10" s="23" cm="1">
        <f t="array" ref="P10" ca="1">_xlfn.IFS($A$2="销售计划（销售后）",_xlfn.IFS(P$4&lt;$C10,($L10-SUMIFS(销售取值基础数据!$J:$J,销售取值基础数据!$I:$I,$A10,销售取值基础数据!$B:$B,"&lt;="&amp;O$4))*80%/(180-O$4),P$4&gt;=$C10,($L10-SUM(辅助表!$P10:P10))*80%/(180-O$4)),$A$2="销售计划（销售前）",$L10*80%/180,$A$2="达成情况",IF(P$4&gt;=$C10,"实际销售数量未更新",IF($C10&gt;P$4,SUMIFS(销售取值基础数据!$J:$J,销售取值基础数据!$I:$I,$A10,销售取值基础数据!$B:$B,P$4),"")/(_xlfn.IFS(P$4&lt;$C10,($L10-SUMIFS(销售取值基础数据!$J:$J,销售取值基础数据!$I:$I,$A10,销售取值基础数据!$B:$B,"&lt;="&amp;O$4))*80%/(180-O$4),P$4&gt;=$C10,($L10-SUM(辅助表!$P10:P10))*80%/(180-O$4)))),$A$2="实际销售",IF($C10&gt;P$4,SUMIFS(销售取值基础数据!$J:$J,销售取值基础数据!$I:$I,$A10,销售取值基础数据!$B:$B,P$4),""))</f>
        <v>0</v>
      </c>
      <c r="Q10" s="23" cm="1">
        <f t="array" ref="Q10" ca="1">_xlfn.IFS($A$2="销售计划（销售后）",_xlfn.IFS(Q$4&lt;$C10,($L10-SUMIFS(销售取值基础数据!$J:$J,销售取值基础数据!$I:$I,$A10,销售取值基础数据!$B:$B,"&lt;="&amp;P$4))*80%/(180-P$4),Q$4&gt;=$C10,($L10-SUM(辅助表!$P10:Q10))*80%/(180-P$4)),$A$2="销售计划（销售前）",$L10*80%/180,$A$2="达成情况",IF(Q$4&gt;=$C10,"实际销售数量未更新",IF($C10&gt;Q$4,SUMIFS(销售取值基础数据!$J:$J,销售取值基础数据!$I:$I,$A10,销售取值基础数据!$B:$B,Q$4),"")/(_xlfn.IFS(Q$4&lt;$C10,($L10-SUMIFS(销售取值基础数据!$J:$J,销售取值基础数据!$I:$I,$A10,销售取值基础数据!$B:$B,"&lt;="&amp;P$4))*80%/(180-P$4),Q$4&gt;=$C10,($L10-SUM(辅助表!$P10:Q10))*80%/(180-P$4)))),$A$2="实际销售",IF($C10&gt;Q$4,SUMIFS(销售取值基础数据!$J:$J,销售取值基础数据!$I:$I,$A10,销售取值基础数据!$B:$B,Q$4),""))</f>
        <v>0</v>
      </c>
      <c r="R10" s="23" cm="1">
        <f t="array" ref="R10" ca="1">_xlfn.IFS($A$2="销售计划（销售后）",_xlfn.IFS(R$4&lt;$C10,($L10-SUMIFS(销售取值基础数据!$J:$J,销售取值基础数据!$I:$I,$A10,销售取值基础数据!$B:$B,"&lt;="&amp;Q$4))*80%/(180-Q$4),R$4&gt;=$C10,($L10-SUM(辅助表!$P10:R10))*80%/(180-Q$4)),$A$2="销售计划（销售前）",$L10*80%/180,$A$2="达成情况",IF(R$4&gt;=$C10,"实际销售数量未更新",IF($C10&gt;R$4,SUMIFS(销售取值基础数据!$J:$J,销售取值基础数据!$I:$I,$A10,销售取值基础数据!$B:$B,R$4),"")/(_xlfn.IFS(R$4&lt;$C10,($L10-SUMIFS(销售取值基础数据!$J:$J,销售取值基础数据!$I:$I,$A10,销售取值基础数据!$B:$B,"&lt;="&amp;Q$4))*80%/(180-Q$4),R$4&gt;=$C10,($L10-SUM(辅助表!$P10:R10))*80%/(180-Q$4)))),$A$2="实际销售",IF($C10&gt;R$4,SUMIFS(销售取值基础数据!$J:$J,销售取值基础数据!$I:$I,$A10,销售取值基础数据!$B:$B,R$4),""))</f>
        <v>0</v>
      </c>
      <c r="S10" s="23" cm="1">
        <f t="array" ref="S10" ca="1">_xlfn.IFS($A$2="销售计划（销售后）",_xlfn.IFS(S$4&lt;$C10,($L10-SUMIFS(销售取值基础数据!$J:$J,销售取值基础数据!$I:$I,$A10,销售取值基础数据!$B:$B,"&lt;="&amp;R$4))*80%/(180-R$4),S$4&gt;=$C10,($L10-SUM(辅助表!$P10:S10))*80%/(180-R$4)),$A$2="销售计划（销售前）",$L10*80%/180,$A$2="达成情况",IF(S$4&gt;=$C10,"实际销售数量未更新",IF($C10&gt;S$4,SUMIFS(销售取值基础数据!$J:$J,销售取值基础数据!$I:$I,$A10,销售取值基础数据!$B:$B,S$4),"")/(_xlfn.IFS(S$4&lt;$C10,($L10-SUMIFS(销售取值基础数据!$J:$J,销售取值基础数据!$I:$I,$A10,销售取值基础数据!$B:$B,"&lt;="&amp;R$4))*80%/(180-R$4),S$4&gt;=$C10,($L10-SUM(辅助表!$P10:S10))*80%/(180-R$4)))),$A$2="实际销售",IF($C10&gt;S$4,SUMIFS(销售取值基础数据!$J:$J,销售取值基础数据!$I:$I,$A10,销售取值基础数据!$B:$B,S$4),""))</f>
        <v>0</v>
      </c>
      <c r="T10" s="23" cm="1">
        <f t="array" ref="T10" ca="1">_xlfn.IFS($A$2="销售计划（销售后）",_xlfn.IFS(T$4&lt;$C10,($L10-SUMIFS(销售取值基础数据!$J:$J,销售取值基础数据!$I:$I,$A10,销售取值基础数据!$B:$B,"&lt;="&amp;S$4))*80%/(180-S$4),T$4&gt;=$C10,($L10-SUM(辅助表!$P10:T10))*80%/(180-S$4)),$A$2="销售计划（销售前）",$L10*80%/180,$A$2="达成情况",IF(T$4&gt;=$C10,"实际销售数量未更新",IF($C10&gt;T$4,SUMIFS(销售取值基础数据!$J:$J,销售取值基础数据!$I:$I,$A10,销售取值基础数据!$B:$B,T$4),"")/(_xlfn.IFS(T$4&lt;$C10,($L10-SUMIFS(销售取值基础数据!$J:$J,销售取值基础数据!$I:$I,$A10,销售取值基础数据!$B:$B,"&lt;="&amp;S$4))*80%/(180-S$4),T$4&gt;=$C10,($L10-SUM(辅助表!$P10:T10))*80%/(180-S$4)))),$A$2="实际销售",IF($C10&gt;T$4,SUMIFS(销售取值基础数据!$J:$J,销售取值基础数据!$I:$I,$A10,销售取值基础数据!$B:$B,T$4),""))</f>
        <v>0</v>
      </c>
      <c r="U10" s="23" cm="1">
        <f t="array" ref="U10" ca="1">_xlfn.IFS($A$2="销售计划（销售后）",_xlfn.IFS(U$4&lt;$C10,($L10-SUMIFS(销售取值基础数据!$J:$J,销售取值基础数据!$I:$I,$A10,销售取值基础数据!$B:$B,"&lt;="&amp;T$4))*80%/(180-T$4),U$4&gt;=$C10,($L10-SUM(辅助表!$P10:U10))*80%/(180-T$4)),$A$2="销售计划（销售前）",$L10*80%/180,$A$2="达成情况",IF(U$4&gt;=$C10,"实际销售数量未更新",IF($C10&gt;U$4,SUMIFS(销售取值基础数据!$J:$J,销售取值基础数据!$I:$I,$A10,销售取值基础数据!$B:$B,U$4),"")/(_xlfn.IFS(U$4&lt;$C10,($L10-SUMIFS(销售取值基础数据!$J:$J,销售取值基础数据!$I:$I,$A10,销售取值基础数据!$B:$B,"&lt;="&amp;T$4))*80%/(180-T$4),U$4&gt;=$C10,($L10-SUM(辅助表!$P10:U10))*80%/(180-T$4)))),$A$2="实际销售",IF($C10&gt;U$4,SUMIFS(销售取值基础数据!$J:$J,销售取值基础数据!$I:$I,$A10,销售取值基础数据!$B:$B,U$4),""))</f>
        <v>0</v>
      </c>
      <c r="V10" s="23" cm="1">
        <f t="array" ref="V10" ca="1">_xlfn.IFS($A$2="销售计划（销售后）",_xlfn.IFS(V$4&lt;$C10,($L10-SUMIFS(销售取值基础数据!$J:$J,销售取值基础数据!$I:$I,$A10,销售取值基础数据!$B:$B,"&lt;="&amp;U$4))*80%/(180-U$4),V$4&gt;=$C10,($L10-SUM(辅助表!$P10:V10))*80%/(180-U$4)),$A$2="销售计划（销售前）",$L10*80%/180,$A$2="达成情况",IF(V$4&gt;=$C10,"实际销售数量未更新",IF($C10&gt;V$4,SUMIFS(销售取值基础数据!$J:$J,销售取值基础数据!$I:$I,$A10,销售取值基础数据!$B:$B,V$4),"")/(_xlfn.IFS(V$4&lt;$C10,($L10-SUMIFS(销售取值基础数据!$J:$J,销售取值基础数据!$I:$I,$A10,销售取值基础数据!$B:$B,"&lt;="&amp;U$4))*80%/(180-U$4),V$4&gt;=$C10,($L10-SUM(辅助表!$P10:V10))*80%/(180-U$4)))),$A$2="实际销售",IF($C10&gt;V$4,SUMIFS(销售取值基础数据!$J:$J,销售取值基础数据!$I:$I,$A10,销售取值基础数据!$B:$B,V$4),""))</f>
        <v>0</v>
      </c>
      <c r="W10" s="23" cm="1">
        <f t="array" ref="W10" ca="1">_xlfn.IFS($A$2="销售计划（销售后）",_xlfn.IFS(W$4&lt;$C10,($L10-SUMIFS(销售取值基础数据!$J:$J,销售取值基础数据!$I:$I,$A10,销售取值基础数据!$B:$B,"&lt;="&amp;V$4))*80%/(180-V$4),W$4&gt;=$C10,($L10-SUM(辅助表!$P10:W10))*80%/(180-V$4)),$A$2="销售计划（销售前）",$L10*80%/180,$A$2="达成情况",IF(W$4&gt;=$C10,"实际销售数量未更新",IF($C10&gt;W$4,SUMIFS(销售取值基础数据!$J:$J,销售取值基础数据!$I:$I,$A10,销售取值基础数据!$B:$B,W$4),"")/(_xlfn.IFS(W$4&lt;$C10,($L10-SUMIFS(销售取值基础数据!$J:$J,销售取值基础数据!$I:$I,$A10,销售取值基础数据!$B:$B,"&lt;="&amp;V$4))*80%/(180-V$4),W$4&gt;=$C10,($L10-SUM(辅助表!$P10:W10))*80%/(180-V$4)))),$A$2="实际销售",IF($C10&gt;W$4,SUMIFS(销售取值基础数据!$J:$J,销售取值基础数据!$I:$I,$A10,销售取值基础数据!$B:$B,W$4),""))</f>
        <v>0</v>
      </c>
      <c r="X10" s="23" cm="1">
        <f t="array" ref="X10" ca="1">_xlfn.IFS($A$2="销售计划（销售后）",_xlfn.IFS(X$4&lt;$C10,($L10-SUMIFS(销售取值基础数据!$J:$J,销售取值基础数据!$I:$I,$A10,销售取值基础数据!$B:$B,"&lt;="&amp;W$4))*80%/(180-W$4),X$4&gt;=$C10,($L10-SUM(辅助表!$P10:X10))*80%/(180-W$4)),$A$2="销售计划（销售前）",$L10*80%/180,$A$2="达成情况",IF(X$4&gt;=$C10,"实际销售数量未更新",IF($C10&gt;X$4,SUMIFS(销售取值基础数据!$J:$J,销售取值基础数据!$I:$I,$A10,销售取值基础数据!$B:$B,X$4),"")/(_xlfn.IFS(X$4&lt;$C10,($L10-SUMIFS(销售取值基础数据!$J:$J,销售取值基础数据!$I:$I,$A10,销售取值基础数据!$B:$B,"&lt;="&amp;W$4))*80%/(180-W$4),X$4&gt;=$C10,($L10-SUM(辅助表!$P10:X10))*80%/(180-W$4)))),$A$2="实际销售",IF($C10&gt;X$4,SUMIFS(销售取值基础数据!$J:$J,销售取值基础数据!$I:$I,$A10,销售取值基础数据!$B:$B,X$4),""))</f>
        <v>0</v>
      </c>
      <c r="Y10" s="23" cm="1">
        <f t="array" ref="Y10" ca="1">_xlfn.IFS($A$2="销售计划（销售后）",_xlfn.IFS(Y$4&lt;$C10,($L10-SUMIFS(销售取值基础数据!$J:$J,销售取值基础数据!$I:$I,$A10,销售取值基础数据!$B:$B,"&lt;="&amp;X$4))*80%/(180-X$4),Y$4&gt;=$C10,($L10-SUM(辅助表!$P10:Y10))*80%/(180-X$4)),$A$2="销售计划（销售前）",$L10*80%/180,$A$2="达成情况",IF(Y$4&gt;=$C10,"实际销售数量未更新",IF($C10&gt;Y$4,SUMIFS(销售取值基础数据!$J:$J,销售取值基础数据!$I:$I,$A10,销售取值基础数据!$B:$B,Y$4),"")/(_xlfn.IFS(Y$4&lt;$C10,($L10-SUMIFS(销售取值基础数据!$J:$J,销售取值基础数据!$I:$I,$A10,销售取值基础数据!$B:$B,"&lt;="&amp;X$4))*80%/(180-X$4),Y$4&gt;=$C10,($L10-SUM(辅助表!$P10:Y10))*80%/(180-X$4)))),$A$2="实际销售",IF($C10&gt;Y$4,SUMIFS(销售取值基础数据!$J:$J,销售取值基础数据!$I:$I,$A10,销售取值基础数据!$B:$B,Y$4),""))</f>
        <v>0</v>
      </c>
      <c r="Z10" s="23" cm="1">
        <f t="array" ref="Z10" ca="1">_xlfn.IFS($A$2="销售计划（销售后）",_xlfn.IFS(Z$4&lt;$C10,($L10-SUMIFS(销售取值基础数据!$J:$J,销售取值基础数据!$I:$I,$A10,销售取值基础数据!$B:$B,"&lt;="&amp;Y$4))*80%/(180-Y$4),Z$4&gt;=$C10,($L10-SUM(辅助表!$P10:Z10))*80%/(180-Y$4)),$A$2="销售计划（销售前）",$L10*80%/180,$A$2="达成情况",IF(Z$4&gt;=$C10,"实际销售数量未更新",IF($C10&gt;Z$4,SUMIFS(销售取值基础数据!$J:$J,销售取值基础数据!$I:$I,$A10,销售取值基础数据!$B:$B,Z$4),"")/(_xlfn.IFS(Z$4&lt;$C10,($L10-SUMIFS(销售取值基础数据!$J:$J,销售取值基础数据!$I:$I,$A10,销售取值基础数据!$B:$B,"&lt;="&amp;Y$4))*80%/(180-Y$4),Z$4&gt;=$C10,($L10-SUM(辅助表!$P10:Z10))*80%/(180-Y$4)))),$A$2="实际销售",IF($C10&gt;Z$4,SUMIFS(销售取值基础数据!$J:$J,销售取值基础数据!$I:$I,$A10,销售取值基础数据!$B:$B,Z$4),""))</f>
        <v>0</v>
      </c>
      <c r="AA10" s="23" cm="1">
        <f t="array" ref="AA10" ca="1">_xlfn.IFS($A$2="销售计划（销售后）",_xlfn.IFS(AA$4&lt;$C10,($L10-SUMIFS(销售取值基础数据!$J:$J,销售取值基础数据!$I:$I,$A10,销售取值基础数据!$B:$B,"&lt;="&amp;Z$4))*80%/(180-Z$4),AA$4&gt;=$C10,($L10-SUM(辅助表!$P10:AA10))*80%/(180-Z$4)),$A$2="销售计划（销售前）",$L10*80%/180,$A$2="达成情况",IF(AA$4&gt;=$C10,"实际销售数量未更新",IF($C10&gt;AA$4,SUMIFS(销售取值基础数据!$J:$J,销售取值基础数据!$I:$I,$A10,销售取值基础数据!$B:$B,AA$4),"")/(_xlfn.IFS(AA$4&lt;$C10,($L10-SUMIFS(销售取值基础数据!$J:$J,销售取值基础数据!$I:$I,$A10,销售取值基础数据!$B:$B,"&lt;="&amp;Z$4))*80%/(180-Z$4),AA$4&gt;=$C10,($L10-SUM(辅助表!$P10:AA10))*80%/(180-Z$4)))),$A$2="实际销售",IF($C10&gt;AA$4,SUMIFS(销售取值基础数据!$J:$J,销售取值基础数据!$I:$I,$A10,销售取值基础数据!$B:$B,AA$4),""))</f>
        <v>0</v>
      </c>
      <c r="AB10" s="23" cm="1">
        <f t="array" ref="AB10" ca="1">_xlfn.IFS($A$2="销售计划（销售后）",_xlfn.IFS(AB$4&lt;$C10,($L10-SUMIFS(销售取值基础数据!$J:$J,销售取值基础数据!$I:$I,$A10,销售取值基础数据!$B:$B,"&lt;="&amp;AA$4))*80%/(180-AA$4),AB$4&gt;=$C10,($L10-SUM(辅助表!$P10:AB10))*80%/(180-AA$4)),$A$2="销售计划（销售前）",$L10*80%/180,$A$2="达成情况",IF(AB$4&gt;=$C10,"实际销售数量未更新",IF($C10&gt;AB$4,SUMIFS(销售取值基础数据!$J:$J,销售取值基础数据!$I:$I,$A10,销售取值基础数据!$B:$B,AB$4),"")/(_xlfn.IFS(AB$4&lt;$C10,($L10-SUMIFS(销售取值基础数据!$J:$J,销售取值基础数据!$I:$I,$A10,销售取值基础数据!$B:$B,"&lt;="&amp;AA$4))*80%/(180-AA$4),AB$4&gt;=$C10,($L10-SUM(辅助表!$P10:AB10))*80%/(180-AA$4)))),$A$2="实际销售",IF($C10&gt;AB$4,SUMIFS(销售取值基础数据!$J:$J,销售取值基础数据!$I:$I,$A10,销售取值基础数据!$B:$B,AB$4),""))</f>
        <v>0</v>
      </c>
      <c r="AC10" s="23" cm="1">
        <f t="array" ref="AC10" ca="1">_xlfn.IFS($A$2="销售计划（销售后）",_xlfn.IFS(AC$4&lt;$C10,($L10-SUMIFS(销售取值基础数据!$J:$J,销售取值基础数据!$I:$I,$A10,销售取值基础数据!$B:$B,"&lt;="&amp;AB$4))*80%/(180-AB$4),AC$4&gt;=$C10,($L10-SUM(辅助表!$P10:AC10))*80%/(180-AB$4)),$A$2="销售计划（销售前）",$L10*80%/180,$A$2="达成情况",IF(AC$4&gt;=$C10,"实际销售数量未更新",IF($C10&gt;AC$4,SUMIFS(销售取值基础数据!$J:$J,销售取值基础数据!$I:$I,$A10,销售取值基础数据!$B:$B,AC$4),"")/(_xlfn.IFS(AC$4&lt;$C10,($L10-SUMIFS(销售取值基础数据!$J:$J,销售取值基础数据!$I:$I,$A10,销售取值基础数据!$B:$B,"&lt;="&amp;AB$4))*80%/(180-AB$4),AC$4&gt;=$C10,($L10-SUM(辅助表!$P10:AC10))*80%/(180-AB$4)))),$A$2="实际销售",IF($C10&gt;AC$4,SUMIFS(销售取值基础数据!$J:$J,销售取值基础数据!$I:$I,$A10,销售取值基础数据!$B:$B,AC$4),""))</f>
        <v>0</v>
      </c>
      <c r="AD10" s="23" cm="1">
        <f t="array" ref="AD10" ca="1">_xlfn.IFS($A$2="销售计划（销售后）",_xlfn.IFS(AD$4&lt;$C10,($L10-SUMIFS(销售取值基础数据!$J:$J,销售取值基础数据!$I:$I,$A10,销售取值基础数据!$B:$B,"&lt;="&amp;AC$4))*80%/(180-AC$4),AD$4&gt;=$C10,($L10-SUM(辅助表!$P10:AD10))*80%/(180-AC$4)),$A$2="销售计划（销售前）",$L10*80%/180,$A$2="达成情况",IF(AD$4&gt;=$C10,"实际销售数量未更新",IF($C10&gt;AD$4,SUMIFS(销售取值基础数据!$J:$J,销售取值基础数据!$I:$I,$A10,销售取值基础数据!$B:$B,AD$4),"")/(_xlfn.IFS(AD$4&lt;$C10,($L10-SUMIFS(销售取值基础数据!$J:$J,销售取值基础数据!$I:$I,$A10,销售取值基础数据!$B:$B,"&lt;="&amp;AC$4))*80%/(180-AC$4),AD$4&gt;=$C10,($L10-SUM(辅助表!$P10:AD10))*80%/(180-AC$4)))),$A$2="实际销售",IF($C10&gt;AD$4,SUMIFS(销售取值基础数据!$J:$J,销售取值基础数据!$I:$I,$A10,销售取值基础数据!$B:$B,AD$4),""))</f>
        <v>0</v>
      </c>
      <c r="AE10" s="23" cm="1">
        <f t="array" ref="AE10" ca="1">_xlfn.IFS($A$2="销售计划（销售后）",_xlfn.IFS(AE$4&lt;$C10,($L10-SUMIFS(销售取值基础数据!$J:$J,销售取值基础数据!$I:$I,$A10,销售取值基础数据!$B:$B,"&lt;="&amp;AD$4))*80%/(180-AD$4),AE$4&gt;=$C10,($L10-SUM(辅助表!$P10:AE10))*80%/(180-AD$4)),$A$2="销售计划（销售前）",$L10*80%/180,$A$2="达成情况",IF(AE$4&gt;=$C10,"实际销售数量未更新",IF($C10&gt;AE$4,SUMIFS(销售取值基础数据!$J:$J,销售取值基础数据!$I:$I,$A10,销售取值基础数据!$B:$B,AE$4),"")/(_xlfn.IFS(AE$4&lt;$C10,($L10-SUMIFS(销售取值基础数据!$J:$J,销售取值基础数据!$I:$I,$A10,销售取值基础数据!$B:$B,"&lt;="&amp;AD$4))*80%/(180-AD$4),AE$4&gt;=$C10,($L10-SUM(辅助表!$P10:AE10))*80%/(180-AD$4)))),$A$2="实际销售",IF($C10&gt;AE$4,SUMIFS(销售取值基础数据!$J:$J,销售取值基础数据!$I:$I,$A10,销售取值基础数据!$B:$B,AE$4),""))</f>
        <v>0</v>
      </c>
      <c r="AF10" s="23" cm="1">
        <f t="array" ref="AF10" ca="1">_xlfn.IFS($A$2="销售计划（销售后）",_xlfn.IFS(AF$4&lt;$C10,($L10-SUMIFS(销售取值基础数据!$J:$J,销售取值基础数据!$I:$I,$A10,销售取值基础数据!$B:$B,"&lt;="&amp;AE$4))*80%/(180-AE$4),AF$4&gt;=$C10,($L10-SUM(辅助表!$P10:AF10))*80%/(180-AE$4)),$A$2="销售计划（销售前）",$L10*80%/180,$A$2="达成情况",IF(AF$4&gt;=$C10,"实际销售数量未更新",IF($C10&gt;AF$4,SUMIFS(销售取值基础数据!$J:$J,销售取值基础数据!$I:$I,$A10,销售取值基础数据!$B:$B,AF$4),"")/(_xlfn.IFS(AF$4&lt;$C10,($L10-SUMIFS(销售取值基础数据!$J:$J,销售取值基础数据!$I:$I,$A10,销售取值基础数据!$B:$B,"&lt;="&amp;AE$4))*80%/(180-AE$4),AF$4&gt;=$C10,($L10-SUM(辅助表!$P10:AF10))*80%/(180-AE$4)))),$A$2="实际销售",IF($C10&gt;AF$4,SUMIFS(销售取值基础数据!$J:$J,销售取值基础数据!$I:$I,$A10,销售取值基础数据!$B:$B,AF$4),""))</f>
        <v>0</v>
      </c>
      <c r="AG10" s="23" cm="1">
        <f t="array" ref="AG10" ca="1">_xlfn.IFS($A$2="销售计划（销售后）",_xlfn.IFS(AG$4&lt;$C10,($L10-SUMIFS(销售取值基础数据!$J:$J,销售取值基础数据!$I:$I,$A10,销售取值基础数据!$B:$B,"&lt;="&amp;AF$4))*80%/(180-AF$4),AG$4&gt;=$C10,($L10-SUM(辅助表!$P10:AG10))*80%/(180-AF$4)),$A$2="销售计划（销售前）",$L10*80%/180,$A$2="达成情况",IF(AG$4&gt;=$C10,"实际销售数量未更新",IF($C10&gt;AG$4,SUMIFS(销售取值基础数据!$J:$J,销售取值基础数据!$I:$I,$A10,销售取值基础数据!$B:$B,AG$4),"")/(_xlfn.IFS(AG$4&lt;$C10,($L10-SUMIFS(销售取值基础数据!$J:$J,销售取值基础数据!$I:$I,$A10,销售取值基础数据!$B:$B,"&lt;="&amp;AF$4))*80%/(180-AF$4),AG$4&gt;=$C10,($L10-SUM(辅助表!$P10:AG10))*80%/(180-AF$4)))),$A$2="实际销售",IF($C10&gt;AG$4,SUMIFS(销售取值基础数据!$J:$J,销售取值基础数据!$I:$I,$A10,销售取值基础数据!$B:$B,AG$4),""))</f>
        <v>0</v>
      </c>
      <c r="AH10" s="23" cm="1">
        <f t="array" ref="AH10" ca="1">_xlfn.IFS($A$2="销售计划（销售后）",_xlfn.IFS(AH$4&lt;$C10,($L10-SUMIFS(销售取值基础数据!$J:$J,销售取值基础数据!$I:$I,$A10,销售取值基础数据!$B:$B,"&lt;="&amp;AG$4))*80%/(180-AG$4),AH$4&gt;=$C10,($L10-SUM(辅助表!$P10:AH10))*80%/(180-AG$4)),$A$2="销售计划（销售前）",$L10*80%/180,$A$2="达成情况",IF(AH$4&gt;=$C10,"实际销售数量未更新",IF($C10&gt;AH$4,SUMIFS(销售取值基础数据!$J:$J,销售取值基础数据!$I:$I,$A10,销售取值基础数据!$B:$B,AH$4),"")/(_xlfn.IFS(AH$4&lt;$C10,($L10-SUMIFS(销售取值基础数据!$J:$J,销售取值基础数据!$I:$I,$A10,销售取值基础数据!$B:$B,"&lt;="&amp;AG$4))*80%/(180-AG$4),AH$4&gt;=$C10,($L10-SUM(辅助表!$P10:AH10))*80%/(180-AG$4)))),$A$2="实际销售",IF($C10&gt;AH$4,SUMIFS(销售取值基础数据!$J:$J,销售取值基础数据!$I:$I,$A10,销售取值基础数据!$B:$B,AH$4),""))</f>
        <v>0</v>
      </c>
      <c r="AI10" s="23" cm="1">
        <f t="array" ref="AI10" ca="1">_xlfn.IFS($A$2="销售计划（销售后）",_xlfn.IFS(AI$4&lt;$C10,($L10-SUMIFS(销售取值基础数据!$J:$J,销售取值基础数据!$I:$I,$A10,销售取值基础数据!$B:$B,"&lt;="&amp;AH$4))*80%/(180-AH$4),AI$4&gt;=$C10,($L10-SUM(辅助表!$P10:AI10))*80%/(180-AH$4)),$A$2="销售计划（销售前）",$L10*80%/180,$A$2="达成情况",IF(AI$4&gt;=$C10,"实际销售数量未更新",IF($C10&gt;AI$4,SUMIFS(销售取值基础数据!$J:$J,销售取值基础数据!$I:$I,$A10,销售取值基础数据!$B:$B,AI$4),"")/(_xlfn.IFS(AI$4&lt;$C10,($L10-SUMIFS(销售取值基础数据!$J:$J,销售取值基础数据!$I:$I,$A10,销售取值基础数据!$B:$B,"&lt;="&amp;AH$4))*80%/(180-AH$4),AI$4&gt;=$C10,($L10-SUM(辅助表!$P10:AI10))*80%/(180-AH$4)))),$A$2="实际销售",IF($C10&gt;AI$4,SUMIFS(销售取值基础数据!$J:$J,销售取值基础数据!$I:$I,$A10,销售取值基础数据!$B:$B,AI$4),""))</f>
        <v>0</v>
      </c>
      <c r="AJ10" s="23" cm="1">
        <f t="array" ref="AJ10" ca="1">_xlfn.IFS($A$2="销售计划（销售后）",_xlfn.IFS(AJ$4&lt;$C10,($L10-SUMIFS(销售取值基础数据!$J:$J,销售取值基础数据!$I:$I,$A10,销售取值基础数据!$B:$B,"&lt;="&amp;AI$4))*80%/(180-AI$4),AJ$4&gt;=$C10,($L10-SUM(辅助表!$P10:AJ10))*80%/(180-AI$4)),$A$2="销售计划（销售前）",$L10*80%/180,$A$2="达成情况",IF(AJ$4&gt;=$C10,"实际销售数量未更新",IF($C10&gt;AJ$4,SUMIFS(销售取值基础数据!$J:$J,销售取值基础数据!$I:$I,$A10,销售取值基础数据!$B:$B,AJ$4),"")/(_xlfn.IFS(AJ$4&lt;$C10,($L10-SUMIFS(销售取值基础数据!$J:$J,销售取值基础数据!$I:$I,$A10,销售取值基础数据!$B:$B,"&lt;="&amp;AI$4))*80%/(180-AI$4),AJ$4&gt;=$C10,($L10-SUM(辅助表!$P10:AJ10))*80%/(180-AI$4)))),$A$2="实际销售",IF($C10&gt;AJ$4,SUMIFS(销售取值基础数据!$J:$J,销售取值基础数据!$I:$I,$A10,销售取值基础数据!$B:$B,AJ$4),""))</f>
        <v>0</v>
      </c>
      <c r="AK10" s="23" cm="1">
        <f t="array" ref="AK10" ca="1">_xlfn.IFS($A$2="销售计划（销售后）",_xlfn.IFS(AK$4&lt;$C10,($L10-SUMIFS(销售取值基础数据!$J:$J,销售取值基础数据!$I:$I,$A10,销售取值基础数据!$B:$B,"&lt;="&amp;AJ$4))*80%/(180-AJ$4),AK$4&gt;=$C10,($L10-SUM(辅助表!$P10:AK10))*80%/(180-AJ$4)),$A$2="销售计划（销售前）",$L10*80%/180,$A$2="达成情况",IF(AK$4&gt;=$C10,"实际销售数量未更新",IF($C10&gt;AK$4,SUMIFS(销售取值基础数据!$J:$J,销售取值基础数据!$I:$I,$A10,销售取值基础数据!$B:$B,AK$4),"")/(_xlfn.IFS(AK$4&lt;$C10,($L10-SUMIFS(销售取值基础数据!$J:$J,销售取值基础数据!$I:$I,$A10,销售取值基础数据!$B:$B,"&lt;="&amp;AJ$4))*80%/(180-AJ$4),AK$4&gt;=$C10,($L10-SUM(辅助表!$P10:AK10))*80%/(180-AJ$4)))),$A$2="实际销售",IF($C10&gt;AK$4,SUMIFS(销售取值基础数据!$J:$J,销售取值基础数据!$I:$I,$A10,销售取值基础数据!$B:$B,AK$4),""))</f>
        <v>0</v>
      </c>
      <c r="AL10" s="23" cm="1">
        <f t="array" ref="AL10" ca="1">_xlfn.IFS($A$2="销售计划（销售后）",_xlfn.IFS(AL$4&lt;$C10,($L10-SUMIFS(销售取值基础数据!$J:$J,销售取值基础数据!$I:$I,$A10,销售取值基础数据!$B:$B,"&lt;="&amp;AK$4))*80%/(180-AK$4),AL$4&gt;=$C10,($L10-SUM(辅助表!$P10:AL10))*80%/(180-AK$4)),$A$2="销售计划（销售前）",$L10*80%/180,$A$2="达成情况",IF(AL$4&gt;=$C10,"实际销售数量未更新",IF($C10&gt;AL$4,SUMIFS(销售取值基础数据!$J:$J,销售取值基础数据!$I:$I,$A10,销售取值基础数据!$B:$B,AL$4),"")/(_xlfn.IFS(AL$4&lt;$C10,($L10-SUMIFS(销售取值基础数据!$J:$J,销售取值基础数据!$I:$I,$A10,销售取值基础数据!$B:$B,"&lt;="&amp;AK$4))*80%/(180-AK$4),AL$4&gt;=$C10,($L10-SUM(辅助表!$P10:AL10))*80%/(180-AK$4)))),$A$2="实际销售",IF($C10&gt;AL$4,SUMIFS(销售取值基础数据!$J:$J,销售取值基础数据!$I:$I,$A10,销售取值基础数据!$B:$B,AL$4),""))</f>
        <v>0</v>
      </c>
      <c r="AM10" s="23" cm="1">
        <f t="array" ref="AM10" ca="1">_xlfn.IFS($A$2="销售计划（销售后）",_xlfn.IFS(AM$4&lt;$C10,($L10-SUMIFS(销售取值基础数据!$J:$J,销售取值基础数据!$I:$I,$A10,销售取值基础数据!$B:$B,"&lt;="&amp;AL$4))*80%/(180-AL$4),AM$4&gt;=$C10,($L10-SUM(辅助表!$P10:AM10))*80%/(180-AL$4)),$A$2="销售计划（销售前）",$L10*80%/180,$A$2="达成情况",IF(AM$4&gt;=$C10,"实际销售数量未更新",IF($C10&gt;AM$4,SUMIFS(销售取值基础数据!$J:$J,销售取值基础数据!$I:$I,$A10,销售取值基础数据!$B:$B,AM$4),"")/(_xlfn.IFS(AM$4&lt;$C10,($L10-SUMIFS(销售取值基础数据!$J:$J,销售取值基础数据!$I:$I,$A10,销售取值基础数据!$B:$B,"&lt;="&amp;AL$4))*80%/(180-AL$4),AM$4&gt;=$C10,($L10-SUM(辅助表!$P10:AM10))*80%/(180-AL$4)))),$A$2="实际销售",IF($C10&gt;AM$4,SUMIFS(销售取值基础数据!$J:$J,销售取值基础数据!$I:$I,$A10,销售取值基础数据!$B:$B,AM$4),""))</f>
        <v>0</v>
      </c>
      <c r="AN10" s="23" cm="1">
        <f t="array" ref="AN10" ca="1">_xlfn.IFS($A$2="销售计划（销售后）",_xlfn.IFS(AN$4&lt;$C10,($L10-SUMIFS(销售取值基础数据!$J:$J,销售取值基础数据!$I:$I,$A10,销售取值基础数据!$B:$B,"&lt;="&amp;AM$4))*80%/(180-AM$4),AN$4&gt;=$C10,($L10-SUM(辅助表!$P10:AN10))*80%/(180-AM$4)),$A$2="销售计划（销售前）",$L10*80%/180,$A$2="达成情况",IF(AN$4&gt;=$C10,"实际销售数量未更新",IF($C10&gt;AN$4,SUMIFS(销售取值基础数据!$J:$J,销售取值基础数据!$I:$I,$A10,销售取值基础数据!$B:$B,AN$4),"")/(_xlfn.IFS(AN$4&lt;$C10,($L10-SUMIFS(销售取值基础数据!$J:$J,销售取值基础数据!$I:$I,$A10,销售取值基础数据!$B:$B,"&lt;="&amp;AM$4))*80%/(180-AM$4),AN$4&gt;=$C10,($L10-SUM(辅助表!$P10:AN10))*80%/(180-AM$4)))),$A$2="实际销售",IF($C10&gt;AN$4,SUMIFS(销售取值基础数据!$J:$J,销售取值基础数据!$I:$I,$A10,销售取值基础数据!$B:$B,AN$4),""))</f>
        <v>0</v>
      </c>
      <c r="AO10" s="23" cm="1">
        <f t="array" ref="AO10" ca="1">_xlfn.IFS($A$2="销售计划（销售后）",_xlfn.IFS(AO$4&lt;$C10,($L10-SUMIFS(销售取值基础数据!$J:$J,销售取值基础数据!$I:$I,$A10,销售取值基础数据!$B:$B,"&lt;="&amp;AN$4))*80%/(180-AN$4),AO$4&gt;=$C10,($L10-SUM(辅助表!$P10:AO10))*80%/(180-AN$4)),$A$2="销售计划（销售前）",$L10*80%/180,$A$2="达成情况",IF(AO$4&gt;=$C10,"实际销售数量未更新",IF($C10&gt;AO$4,SUMIFS(销售取值基础数据!$J:$J,销售取值基础数据!$I:$I,$A10,销售取值基础数据!$B:$B,AO$4),"")/(_xlfn.IFS(AO$4&lt;$C10,($L10-SUMIFS(销售取值基础数据!$J:$J,销售取值基础数据!$I:$I,$A10,销售取值基础数据!$B:$B,"&lt;="&amp;AN$4))*80%/(180-AN$4),AO$4&gt;=$C10,($L10-SUM(辅助表!$P10:AO10))*80%/(180-AN$4)))),$A$2="实际销售",IF($C10&gt;AO$4,SUMIFS(销售取值基础数据!$J:$J,销售取值基础数据!$I:$I,$A10,销售取值基础数据!$B:$B,AO$4),""))</f>
        <v>0</v>
      </c>
      <c r="AP10" s="23" cm="1">
        <f t="array" ref="AP10" ca="1">_xlfn.IFS($A$2="销售计划（销售后）",_xlfn.IFS(AP$4&lt;$C10,($L10-SUMIFS(销售取值基础数据!$J:$J,销售取值基础数据!$I:$I,$A10,销售取值基础数据!$B:$B,"&lt;="&amp;AO$4))*80%/(180-AO$4),AP$4&gt;=$C10,($L10-SUM(辅助表!$P10:AP10))*80%/(180-AO$4)),$A$2="销售计划（销售前）",$L10*80%/180,$A$2="达成情况",IF(AP$4&gt;=$C10,"实际销售数量未更新",IF($C10&gt;AP$4,SUMIFS(销售取值基础数据!$J:$J,销售取值基础数据!$I:$I,$A10,销售取值基础数据!$B:$B,AP$4),"")/(_xlfn.IFS(AP$4&lt;$C10,($L10-SUMIFS(销售取值基础数据!$J:$J,销售取值基础数据!$I:$I,$A10,销售取值基础数据!$B:$B,"&lt;="&amp;AO$4))*80%/(180-AO$4),AP$4&gt;=$C10,($L10-SUM(辅助表!$P10:AP10))*80%/(180-AO$4)))),$A$2="实际销售",IF($C10&gt;AP$4,SUMIFS(销售取值基础数据!$J:$J,销售取值基础数据!$I:$I,$A10,销售取值基础数据!$B:$B,AP$4),""))</f>
        <v>0</v>
      </c>
      <c r="AQ10" s="23" cm="1">
        <f t="array" ref="AQ10" ca="1">_xlfn.IFS($A$2="销售计划（销售后）",_xlfn.IFS(AQ$4&lt;$C10,($L10-SUMIFS(销售取值基础数据!$J:$J,销售取值基础数据!$I:$I,$A10,销售取值基础数据!$B:$B,"&lt;="&amp;AP$4))*80%/(180-AP$4),AQ$4&gt;=$C10,($L10-SUM(辅助表!$P10:AQ10))*80%/(180-AP$4)),$A$2="销售计划（销售前）",$L10*80%/180,$A$2="达成情况",IF(AQ$4&gt;=$C10,"实际销售数量未更新",IF($C10&gt;AQ$4,SUMIFS(销售取值基础数据!$J:$J,销售取值基础数据!$I:$I,$A10,销售取值基础数据!$B:$B,AQ$4),"")/(_xlfn.IFS(AQ$4&lt;$C10,($L10-SUMIFS(销售取值基础数据!$J:$J,销售取值基础数据!$I:$I,$A10,销售取值基础数据!$B:$B,"&lt;="&amp;AP$4))*80%/(180-AP$4),AQ$4&gt;=$C10,($L10-SUM(辅助表!$P10:AQ10))*80%/(180-AP$4)))),$A$2="实际销售",IF($C10&gt;AQ$4,SUMIFS(销售取值基础数据!$J:$J,销售取值基础数据!$I:$I,$A10,销售取值基础数据!$B:$B,AQ$4),""))</f>
        <v>0</v>
      </c>
      <c r="AR10" s="23" cm="1">
        <f t="array" ref="AR10" ca="1">_xlfn.IFS($A$2="销售计划（销售后）",_xlfn.IFS(AR$4&lt;$C10,($L10-SUMIFS(销售取值基础数据!$J:$J,销售取值基础数据!$I:$I,$A10,销售取值基础数据!$B:$B,"&lt;="&amp;AQ$4))*80%/(180-AQ$4),AR$4&gt;=$C10,($L10-SUM(辅助表!$P10:AR10))*80%/(180-AQ$4)),$A$2="销售计划（销售前）",$L10*80%/180,$A$2="达成情况",IF(AR$4&gt;=$C10,"实际销售数量未更新",IF($C10&gt;AR$4,SUMIFS(销售取值基础数据!$J:$J,销售取值基础数据!$I:$I,$A10,销售取值基础数据!$B:$B,AR$4),"")/(_xlfn.IFS(AR$4&lt;$C10,($L10-SUMIFS(销售取值基础数据!$J:$J,销售取值基础数据!$I:$I,$A10,销售取值基础数据!$B:$B,"&lt;="&amp;AQ$4))*80%/(180-AQ$4),AR$4&gt;=$C10,($L10-SUM(辅助表!$P10:AR10))*80%/(180-AQ$4)))),$A$2="实际销售",IF($C10&gt;AR$4,SUMIFS(销售取值基础数据!$J:$J,销售取值基础数据!$I:$I,$A10,销售取值基础数据!$B:$B,AR$4),""))</f>
        <v>0</v>
      </c>
      <c r="AS10" s="23" cm="1">
        <f t="array" ref="AS10" ca="1">_xlfn.IFS($A$2="销售计划（销售后）",_xlfn.IFS(AS$4&lt;$C10,($L10-SUMIFS(销售取值基础数据!$J:$J,销售取值基础数据!$I:$I,$A10,销售取值基础数据!$B:$B,"&lt;="&amp;AR$4))*110%/(180-AR$4),AS$4&gt;=$C10,($L10-SUM(辅助表!$P10:AS10))*110%/(180-AR$4)),$A$2="销售计划（销售前）",$L10*80%/180,$A$2="达成情况",IF(AS$4&gt;=$C10,"实际销售数量未更新",IF($C10&gt;AS$4,SUMIFS(销售取值基础数据!$J:$J,销售取值基础数据!$I:$I,$A10,销售取值基础数据!$B:$B,AS$4),"")/_xlfn.IFS(AS$4&lt;$C10,($L10-SUMIFS(销售取值基础数据!$J:$J,销售取值基础数据!$I:$I,$A10,销售取值基础数据!$B:$B,"&lt;="&amp;AR$4))*110%/(180-AR$4),AS$4&gt;=$C10,($L10-SUM(辅助表!$P10:AS10))*110%/(180-AR$4))),$A$2="实际销售",IF($C10&gt;AS$4,SUMIFS(销售取值基础数据!$J:$J,销售取值基础数据!$I:$I,$A10,销售取值基础数据!$B:$B,AS$4),""))</f>
        <v>0</v>
      </c>
      <c r="AT10" s="23" cm="1">
        <f t="array" ref="AT10" ca="1">_xlfn.IFS($A$2="销售计划（销售后）",_xlfn.IFS(AT$4&lt;$C10,($L10-SUMIFS(销售取值基础数据!$J:$J,销售取值基础数据!$I:$I,$A10,销售取值基础数据!$B:$B,"&lt;="&amp;AS$4))*110%/(180-AS$4),AT$4&gt;=$C10,($L10-SUM(辅助表!$P10:AT10))*110%/(180-AS$4)),$A$2="销售计划（销售前）",$L10*80%/180,$A$2="达成情况",IF(AT$4&gt;=$C10,"实际销售数量未更新",IF($C10&gt;AT$4,SUMIFS(销售取值基础数据!$J:$J,销售取值基础数据!$I:$I,$A10,销售取值基础数据!$B:$B,AT$4),"")/_xlfn.IFS(AT$4&lt;$C10,($L10-SUMIFS(销售取值基础数据!$J:$J,销售取值基础数据!$I:$I,$A10,销售取值基础数据!$B:$B,"&lt;="&amp;AS$4))*110%/(180-AS$4),AT$4&gt;=$C10,($L10-SUM(辅助表!$P10:AT10))*110%/(180-AS$4))),$A$2="实际销售",IF($C10&gt;AT$4,SUMIFS(销售取值基础数据!$J:$J,销售取值基础数据!$I:$I,$A10,销售取值基础数据!$B:$B,AT$4),""))</f>
        <v>0</v>
      </c>
      <c r="AU10" s="23" cm="1">
        <f t="array" ref="AU10" ca="1">_xlfn.IFS($A$2="销售计划（销售后）",_xlfn.IFS(AU$4&lt;$C10,($L10-SUMIFS(销售取值基础数据!$J:$J,销售取值基础数据!$I:$I,$A10,销售取值基础数据!$B:$B,"&lt;="&amp;AT$4))*110%/(180-AT$4),AU$4&gt;=$C10,($L10-SUM(辅助表!$P10:AU10))*110%/(180-AT$4)),$A$2="销售计划（销售前）",$L10*80%/180,$A$2="达成情况",IF(AU$4&gt;=$C10,"实际销售数量未更新",IF($C10&gt;AU$4,SUMIFS(销售取值基础数据!$J:$J,销售取值基础数据!$I:$I,$A10,销售取值基础数据!$B:$B,AU$4),"")/_xlfn.IFS(AU$4&lt;$C10,($L10-SUMIFS(销售取值基础数据!$J:$J,销售取值基础数据!$I:$I,$A10,销售取值基础数据!$B:$B,"&lt;="&amp;AT$4))*110%/(180-AT$4),AU$4&gt;=$C10,($L10-SUM(辅助表!$P10:AU10))*110%/(180-AT$4))),$A$2="实际销售",IF($C10&gt;AU$4,SUMIFS(销售取值基础数据!$J:$J,销售取值基础数据!$I:$I,$A10,销售取值基础数据!$B:$B,AU$4),""))</f>
        <v>0</v>
      </c>
      <c r="AV10" s="23" cm="1">
        <f t="array" ref="AV10" ca="1">_xlfn.IFS($A$2="销售计划（销售后）",_xlfn.IFS(AV$4&lt;$C10,($L10-SUMIFS(销售取值基础数据!$J:$J,销售取值基础数据!$I:$I,$A10,销售取值基础数据!$B:$B,"&lt;="&amp;AU$4))*110%/(180-AU$4),AV$4&gt;=$C10,($L10-SUM(辅助表!$P10:AV10))*110%/(180-AU$4)),$A$2="销售计划（销售前）",$L10*80%/180,$A$2="达成情况",IF(AV$4&gt;=$C10,"实际销售数量未更新",IF($C10&gt;AV$4,SUMIFS(销售取值基础数据!$J:$J,销售取值基础数据!$I:$I,$A10,销售取值基础数据!$B:$B,AV$4),"")/_xlfn.IFS(AV$4&lt;$C10,($L10-SUMIFS(销售取值基础数据!$J:$J,销售取值基础数据!$I:$I,$A10,销售取值基础数据!$B:$B,"&lt;="&amp;AU$4))*110%/(180-AU$4),AV$4&gt;=$C10,($L10-SUM(辅助表!$P10:AV10))*110%/(180-AU$4))),$A$2="实际销售",IF($C10&gt;AV$4,SUMIFS(销售取值基础数据!$J:$J,销售取值基础数据!$I:$I,$A10,销售取值基础数据!$B:$B,AV$4),""))</f>
        <v>0</v>
      </c>
      <c r="AW10" s="23" cm="1">
        <f t="array" ref="AW10" ca="1">_xlfn.IFS($A$2="销售计划（销售后）",_xlfn.IFS(AW$4&lt;$C10,($L10-SUMIFS(销售取值基础数据!$J:$J,销售取值基础数据!$I:$I,$A10,销售取值基础数据!$B:$B,"&lt;="&amp;AV$4))*110%/(180-AV$4),AW$4&gt;=$C10,($L10-SUM(辅助表!$P10:AW10))*110%/(180-AV$4)),$A$2="销售计划（销售前）",$L10*80%/180,$A$2="达成情况",IF(AW$4&gt;=$C10,"实际销售数量未更新",IF($C10&gt;AW$4,SUMIFS(销售取值基础数据!$J:$J,销售取值基础数据!$I:$I,$A10,销售取值基础数据!$B:$B,AW$4),"")/_xlfn.IFS(AW$4&lt;$C10,($L10-SUMIFS(销售取值基础数据!$J:$J,销售取值基础数据!$I:$I,$A10,销售取值基础数据!$B:$B,"&lt;="&amp;AV$4))*110%/(180-AV$4),AW$4&gt;=$C10,($L10-SUM(辅助表!$P10:AW10))*110%/(180-AV$4))),$A$2="实际销售",IF($C10&gt;AW$4,SUMIFS(销售取值基础数据!$J:$J,销售取值基础数据!$I:$I,$A10,销售取值基础数据!$B:$B,AW$4),""))</f>
        <v>0</v>
      </c>
      <c r="AX10" s="23" cm="1">
        <f t="array" ref="AX10" ca="1">_xlfn.IFS($A$2="销售计划（销售后）",_xlfn.IFS(AX$4&lt;$C10,($L10-SUMIFS(销售取值基础数据!$J:$J,销售取值基础数据!$I:$I,$A10,销售取值基础数据!$B:$B,"&lt;="&amp;AW$4))*110%/(180-AW$4),AX$4&gt;=$C10,($L10-SUM(辅助表!$P10:AX10))*110%/(180-AW$4)),$A$2="销售计划（销售前）",$L10*80%/180,$A$2="达成情况",IF(AX$4&gt;=$C10,"实际销售数量未更新",IF($C10&gt;AX$4,SUMIFS(销售取值基础数据!$J:$J,销售取值基础数据!$I:$I,$A10,销售取值基础数据!$B:$B,AX$4),"")/_xlfn.IFS(AX$4&lt;$C10,($L10-SUMIFS(销售取值基础数据!$J:$J,销售取值基础数据!$I:$I,$A10,销售取值基础数据!$B:$B,"&lt;="&amp;AW$4))*110%/(180-AW$4),AX$4&gt;=$C10,($L10-SUM(辅助表!$P10:AX10))*110%/(180-AW$4))),$A$2="实际销售",IF($C10&gt;AX$4,SUMIFS(销售取值基础数据!$J:$J,销售取值基础数据!$I:$I,$A10,销售取值基础数据!$B:$B,AX$4),""))</f>
        <v>0</v>
      </c>
      <c r="AY10" s="23" cm="1">
        <f t="array" ref="AY10" ca="1">_xlfn.IFS($A$2="销售计划（销售后）",_xlfn.IFS(AY$4&lt;$C10,($L10-SUMIFS(销售取值基础数据!$J:$J,销售取值基础数据!$I:$I,$A10,销售取值基础数据!$B:$B,"&lt;="&amp;AX$4))*110%/(180-AX$4),AY$4&gt;=$C10,($L10-SUM(辅助表!$P10:AY10))*110%/(180-AX$4)),$A$2="销售计划（销售前）",$L10*80%/180,$A$2="达成情况",IF(AY$4&gt;=$C10,"实际销售数量未更新",IF($C10&gt;AY$4,SUMIFS(销售取值基础数据!$J:$J,销售取值基础数据!$I:$I,$A10,销售取值基础数据!$B:$B,AY$4),"")/_xlfn.IFS(AY$4&lt;$C10,($L10-SUMIFS(销售取值基础数据!$J:$J,销售取值基础数据!$I:$I,$A10,销售取值基础数据!$B:$B,"&lt;="&amp;AX$4))*110%/(180-AX$4),AY$4&gt;=$C10,($L10-SUM(辅助表!$P10:AY10))*110%/(180-AX$4))),$A$2="实际销售",IF($C10&gt;AY$4,SUMIFS(销售取值基础数据!$J:$J,销售取值基础数据!$I:$I,$A10,销售取值基础数据!$B:$B,AY$4),""))</f>
        <v>0</v>
      </c>
      <c r="AZ10" s="23" cm="1">
        <f t="array" ref="AZ10" ca="1">_xlfn.IFS($A$2="销售计划（销售后）",_xlfn.IFS(AZ$4&lt;$C10,($L10-SUMIFS(销售取值基础数据!$J:$J,销售取值基础数据!$I:$I,$A10,销售取值基础数据!$B:$B,"&lt;="&amp;AY$4))*110%/(180-AY$4),AZ$4&gt;=$C10,($L10-SUM(辅助表!$P10:AZ10))*110%/(180-AY$4)),$A$2="销售计划（销售前）",$L10*80%/180,$A$2="达成情况",IF(AZ$4&gt;=$C10,"实际销售数量未更新",IF($C10&gt;AZ$4,SUMIFS(销售取值基础数据!$J:$J,销售取值基础数据!$I:$I,$A10,销售取值基础数据!$B:$B,AZ$4),"")/_xlfn.IFS(AZ$4&lt;$C10,($L10-SUMIFS(销售取值基础数据!$J:$J,销售取值基础数据!$I:$I,$A10,销售取值基础数据!$B:$B,"&lt;="&amp;AY$4))*110%/(180-AY$4),AZ$4&gt;=$C10,($L10-SUM(辅助表!$P10:AZ10))*110%/(180-AY$4))),$A$2="实际销售",IF($C10&gt;AZ$4,SUMIFS(销售取值基础数据!$J:$J,销售取值基础数据!$I:$I,$A10,销售取值基础数据!$B:$B,AZ$4),""))</f>
        <v>0</v>
      </c>
      <c r="BA10" s="23" cm="1">
        <f t="array" ref="BA10" ca="1">_xlfn.IFS($A$2="销售计划（销售后）",_xlfn.IFS(BA$4&lt;$C10,($L10-SUMIFS(销售取值基础数据!$J:$J,销售取值基础数据!$I:$I,$A10,销售取值基础数据!$B:$B,"&lt;="&amp;AZ$4))*110%/(180-AZ$4),BA$4&gt;=$C10,($L10-SUM(辅助表!$P10:BA10))*110%/(180-AZ$4)),$A$2="销售计划（销售前）",$L10*80%/180,$A$2="达成情况",IF(BA$4&gt;=$C10,"实际销售数量未更新",IF($C10&gt;BA$4,SUMIFS(销售取值基础数据!$J:$J,销售取值基础数据!$I:$I,$A10,销售取值基础数据!$B:$B,BA$4),"")/_xlfn.IFS(BA$4&lt;$C10,($L10-SUMIFS(销售取值基础数据!$J:$J,销售取值基础数据!$I:$I,$A10,销售取值基础数据!$B:$B,"&lt;="&amp;AZ$4))*110%/(180-AZ$4),BA$4&gt;=$C10,($L10-SUM(辅助表!$P10:BA10))*110%/(180-AZ$4))),$A$2="实际销售",IF($C10&gt;BA$4,SUMIFS(销售取值基础数据!$J:$J,销售取值基础数据!$I:$I,$A10,销售取值基础数据!$B:$B,BA$4),""))</f>
        <v>0</v>
      </c>
      <c r="BB10" s="23" cm="1">
        <f t="array" ref="BB10" ca="1">_xlfn.IFS($A$2="销售计划（销售后）",_xlfn.IFS(BB$4&lt;$C10,($L10-SUMIFS(销售取值基础数据!$J:$J,销售取值基础数据!$I:$I,$A10,销售取值基础数据!$B:$B,"&lt;="&amp;BA$4))*110%/(180-BA$4),BB$4&gt;=$C10,($L10-SUM(辅助表!$P10:BB10))*110%/(180-BA$4)),$A$2="销售计划（销售前）",$L10*80%/180,$A$2="达成情况",IF(BB$4&gt;=$C10,"实际销售数量未更新",IF($C10&gt;BB$4,SUMIFS(销售取值基础数据!$J:$J,销售取值基础数据!$I:$I,$A10,销售取值基础数据!$B:$B,BB$4),"")/_xlfn.IFS(BB$4&lt;$C10,($L10-SUMIFS(销售取值基础数据!$J:$J,销售取值基础数据!$I:$I,$A10,销售取值基础数据!$B:$B,"&lt;="&amp;BA$4))*110%/(180-BA$4),BB$4&gt;=$C10,($L10-SUM(辅助表!$P10:BB10))*110%/(180-BA$4))),$A$2="实际销售",IF($C10&gt;BB$4,SUMIFS(销售取值基础数据!$J:$J,销售取值基础数据!$I:$I,$A10,销售取值基础数据!$B:$B,BB$4),""))</f>
        <v>0</v>
      </c>
      <c r="BC10" s="23" cm="1">
        <f t="array" ref="BC10" ca="1">_xlfn.IFS($A$2="销售计划（销售后）",_xlfn.IFS(BC$4&lt;$C10,($L10-SUMIFS(销售取值基础数据!$J:$J,销售取值基础数据!$I:$I,$A10,销售取值基础数据!$B:$B,"&lt;="&amp;BB$4))*110%/(180-BB$4),BC$4&gt;=$C10,($L10-SUM(辅助表!$P10:BC10))*110%/(180-BB$4)),$A$2="销售计划（销售前）",$L10*80%/180,$A$2="达成情况",IF(BC$4&gt;=$C10,"实际销售数量未更新",IF($C10&gt;BC$4,SUMIFS(销售取值基础数据!$J:$J,销售取值基础数据!$I:$I,$A10,销售取值基础数据!$B:$B,BC$4),"")/_xlfn.IFS(BC$4&lt;$C10,($L10-SUMIFS(销售取值基础数据!$J:$J,销售取值基础数据!$I:$I,$A10,销售取值基础数据!$B:$B,"&lt;="&amp;BB$4))*110%/(180-BB$4),BC$4&gt;=$C10,($L10-SUM(辅助表!$P10:BC10))*110%/(180-BB$4))),$A$2="实际销售",IF($C10&gt;BC$4,SUMIFS(销售取值基础数据!$J:$J,销售取值基础数据!$I:$I,$A10,销售取值基础数据!$B:$B,BC$4),""))</f>
        <v>0</v>
      </c>
      <c r="BD10" s="23" cm="1">
        <f t="array" ref="BD10" ca="1">_xlfn.IFS($A$2="销售计划（销售后）",_xlfn.IFS(BD$4&lt;$C10,($L10-SUMIFS(销售取值基础数据!$J:$J,销售取值基础数据!$I:$I,$A10,销售取值基础数据!$B:$B,"&lt;="&amp;BC$4))*110%/(180-BC$4),BD$4&gt;=$C10,($L10-SUM(辅助表!$P10:BD10))*110%/(180-BC$4)),$A$2="销售计划（销售前）",$L10*80%/180,$A$2="达成情况",IF(BD$4&gt;=$C10,"实际销售数量未更新",IF($C10&gt;BD$4,SUMIFS(销售取值基础数据!$J:$J,销售取值基础数据!$I:$I,$A10,销售取值基础数据!$B:$B,BD$4),"")/_xlfn.IFS(BD$4&lt;$C10,($L10-SUMIFS(销售取值基础数据!$J:$J,销售取值基础数据!$I:$I,$A10,销售取值基础数据!$B:$B,"&lt;="&amp;BC$4))*110%/(180-BC$4),BD$4&gt;=$C10,($L10-SUM(辅助表!$P10:BD10))*110%/(180-BC$4))),$A$2="实际销售",IF($C10&gt;BD$4,SUMIFS(销售取值基础数据!$J:$J,销售取值基础数据!$I:$I,$A10,销售取值基础数据!$B:$B,BD$4),""))</f>
        <v>0</v>
      </c>
      <c r="BE10" s="23" cm="1">
        <f t="array" ref="BE10" ca="1">_xlfn.IFS($A$2="销售计划（销售后）",_xlfn.IFS(BE$4&lt;$C10,($L10-SUMIFS(销售取值基础数据!$J:$J,销售取值基础数据!$I:$I,$A10,销售取值基础数据!$B:$B,"&lt;="&amp;BD$4))*110%/(180-BD$4),BE$4&gt;=$C10,($L10-SUM(辅助表!$P10:BE10))*110%/(180-BD$4)),$A$2="销售计划（销售前）",$L10*80%/180,$A$2="达成情况",IF(BE$4&gt;=$C10,"实际销售数量未更新",IF($C10&gt;BE$4,SUMIFS(销售取值基础数据!$J:$J,销售取值基础数据!$I:$I,$A10,销售取值基础数据!$B:$B,BE$4),"")/_xlfn.IFS(BE$4&lt;$C10,($L10-SUMIFS(销售取值基础数据!$J:$J,销售取值基础数据!$I:$I,$A10,销售取值基础数据!$B:$B,"&lt;="&amp;BD$4))*110%/(180-BD$4),BE$4&gt;=$C10,($L10-SUM(辅助表!$P10:BE10))*110%/(180-BD$4))),$A$2="实际销售",IF($C10&gt;BE$4,SUMIFS(销售取值基础数据!$J:$J,销售取值基础数据!$I:$I,$A10,销售取值基础数据!$B:$B,BE$4),""))</f>
        <v>0</v>
      </c>
      <c r="BF10" s="23" cm="1">
        <f t="array" ref="BF10" ca="1">_xlfn.IFS($A$2="销售计划（销售后）",_xlfn.IFS(BF$4&lt;$C10,($L10-SUMIFS(销售取值基础数据!$J:$J,销售取值基础数据!$I:$I,$A10,销售取值基础数据!$B:$B,"&lt;="&amp;BE$4))*110%/(180-BE$4),BF$4&gt;=$C10,($L10-SUM(辅助表!$P10:BF10))*110%/(180-BE$4)),$A$2="销售计划（销售前）",$L10*80%/180,$A$2="达成情况",IF(BF$4&gt;=$C10,"实际销售数量未更新",IF($C10&gt;BF$4,SUMIFS(销售取值基础数据!$J:$J,销售取值基础数据!$I:$I,$A10,销售取值基础数据!$B:$B,BF$4),"")/_xlfn.IFS(BF$4&lt;$C10,($L10-SUMIFS(销售取值基础数据!$J:$J,销售取值基础数据!$I:$I,$A10,销售取值基础数据!$B:$B,"&lt;="&amp;BE$4))*110%/(180-BE$4),BF$4&gt;=$C10,($L10-SUM(辅助表!$P10:BF10))*110%/(180-BE$4))),$A$2="实际销售",IF($C10&gt;BF$4,SUMIFS(销售取值基础数据!$J:$J,销售取值基础数据!$I:$I,$A10,销售取值基础数据!$B:$B,BF$4),""))</f>
        <v>0</v>
      </c>
      <c r="BG10" s="23" cm="1">
        <f t="array" ref="BG10" ca="1">_xlfn.IFS($A$2="销售计划（销售后）",_xlfn.IFS(BG$4&lt;$C10,($L10-SUMIFS(销售取值基础数据!$J:$J,销售取值基础数据!$I:$I,$A10,销售取值基础数据!$B:$B,"&lt;="&amp;BF$4))*110%/(180-BF$4),BG$4&gt;=$C10,($L10-SUM(辅助表!$P10:BG10))*110%/(180-BF$4)),$A$2="销售计划（销售前）",$L10*80%/180,$A$2="达成情况",IF(BG$4&gt;=$C10,"实际销售数量未更新",IF($C10&gt;BG$4,SUMIFS(销售取值基础数据!$J:$J,销售取值基础数据!$I:$I,$A10,销售取值基础数据!$B:$B,BG$4),"")/_xlfn.IFS(BG$4&lt;$C10,($L10-SUMIFS(销售取值基础数据!$J:$J,销售取值基础数据!$I:$I,$A10,销售取值基础数据!$B:$B,"&lt;="&amp;BF$4))*110%/(180-BF$4),BG$4&gt;=$C10,($L10-SUM(辅助表!$P10:BG10))*110%/(180-BF$4))),$A$2="实际销售",IF($C10&gt;BG$4,SUMIFS(销售取值基础数据!$J:$J,销售取值基础数据!$I:$I,$A10,销售取值基础数据!$B:$B,BG$4),""))</f>
        <v>0</v>
      </c>
      <c r="BH10" s="23" cm="1">
        <f t="array" ref="BH10" ca="1">_xlfn.IFS($A$2="销售计划（销售后）",_xlfn.IFS(BH$4&lt;$C10,($L10-SUMIFS(销售取值基础数据!$J:$J,销售取值基础数据!$I:$I,$A10,销售取值基础数据!$B:$B,"&lt;="&amp;BG$4))*110%/(180-BG$4),BH$4&gt;=$C10,($L10-SUM(辅助表!$P10:BH10))*110%/(180-BG$4)),$A$2="销售计划（销售前）",$L10*80%/180,$A$2="达成情况",IF(BH$4&gt;=$C10,"实际销售数量未更新",IF($C10&gt;BH$4,SUMIFS(销售取值基础数据!$J:$J,销售取值基础数据!$I:$I,$A10,销售取值基础数据!$B:$B,BH$4),"")/_xlfn.IFS(BH$4&lt;$C10,($L10-SUMIFS(销售取值基础数据!$J:$J,销售取值基础数据!$I:$I,$A10,销售取值基础数据!$B:$B,"&lt;="&amp;BG$4))*110%/(180-BG$4),BH$4&gt;=$C10,($L10-SUM(辅助表!$P10:BH10))*110%/(180-BG$4))),$A$2="实际销售",IF($C10&gt;BH$4,SUMIFS(销售取值基础数据!$J:$J,销售取值基础数据!$I:$I,$A10,销售取值基础数据!$B:$B,BH$4),""))</f>
        <v>0</v>
      </c>
      <c r="BI10" s="23" cm="1">
        <f t="array" ref="BI10" ca="1">_xlfn.IFS($A$2="销售计划（销售后）",_xlfn.IFS(BI$4&lt;$C10,($L10-SUMIFS(销售取值基础数据!$J:$J,销售取值基础数据!$I:$I,$A10,销售取值基础数据!$B:$B,"&lt;="&amp;BH$4))*110%/(180-BH$4),BI$4&gt;=$C10,($L10-SUM(辅助表!$P10:BI10))*110%/(180-BH$4)),$A$2="销售计划（销售前）",$L10*80%/180,$A$2="达成情况",IF(BI$4&gt;=$C10,"实际销售数量未更新",IF($C10&gt;BI$4,SUMIFS(销售取值基础数据!$J:$J,销售取值基础数据!$I:$I,$A10,销售取值基础数据!$B:$B,BI$4),"")/_xlfn.IFS(BI$4&lt;$C10,($L10-SUMIFS(销售取值基础数据!$J:$J,销售取值基础数据!$I:$I,$A10,销售取值基础数据!$B:$B,"&lt;="&amp;BH$4))*110%/(180-BH$4),BI$4&gt;=$C10,($L10-SUM(辅助表!$P10:BI10))*110%/(180-BH$4))),$A$2="实际销售",IF($C10&gt;BI$4,SUMIFS(销售取值基础数据!$J:$J,销售取值基础数据!$I:$I,$A10,销售取值基础数据!$B:$B,BI$4),""))</f>
        <v>0</v>
      </c>
      <c r="BJ10" s="23" cm="1">
        <f t="array" ref="BJ10" ca="1">_xlfn.IFS($A$2="销售计划（销售后）",_xlfn.IFS(BJ$4&lt;$C10,($L10-SUMIFS(销售取值基础数据!$J:$J,销售取值基础数据!$I:$I,$A10,销售取值基础数据!$B:$B,"&lt;="&amp;BI$4))*110%/(180-BI$4),BJ$4&gt;=$C10,($L10-SUM(辅助表!$P10:BJ10))*110%/(180-BI$4)),$A$2="销售计划（销售前）",$L10*80%/180,$A$2="达成情况",IF(BJ$4&gt;=$C10,"实际销售数量未更新",IF($C10&gt;BJ$4,SUMIFS(销售取值基础数据!$J:$J,销售取值基础数据!$I:$I,$A10,销售取值基础数据!$B:$B,BJ$4),"")/_xlfn.IFS(BJ$4&lt;$C10,($L10-SUMIFS(销售取值基础数据!$J:$J,销售取值基础数据!$I:$I,$A10,销售取值基础数据!$B:$B,"&lt;="&amp;BI$4))*110%/(180-BI$4),BJ$4&gt;=$C10,($L10-SUM(辅助表!$P10:BJ10))*110%/(180-BI$4))),$A$2="实际销售",IF($C10&gt;BJ$4,SUMIFS(销售取值基础数据!$J:$J,销售取值基础数据!$I:$I,$A10,销售取值基础数据!$B:$B,BJ$4),""))</f>
        <v>0</v>
      </c>
      <c r="BK10" s="23" cm="1">
        <f t="array" ref="BK10" ca="1">_xlfn.IFS($A$2="销售计划（销售后）",_xlfn.IFS(BK$4&lt;$C10,($L10-SUMIFS(销售取值基础数据!$J:$J,销售取值基础数据!$I:$I,$A10,销售取值基础数据!$B:$B,"&lt;="&amp;BJ$4))*110%/(180-BJ$4),BK$4&gt;=$C10,($L10-SUM(辅助表!$P10:BK10))*110%/(180-BJ$4)),$A$2="销售计划（销售前）",$L10*80%/180,$A$2="达成情况",IF(BK$4&gt;=$C10,"实际销售数量未更新",IF($C10&gt;BK$4,SUMIFS(销售取值基础数据!$J:$J,销售取值基础数据!$I:$I,$A10,销售取值基础数据!$B:$B,BK$4),"")/_xlfn.IFS(BK$4&lt;$C10,($L10-SUMIFS(销售取值基础数据!$J:$J,销售取值基础数据!$I:$I,$A10,销售取值基础数据!$B:$B,"&lt;="&amp;BJ$4))*110%/(180-BJ$4),BK$4&gt;=$C10,($L10-SUM(辅助表!$P10:BK10))*110%/(180-BJ$4))),$A$2="实际销售",IF($C10&gt;BK$4,SUMIFS(销售取值基础数据!$J:$J,销售取值基础数据!$I:$I,$A10,销售取值基础数据!$B:$B,BK$4),""))</f>
        <v>0</v>
      </c>
      <c r="BL10" s="23" cm="1">
        <f t="array" ref="BL10" ca="1">_xlfn.IFS($A$2="销售计划（销售后）",_xlfn.IFS(BL$4&lt;$C10,($L10-SUMIFS(销售取值基础数据!$J:$J,销售取值基础数据!$I:$I,$A10,销售取值基础数据!$B:$B,"&lt;="&amp;BK$4))*110%/(180-BK$4),BL$4&gt;=$C10,($L10-SUM(辅助表!$P10:BL10))*110%/(180-BK$4)),$A$2="销售计划（销售前）",$L10*80%/180,$A$2="达成情况",IF(BL$4&gt;=$C10,"实际销售数量未更新",IF($C10&gt;BL$4,SUMIFS(销售取值基础数据!$J:$J,销售取值基础数据!$I:$I,$A10,销售取值基础数据!$B:$B,BL$4),"")/_xlfn.IFS(BL$4&lt;$C10,($L10-SUMIFS(销售取值基础数据!$J:$J,销售取值基础数据!$I:$I,$A10,销售取值基础数据!$B:$B,"&lt;="&amp;BK$4))*110%/(180-BK$4),BL$4&gt;=$C10,($L10-SUM(辅助表!$P10:BL10))*110%/(180-BK$4))),$A$2="实际销售",IF($C10&gt;BL$4,SUMIFS(销售取值基础数据!$J:$J,销售取值基础数据!$I:$I,$A10,销售取值基础数据!$B:$B,BL$4),""))</f>
        <v>0</v>
      </c>
      <c r="BM10" s="23" cm="1">
        <f t="array" ref="BM10" ca="1">_xlfn.IFS($A$2="销售计划（销售后）",_xlfn.IFS(BM$4&lt;$C10,($L10-SUMIFS(销售取值基础数据!$J:$J,销售取值基础数据!$I:$I,$A10,销售取值基础数据!$B:$B,"&lt;="&amp;BL$4))*110%/(180-BL$4),BM$4&gt;=$C10,($L10-SUM(辅助表!$P10:BM10))*110%/(180-BL$4)),$A$2="销售计划（销售前）",$L10*80%/180,$A$2="达成情况",IF(BM$4&gt;=$C10,"实际销售数量未更新",IF($C10&gt;BM$4,SUMIFS(销售取值基础数据!$J:$J,销售取值基础数据!$I:$I,$A10,销售取值基础数据!$B:$B,BM$4),"")/_xlfn.IFS(BM$4&lt;$C10,($L10-SUMIFS(销售取值基础数据!$J:$J,销售取值基础数据!$I:$I,$A10,销售取值基础数据!$B:$B,"&lt;="&amp;BL$4))*110%/(180-BL$4),BM$4&gt;=$C10,($L10-SUM(辅助表!$P10:BM10))*110%/(180-BL$4))),$A$2="实际销售",IF($C10&gt;BM$4,SUMIFS(销售取值基础数据!$J:$J,销售取值基础数据!$I:$I,$A10,销售取值基础数据!$B:$B,BM$4),""))</f>
        <v>0</v>
      </c>
      <c r="BN10" s="23" cm="1">
        <f t="array" ref="BN10" ca="1">_xlfn.IFS($A$2="销售计划（销售后）",_xlfn.IFS(BN$4&lt;$C10,($L10-SUMIFS(销售取值基础数据!$J:$J,销售取值基础数据!$I:$I,$A10,销售取值基础数据!$B:$B,"&lt;="&amp;BM$4))*110%/(180-BM$4),BN$4&gt;=$C10,($L10-SUM(辅助表!$P10:BN10))*110%/(180-BM$4)),$A$2="销售计划（销售前）",$L10*80%/180,$A$2="达成情况",IF(BN$4&gt;=$C10,"实际销售数量未更新",IF($C10&gt;BN$4,SUMIFS(销售取值基础数据!$J:$J,销售取值基础数据!$I:$I,$A10,销售取值基础数据!$B:$B,BN$4),"")/_xlfn.IFS(BN$4&lt;$C10,($L10-SUMIFS(销售取值基础数据!$J:$J,销售取值基础数据!$I:$I,$A10,销售取值基础数据!$B:$B,"&lt;="&amp;BM$4))*110%/(180-BM$4),BN$4&gt;=$C10,($L10-SUM(辅助表!$P10:BN10))*110%/(180-BM$4))),$A$2="实际销售",IF($C10&gt;BN$4,SUMIFS(销售取值基础数据!$J:$J,销售取值基础数据!$I:$I,$A10,销售取值基础数据!$B:$B,BN$4),""))</f>
        <v>0</v>
      </c>
      <c r="BO10" s="23" cm="1">
        <f t="array" ref="BO10" ca="1">_xlfn.IFS($A$2="销售计划（销售后）",_xlfn.IFS(BO$4&lt;$C10,($L10-SUMIFS(销售取值基础数据!$J:$J,销售取值基础数据!$I:$I,$A10,销售取值基础数据!$B:$B,"&lt;="&amp;BN$4))*110%/(180-BN$4),BO$4&gt;=$C10,($L10-SUM(辅助表!$P10:BO10))*110%/(180-BN$4)),$A$2="销售计划（销售前）",$L10*80%/180,$A$2="达成情况",IF(BO$4&gt;=$C10,"实际销售数量未更新",IF($C10&gt;BO$4,SUMIFS(销售取值基础数据!$J:$J,销售取值基础数据!$I:$I,$A10,销售取值基础数据!$B:$B,BO$4),"")/_xlfn.IFS(BO$4&lt;$C10,($L10-SUMIFS(销售取值基础数据!$J:$J,销售取值基础数据!$I:$I,$A10,销售取值基础数据!$B:$B,"&lt;="&amp;BN$4))*110%/(180-BN$4),BO$4&gt;=$C10,($L10-SUM(辅助表!$P10:BO10))*110%/(180-BN$4))),$A$2="实际销售",IF($C10&gt;BO$4,SUMIFS(销售取值基础数据!$J:$J,销售取值基础数据!$I:$I,$A10,销售取值基础数据!$B:$B,BO$4),""))</f>
        <v>0</v>
      </c>
      <c r="BP10" s="23" cm="1">
        <f t="array" ref="BP10" ca="1">_xlfn.IFS($A$2="销售计划（销售后）",_xlfn.IFS(BP$4&lt;$C10,($L10-SUMIFS(销售取值基础数据!$J:$J,销售取值基础数据!$I:$I,$A10,销售取值基础数据!$B:$B,"&lt;="&amp;BO$4))*110%/(180-BO$4),BP$4&gt;=$C10,($L10-SUM(辅助表!$P10:BP10))*110%/(180-BO$4)),$A$2="销售计划（销售前）",$L10*80%/180,$A$2="达成情况",IF(BP$4&gt;=$C10,"实际销售数量未更新",IF($C10&gt;BP$4,SUMIFS(销售取值基础数据!$J:$J,销售取值基础数据!$I:$I,$A10,销售取值基础数据!$B:$B,BP$4),"")/_xlfn.IFS(BP$4&lt;$C10,($L10-SUMIFS(销售取值基础数据!$J:$J,销售取值基础数据!$I:$I,$A10,销售取值基础数据!$B:$B,"&lt;="&amp;BO$4))*110%/(180-BO$4),BP$4&gt;=$C10,($L10-SUM(辅助表!$P10:BP10))*110%/(180-BO$4))),$A$2="实际销售",IF($C10&gt;BP$4,SUMIFS(销售取值基础数据!$J:$J,销售取值基础数据!$I:$I,$A10,销售取值基础数据!$B:$B,BP$4),""))</f>
        <v>0</v>
      </c>
      <c r="BQ10" s="23" cm="1">
        <f t="array" ref="BQ10" ca="1">_xlfn.IFS($A$2="销售计划（销售后）",_xlfn.IFS(BQ$4&lt;$C10,($L10-SUMIFS(销售取值基础数据!$J:$J,销售取值基础数据!$I:$I,$A10,销售取值基础数据!$B:$B,"&lt;="&amp;BP$4))*110%/(180-BP$4),BQ$4&gt;=$C10,($L10-SUM(辅助表!$P10:BQ10))*110%/(180-BP$4)),$A$2="销售计划（销售前）",$L10*80%/180,$A$2="达成情况",IF(BQ$4&gt;=$C10,"实际销售数量未更新",IF($C10&gt;BQ$4,SUMIFS(销售取值基础数据!$J:$J,销售取值基础数据!$I:$I,$A10,销售取值基础数据!$B:$B,BQ$4),"")/_xlfn.IFS(BQ$4&lt;$C10,($L10-SUMIFS(销售取值基础数据!$J:$J,销售取值基础数据!$I:$I,$A10,销售取值基础数据!$B:$B,"&lt;="&amp;BP$4))*110%/(180-BP$4),BQ$4&gt;=$C10,($L10-SUM(辅助表!$P10:BQ10))*110%/(180-BP$4))),$A$2="实际销售",IF($C10&gt;BQ$4,SUMIFS(销售取值基础数据!$J:$J,销售取值基础数据!$I:$I,$A10,销售取值基础数据!$B:$B,BQ$4),""))</f>
        <v>0</v>
      </c>
      <c r="BR10" s="23" cm="1">
        <f t="array" ref="BR10" ca="1">_xlfn.IFS($A$2="销售计划（销售后）",_xlfn.IFS(BR$4&lt;$C10,($L10-SUMIFS(销售取值基础数据!$J:$J,销售取值基础数据!$I:$I,$A10,销售取值基础数据!$B:$B,"&lt;="&amp;BQ$4))*110%/(180-BQ$4),BR$4&gt;=$C10,($L10-SUM(辅助表!$P10:BR10))*110%/(180-BQ$4)),$A$2="销售计划（销售前）",$L10*80%/180,$A$2="达成情况",IF(BR$4&gt;=$C10,"实际销售数量未更新",IF($C10&gt;BR$4,SUMIFS(销售取值基础数据!$J:$J,销售取值基础数据!$I:$I,$A10,销售取值基础数据!$B:$B,BR$4),"")/_xlfn.IFS(BR$4&lt;$C10,($L10-SUMIFS(销售取值基础数据!$J:$J,销售取值基础数据!$I:$I,$A10,销售取值基础数据!$B:$B,"&lt;="&amp;BQ$4))*110%/(180-BQ$4),BR$4&gt;=$C10,($L10-SUM(辅助表!$P10:BR10))*110%/(180-BQ$4))),$A$2="实际销售",IF($C10&gt;BR$4,SUMIFS(销售取值基础数据!$J:$J,销售取值基础数据!$I:$I,$A10,销售取值基础数据!$B:$B,BR$4),""))</f>
        <v>0</v>
      </c>
      <c r="BS10" s="23" cm="1">
        <f t="array" ref="BS10" ca="1">_xlfn.IFS($A$2="销售计划（销售后）",_xlfn.IFS(BS$4&lt;$C10,($L10-SUMIFS(销售取值基础数据!$J:$J,销售取值基础数据!$I:$I,$A10,销售取值基础数据!$B:$B,"&lt;="&amp;BR$4))*110%/(180-BR$4),BS$4&gt;=$C10,($L10-SUM(辅助表!$P10:BS10))*110%/(180-BR$4)),$A$2="销售计划（销售前）",$L10*80%/180,$A$2="达成情况",IF(BS$4&gt;=$C10,"实际销售数量未更新",IF($C10&gt;BS$4,SUMIFS(销售取值基础数据!$J:$J,销售取值基础数据!$I:$I,$A10,销售取值基础数据!$B:$B,BS$4),"")/_xlfn.IFS(BS$4&lt;$C10,($L10-SUMIFS(销售取值基础数据!$J:$J,销售取值基础数据!$I:$I,$A10,销售取值基础数据!$B:$B,"&lt;="&amp;BR$4))*110%/(180-BR$4),BS$4&gt;=$C10,($L10-SUM(辅助表!$P10:BS10))*110%/(180-BR$4))),$A$2="实际销售",IF($C10&gt;BS$4,SUMIFS(销售取值基础数据!$J:$J,销售取值基础数据!$I:$I,$A10,销售取值基础数据!$B:$B,BS$4),""))</f>
        <v>0</v>
      </c>
      <c r="BT10" s="23" cm="1">
        <f t="array" ref="BT10" ca="1">_xlfn.IFS($A$2="销售计划（销售后）",_xlfn.IFS(BT$4&lt;$C10,($L10-SUMIFS(销售取值基础数据!$J:$J,销售取值基础数据!$I:$I,$A10,销售取值基础数据!$B:$B,"&lt;="&amp;BS$4))*110%/(180-BS$4),BT$4&gt;=$C10,($L10-SUM(辅助表!$P10:BT10))*110%/(180-BS$4)),$A$2="销售计划（销售前）",$L10*80%/180,$A$2="达成情况",IF(BT$4&gt;=$C10,"实际销售数量未更新",IF($C10&gt;BT$4,SUMIFS(销售取值基础数据!$J:$J,销售取值基础数据!$I:$I,$A10,销售取值基础数据!$B:$B,BT$4),"")/_xlfn.IFS(BT$4&lt;$C10,($L10-SUMIFS(销售取值基础数据!$J:$J,销售取值基础数据!$I:$I,$A10,销售取值基础数据!$B:$B,"&lt;="&amp;BS$4))*110%/(180-BS$4),BT$4&gt;=$C10,($L10-SUM(辅助表!$P10:BT10))*110%/(180-BS$4))),$A$2="实际销售",IF($C10&gt;BT$4,SUMIFS(销售取值基础数据!$J:$J,销售取值基础数据!$I:$I,$A10,销售取值基础数据!$B:$B,BT$4),""))</f>
        <v>0</v>
      </c>
      <c r="BU10" s="23" cm="1">
        <f t="array" ref="BU10" ca="1">_xlfn.IFS($A$2="销售计划（销售后）",_xlfn.IFS(BU$4&lt;$C10,($L10-SUMIFS(销售取值基础数据!$J:$J,销售取值基础数据!$I:$I,$A10,销售取值基础数据!$B:$B,"&lt;="&amp;BT$4))*110%/(180-BT$4),BU$4&gt;=$C10,($L10-SUM(辅助表!$P10:BU10))*110%/(180-BT$4)),$A$2="销售计划（销售前）",$L10*80%/180,$A$2="达成情况",IF(BU$4&gt;=$C10,"实际销售数量未更新",IF($C10&gt;BU$4,SUMIFS(销售取值基础数据!$J:$J,销售取值基础数据!$I:$I,$A10,销售取值基础数据!$B:$B,BU$4),"")/_xlfn.IFS(BU$4&lt;$C10,($L10-SUMIFS(销售取值基础数据!$J:$J,销售取值基础数据!$I:$I,$A10,销售取值基础数据!$B:$B,"&lt;="&amp;BT$4))*110%/(180-BT$4),BU$4&gt;=$C10,($L10-SUM(辅助表!$P10:BU10))*110%/(180-BT$4))),$A$2="实际销售",IF($C10&gt;BU$4,SUMIFS(销售取值基础数据!$J:$J,销售取值基础数据!$I:$I,$A10,销售取值基础数据!$B:$B,BU$4),""))</f>
        <v>0</v>
      </c>
      <c r="BV10" s="23" cm="1">
        <f t="array" ref="BV10" ca="1">_xlfn.IFS($A$2="销售计划（销售后）",_xlfn.IFS(BV$4&lt;$C10,($L10-SUMIFS(销售取值基础数据!$J:$J,销售取值基础数据!$I:$I,$A10,销售取值基础数据!$B:$B,"&lt;="&amp;BU$4))*110%/(180-BU$4),BV$4&gt;=$C10,($L10-SUM(辅助表!$P10:BV10))*110%/(180-BU$4)),$A$2="销售计划（销售前）",$L10*80%/180,$A$2="达成情况",IF(BV$4&gt;=$C10,"实际销售数量未更新",IF($C10&gt;BV$4,SUMIFS(销售取值基础数据!$J:$J,销售取值基础数据!$I:$I,$A10,销售取值基础数据!$B:$B,BV$4),"")/_xlfn.IFS(BV$4&lt;$C10,($L10-SUMIFS(销售取值基础数据!$J:$J,销售取值基础数据!$I:$I,$A10,销售取值基础数据!$B:$B,"&lt;="&amp;BU$4))*110%/(180-BU$4),BV$4&gt;=$C10,($L10-SUM(辅助表!$P10:BV10))*110%/(180-BU$4))),$A$2="实际销售",IF($C10&gt;BV$4,SUMIFS(销售取值基础数据!$J:$J,销售取值基础数据!$I:$I,$A10,销售取值基础数据!$B:$B,BV$4),""))</f>
        <v>0</v>
      </c>
      <c r="BW10" s="23" cm="1">
        <f t="array" ref="BW10" ca="1">_xlfn.IFS($A$2="销售计划（销售后）",_xlfn.IFS(BW$4&lt;$C10,($L10-SUMIFS(销售取值基础数据!$J:$J,销售取值基础数据!$I:$I,$A10,销售取值基础数据!$B:$B,"&lt;="&amp;BV$4))*110%/(180-BV$4),BW$4&gt;=$C10,($L10-SUM(辅助表!$P10:BW10))*110%/(180-BV$4)),$A$2="销售计划（销售前）",$L10*80%/180,$A$2="达成情况",IF(BW$4&gt;=$C10,"实际销售数量未更新",IF($C10&gt;BW$4,SUMIFS(销售取值基础数据!$J:$J,销售取值基础数据!$I:$I,$A10,销售取值基础数据!$B:$B,BW$4),"")/_xlfn.IFS(BW$4&lt;$C10,($L10-SUMIFS(销售取值基础数据!$J:$J,销售取值基础数据!$I:$I,$A10,销售取值基础数据!$B:$B,"&lt;="&amp;BV$4))*110%/(180-BV$4),BW$4&gt;=$C10,($L10-SUM(辅助表!$P10:BW10))*110%/(180-BV$4))),$A$2="实际销售",IF($C10&gt;BW$4,SUMIFS(销售取值基础数据!$J:$J,销售取值基础数据!$I:$I,$A10,销售取值基础数据!$B:$B,BW$4),""))</f>
        <v>0</v>
      </c>
      <c r="BX10" s="23" cm="1">
        <f t="array" ref="BX10" ca="1">_xlfn.IFS($A$2="销售计划（销售后）",_xlfn.IFS(BX$4&lt;$C10,($L10-SUMIFS(销售取值基础数据!$J:$J,销售取值基础数据!$I:$I,$A10,销售取值基础数据!$B:$B,"&lt;="&amp;BW$4))*110%/(180-BW$4),BX$4&gt;=$C10,($L10-SUM(辅助表!$P10:BX10))*110%/(180-BW$4)),$A$2="销售计划（销售前）",$L10*80%/180,$A$2="达成情况",IF(BX$4&gt;=$C10,"实际销售数量未更新",IF($C10&gt;BX$4,SUMIFS(销售取值基础数据!$J:$J,销售取值基础数据!$I:$I,$A10,销售取值基础数据!$B:$B,BX$4),"")/_xlfn.IFS(BX$4&lt;$C10,($L10-SUMIFS(销售取值基础数据!$J:$J,销售取值基础数据!$I:$I,$A10,销售取值基础数据!$B:$B,"&lt;="&amp;BW$4))*110%/(180-BW$4),BX$4&gt;=$C10,($L10-SUM(辅助表!$P10:BX10))*110%/(180-BW$4))),$A$2="实际销售",IF($C10&gt;BX$4,SUMIFS(销售取值基础数据!$J:$J,销售取值基础数据!$I:$I,$A10,销售取值基础数据!$B:$B,BX$4),""))</f>
        <v>0</v>
      </c>
      <c r="BY10" s="23" cm="1">
        <f t="array" ref="BY10" ca="1">_xlfn.IFS($A$2="销售计划（销售后）",_xlfn.IFS(BY$4&lt;$C10,($L10-SUMIFS(销售取值基础数据!$J:$J,销售取值基础数据!$I:$I,$A10,销售取值基础数据!$B:$B,"&lt;="&amp;BX$4))*110%/(180-BX$4),BY$4&gt;=$C10,($L10-SUM(辅助表!$P10:BY10))*110%/(180-BX$4)),$A$2="销售计划（销售前）",$L10*80%/180,$A$2="达成情况",IF(BY$4&gt;=$C10,"实际销售数量未更新",IF($C10&gt;BY$4,SUMIFS(销售取值基础数据!$J:$J,销售取值基础数据!$I:$I,$A10,销售取值基础数据!$B:$B,BY$4),"")/_xlfn.IFS(BY$4&lt;$C10,($L10-SUMIFS(销售取值基础数据!$J:$J,销售取值基础数据!$I:$I,$A10,销售取值基础数据!$B:$B,"&lt;="&amp;BX$4))*110%/(180-BX$4),BY$4&gt;=$C10,($L10-SUM(辅助表!$P10:BY10))*110%/(180-BX$4))),$A$2="实际销售",IF($C10&gt;BY$4,SUMIFS(销售取值基础数据!$J:$J,销售取值基础数据!$I:$I,$A10,销售取值基础数据!$B:$B,BY$4),""))</f>
        <v>0</v>
      </c>
      <c r="BZ10" s="23" cm="1">
        <f t="array" ref="BZ10" ca="1">_xlfn.IFS($A$2="销售计划（销售后）",_xlfn.IFS(BZ$4&lt;$C10,($L10-SUMIFS(销售取值基础数据!$J:$J,销售取值基础数据!$I:$I,$A10,销售取值基础数据!$B:$B,"&lt;="&amp;BY$4))*110%/(180-BY$4),BZ$4&gt;=$C10,($L10-SUM(辅助表!$P10:BZ10))*110%/(180-BY$4)),$A$2="销售计划（销售前）",$L10*80%/180,$A$2="达成情况",IF(BZ$4&gt;=$C10,"实际销售数量未更新",IF($C10&gt;BZ$4,SUMIFS(销售取值基础数据!$J:$J,销售取值基础数据!$I:$I,$A10,销售取值基础数据!$B:$B,BZ$4),"")/_xlfn.IFS(BZ$4&lt;$C10,($L10-SUMIFS(销售取值基础数据!$J:$J,销售取值基础数据!$I:$I,$A10,销售取值基础数据!$B:$B,"&lt;="&amp;BY$4))*110%/(180-BY$4),BZ$4&gt;=$C10,($L10-SUM(辅助表!$P10:BZ10))*110%/(180-BY$4))),$A$2="实际销售",IF($C10&gt;BZ$4,SUMIFS(销售取值基础数据!$J:$J,销售取值基础数据!$I:$I,$A10,销售取值基础数据!$B:$B,BZ$4),""))</f>
        <v>0</v>
      </c>
      <c r="CA10" s="23" cm="1">
        <f t="array" ref="CA10" ca="1">_xlfn.IFS($A$2="销售计划（销售后）",_xlfn.IFS(CA$4&lt;$C10,($L10-SUMIFS(销售取值基础数据!$J:$J,销售取值基础数据!$I:$I,$A10,销售取值基础数据!$B:$B,"&lt;="&amp;BZ$4))*110%/(180-BZ$4),CA$4&gt;=$C10,($L10-SUM(辅助表!$P10:CA10))*110%/(180-BZ$4)),$A$2="销售计划（销售前）",$L10*80%/180,$A$2="达成情况",IF(CA$4&gt;=$C10,"实际销售数量未更新",IF($C10&gt;CA$4,SUMIFS(销售取值基础数据!$J:$J,销售取值基础数据!$I:$I,$A10,销售取值基础数据!$B:$B,CA$4),"")/_xlfn.IFS(CA$4&lt;$C10,($L10-SUMIFS(销售取值基础数据!$J:$J,销售取值基础数据!$I:$I,$A10,销售取值基础数据!$B:$B,"&lt;="&amp;BZ$4))*110%/(180-BZ$4),CA$4&gt;=$C10,($L10-SUM(辅助表!$P10:CA10))*110%/(180-BZ$4))),$A$2="实际销售",IF($C10&gt;CA$4,SUMIFS(销售取值基础数据!$J:$J,销售取值基础数据!$I:$I,$A10,销售取值基础数据!$B:$B,CA$4),""))</f>
        <v>0</v>
      </c>
      <c r="CB10" s="23" cm="1">
        <f t="array" ref="CB10" ca="1">_xlfn.IFS($A$2="销售计划（销售后）",_xlfn.IFS(CB$4&lt;$C10,($L10-SUMIFS(销售取值基础数据!$J:$J,销售取值基础数据!$I:$I,$A10,销售取值基础数据!$B:$B,"&lt;="&amp;CA$4))*110%/(180-CA$4),CB$4&gt;=$C10,($L10-SUM(辅助表!$P10:CB10))*110%/(180-CA$4)),$A$2="销售计划（销售前）",$L10*80%/180,$A$2="达成情况",IF(CB$4&gt;=$C10,"实际销售数量未更新",IF($C10&gt;CB$4,SUMIFS(销售取值基础数据!$J:$J,销售取值基础数据!$I:$I,$A10,销售取值基础数据!$B:$B,CB$4),"")/_xlfn.IFS(CB$4&lt;$C10,($L10-SUMIFS(销售取值基础数据!$J:$J,销售取值基础数据!$I:$I,$A10,销售取值基础数据!$B:$B,"&lt;="&amp;CA$4))*110%/(180-CA$4),CB$4&gt;=$C10,($L10-SUM(辅助表!$P10:CB10))*110%/(180-CA$4))),$A$2="实际销售",IF($C10&gt;CB$4,SUMIFS(销售取值基础数据!$J:$J,销售取值基础数据!$I:$I,$A10,销售取值基础数据!$B:$B,CB$4),""))</f>
        <v>0</v>
      </c>
      <c r="CC10" s="23" cm="1">
        <f t="array" ref="CC10" ca="1">_xlfn.IFS($A$2="销售计划（销售后）",_xlfn.IFS(CC$4&lt;$C10,($L10-SUMIFS(销售取值基础数据!$J:$J,销售取值基础数据!$I:$I,$A10,销售取值基础数据!$B:$B,"&lt;="&amp;CB$4))*110%/(180-CB$4),CC$4&gt;=$C10,($L10-SUM(辅助表!$P10:CC10))*110%/(180-CB$4)),$A$2="销售计划（销售前）",$L10*80%/180,$A$2="达成情况",IF(CC$4&gt;=$C10,"实际销售数量未更新",IF($C10&gt;CC$4,SUMIFS(销售取值基础数据!$J:$J,销售取值基础数据!$I:$I,$A10,销售取值基础数据!$B:$B,CC$4),"")/_xlfn.IFS(CC$4&lt;$C10,($L10-SUMIFS(销售取值基础数据!$J:$J,销售取值基础数据!$I:$I,$A10,销售取值基础数据!$B:$B,"&lt;="&amp;CB$4))*110%/(180-CB$4),CC$4&gt;=$C10,($L10-SUM(辅助表!$P10:CC10))*110%/(180-CB$4))),$A$2="实际销售",IF($C10&gt;CC$4,SUMIFS(销售取值基础数据!$J:$J,销售取值基础数据!$I:$I,$A10,销售取值基础数据!$B:$B,CC$4),""))</f>
        <v>0</v>
      </c>
      <c r="CD10" s="23" cm="1">
        <f t="array" ref="CD10" ca="1">_xlfn.IFS($A$2="销售计划（销售后）",_xlfn.IFS(CD$4&lt;$C10,($L10-SUMIFS(销售取值基础数据!$J:$J,销售取值基础数据!$I:$I,$A10,销售取值基础数据!$B:$B,"&lt;="&amp;CC$4))*110%/(180-CC$4),CD$4&gt;=$C10,($L10-SUM(辅助表!$P10:CD10))*110%/(180-CC$4)),$A$2="销售计划（销售前）",$L10*80%/180,$A$2="达成情况",IF(CD$4&gt;=$C10,"实际销售数量未更新",IF($C10&gt;CD$4,SUMIFS(销售取值基础数据!$J:$J,销售取值基础数据!$I:$I,$A10,销售取值基础数据!$B:$B,CD$4),"")/_xlfn.IFS(CD$4&lt;$C10,($L10-SUMIFS(销售取值基础数据!$J:$J,销售取值基础数据!$I:$I,$A10,销售取值基础数据!$B:$B,"&lt;="&amp;CC$4))*110%/(180-CC$4),CD$4&gt;=$C10,($L10-SUM(辅助表!$P10:CD10))*110%/(180-CC$4))),$A$2="实际销售",IF($C10&gt;CD$4,SUMIFS(销售取值基础数据!$J:$J,销售取值基础数据!$I:$I,$A10,销售取值基础数据!$B:$B,CD$4),""))</f>
        <v>0</v>
      </c>
      <c r="CE10" s="23" cm="1">
        <f t="array" ref="CE10" ca="1">_xlfn.IFS($A$2="销售计划（销售后）",_xlfn.IFS(CE$4&lt;$C10,($L10-SUMIFS(销售取值基础数据!$J:$J,销售取值基础数据!$I:$I,$A10,销售取值基础数据!$B:$B,"&lt;="&amp;CD$4))*110%/(180-CD$4),CE$4&gt;=$C10,($L10-SUM(辅助表!$P10:CE10))*110%/(180-CD$4)),$A$2="销售计划（销售前）",$L10*80%/180,$A$2="达成情况",IF(CE$4&gt;=$C10,"实际销售数量未更新",IF($C10&gt;CE$4,SUMIFS(销售取值基础数据!$J:$J,销售取值基础数据!$I:$I,$A10,销售取值基础数据!$B:$B,CE$4),"")/_xlfn.IFS(CE$4&lt;$C10,($L10-SUMIFS(销售取值基础数据!$J:$J,销售取值基础数据!$I:$I,$A10,销售取值基础数据!$B:$B,"&lt;="&amp;CD$4))*110%/(180-CD$4),CE$4&gt;=$C10,($L10-SUM(辅助表!$P10:CE10))*110%/(180-CD$4))),$A$2="实际销售",IF($C10&gt;CE$4,SUMIFS(销售取值基础数据!$J:$J,销售取值基础数据!$I:$I,$A10,销售取值基础数据!$B:$B,CE$4),""))</f>
        <v>0</v>
      </c>
      <c r="CF10" s="23" cm="1">
        <f t="array" ref="CF10" ca="1">_xlfn.IFS($A$2="销售计划（销售后）",_xlfn.IFS(CF$4&lt;$C10,($L10-SUMIFS(销售取值基础数据!$J:$J,销售取值基础数据!$I:$I,$A10,销售取值基础数据!$B:$B,"&lt;="&amp;CE$4))*110%/(180-CE$4),CF$4&gt;=$C10,($L10-SUM(辅助表!$P10:CF10))*110%/(180-CE$4)),$A$2="销售计划（销售前）",$L10*80%/180,$A$2="达成情况",IF(CF$4&gt;=$C10,"实际销售数量未更新",IF($C10&gt;CF$4,SUMIFS(销售取值基础数据!$J:$J,销售取值基础数据!$I:$I,$A10,销售取值基础数据!$B:$B,CF$4),"")/_xlfn.IFS(CF$4&lt;$C10,($L10-SUMIFS(销售取值基础数据!$J:$J,销售取值基础数据!$I:$I,$A10,销售取值基础数据!$B:$B,"&lt;="&amp;CE$4))*110%/(180-CE$4),CF$4&gt;=$C10,($L10-SUM(辅助表!$P10:CF10))*110%/(180-CE$4))),$A$2="实际销售",IF($C10&gt;CF$4,SUMIFS(销售取值基础数据!$J:$J,销售取值基础数据!$I:$I,$A10,销售取值基础数据!$B:$B,CF$4),""))</f>
        <v>0</v>
      </c>
      <c r="CG10" s="23" cm="1">
        <f t="array" ref="CG10" ca="1">_xlfn.IFS($A$2="销售计划（销售后）",_xlfn.IFS(CG$4&lt;$C10,($L10-SUMIFS(销售取值基础数据!$J:$J,销售取值基础数据!$I:$I,$A10,销售取值基础数据!$B:$B,"&lt;="&amp;CF$4))*110%/(180-CF$4),CG$4&gt;=$C10,($L10-SUM(辅助表!$P10:CG10))*110%/(180-CF$4)),$A$2="销售计划（销售前）",$L10*80%/180,$A$2="达成情况",IF(CG$4&gt;=$C10,"实际销售数量未更新",IF($C10&gt;CG$4,SUMIFS(销售取值基础数据!$J:$J,销售取值基础数据!$I:$I,$A10,销售取值基础数据!$B:$B,CG$4),"")/_xlfn.IFS(CG$4&lt;$C10,($L10-SUMIFS(销售取值基础数据!$J:$J,销售取值基础数据!$I:$I,$A10,销售取值基础数据!$B:$B,"&lt;="&amp;CF$4))*110%/(180-CF$4),CG$4&gt;=$C10,($L10-SUM(辅助表!$P10:CG10))*110%/(180-CF$4))),$A$2="实际销售",IF($C10&gt;CG$4,SUMIFS(销售取值基础数据!$J:$J,销售取值基础数据!$I:$I,$A10,销售取值基础数据!$B:$B,CG$4),""))</f>
        <v>0</v>
      </c>
      <c r="CH10" s="23" cm="1">
        <f t="array" ref="CH10" ca="1">_xlfn.IFS($A$2="销售计划（销售后）",_xlfn.IFS(CH$4&lt;$C10,($L10-SUMIFS(销售取值基础数据!$J:$J,销售取值基础数据!$I:$I,$A10,销售取值基础数据!$B:$B,"&lt;="&amp;CG$4))*110%/(180-CG$4),CH$4&gt;=$C10,($L10-SUM(辅助表!$P10:CH10))*110%/(180-CG$4)),$A$2="销售计划（销售前）",$L10*80%/180,$A$2="达成情况",IF(CH$4&gt;=$C10,"实际销售数量未更新",IF($C10&gt;CH$4,SUMIFS(销售取值基础数据!$J:$J,销售取值基础数据!$I:$I,$A10,销售取值基础数据!$B:$B,CH$4),"")/_xlfn.IFS(CH$4&lt;$C10,($L10-SUMIFS(销售取值基础数据!$J:$J,销售取值基础数据!$I:$I,$A10,销售取值基础数据!$B:$B,"&lt;="&amp;CG$4))*110%/(180-CG$4),CH$4&gt;=$C10,($L10-SUM(辅助表!$P10:CH10))*110%/(180-CG$4))),$A$2="实际销售",IF($C10&gt;CH$4,SUMIFS(销售取值基础数据!$J:$J,销售取值基础数据!$I:$I,$A10,销售取值基础数据!$B:$B,CH$4),""))</f>
        <v>0</v>
      </c>
      <c r="CI10" s="23" cm="1">
        <f t="array" ref="CI10" ca="1">_xlfn.IFS($A$2="销售计划（销售后）",_xlfn.IFS(CI$4&lt;$C10,($L10-SUMIFS(销售取值基础数据!$J:$J,销售取值基础数据!$I:$I,$A10,销售取值基础数据!$B:$B,"&lt;="&amp;CH$4))*110%/(180-CH$4),CI$4&gt;=$C10,($L10-SUM(辅助表!$P10:CI10))*110%/(180-CH$4)),$A$2="销售计划（销售前）",$L10*80%/180,$A$2="达成情况",IF(CI$4&gt;=$C10,"实际销售数量未更新",IF($C10&gt;CI$4,SUMIFS(销售取值基础数据!$J:$J,销售取值基础数据!$I:$I,$A10,销售取值基础数据!$B:$B,CI$4),"")/_xlfn.IFS(CI$4&lt;$C10,($L10-SUMIFS(销售取值基础数据!$J:$J,销售取值基础数据!$I:$I,$A10,销售取值基础数据!$B:$B,"&lt;="&amp;CH$4))*110%/(180-CH$4),CI$4&gt;=$C10,($L10-SUM(辅助表!$P10:CI10))*110%/(180-CH$4))),$A$2="实际销售",IF($C10&gt;CI$4,SUMIFS(销售取值基础数据!$J:$J,销售取值基础数据!$I:$I,$A10,销售取值基础数据!$B:$B,CI$4),""))</f>
        <v>0</v>
      </c>
      <c r="CJ10" s="23" cm="1">
        <f t="array" ref="CJ10" ca="1">_xlfn.IFS($A$2="销售计划（销售后）",_xlfn.IFS(CJ$4&lt;$C10,($L10-SUMIFS(销售取值基础数据!$J:$J,销售取值基础数据!$I:$I,$A10,销售取值基础数据!$B:$B,"&lt;="&amp;CI$4))*110%/(180-CI$4),CJ$4&gt;=$C10,($L10-SUM(辅助表!$P10:CJ10))*110%/(180-CI$4)),$A$2="销售计划（销售前）",$L10*80%/180,$A$2="达成情况",IF(CJ$4&gt;=$C10,"实际销售数量未更新",IF($C10&gt;CJ$4,SUMIFS(销售取值基础数据!$J:$J,销售取值基础数据!$I:$I,$A10,销售取值基础数据!$B:$B,CJ$4),"")/_xlfn.IFS(CJ$4&lt;$C10,($L10-SUMIFS(销售取值基础数据!$J:$J,销售取值基础数据!$I:$I,$A10,销售取值基础数据!$B:$B,"&lt;="&amp;CI$4))*110%/(180-CI$4),CJ$4&gt;=$C10,($L10-SUM(辅助表!$P10:CJ10))*110%/(180-CI$4))),$A$2="实际销售",IF($C10&gt;CJ$4,SUMIFS(销售取值基础数据!$J:$J,销售取值基础数据!$I:$I,$A10,销售取值基础数据!$B:$B,CJ$4),""))</f>
        <v>0</v>
      </c>
      <c r="CK10" s="23" cm="1">
        <f t="array" ref="CK10" ca="1">_xlfn.IFS($A$2="销售计划（销售后）",_xlfn.IFS(CK$4&lt;$C10,($L10-SUMIFS(销售取值基础数据!$J:$J,销售取值基础数据!$I:$I,$A10,销售取值基础数据!$B:$B,"&lt;="&amp;CJ$4))*110%/(180-CJ$4),CK$4&gt;=$C10,($L10-SUM(辅助表!$P10:CK10))*110%/(180-CJ$4)),$A$2="销售计划（销售前）",$L10*80%/180,$A$2="达成情况",IF(CK$4&gt;=$C10,"实际销售数量未更新",IF($C10&gt;CK$4,SUMIFS(销售取值基础数据!$J:$J,销售取值基础数据!$I:$I,$A10,销售取值基础数据!$B:$B,CK$4),"")/_xlfn.IFS(CK$4&lt;$C10,($L10-SUMIFS(销售取值基础数据!$J:$J,销售取值基础数据!$I:$I,$A10,销售取值基础数据!$B:$B,"&lt;="&amp;CJ$4))*110%/(180-CJ$4),CK$4&gt;=$C10,($L10-SUM(辅助表!$P10:CK10))*110%/(180-CJ$4))),$A$2="实际销售",IF($C10&gt;CK$4,SUMIFS(销售取值基础数据!$J:$J,销售取值基础数据!$I:$I,$A10,销售取值基础数据!$B:$B,CK$4),""))</f>
        <v>0</v>
      </c>
      <c r="CL10" s="23" cm="1">
        <f t="array" ref="CL10" ca="1">_xlfn.IFS($A$2="销售计划（销售后）",_xlfn.IFS(CL$4&lt;$C10,($L10-SUMIFS(销售取值基础数据!$J:$J,销售取值基础数据!$I:$I,$A10,销售取值基础数据!$B:$B,"&lt;="&amp;CK$4))*110%/(180-CK$4),CL$4&gt;=$C10,($L10-SUM(辅助表!$P10:CL10))*110%/(180-CK$4)),$A$2="销售计划（销售前）",$L10*80%/180,$A$2="达成情况",IF(CL$4&gt;=$C10,"实际销售数量未更新",IF($C10&gt;CL$4,SUMIFS(销售取值基础数据!$J:$J,销售取值基础数据!$I:$I,$A10,销售取值基础数据!$B:$B,CL$4),"")/_xlfn.IFS(CL$4&lt;$C10,($L10-SUMIFS(销售取值基础数据!$J:$J,销售取值基础数据!$I:$I,$A10,销售取值基础数据!$B:$B,"&lt;="&amp;CK$4))*110%/(180-CK$4),CL$4&gt;=$C10,($L10-SUM(辅助表!$P10:CL10))*110%/(180-CK$4))),$A$2="实际销售",IF($C10&gt;CL$4,SUMIFS(销售取值基础数据!$J:$J,销售取值基础数据!$I:$I,$A10,销售取值基础数据!$B:$B,CL$4),""))</f>
        <v>0</v>
      </c>
      <c r="CM10" s="23" cm="1">
        <f t="array" ref="CM10" ca="1">_xlfn.IFS($A$2="销售计划（销售后）",_xlfn.IFS(CM$4&lt;$C10,($L10-SUMIFS(销售取值基础数据!$J:$J,销售取值基础数据!$I:$I,$A10,销售取值基础数据!$B:$B,"&lt;="&amp;CL$4))*110%/(180-CL$4),CM$4&gt;=$C10,($L10-SUM(辅助表!$P10:CM10))*110%/(180-CL$4)),$A$2="销售计划（销售前）",$L10*80%/180,$A$2="达成情况",IF(CM$4&gt;=$C10,"实际销售数量未更新",IF($C10&gt;CM$4,SUMIFS(销售取值基础数据!$J:$J,销售取值基础数据!$I:$I,$A10,销售取值基础数据!$B:$B,CM$4),"")/_xlfn.IFS(CM$4&lt;$C10,($L10-SUMIFS(销售取值基础数据!$J:$J,销售取值基础数据!$I:$I,$A10,销售取值基础数据!$B:$B,"&lt;="&amp;CL$4))*110%/(180-CL$4),CM$4&gt;=$C10,($L10-SUM(辅助表!$P10:CM10))*110%/(180-CL$4))),$A$2="实际销售",IF($C10&gt;CM$4,SUMIFS(销售取值基础数据!$J:$J,销售取值基础数据!$I:$I,$A10,销售取值基础数据!$B:$B,CM$4),""))</f>
        <v>0</v>
      </c>
      <c r="CN10" s="23" cm="1">
        <f t="array" ref="CN10" ca="1">_xlfn.IFS($A$2="销售计划（销售后）",_xlfn.IFS(CN$4&lt;$C10,($L10-SUMIFS(销售取值基础数据!$J:$J,销售取值基础数据!$I:$I,$A10,销售取值基础数据!$B:$B,"&lt;="&amp;CM$4))*110%/(180-CM$4),CN$4&gt;=$C10,($L10-SUM(辅助表!$P10:CN10))*110%/(180-CM$4)),$A$2="销售计划（销售前）",$L10*80%/180,$A$2="达成情况",IF(CN$4&gt;=$C10,"实际销售数量未更新",IF($C10&gt;CN$4,SUMIFS(销售取值基础数据!$J:$J,销售取值基础数据!$I:$I,$A10,销售取值基础数据!$B:$B,CN$4),"")/_xlfn.IFS(CN$4&lt;$C10,($L10-SUMIFS(销售取值基础数据!$J:$J,销售取值基础数据!$I:$I,$A10,销售取值基础数据!$B:$B,"&lt;="&amp;CM$4))*110%/(180-CM$4),CN$4&gt;=$C10,($L10-SUM(辅助表!$P10:CN10))*110%/(180-CM$4))),$A$2="实际销售",IF($C10&gt;CN$4,SUMIFS(销售取值基础数据!$J:$J,销售取值基础数据!$I:$I,$A10,销售取值基础数据!$B:$B,CN$4),""))</f>
        <v>0</v>
      </c>
      <c r="CO10" s="23" cm="1">
        <f t="array" ref="CO10" ca="1">_xlfn.IFS($A$2="销售计划（销售后）",_xlfn.IFS(CO$4&lt;$C10,($L10-SUMIFS(销售取值基础数据!$J:$J,销售取值基础数据!$I:$I,$A10,销售取值基础数据!$B:$B,"&lt;="&amp;CN$4))*110%/(180-CN$4),CO$4&gt;=$C10,($L10-SUM(辅助表!$P10:CO10))*110%/(180-CN$4)),$A$2="销售计划（销售前）",$L10*80%/180,$A$2="达成情况",IF(CO$4&gt;=$C10,"实际销售数量未更新",IF($C10&gt;CO$4,SUMIFS(销售取值基础数据!$J:$J,销售取值基础数据!$I:$I,$A10,销售取值基础数据!$B:$B,CO$4),"")/_xlfn.IFS(CO$4&lt;$C10,($L10-SUMIFS(销售取值基础数据!$J:$J,销售取值基础数据!$I:$I,$A10,销售取值基础数据!$B:$B,"&lt;="&amp;CN$4))*110%/(180-CN$4),CO$4&gt;=$C10,($L10-SUM(辅助表!$P10:CO10))*110%/(180-CN$4))),$A$2="实际销售",IF($C10&gt;CO$4,SUMIFS(销售取值基础数据!$J:$J,销售取值基础数据!$I:$I,$A10,销售取值基础数据!$B:$B,CO$4),""))</f>
        <v>0</v>
      </c>
      <c r="CP10" s="23" cm="1">
        <f t="array" ref="CP10" ca="1">_xlfn.IFS($A$2="销售计划（销售后）",_xlfn.IFS(CP$4&lt;$C10,($L10-SUMIFS(销售取值基础数据!$J:$J,销售取值基础数据!$I:$I,$A10,销售取值基础数据!$B:$B,"&lt;="&amp;CO$4))*110%/(180-CO$4),CP$4&gt;=$C10,($L10-SUM(辅助表!$P10:CP10))*110%/(180-CO$4)),$A$2="销售计划（销售前）",$L10*80%/180,$A$2="达成情况",IF(CP$4&gt;=$C10,"实际销售数量未更新",IF($C10&gt;CP$4,SUMIFS(销售取值基础数据!$J:$J,销售取值基础数据!$I:$I,$A10,销售取值基础数据!$B:$B,CP$4),"")/_xlfn.IFS(CP$4&lt;$C10,($L10-SUMIFS(销售取值基础数据!$J:$J,销售取值基础数据!$I:$I,$A10,销售取值基础数据!$B:$B,"&lt;="&amp;CO$4))*110%/(180-CO$4),CP$4&gt;=$C10,($L10-SUM(辅助表!$P10:CP10))*110%/(180-CO$4))),$A$2="实际销售",IF($C10&gt;CP$4,SUMIFS(销售取值基础数据!$J:$J,销售取值基础数据!$I:$I,$A10,销售取值基础数据!$B:$B,CP$4),""))</f>
        <v>0</v>
      </c>
      <c r="CQ10" s="23" cm="1">
        <f t="array" ref="CQ10" ca="1">_xlfn.IFS($A$2="销售计划（销售后）",_xlfn.IFS(CQ$4&lt;$C10,($L10-SUMIFS(销售取值基础数据!$J:$J,销售取值基础数据!$I:$I,$A10,销售取值基础数据!$B:$B,"&lt;="&amp;CP$4))*110%/(180-CP$4),CQ$4&gt;=$C10,($L10-SUM(辅助表!$P10:CQ10))*110%/(180-CP$4)),$A$2="销售计划（销售前）",$L10*80%/180,$A$2="达成情况",IF(CQ$4&gt;=$C10,"实际销售数量未更新",IF($C10&gt;CQ$4,SUMIFS(销售取值基础数据!$J:$J,销售取值基础数据!$I:$I,$A10,销售取值基础数据!$B:$B,CQ$4),"")/_xlfn.IFS(CQ$4&lt;$C10,($L10-SUMIFS(销售取值基础数据!$J:$J,销售取值基础数据!$I:$I,$A10,销售取值基础数据!$B:$B,"&lt;="&amp;CP$4))*110%/(180-CP$4),CQ$4&gt;=$C10,($L10-SUM(辅助表!$P10:CQ10))*110%/(180-CP$4))),$A$2="实际销售",IF($C10&gt;CQ$4,SUMIFS(销售取值基础数据!$J:$J,销售取值基础数据!$I:$I,$A10,销售取值基础数据!$B:$B,CQ$4),""))</f>
        <v>0</v>
      </c>
      <c r="CR10" s="23" cm="1">
        <f t="array" ref="CR10" ca="1">_xlfn.IFS($A$2="销售计划（销售后）",_xlfn.IFS(CR$4&lt;$C10,($L10-SUMIFS(销售取值基础数据!$J:$J,销售取值基础数据!$I:$I,$A10,销售取值基础数据!$B:$B,"&lt;="&amp;CQ$4))*110%/(180-CQ$4),CR$4&gt;=$C10,($L10-SUM(辅助表!$P10:CR10))*110%/(180-CQ$4)),$A$2="销售计划（销售前）",$L10*80%/180,$A$2="达成情况",IF(CR$4&gt;=$C10,"实际销售数量未更新",IF($C10&gt;CR$4,SUMIFS(销售取值基础数据!$J:$J,销售取值基础数据!$I:$I,$A10,销售取值基础数据!$B:$B,CR$4),"")/_xlfn.IFS(CR$4&lt;$C10,($L10-SUMIFS(销售取值基础数据!$J:$J,销售取值基础数据!$I:$I,$A10,销售取值基础数据!$B:$B,"&lt;="&amp;CQ$4))*110%/(180-CQ$4),CR$4&gt;=$C10,($L10-SUM(辅助表!$P10:CR10))*110%/(180-CQ$4))),$A$2="实际销售",IF($C10&gt;CR$4,SUMIFS(销售取值基础数据!$J:$J,销售取值基础数据!$I:$I,$A10,销售取值基础数据!$B:$B,CR$4),""))</f>
        <v>0</v>
      </c>
      <c r="CS10" s="23" cm="1">
        <f t="array" ref="CS10" ca="1">_xlfn.IFS($A$2="销售计划（销售后）",_xlfn.IFS(CS$4&lt;$C10,($L10-SUMIFS(销售取值基础数据!$J:$J,销售取值基础数据!$I:$I,$A10,销售取值基础数据!$B:$B,"&lt;="&amp;CR$4))*110%/(180-CR$4),CS$4&gt;=$C10,($L10-SUM(辅助表!$P10:CS10))*110%/(180-CR$4)),$A$2="销售计划（销售前）",$L10*80%/180,$A$2="达成情况",IF(CS$4&gt;=$C10,"实际销售数量未更新",IF($C10&gt;CS$4,SUMIFS(销售取值基础数据!$J:$J,销售取值基础数据!$I:$I,$A10,销售取值基础数据!$B:$B,CS$4),"")/_xlfn.IFS(CS$4&lt;$C10,($L10-SUMIFS(销售取值基础数据!$J:$J,销售取值基础数据!$I:$I,$A10,销售取值基础数据!$B:$B,"&lt;="&amp;CR$4))*110%/(180-CR$4),CS$4&gt;=$C10,($L10-SUM(辅助表!$P10:CS10))*110%/(180-CR$4))),$A$2="实际销售",IF($C10&gt;CS$4,SUMIFS(销售取值基础数据!$J:$J,销售取值基础数据!$I:$I,$A10,销售取值基础数据!$B:$B,CS$4),""))</f>
        <v>0</v>
      </c>
      <c r="CT10" s="23" cm="1">
        <f t="array" ref="CT10" ca="1">_xlfn.IFS($A$2="销售计划（销售后）",_xlfn.IFS(CT$4&lt;$C10,($L10-SUMIFS(销售取值基础数据!$J:$J,销售取值基础数据!$I:$I,$A10,销售取值基础数据!$B:$B,"&lt;="&amp;CS$4))*110%/(180-CS$4),CT$4&gt;=$C10,($L10-SUM(辅助表!$P10:CT10))*110%/(180-CS$4)),$A$2="销售计划（销售前）",$L10*80%/180,$A$2="达成情况",IF(CT$4&gt;=$C10,"实际销售数量未更新",IF($C10&gt;CT$4,SUMIFS(销售取值基础数据!$J:$J,销售取值基础数据!$I:$I,$A10,销售取值基础数据!$B:$B,CT$4),"")/_xlfn.IFS(CT$4&lt;$C10,($L10-SUMIFS(销售取值基础数据!$J:$J,销售取值基础数据!$I:$I,$A10,销售取值基础数据!$B:$B,"&lt;="&amp;CS$4))*110%/(180-CS$4),CT$4&gt;=$C10,($L10-SUM(辅助表!$P10:CT10))*110%/(180-CS$4))),$A$2="实际销售",IF($C10&gt;CT$4,SUMIFS(销售取值基础数据!$J:$J,销售取值基础数据!$I:$I,$A10,销售取值基础数据!$B:$B,CT$4),""))</f>
        <v>0</v>
      </c>
      <c r="CU10" s="23" cm="1">
        <f t="array" ref="CU10" ca="1">_xlfn.IFS($A$2="销售计划（销售后）",_xlfn.IFS(CU$4&lt;$C10,($L10-SUMIFS(销售取值基础数据!$J:$J,销售取值基础数据!$I:$I,$A10,销售取值基础数据!$B:$B,"&lt;="&amp;CT$4))*110%/(180-CT$4),CU$4&gt;=$C10,($L10-SUM(辅助表!$P10:CU10))*110%/(180-CT$4)),$A$2="销售计划（销售前）",$L10*80%/180,$A$2="达成情况",IF(CU$4&gt;=$C10,"实际销售数量未更新",IF($C10&gt;CU$4,SUMIFS(销售取值基础数据!$J:$J,销售取值基础数据!$I:$I,$A10,销售取值基础数据!$B:$B,CU$4),"")/_xlfn.IFS(CU$4&lt;$C10,($L10-SUMIFS(销售取值基础数据!$J:$J,销售取值基础数据!$I:$I,$A10,销售取值基础数据!$B:$B,"&lt;="&amp;CT$4))*110%/(180-CT$4),CU$4&gt;=$C10,($L10-SUM(辅助表!$P10:CU10))*110%/(180-CT$4))),$A$2="实际销售",IF($C10&gt;CU$4,SUMIFS(销售取值基础数据!$J:$J,销售取值基础数据!$I:$I,$A10,销售取值基础数据!$B:$B,CU$4),""))</f>
        <v>0</v>
      </c>
      <c r="CV10" s="23" cm="1">
        <f t="array" ref="CV10" ca="1">_xlfn.IFS($A$2="销售计划（销售后）",_xlfn.IFS(CV$4&lt;$C10,($L10-SUMIFS(销售取值基础数据!$J:$J,销售取值基础数据!$I:$I,$A10,销售取值基础数据!$B:$B,"&lt;="&amp;CU$4))*110%/(180-CU$4),CV$4&gt;=$C10,($L10-SUM(辅助表!$P10:CV10))*110%/(180-CU$4)),$A$2="销售计划（销售前）",$L10*80%/180,$A$2="达成情况",IF(CV$4&gt;=$C10,"实际销售数量未更新",IF($C10&gt;CV$4,SUMIFS(销售取值基础数据!$J:$J,销售取值基础数据!$I:$I,$A10,销售取值基础数据!$B:$B,CV$4),"")/_xlfn.IFS(CV$4&lt;$C10,($L10-SUMIFS(销售取值基础数据!$J:$J,销售取值基础数据!$I:$I,$A10,销售取值基础数据!$B:$B,"&lt;="&amp;CU$4))*110%/(180-CU$4),CV$4&gt;=$C10,($L10-SUM(辅助表!$P10:CV10))*110%/(180-CU$4))),$A$2="实际销售",IF($C10&gt;CV$4,SUMIFS(销售取值基础数据!$J:$J,销售取值基础数据!$I:$I,$A10,销售取值基础数据!$B:$B,CV$4),""))</f>
        <v>0</v>
      </c>
      <c r="CW10" s="23" cm="1">
        <f t="array" ref="CW10" ca="1">_xlfn.IFS($A$2="销售计划（销售后）",_xlfn.IFS(CW$4&lt;$C10,($L10-SUMIFS(销售取值基础数据!$J:$J,销售取值基础数据!$I:$I,$A10,销售取值基础数据!$B:$B,"&lt;="&amp;CV$4))*110%/(180-CV$4),CW$4&gt;=$C10,($L10-SUM(辅助表!$P10:CW10))*110%/(180-CV$4)),$A$2="销售计划（销售前）",$L10*80%/180,$A$2="达成情况",IF(CW$4&gt;=$C10,"实际销售数量未更新",IF($C10&gt;CW$4,SUMIFS(销售取值基础数据!$J:$J,销售取值基础数据!$I:$I,$A10,销售取值基础数据!$B:$B,CW$4),"")/_xlfn.IFS(CW$4&lt;$C10,($L10-SUMIFS(销售取值基础数据!$J:$J,销售取值基础数据!$I:$I,$A10,销售取值基础数据!$B:$B,"&lt;="&amp;CV$4))*110%/(180-CV$4),CW$4&gt;=$C10,($L10-SUM(辅助表!$P10:CW10))*110%/(180-CV$4))),$A$2="实际销售",IF($C10&gt;CW$4,SUMIFS(销售取值基础数据!$J:$J,销售取值基础数据!$I:$I,$A10,销售取值基础数据!$B:$B,CW$4),""))</f>
        <v>0</v>
      </c>
      <c r="CX10" s="23" cm="1">
        <f t="array" ref="CX10" ca="1">_xlfn.IFS($A$2="销售计划（销售后）",_xlfn.IFS(CX$4&lt;$C10,($L10-SUMIFS(销售取值基础数据!$J:$J,销售取值基础数据!$I:$I,$A10,销售取值基础数据!$B:$B,"&lt;="&amp;CW$4))*110%/(180-CW$4),CX$4&gt;=$C10,($L10-SUM(辅助表!$P10:CX10))*110%/(180-CW$4)),$A$2="销售计划（销售前）",$L10*80%/180,$A$2="达成情况",IF(CX$4&gt;=$C10,"实际销售数量未更新",IF($C10&gt;CX$4,SUMIFS(销售取值基础数据!$J:$J,销售取值基础数据!$I:$I,$A10,销售取值基础数据!$B:$B,CX$4),"")/_xlfn.IFS(CX$4&lt;$C10,($L10-SUMIFS(销售取值基础数据!$J:$J,销售取值基础数据!$I:$I,$A10,销售取值基础数据!$B:$B,"&lt;="&amp;CW$4))*110%/(180-CW$4),CX$4&gt;=$C10,($L10-SUM(辅助表!$P10:CX10))*110%/(180-CW$4))),$A$2="实际销售",IF($C10&gt;CX$4,SUMIFS(销售取值基础数据!$J:$J,销售取值基础数据!$I:$I,$A10,销售取值基础数据!$B:$B,CX$4),""))</f>
        <v>0</v>
      </c>
      <c r="CY10" s="23" cm="1">
        <f t="array" ref="CY10" ca="1">_xlfn.IFS($A$2="销售计划（销售后）",_xlfn.IFS(CY$4&lt;$C10,($L10-SUMIFS(销售取值基础数据!$J:$J,销售取值基础数据!$I:$I,$A10,销售取值基础数据!$B:$B,"&lt;="&amp;CX$4))*110%/(180-CX$4),CY$4&gt;=$C10,($L10-SUM(辅助表!$P10:CY10))*110%/(180-CX$4)),$A$2="销售计划（销售前）",$L10*80%/180,$A$2="达成情况",IF(CY$4&gt;=$C10,"实际销售数量未更新",IF($C10&gt;CY$4,SUMIFS(销售取值基础数据!$J:$J,销售取值基础数据!$I:$I,$A10,销售取值基础数据!$B:$B,CY$4),"")/_xlfn.IFS(CY$4&lt;$C10,($L10-SUMIFS(销售取值基础数据!$J:$J,销售取值基础数据!$I:$I,$A10,销售取值基础数据!$B:$B,"&lt;="&amp;CX$4))*110%/(180-CX$4),CY$4&gt;=$C10,($L10-SUM(辅助表!$P10:CY10))*110%/(180-CX$4))),$A$2="实际销售",IF($C10&gt;CY$4,SUMIFS(销售取值基础数据!$J:$J,销售取值基础数据!$I:$I,$A10,销售取值基础数据!$B:$B,CY$4),""))</f>
        <v>0</v>
      </c>
      <c r="CZ10" s="23" cm="1">
        <f t="array" ref="CZ10" ca="1">_xlfn.IFS($A$2="销售计划（销售后）",_xlfn.IFS(CZ$4&lt;$C10,($L10-SUMIFS(销售取值基础数据!$J:$J,销售取值基础数据!$I:$I,$A10,销售取值基础数据!$B:$B,"&lt;="&amp;CY$4))*110%/(180-CY$4),CZ$4&gt;=$C10,($L10-SUM(辅助表!$P10:CZ10))*110%/(180-CY$4)),$A$2="销售计划（销售前）",$L10*80%/180,$A$2="达成情况",IF(CZ$4&gt;=$C10,"实际销售数量未更新",IF($C10&gt;CZ$4,SUMIFS(销售取值基础数据!$J:$J,销售取值基础数据!$I:$I,$A10,销售取值基础数据!$B:$B,CZ$4),"")/_xlfn.IFS(CZ$4&lt;$C10,($L10-SUMIFS(销售取值基础数据!$J:$J,销售取值基础数据!$I:$I,$A10,销售取值基础数据!$B:$B,"&lt;="&amp;CY$4))*110%/(180-CY$4),CZ$4&gt;=$C10,($L10-SUM(辅助表!$P10:CZ10))*110%/(180-CY$4))),$A$2="实际销售",IF($C10&gt;CZ$4,SUMIFS(销售取值基础数据!$J:$J,销售取值基础数据!$I:$I,$A10,销售取值基础数据!$B:$B,CZ$4),""))</f>
        <v>0</v>
      </c>
      <c r="DA10" s="23" cm="1">
        <f t="array" ref="DA10" ca="1">_xlfn.IFS($A$2="销售计划（销售后）",_xlfn.IFS(DA$4&lt;$C10,($L10-SUMIFS(销售取值基础数据!$J:$J,销售取值基础数据!$I:$I,$A10,销售取值基础数据!$B:$B,"&lt;="&amp;CZ$4))*110%/(180-CZ$4),DA$4&gt;=$C10,($L10-SUM(辅助表!$P10:DA10))*110%/(180-CZ$4)),$A$2="销售计划（销售前）",$L10*80%/180,$A$2="达成情况",IF(DA$4&gt;=$C10,"实际销售数量未更新",IF($C10&gt;DA$4,SUMIFS(销售取值基础数据!$J:$J,销售取值基础数据!$I:$I,$A10,销售取值基础数据!$B:$B,DA$4),"")/_xlfn.IFS(DA$4&lt;$C10,($L10-SUMIFS(销售取值基础数据!$J:$J,销售取值基础数据!$I:$I,$A10,销售取值基础数据!$B:$B,"&lt;="&amp;CZ$4))*110%/(180-CZ$4),DA$4&gt;=$C10,($L10-SUM(辅助表!$P10:DA10))*110%/(180-CZ$4))),$A$2="实际销售",IF($C10&gt;DA$4,SUMIFS(销售取值基础数据!$J:$J,销售取值基础数据!$I:$I,$A10,销售取值基础数据!$B:$B,DA$4),""))</f>
        <v>0</v>
      </c>
      <c r="DB10" s="23" cm="1">
        <f t="array" ref="DB10" ca="1">_xlfn.IFS($A$2="销售计划（销售后）",_xlfn.IFS(DB$4&lt;$C10,($L10-SUMIFS(销售取值基础数据!$J:$J,销售取值基础数据!$I:$I,$A10,销售取值基础数据!$B:$B,"&lt;="&amp;DA$4))*110%/(180-DA$4),DB$4&gt;=$C10,($L10-SUM(辅助表!$P10:DB10))*110%/(180-DA$4)),$A$2="销售计划（销售前）",$L10*80%/180,$A$2="达成情况",IF(DB$4&gt;=$C10,"实际销售数量未更新",IF($C10&gt;DB$4,SUMIFS(销售取值基础数据!$J:$J,销售取值基础数据!$I:$I,$A10,销售取值基础数据!$B:$B,DB$4),"")/_xlfn.IFS(DB$4&lt;$C10,($L10-SUMIFS(销售取值基础数据!$J:$J,销售取值基础数据!$I:$I,$A10,销售取值基础数据!$B:$B,"&lt;="&amp;DA$4))*110%/(180-DA$4),DB$4&gt;=$C10,($L10-SUM(辅助表!$P10:DB10))*110%/(180-DA$4))),$A$2="实际销售",IF($C10&gt;DB$4,SUMIFS(销售取值基础数据!$J:$J,销售取值基础数据!$I:$I,$A10,销售取值基础数据!$B:$B,DB$4),""))</f>
        <v>0</v>
      </c>
      <c r="DC10" s="23" cm="1">
        <f t="array" ref="DC10" ca="1">_xlfn.IFS($A$2="销售计划（销售后）",_xlfn.IFS(DC$4&lt;$C10,($L10-SUMIFS(销售取值基础数据!$J:$J,销售取值基础数据!$I:$I,$A10,销售取值基础数据!$B:$B,"&lt;="&amp;DB$4))*110%/(180-DB$4),DC$4&gt;=$C10,($L10-SUM(辅助表!$P10:DC10))*110%/(180-DB$4)),$A$2="销售计划（销售前）",$L10*80%/180,$A$2="达成情况",IF(DC$4&gt;=$C10,"实际销售数量未更新",IF($C10&gt;DC$4,SUMIFS(销售取值基础数据!$J:$J,销售取值基础数据!$I:$I,$A10,销售取值基础数据!$B:$B,DC$4),"")/_xlfn.IFS(DC$4&lt;$C10,($L10-SUMIFS(销售取值基础数据!$J:$J,销售取值基础数据!$I:$I,$A10,销售取值基础数据!$B:$B,"&lt;="&amp;DB$4))*110%/(180-DB$4),DC$4&gt;=$C10,($L10-SUM(辅助表!$P10:DC10))*110%/(180-DB$4))),$A$2="实际销售",IF($C10&gt;DC$4,SUMIFS(销售取值基础数据!$J:$J,销售取值基础数据!$I:$I,$A10,销售取值基础数据!$B:$B,DC$4),""))</f>
        <v>0</v>
      </c>
      <c r="DD10" s="23" cm="1">
        <f t="array" ref="DD10" ca="1">_xlfn.IFS($A$2="销售计划（销售后）",_xlfn.IFS(DD$4&lt;$C10,($L10-SUMIFS(销售取值基础数据!$J:$J,销售取值基础数据!$I:$I,$A10,销售取值基础数据!$B:$B,"&lt;="&amp;DC$4))*110%/(180-DC$4),DD$4&gt;=$C10,($L10-SUM(辅助表!$P10:DD10))*110%/(180-DC$4)),$A$2="销售计划（销售前）",$L10*80%/180,$A$2="达成情况",IF(DD$4&gt;=$C10,"实际销售数量未更新",IF($C10&gt;DD$4,SUMIFS(销售取值基础数据!$J:$J,销售取值基础数据!$I:$I,$A10,销售取值基础数据!$B:$B,DD$4),"")/_xlfn.IFS(DD$4&lt;$C10,($L10-SUMIFS(销售取值基础数据!$J:$J,销售取值基础数据!$I:$I,$A10,销售取值基础数据!$B:$B,"&lt;="&amp;DC$4))*110%/(180-DC$4),DD$4&gt;=$C10,($L10-SUM(辅助表!$P10:DD10))*110%/(180-DC$4))),$A$2="实际销售",IF($C10&gt;DD$4,SUMIFS(销售取值基础数据!$J:$J,销售取值基础数据!$I:$I,$A10,销售取值基础数据!$B:$B,DD$4),""))</f>
        <v>0</v>
      </c>
      <c r="DE10" s="23" cm="1">
        <f t="array" ref="DE10" ca="1">_xlfn.IFS($A$2="销售计划（销售后）",_xlfn.IFS(DE$4&lt;$C10,($L10-SUMIFS(销售取值基础数据!$J:$J,销售取值基础数据!$I:$I,$A10,销售取值基础数据!$B:$B,"&lt;="&amp;DD$4))*110%/(180-DD$4),DE$4&gt;=$C10,($L10-SUM(辅助表!$P10:DE10))*110%/(180-DD$4)),$A$2="销售计划（销售前）",$L10*80%/180,$A$2="达成情况",IF(DE$4&gt;=$C10,"实际销售数量未更新",IF($C10&gt;DE$4,SUMIFS(销售取值基础数据!$J:$J,销售取值基础数据!$I:$I,$A10,销售取值基础数据!$B:$B,DE$4),"")/_xlfn.IFS(DE$4&lt;$C10,($L10-SUMIFS(销售取值基础数据!$J:$J,销售取值基础数据!$I:$I,$A10,销售取值基础数据!$B:$B,"&lt;="&amp;DD$4))*110%/(180-DD$4),DE$4&gt;=$C10,($L10-SUM(辅助表!$P10:DE10))*110%/(180-DD$4))),$A$2="实际销售",IF($C10&gt;DE$4,SUMIFS(销售取值基础数据!$J:$J,销售取值基础数据!$I:$I,$A10,销售取值基础数据!$B:$B,DE$4),""))</f>
        <v>0</v>
      </c>
      <c r="DF10" s="23" cm="1">
        <f t="array" ref="DF10" ca="1">_xlfn.IFS($A$2="销售计划（销售后）",_xlfn.IFS(DF$4&lt;$C10,($L10-SUMIFS(销售取值基础数据!$J:$J,销售取值基础数据!$I:$I,$A10,销售取值基础数据!$B:$B,"&lt;="&amp;DE$4))*110%/(180-DE$4),DF$4&gt;=$C10,($L10-SUM(辅助表!$P10:DF10))*110%/(180-DE$4)),$A$2="销售计划（销售前）",$L10*80%/180,$A$2="达成情况",IF(DF$4&gt;=$C10,"实际销售数量未更新",IF($C10&gt;DF$4,SUMIFS(销售取值基础数据!$J:$J,销售取值基础数据!$I:$I,$A10,销售取值基础数据!$B:$B,DF$4),"")/_xlfn.IFS(DF$4&lt;$C10,($L10-SUMIFS(销售取值基础数据!$J:$J,销售取值基础数据!$I:$I,$A10,销售取值基础数据!$B:$B,"&lt;="&amp;DE$4))*110%/(180-DE$4),DF$4&gt;=$C10,($L10-SUM(辅助表!$P10:DF10))*110%/(180-DE$4))),$A$2="实际销售",IF($C10&gt;DF$4,SUMIFS(销售取值基础数据!$J:$J,销售取值基础数据!$I:$I,$A10,销售取值基础数据!$B:$B,DF$4),""))</f>
        <v>0</v>
      </c>
      <c r="DG10" s="23" cm="1">
        <f t="array" ref="DG10" ca="1">_xlfn.IFS($A$2="销售计划（销售后）",_xlfn.IFS(DG$4&lt;$C10,($L10-SUMIFS(销售取值基础数据!$J:$J,销售取值基础数据!$I:$I,$A10,销售取值基础数据!$B:$B,"&lt;="&amp;DF$4))*110%/(180-DF$4),DG$4&gt;=$C10,($L10-SUM(辅助表!$P10:DG10))*110%/(180-DF$4)),$A$2="销售计划（销售前）",$L10*80%/180,$A$2="达成情况",IF(DG$4&gt;=$C10,"实际销售数量未更新",IF($C10&gt;DG$4,SUMIFS(销售取值基础数据!$J:$J,销售取值基础数据!$I:$I,$A10,销售取值基础数据!$B:$B,DG$4),"")/_xlfn.IFS(DG$4&lt;$C10,($L10-SUMIFS(销售取值基础数据!$J:$J,销售取值基础数据!$I:$I,$A10,销售取值基础数据!$B:$B,"&lt;="&amp;DF$4))*110%/(180-DF$4),DG$4&gt;=$C10,($L10-SUM(辅助表!$P10:DG10))*110%/(180-DF$4))),$A$2="实际销售",IF($C10&gt;DG$4,SUMIFS(销售取值基础数据!$J:$J,销售取值基础数据!$I:$I,$A10,销售取值基础数据!$B:$B,DG$4),""))</f>
        <v>0</v>
      </c>
      <c r="DH10" s="23" cm="1">
        <f t="array" ref="DH10" ca="1">_xlfn.IFS($A$2="销售计划（销售后）",_xlfn.IFS(DH$4&lt;$C10,($L10-SUMIFS(销售取值基础数据!$J:$J,销售取值基础数据!$I:$I,$A10,销售取值基础数据!$B:$B,"&lt;="&amp;DG$4))*110%/(180-DG$4),DH$4&gt;=$C10,($L10-SUM(辅助表!$P10:DH10))*110%/(180-DG$4)),$A$2="销售计划（销售前）",$L10*80%/180,$A$2="达成情况",IF(DH$4&gt;=$C10,"实际销售数量未更新",IF($C10&gt;DH$4,SUMIFS(销售取值基础数据!$J:$J,销售取值基础数据!$I:$I,$A10,销售取值基础数据!$B:$B,DH$4),"")/_xlfn.IFS(DH$4&lt;$C10,($L10-SUMIFS(销售取值基础数据!$J:$J,销售取值基础数据!$I:$I,$A10,销售取值基础数据!$B:$B,"&lt;="&amp;DG$4))*110%/(180-DG$4),DH$4&gt;=$C10,($L10-SUM(辅助表!$P10:DH10))*110%/(180-DG$4))),$A$2="实际销售",IF($C10&gt;DH$4,SUMIFS(销售取值基础数据!$J:$J,销售取值基础数据!$I:$I,$A10,销售取值基础数据!$B:$B,DH$4),""))</f>
        <v>0</v>
      </c>
      <c r="DI10" s="23" cm="1">
        <f t="array" ref="DI10" ca="1">_xlfn.IFS($A$2="销售计划（销售后）",_xlfn.IFS(DI$4&lt;$C10,($L10-SUMIFS(销售取值基础数据!$J:$J,销售取值基础数据!$I:$I,$A10,销售取值基础数据!$B:$B,"&lt;="&amp;DH$4))*110%/(180-DH$4),DI$4&gt;=$C10,($L10-SUM(辅助表!$P10:DI10))*110%/(180-DH$4)),$A$2="销售计划（销售前）",$L10*80%/180,$A$2="达成情况",IF(DI$4&gt;=$C10,"实际销售数量未更新",IF($C10&gt;DI$4,SUMIFS(销售取值基础数据!$J:$J,销售取值基础数据!$I:$I,$A10,销售取值基础数据!$B:$B,DI$4),"")/_xlfn.IFS(DI$4&lt;$C10,($L10-SUMIFS(销售取值基础数据!$J:$J,销售取值基础数据!$I:$I,$A10,销售取值基础数据!$B:$B,"&lt;="&amp;DH$4))*110%/(180-DH$4),DI$4&gt;=$C10,($L10-SUM(辅助表!$P10:DI10))*110%/(180-DH$4))),$A$2="实际销售",IF($C10&gt;DI$4,SUMIFS(销售取值基础数据!$J:$J,销售取值基础数据!$I:$I,$A10,销售取值基础数据!$B:$B,DI$4),""))</f>
        <v>0</v>
      </c>
      <c r="DJ10" s="23" cm="1">
        <f t="array" ref="DJ10" ca="1">_xlfn.IFS($A$2="销售计划（销售后）",_xlfn.IFS(DJ$4&lt;$C10,($L10-SUMIFS(销售取值基础数据!$J:$J,销售取值基础数据!$I:$I,$A10,销售取值基础数据!$B:$B,"&lt;="&amp;DI$4))*110%/(180-DI$4),DJ$4&gt;=$C10,($L10-SUM(辅助表!$P10:DJ10))*110%/(180-DI$4)),$A$2="销售计划（销售前）",$L10*80%/180,$A$2="达成情况",IF(DJ$4&gt;=$C10,"实际销售数量未更新",IF($C10&gt;DJ$4,SUMIFS(销售取值基础数据!$J:$J,销售取值基础数据!$I:$I,$A10,销售取值基础数据!$B:$B,DJ$4),"")/_xlfn.IFS(DJ$4&lt;$C10,($L10-SUMIFS(销售取值基础数据!$J:$J,销售取值基础数据!$I:$I,$A10,销售取值基础数据!$B:$B,"&lt;="&amp;DI$4))*110%/(180-DI$4),DJ$4&gt;=$C10,($L10-SUM(辅助表!$P10:DJ10))*110%/(180-DI$4))),$A$2="实际销售",IF($C10&gt;DJ$4,SUMIFS(销售取值基础数据!$J:$J,销售取值基础数据!$I:$I,$A10,销售取值基础数据!$B:$B,DJ$4),""))</f>
        <v>0</v>
      </c>
      <c r="DK10" s="23" cm="1">
        <f t="array" ref="DK10" ca="1">_xlfn.IFS($A$2="销售计划（销售后）",_xlfn.IFS(DK$4&lt;$C10,($L10-SUMIFS(销售取值基础数据!$J:$J,销售取值基础数据!$I:$I,$A10,销售取值基础数据!$B:$B,"&lt;="&amp;DJ$4))*110%/(180-DJ$4),DK$4&gt;=$C10,($L10-SUM(辅助表!$P10:DK10))*110%/(180-DJ$4)),$A$2="销售计划（销售前）",$L10*80%/180,$A$2="达成情况",IF(DK$4&gt;=$C10,"实际销售数量未更新",IF($C10&gt;DK$4,SUMIFS(销售取值基础数据!$J:$J,销售取值基础数据!$I:$I,$A10,销售取值基础数据!$B:$B,DK$4),"")/_xlfn.IFS(DK$4&lt;$C10,($L10-SUMIFS(销售取值基础数据!$J:$J,销售取值基础数据!$I:$I,$A10,销售取值基础数据!$B:$B,"&lt;="&amp;DJ$4))*110%/(180-DJ$4),DK$4&gt;=$C10,($L10-SUM(辅助表!$P10:DK10))*110%/(180-DJ$4))),$A$2="实际销售",IF($C10&gt;DK$4,SUMIFS(销售取值基础数据!$J:$J,销售取值基础数据!$I:$I,$A10,销售取值基础数据!$B:$B,DK$4),""))</f>
        <v>0</v>
      </c>
      <c r="DL10" s="23" cm="1">
        <f t="array" ref="DL10" ca="1">_xlfn.IFS($A$2="销售计划（销售后）",_xlfn.IFS(DL$4&lt;$C10,($L10-SUMIFS(销售取值基础数据!$J:$J,销售取值基础数据!$I:$I,$A10,销售取值基础数据!$B:$B,"&lt;="&amp;DK$4))*110%/(180-DK$4),DL$4&gt;=$C10,($L10-SUM(辅助表!$P10:DL10))*110%/(180-DK$4)),$A$2="销售计划（销售前）",$L10*80%/180,$A$2="达成情况",IF(DL$4&gt;=$C10,"实际销售数量未更新",IF($C10&gt;DL$4,SUMIFS(销售取值基础数据!$J:$J,销售取值基础数据!$I:$I,$A10,销售取值基础数据!$B:$B,DL$4),"")/_xlfn.IFS(DL$4&lt;$C10,($L10-SUMIFS(销售取值基础数据!$J:$J,销售取值基础数据!$I:$I,$A10,销售取值基础数据!$B:$B,"&lt;="&amp;DK$4))*110%/(180-DK$4),DL$4&gt;=$C10,($L10-SUM(辅助表!$P10:DL10))*110%/(180-DK$4))),$A$2="实际销售",IF($C10&gt;DL$4,SUMIFS(销售取值基础数据!$J:$J,销售取值基础数据!$I:$I,$A10,销售取值基础数据!$B:$B,DL$4),""))</f>
        <v>0</v>
      </c>
      <c r="DM10" s="23" cm="1">
        <f t="array" ref="DM10" ca="1">_xlfn.IFS($A$2="销售计划（销售后）",_xlfn.IFS(DM$4&lt;$C10,($L10-SUMIFS(销售取值基础数据!$J:$J,销售取值基础数据!$I:$I,$A10,销售取值基础数据!$B:$B,"&lt;="&amp;DL$4))*110%/(180-DL$4),DM$4&gt;=$C10,($L10-SUM(辅助表!$P10:DM10))*110%/(180-DL$4)),$A$2="销售计划（销售前）",$L10*80%/180,$A$2="达成情况",IF(DM$4&gt;=$C10,"实际销售数量未更新",IF($C10&gt;DM$4,SUMIFS(销售取值基础数据!$J:$J,销售取值基础数据!$I:$I,$A10,销售取值基础数据!$B:$B,DM$4),"")/_xlfn.IFS(DM$4&lt;$C10,($L10-SUMIFS(销售取值基础数据!$J:$J,销售取值基础数据!$I:$I,$A10,销售取值基础数据!$B:$B,"&lt;="&amp;DL$4))*110%/(180-DL$4),DM$4&gt;=$C10,($L10-SUM(辅助表!$P10:DM10))*110%/(180-DL$4))),$A$2="实际销售",IF($C10&gt;DM$4,SUMIFS(销售取值基础数据!$J:$J,销售取值基础数据!$I:$I,$A10,销售取值基础数据!$B:$B,DM$4),""))</f>
        <v>0</v>
      </c>
      <c r="DN10" s="23" cm="1">
        <f t="array" ref="DN10" ca="1">_xlfn.IFS($A$2="销售计划（销售后）",_xlfn.IFS(DN$4&lt;$C10,($L10-SUMIFS(销售取值基础数据!$J:$J,销售取值基础数据!$I:$I,$A10,销售取值基础数据!$B:$B,"&lt;="&amp;DM$4))*110%/(180-DM$4),DN$4&gt;=$C10,($L10-SUM(辅助表!$P10:DN10))*110%/(180-DM$4)),$A$2="销售计划（销售前）",$L10*80%/180,$A$2="达成情况",IF(DN$4&gt;=$C10,"实际销售数量未更新",IF($C10&gt;DN$4,SUMIFS(销售取值基础数据!$J:$J,销售取值基础数据!$I:$I,$A10,销售取值基础数据!$B:$B,DN$4),"")/_xlfn.IFS(DN$4&lt;$C10,($L10-SUMIFS(销售取值基础数据!$J:$J,销售取值基础数据!$I:$I,$A10,销售取值基础数据!$B:$B,"&lt;="&amp;DM$4))*110%/(180-DM$4),DN$4&gt;=$C10,($L10-SUM(辅助表!$P10:DN10))*110%/(180-DM$4))),$A$2="实际销售",IF($C10&gt;DN$4,SUMIFS(销售取值基础数据!$J:$J,销售取值基础数据!$I:$I,$A10,销售取值基础数据!$B:$B,DN$4),""))</f>
        <v>0</v>
      </c>
      <c r="DO10" s="23" cm="1">
        <f t="array" ref="DO10" ca="1">_xlfn.IFS($A$2="销售计划（销售后）",_xlfn.IFS(DO$4&lt;$C10,($L10-SUMIFS(销售取值基础数据!$J:$J,销售取值基础数据!$I:$I,$A10,销售取值基础数据!$B:$B,"&lt;="&amp;DN$4))*110%/(180-DN$4),DO$4&gt;=$C10,($L10-SUM(辅助表!$P10:DO10))*110%/(180-DN$4)),$A$2="销售计划（销售前）",$L10*80%/180,$A$2="达成情况",IF(DO$4&gt;=$C10,"实际销售数量未更新",IF($C10&gt;DO$4,SUMIFS(销售取值基础数据!$J:$J,销售取值基础数据!$I:$I,$A10,销售取值基础数据!$B:$B,DO$4),"")/_xlfn.IFS(DO$4&lt;$C10,($L10-SUMIFS(销售取值基础数据!$J:$J,销售取值基础数据!$I:$I,$A10,销售取值基础数据!$B:$B,"&lt;="&amp;DN$4))*110%/(180-DN$4),DO$4&gt;=$C10,($L10-SUM(辅助表!$P10:DO10))*110%/(180-DN$4))),$A$2="实际销售",IF($C10&gt;DO$4,SUMIFS(销售取值基础数据!$J:$J,销售取值基础数据!$I:$I,$A10,销售取值基础数据!$B:$B,DO$4),""))</f>
        <v>0</v>
      </c>
      <c r="DP10" s="23" cm="1">
        <f t="array" ref="DP10" ca="1">_xlfn.IFS($A$2="销售计划（销售后）",_xlfn.IFS(DP$4&lt;$C10,($L10-SUMIFS(销售取值基础数据!$J:$J,销售取值基础数据!$I:$I,$A10,销售取值基础数据!$B:$B,"&lt;="&amp;DO$4))*110%/(180-DO$4),DP$4&gt;=$C10,($L10-SUM(辅助表!$P10:DP10))*110%/(180-DO$4)),$A$2="销售计划（销售前）",$L10*80%/180,$A$2="达成情况",IF(DP$4&gt;=$C10,"实际销售数量未更新",IF($C10&gt;DP$4,SUMIFS(销售取值基础数据!$J:$J,销售取值基础数据!$I:$I,$A10,销售取值基础数据!$B:$B,DP$4),"")/_xlfn.IFS(DP$4&lt;$C10,($L10-SUMIFS(销售取值基础数据!$J:$J,销售取值基础数据!$I:$I,$A10,销售取值基础数据!$B:$B,"&lt;="&amp;DO$4))*110%/(180-DO$4),DP$4&gt;=$C10,($L10-SUM(辅助表!$P10:DP10))*110%/(180-DO$4))),$A$2="实际销售",IF($C10&gt;DP$4,SUMIFS(销售取值基础数据!$J:$J,销售取值基础数据!$I:$I,$A10,销售取值基础数据!$B:$B,DP$4),""))</f>
        <v>0</v>
      </c>
      <c r="DQ10" s="23" cm="1">
        <f t="array" ref="DQ10" ca="1">_xlfn.IFS($A$2="销售计划（销售后）",_xlfn.IFS(DQ$4&lt;$C10,($L10-SUMIFS(销售取值基础数据!$J:$J,销售取值基础数据!$I:$I,$A10,销售取值基础数据!$B:$B,"&lt;="&amp;DP$4))*110%/(180-DP$4),DQ$4&gt;=$C10,($L10-SUM(辅助表!$P10:DQ10))*110%/(180-DP$4)),$A$2="销售计划（销售前）",$L10*80%/180,$A$2="达成情况",IF(DQ$4&gt;=$C10,"实际销售数量未更新",IF($C10&gt;DQ$4,SUMIFS(销售取值基础数据!$J:$J,销售取值基础数据!$I:$I,$A10,销售取值基础数据!$B:$B,DQ$4),"")/_xlfn.IFS(DQ$4&lt;$C10,($L10-SUMIFS(销售取值基础数据!$J:$J,销售取值基础数据!$I:$I,$A10,销售取值基础数据!$B:$B,"&lt;="&amp;DP$4))*110%/(180-DP$4),DQ$4&gt;=$C10,($L10-SUM(辅助表!$P10:DQ10))*110%/(180-DP$4))),$A$2="实际销售",IF($C10&gt;DQ$4,SUMIFS(销售取值基础数据!$J:$J,销售取值基础数据!$I:$I,$A10,销售取值基础数据!$B:$B,DQ$4),""))</f>
        <v>0</v>
      </c>
      <c r="DR10" s="23" cm="1">
        <f t="array" ref="DR10" ca="1">_xlfn.IFS($A$2="销售计划（销售后）",_xlfn.IFS(DR$4&lt;$C10,($L10-SUMIFS(销售取值基础数据!$J:$J,销售取值基础数据!$I:$I,$A10,销售取值基础数据!$B:$B,"&lt;="&amp;DQ$4))*110%/(180-DQ$4),DR$4&gt;=$C10,($L10-SUM(辅助表!$P10:DR10))*110%/(180-DQ$4)),$A$2="销售计划（销售前）",$L10*80%/180,$A$2="达成情况",IF(DR$4&gt;=$C10,"实际销售数量未更新",IF($C10&gt;DR$4,SUMIFS(销售取值基础数据!$J:$J,销售取值基础数据!$I:$I,$A10,销售取值基础数据!$B:$B,DR$4),"")/_xlfn.IFS(DR$4&lt;$C10,($L10-SUMIFS(销售取值基础数据!$J:$J,销售取值基础数据!$I:$I,$A10,销售取值基础数据!$B:$B,"&lt;="&amp;DQ$4))*110%/(180-DQ$4),DR$4&gt;=$C10,($L10-SUM(辅助表!$P10:DR10))*110%/(180-DQ$4))),$A$2="实际销售",IF($C10&gt;DR$4,SUMIFS(销售取值基础数据!$J:$J,销售取值基础数据!$I:$I,$A10,销售取值基础数据!$B:$B,DR$4),""))</f>
        <v>0</v>
      </c>
      <c r="DS10" s="23" cm="1">
        <f t="array" ref="DS10" ca="1">_xlfn.IFS($A$2="销售计划（销售后）",_xlfn.IFS(DS$4&lt;$C10,($L10-SUMIFS(销售取值基础数据!$J:$J,销售取值基础数据!$I:$I,$A10,销售取值基础数据!$B:$B,"&lt;="&amp;DR$4))*110%/(180-DR$4),DS$4&gt;=$C10,($L10-SUM(辅助表!$P10:DS10))*110%/(180-DR$4)),$A$2="销售计划（销售前）",$L10*80%/180,$A$2="达成情况",IF(DS$4&gt;=$C10,"实际销售数量未更新",IF($C10&gt;DS$4,SUMIFS(销售取值基础数据!$J:$J,销售取值基础数据!$I:$I,$A10,销售取值基础数据!$B:$B,DS$4),"")/_xlfn.IFS(DS$4&lt;$C10,($L10-SUMIFS(销售取值基础数据!$J:$J,销售取值基础数据!$I:$I,$A10,销售取值基础数据!$B:$B,"&lt;="&amp;DR$4))*110%/(180-DR$4),DS$4&gt;=$C10,($L10-SUM(辅助表!$P10:DS10))*110%/(180-DR$4))),$A$2="实际销售",IF($C10&gt;DS$4,SUMIFS(销售取值基础数据!$J:$J,销售取值基础数据!$I:$I,$A10,销售取值基础数据!$B:$B,DS$4),""))</f>
        <v>0</v>
      </c>
      <c r="DT10" s="23" cm="1">
        <f t="array" ref="DT10" ca="1">_xlfn.IFS($A$2="销售计划（销售后）",_xlfn.IFS(DT$4&lt;$C10,($L10-SUMIFS(销售取值基础数据!$J:$J,销售取值基础数据!$I:$I,$A10,销售取值基础数据!$B:$B,"&lt;="&amp;DS$4))*110%/(180-DS$4),DT$4&gt;=$C10,($L10-SUM(辅助表!$P10:DT10))*110%/(180-DS$4)),$A$2="销售计划（销售前）",$L10*80%/180,$A$2="达成情况",IF(DT$4&gt;=$C10,"实际销售数量未更新",IF($C10&gt;DT$4,SUMIFS(销售取值基础数据!$J:$J,销售取值基础数据!$I:$I,$A10,销售取值基础数据!$B:$B,DT$4),"")/_xlfn.IFS(DT$4&lt;$C10,($L10-SUMIFS(销售取值基础数据!$J:$J,销售取值基础数据!$I:$I,$A10,销售取值基础数据!$B:$B,"&lt;="&amp;DS$4))*110%/(180-DS$4),DT$4&gt;=$C10,($L10-SUM(辅助表!$P10:DT10))*110%/(180-DS$4))),$A$2="实际销售",IF($C10&gt;DT$4,SUMIFS(销售取值基础数据!$J:$J,销售取值基础数据!$I:$I,$A10,销售取值基础数据!$B:$B,DT$4),""))</f>
        <v>0</v>
      </c>
      <c r="DU10" s="23" cm="1">
        <f t="array" ref="DU10" ca="1">_xlfn.IFS($A$2="销售计划（销售后）",_xlfn.IFS(DU$4&lt;$C10,($L10-SUMIFS(销售取值基础数据!$J:$J,销售取值基础数据!$I:$I,$A10,销售取值基础数据!$B:$B,"&lt;="&amp;DT$4))*110%/(180-DT$4),DU$4&gt;=$C10,($L10-SUM(辅助表!$P10:DU10))*110%/(180-DT$4)),$A$2="销售计划（销售前）",$L10*80%/180,$A$2="达成情况",IF(DU$4&gt;=$C10,"实际销售数量未更新",IF($C10&gt;DU$4,SUMIFS(销售取值基础数据!$J:$J,销售取值基础数据!$I:$I,$A10,销售取值基础数据!$B:$B,DU$4),"")/_xlfn.IFS(DU$4&lt;$C10,($L10-SUMIFS(销售取值基础数据!$J:$J,销售取值基础数据!$I:$I,$A10,销售取值基础数据!$B:$B,"&lt;="&amp;DT$4))*110%/(180-DT$4),DU$4&gt;=$C10,($L10-SUM(辅助表!$P10:DU10))*110%/(180-DT$4))),$A$2="实际销售",IF($C10&gt;DU$4,SUMIFS(销售取值基础数据!$J:$J,销售取值基础数据!$I:$I,$A10,销售取值基础数据!$B:$B,DU$4),""))</f>
        <v>0</v>
      </c>
      <c r="DV10" s="23" cm="1">
        <f t="array" ref="DV10" ca="1">_xlfn.IFS($A$2="销售计划（销售后）",_xlfn.IFS(DV$4&lt;$C10,($L10-SUMIFS(销售取值基础数据!$J:$J,销售取值基础数据!$I:$I,$A10,销售取值基础数据!$B:$B,"&lt;="&amp;DU$4))*110%/(180-DU$4),DV$4&gt;=$C10,($L10-SUM(辅助表!$P10:DV10))*110%/(180-DU$4)),$A$2="销售计划（销售前）",$L10*80%/180,$A$2="达成情况",IF(DV$4&gt;=$C10,"实际销售数量未更新",IF($C10&gt;DV$4,SUMIFS(销售取值基础数据!$J:$J,销售取值基础数据!$I:$I,$A10,销售取值基础数据!$B:$B,DV$4),"")/_xlfn.IFS(DV$4&lt;$C10,($L10-SUMIFS(销售取值基础数据!$J:$J,销售取值基础数据!$I:$I,$A10,销售取值基础数据!$B:$B,"&lt;="&amp;DU$4))*110%/(180-DU$4),DV$4&gt;=$C10,($L10-SUM(辅助表!$P10:DV10))*110%/(180-DU$4))),$A$2="实际销售",IF($C10&gt;DV$4,SUMIFS(销售取值基础数据!$J:$J,销售取值基础数据!$I:$I,$A10,销售取值基础数据!$B:$B,DV$4),""))</f>
        <v>0</v>
      </c>
      <c r="DW10" s="23" cm="1">
        <f t="array" ref="DW10" ca="1">_xlfn.IFS($A$2="销售计划（销售后）",_xlfn.IFS(DW$4&lt;$C10,($L10-SUMIFS(销售取值基础数据!$J:$J,销售取值基础数据!$I:$I,$A10,销售取值基础数据!$B:$B,"&lt;="&amp;DV$4))*110%/(180-DV$4),DW$4&gt;=$C10,($L10-SUM(辅助表!$P10:DW10))*110%/(180-DV$4)),$A$2="销售计划（销售前）",$L10*80%/180,$A$2="达成情况",IF(DW$4&gt;=$C10,"实际销售数量未更新",IF($C10&gt;DW$4,SUMIFS(销售取值基础数据!$J:$J,销售取值基础数据!$I:$I,$A10,销售取值基础数据!$B:$B,DW$4),"")/_xlfn.IFS(DW$4&lt;$C10,($L10-SUMIFS(销售取值基础数据!$J:$J,销售取值基础数据!$I:$I,$A10,销售取值基础数据!$B:$B,"&lt;="&amp;DV$4))*110%/(180-DV$4),DW$4&gt;=$C10,($L10-SUM(辅助表!$P10:DW10))*110%/(180-DV$4))),$A$2="实际销售",IF($C10&gt;DW$4,SUMIFS(销售取值基础数据!$J:$J,销售取值基础数据!$I:$I,$A10,销售取值基础数据!$B:$B,DW$4),""))</f>
        <v>0</v>
      </c>
      <c r="DX10" s="23" cm="1">
        <f t="array" ref="DX10" ca="1">_xlfn.IFS($A$2="销售计划（销售后）",_xlfn.IFS(DX$4&lt;$C10,($L10-SUMIFS(销售取值基础数据!$J:$J,销售取值基础数据!$I:$I,$A10,销售取值基础数据!$B:$B,"&lt;="&amp;DW$4))*110%/(180-DW$4),DX$4&gt;=$C10,($L10-SUM(辅助表!$P10:DX10))*110%/(180-DW$4)),$A$2="销售计划（销售前）",$L10*80%/180,$A$2="达成情况",IF(DX$4&gt;=$C10,"实际销售数量未更新",IF($C10&gt;DX$4,SUMIFS(销售取值基础数据!$J:$J,销售取值基础数据!$I:$I,$A10,销售取值基础数据!$B:$B,DX$4),"")/_xlfn.IFS(DX$4&lt;$C10,($L10-SUMIFS(销售取值基础数据!$J:$J,销售取值基础数据!$I:$I,$A10,销售取值基础数据!$B:$B,"&lt;="&amp;DW$4))*110%/(180-DW$4),DX$4&gt;=$C10,($L10-SUM(辅助表!$P10:DX10))*110%/(180-DW$4))),$A$2="实际销售",IF($C10&gt;DX$4,SUMIFS(销售取值基础数据!$J:$J,销售取值基础数据!$I:$I,$A10,销售取值基础数据!$B:$B,DX$4),""))</f>
        <v>0</v>
      </c>
      <c r="DY10" s="23" cm="1">
        <f t="array" ref="DY10" ca="1">_xlfn.IFS($A$2="销售计划（销售后）",_xlfn.IFS(DY$4&lt;$C10,($L10-SUMIFS(销售取值基础数据!$J:$J,销售取值基础数据!$I:$I,$A10,销售取值基础数据!$B:$B,"&lt;="&amp;DX$4))*110%/(180-DX$4),DY$4&gt;=$C10,($L10-SUM(辅助表!$P10:DY10))*110%/(180-DX$4)),$A$2="销售计划（销售前）",$L10*80%/180,$A$2="达成情况",IF(DY$4&gt;=$C10,"实际销售数量未更新",IF($C10&gt;DY$4,SUMIFS(销售取值基础数据!$J:$J,销售取值基础数据!$I:$I,$A10,销售取值基础数据!$B:$B,DY$4),"")/_xlfn.IFS(DY$4&lt;$C10,($L10-SUMIFS(销售取值基础数据!$J:$J,销售取值基础数据!$I:$I,$A10,销售取值基础数据!$B:$B,"&lt;="&amp;DX$4))*110%/(180-DX$4),DY$4&gt;=$C10,($L10-SUM(辅助表!$P10:DY10))*110%/(180-DX$4))),$A$2="实际销售",IF($C10&gt;DY$4,SUMIFS(销售取值基础数据!$J:$J,销售取值基础数据!$I:$I,$A10,销售取值基础数据!$B:$B,DY$4),""))</f>
        <v>0</v>
      </c>
      <c r="DZ10" s="23" cm="1">
        <f t="array" ref="DZ10" ca="1">_xlfn.IFS($A$2="销售计划（销售后）",_xlfn.IFS(DZ$4&lt;$C10,($L10-SUMIFS(销售取值基础数据!$J:$J,销售取值基础数据!$I:$I,$A10,销售取值基础数据!$B:$B,"&lt;="&amp;DY$4))*110%/(180-DY$4),DZ$4&gt;=$C10,($L10-SUM(辅助表!$P10:DZ10))*110%/(180-DY$4)),$A$2="销售计划（销售前）",$L10*80%/180,$A$2="达成情况",IF(DZ$4&gt;=$C10,"实际销售数量未更新",IF($C10&gt;DZ$4,SUMIFS(销售取值基础数据!$J:$J,销售取值基础数据!$I:$I,$A10,销售取值基础数据!$B:$B,DZ$4),"")/_xlfn.IFS(DZ$4&lt;$C10,($L10-SUMIFS(销售取值基础数据!$J:$J,销售取值基础数据!$I:$I,$A10,销售取值基础数据!$B:$B,"&lt;="&amp;DY$4))*110%/(180-DY$4),DZ$4&gt;=$C10,($L10-SUM(辅助表!$P10:DZ10))*110%/(180-DY$4))),$A$2="实际销售",IF($C10&gt;DZ$4,SUMIFS(销售取值基础数据!$J:$J,销售取值基础数据!$I:$I,$A10,销售取值基础数据!$B:$B,DZ$4),""))</f>
        <v>0</v>
      </c>
      <c r="EA10" s="23" cm="1">
        <f t="array" ref="EA10" ca="1">_xlfn.IFS($A$2="销售计划（销售后）",_xlfn.IFS(EA$4&lt;$C10,($L10-SUMIFS(销售取值基础数据!$J:$J,销售取值基础数据!$I:$I,$A10,销售取值基础数据!$B:$B,"&lt;="&amp;DZ$4))*110%/(180-DZ$4),EA$4&gt;=$C10,($L10-SUM(辅助表!$P10:EA10))*110%/(180-DZ$4)),$A$2="销售计划（销售前）",$L10*80%/180,$A$2="达成情况",IF(EA$4&gt;=$C10,"实际销售数量未更新",IF($C10&gt;EA$4,SUMIFS(销售取值基础数据!$J:$J,销售取值基础数据!$I:$I,$A10,销售取值基础数据!$B:$B,EA$4),"")/_xlfn.IFS(EA$4&lt;$C10,($L10-SUMIFS(销售取值基础数据!$J:$J,销售取值基础数据!$I:$I,$A10,销售取值基础数据!$B:$B,"&lt;="&amp;DZ$4))*110%/(180-DZ$4),EA$4&gt;=$C10,($L10-SUM(辅助表!$P10:EA10))*110%/(180-DZ$4))),$A$2="实际销售",IF($C10&gt;EA$4,SUMIFS(销售取值基础数据!$J:$J,销售取值基础数据!$I:$I,$A10,销售取值基础数据!$B:$B,EA$4),""))</f>
        <v>0</v>
      </c>
      <c r="EB10" s="23" cm="1">
        <f t="array" ref="EB10" ca="1">_xlfn.IFS($A$2="销售计划（销售后）",_xlfn.IFS(EB$4&lt;$C10,($L10-SUMIFS(销售取值基础数据!$J:$J,销售取值基础数据!$I:$I,$A10,销售取值基础数据!$B:$B,"&lt;="&amp;EA$4))*110%/(180-EA$4),EB$4&gt;=$C10,($L10-SUM(辅助表!$P10:EB10))*110%/(180-EA$4)),$A$2="销售计划（销售前）",$L10*80%/180,$A$2="达成情况",IF(EB$4&gt;=$C10,"实际销售数量未更新",IF($C10&gt;EB$4,SUMIFS(销售取值基础数据!$J:$J,销售取值基础数据!$I:$I,$A10,销售取值基础数据!$B:$B,EB$4),"")/_xlfn.IFS(EB$4&lt;$C10,($L10-SUMIFS(销售取值基础数据!$J:$J,销售取值基础数据!$I:$I,$A10,销售取值基础数据!$B:$B,"&lt;="&amp;EA$4))*110%/(180-EA$4),EB$4&gt;=$C10,($L10-SUM(辅助表!$P10:EB10))*110%/(180-EA$4))),$A$2="实际销售",IF($C10&gt;EB$4,SUMIFS(销售取值基础数据!$J:$J,销售取值基础数据!$I:$I,$A10,销售取值基础数据!$B:$B,EB$4),""))</f>
        <v>0</v>
      </c>
      <c r="EC10" s="23" cm="1">
        <f t="array" ref="EC10" ca="1">_xlfn.IFS($A$2="销售计划（销售后）",_xlfn.IFS(EC$4&lt;$C10,($L10-SUMIFS(销售取值基础数据!$J:$J,销售取值基础数据!$I:$I,$A10,销售取值基础数据!$B:$B,"&lt;="&amp;EB$4))*110%/(180-EB$4),EC$4&gt;=$C10,($L10-SUM(辅助表!$P10:EC10))*110%/(180-EB$4)),$A$2="销售计划（销售前）",$L10*80%/180,$A$2="达成情况",IF(EC$4&gt;=$C10,"实际销售数量未更新",IF($C10&gt;EC$4,SUMIFS(销售取值基础数据!$J:$J,销售取值基础数据!$I:$I,$A10,销售取值基础数据!$B:$B,EC$4),"")/_xlfn.IFS(EC$4&lt;$C10,($L10-SUMIFS(销售取值基础数据!$J:$J,销售取值基础数据!$I:$I,$A10,销售取值基础数据!$B:$B,"&lt;="&amp;EB$4))*110%/(180-EB$4),EC$4&gt;=$C10,($L10-SUM(辅助表!$P10:EC10))*110%/(180-EB$4))),$A$2="实际销售",IF($C10&gt;EC$4,SUMIFS(销售取值基础数据!$J:$J,销售取值基础数据!$I:$I,$A10,销售取值基础数据!$B:$B,EC$4),""))</f>
        <v>0</v>
      </c>
      <c r="ED10" s="23" cm="1">
        <f t="array" ref="ED10" ca="1">_xlfn.IFS($A$2="销售计划（销售后）",_xlfn.IFS(ED$4&lt;$C10,($L10-SUMIFS(销售取值基础数据!$J:$J,销售取值基础数据!$I:$I,$A10,销售取值基础数据!$B:$B,"&lt;="&amp;EC$4))*110%/(180-EC$4),ED$4&gt;=$C10,($L10-SUM(辅助表!$P10:ED10))*110%/(180-EC$4)),$A$2="销售计划（销售前）",$L10*80%/180,$A$2="达成情况",IF(ED$4&gt;=$C10,"实际销售数量未更新",IF($C10&gt;ED$4,SUMIFS(销售取值基础数据!$J:$J,销售取值基础数据!$I:$I,$A10,销售取值基础数据!$B:$B,ED$4),"")/_xlfn.IFS(ED$4&lt;$C10,($L10-SUMIFS(销售取值基础数据!$J:$J,销售取值基础数据!$I:$I,$A10,销售取值基础数据!$B:$B,"&lt;="&amp;EC$4))*110%/(180-EC$4),ED$4&gt;=$C10,($L10-SUM(辅助表!$P10:ED10))*110%/(180-EC$4))),$A$2="实际销售",IF($C10&gt;ED$4,SUMIFS(销售取值基础数据!$J:$J,销售取值基础数据!$I:$I,$A10,销售取值基础数据!$B:$B,ED$4),""))</f>
        <v>0</v>
      </c>
      <c r="EE10" s="23" cm="1">
        <f t="array" ref="EE10" ca="1">_xlfn.IFS($A$2="销售计划（销售后）",_xlfn.IFS(EE$4&lt;$C10,($L10-SUMIFS(销售取值基础数据!$J:$J,销售取值基础数据!$I:$I,$A10,销售取值基础数据!$B:$B,"&lt;="&amp;ED$4))*100%/(180-ED$4),EE$4&gt;=$C10,($L10-SUM(辅助表!$P10:EE10))*100%/(180-ED$4)),$A$2="销售计划（销售前）",$L10*80%/180,$A$2="达成情况",IF(EE$4&gt;=$C10,"实际销售数量未更新",IF($C10&gt;EE$4,SUMIFS(销售取值基础数据!$J:$J,销售取值基础数据!$I:$I,$A10,销售取值基础数据!$B:$B,EE$4),"")/(_xlfn.IFS(EE$4&lt;$C10,($L10-SUMIFS(销售取值基础数据!$J:$J,销售取值基础数据!$I:$I,$A10,销售取值基础数据!$B:$B,"&lt;="&amp;ED$4))*100%/(180-ED$4),EE$4&gt;=$C10,($L10-SUM(辅助表!$P10:EE10))*100%/(180-ED$4)))),$A$2="实际销售",IF($C10&gt;EE$4,SUMIFS(销售取值基础数据!$J:$J,销售取值基础数据!$I:$I,$A10,销售取值基础数据!$B:$B,EE$4),""))</f>
        <v>0</v>
      </c>
      <c r="EF10" s="23" cm="1">
        <f t="array" ref="EF10" ca="1">_xlfn.IFS($A$2="销售计划（销售后）",_xlfn.IFS(EF$4&lt;$C10,($L10-SUMIFS(销售取值基础数据!$J:$J,销售取值基础数据!$I:$I,$A10,销售取值基础数据!$B:$B,"&lt;="&amp;EE$4))*100%/(180-EE$4),EF$4&gt;=$C10,($L10-SUM(辅助表!$P10:EF10))*100%/(180-EE$4)),$A$2="销售计划（销售前）",$L10*80%/180,$A$2="达成情况",IF(EF$4&gt;=$C10,"实际销售数量未更新",IF($C10&gt;EF$4,SUMIFS(销售取值基础数据!$J:$J,销售取值基础数据!$I:$I,$A10,销售取值基础数据!$B:$B,EF$4),"")/(_xlfn.IFS(EF$4&lt;$C10,($L10-SUMIFS(销售取值基础数据!$J:$J,销售取值基础数据!$I:$I,$A10,销售取值基础数据!$B:$B,"&lt;="&amp;EE$4))*100%/(180-EE$4),EF$4&gt;=$C10,($L10-SUM(辅助表!$P10:EF10))*100%/(180-EE$4)))),$A$2="实际销售",IF($C10&gt;EF$4,SUMIFS(销售取值基础数据!$J:$J,销售取值基础数据!$I:$I,$A10,销售取值基础数据!$B:$B,EF$4),""))</f>
        <v>0</v>
      </c>
      <c r="EG10" s="23" cm="1">
        <f t="array" ref="EG10" ca="1">_xlfn.IFS($A$2="销售计划（销售后）",_xlfn.IFS(EG$4&lt;$C10,($L10-SUMIFS(销售取值基础数据!$J:$J,销售取值基础数据!$I:$I,$A10,销售取值基础数据!$B:$B,"&lt;="&amp;EF$4))*100%/(180-EF$4),EG$4&gt;=$C10,($L10-SUM(辅助表!$P10:EG10))*100%/(180-EF$4)),$A$2="销售计划（销售前）",$L10*80%/180,$A$2="达成情况",IF(EG$4&gt;=$C10,"实际销售数量未更新",IF($C10&gt;EG$4,SUMIFS(销售取值基础数据!$J:$J,销售取值基础数据!$I:$I,$A10,销售取值基础数据!$B:$B,EG$4),"")/(_xlfn.IFS(EG$4&lt;$C10,($L10-SUMIFS(销售取值基础数据!$J:$J,销售取值基础数据!$I:$I,$A10,销售取值基础数据!$B:$B,"&lt;="&amp;EF$4))*100%/(180-EF$4),EG$4&gt;=$C10,($L10-SUM(辅助表!$P10:EG10))*100%/(180-EF$4)))),$A$2="实际销售",IF($C10&gt;EG$4,SUMIFS(销售取值基础数据!$J:$J,销售取值基础数据!$I:$I,$A10,销售取值基础数据!$B:$B,EG$4),""))</f>
        <v>0</v>
      </c>
      <c r="EH10" s="23" cm="1">
        <f t="array" ref="EH10" ca="1">_xlfn.IFS($A$2="销售计划（销售后）",_xlfn.IFS(EH$4&lt;$C10,($L10-SUMIFS(销售取值基础数据!$J:$J,销售取值基础数据!$I:$I,$A10,销售取值基础数据!$B:$B,"&lt;="&amp;EG$4))*100%/(180-EG$4),EH$4&gt;=$C10,($L10-SUM(辅助表!$P10:EH10))*100%/(180-EG$4)),$A$2="销售计划（销售前）",$L10*80%/180,$A$2="达成情况",IF(EH$4&gt;=$C10,"实际销售数量未更新",IF($C10&gt;EH$4,SUMIFS(销售取值基础数据!$J:$J,销售取值基础数据!$I:$I,$A10,销售取值基础数据!$B:$B,EH$4),"")/(_xlfn.IFS(EH$4&lt;$C10,($L10-SUMIFS(销售取值基础数据!$J:$J,销售取值基础数据!$I:$I,$A10,销售取值基础数据!$B:$B,"&lt;="&amp;EG$4))*100%/(180-EG$4),EH$4&gt;=$C10,($L10-SUM(辅助表!$P10:EH10))*100%/(180-EG$4)))),$A$2="实际销售",IF($C10&gt;EH$4,SUMIFS(销售取值基础数据!$J:$J,销售取值基础数据!$I:$I,$A10,销售取值基础数据!$B:$B,EH$4),""))</f>
        <v>0</v>
      </c>
      <c r="EI10" s="23" cm="1">
        <f t="array" ref="EI10" ca="1">_xlfn.IFS($A$2="销售计划（销售后）",_xlfn.IFS(EI$4&lt;$C10,($L10-SUMIFS(销售取值基础数据!$J:$J,销售取值基础数据!$I:$I,$A10,销售取值基础数据!$B:$B,"&lt;="&amp;EH$4))*100%/(180-EH$4),EI$4&gt;=$C10,($L10-SUM(辅助表!$P10:EI10))*100%/(180-EH$4)),$A$2="销售计划（销售前）",$L10*80%/180,$A$2="达成情况",IF(EI$4&gt;=$C10,"实际销售数量未更新",IF($C10&gt;EI$4,SUMIFS(销售取值基础数据!$J:$J,销售取值基础数据!$I:$I,$A10,销售取值基础数据!$B:$B,EI$4),"")/(_xlfn.IFS(EI$4&lt;$C10,($L10-SUMIFS(销售取值基础数据!$J:$J,销售取值基础数据!$I:$I,$A10,销售取值基础数据!$B:$B,"&lt;="&amp;EH$4))*100%/(180-EH$4),EI$4&gt;=$C10,($L10-SUM(辅助表!$P10:EI10))*100%/(180-EH$4)))),$A$2="实际销售",IF($C10&gt;EI$4,SUMIFS(销售取值基础数据!$J:$J,销售取值基础数据!$I:$I,$A10,销售取值基础数据!$B:$B,EI$4),""))</f>
        <v>0</v>
      </c>
      <c r="EJ10" s="23" cm="1">
        <f t="array" ref="EJ10" ca="1">_xlfn.IFS($A$2="销售计划（销售后）",_xlfn.IFS(EJ$4&lt;$C10,($L10-SUMIFS(销售取值基础数据!$J:$J,销售取值基础数据!$I:$I,$A10,销售取值基础数据!$B:$B,"&lt;="&amp;EI$4))*100%/(180-EI$4),EJ$4&gt;=$C10,($L10-SUM(辅助表!$P10:EJ10))*100%/(180-EI$4)),$A$2="销售计划（销售前）",$L10*80%/180,$A$2="达成情况",IF(EJ$4&gt;=$C10,"实际销售数量未更新",IF($C10&gt;EJ$4,SUMIFS(销售取值基础数据!$J:$J,销售取值基础数据!$I:$I,$A10,销售取值基础数据!$B:$B,EJ$4),"")/(_xlfn.IFS(EJ$4&lt;$C10,($L10-SUMIFS(销售取值基础数据!$J:$J,销售取值基础数据!$I:$I,$A10,销售取值基础数据!$B:$B,"&lt;="&amp;EI$4))*100%/(180-EI$4),EJ$4&gt;=$C10,($L10-SUM(辅助表!$P10:EJ10))*100%/(180-EI$4)))),$A$2="实际销售",IF($C10&gt;EJ$4,SUMIFS(销售取值基础数据!$J:$J,销售取值基础数据!$I:$I,$A10,销售取值基础数据!$B:$B,EJ$4),""))</f>
        <v>0</v>
      </c>
      <c r="EK10" s="23" cm="1">
        <f t="array" ref="EK10" ca="1">_xlfn.IFS($A$2="销售计划（销售后）",_xlfn.IFS(EK$4&lt;$C10,($L10-SUMIFS(销售取值基础数据!$J:$J,销售取值基础数据!$I:$I,$A10,销售取值基础数据!$B:$B,"&lt;="&amp;EJ$4))*100%/(180-EJ$4),EK$4&gt;=$C10,($L10-SUM(辅助表!$P10:EK10))*100%/(180-EJ$4)),$A$2="销售计划（销售前）",$L10*80%/180,$A$2="达成情况",IF(EK$4&gt;=$C10,"实际销售数量未更新",IF($C10&gt;EK$4,SUMIFS(销售取值基础数据!$J:$J,销售取值基础数据!$I:$I,$A10,销售取值基础数据!$B:$B,EK$4),"")/(_xlfn.IFS(EK$4&lt;$C10,($L10-SUMIFS(销售取值基础数据!$J:$J,销售取值基础数据!$I:$I,$A10,销售取值基础数据!$B:$B,"&lt;="&amp;EJ$4))*100%/(180-EJ$4),EK$4&gt;=$C10,($L10-SUM(辅助表!$P10:EK10))*100%/(180-EJ$4)))),$A$2="实际销售",IF($C10&gt;EK$4,SUMIFS(销售取值基础数据!$J:$J,销售取值基础数据!$I:$I,$A10,销售取值基础数据!$B:$B,EK$4),""))</f>
        <v>0</v>
      </c>
      <c r="EL10" s="23" cm="1">
        <f t="array" ref="EL10" ca="1">_xlfn.IFS($A$2="销售计划（销售后）",_xlfn.IFS(EL$4&lt;$C10,($L10-SUMIFS(销售取值基础数据!$J:$J,销售取值基础数据!$I:$I,$A10,销售取值基础数据!$B:$B,"&lt;="&amp;EK$4))*100%/(180-EK$4),EL$4&gt;=$C10,($L10-SUM(辅助表!$P10:EL10))*100%/(180-EK$4)),$A$2="销售计划（销售前）",$L10*80%/180,$A$2="达成情况",IF(EL$4&gt;=$C10,"实际销售数量未更新",IF($C10&gt;EL$4,SUMIFS(销售取值基础数据!$J:$J,销售取值基础数据!$I:$I,$A10,销售取值基础数据!$B:$B,EL$4),"")/(_xlfn.IFS(EL$4&lt;$C10,($L10-SUMIFS(销售取值基础数据!$J:$J,销售取值基础数据!$I:$I,$A10,销售取值基础数据!$B:$B,"&lt;="&amp;EK$4))*100%/(180-EK$4),EL$4&gt;=$C10,($L10-SUM(辅助表!$P10:EL10))*100%/(180-EK$4)))),$A$2="实际销售",IF($C10&gt;EL$4,SUMIFS(销售取值基础数据!$J:$J,销售取值基础数据!$I:$I,$A10,销售取值基础数据!$B:$B,EL$4),""))</f>
        <v>0</v>
      </c>
      <c r="EM10" s="23" cm="1">
        <f t="array" ref="EM10" ca="1">_xlfn.IFS($A$2="销售计划（销售后）",_xlfn.IFS(EM$4&lt;$C10,($L10-SUMIFS(销售取值基础数据!$J:$J,销售取值基础数据!$I:$I,$A10,销售取值基础数据!$B:$B,"&lt;="&amp;EL$4))*100%/(180-EL$4),EM$4&gt;=$C10,($L10-SUM(辅助表!$P10:EM10))*100%/(180-EL$4)),$A$2="销售计划（销售前）",$L10*80%/180,$A$2="达成情况",IF(EM$4&gt;=$C10,"实际销售数量未更新",IF($C10&gt;EM$4,SUMIFS(销售取值基础数据!$J:$J,销售取值基础数据!$I:$I,$A10,销售取值基础数据!$B:$B,EM$4),"")/(_xlfn.IFS(EM$4&lt;$C10,($L10-SUMIFS(销售取值基础数据!$J:$J,销售取值基础数据!$I:$I,$A10,销售取值基础数据!$B:$B,"&lt;="&amp;EL$4))*100%/(180-EL$4),EM$4&gt;=$C10,($L10-SUM(辅助表!$P10:EM10))*100%/(180-EL$4)))),$A$2="实际销售",IF($C10&gt;EM$4,SUMIFS(销售取值基础数据!$J:$J,销售取值基础数据!$I:$I,$A10,销售取值基础数据!$B:$B,EM$4),""))</f>
        <v>0</v>
      </c>
      <c r="EN10" s="23" cm="1">
        <f t="array" ref="EN10" ca="1">_xlfn.IFS($A$2="销售计划（销售后）",_xlfn.IFS(EN$4&lt;$C10,($L10-SUMIFS(销售取值基础数据!$J:$J,销售取值基础数据!$I:$I,$A10,销售取值基础数据!$B:$B,"&lt;="&amp;EM$4))*100%/(180-EM$4),EN$4&gt;=$C10,($L10-SUM(辅助表!$P10:EN10))*100%/(180-EM$4)),$A$2="销售计划（销售前）",$L10*80%/180,$A$2="达成情况",IF(EN$4&gt;=$C10,"实际销售数量未更新",IF($C10&gt;EN$4,SUMIFS(销售取值基础数据!$J:$J,销售取值基础数据!$I:$I,$A10,销售取值基础数据!$B:$B,EN$4),"")/(_xlfn.IFS(EN$4&lt;$C10,($L10-SUMIFS(销售取值基础数据!$J:$J,销售取值基础数据!$I:$I,$A10,销售取值基础数据!$B:$B,"&lt;="&amp;EM$4))*100%/(180-EM$4),EN$4&gt;=$C10,($L10-SUM(辅助表!$P10:EN10))*100%/(180-EM$4)))),$A$2="实际销售",IF($C10&gt;EN$4,SUMIFS(销售取值基础数据!$J:$J,销售取值基础数据!$I:$I,$A10,销售取值基础数据!$B:$B,EN$4),""))</f>
        <v>0</v>
      </c>
      <c r="EO10" s="23" cm="1">
        <f t="array" ref="EO10" ca="1">_xlfn.IFS($A$2="销售计划（销售后）",_xlfn.IFS(EO$4&lt;$C10,($L10-SUMIFS(销售取值基础数据!$J:$J,销售取值基础数据!$I:$I,$A10,销售取值基础数据!$B:$B,"&lt;="&amp;EN$4))*100%/(180-EN$4),EO$4&gt;=$C10,($L10-SUM(辅助表!$P10:EO10))*100%/(180-EN$4)),$A$2="销售计划（销售前）",$L10*80%/180,$A$2="达成情况",IF(EO$4&gt;=$C10,"实际销售数量未更新",IF($C10&gt;EO$4,SUMIFS(销售取值基础数据!$J:$J,销售取值基础数据!$I:$I,$A10,销售取值基础数据!$B:$B,EO$4),"")/(_xlfn.IFS(EO$4&lt;$C10,($L10-SUMIFS(销售取值基础数据!$J:$J,销售取值基础数据!$I:$I,$A10,销售取值基础数据!$B:$B,"&lt;="&amp;EN$4))*100%/(180-EN$4),EO$4&gt;=$C10,($L10-SUM(辅助表!$P10:EO10))*100%/(180-EN$4)))),$A$2="实际销售",IF($C10&gt;EO$4,SUMIFS(销售取值基础数据!$J:$J,销售取值基础数据!$I:$I,$A10,销售取值基础数据!$B:$B,EO$4),""))</f>
        <v>0</v>
      </c>
      <c r="EP10" s="23" cm="1">
        <f t="array" ref="EP10" ca="1">_xlfn.IFS($A$2="销售计划（销售后）",_xlfn.IFS(EP$4&lt;$C10,($L10-SUMIFS(销售取值基础数据!$J:$J,销售取值基础数据!$I:$I,$A10,销售取值基础数据!$B:$B,"&lt;="&amp;EO$4))*100%/(180-EO$4),EP$4&gt;=$C10,($L10-SUM(辅助表!$P10:EP10))*100%/(180-EO$4)),$A$2="销售计划（销售前）",$L10*80%/180,$A$2="达成情况",IF(EP$4&gt;=$C10,"实际销售数量未更新",IF($C10&gt;EP$4,SUMIFS(销售取值基础数据!$J:$J,销售取值基础数据!$I:$I,$A10,销售取值基础数据!$B:$B,EP$4),"")/(_xlfn.IFS(EP$4&lt;$C10,($L10-SUMIFS(销售取值基础数据!$J:$J,销售取值基础数据!$I:$I,$A10,销售取值基础数据!$B:$B,"&lt;="&amp;EO$4))*100%/(180-EO$4),EP$4&gt;=$C10,($L10-SUM(辅助表!$P10:EP10))*100%/(180-EO$4)))),$A$2="实际销售",IF($C10&gt;EP$4,SUMIFS(销售取值基础数据!$J:$J,销售取值基础数据!$I:$I,$A10,销售取值基础数据!$B:$B,EP$4),""))</f>
        <v>0</v>
      </c>
      <c r="EQ10" s="23" cm="1">
        <f t="array" ref="EQ10" ca="1">_xlfn.IFS($A$2="销售计划（销售后）",_xlfn.IFS(EQ$4&lt;$C10,($L10-SUMIFS(销售取值基础数据!$J:$J,销售取值基础数据!$I:$I,$A10,销售取值基础数据!$B:$B,"&lt;="&amp;EP$4))*100%/(180-EP$4),EQ$4&gt;=$C10,($L10-SUM(辅助表!$P10:EQ10))*100%/(180-EP$4)),$A$2="销售计划（销售前）",$L10*80%/180,$A$2="达成情况",IF(EQ$4&gt;=$C10,"实际销售数量未更新",IF($C10&gt;EQ$4,SUMIFS(销售取值基础数据!$J:$J,销售取值基础数据!$I:$I,$A10,销售取值基础数据!$B:$B,EQ$4),"")/(_xlfn.IFS(EQ$4&lt;$C10,($L10-SUMIFS(销售取值基础数据!$J:$J,销售取值基础数据!$I:$I,$A10,销售取值基础数据!$B:$B,"&lt;="&amp;EP$4))*100%/(180-EP$4),EQ$4&gt;=$C10,($L10-SUM(辅助表!$P10:EQ10))*100%/(180-EP$4)))),$A$2="实际销售",IF($C10&gt;EQ$4,SUMIFS(销售取值基础数据!$J:$J,销售取值基础数据!$I:$I,$A10,销售取值基础数据!$B:$B,EQ$4),""))</f>
        <v>0</v>
      </c>
      <c r="ER10" s="23" cm="1">
        <f t="array" ref="ER10" ca="1">_xlfn.IFS($A$2="销售计划（销售后）",_xlfn.IFS(ER$4&lt;$C10,($L10-SUMIFS(销售取值基础数据!$J:$J,销售取值基础数据!$I:$I,$A10,销售取值基础数据!$B:$B,"&lt;="&amp;EQ$4))*100%/(180-EQ$4),ER$4&gt;=$C10,($L10-SUM(辅助表!$P10:ER10))*100%/(180-EQ$4)),$A$2="销售计划（销售前）",$L10*80%/180,$A$2="达成情况",IF(ER$4&gt;=$C10,"实际销售数量未更新",IF($C10&gt;ER$4,SUMIFS(销售取值基础数据!$J:$J,销售取值基础数据!$I:$I,$A10,销售取值基础数据!$B:$B,ER$4),"")/(_xlfn.IFS(ER$4&lt;$C10,($L10-SUMIFS(销售取值基础数据!$J:$J,销售取值基础数据!$I:$I,$A10,销售取值基础数据!$B:$B,"&lt;="&amp;EQ$4))*100%/(180-EQ$4),ER$4&gt;=$C10,($L10-SUM(辅助表!$P10:ER10))*100%/(180-EQ$4)))),$A$2="实际销售",IF($C10&gt;ER$4,SUMIFS(销售取值基础数据!$J:$J,销售取值基础数据!$I:$I,$A10,销售取值基础数据!$B:$B,ER$4),""))</f>
        <v>0</v>
      </c>
      <c r="ES10" s="23" cm="1">
        <f t="array" ref="ES10" ca="1">_xlfn.IFS($A$2="销售计划（销售后）",_xlfn.IFS(ES$4&lt;$C10,($L10-SUMIFS(销售取值基础数据!$J:$J,销售取值基础数据!$I:$I,$A10,销售取值基础数据!$B:$B,"&lt;="&amp;ER$4))*100%/(180-ER$4),ES$4&gt;=$C10,($L10-SUM(辅助表!$P10:ES10))*100%/(180-ER$4)),$A$2="销售计划（销售前）",$L10*80%/180,$A$2="达成情况",IF(ES$4&gt;=$C10,"实际销售数量未更新",IF($C10&gt;ES$4,SUMIFS(销售取值基础数据!$J:$J,销售取值基础数据!$I:$I,$A10,销售取值基础数据!$B:$B,ES$4),"")/(_xlfn.IFS(ES$4&lt;$C10,($L10-SUMIFS(销售取值基础数据!$J:$J,销售取值基础数据!$I:$I,$A10,销售取值基础数据!$B:$B,"&lt;="&amp;ER$4))*100%/(180-ER$4),ES$4&gt;=$C10,($L10-SUM(辅助表!$P10:ES10))*100%/(180-ER$4)))),$A$2="实际销售",IF($C10&gt;ES$4,SUMIFS(销售取值基础数据!$J:$J,销售取值基础数据!$I:$I,$A10,销售取值基础数据!$B:$B,ES$4),""))</f>
        <v>0</v>
      </c>
      <c r="ET10" s="23" cm="1">
        <f t="array" ref="ET10" ca="1">_xlfn.IFS($A$2="销售计划（销售后）",_xlfn.IFS(ET$4&lt;$C10,($L10-SUMIFS(销售取值基础数据!$J:$J,销售取值基础数据!$I:$I,$A10,销售取值基础数据!$B:$B,"&lt;="&amp;ES$4))*100%/(180-ES$4),ET$4&gt;=$C10,($L10-SUM(辅助表!$P10:ET10))*100%/(180-ES$4)),$A$2="销售计划（销售前）",$L10*80%/180,$A$2="达成情况",IF(ET$4&gt;=$C10,"实际销售数量未更新",IF($C10&gt;ET$4,SUMIFS(销售取值基础数据!$J:$J,销售取值基础数据!$I:$I,$A10,销售取值基础数据!$B:$B,ET$4),"")/(_xlfn.IFS(ET$4&lt;$C10,($L10-SUMIFS(销售取值基础数据!$J:$J,销售取值基础数据!$I:$I,$A10,销售取值基础数据!$B:$B,"&lt;="&amp;ES$4))*100%/(180-ES$4),ET$4&gt;=$C10,($L10-SUM(辅助表!$P10:ET10))*100%/(180-ES$4)))),$A$2="实际销售",IF($C10&gt;ET$4,SUMIFS(销售取值基础数据!$J:$J,销售取值基础数据!$I:$I,$A10,销售取值基础数据!$B:$B,ET$4),""))</f>
        <v>0</v>
      </c>
      <c r="EU10" s="23" cm="1">
        <f t="array" ref="EU10" ca="1">_xlfn.IFS($A$2="销售计划（销售后）",_xlfn.IFS(EU$4&lt;$C10,($L10-SUMIFS(销售取值基础数据!$J:$J,销售取值基础数据!$I:$I,$A10,销售取值基础数据!$B:$B,"&lt;="&amp;ET$4))*100%/(180-ET$4),EU$4&gt;=$C10,($L10-SUM(辅助表!$P10:EU10))*100%/(180-ET$4)),$A$2="销售计划（销售前）",$L10*80%/180,$A$2="达成情况",IF(EU$4&gt;=$C10,"实际销售数量未更新",IF($C10&gt;EU$4,SUMIFS(销售取值基础数据!$J:$J,销售取值基础数据!$I:$I,$A10,销售取值基础数据!$B:$B,EU$4),"")/(_xlfn.IFS(EU$4&lt;$C10,($L10-SUMIFS(销售取值基础数据!$J:$J,销售取值基础数据!$I:$I,$A10,销售取值基础数据!$B:$B,"&lt;="&amp;ET$4))*100%/(180-ET$4),EU$4&gt;=$C10,($L10-SUM(辅助表!$P10:EU10))*100%/(180-ET$4)))),$A$2="实际销售",IF($C10&gt;EU$4,SUMIFS(销售取值基础数据!$J:$J,销售取值基础数据!$I:$I,$A10,销售取值基础数据!$B:$B,EU$4),""))</f>
        <v>0</v>
      </c>
      <c r="EV10" s="23" cm="1">
        <f t="array" ref="EV10" ca="1">_xlfn.IFS($A$2="销售计划（销售后）",_xlfn.IFS(EV$4&lt;$C10,($L10-SUMIFS(销售取值基础数据!$J:$J,销售取值基础数据!$I:$I,$A10,销售取值基础数据!$B:$B,"&lt;="&amp;EU$4))*100%/(180-EU$4),EV$4&gt;=$C10,($L10-SUM(辅助表!$P10:EV10))*100%/(180-EU$4)),$A$2="销售计划（销售前）",$L10*80%/180,$A$2="达成情况",IF(EV$4&gt;=$C10,"实际销售数量未更新",IF($C10&gt;EV$4,SUMIFS(销售取值基础数据!$J:$J,销售取值基础数据!$I:$I,$A10,销售取值基础数据!$B:$B,EV$4),"")/(_xlfn.IFS(EV$4&lt;$C10,($L10-SUMIFS(销售取值基础数据!$J:$J,销售取值基础数据!$I:$I,$A10,销售取值基础数据!$B:$B,"&lt;="&amp;EU$4))*100%/(180-EU$4),EV$4&gt;=$C10,($L10-SUM(辅助表!$P10:EV10))*100%/(180-EU$4)))),$A$2="实际销售",IF($C10&gt;EV$4,SUMIFS(销售取值基础数据!$J:$J,销售取值基础数据!$I:$I,$A10,销售取值基础数据!$B:$B,EV$4),""))</f>
        <v>0</v>
      </c>
      <c r="EW10" s="23" cm="1">
        <f t="array" ref="EW10" ca="1">_xlfn.IFS($A$2="销售计划（销售后）",_xlfn.IFS(EW$4&lt;$C10,($L10-SUMIFS(销售取值基础数据!$J:$J,销售取值基础数据!$I:$I,$A10,销售取值基础数据!$B:$B,"&lt;="&amp;EV$4))*100%/(180-EV$4),EW$4&gt;=$C10,($L10-SUM(辅助表!$P10:EW10))*100%/(180-EV$4)),$A$2="销售计划（销售前）",$L10*80%/180,$A$2="达成情况",IF(EW$4&gt;=$C10,"实际销售数量未更新",IF($C10&gt;EW$4,SUMIFS(销售取值基础数据!$J:$J,销售取值基础数据!$I:$I,$A10,销售取值基础数据!$B:$B,EW$4),"")/(_xlfn.IFS(EW$4&lt;$C10,($L10-SUMIFS(销售取值基础数据!$J:$J,销售取值基础数据!$I:$I,$A10,销售取值基础数据!$B:$B,"&lt;="&amp;EV$4))*100%/(180-EV$4),EW$4&gt;=$C10,($L10-SUM(辅助表!$P10:EW10))*100%/(180-EV$4)))),$A$2="实际销售",IF($C10&gt;EW$4,SUMIFS(销售取值基础数据!$J:$J,销售取值基础数据!$I:$I,$A10,销售取值基础数据!$B:$B,EW$4),""))</f>
        <v>0</v>
      </c>
      <c r="EX10" s="23" cm="1">
        <f t="array" ref="EX10" ca="1">_xlfn.IFS($A$2="销售计划（销售后）",_xlfn.IFS(EX$4&lt;$C10,($L10-SUMIFS(销售取值基础数据!$J:$J,销售取值基础数据!$I:$I,$A10,销售取值基础数据!$B:$B,"&lt;="&amp;EW$4))*100%/(180-EW$4),EX$4&gt;=$C10,($L10-SUM(辅助表!$P10:EX10))*100%/(180-EW$4)),$A$2="销售计划（销售前）",$L10*80%/180,$A$2="达成情况",IF(EX$4&gt;=$C10,"实际销售数量未更新",IF($C10&gt;EX$4,SUMIFS(销售取值基础数据!$J:$J,销售取值基础数据!$I:$I,$A10,销售取值基础数据!$B:$B,EX$4),"")/(_xlfn.IFS(EX$4&lt;$C10,($L10-SUMIFS(销售取值基础数据!$J:$J,销售取值基础数据!$I:$I,$A10,销售取值基础数据!$B:$B,"&lt;="&amp;EW$4))*100%/(180-EW$4),EX$4&gt;=$C10,($L10-SUM(辅助表!$P10:EX10))*100%/(180-EW$4)))),$A$2="实际销售",IF($C10&gt;EX$4,SUMIFS(销售取值基础数据!$J:$J,销售取值基础数据!$I:$I,$A10,销售取值基础数据!$B:$B,EX$4),""))</f>
        <v>0</v>
      </c>
      <c r="EY10" s="23" cm="1">
        <f t="array" ref="EY10" ca="1">_xlfn.IFS($A$2="销售计划（销售后）",_xlfn.IFS(EY$4&lt;$C10,($L10-SUMIFS(销售取值基础数据!$J:$J,销售取值基础数据!$I:$I,$A10,销售取值基础数据!$B:$B,"&lt;="&amp;EX$4))*100%/(180-EX$4),EY$4&gt;=$C10,($L10-SUM(辅助表!$P10:EY10))*100%/(180-EX$4)),$A$2="销售计划（销售前）",$L10*80%/180,$A$2="达成情况",IF(EY$4&gt;=$C10,"实际销售数量未更新",IF($C10&gt;EY$4,SUMIFS(销售取值基础数据!$J:$J,销售取值基础数据!$I:$I,$A10,销售取值基础数据!$B:$B,EY$4),"")/(_xlfn.IFS(EY$4&lt;$C10,($L10-SUMIFS(销售取值基础数据!$J:$J,销售取值基础数据!$I:$I,$A10,销售取值基础数据!$B:$B,"&lt;="&amp;EX$4))*100%/(180-EX$4),EY$4&gt;=$C10,($L10-SUM(辅助表!$P10:EY10))*100%/(180-EX$4)))),$A$2="实际销售",IF($C10&gt;EY$4,SUMIFS(销售取值基础数据!$J:$J,销售取值基础数据!$I:$I,$A10,销售取值基础数据!$B:$B,EY$4),""))</f>
        <v>0</v>
      </c>
      <c r="EZ10" s="23" cm="1">
        <f t="array" ref="EZ10" ca="1">_xlfn.IFS($A$2="销售计划（销售后）",_xlfn.IFS(EZ$4&lt;$C10,($L10-SUMIFS(销售取值基础数据!$J:$J,销售取值基础数据!$I:$I,$A10,销售取值基础数据!$B:$B,"&lt;="&amp;EY$4))*100%/(180-EY$4),EZ$4&gt;=$C10,($L10-SUM(辅助表!$P10:EZ10))*100%/(180-EY$4)),$A$2="销售计划（销售前）",$L10*80%/180,$A$2="达成情况",IF(EZ$4&gt;=$C10,"实际销售数量未更新",IF($C10&gt;EZ$4,SUMIFS(销售取值基础数据!$J:$J,销售取值基础数据!$I:$I,$A10,销售取值基础数据!$B:$B,EZ$4),"")/(_xlfn.IFS(EZ$4&lt;$C10,($L10-SUMIFS(销售取值基础数据!$J:$J,销售取值基础数据!$I:$I,$A10,销售取值基础数据!$B:$B,"&lt;="&amp;EY$4))*100%/(180-EY$4),EZ$4&gt;=$C10,($L10-SUM(辅助表!$P10:EZ10))*100%/(180-EY$4)))),$A$2="实际销售",IF($C10&gt;EZ$4,SUMIFS(销售取值基础数据!$J:$J,销售取值基础数据!$I:$I,$A10,销售取值基础数据!$B:$B,EZ$4),""))</f>
        <v>0</v>
      </c>
      <c r="FA10" s="23" cm="1">
        <f t="array" ref="FA10" ca="1">_xlfn.IFS($A$2="销售计划（销售后）",_xlfn.IFS(FA$4&lt;$C10,($L10-SUMIFS(销售取值基础数据!$J:$J,销售取值基础数据!$I:$I,$A10,销售取值基础数据!$B:$B,"&lt;="&amp;EZ$4))*100%/(180-EZ$4),FA$4&gt;=$C10,($L10-SUM(辅助表!$P10:FA10))*100%/(180-EZ$4)),$A$2="销售计划（销售前）",$L10*80%/180,$A$2="达成情况",IF(FA$4&gt;=$C10,"实际销售数量未更新",IF($C10&gt;FA$4,SUMIFS(销售取值基础数据!$J:$J,销售取值基础数据!$I:$I,$A10,销售取值基础数据!$B:$B,FA$4),"")/(_xlfn.IFS(FA$4&lt;$C10,($L10-SUMIFS(销售取值基础数据!$J:$J,销售取值基础数据!$I:$I,$A10,销售取值基础数据!$B:$B,"&lt;="&amp;EZ$4))*100%/(180-EZ$4),FA$4&gt;=$C10,($L10-SUM(辅助表!$P10:FA10))*100%/(180-EZ$4)))),$A$2="实际销售",IF($C10&gt;FA$4,SUMIFS(销售取值基础数据!$J:$J,销售取值基础数据!$I:$I,$A10,销售取值基础数据!$B:$B,FA$4),""))</f>
        <v>0</v>
      </c>
      <c r="FB10" s="23" cm="1">
        <f t="array" ref="FB10" ca="1">_xlfn.IFS($A$2="销售计划（销售后）",_xlfn.IFS(FB$4&lt;$C10,($L10-SUMIFS(销售取值基础数据!$J:$J,销售取值基础数据!$I:$I,$A10,销售取值基础数据!$B:$B,"&lt;="&amp;FA$4))*100%/(180-FA$4),FB$4&gt;=$C10,($L10-SUM(辅助表!$P10:FB10))*100%/(180-FA$4)),$A$2="销售计划（销售前）",$L10*80%/180,$A$2="达成情况",IF(FB$4&gt;=$C10,"实际销售数量未更新",IF($C10&gt;FB$4,SUMIFS(销售取值基础数据!$J:$J,销售取值基础数据!$I:$I,$A10,销售取值基础数据!$B:$B,FB$4),"")/(_xlfn.IFS(FB$4&lt;$C10,($L10-SUMIFS(销售取值基础数据!$J:$J,销售取值基础数据!$I:$I,$A10,销售取值基础数据!$B:$B,"&lt;="&amp;FA$4))*100%/(180-FA$4),FB$4&gt;=$C10,($L10-SUM(辅助表!$P10:FB10))*100%/(180-FA$4)))),$A$2="实际销售",IF($C10&gt;FB$4,SUMIFS(销售取值基础数据!$J:$J,销售取值基础数据!$I:$I,$A10,销售取值基础数据!$B:$B,FB$4),""))</f>
        <v>0</v>
      </c>
      <c r="FC10" s="23" cm="1">
        <f t="array" ref="FC10" ca="1">_xlfn.IFS($A$2="销售计划（销售后）",_xlfn.IFS(FC$4&lt;$C10,($L10-SUMIFS(销售取值基础数据!$J:$J,销售取值基础数据!$I:$I,$A10,销售取值基础数据!$B:$B,"&lt;="&amp;FB$4))*100%/(180-FB$4),FC$4&gt;=$C10,($L10-SUM(辅助表!$P10:FC10))*100%/(180-FB$4)),$A$2="销售计划（销售前）",$L10*80%/180,$A$2="达成情况",IF(FC$4&gt;=$C10,"实际销售数量未更新",IF($C10&gt;FC$4,SUMIFS(销售取值基础数据!$J:$J,销售取值基础数据!$I:$I,$A10,销售取值基础数据!$B:$B,FC$4),"")/(_xlfn.IFS(FC$4&lt;$C10,($L10-SUMIFS(销售取值基础数据!$J:$J,销售取值基础数据!$I:$I,$A10,销售取值基础数据!$B:$B,"&lt;="&amp;FB$4))*100%/(180-FB$4),FC$4&gt;=$C10,($L10-SUM(辅助表!$P10:FC10))*100%/(180-FB$4)))),$A$2="实际销售",IF($C10&gt;FC$4,SUMIFS(销售取值基础数据!$J:$J,销售取值基础数据!$I:$I,$A10,销售取值基础数据!$B:$B,FC$4),""))</f>
        <v>0</v>
      </c>
      <c r="FD10" s="23" cm="1">
        <f t="array" ref="FD10" ca="1">_xlfn.IFS($A$2="销售计划（销售后）",_xlfn.IFS(FD$4&lt;$C10,($L10-SUMIFS(销售取值基础数据!$J:$J,销售取值基础数据!$I:$I,$A10,销售取值基础数据!$B:$B,"&lt;="&amp;FC$4))*100%/(180-FC$4),FD$4&gt;=$C10,($L10-SUM(辅助表!$P10:FD10))*100%/(180-FC$4)),$A$2="销售计划（销售前）",$L10*80%/180,$A$2="达成情况",IF(FD$4&gt;=$C10,"实际销售数量未更新",IF($C10&gt;FD$4,SUMIFS(销售取值基础数据!$J:$J,销售取值基础数据!$I:$I,$A10,销售取值基础数据!$B:$B,FD$4),"")/(_xlfn.IFS(FD$4&lt;$C10,($L10-SUMIFS(销售取值基础数据!$J:$J,销售取值基础数据!$I:$I,$A10,销售取值基础数据!$B:$B,"&lt;="&amp;FC$4))*100%/(180-FC$4),FD$4&gt;=$C10,($L10-SUM(辅助表!$P10:FD10))*100%/(180-FC$4)))),$A$2="实际销售",IF($C10&gt;FD$4,SUMIFS(销售取值基础数据!$J:$J,销售取值基础数据!$I:$I,$A10,销售取值基础数据!$B:$B,FD$4),""))</f>
        <v>0</v>
      </c>
      <c r="FE10" s="23" cm="1">
        <f t="array" ref="FE10" ca="1">_xlfn.IFS($A$2="销售计划（销售后）",_xlfn.IFS(FE$4&lt;$C10,($L10-SUMIFS(销售取值基础数据!$J:$J,销售取值基础数据!$I:$I,$A10,销售取值基础数据!$B:$B,"&lt;="&amp;FD$4))*100%/(180-FD$4),FE$4&gt;=$C10,($L10-SUM(辅助表!$P10:FE10))*100%/(180-FD$4)),$A$2="销售计划（销售前）",$L10*80%/180,$A$2="达成情况",IF(FE$4&gt;=$C10,"实际销售数量未更新",IF($C10&gt;FE$4,SUMIFS(销售取值基础数据!$J:$J,销售取值基础数据!$I:$I,$A10,销售取值基础数据!$B:$B,FE$4),"")/(_xlfn.IFS(FE$4&lt;$C10,($L10-SUMIFS(销售取值基础数据!$J:$J,销售取值基础数据!$I:$I,$A10,销售取值基础数据!$B:$B,"&lt;="&amp;FD$4))*100%/(180-FD$4),FE$4&gt;=$C10,($L10-SUM(辅助表!$P10:FE10))*100%/(180-FD$4)))),$A$2="实际销售",IF($C10&gt;FE$4,SUMIFS(销售取值基础数据!$J:$J,销售取值基础数据!$I:$I,$A10,销售取值基础数据!$B:$B,FE$4),""))</f>
        <v>0</v>
      </c>
      <c r="FF10" s="23" cm="1">
        <f t="array" ref="FF10" ca="1">_xlfn.IFS($A$2="销售计划（销售后）",_xlfn.IFS(FF$4&lt;$C10,($L10-SUMIFS(销售取值基础数据!$J:$J,销售取值基础数据!$I:$I,$A10,销售取值基础数据!$B:$B,"&lt;="&amp;FE$4))*100%/(180-FE$4),FF$4&gt;=$C10,($L10-SUM(辅助表!$P10:FF10))*100%/(180-FE$4)),$A$2="销售计划（销售前）",$L10*80%/180,$A$2="达成情况",IF(FF$4&gt;=$C10,"实际销售数量未更新",IF($C10&gt;FF$4,SUMIFS(销售取值基础数据!$J:$J,销售取值基础数据!$I:$I,$A10,销售取值基础数据!$B:$B,FF$4),"")/(_xlfn.IFS(FF$4&lt;$C10,($L10-SUMIFS(销售取值基础数据!$J:$J,销售取值基础数据!$I:$I,$A10,销售取值基础数据!$B:$B,"&lt;="&amp;FE$4))*100%/(180-FE$4),FF$4&gt;=$C10,($L10-SUM(辅助表!$P10:FF10))*100%/(180-FE$4)))),$A$2="实际销售",IF($C10&gt;FF$4,SUMIFS(销售取值基础数据!$J:$J,销售取值基础数据!$I:$I,$A10,销售取值基础数据!$B:$B,FF$4),""))</f>
        <v>0</v>
      </c>
      <c r="FG10" s="23" cm="1">
        <f t="array" ref="FG10" ca="1">_xlfn.IFS($A$2="销售计划（销售后）",_xlfn.IFS(FG$4&lt;$C10,($L10-SUMIFS(销售取值基础数据!$J:$J,销售取值基础数据!$I:$I,$A10,销售取值基础数据!$B:$B,"&lt;="&amp;FF$4))*100%/(180-FF$4),FG$4&gt;=$C10,($L10-SUM(辅助表!$P10:FG10))*100%/(180-FF$4)),$A$2="销售计划（销售前）",$L10*80%/180,$A$2="达成情况",IF(FG$4&gt;=$C10,"实际销售数量未更新",IF($C10&gt;FG$4,SUMIFS(销售取值基础数据!$J:$J,销售取值基础数据!$I:$I,$A10,销售取值基础数据!$B:$B,FG$4),"")/(_xlfn.IFS(FG$4&lt;$C10,($L10-SUMIFS(销售取值基础数据!$J:$J,销售取值基础数据!$I:$I,$A10,销售取值基础数据!$B:$B,"&lt;="&amp;FF$4))*100%/(180-FF$4),FG$4&gt;=$C10,($L10-SUM(辅助表!$P10:FG10))*100%/(180-FF$4)))),$A$2="实际销售",IF($C10&gt;FG$4,SUMIFS(销售取值基础数据!$J:$J,销售取值基础数据!$I:$I,$A10,销售取值基础数据!$B:$B,FG$4),""))</f>
        <v>0</v>
      </c>
      <c r="FH10" s="23" cm="1">
        <f t="array" ref="FH10" ca="1">_xlfn.IFS($A$2="销售计划（销售后）",_xlfn.IFS(FH$4&lt;$C10,($L10-SUMIFS(销售取值基础数据!$J:$J,销售取值基础数据!$I:$I,$A10,销售取值基础数据!$B:$B,"&lt;="&amp;FG$4))*100%/(180-FG$4),FH$4&gt;=$C10,($L10-SUM(辅助表!$P10:FH10))*100%/(180-FG$4)),$A$2="销售计划（销售前）",$L10*80%/180,$A$2="达成情况",IF(FH$4&gt;=$C10,"实际销售数量未更新",IF($C10&gt;FH$4,SUMIFS(销售取值基础数据!$J:$J,销售取值基础数据!$I:$I,$A10,销售取值基础数据!$B:$B,FH$4),"")/(_xlfn.IFS(FH$4&lt;$C10,($L10-SUMIFS(销售取值基础数据!$J:$J,销售取值基础数据!$I:$I,$A10,销售取值基础数据!$B:$B,"&lt;="&amp;FG$4))*100%/(180-FG$4),FH$4&gt;=$C10,($L10-SUM(辅助表!$P10:FH10))*100%/(180-FG$4)))),$A$2="实际销售",IF($C10&gt;FH$4,SUMIFS(销售取值基础数据!$J:$J,销售取值基础数据!$I:$I,$A10,销售取值基础数据!$B:$B,FH$4),""))</f>
        <v>0</v>
      </c>
      <c r="FI10" s="23" cm="1">
        <f t="array" ref="FI10" ca="1">_xlfn.IFS($A$2="销售计划（销售后）",_xlfn.IFS(FI$4&lt;$C10,($L10-SUMIFS(销售取值基础数据!$J:$J,销售取值基础数据!$I:$I,$A10,销售取值基础数据!$B:$B,"&lt;="&amp;FH$4))*100%/(180-FH$4),FI$4&gt;=$C10,($L10-SUM(辅助表!$P10:FI10))*100%/(180-FH$4)),$A$2="销售计划（销售前）",$L10*80%/180,$A$2="达成情况",IF(FI$4&gt;=$C10,"实际销售数量未更新",IF($C10&gt;FI$4,SUMIFS(销售取值基础数据!$J:$J,销售取值基础数据!$I:$I,$A10,销售取值基础数据!$B:$B,FI$4),"")/(_xlfn.IFS(FI$4&lt;$C10,($L10-SUMIFS(销售取值基础数据!$J:$J,销售取值基础数据!$I:$I,$A10,销售取值基础数据!$B:$B,"&lt;="&amp;FH$4))*100%/(180-FH$4),FI$4&gt;=$C10,($L10-SUM(辅助表!$P10:FI10))*100%/(180-FH$4)))),$A$2="实际销售",IF($C10&gt;FI$4,SUMIFS(销售取值基础数据!$J:$J,销售取值基础数据!$I:$I,$A10,销售取值基础数据!$B:$B,FI$4),""))</f>
        <v>0</v>
      </c>
      <c r="FJ10" s="23" cm="1">
        <f t="array" ref="FJ10" ca="1">_xlfn.IFS($A$2="销售计划（销售后）",_xlfn.IFS(FJ$4&lt;$C10,($L10-SUMIFS(销售取值基础数据!$J:$J,销售取值基础数据!$I:$I,$A10,销售取值基础数据!$B:$B,"&lt;="&amp;FI$4))*100%/(180-FI$4),FJ$4&gt;=$C10,($L10-SUM(辅助表!$P10:FJ10))*100%/(180-FI$4)),$A$2="销售计划（销售前）",$L10*80%/180,$A$2="达成情况",IF(FJ$4&gt;=$C10,"实际销售数量未更新",IF($C10&gt;FJ$4,SUMIFS(销售取值基础数据!$J:$J,销售取值基础数据!$I:$I,$A10,销售取值基础数据!$B:$B,FJ$4),"")/(_xlfn.IFS(FJ$4&lt;$C10,($L10-SUMIFS(销售取值基础数据!$J:$J,销售取值基础数据!$I:$I,$A10,销售取值基础数据!$B:$B,"&lt;="&amp;FI$4))*100%/(180-FI$4),FJ$4&gt;=$C10,($L10-SUM(辅助表!$P10:FJ10))*100%/(180-FI$4)))),$A$2="实际销售",IF($C10&gt;FJ$4,SUMIFS(销售取值基础数据!$J:$J,销售取值基础数据!$I:$I,$A10,销售取值基础数据!$B:$B,FJ$4),""))</f>
        <v>0</v>
      </c>
      <c r="FK10" s="23" cm="1">
        <f t="array" ref="FK10" ca="1">_xlfn.IFS($A$2="销售计划（销售后）",_xlfn.IFS(FK$4&lt;$C10,($L10-SUMIFS(销售取值基础数据!$J:$J,销售取值基础数据!$I:$I,$A10,销售取值基础数据!$B:$B,"&lt;="&amp;FJ$4))*100%/(180-FJ$4),FK$4&gt;=$C10,($L10-SUM(辅助表!$P10:FK10))*100%/(180-FJ$4)),$A$2="销售计划（销售前）",$L10*80%/180,$A$2="达成情况",IF(FK$4&gt;=$C10,"实际销售数量未更新",IF($C10&gt;FK$4,SUMIFS(销售取值基础数据!$J:$J,销售取值基础数据!$I:$I,$A10,销售取值基础数据!$B:$B,FK$4),"")/(_xlfn.IFS(FK$4&lt;$C10,($L10-SUMIFS(销售取值基础数据!$J:$J,销售取值基础数据!$I:$I,$A10,销售取值基础数据!$B:$B,"&lt;="&amp;FJ$4))*100%/(180-FJ$4),FK$4&gt;=$C10,($L10-SUM(辅助表!$P10:FK10))*100%/(180-FJ$4)))),$A$2="实际销售",IF($C10&gt;FK$4,SUMIFS(销售取值基础数据!$J:$J,销售取值基础数据!$I:$I,$A10,销售取值基础数据!$B:$B,FK$4),""))</f>
        <v>0</v>
      </c>
      <c r="FL10" s="23" cm="1">
        <f t="array" ref="FL10" ca="1">_xlfn.IFS($A$2="销售计划（销售后）",_xlfn.IFS(FL$4&lt;$C10,($L10-SUMIFS(销售取值基础数据!$J:$J,销售取值基础数据!$I:$I,$A10,销售取值基础数据!$B:$B,"&lt;="&amp;FK$4))*100%/(180-FK$4),FL$4&gt;=$C10,($L10-SUM(辅助表!$P10:FL10))*100%/(180-FK$4)),$A$2="销售计划（销售前）",$L10*80%/180,$A$2="达成情况",IF(FL$4&gt;=$C10,"实际销售数量未更新",IF($C10&gt;FL$4,SUMIFS(销售取值基础数据!$J:$J,销售取值基础数据!$I:$I,$A10,销售取值基础数据!$B:$B,FL$4),"")/(_xlfn.IFS(FL$4&lt;$C10,($L10-SUMIFS(销售取值基础数据!$J:$J,销售取值基础数据!$I:$I,$A10,销售取值基础数据!$B:$B,"&lt;="&amp;FK$4))*100%/(180-FK$4),FL$4&gt;=$C10,($L10-SUM(辅助表!$P10:FL10))*100%/(180-FK$4)))),$A$2="实际销售",IF($C10&gt;FL$4,SUMIFS(销售取值基础数据!$J:$J,销售取值基础数据!$I:$I,$A10,销售取值基础数据!$B:$B,FL$4),""))</f>
        <v>0</v>
      </c>
      <c r="FM10" s="23" cm="1">
        <f t="array" ref="FM10" ca="1">_xlfn.IFS($A$2="销售计划（销售后）",_xlfn.IFS(FM$4&lt;$C10,($L10-SUMIFS(销售取值基础数据!$J:$J,销售取值基础数据!$I:$I,$A10,销售取值基础数据!$B:$B,"&lt;="&amp;FL$4))*100%/(180-FL$4),FM$4&gt;=$C10,($L10-SUM(辅助表!$P10:FM10))*100%/(180-FL$4)),$A$2="销售计划（销售前）",$L10*80%/180,$A$2="达成情况",IF(FM$4&gt;=$C10,"实际销售数量未更新",IF($C10&gt;FM$4,SUMIFS(销售取值基础数据!$J:$J,销售取值基础数据!$I:$I,$A10,销售取值基础数据!$B:$B,FM$4),"")/(_xlfn.IFS(FM$4&lt;$C10,($L10-SUMIFS(销售取值基础数据!$J:$J,销售取值基础数据!$I:$I,$A10,销售取值基础数据!$B:$B,"&lt;="&amp;FL$4))*100%/(180-FL$4),FM$4&gt;=$C10,($L10-SUM(辅助表!$P10:FM10))*100%/(180-FL$4)))),$A$2="实际销售",IF($C10&gt;FM$4,SUMIFS(销售取值基础数据!$J:$J,销售取值基础数据!$I:$I,$A10,销售取值基础数据!$B:$B,FM$4),""))</f>
        <v>0</v>
      </c>
      <c r="FN10" s="23" cm="1">
        <f t="array" ref="FN10" ca="1">_xlfn.IFS($A$2="销售计划（销售后）",_xlfn.IFS(FN$4&lt;$C10,($L10-SUMIFS(销售取值基础数据!$J:$J,销售取值基础数据!$I:$I,$A10,销售取值基础数据!$B:$B,"&lt;="&amp;FM$4))*100%/(180-FM$4),FN$4&gt;=$C10,($L10-SUM(辅助表!$P10:FN10))*100%/(180-FM$4)),$A$2="销售计划（销售前）",$L10*80%/180,$A$2="达成情况",IF(FN$4&gt;=$C10,"实际销售数量未更新",IF($C10&gt;FN$4,SUMIFS(销售取值基础数据!$J:$J,销售取值基础数据!$I:$I,$A10,销售取值基础数据!$B:$B,FN$4),"")/(_xlfn.IFS(FN$4&lt;$C10,($L10-SUMIFS(销售取值基础数据!$J:$J,销售取值基础数据!$I:$I,$A10,销售取值基础数据!$B:$B,"&lt;="&amp;FM$4))*100%/(180-FM$4),FN$4&gt;=$C10,($L10-SUM(辅助表!$P10:FN10))*100%/(180-FM$4)))),$A$2="实际销售",IF($C10&gt;FN$4,SUMIFS(销售取值基础数据!$J:$J,销售取值基础数据!$I:$I,$A10,销售取值基础数据!$B:$B,FN$4),""))</f>
        <v>0</v>
      </c>
      <c r="FO10" s="23" cm="1">
        <f t="array" ref="FO10" ca="1">_xlfn.IFS($A$2="销售计划（销售后）",_xlfn.IFS(FO$4&lt;$C10,($L10-SUMIFS(销售取值基础数据!$J:$J,销售取值基础数据!$I:$I,$A10,销售取值基础数据!$B:$B,"&lt;="&amp;FN$4))*100%/(180-FN$4),FO$4&gt;=$C10,($L10-SUM(辅助表!$P10:FO10))*100%/(180-FN$4)),$A$2="销售计划（销售前）",$L10*80%/180,$A$2="达成情况",IF(FO$4&gt;=$C10,"实际销售数量未更新",IF($C10&gt;FO$4,SUMIFS(销售取值基础数据!$J:$J,销售取值基础数据!$I:$I,$A10,销售取值基础数据!$B:$B,FO$4),"")/(_xlfn.IFS(FO$4&lt;$C10,($L10-SUMIFS(销售取值基础数据!$J:$J,销售取值基础数据!$I:$I,$A10,销售取值基础数据!$B:$B,"&lt;="&amp;FN$4))*100%/(180-FN$4),FO$4&gt;=$C10,($L10-SUM(辅助表!$P10:FO10))*100%/(180-FN$4)))),$A$2="实际销售",IF($C10&gt;FO$4,SUMIFS(销售取值基础数据!$J:$J,销售取值基础数据!$I:$I,$A10,销售取值基础数据!$B:$B,FO$4),""))</f>
        <v>0</v>
      </c>
      <c r="FP10" s="23" cm="1">
        <f t="array" ref="FP10" ca="1">_xlfn.IFS($A$2="销售计划（销售后）",_xlfn.IFS(FP$4&lt;$C10,($L10-SUMIFS(销售取值基础数据!$J:$J,销售取值基础数据!$I:$I,$A10,销售取值基础数据!$B:$B,"&lt;="&amp;FO$4))*100%/(180-FO$4),FP$4&gt;=$C10,($L10-SUM(辅助表!$P10:FP10))*100%/(180-FO$4)),$A$2="销售计划（销售前）",$L10*80%/180,$A$2="达成情况",IF(FP$4&gt;=$C10,"实际销售数量未更新",IF($C10&gt;FP$4,SUMIFS(销售取值基础数据!$J:$J,销售取值基础数据!$I:$I,$A10,销售取值基础数据!$B:$B,FP$4),"")/(_xlfn.IFS(FP$4&lt;$C10,($L10-SUMIFS(销售取值基础数据!$J:$J,销售取值基础数据!$I:$I,$A10,销售取值基础数据!$B:$B,"&lt;="&amp;FO$4))*100%/(180-FO$4),FP$4&gt;=$C10,($L10-SUM(辅助表!$P10:FP10))*100%/(180-FO$4)))),$A$2="实际销售",IF($C10&gt;FP$4,SUMIFS(销售取值基础数据!$J:$J,销售取值基础数据!$I:$I,$A10,销售取值基础数据!$B:$B,FP$4),""))</f>
        <v>0</v>
      </c>
      <c r="FQ10" s="23" cm="1">
        <f t="array" ref="FQ10" ca="1">_xlfn.IFS($A$2="销售计划（销售后）",_xlfn.IFS(FQ$4&lt;$C10,($L10-SUMIFS(销售取值基础数据!$J:$J,销售取值基础数据!$I:$I,$A10,销售取值基础数据!$B:$B,"&lt;="&amp;FP$4))*100%/(180-FP$4),FQ$4&gt;=$C10,($L10-SUM(辅助表!$P10:FQ10))*100%/(180-FP$4)),$A$2="销售计划（销售前）",$L10*80%/180,$A$2="达成情况",IF(FQ$4&gt;=$C10,"实际销售数量未更新",IF($C10&gt;FQ$4,SUMIFS(销售取值基础数据!$J:$J,销售取值基础数据!$I:$I,$A10,销售取值基础数据!$B:$B,FQ$4),"")/(_xlfn.IFS(FQ$4&lt;$C10,($L10-SUMIFS(销售取值基础数据!$J:$J,销售取值基础数据!$I:$I,$A10,销售取值基础数据!$B:$B,"&lt;="&amp;FP$4))*100%/(180-FP$4),FQ$4&gt;=$C10,($L10-SUM(辅助表!$P10:FQ10))*100%/(180-FP$4)))),$A$2="实际销售",IF($C10&gt;FQ$4,SUMIFS(销售取值基础数据!$J:$J,销售取值基础数据!$I:$I,$A10,销售取值基础数据!$B:$B,FQ$4),""))</f>
        <v>0</v>
      </c>
      <c r="FR10" s="23" cm="1">
        <f t="array" ref="FR10" ca="1">_xlfn.IFS($A$2="销售计划（销售后）",_xlfn.IFS(FR$4&lt;$C10,($L10-SUMIFS(销售取值基础数据!$J:$J,销售取值基础数据!$I:$I,$A10,销售取值基础数据!$B:$B,"&lt;="&amp;FQ$4))*100%/(180-FQ$4),FR$4&gt;=$C10,($L10-SUM(辅助表!$P10:FR10))*100%/(180-FQ$4)),$A$2="销售计划（销售前）",$L10*80%/180,$A$2="达成情况",IF(FR$4&gt;=$C10,"实际销售数量未更新",IF($C10&gt;FR$4,SUMIFS(销售取值基础数据!$J:$J,销售取值基础数据!$I:$I,$A10,销售取值基础数据!$B:$B,FR$4),"")/(_xlfn.IFS(FR$4&lt;$C10,($L10-SUMIFS(销售取值基础数据!$J:$J,销售取值基础数据!$I:$I,$A10,销售取值基础数据!$B:$B,"&lt;="&amp;FQ$4))*100%/(180-FQ$4),FR$4&gt;=$C10,($L10-SUM(辅助表!$P10:FR10))*100%/(180-FQ$4)))),$A$2="实际销售",IF($C10&gt;FR$4,SUMIFS(销售取值基础数据!$J:$J,销售取值基础数据!$I:$I,$A10,销售取值基础数据!$B:$B,FR$4),""))</f>
        <v>0</v>
      </c>
      <c r="FS10" s="23" cm="1">
        <f t="array" ref="FS10" ca="1">_xlfn.IFS($A$2="销售计划（销售后）",_xlfn.IFS(FS$4&lt;$C10,($L10-SUMIFS(销售取值基础数据!$J:$J,销售取值基础数据!$I:$I,$A10,销售取值基础数据!$B:$B,"&lt;="&amp;FR$4))*100%/(180-FR$4),FS$4&gt;=$C10,($L10-SUM(辅助表!$P10:FS10))*100%/(180-FR$4)),$A$2="销售计划（销售前）",$L10*80%/180,$A$2="达成情况",IF(FS$4&gt;=$C10,"实际销售数量未更新",IF($C10&gt;FS$4,SUMIFS(销售取值基础数据!$J:$J,销售取值基础数据!$I:$I,$A10,销售取值基础数据!$B:$B,FS$4),"")/(_xlfn.IFS(FS$4&lt;$C10,($L10-SUMIFS(销售取值基础数据!$J:$J,销售取值基础数据!$I:$I,$A10,销售取值基础数据!$B:$B,"&lt;="&amp;FR$4))*100%/(180-FR$4),FS$4&gt;=$C10,($L10-SUM(辅助表!$P10:FS10))*100%/(180-FR$4)))),$A$2="实际销售",IF($C10&gt;FS$4,SUMIFS(销售取值基础数据!$J:$J,销售取值基础数据!$I:$I,$A10,销售取值基础数据!$B:$B,FS$4),""))</f>
        <v>0</v>
      </c>
      <c r="FT10" s="23" cm="1">
        <f t="array" ref="FT10" ca="1">_xlfn.IFS($A$2="销售计划（销售后）",_xlfn.IFS(FT$4&lt;$C10,($L10-SUMIFS(销售取值基础数据!$J:$J,销售取值基础数据!$I:$I,$A10,销售取值基础数据!$B:$B,"&lt;="&amp;FS$4))*100%/(180-FS$4),FT$4&gt;=$C10,($L10-SUM(辅助表!$P10:FT10))*100%/(180-FS$4)),$A$2="销售计划（销售前）",$L10*80%/180,$A$2="达成情况",IF(FT$4&gt;=$C10,"实际销售数量未更新",IF($C10&gt;FT$4,SUMIFS(销售取值基础数据!$J:$J,销售取值基础数据!$I:$I,$A10,销售取值基础数据!$B:$B,FT$4),"")/(_xlfn.IFS(FT$4&lt;$C10,($L10-SUMIFS(销售取值基础数据!$J:$J,销售取值基础数据!$I:$I,$A10,销售取值基础数据!$B:$B,"&lt;="&amp;FS$4))*100%/(180-FS$4),FT$4&gt;=$C10,($L10-SUM(辅助表!$P10:FT10))*100%/(180-FS$4)))),$A$2="实际销售",IF($C10&gt;FT$4,SUMIFS(销售取值基础数据!$J:$J,销售取值基础数据!$I:$I,$A10,销售取值基础数据!$B:$B,FT$4),""))</f>
        <v>0</v>
      </c>
      <c r="FU10" s="23" cm="1">
        <f t="array" ref="FU10" ca="1">_xlfn.IFS($A$2="销售计划（销售后）",_xlfn.IFS(FU$4&lt;$C10,($L10-SUMIFS(销售取值基础数据!$J:$J,销售取值基础数据!$I:$I,$A10,销售取值基础数据!$B:$B,"&lt;="&amp;FT$4))*100%/(180-FT$4),FU$4&gt;=$C10,($L10-SUM(辅助表!$P10:FU10))*100%/(180-FT$4)),$A$2="销售计划（销售前）",$L10*80%/180,$A$2="达成情况",IF(FU$4&gt;=$C10,"实际销售数量未更新",IF($C10&gt;FU$4,SUMIFS(销售取值基础数据!$J:$J,销售取值基础数据!$I:$I,$A10,销售取值基础数据!$B:$B,FU$4),"")/(_xlfn.IFS(FU$4&lt;$C10,($L10-SUMIFS(销售取值基础数据!$J:$J,销售取值基础数据!$I:$I,$A10,销售取值基础数据!$B:$B,"&lt;="&amp;FT$4))*100%/(180-FT$4),FU$4&gt;=$C10,($L10-SUM(辅助表!$P10:FU10))*100%/(180-FT$4)))),$A$2="实际销售",IF($C10&gt;FU$4,SUMIFS(销售取值基础数据!$J:$J,销售取值基础数据!$I:$I,$A10,销售取值基础数据!$B:$B,FU$4),""))</f>
        <v>0</v>
      </c>
      <c r="FV10" s="23" cm="1">
        <f t="array" ref="FV10" ca="1">_xlfn.IFS($A$2="销售计划（销售后）",_xlfn.IFS(FV$4&lt;$C10,($L10-SUMIFS(销售取值基础数据!$J:$J,销售取值基础数据!$I:$I,$A10,销售取值基础数据!$B:$B,"&lt;="&amp;FU$4))*100%/(180-FU$4),FV$4&gt;=$C10,($L10-SUM(辅助表!$P10:FV10))*100%/(180-FU$4)),$A$2="销售计划（销售前）",$L10*80%/180,$A$2="达成情况",IF(FV$4&gt;=$C10,"实际销售数量未更新",IF($C10&gt;FV$4,SUMIFS(销售取值基础数据!$J:$J,销售取值基础数据!$I:$I,$A10,销售取值基础数据!$B:$B,FV$4),"")/(_xlfn.IFS(FV$4&lt;$C10,($L10-SUMIFS(销售取值基础数据!$J:$J,销售取值基础数据!$I:$I,$A10,销售取值基础数据!$B:$B,"&lt;="&amp;FU$4))*100%/(180-FU$4),FV$4&gt;=$C10,($L10-SUM(辅助表!$P10:FV10))*100%/(180-FU$4)))),$A$2="实际销售",IF($C10&gt;FV$4,SUMIFS(销售取值基础数据!$J:$J,销售取值基础数据!$I:$I,$A10,销售取值基础数据!$B:$B,FV$4),""))</f>
        <v>0</v>
      </c>
      <c r="FW10" s="23" cm="1">
        <f t="array" ref="FW10" ca="1">_xlfn.IFS($A$2="销售计划（销售后）",_xlfn.IFS(FW$4&lt;$C10,($L10-SUMIFS(销售取值基础数据!$J:$J,销售取值基础数据!$I:$I,$A10,销售取值基础数据!$B:$B,"&lt;="&amp;FV$4))*100%/(180-FV$4),FW$4&gt;=$C10,($L10-SUM(辅助表!$P10:FW10))*100%/(180-FV$4)),$A$2="销售计划（销售前）",$L10*80%/180,$A$2="达成情况",IF(FW$4&gt;=$C10,"实际销售数量未更新",IF($C10&gt;FW$4,SUMIFS(销售取值基础数据!$J:$J,销售取值基础数据!$I:$I,$A10,销售取值基础数据!$B:$B,FW$4),"")/(_xlfn.IFS(FW$4&lt;$C10,($L10-SUMIFS(销售取值基础数据!$J:$J,销售取值基础数据!$I:$I,$A10,销售取值基础数据!$B:$B,"&lt;="&amp;FV$4))*100%/(180-FV$4),FW$4&gt;=$C10,($L10-SUM(辅助表!$P10:FW10))*100%/(180-FV$4)))),$A$2="实际销售",IF($C10&gt;FW$4,SUMIFS(销售取值基础数据!$J:$J,销售取值基础数据!$I:$I,$A10,销售取值基础数据!$B:$B,FW$4),""))</f>
        <v>0</v>
      </c>
      <c r="FX10" s="23" cm="1">
        <f t="array" ref="FX10" ca="1">_xlfn.IFS($A$2="销售计划（销售后）",_xlfn.IFS(FX$4&lt;$C10,($L10-SUMIFS(销售取值基础数据!$J:$J,销售取值基础数据!$I:$I,$A10,销售取值基础数据!$B:$B,"&lt;="&amp;FW$4))*100%/(180-FW$4),FX$4&gt;=$C10,($L10-SUM(辅助表!$P10:FX10))*100%/(180-FW$4)),$A$2="销售计划（销售前）",$L10*80%/180,$A$2="达成情况",IF(FX$4&gt;=$C10,"实际销售数量未更新",IF($C10&gt;FX$4,SUMIFS(销售取值基础数据!$J:$J,销售取值基础数据!$I:$I,$A10,销售取值基础数据!$B:$B,FX$4),"")/(_xlfn.IFS(FX$4&lt;$C10,($L10-SUMIFS(销售取值基础数据!$J:$J,销售取值基础数据!$I:$I,$A10,销售取值基础数据!$B:$B,"&lt;="&amp;FW$4))*100%/(180-FW$4),FX$4&gt;=$C10,($L10-SUM(辅助表!$P10:FX10))*100%/(180-FW$4)))),$A$2="实际销售",IF($C10&gt;FX$4,SUMIFS(销售取值基础数据!$J:$J,销售取值基础数据!$I:$I,$A10,销售取值基础数据!$B:$B,FX$4),""))</f>
        <v>0</v>
      </c>
      <c r="FY10" s="23" cm="1">
        <f t="array" ref="FY10" ca="1">_xlfn.IFS($A$2="销售计划（销售后）",_xlfn.IFS(FY$4&lt;$C10,($L10-SUMIFS(销售取值基础数据!$J:$J,销售取值基础数据!$I:$I,$A10,销售取值基础数据!$B:$B,"&lt;="&amp;FX$4))*100%/(180-FX$4),FY$4&gt;=$C10,($L10-SUM(辅助表!$P10:FY10))*100%/(180-FX$4)),$A$2="销售计划（销售前）",$L10*80%/180,$A$2="达成情况",IF(FY$4&gt;=$C10,"实际销售数量未更新",IF($C10&gt;FY$4,SUMIFS(销售取值基础数据!$J:$J,销售取值基础数据!$I:$I,$A10,销售取值基础数据!$B:$B,FY$4),"")/(_xlfn.IFS(FY$4&lt;$C10,($L10-SUMIFS(销售取值基础数据!$J:$J,销售取值基础数据!$I:$I,$A10,销售取值基础数据!$B:$B,"&lt;="&amp;FX$4))*100%/(180-FX$4),FY$4&gt;=$C10,($L10-SUM(辅助表!$P10:FY10))*100%/(180-FX$4)))),$A$2="实际销售",IF($C10&gt;FY$4,SUMIFS(销售取值基础数据!$J:$J,销售取值基础数据!$I:$I,$A10,销售取值基础数据!$B:$B,FY$4),""))</f>
        <v>0</v>
      </c>
      <c r="FZ10" s="23" cm="1">
        <f t="array" ref="FZ10" ca="1">_xlfn.IFS($A$2="销售计划（销售后）",_xlfn.IFS(FZ$4&lt;$C10,($L10-SUMIFS(销售取值基础数据!$J:$J,销售取值基础数据!$I:$I,$A10,销售取值基础数据!$B:$B,"&lt;="&amp;FY$4))*100%/(180-FY$4),FZ$4&gt;=$C10,($L10-SUM(辅助表!$P10:FZ10))*100%/(180-FY$4)),$A$2="销售计划（销售前）",$L10*80%/180,$A$2="达成情况",IF(FZ$4&gt;=$C10,"实际销售数量未更新",IF($C10&gt;FZ$4,SUMIFS(销售取值基础数据!$J:$J,销售取值基础数据!$I:$I,$A10,销售取值基础数据!$B:$B,FZ$4),"")/(_xlfn.IFS(FZ$4&lt;$C10,($L10-SUMIFS(销售取值基础数据!$J:$J,销售取值基础数据!$I:$I,$A10,销售取值基础数据!$B:$B,"&lt;="&amp;FY$4))*100%/(180-FY$4),FZ$4&gt;=$C10,($L10-SUM(辅助表!$P10:FZ10))*100%/(180-FY$4)))),$A$2="实际销售",IF($C10&gt;FZ$4,SUMIFS(销售取值基础数据!$J:$J,销售取值基础数据!$I:$I,$A10,销售取值基础数据!$B:$B,FZ$4),""))</f>
        <v>0</v>
      </c>
      <c r="GA10" s="23" cm="1">
        <f t="array" ref="GA10" ca="1">_xlfn.IFS($A$2="销售计划（销售后）",_xlfn.IFS(GA$4&lt;$C10,($L10-SUMIFS(销售取值基础数据!$J:$J,销售取值基础数据!$I:$I,$A10,销售取值基础数据!$B:$B,"&lt;="&amp;FZ$4))*100%/(180-FZ$4),GA$4&gt;=$C10,($L10-SUM(辅助表!$P10:GA10))*100%/(180-FZ$4)),$A$2="销售计划（销售前）",$L10*80%/180,$A$2="达成情况",IF(GA$4&gt;=$C10,"实际销售数量未更新",IF($C10&gt;GA$4,SUMIFS(销售取值基础数据!$J:$J,销售取值基础数据!$I:$I,$A10,销售取值基础数据!$B:$B,GA$4),"")/(_xlfn.IFS(GA$4&lt;$C10,($L10-SUMIFS(销售取值基础数据!$J:$J,销售取值基础数据!$I:$I,$A10,销售取值基础数据!$B:$B,"&lt;="&amp;FZ$4))*100%/(180-FZ$4),GA$4&gt;=$C10,($L10-SUM(辅助表!$P10:GA10))*100%/(180-FZ$4)))),$A$2="实际销售",IF($C10&gt;GA$4,SUMIFS(销售取值基础数据!$J:$J,销售取值基础数据!$I:$I,$A10,销售取值基础数据!$B:$B,GA$4),""))</f>
        <v>0</v>
      </c>
      <c r="GB10" s="23" cm="1">
        <f t="array" ref="GB10" ca="1">_xlfn.IFS($A$2="销售计划（销售后）",_xlfn.IFS(GB$4&lt;$C10,($L10-SUMIFS(销售取值基础数据!$J:$J,销售取值基础数据!$I:$I,$A10,销售取值基础数据!$B:$B,"&lt;="&amp;GA$4))*100%/(180-GA$4),GB$4&gt;=$C10,($L10-SUM(辅助表!$P10:GB10))*100%/(180-GA$4)),$A$2="销售计划（销售前）",$L10*80%/180,$A$2="达成情况",IF(GB$4&gt;=$C10,"实际销售数量未更新",IF($C10&gt;GB$4,SUMIFS(销售取值基础数据!$J:$J,销售取值基础数据!$I:$I,$A10,销售取值基础数据!$B:$B,GB$4),"")/(_xlfn.IFS(GB$4&lt;$C10,($L10-SUMIFS(销售取值基础数据!$J:$J,销售取值基础数据!$I:$I,$A10,销售取值基础数据!$B:$B,"&lt;="&amp;GA$4))*100%/(180-GA$4),GB$4&gt;=$C10,($L10-SUM(辅助表!$P10:GB10))*100%/(180-GA$4)))),$A$2="实际销售",IF($C10&gt;GB$4,SUMIFS(销售取值基础数据!$J:$J,销售取值基础数据!$I:$I,$A10,销售取值基础数据!$B:$B,GB$4),""))</f>
        <v>0</v>
      </c>
      <c r="GC10" s="23" cm="1">
        <f t="array" ref="GC10" ca="1">_xlfn.IFS($A$2="销售计划（销售后）",_xlfn.IFS(GC$4&lt;$C10,($L10-SUMIFS(销售取值基础数据!$J:$J,销售取值基础数据!$I:$I,$A10,销售取值基础数据!$B:$B,"&lt;="&amp;GB$4))*100%/(180-GB$4),GC$4&gt;=$C10,($L10-SUM(辅助表!$P10:GC10))*100%/(180-GB$4)),$A$2="销售计划（销售前）",$L10*80%/180,$A$2="达成情况",IF(GC$4&gt;=$C10,"实际销售数量未更新",IF($C10&gt;GC$4,SUMIFS(销售取值基础数据!$J:$J,销售取值基础数据!$I:$I,$A10,销售取值基础数据!$B:$B,GC$4),"")/(_xlfn.IFS(GC$4&lt;$C10,($L10-SUMIFS(销售取值基础数据!$J:$J,销售取值基础数据!$I:$I,$A10,销售取值基础数据!$B:$B,"&lt;="&amp;GB$4))*100%/(180-GB$4),GC$4&gt;=$C10,($L10-SUM(辅助表!$P10:GC10))*100%/(180-GB$4)))),$A$2="实际销售",IF($C10&gt;GC$4,SUMIFS(销售取值基础数据!$J:$J,销售取值基础数据!$I:$I,$A10,销售取值基础数据!$B:$B,GC$4),""))</f>
        <v>0</v>
      </c>
      <c r="GD10" s="23" cm="1">
        <f t="array" ref="GD10" ca="1">_xlfn.IFS($A$2="销售计划（销售后）",_xlfn.IFS(GD$4&lt;$C10,($L10-SUMIFS(销售取值基础数据!$J:$J,销售取值基础数据!$I:$I,$A10,销售取值基础数据!$B:$B,"&lt;="&amp;GC$4))*100%/(180-GC$4),GD$4&gt;=$C10,($L10-SUM(辅助表!$P10:GD10))*100%/(180-GC$4)),$A$2="销售计划（销售前）",$L10*80%/180,$A$2="达成情况",IF(GD$4&gt;=$C10,"实际销售数量未更新",IF($C10&gt;GD$4,SUMIFS(销售取值基础数据!$J:$J,销售取值基础数据!$I:$I,$A10,销售取值基础数据!$B:$B,GD$4),"")/(_xlfn.IFS(GD$4&lt;$C10,($L10-SUMIFS(销售取值基础数据!$J:$J,销售取值基础数据!$I:$I,$A10,销售取值基础数据!$B:$B,"&lt;="&amp;GC$4))*100%/(180-GC$4),GD$4&gt;=$C10,($L10-SUM(辅助表!$P10:GD10))*100%/(180-GC$4)))),$A$2="实际销售",IF($C10&gt;GD$4,SUMIFS(销售取值基础数据!$J:$J,销售取值基础数据!$I:$I,$A10,销售取值基础数据!$B:$B,GD$4),""))</f>
        <v>0</v>
      </c>
      <c r="GE10" s="23" cm="1">
        <f t="array" ref="GE10" ca="1">_xlfn.IFS($A$2="销售计划（销售后）",_xlfn.IFS(GE$4&lt;$C10,($L10-SUMIFS(销售取值基础数据!$J:$J,销售取值基础数据!$I:$I,$A10,销售取值基础数据!$B:$B,"&lt;="&amp;GD$4))*100%/(180-GD$4),GE$4&gt;=$C10,($L10-SUM(辅助表!$P10:GE10))*100%/(180-GD$4)),$A$2="销售计划（销售前）",$L10*80%/180,$A$2="达成情况",IF(GE$4&gt;=$C10,"实际销售数量未更新",IF($C10&gt;GE$4,SUMIFS(销售取值基础数据!$J:$J,销售取值基础数据!$I:$I,$A10,销售取值基础数据!$B:$B,GE$4),"")/(_xlfn.IFS(GE$4&lt;$C10,($L10-SUMIFS(销售取值基础数据!$J:$J,销售取值基础数据!$I:$I,$A10,销售取值基础数据!$B:$B,"&lt;="&amp;GD$4))*100%/(180-GD$4),GE$4&gt;=$C10,($L10-SUM(辅助表!$P10:GE10))*100%/(180-GD$4)))),$A$2="实际销售",IF($C10&gt;GE$4,SUMIFS(销售取值基础数据!$J:$J,销售取值基础数据!$I:$I,$A10,销售取值基础数据!$B:$B,GE$4),""))</f>
        <v>0</v>
      </c>
      <c r="GF10" s="23" cm="1">
        <f t="array" ref="GF10" ca="1">_xlfn.IFS($A$2="销售计划（销售后）",_xlfn.IFS(GF$4&lt;$C10,($L10-SUMIFS(销售取值基础数据!$J:$J,销售取值基础数据!$I:$I,$A10,销售取值基础数据!$B:$B,"&lt;="&amp;GE$4))*100%/(180-GE$4),GF$4&gt;=$C10,($L10-SUM(辅助表!$P10:GF10))*100%/(180-GE$4)),$A$2="销售计划（销售前）",$L10*80%/180,$A$2="达成情况",IF(GF$4&gt;=$C10,"实际销售数量未更新",IF($C10&gt;GF$4,SUMIFS(销售取值基础数据!$J:$J,销售取值基础数据!$I:$I,$A10,销售取值基础数据!$B:$B,GF$4),"")/(_xlfn.IFS(GF$4&lt;$C10,($L10-SUMIFS(销售取值基础数据!$J:$J,销售取值基础数据!$I:$I,$A10,销售取值基础数据!$B:$B,"&lt;="&amp;GE$4))*100%/(180-GE$4),GF$4&gt;=$C10,($L10-SUM(辅助表!$P10:GF10))*100%/(180-GE$4)))),$A$2="实际销售",IF($C10&gt;GF$4,SUMIFS(销售取值基础数据!$J:$J,销售取值基础数据!$I:$I,$A10,销售取值基础数据!$B:$B,GF$4),""))</f>
        <v>0</v>
      </c>
      <c r="GG10" s="23" cm="1">
        <f t="array" ref="GG10" ca="1">_xlfn.IFS($A$2="销售计划（销售后）",_xlfn.IFS(GG$4&lt;$C10,($L10-SUMIFS(销售取值基础数据!$J:$J,销售取值基础数据!$I:$I,$A10,销售取值基础数据!$B:$B,"&lt;="&amp;GF$4))*100%/(180-GF$4),GG$4&gt;=$C10,($L10-SUM(辅助表!$P10:GG10))*100%/(180-GF$4)),$A$2="销售计划（销售前）",$L10*80%/180,$A$2="达成情况",IF(GG$4&gt;=$C10,"实际销售数量未更新",IF($C10&gt;GG$4,SUMIFS(销售取值基础数据!$J:$J,销售取值基础数据!$I:$I,$A10,销售取值基础数据!$B:$B,GG$4),"")/(_xlfn.IFS(GG$4&lt;$C10,($L10-SUMIFS(销售取值基础数据!$J:$J,销售取值基础数据!$I:$I,$A10,销售取值基础数据!$B:$B,"&lt;="&amp;GF$4))*100%/(180-GF$4),GG$4&gt;=$C10,($L10-SUM(辅助表!$P10:GG10))*100%/(180-GF$4)))),$A$2="实际销售",IF($C10&gt;GG$4,SUMIFS(销售取值基础数据!$J:$J,销售取值基础数据!$I:$I,$A10,销售取值基础数据!$B:$B,GG$4),""))</f>
        <v>0</v>
      </c>
      <c r="GH10" s="23" cm="1">
        <f t="array" ref="GH10" ca="1">_xlfn.IFS($A$2="销售计划（销售后）",_xlfn.IFS(GH$4&lt;$C10,($L10-SUMIFS(销售取值基础数据!$J:$J,销售取值基础数据!$I:$I,$A10,销售取值基础数据!$B:$B,"&lt;="&amp;GG$4))*100%/(180-GG$4),GH$4&gt;=$C10,($L10-SUM(辅助表!$P10:GH10))*100%/(180-GG$4)),$A$2="销售计划（销售前）",$L10*80%/180,$A$2="达成情况",IF(GH$4&gt;=$C10,"实际销售数量未更新",IF($C10&gt;GH$4,SUMIFS(销售取值基础数据!$J:$J,销售取值基础数据!$I:$I,$A10,销售取值基础数据!$B:$B,GH$4),"")/(_xlfn.IFS(GH$4&lt;$C10,($L10-SUMIFS(销售取值基础数据!$J:$J,销售取值基础数据!$I:$I,$A10,销售取值基础数据!$B:$B,"&lt;="&amp;GG$4))*100%/(180-GG$4),GH$4&gt;=$C10,($L10-SUM(辅助表!$P10:GH10))*100%/(180-GG$4)))),$A$2="实际销售",IF($C10&gt;GH$4,SUMIFS(销售取值基础数据!$J:$J,销售取值基础数据!$I:$I,$A10,销售取值基础数据!$B:$B,GH$4),""))</f>
        <v>0</v>
      </c>
      <c r="GI10" s="23" cm="1">
        <f t="array" ref="GI10" ca="1">_xlfn.IFS($A$2="销售计划（销售后）",_xlfn.IFS(GI$4&lt;$C10,($L10-SUMIFS(销售取值基础数据!$J:$J,销售取值基础数据!$I:$I,$A10,销售取值基础数据!$B:$B,"&lt;="&amp;GH$4))*100%/(180-GH$4),GI$4&gt;=$C10,($L10-SUM(辅助表!$P10:GI10))*100%/(180-GH$4)),$A$2="销售计划（销售前）",$L10*80%/180,$A$2="达成情况",IF(GI$4&gt;=$C10,"实际销售数量未更新",IF($C10&gt;GI$4,SUMIFS(销售取值基础数据!$J:$J,销售取值基础数据!$I:$I,$A10,销售取值基础数据!$B:$B,GI$4),"")/(_xlfn.IFS(GI$4&lt;$C10,($L10-SUMIFS(销售取值基础数据!$J:$J,销售取值基础数据!$I:$I,$A10,销售取值基础数据!$B:$B,"&lt;="&amp;GH$4))*100%/(180-GH$4),GI$4&gt;=$C10,($L10-SUM(辅助表!$P10:GI10))*100%/(180-GH$4)))),$A$2="实际销售",IF($C10&gt;GI$4,SUMIFS(销售取值基础数据!$J:$J,销售取值基础数据!$I:$I,$A10,销售取值基础数据!$B:$B,GI$4),""))</f>
        <v>0</v>
      </c>
      <c r="GJ10" s="23" cm="1">
        <f t="array" ref="GJ10" ca="1">_xlfn.IFS($A$2="销售计划（销售后）",_xlfn.IFS(GJ$4&lt;$C10,($L10-SUMIFS(销售取值基础数据!$J:$J,销售取值基础数据!$I:$I,$A10,销售取值基础数据!$B:$B,"&lt;="&amp;GI$4))*100%/(180-GI$4),GJ$4&gt;=$C10,($L10-SUM(辅助表!$P10:GJ10))*100%/(180-GI$4)),$A$2="销售计划（销售前）",$L10*80%/180,$A$2="达成情况",IF(GJ$4&gt;=$C10,"实际销售数量未更新",IF($C10&gt;GJ$4,SUMIFS(销售取值基础数据!$J:$J,销售取值基础数据!$I:$I,$A10,销售取值基础数据!$B:$B,GJ$4),"")/(_xlfn.IFS(GJ$4&lt;$C10,($L10-SUMIFS(销售取值基础数据!$J:$J,销售取值基础数据!$I:$I,$A10,销售取值基础数据!$B:$B,"&lt;="&amp;GI$4))*100%/(180-GI$4),GJ$4&gt;=$C10,($L10-SUM(辅助表!$P10:GJ10))*100%/(180-GI$4)))),$A$2="实际销售",IF($C10&gt;GJ$4,SUMIFS(销售取值基础数据!$J:$J,销售取值基础数据!$I:$I,$A10,销售取值基础数据!$B:$B,GJ$4),""))</f>
        <v>0</v>
      </c>
      <c r="GK10" s="23" cm="1">
        <f t="array" ref="GK10" ca="1">_xlfn.IFS($A$2="销售计划（销售后）",_xlfn.IFS(GK$4&lt;$C10,($L10-SUMIFS(销售取值基础数据!$J:$J,销售取值基础数据!$I:$I,$A10,销售取值基础数据!$B:$B,"&lt;="&amp;GJ$4))*100%/(180-GJ$4),GK$4&gt;=$C10,($L10-SUM(辅助表!$P10:GK10))*100%/(180-GJ$4)),$A$2="销售计划（销售前）",$L10*80%/180,$A$2="达成情况",IF(GK$4&gt;=$C10,"实际销售数量未更新",IF($C10&gt;GK$4,SUMIFS(销售取值基础数据!$J:$J,销售取值基础数据!$I:$I,$A10,销售取值基础数据!$B:$B,GK$4),"")/(_xlfn.IFS(GK$4&lt;$C10,($L10-SUMIFS(销售取值基础数据!$J:$J,销售取值基础数据!$I:$I,$A10,销售取值基础数据!$B:$B,"&lt;="&amp;GJ$4))*100%/(180-GJ$4),GK$4&gt;=$C10,($L10-SUM(辅助表!$P10:GK10))*100%/(180-GJ$4)))),$A$2="实际销售",IF($C10&gt;GK$4,SUMIFS(销售取值基础数据!$J:$J,销售取值基础数据!$I:$I,$A10,销售取值基础数据!$B:$B,GK$4),""))</f>
        <v>0</v>
      </c>
      <c r="GL10" s="23" cm="1">
        <f t="array" ref="GL10" ca="1">_xlfn.IFS($A$2="销售计划（销售后）",_xlfn.IFS(GL$4&lt;$C10,($L10-SUMIFS(销售取值基础数据!$J:$J,销售取值基础数据!$I:$I,$A10,销售取值基础数据!$B:$B,"&lt;="&amp;GK$4))*100%/(180-GK$4),GL$4&gt;=$C10,($L10-SUM(辅助表!$P10:GL10))*100%/(180-GK$4)),$A$2="销售计划（销售前）",$L10*80%/180,$A$2="达成情况",IF(GL$4&gt;=$C10,"实际销售数量未更新",IF($C10&gt;GL$4,SUMIFS(销售取值基础数据!$J:$J,销售取值基础数据!$I:$I,$A10,销售取值基础数据!$B:$B,GL$4),"")/(_xlfn.IFS(GL$4&lt;$C10,($L10-SUMIFS(销售取值基础数据!$J:$J,销售取值基础数据!$I:$I,$A10,销售取值基础数据!$B:$B,"&lt;="&amp;GK$4))*100%/(180-GK$4),GL$4&gt;=$C10,($L10-SUM(辅助表!$P10:GL10))*100%/(180-GK$4)))),$A$2="实际销售",IF($C10&gt;GL$4,SUMIFS(销售取值基础数据!$J:$J,销售取值基础数据!$I:$I,$A10,销售取值基础数据!$B:$B,GL$4),""))</f>
        <v>0</v>
      </c>
    </row>
    <row r="11" spans="1:194" hidden="1" x14ac:dyDescent="0.25">
      <c r="A11" s="9"/>
      <c r="B11" s="8"/>
      <c r="C11" s="29">
        <f t="shared" ca="1" si="3"/>
        <v>46203</v>
      </c>
      <c r="D11" s="29"/>
      <c r="E11" s="9">
        <f t="shared" si="2"/>
        <v>0</v>
      </c>
      <c r="F11" s="35" t="e">
        <f>E11/(SUMIFS(销售取值基础数据!J:J,销售取值基础数据!I:I,A11,销售取值基础数据!F:F,"可取")/30)</f>
        <v>#DIV/0!</v>
      </c>
      <c r="G11" s="9"/>
      <c r="H11" s="10" t="e">
        <f t="shared" si="1"/>
        <v>#DIV/0!</v>
      </c>
      <c r="I11" s="10" t="e">
        <f ca="1">M11/'销售计划（销售前）'!M11</f>
        <v>#NAME?</v>
      </c>
      <c r="J11" s="10" t="e">
        <f ca="1">SUMIFS(销售取值基础数据!J:J,销售取值基础数据!I:I,A11,销售取值基础数据!E:E,"可取")/SUM(INDEX('销售计划（销售前）'!R11:GO11,C11-1):INDEX('销售计划（销售前）'!R11:GO11,C11-7))</f>
        <v>#REF!</v>
      </c>
      <c r="K11" s="10" t="e">
        <f ca="1">SUMIFS(销售取值基础数据!J:J,销售取值基础数据!I:I,A11,销售取值基础数据!F:F,"可取")/SUM(INDEX('销售计划（销售前）'!R11:GO11,C11-1):INDEX('销售计划（销售前）'!R11:GO11,C11-30))</f>
        <v>#REF!</v>
      </c>
      <c r="L11" s="9"/>
      <c r="M11" s="40" t="e">
        <f ca="1">_xlfn.XLOOKUP(A11,销售取值基础数据!I:I,销售取值基础数据!J:J,0,0,-1)</f>
        <v>#NAME?</v>
      </c>
      <c r="N11" s="36" t="str" cm="1">
        <f t="array" ref="N11" ca="1">IF($A$2="销售计划（销售后）",IF(C11&gt;180,"0",INDEX(O11:GL11,C11)),"")</f>
        <v>0</v>
      </c>
      <c r="O11" s="23" cm="1">
        <f t="array" ref="O11" ca="1">_xlfn.IFS($A$2="销售计划（销售后）",$L11*80%/180,$A$2="销售计划（销售前）",$L11*80%/180,$A$2="达成情况",IF(O$4&gt;=$C11,"实际销售数量未更新",SUMIFS(销售取值基础数据!J:J,销售取值基础数据!I:I,A11,销售取值基础数据!B:B,$O$4)/($L11*80%/180)),$A$2="实际销售",SUMIFS(销售取值基础数据!J:J,销售取值基础数据!I:I,A11,销售取值基础数据!B:B,$O$4))</f>
        <v>0</v>
      </c>
      <c r="P11" s="23" cm="1">
        <f t="array" ref="P11" ca="1">_xlfn.IFS($A$2="销售计划（销售后）",_xlfn.IFS(P$4&lt;$C11,($L11-SUMIFS(销售取值基础数据!$J:$J,销售取值基础数据!$I:$I,$A11,销售取值基础数据!$B:$B,"&lt;="&amp;O$4))*80%/(180-O$4),P$4&gt;=$C11,($L11-SUM(辅助表!$P11:P11))*80%/(180-O$4)),$A$2="销售计划（销售前）",$L11*80%/180,$A$2="达成情况",IF(P$4&gt;=$C11,"实际销售数量未更新",IF($C11&gt;P$4,SUMIFS(销售取值基础数据!$J:$J,销售取值基础数据!$I:$I,$A11,销售取值基础数据!$B:$B,P$4),"")/(_xlfn.IFS(P$4&lt;$C11,($L11-SUMIFS(销售取值基础数据!$J:$J,销售取值基础数据!$I:$I,$A11,销售取值基础数据!$B:$B,"&lt;="&amp;O$4))*80%/(180-O$4),P$4&gt;=$C11,($L11-SUM(辅助表!$P11:P11))*80%/(180-O$4)))),$A$2="实际销售",IF($C11&gt;P$4,SUMIFS(销售取值基础数据!$J:$J,销售取值基础数据!$I:$I,$A11,销售取值基础数据!$B:$B,P$4),""))</f>
        <v>0</v>
      </c>
      <c r="Q11" s="23" cm="1">
        <f t="array" ref="Q11" ca="1">_xlfn.IFS($A$2="销售计划（销售后）",_xlfn.IFS(Q$4&lt;$C11,($L11-SUMIFS(销售取值基础数据!$J:$J,销售取值基础数据!$I:$I,$A11,销售取值基础数据!$B:$B,"&lt;="&amp;P$4))*80%/(180-P$4),Q$4&gt;=$C11,($L11-SUM(辅助表!$P11:Q11))*80%/(180-P$4)),$A$2="销售计划（销售前）",$L11*80%/180,$A$2="达成情况",IF(Q$4&gt;=$C11,"实际销售数量未更新",IF($C11&gt;Q$4,SUMIFS(销售取值基础数据!$J:$J,销售取值基础数据!$I:$I,$A11,销售取值基础数据!$B:$B,Q$4),"")/(_xlfn.IFS(Q$4&lt;$C11,($L11-SUMIFS(销售取值基础数据!$J:$J,销售取值基础数据!$I:$I,$A11,销售取值基础数据!$B:$B,"&lt;="&amp;P$4))*80%/(180-P$4),Q$4&gt;=$C11,($L11-SUM(辅助表!$P11:Q11))*80%/(180-P$4)))),$A$2="实际销售",IF($C11&gt;Q$4,SUMIFS(销售取值基础数据!$J:$J,销售取值基础数据!$I:$I,$A11,销售取值基础数据!$B:$B,Q$4),""))</f>
        <v>0</v>
      </c>
      <c r="R11" s="23" cm="1">
        <f t="array" ref="R11" ca="1">_xlfn.IFS($A$2="销售计划（销售后）",_xlfn.IFS(R$4&lt;$C11,($L11-SUMIFS(销售取值基础数据!$J:$J,销售取值基础数据!$I:$I,$A11,销售取值基础数据!$B:$B,"&lt;="&amp;Q$4))*80%/(180-Q$4),R$4&gt;=$C11,($L11-SUM(辅助表!$P11:R11))*80%/(180-Q$4)),$A$2="销售计划（销售前）",$L11*80%/180,$A$2="达成情况",IF(R$4&gt;=$C11,"实际销售数量未更新",IF($C11&gt;R$4,SUMIFS(销售取值基础数据!$J:$J,销售取值基础数据!$I:$I,$A11,销售取值基础数据!$B:$B,R$4),"")/(_xlfn.IFS(R$4&lt;$C11,($L11-SUMIFS(销售取值基础数据!$J:$J,销售取值基础数据!$I:$I,$A11,销售取值基础数据!$B:$B,"&lt;="&amp;Q$4))*80%/(180-Q$4),R$4&gt;=$C11,($L11-SUM(辅助表!$P11:R11))*80%/(180-Q$4)))),$A$2="实际销售",IF($C11&gt;R$4,SUMIFS(销售取值基础数据!$J:$J,销售取值基础数据!$I:$I,$A11,销售取值基础数据!$B:$B,R$4),""))</f>
        <v>0</v>
      </c>
      <c r="S11" s="23" cm="1">
        <f t="array" ref="S11" ca="1">_xlfn.IFS($A$2="销售计划（销售后）",_xlfn.IFS(S$4&lt;$C11,($L11-SUMIFS(销售取值基础数据!$J:$J,销售取值基础数据!$I:$I,$A11,销售取值基础数据!$B:$B,"&lt;="&amp;R$4))*80%/(180-R$4),S$4&gt;=$C11,($L11-SUM(辅助表!$P11:S11))*80%/(180-R$4)),$A$2="销售计划（销售前）",$L11*80%/180,$A$2="达成情况",IF(S$4&gt;=$C11,"实际销售数量未更新",IF($C11&gt;S$4,SUMIFS(销售取值基础数据!$J:$J,销售取值基础数据!$I:$I,$A11,销售取值基础数据!$B:$B,S$4),"")/(_xlfn.IFS(S$4&lt;$C11,($L11-SUMIFS(销售取值基础数据!$J:$J,销售取值基础数据!$I:$I,$A11,销售取值基础数据!$B:$B,"&lt;="&amp;R$4))*80%/(180-R$4),S$4&gt;=$C11,($L11-SUM(辅助表!$P11:S11))*80%/(180-R$4)))),$A$2="实际销售",IF($C11&gt;S$4,SUMIFS(销售取值基础数据!$J:$J,销售取值基础数据!$I:$I,$A11,销售取值基础数据!$B:$B,S$4),""))</f>
        <v>0</v>
      </c>
      <c r="T11" s="23" cm="1">
        <f t="array" ref="T11" ca="1">_xlfn.IFS($A$2="销售计划（销售后）",_xlfn.IFS(T$4&lt;$C11,($L11-SUMIFS(销售取值基础数据!$J:$J,销售取值基础数据!$I:$I,$A11,销售取值基础数据!$B:$B,"&lt;="&amp;S$4))*80%/(180-S$4),T$4&gt;=$C11,($L11-SUM(辅助表!$P11:T11))*80%/(180-S$4)),$A$2="销售计划（销售前）",$L11*80%/180,$A$2="达成情况",IF(T$4&gt;=$C11,"实际销售数量未更新",IF($C11&gt;T$4,SUMIFS(销售取值基础数据!$J:$J,销售取值基础数据!$I:$I,$A11,销售取值基础数据!$B:$B,T$4),"")/(_xlfn.IFS(T$4&lt;$C11,($L11-SUMIFS(销售取值基础数据!$J:$J,销售取值基础数据!$I:$I,$A11,销售取值基础数据!$B:$B,"&lt;="&amp;S$4))*80%/(180-S$4),T$4&gt;=$C11,($L11-SUM(辅助表!$P11:T11))*80%/(180-S$4)))),$A$2="实际销售",IF($C11&gt;T$4,SUMIFS(销售取值基础数据!$J:$J,销售取值基础数据!$I:$I,$A11,销售取值基础数据!$B:$B,T$4),""))</f>
        <v>0</v>
      </c>
      <c r="U11" s="23" cm="1">
        <f t="array" ref="U11" ca="1">_xlfn.IFS($A$2="销售计划（销售后）",_xlfn.IFS(U$4&lt;$C11,($L11-SUMIFS(销售取值基础数据!$J:$J,销售取值基础数据!$I:$I,$A11,销售取值基础数据!$B:$B,"&lt;="&amp;T$4))*80%/(180-T$4),U$4&gt;=$C11,($L11-SUM(辅助表!$P11:U11))*80%/(180-T$4)),$A$2="销售计划（销售前）",$L11*80%/180,$A$2="达成情况",IF(U$4&gt;=$C11,"实际销售数量未更新",IF($C11&gt;U$4,SUMIFS(销售取值基础数据!$J:$J,销售取值基础数据!$I:$I,$A11,销售取值基础数据!$B:$B,U$4),"")/(_xlfn.IFS(U$4&lt;$C11,($L11-SUMIFS(销售取值基础数据!$J:$J,销售取值基础数据!$I:$I,$A11,销售取值基础数据!$B:$B,"&lt;="&amp;T$4))*80%/(180-T$4),U$4&gt;=$C11,($L11-SUM(辅助表!$P11:U11))*80%/(180-T$4)))),$A$2="实际销售",IF($C11&gt;U$4,SUMIFS(销售取值基础数据!$J:$J,销售取值基础数据!$I:$I,$A11,销售取值基础数据!$B:$B,U$4),""))</f>
        <v>0</v>
      </c>
      <c r="V11" s="23" cm="1">
        <f t="array" ref="V11" ca="1">_xlfn.IFS($A$2="销售计划（销售后）",_xlfn.IFS(V$4&lt;$C11,($L11-SUMIFS(销售取值基础数据!$J:$J,销售取值基础数据!$I:$I,$A11,销售取值基础数据!$B:$B,"&lt;="&amp;U$4))*80%/(180-U$4),V$4&gt;=$C11,($L11-SUM(辅助表!$P11:V11))*80%/(180-U$4)),$A$2="销售计划（销售前）",$L11*80%/180,$A$2="达成情况",IF(V$4&gt;=$C11,"实际销售数量未更新",IF($C11&gt;V$4,SUMIFS(销售取值基础数据!$J:$J,销售取值基础数据!$I:$I,$A11,销售取值基础数据!$B:$B,V$4),"")/(_xlfn.IFS(V$4&lt;$C11,($L11-SUMIFS(销售取值基础数据!$J:$J,销售取值基础数据!$I:$I,$A11,销售取值基础数据!$B:$B,"&lt;="&amp;U$4))*80%/(180-U$4),V$4&gt;=$C11,($L11-SUM(辅助表!$P11:V11))*80%/(180-U$4)))),$A$2="实际销售",IF($C11&gt;V$4,SUMIFS(销售取值基础数据!$J:$J,销售取值基础数据!$I:$I,$A11,销售取值基础数据!$B:$B,V$4),""))</f>
        <v>0</v>
      </c>
      <c r="W11" s="23" cm="1">
        <f t="array" ref="W11" ca="1">_xlfn.IFS($A$2="销售计划（销售后）",_xlfn.IFS(W$4&lt;$C11,($L11-SUMIFS(销售取值基础数据!$J:$J,销售取值基础数据!$I:$I,$A11,销售取值基础数据!$B:$B,"&lt;="&amp;V$4))*80%/(180-V$4),W$4&gt;=$C11,($L11-SUM(辅助表!$P11:W11))*80%/(180-V$4)),$A$2="销售计划（销售前）",$L11*80%/180,$A$2="达成情况",IF(W$4&gt;=$C11,"实际销售数量未更新",IF($C11&gt;W$4,SUMIFS(销售取值基础数据!$J:$J,销售取值基础数据!$I:$I,$A11,销售取值基础数据!$B:$B,W$4),"")/(_xlfn.IFS(W$4&lt;$C11,($L11-SUMIFS(销售取值基础数据!$J:$J,销售取值基础数据!$I:$I,$A11,销售取值基础数据!$B:$B,"&lt;="&amp;V$4))*80%/(180-V$4),W$4&gt;=$C11,($L11-SUM(辅助表!$P11:W11))*80%/(180-V$4)))),$A$2="实际销售",IF($C11&gt;W$4,SUMIFS(销售取值基础数据!$J:$J,销售取值基础数据!$I:$I,$A11,销售取值基础数据!$B:$B,W$4),""))</f>
        <v>0</v>
      </c>
      <c r="X11" s="23" cm="1">
        <f t="array" ref="X11" ca="1">_xlfn.IFS($A$2="销售计划（销售后）",_xlfn.IFS(X$4&lt;$C11,($L11-SUMIFS(销售取值基础数据!$J:$J,销售取值基础数据!$I:$I,$A11,销售取值基础数据!$B:$B,"&lt;="&amp;W$4))*80%/(180-W$4),X$4&gt;=$C11,($L11-SUM(辅助表!$P11:X11))*80%/(180-W$4)),$A$2="销售计划（销售前）",$L11*80%/180,$A$2="达成情况",IF(X$4&gt;=$C11,"实际销售数量未更新",IF($C11&gt;X$4,SUMIFS(销售取值基础数据!$J:$J,销售取值基础数据!$I:$I,$A11,销售取值基础数据!$B:$B,X$4),"")/(_xlfn.IFS(X$4&lt;$C11,($L11-SUMIFS(销售取值基础数据!$J:$J,销售取值基础数据!$I:$I,$A11,销售取值基础数据!$B:$B,"&lt;="&amp;W$4))*80%/(180-W$4),X$4&gt;=$C11,($L11-SUM(辅助表!$P11:X11))*80%/(180-W$4)))),$A$2="实际销售",IF($C11&gt;X$4,SUMIFS(销售取值基础数据!$J:$J,销售取值基础数据!$I:$I,$A11,销售取值基础数据!$B:$B,X$4),""))</f>
        <v>0</v>
      </c>
      <c r="Y11" s="23" cm="1">
        <f t="array" ref="Y11" ca="1">_xlfn.IFS($A$2="销售计划（销售后）",_xlfn.IFS(Y$4&lt;$C11,($L11-SUMIFS(销售取值基础数据!$J:$J,销售取值基础数据!$I:$I,$A11,销售取值基础数据!$B:$B,"&lt;="&amp;X$4))*80%/(180-X$4),Y$4&gt;=$C11,($L11-SUM(辅助表!$P11:Y11))*80%/(180-X$4)),$A$2="销售计划（销售前）",$L11*80%/180,$A$2="达成情况",IF(Y$4&gt;=$C11,"实际销售数量未更新",IF($C11&gt;Y$4,SUMIFS(销售取值基础数据!$J:$J,销售取值基础数据!$I:$I,$A11,销售取值基础数据!$B:$B,Y$4),"")/(_xlfn.IFS(Y$4&lt;$C11,($L11-SUMIFS(销售取值基础数据!$J:$J,销售取值基础数据!$I:$I,$A11,销售取值基础数据!$B:$B,"&lt;="&amp;X$4))*80%/(180-X$4),Y$4&gt;=$C11,($L11-SUM(辅助表!$P11:Y11))*80%/(180-X$4)))),$A$2="实际销售",IF($C11&gt;Y$4,SUMIFS(销售取值基础数据!$J:$J,销售取值基础数据!$I:$I,$A11,销售取值基础数据!$B:$B,Y$4),""))</f>
        <v>0</v>
      </c>
      <c r="Z11" s="23" cm="1">
        <f t="array" ref="Z11" ca="1">_xlfn.IFS($A$2="销售计划（销售后）",_xlfn.IFS(Z$4&lt;$C11,($L11-SUMIFS(销售取值基础数据!$J:$J,销售取值基础数据!$I:$I,$A11,销售取值基础数据!$B:$B,"&lt;="&amp;Y$4))*80%/(180-Y$4),Z$4&gt;=$C11,($L11-SUM(辅助表!$P11:Z11))*80%/(180-Y$4)),$A$2="销售计划（销售前）",$L11*80%/180,$A$2="达成情况",IF(Z$4&gt;=$C11,"实际销售数量未更新",IF($C11&gt;Z$4,SUMIFS(销售取值基础数据!$J:$J,销售取值基础数据!$I:$I,$A11,销售取值基础数据!$B:$B,Z$4),"")/(_xlfn.IFS(Z$4&lt;$C11,($L11-SUMIFS(销售取值基础数据!$J:$J,销售取值基础数据!$I:$I,$A11,销售取值基础数据!$B:$B,"&lt;="&amp;Y$4))*80%/(180-Y$4),Z$4&gt;=$C11,($L11-SUM(辅助表!$P11:Z11))*80%/(180-Y$4)))),$A$2="实际销售",IF($C11&gt;Z$4,SUMIFS(销售取值基础数据!$J:$J,销售取值基础数据!$I:$I,$A11,销售取值基础数据!$B:$B,Z$4),""))</f>
        <v>0</v>
      </c>
      <c r="AA11" s="23" cm="1">
        <f t="array" ref="AA11" ca="1">_xlfn.IFS($A$2="销售计划（销售后）",_xlfn.IFS(AA$4&lt;$C11,($L11-SUMIFS(销售取值基础数据!$J:$J,销售取值基础数据!$I:$I,$A11,销售取值基础数据!$B:$B,"&lt;="&amp;Z$4))*80%/(180-Z$4),AA$4&gt;=$C11,($L11-SUM(辅助表!$P11:AA11))*80%/(180-Z$4)),$A$2="销售计划（销售前）",$L11*80%/180,$A$2="达成情况",IF(AA$4&gt;=$C11,"实际销售数量未更新",IF($C11&gt;AA$4,SUMIFS(销售取值基础数据!$J:$J,销售取值基础数据!$I:$I,$A11,销售取值基础数据!$B:$B,AA$4),"")/(_xlfn.IFS(AA$4&lt;$C11,($L11-SUMIFS(销售取值基础数据!$J:$J,销售取值基础数据!$I:$I,$A11,销售取值基础数据!$B:$B,"&lt;="&amp;Z$4))*80%/(180-Z$4),AA$4&gt;=$C11,($L11-SUM(辅助表!$P11:AA11))*80%/(180-Z$4)))),$A$2="实际销售",IF($C11&gt;AA$4,SUMIFS(销售取值基础数据!$J:$J,销售取值基础数据!$I:$I,$A11,销售取值基础数据!$B:$B,AA$4),""))</f>
        <v>0</v>
      </c>
      <c r="AB11" s="23" cm="1">
        <f t="array" ref="AB11" ca="1">_xlfn.IFS($A$2="销售计划（销售后）",_xlfn.IFS(AB$4&lt;$C11,($L11-SUMIFS(销售取值基础数据!$J:$J,销售取值基础数据!$I:$I,$A11,销售取值基础数据!$B:$B,"&lt;="&amp;AA$4))*80%/(180-AA$4),AB$4&gt;=$C11,($L11-SUM(辅助表!$P11:AB11))*80%/(180-AA$4)),$A$2="销售计划（销售前）",$L11*80%/180,$A$2="达成情况",IF(AB$4&gt;=$C11,"实际销售数量未更新",IF($C11&gt;AB$4,SUMIFS(销售取值基础数据!$J:$J,销售取值基础数据!$I:$I,$A11,销售取值基础数据!$B:$B,AB$4),"")/(_xlfn.IFS(AB$4&lt;$C11,($L11-SUMIFS(销售取值基础数据!$J:$J,销售取值基础数据!$I:$I,$A11,销售取值基础数据!$B:$B,"&lt;="&amp;AA$4))*80%/(180-AA$4),AB$4&gt;=$C11,($L11-SUM(辅助表!$P11:AB11))*80%/(180-AA$4)))),$A$2="实际销售",IF($C11&gt;AB$4,SUMIFS(销售取值基础数据!$J:$J,销售取值基础数据!$I:$I,$A11,销售取值基础数据!$B:$B,AB$4),""))</f>
        <v>0</v>
      </c>
      <c r="AC11" s="23" cm="1">
        <f t="array" ref="AC11" ca="1">_xlfn.IFS($A$2="销售计划（销售后）",_xlfn.IFS(AC$4&lt;$C11,($L11-SUMIFS(销售取值基础数据!$J:$J,销售取值基础数据!$I:$I,$A11,销售取值基础数据!$B:$B,"&lt;="&amp;AB$4))*80%/(180-AB$4),AC$4&gt;=$C11,($L11-SUM(辅助表!$P11:AC11))*80%/(180-AB$4)),$A$2="销售计划（销售前）",$L11*80%/180,$A$2="达成情况",IF(AC$4&gt;=$C11,"实际销售数量未更新",IF($C11&gt;AC$4,SUMIFS(销售取值基础数据!$J:$J,销售取值基础数据!$I:$I,$A11,销售取值基础数据!$B:$B,AC$4),"")/(_xlfn.IFS(AC$4&lt;$C11,($L11-SUMIFS(销售取值基础数据!$J:$J,销售取值基础数据!$I:$I,$A11,销售取值基础数据!$B:$B,"&lt;="&amp;AB$4))*80%/(180-AB$4),AC$4&gt;=$C11,($L11-SUM(辅助表!$P11:AC11))*80%/(180-AB$4)))),$A$2="实际销售",IF($C11&gt;AC$4,SUMIFS(销售取值基础数据!$J:$J,销售取值基础数据!$I:$I,$A11,销售取值基础数据!$B:$B,AC$4),""))</f>
        <v>0</v>
      </c>
      <c r="AD11" s="23" cm="1">
        <f t="array" ref="AD11" ca="1">_xlfn.IFS($A$2="销售计划（销售后）",_xlfn.IFS(AD$4&lt;$C11,($L11-SUMIFS(销售取值基础数据!$J:$J,销售取值基础数据!$I:$I,$A11,销售取值基础数据!$B:$B,"&lt;="&amp;AC$4))*80%/(180-AC$4),AD$4&gt;=$C11,($L11-SUM(辅助表!$P11:AD11))*80%/(180-AC$4)),$A$2="销售计划（销售前）",$L11*80%/180,$A$2="达成情况",IF(AD$4&gt;=$C11,"实际销售数量未更新",IF($C11&gt;AD$4,SUMIFS(销售取值基础数据!$J:$J,销售取值基础数据!$I:$I,$A11,销售取值基础数据!$B:$B,AD$4),"")/(_xlfn.IFS(AD$4&lt;$C11,($L11-SUMIFS(销售取值基础数据!$J:$J,销售取值基础数据!$I:$I,$A11,销售取值基础数据!$B:$B,"&lt;="&amp;AC$4))*80%/(180-AC$4),AD$4&gt;=$C11,($L11-SUM(辅助表!$P11:AD11))*80%/(180-AC$4)))),$A$2="实际销售",IF($C11&gt;AD$4,SUMIFS(销售取值基础数据!$J:$J,销售取值基础数据!$I:$I,$A11,销售取值基础数据!$B:$B,AD$4),""))</f>
        <v>0</v>
      </c>
      <c r="AE11" s="23" cm="1">
        <f t="array" ref="AE11" ca="1">_xlfn.IFS($A$2="销售计划（销售后）",_xlfn.IFS(AE$4&lt;$C11,($L11-SUMIFS(销售取值基础数据!$J:$J,销售取值基础数据!$I:$I,$A11,销售取值基础数据!$B:$B,"&lt;="&amp;AD$4))*80%/(180-AD$4),AE$4&gt;=$C11,($L11-SUM(辅助表!$P11:AE11))*80%/(180-AD$4)),$A$2="销售计划（销售前）",$L11*80%/180,$A$2="达成情况",IF(AE$4&gt;=$C11,"实际销售数量未更新",IF($C11&gt;AE$4,SUMIFS(销售取值基础数据!$J:$J,销售取值基础数据!$I:$I,$A11,销售取值基础数据!$B:$B,AE$4),"")/(_xlfn.IFS(AE$4&lt;$C11,($L11-SUMIFS(销售取值基础数据!$J:$J,销售取值基础数据!$I:$I,$A11,销售取值基础数据!$B:$B,"&lt;="&amp;AD$4))*80%/(180-AD$4),AE$4&gt;=$C11,($L11-SUM(辅助表!$P11:AE11))*80%/(180-AD$4)))),$A$2="实际销售",IF($C11&gt;AE$4,SUMIFS(销售取值基础数据!$J:$J,销售取值基础数据!$I:$I,$A11,销售取值基础数据!$B:$B,AE$4),""))</f>
        <v>0</v>
      </c>
      <c r="AF11" s="23" cm="1">
        <f t="array" ref="AF11" ca="1">_xlfn.IFS($A$2="销售计划（销售后）",_xlfn.IFS(AF$4&lt;$C11,($L11-SUMIFS(销售取值基础数据!$J:$J,销售取值基础数据!$I:$I,$A11,销售取值基础数据!$B:$B,"&lt;="&amp;AE$4))*80%/(180-AE$4),AF$4&gt;=$C11,($L11-SUM(辅助表!$P11:AF11))*80%/(180-AE$4)),$A$2="销售计划（销售前）",$L11*80%/180,$A$2="达成情况",IF(AF$4&gt;=$C11,"实际销售数量未更新",IF($C11&gt;AF$4,SUMIFS(销售取值基础数据!$J:$J,销售取值基础数据!$I:$I,$A11,销售取值基础数据!$B:$B,AF$4),"")/(_xlfn.IFS(AF$4&lt;$C11,($L11-SUMIFS(销售取值基础数据!$J:$J,销售取值基础数据!$I:$I,$A11,销售取值基础数据!$B:$B,"&lt;="&amp;AE$4))*80%/(180-AE$4),AF$4&gt;=$C11,($L11-SUM(辅助表!$P11:AF11))*80%/(180-AE$4)))),$A$2="实际销售",IF($C11&gt;AF$4,SUMIFS(销售取值基础数据!$J:$J,销售取值基础数据!$I:$I,$A11,销售取值基础数据!$B:$B,AF$4),""))</f>
        <v>0</v>
      </c>
      <c r="AG11" s="23" cm="1">
        <f t="array" ref="AG11" ca="1">_xlfn.IFS($A$2="销售计划（销售后）",_xlfn.IFS(AG$4&lt;$C11,($L11-SUMIFS(销售取值基础数据!$J:$J,销售取值基础数据!$I:$I,$A11,销售取值基础数据!$B:$B,"&lt;="&amp;AF$4))*80%/(180-AF$4),AG$4&gt;=$C11,($L11-SUM(辅助表!$P11:AG11))*80%/(180-AF$4)),$A$2="销售计划（销售前）",$L11*80%/180,$A$2="达成情况",IF(AG$4&gt;=$C11,"实际销售数量未更新",IF($C11&gt;AG$4,SUMIFS(销售取值基础数据!$J:$J,销售取值基础数据!$I:$I,$A11,销售取值基础数据!$B:$B,AG$4),"")/(_xlfn.IFS(AG$4&lt;$C11,($L11-SUMIFS(销售取值基础数据!$J:$J,销售取值基础数据!$I:$I,$A11,销售取值基础数据!$B:$B,"&lt;="&amp;AF$4))*80%/(180-AF$4),AG$4&gt;=$C11,($L11-SUM(辅助表!$P11:AG11))*80%/(180-AF$4)))),$A$2="实际销售",IF($C11&gt;AG$4,SUMIFS(销售取值基础数据!$J:$J,销售取值基础数据!$I:$I,$A11,销售取值基础数据!$B:$B,AG$4),""))</f>
        <v>0</v>
      </c>
      <c r="AH11" s="23" cm="1">
        <f t="array" ref="AH11" ca="1">_xlfn.IFS($A$2="销售计划（销售后）",_xlfn.IFS(AH$4&lt;$C11,($L11-SUMIFS(销售取值基础数据!$J:$J,销售取值基础数据!$I:$I,$A11,销售取值基础数据!$B:$B,"&lt;="&amp;AG$4))*80%/(180-AG$4),AH$4&gt;=$C11,($L11-SUM(辅助表!$P11:AH11))*80%/(180-AG$4)),$A$2="销售计划（销售前）",$L11*80%/180,$A$2="达成情况",IF(AH$4&gt;=$C11,"实际销售数量未更新",IF($C11&gt;AH$4,SUMIFS(销售取值基础数据!$J:$J,销售取值基础数据!$I:$I,$A11,销售取值基础数据!$B:$B,AH$4),"")/(_xlfn.IFS(AH$4&lt;$C11,($L11-SUMIFS(销售取值基础数据!$J:$J,销售取值基础数据!$I:$I,$A11,销售取值基础数据!$B:$B,"&lt;="&amp;AG$4))*80%/(180-AG$4),AH$4&gt;=$C11,($L11-SUM(辅助表!$P11:AH11))*80%/(180-AG$4)))),$A$2="实际销售",IF($C11&gt;AH$4,SUMIFS(销售取值基础数据!$J:$J,销售取值基础数据!$I:$I,$A11,销售取值基础数据!$B:$B,AH$4),""))</f>
        <v>0</v>
      </c>
      <c r="AI11" s="23" cm="1">
        <f t="array" ref="AI11" ca="1">_xlfn.IFS($A$2="销售计划（销售后）",_xlfn.IFS(AI$4&lt;$C11,($L11-SUMIFS(销售取值基础数据!$J:$J,销售取值基础数据!$I:$I,$A11,销售取值基础数据!$B:$B,"&lt;="&amp;AH$4))*80%/(180-AH$4),AI$4&gt;=$C11,($L11-SUM(辅助表!$P11:AI11))*80%/(180-AH$4)),$A$2="销售计划（销售前）",$L11*80%/180,$A$2="达成情况",IF(AI$4&gt;=$C11,"实际销售数量未更新",IF($C11&gt;AI$4,SUMIFS(销售取值基础数据!$J:$J,销售取值基础数据!$I:$I,$A11,销售取值基础数据!$B:$B,AI$4),"")/(_xlfn.IFS(AI$4&lt;$C11,($L11-SUMIFS(销售取值基础数据!$J:$J,销售取值基础数据!$I:$I,$A11,销售取值基础数据!$B:$B,"&lt;="&amp;AH$4))*80%/(180-AH$4),AI$4&gt;=$C11,($L11-SUM(辅助表!$P11:AI11))*80%/(180-AH$4)))),$A$2="实际销售",IF($C11&gt;AI$4,SUMIFS(销售取值基础数据!$J:$J,销售取值基础数据!$I:$I,$A11,销售取值基础数据!$B:$B,AI$4),""))</f>
        <v>0</v>
      </c>
      <c r="AJ11" s="23" cm="1">
        <f t="array" ref="AJ11" ca="1">_xlfn.IFS($A$2="销售计划（销售后）",_xlfn.IFS(AJ$4&lt;$C11,($L11-SUMIFS(销售取值基础数据!$J:$J,销售取值基础数据!$I:$I,$A11,销售取值基础数据!$B:$B,"&lt;="&amp;AI$4))*80%/(180-AI$4),AJ$4&gt;=$C11,($L11-SUM(辅助表!$P11:AJ11))*80%/(180-AI$4)),$A$2="销售计划（销售前）",$L11*80%/180,$A$2="达成情况",IF(AJ$4&gt;=$C11,"实际销售数量未更新",IF($C11&gt;AJ$4,SUMIFS(销售取值基础数据!$J:$J,销售取值基础数据!$I:$I,$A11,销售取值基础数据!$B:$B,AJ$4),"")/(_xlfn.IFS(AJ$4&lt;$C11,($L11-SUMIFS(销售取值基础数据!$J:$J,销售取值基础数据!$I:$I,$A11,销售取值基础数据!$B:$B,"&lt;="&amp;AI$4))*80%/(180-AI$4),AJ$4&gt;=$C11,($L11-SUM(辅助表!$P11:AJ11))*80%/(180-AI$4)))),$A$2="实际销售",IF($C11&gt;AJ$4,SUMIFS(销售取值基础数据!$J:$J,销售取值基础数据!$I:$I,$A11,销售取值基础数据!$B:$B,AJ$4),""))</f>
        <v>0</v>
      </c>
      <c r="AK11" s="23" cm="1">
        <f t="array" ref="AK11" ca="1">_xlfn.IFS($A$2="销售计划（销售后）",_xlfn.IFS(AK$4&lt;$C11,($L11-SUMIFS(销售取值基础数据!$J:$J,销售取值基础数据!$I:$I,$A11,销售取值基础数据!$B:$B,"&lt;="&amp;AJ$4))*80%/(180-AJ$4),AK$4&gt;=$C11,($L11-SUM(辅助表!$P11:AK11))*80%/(180-AJ$4)),$A$2="销售计划（销售前）",$L11*80%/180,$A$2="达成情况",IF(AK$4&gt;=$C11,"实际销售数量未更新",IF($C11&gt;AK$4,SUMIFS(销售取值基础数据!$J:$J,销售取值基础数据!$I:$I,$A11,销售取值基础数据!$B:$B,AK$4),"")/(_xlfn.IFS(AK$4&lt;$C11,($L11-SUMIFS(销售取值基础数据!$J:$J,销售取值基础数据!$I:$I,$A11,销售取值基础数据!$B:$B,"&lt;="&amp;AJ$4))*80%/(180-AJ$4),AK$4&gt;=$C11,($L11-SUM(辅助表!$P11:AK11))*80%/(180-AJ$4)))),$A$2="实际销售",IF($C11&gt;AK$4,SUMIFS(销售取值基础数据!$J:$J,销售取值基础数据!$I:$I,$A11,销售取值基础数据!$B:$B,AK$4),""))</f>
        <v>0</v>
      </c>
      <c r="AL11" s="23" cm="1">
        <f t="array" ref="AL11" ca="1">_xlfn.IFS($A$2="销售计划（销售后）",_xlfn.IFS(AL$4&lt;$C11,($L11-SUMIFS(销售取值基础数据!$J:$J,销售取值基础数据!$I:$I,$A11,销售取值基础数据!$B:$B,"&lt;="&amp;AK$4))*80%/(180-AK$4),AL$4&gt;=$C11,($L11-SUM(辅助表!$P11:AL11))*80%/(180-AK$4)),$A$2="销售计划（销售前）",$L11*80%/180,$A$2="达成情况",IF(AL$4&gt;=$C11,"实际销售数量未更新",IF($C11&gt;AL$4,SUMIFS(销售取值基础数据!$J:$J,销售取值基础数据!$I:$I,$A11,销售取值基础数据!$B:$B,AL$4),"")/(_xlfn.IFS(AL$4&lt;$C11,($L11-SUMIFS(销售取值基础数据!$J:$J,销售取值基础数据!$I:$I,$A11,销售取值基础数据!$B:$B,"&lt;="&amp;AK$4))*80%/(180-AK$4),AL$4&gt;=$C11,($L11-SUM(辅助表!$P11:AL11))*80%/(180-AK$4)))),$A$2="实际销售",IF($C11&gt;AL$4,SUMIFS(销售取值基础数据!$J:$J,销售取值基础数据!$I:$I,$A11,销售取值基础数据!$B:$B,AL$4),""))</f>
        <v>0</v>
      </c>
      <c r="AM11" s="23" cm="1">
        <f t="array" ref="AM11" ca="1">_xlfn.IFS($A$2="销售计划（销售后）",_xlfn.IFS(AM$4&lt;$C11,($L11-SUMIFS(销售取值基础数据!$J:$J,销售取值基础数据!$I:$I,$A11,销售取值基础数据!$B:$B,"&lt;="&amp;AL$4))*80%/(180-AL$4),AM$4&gt;=$C11,($L11-SUM(辅助表!$P11:AM11))*80%/(180-AL$4)),$A$2="销售计划（销售前）",$L11*80%/180,$A$2="达成情况",IF(AM$4&gt;=$C11,"实际销售数量未更新",IF($C11&gt;AM$4,SUMIFS(销售取值基础数据!$J:$J,销售取值基础数据!$I:$I,$A11,销售取值基础数据!$B:$B,AM$4),"")/(_xlfn.IFS(AM$4&lt;$C11,($L11-SUMIFS(销售取值基础数据!$J:$J,销售取值基础数据!$I:$I,$A11,销售取值基础数据!$B:$B,"&lt;="&amp;AL$4))*80%/(180-AL$4),AM$4&gt;=$C11,($L11-SUM(辅助表!$P11:AM11))*80%/(180-AL$4)))),$A$2="实际销售",IF($C11&gt;AM$4,SUMIFS(销售取值基础数据!$J:$J,销售取值基础数据!$I:$I,$A11,销售取值基础数据!$B:$B,AM$4),""))</f>
        <v>0</v>
      </c>
      <c r="AN11" s="23" cm="1">
        <f t="array" ref="AN11" ca="1">_xlfn.IFS($A$2="销售计划（销售后）",_xlfn.IFS(AN$4&lt;$C11,($L11-SUMIFS(销售取值基础数据!$J:$J,销售取值基础数据!$I:$I,$A11,销售取值基础数据!$B:$B,"&lt;="&amp;AM$4))*80%/(180-AM$4),AN$4&gt;=$C11,($L11-SUM(辅助表!$P11:AN11))*80%/(180-AM$4)),$A$2="销售计划（销售前）",$L11*80%/180,$A$2="达成情况",IF(AN$4&gt;=$C11,"实际销售数量未更新",IF($C11&gt;AN$4,SUMIFS(销售取值基础数据!$J:$J,销售取值基础数据!$I:$I,$A11,销售取值基础数据!$B:$B,AN$4),"")/(_xlfn.IFS(AN$4&lt;$C11,($L11-SUMIFS(销售取值基础数据!$J:$J,销售取值基础数据!$I:$I,$A11,销售取值基础数据!$B:$B,"&lt;="&amp;AM$4))*80%/(180-AM$4),AN$4&gt;=$C11,($L11-SUM(辅助表!$P11:AN11))*80%/(180-AM$4)))),$A$2="实际销售",IF($C11&gt;AN$4,SUMIFS(销售取值基础数据!$J:$J,销售取值基础数据!$I:$I,$A11,销售取值基础数据!$B:$B,AN$4),""))</f>
        <v>0</v>
      </c>
      <c r="AO11" s="23" cm="1">
        <f t="array" ref="AO11" ca="1">_xlfn.IFS($A$2="销售计划（销售后）",_xlfn.IFS(AO$4&lt;$C11,($L11-SUMIFS(销售取值基础数据!$J:$J,销售取值基础数据!$I:$I,$A11,销售取值基础数据!$B:$B,"&lt;="&amp;AN$4))*80%/(180-AN$4),AO$4&gt;=$C11,($L11-SUM(辅助表!$P11:AO11))*80%/(180-AN$4)),$A$2="销售计划（销售前）",$L11*80%/180,$A$2="达成情况",IF(AO$4&gt;=$C11,"实际销售数量未更新",IF($C11&gt;AO$4,SUMIFS(销售取值基础数据!$J:$J,销售取值基础数据!$I:$I,$A11,销售取值基础数据!$B:$B,AO$4),"")/(_xlfn.IFS(AO$4&lt;$C11,($L11-SUMIFS(销售取值基础数据!$J:$J,销售取值基础数据!$I:$I,$A11,销售取值基础数据!$B:$B,"&lt;="&amp;AN$4))*80%/(180-AN$4),AO$4&gt;=$C11,($L11-SUM(辅助表!$P11:AO11))*80%/(180-AN$4)))),$A$2="实际销售",IF($C11&gt;AO$4,SUMIFS(销售取值基础数据!$J:$J,销售取值基础数据!$I:$I,$A11,销售取值基础数据!$B:$B,AO$4),""))</f>
        <v>0</v>
      </c>
      <c r="AP11" s="23" cm="1">
        <f t="array" ref="AP11" ca="1">_xlfn.IFS($A$2="销售计划（销售后）",_xlfn.IFS(AP$4&lt;$C11,($L11-SUMIFS(销售取值基础数据!$J:$J,销售取值基础数据!$I:$I,$A11,销售取值基础数据!$B:$B,"&lt;="&amp;AO$4))*80%/(180-AO$4),AP$4&gt;=$C11,($L11-SUM(辅助表!$P11:AP11))*80%/(180-AO$4)),$A$2="销售计划（销售前）",$L11*80%/180,$A$2="达成情况",IF(AP$4&gt;=$C11,"实际销售数量未更新",IF($C11&gt;AP$4,SUMIFS(销售取值基础数据!$J:$J,销售取值基础数据!$I:$I,$A11,销售取值基础数据!$B:$B,AP$4),"")/(_xlfn.IFS(AP$4&lt;$C11,($L11-SUMIFS(销售取值基础数据!$J:$J,销售取值基础数据!$I:$I,$A11,销售取值基础数据!$B:$B,"&lt;="&amp;AO$4))*80%/(180-AO$4),AP$4&gt;=$C11,($L11-SUM(辅助表!$P11:AP11))*80%/(180-AO$4)))),$A$2="实际销售",IF($C11&gt;AP$4,SUMIFS(销售取值基础数据!$J:$J,销售取值基础数据!$I:$I,$A11,销售取值基础数据!$B:$B,AP$4),""))</f>
        <v>0</v>
      </c>
      <c r="AQ11" s="23" cm="1">
        <f t="array" ref="AQ11" ca="1">_xlfn.IFS($A$2="销售计划（销售后）",_xlfn.IFS(AQ$4&lt;$C11,($L11-SUMIFS(销售取值基础数据!$J:$J,销售取值基础数据!$I:$I,$A11,销售取值基础数据!$B:$B,"&lt;="&amp;AP$4))*80%/(180-AP$4),AQ$4&gt;=$C11,($L11-SUM(辅助表!$P11:AQ11))*80%/(180-AP$4)),$A$2="销售计划（销售前）",$L11*80%/180,$A$2="达成情况",IF(AQ$4&gt;=$C11,"实际销售数量未更新",IF($C11&gt;AQ$4,SUMIFS(销售取值基础数据!$J:$J,销售取值基础数据!$I:$I,$A11,销售取值基础数据!$B:$B,AQ$4),"")/(_xlfn.IFS(AQ$4&lt;$C11,($L11-SUMIFS(销售取值基础数据!$J:$J,销售取值基础数据!$I:$I,$A11,销售取值基础数据!$B:$B,"&lt;="&amp;AP$4))*80%/(180-AP$4),AQ$4&gt;=$C11,($L11-SUM(辅助表!$P11:AQ11))*80%/(180-AP$4)))),$A$2="实际销售",IF($C11&gt;AQ$4,SUMIFS(销售取值基础数据!$J:$J,销售取值基础数据!$I:$I,$A11,销售取值基础数据!$B:$B,AQ$4),""))</f>
        <v>0</v>
      </c>
      <c r="AR11" s="23" cm="1">
        <f t="array" ref="AR11" ca="1">_xlfn.IFS($A$2="销售计划（销售后）",_xlfn.IFS(AR$4&lt;$C11,($L11-SUMIFS(销售取值基础数据!$J:$J,销售取值基础数据!$I:$I,$A11,销售取值基础数据!$B:$B,"&lt;="&amp;AQ$4))*80%/(180-AQ$4),AR$4&gt;=$C11,($L11-SUM(辅助表!$P11:AR11))*80%/(180-AQ$4)),$A$2="销售计划（销售前）",$L11*80%/180,$A$2="达成情况",IF(AR$4&gt;=$C11,"实际销售数量未更新",IF($C11&gt;AR$4,SUMIFS(销售取值基础数据!$J:$J,销售取值基础数据!$I:$I,$A11,销售取值基础数据!$B:$B,AR$4),"")/(_xlfn.IFS(AR$4&lt;$C11,($L11-SUMIFS(销售取值基础数据!$J:$J,销售取值基础数据!$I:$I,$A11,销售取值基础数据!$B:$B,"&lt;="&amp;AQ$4))*80%/(180-AQ$4),AR$4&gt;=$C11,($L11-SUM(辅助表!$P11:AR11))*80%/(180-AQ$4)))),$A$2="实际销售",IF($C11&gt;AR$4,SUMIFS(销售取值基础数据!$J:$J,销售取值基础数据!$I:$I,$A11,销售取值基础数据!$B:$B,AR$4),""))</f>
        <v>0</v>
      </c>
      <c r="AS11" s="23" cm="1">
        <f t="array" ref="AS11" ca="1">_xlfn.IFS($A$2="销售计划（销售后）",_xlfn.IFS(AS$4&lt;$C11,($L11-SUMIFS(销售取值基础数据!$J:$J,销售取值基础数据!$I:$I,$A11,销售取值基础数据!$B:$B,"&lt;="&amp;AR$4))*110%/(180-AR$4),AS$4&gt;=$C11,($L11-SUM(辅助表!$P11:AS11))*110%/(180-AR$4)),$A$2="销售计划（销售前）",$L11*80%/180,$A$2="达成情况",IF(AS$4&gt;=$C11,"实际销售数量未更新",IF($C11&gt;AS$4,SUMIFS(销售取值基础数据!$J:$J,销售取值基础数据!$I:$I,$A11,销售取值基础数据!$B:$B,AS$4),"")/_xlfn.IFS(AS$4&lt;$C11,($L11-SUMIFS(销售取值基础数据!$J:$J,销售取值基础数据!$I:$I,$A11,销售取值基础数据!$B:$B,"&lt;="&amp;AR$4))*110%/(180-AR$4),AS$4&gt;=$C11,($L11-SUM(辅助表!$P11:AS11))*110%/(180-AR$4))),$A$2="实际销售",IF($C11&gt;AS$4,SUMIFS(销售取值基础数据!$J:$J,销售取值基础数据!$I:$I,$A11,销售取值基础数据!$B:$B,AS$4),""))</f>
        <v>0</v>
      </c>
      <c r="AT11" s="23" cm="1">
        <f t="array" ref="AT11" ca="1">_xlfn.IFS($A$2="销售计划（销售后）",_xlfn.IFS(AT$4&lt;$C11,($L11-SUMIFS(销售取值基础数据!$J:$J,销售取值基础数据!$I:$I,$A11,销售取值基础数据!$B:$B,"&lt;="&amp;AS$4))*110%/(180-AS$4),AT$4&gt;=$C11,($L11-SUM(辅助表!$P11:AT11))*110%/(180-AS$4)),$A$2="销售计划（销售前）",$L11*80%/180,$A$2="达成情况",IF(AT$4&gt;=$C11,"实际销售数量未更新",IF($C11&gt;AT$4,SUMIFS(销售取值基础数据!$J:$J,销售取值基础数据!$I:$I,$A11,销售取值基础数据!$B:$B,AT$4),"")/_xlfn.IFS(AT$4&lt;$C11,($L11-SUMIFS(销售取值基础数据!$J:$J,销售取值基础数据!$I:$I,$A11,销售取值基础数据!$B:$B,"&lt;="&amp;AS$4))*110%/(180-AS$4),AT$4&gt;=$C11,($L11-SUM(辅助表!$P11:AT11))*110%/(180-AS$4))),$A$2="实际销售",IF($C11&gt;AT$4,SUMIFS(销售取值基础数据!$J:$J,销售取值基础数据!$I:$I,$A11,销售取值基础数据!$B:$B,AT$4),""))</f>
        <v>0</v>
      </c>
      <c r="AU11" s="23" cm="1">
        <f t="array" ref="AU11" ca="1">_xlfn.IFS($A$2="销售计划（销售后）",_xlfn.IFS(AU$4&lt;$C11,($L11-SUMIFS(销售取值基础数据!$J:$J,销售取值基础数据!$I:$I,$A11,销售取值基础数据!$B:$B,"&lt;="&amp;AT$4))*110%/(180-AT$4),AU$4&gt;=$C11,($L11-SUM(辅助表!$P11:AU11))*110%/(180-AT$4)),$A$2="销售计划（销售前）",$L11*80%/180,$A$2="达成情况",IF(AU$4&gt;=$C11,"实际销售数量未更新",IF($C11&gt;AU$4,SUMIFS(销售取值基础数据!$J:$J,销售取值基础数据!$I:$I,$A11,销售取值基础数据!$B:$B,AU$4),"")/_xlfn.IFS(AU$4&lt;$C11,($L11-SUMIFS(销售取值基础数据!$J:$J,销售取值基础数据!$I:$I,$A11,销售取值基础数据!$B:$B,"&lt;="&amp;AT$4))*110%/(180-AT$4),AU$4&gt;=$C11,($L11-SUM(辅助表!$P11:AU11))*110%/(180-AT$4))),$A$2="实际销售",IF($C11&gt;AU$4,SUMIFS(销售取值基础数据!$J:$J,销售取值基础数据!$I:$I,$A11,销售取值基础数据!$B:$B,AU$4),""))</f>
        <v>0</v>
      </c>
      <c r="AV11" s="23" cm="1">
        <f t="array" ref="AV11" ca="1">_xlfn.IFS($A$2="销售计划（销售后）",_xlfn.IFS(AV$4&lt;$C11,($L11-SUMIFS(销售取值基础数据!$J:$J,销售取值基础数据!$I:$I,$A11,销售取值基础数据!$B:$B,"&lt;="&amp;AU$4))*110%/(180-AU$4),AV$4&gt;=$C11,($L11-SUM(辅助表!$P11:AV11))*110%/(180-AU$4)),$A$2="销售计划（销售前）",$L11*80%/180,$A$2="达成情况",IF(AV$4&gt;=$C11,"实际销售数量未更新",IF($C11&gt;AV$4,SUMIFS(销售取值基础数据!$J:$J,销售取值基础数据!$I:$I,$A11,销售取值基础数据!$B:$B,AV$4),"")/_xlfn.IFS(AV$4&lt;$C11,($L11-SUMIFS(销售取值基础数据!$J:$J,销售取值基础数据!$I:$I,$A11,销售取值基础数据!$B:$B,"&lt;="&amp;AU$4))*110%/(180-AU$4),AV$4&gt;=$C11,($L11-SUM(辅助表!$P11:AV11))*110%/(180-AU$4))),$A$2="实际销售",IF($C11&gt;AV$4,SUMIFS(销售取值基础数据!$J:$J,销售取值基础数据!$I:$I,$A11,销售取值基础数据!$B:$B,AV$4),""))</f>
        <v>0</v>
      </c>
      <c r="AW11" s="23" cm="1">
        <f t="array" ref="AW11" ca="1">_xlfn.IFS($A$2="销售计划（销售后）",_xlfn.IFS(AW$4&lt;$C11,($L11-SUMIFS(销售取值基础数据!$J:$J,销售取值基础数据!$I:$I,$A11,销售取值基础数据!$B:$B,"&lt;="&amp;AV$4))*110%/(180-AV$4),AW$4&gt;=$C11,($L11-SUM(辅助表!$P11:AW11))*110%/(180-AV$4)),$A$2="销售计划（销售前）",$L11*80%/180,$A$2="达成情况",IF(AW$4&gt;=$C11,"实际销售数量未更新",IF($C11&gt;AW$4,SUMIFS(销售取值基础数据!$J:$J,销售取值基础数据!$I:$I,$A11,销售取值基础数据!$B:$B,AW$4),"")/_xlfn.IFS(AW$4&lt;$C11,($L11-SUMIFS(销售取值基础数据!$J:$J,销售取值基础数据!$I:$I,$A11,销售取值基础数据!$B:$B,"&lt;="&amp;AV$4))*110%/(180-AV$4),AW$4&gt;=$C11,($L11-SUM(辅助表!$P11:AW11))*110%/(180-AV$4))),$A$2="实际销售",IF($C11&gt;AW$4,SUMIFS(销售取值基础数据!$J:$J,销售取值基础数据!$I:$I,$A11,销售取值基础数据!$B:$B,AW$4),""))</f>
        <v>0</v>
      </c>
      <c r="AX11" s="23" cm="1">
        <f t="array" ref="AX11" ca="1">_xlfn.IFS($A$2="销售计划（销售后）",_xlfn.IFS(AX$4&lt;$C11,($L11-SUMIFS(销售取值基础数据!$J:$J,销售取值基础数据!$I:$I,$A11,销售取值基础数据!$B:$B,"&lt;="&amp;AW$4))*110%/(180-AW$4),AX$4&gt;=$C11,($L11-SUM(辅助表!$P11:AX11))*110%/(180-AW$4)),$A$2="销售计划（销售前）",$L11*80%/180,$A$2="达成情况",IF(AX$4&gt;=$C11,"实际销售数量未更新",IF($C11&gt;AX$4,SUMIFS(销售取值基础数据!$J:$J,销售取值基础数据!$I:$I,$A11,销售取值基础数据!$B:$B,AX$4),"")/_xlfn.IFS(AX$4&lt;$C11,($L11-SUMIFS(销售取值基础数据!$J:$J,销售取值基础数据!$I:$I,$A11,销售取值基础数据!$B:$B,"&lt;="&amp;AW$4))*110%/(180-AW$4),AX$4&gt;=$C11,($L11-SUM(辅助表!$P11:AX11))*110%/(180-AW$4))),$A$2="实际销售",IF($C11&gt;AX$4,SUMIFS(销售取值基础数据!$J:$J,销售取值基础数据!$I:$I,$A11,销售取值基础数据!$B:$B,AX$4),""))</f>
        <v>0</v>
      </c>
      <c r="AY11" s="23" cm="1">
        <f t="array" ref="AY11" ca="1">_xlfn.IFS($A$2="销售计划（销售后）",_xlfn.IFS(AY$4&lt;$C11,($L11-SUMIFS(销售取值基础数据!$J:$J,销售取值基础数据!$I:$I,$A11,销售取值基础数据!$B:$B,"&lt;="&amp;AX$4))*110%/(180-AX$4),AY$4&gt;=$C11,($L11-SUM(辅助表!$P11:AY11))*110%/(180-AX$4)),$A$2="销售计划（销售前）",$L11*80%/180,$A$2="达成情况",IF(AY$4&gt;=$C11,"实际销售数量未更新",IF($C11&gt;AY$4,SUMIFS(销售取值基础数据!$J:$J,销售取值基础数据!$I:$I,$A11,销售取值基础数据!$B:$B,AY$4),"")/_xlfn.IFS(AY$4&lt;$C11,($L11-SUMIFS(销售取值基础数据!$J:$J,销售取值基础数据!$I:$I,$A11,销售取值基础数据!$B:$B,"&lt;="&amp;AX$4))*110%/(180-AX$4),AY$4&gt;=$C11,($L11-SUM(辅助表!$P11:AY11))*110%/(180-AX$4))),$A$2="实际销售",IF($C11&gt;AY$4,SUMIFS(销售取值基础数据!$J:$J,销售取值基础数据!$I:$I,$A11,销售取值基础数据!$B:$B,AY$4),""))</f>
        <v>0</v>
      </c>
      <c r="AZ11" s="23" cm="1">
        <f t="array" ref="AZ11" ca="1">_xlfn.IFS($A$2="销售计划（销售后）",_xlfn.IFS(AZ$4&lt;$C11,($L11-SUMIFS(销售取值基础数据!$J:$J,销售取值基础数据!$I:$I,$A11,销售取值基础数据!$B:$B,"&lt;="&amp;AY$4))*110%/(180-AY$4),AZ$4&gt;=$C11,($L11-SUM(辅助表!$P11:AZ11))*110%/(180-AY$4)),$A$2="销售计划（销售前）",$L11*80%/180,$A$2="达成情况",IF(AZ$4&gt;=$C11,"实际销售数量未更新",IF($C11&gt;AZ$4,SUMIFS(销售取值基础数据!$J:$J,销售取值基础数据!$I:$I,$A11,销售取值基础数据!$B:$B,AZ$4),"")/_xlfn.IFS(AZ$4&lt;$C11,($L11-SUMIFS(销售取值基础数据!$J:$J,销售取值基础数据!$I:$I,$A11,销售取值基础数据!$B:$B,"&lt;="&amp;AY$4))*110%/(180-AY$4),AZ$4&gt;=$C11,($L11-SUM(辅助表!$P11:AZ11))*110%/(180-AY$4))),$A$2="实际销售",IF($C11&gt;AZ$4,SUMIFS(销售取值基础数据!$J:$J,销售取值基础数据!$I:$I,$A11,销售取值基础数据!$B:$B,AZ$4),""))</f>
        <v>0</v>
      </c>
      <c r="BA11" s="23" cm="1">
        <f t="array" ref="BA11" ca="1">_xlfn.IFS($A$2="销售计划（销售后）",_xlfn.IFS(BA$4&lt;$C11,($L11-SUMIFS(销售取值基础数据!$J:$J,销售取值基础数据!$I:$I,$A11,销售取值基础数据!$B:$B,"&lt;="&amp;AZ$4))*110%/(180-AZ$4),BA$4&gt;=$C11,($L11-SUM(辅助表!$P11:BA11))*110%/(180-AZ$4)),$A$2="销售计划（销售前）",$L11*80%/180,$A$2="达成情况",IF(BA$4&gt;=$C11,"实际销售数量未更新",IF($C11&gt;BA$4,SUMIFS(销售取值基础数据!$J:$J,销售取值基础数据!$I:$I,$A11,销售取值基础数据!$B:$B,BA$4),"")/_xlfn.IFS(BA$4&lt;$C11,($L11-SUMIFS(销售取值基础数据!$J:$J,销售取值基础数据!$I:$I,$A11,销售取值基础数据!$B:$B,"&lt;="&amp;AZ$4))*110%/(180-AZ$4),BA$4&gt;=$C11,($L11-SUM(辅助表!$P11:BA11))*110%/(180-AZ$4))),$A$2="实际销售",IF($C11&gt;BA$4,SUMIFS(销售取值基础数据!$J:$J,销售取值基础数据!$I:$I,$A11,销售取值基础数据!$B:$B,BA$4),""))</f>
        <v>0</v>
      </c>
      <c r="BB11" s="23" cm="1">
        <f t="array" ref="BB11" ca="1">_xlfn.IFS($A$2="销售计划（销售后）",_xlfn.IFS(BB$4&lt;$C11,($L11-SUMIFS(销售取值基础数据!$J:$J,销售取值基础数据!$I:$I,$A11,销售取值基础数据!$B:$B,"&lt;="&amp;BA$4))*110%/(180-BA$4),BB$4&gt;=$C11,($L11-SUM(辅助表!$P11:BB11))*110%/(180-BA$4)),$A$2="销售计划（销售前）",$L11*80%/180,$A$2="达成情况",IF(BB$4&gt;=$C11,"实际销售数量未更新",IF($C11&gt;BB$4,SUMIFS(销售取值基础数据!$J:$J,销售取值基础数据!$I:$I,$A11,销售取值基础数据!$B:$B,BB$4),"")/_xlfn.IFS(BB$4&lt;$C11,($L11-SUMIFS(销售取值基础数据!$J:$J,销售取值基础数据!$I:$I,$A11,销售取值基础数据!$B:$B,"&lt;="&amp;BA$4))*110%/(180-BA$4),BB$4&gt;=$C11,($L11-SUM(辅助表!$P11:BB11))*110%/(180-BA$4))),$A$2="实际销售",IF($C11&gt;BB$4,SUMIFS(销售取值基础数据!$J:$J,销售取值基础数据!$I:$I,$A11,销售取值基础数据!$B:$B,BB$4),""))</f>
        <v>0</v>
      </c>
      <c r="BC11" s="23" cm="1">
        <f t="array" ref="BC11" ca="1">_xlfn.IFS($A$2="销售计划（销售后）",_xlfn.IFS(BC$4&lt;$C11,($L11-SUMIFS(销售取值基础数据!$J:$J,销售取值基础数据!$I:$I,$A11,销售取值基础数据!$B:$B,"&lt;="&amp;BB$4))*110%/(180-BB$4),BC$4&gt;=$C11,($L11-SUM(辅助表!$P11:BC11))*110%/(180-BB$4)),$A$2="销售计划（销售前）",$L11*80%/180,$A$2="达成情况",IF(BC$4&gt;=$C11,"实际销售数量未更新",IF($C11&gt;BC$4,SUMIFS(销售取值基础数据!$J:$J,销售取值基础数据!$I:$I,$A11,销售取值基础数据!$B:$B,BC$4),"")/_xlfn.IFS(BC$4&lt;$C11,($L11-SUMIFS(销售取值基础数据!$J:$J,销售取值基础数据!$I:$I,$A11,销售取值基础数据!$B:$B,"&lt;="&amp;BB$4))*110%/(180-BB$4),BC$4&gt;=$C11,($L11-SUM(辅助表!$P11:BC11))*110%/(180-BB$4))),$A$2="实际销售",IF($C11&gt;BC$4,SUMIFS(销售取值基础数据!$J:$J,销售取值基础数据!$I:$I,$A11,销售取值基础数据!$B:$B,BC$4),""))</f>
        <v>0</v>
      </c>
      <c r="BD11" s="23" cm="1">
        <f t="array" ref="BD11" ca="1">_xlfn.IFS($A$2="销售计划（销售后）",_xlfn.IFS(BD$4&lt;$C11,($L11-SUMIFS(销售取值基础数据!$J:$J,销售取值基础数据!$I:$I,$A11,销售取值基础数据!$B:$B,"&lt;="&amp;BC$4))*110%/(180-BC$4),BD$4&gt;=$C11,($L11-SUM(辅助表!$P11:BD11))*110%/(180-BC$4)),$A$2="销售计划（销售前）",$L11*80%/180,$A$2="达成情况",IF(BD$4&gt;=$C11,"实际销售数量未更新",IF($C11&gt;BD$4,SUMIFS(销售取值基础数据!$J:$J,销售取值基础数据!$I:$I,$A11,销售取值基础数据!$B:$B,BD$4),"")/_xlfn.IFS(BD$4&lt;$C11,($L11-SUMIFS(销售取值基础数据!$J:$J,销售取值基础数据!$I:$I,$A11,销售取值基础数据!$B:$B,"&lt;="&amp;BC$4))*110%/(180-BC$4),BD$4&gt;=$C11,($L11-SUM(辅助表!$P11:BD11))*110%/(180-BC$4))),$A$2="实际销售",IF($C11&gt;BD$4,SUMIFS(销售取值基础数据!$J:$J,销售取值基础数据!$I:$I,$A11,销售取值基础数据!$B:$B,BD$4),""))</f>
        <v>0</v>
      </c>
      <c r="BE11" s="23" cm="1">
        <f t="array" ref="BE11" ca="1">_xlfn.IFS($A$2="销售计划（销售后）",_xlfn.IFS(BE$4&lt;$C11,($L11-SUMIFS(销售取值基础数据!$J:$J,销售取值基础数据!$I:$I,$A11,销售取值基础数据!$B:$B,"&lt;="&amp;BD$4))*110%/(180-BD$4),BE$4&gt;=$C11,($L11-SUM(辅助表!$P11:BE11))*110%/(180-BD$4)),$A$2="销售计划（销售前）",$L11*80%/180,$A$2="达成情况",IF(BE$4&gt;=$C11,"实际销售数量未更新",IF($C11&gt;BE$4,SUMIFS(销售取值基础数据!$J:$J,销售取值基础数据!$I:$I,$A11,销售取值基础数据!$B:$B,BE$4),"")/_xlfn.IFS(BE$4&lt;$C11,($L11-SUMIFS(销售取值基础数据!$J:$J,销售取值基础数据!$I:$I,$A11,销售取值基础数据!$B:$B,"&lt;="&amp;BD$4))*110%/(180-BD$4),BE$4&gt;=$C11,($L11-SUM(辅助表!$P11:BE11))*110%/(180-BD$4))),$A$2="实际销售",IF($C11&gt;BE$4,SUMIFS(销售取值基础数据!$J:$J,销售取值基础数据!$I:$I,$A11,销售取值基础数据!$B:$B,BE$4),""))</f>
        <v>0</v>
      </c>
      <c r="BF11" s="23" cm="1">
        <f t="array" ref="BF11" ca="1">_xlfn.IFS($A$2="销售计划（销售后）",_xlfn.IFS(BF$4&lt;$C11,($L11-SUMIFS(销售取值基础数据!$J:$J,销售取值基础数据!$I:$I,$A11,销售取值基础数据!$B:$B,"&lt;="&amp;BE$4))*110%/(180-BE$4),BF$4&gt;=$C11,($L11-SUM(辅助表!$P11:BF11))*110%/(180-BE$4)),$A$2="销售计划（销售前）",$L11*80%/180,$A$2="达成情况",IF(BF$4&gt;=$C11,"实际销售数量未更新",IF($C11&gt;BF$4,SUMIFS(销售取值基础数据!$J:$J,销售取值基础数据!$I:$I,$A11,销售取值基础数据!$B:$B,BF$4),"")/_xlfn.IFS(BF$4&lt;$C11,($L11-SUMIFS(销售取值基础数据!$J:$J,销售取值基础数据!$I:$I,$A11,销售取值基础数据!$B:$B,"&lt;="&amp;BE$4))*110%/(180-BE$4),BF$4&gt;=$C11,($L11-SUM(辅助表!$P11:BF11))*110%/(180-BE$4))),$A$2="实际销售",IF($C11&gt;BF$4,SUMIFS(销售取值基础数据!$J:$J,销售取值基础数据!$I:$I,$A11,销售取值基础数据!$B:$B,BF$4),""))</f>
        <v>0</v>
      </c>
      <c r="BG11" s="23" cm="1">
        <f t="array" ref="BG11" ca="1">_xlfn.IFS($A$2="销售计划（销售后）",_xlfn.IFS(BG$4&lt;$C11,($L11-SUMIFS(销售取值基础数据!$J:$J,销售取值基础数据!$I:$I,$A11,销售取值基础数据!$B:$B,"&lt;="&amp;BF$4))*110%/(180-BF$4),BG$4&gt;=$C11,($L11-SUM(辅助表!$P11:BG11))*110%/(180-BF$4)),$A$2="销售计划（销售前）",$L11*80%/180,$A$2="达成情况",IF(BG$4&gt;=$C11,"实际销售数量未更新",IF($C11&gt;BG$4,SUMIFS(销售取值基础数据!$J:$J,销售取值基础数据!$I:$I,$A11,销售取值基础数据!$B:$B,BG$4),"")/_xlfn.IFS(BG$4&lt;$C11,($L11-SUMIFS(销售取值基础数据!$J:$J,销售取值基础数据!$I:$I,$A11,销售取值基础数据!$B:$B,"&lt;="&amp;BF$4))*110%/(180-BF$4),BG$4&gt;=$C11,($L11-SUM(辅助表!$P11:BG11))*110%/(180-BF$4))),$A$2="实际销售",IF($C11&gt;BG$4,SUMIFS(销售取值基础数据!$J:$J,销售取值基础数据!$I:$I,$A11,销售取值基础数据!$B:$B,BG$4),""))</f>
        <v>0</v>
      </c>
      <c r="BH11" s="23" cm="1">
        <f t="array" ref="BH11" ca="1">_xlfn.IFS($A$2="销售计划（销售后）",_xlfn.IFS(BH$4&lt;$C11,($L11-SUMIFS(销售取值基础数据!$J:$J,销售取值基础数据!$I:$I,$A11,销售取值基础数据!$B:$B,"&lt;="&amp;BG$4))*110%/(180-BG$4),BH$4&gt;=$C11,($L11-SUM(辅助表!$P11:BH11))*110%/(180-BG$4)),$A$2="销售计划（销售前）",$L11*80%/180,$A$2="达成情况",IF(BH$4&gt;=$C11,"实际销售数量未更新",IF($C11&gt;BH$4,SUMIFS(销售取值基础数据!$J:$J,销售取值基础数据!$I:$I,$A11,销售取值基础数据!$B:$B,BH$4),"")/_xlfn.IFS(BH$4&lt;$C11,($L11-SUMIFS(销售取值基础数据!$J:$J,销售取值基础数据!$I:$I,$A11,销售取值基础数据!$B:$B,"&lt;="&amp;BG$4))*110%/(180-BG$4),BH$4&gt;=$C11,($L11-SUM(辅助表!$P11:BH11))*110%/(180-BG$4))),$A$2="实际销售",IF($C11&gt;BH$4,SUMIFS(销售取值基础数据!$J:$J,销售取值基础数据!$I:$I,$A11,销售取值基础数据!$B:$B,BH$4),""))</f>
        <v>0</v>
      </c>
      <c r="BI11" s="23" cm="1">
        <f t="array" ref="BI11" ca="1">_xlfn.IFS($A$2="销售计划（销售后）",_xlfn.IFS(BI$4&lt;$C11,($L11-SUMIFS(销售取值基础数据!$J:$J,销售取值基础数据!$I:$I,$A11,销售取值基础数据!$B:$B,"&lt;="&amp;BH$4))*110%/(180-BH$4),BI$4&gt;=$C11,($L11-SUM(辅助表!$P11:BI11))*110%/(180-BH$4)),$A$2="销售计划（销售前）",$L11*80%/180,$A$2="达成情况",IF(BI$4&gt;=$C11,"实际销售数量未更新",IF($C11&gt;BI$4,SUMIFS(销售取值基础数据!$J:$J,销售取值基础数据!$I:$I,$A11,销售取值基础数据!$B:$B,BI$4),"")/_xlfn.IFS(BI$4&lt;$C11,($L11-SUMIFS(销售取值基础数据!$J:$J,销售取值基础数据!$I:$I,$A11,销售取值基础数据!$B:$B,"&lt;="&amp;BH$4))*110%/(180-BH$4),BI$4&gt;=$C11,($L11-SUM(辅助表!$P11:BI11))*110%/(180-BH$4))),$A$2="实际销售",IF($C11&gt;BI$4,SUMIFS(销售取值基础数据!$J:$J,销售取值基础数据!$I:$I,$A11,销售取值基础数据!$B:$B,BI$4),""))</f>
        <v>0</v>
      </c>
      <c r="BJ11" s="23" cm="1">
        <f t="array" ref="BJ11" ca="1">_xlfn.IFS($A$2="销售计划（销售后）",_xlfn.IFS(BJ$4&lt;$C11,($L11-SUMIFS(销售取值基础数据!$J:$J,销售取值基础数据!$I:$I,$A11,销售取值基础数据!$B:$B,"&lt;="&amp;BI$4))*110%/(180-BI$4),BJ$4&gt;=$C11,($L11-SUM(辅助表!$P11:BJ11))*110%/(180-BI$4)),$A$2="销售计划（销售前）",$L11*80%/180,$A$2="达成情况",IF(BJ$4&gt;=$C11,"实际销售数量未更新",IF($C11&gt;BJ$4,SUMIFS(销售取值基础数据!$J:$J,销售取值基础数据!$I:$I,$A11,销售取值基础数据!$B:$B,BJ$4),"")/_xlfn.IFS(BJ$4&lt;$C11,($L11-SUMIFS(销售取值基础数据!$J:$J,销售取值基础数据!$I:$I,$A11,销售取值基础数据!$B:$B,"&lt;="&amp;BI$4))*110%/(180-BI$4),BJ$4&gt;=$C11,($L11-SUM(辅助表!$P11:BJ11))*110%/(180-BI$4))),$A$2="实际销售",IF($C11&gt;BJ$4,SUMIFS(销售取值基础数据!$J:$J,销售取值基础数据!$I:$I,$A11,销售取值基础数据!$B:$B,BJ$4),""))</f>
        <v>0</v>
      </c>
      <c r="BK11" s="23" cm="1">
        <f t="array" ref="BK11" ca="1">_xlfn.IFS($A$2="销售计划（销售后）",_xlfn.IFS(BK$4&lt;$C11,($L11-SUMIFS(销售取值基础数据!$J:$J,销售取值基础数据!$I:$I,$A11,销售取值基础数据!$B:$B,"&lt;="&amp;BJ$4))*110%/(180-BJ$4),BK$4&gt;=$C11,($L11-SUM(辅助表!$P11:BK11))*110%/(180-BJ$4)),$A$2="销售计划（销售前）",$L11*80%/180,$A$2="达成情况",IF(BK$4&gt;=$C11,"实际销售数量未更新",IF($C11&gt;BK$4,SUMIFS(销售取值基础数据!$J:$J,销售取值基础数据!$I:$I,$A11,销售取值基础数据!$B:$B,BK$4),"")/_xlfn.IFS(BK$4&lt;$C11,($L11-SUMIFS(销售取值基础数据!$J:$J,销售取值基础数据!$I:$I,$A11,销售取值基础数据!$B:$B,"&lt;="&amp;BJ$4))*110%/(180-BJ$4),BK$4&gt;=$C11,($L11-SUM(辅助表!$P11:BK11))*110%/(180-BJ$4))),$A$2="实际销售",IF($C11&gt;BK$4,SUMIFS(销售取值基础数据!$J:$J,销售取值基础数据!$I:$I,$A11,销售取值基础数据!$B:$B,BK$4),""))</f>
        <v>0</v>
      </c>
      <c r="BL11" s="23" cm="1">
        <f t="array" ref="BL11" ca="1">_xlfn.IFS($A$2="销售计划（销售后）",_xlfn.IFS(BL$4&lt;$C11,($L11-SUMIFS(销售取值基础数据!$J:$J,销售取值基础数据!$I:$I,$A11,销售取值基础数据!$B:$B,"&lt;="&amp;BK$4))*110%/(180-BK$4),BL$4&gt;=$C11,($L11-SUM(辅助表!$P11:BL11))*110%/(180-BK$4)),$A$2="销售计划（销售前）",$L11*80%/180,$A$2="达成情况",IF(BL$4&gt;=$C11,"实际销售数量未更新",IF($C11&gt;BL$4,SUMIFS(销售取值基础数据!$J:$J,销售取值基础数据!$I:$I,$A11,销售取值基础数据!$B:$B,BL$4),"")/_xlfn.IFS(BL$4&lt;$C11,($L11-SUMIFS(销售取值基础数据!$J:$J,销售取值基础数据!$I:$I,$A11,销售取值基础数据!$B:$B,"&lt;="&amp;BK$4))*110%/(180-BK$4),BL$4&gt;=$C11,($L11-SUM(辅助表!$P11:BL11))*110%/(180-BK$4))),$A$2="实际销售",IF($C11&gt;BL$4,SUMIFS(销售取值基础数据!$J:$J,销售取值基础数据!$I:$I,$A11,销售取值基础数据!$B:$B,BL$4),""))</f>
        <v>0</v>
      </c>
      <c r="BM11" s="23" cm="1">
        <f t="array" ref="BM11" ca="1">_xlfn.IFS($A$2="销售计划（销售后）",_xlfn.IFS(BM$4&lt;$C11,($L11-SUMIFS(销售取值基础数据!$J:$J,销售取值基础数据!$I:$I,$A11,销售取值基础数据!$B:$B,"&lt;="&amp;BL$4))*110%/(180-BL$4),BM$4&gt;=$C11,($L11-SUM(辅助表!$P11:BM11))*110%/(180-BL$4)),$A$2="销售计划（销售前）",$L11*80%/180,$A$2="达成情况",IF(BM$4&gt;=$C11,"实际销售数量未更新",IF($C11&gt;BM$4,SUMIFS(销售取值基础数据!$J:$J,销售取值基础数据!$I:$I,$A11,销售取值基础数据!$B:$B,BM$4),"")/_xlfn.IFS(BM$4&lt;$C11,($L11-SUMIFS(销售取值基础数据!$J:$J,销售取值基础数据!$I:$I,$A11,销售取值基础数据!$B:$B,"&lt;="&amp;BL$4))*110%/(180-BL$4),BM$4&gt;=$C11,($L11-SUM(辅助表!$P11:BM11))*110%/(180-BL$4))),$A$2="实际销售",IF($C11&gt;BM$4,SUMIFS(销售取值基础数据!$J:$J,销售取值基础数据!$I:$I,$A11,销售取值基础数据!$B:$B,BM$4),""))</f>
        <v>0</v>
      </c>
      <c r="BN11" s="23" cm="1">
        <f t="array" ref="BN11" ca="1">_xlfn.IFS($A$2="销售计划（销售后）",_xlfn.IFS(BN$4&lt;$C11,($L11-SUMIFS(销售取值基础数据!$J:$J,销售取值基础数据!$I:$I,$A11,销售取值基础数据!$B:$B,"&lt;="&amp;BM$4))*110%/(180-BM$4),BN$4&gt;=$C11,($L11-SUM(辅助表!$P11:BN11))*110%/(180-BM$4)),$A$2="销售计划（销售前）",$L11*80%/180,$A$2="达成情况",IF(BN$4&gt;=$C11,"实际销售数量未更新",IF($C11&gt;BN$4,SUMIFS(销售取值基础数据!$J:$J,销售取值基础数据!$I:$I,$A11,销售取值基础数据!$B:$B,BN$4),"")/_xlfn.IFS(BN$4&lt;$C11,($L11-SUMIFS(销售取值基础数据!$J:$J,销售取值基础数据!$I:$I,$A11,销售取值基础数据!$B:$B,"&lt;="&amp;BM$4))*110%/(180-BM$4),BN$4&gt;=$C11,($L11-SUM(辅助表!$P11:BN11))*110%/(180-BM$4))),$A$2="实际销售",IF($C11&gt;BN$4,SUMIFS(销售取值基础数据!$J:$J,销售取值基础数据!$I:$I,$A11,销售取值基础数据!$B:$B,BN$4),""))</f>
        <v>0</v>
      </c>
      <c r="BO11" s="23" cm="1">
        <f t="array" ref="BO11" ca="1">_xlfn.IFS($A$2="销售计划（销售后）",_xlfn.IFS(BO$4&lt;$C11,($L11-SUMIFS(销售取值基础数据!$J:$J,销售取值基础数据!$I:$I,$A11,销售取值基础数据!$B:$B,"&lt;="&amp;BN$4))*110%/(180-BN$4),BO$4&gt;=$C11,($L11-SUM(辅助表!$P11:BO11))*110%/(180-BN$4)),$A$2="销售计划（销售前）",$L11*80%/180,$A$2="达成情况",IF(BO$4&gt;=$C11,"实际销售数量未更新",IF($C11&gt;BO$4,SUMIFS(销售取值基础数据!$J:$J,销售取值基础数据!$I:$I,$A11,销售取值基础数据!$B:$B,BO$4),"")/_xlfn.IFS(BO$4&lt;$C11,($L11-SUMIFS(销售取值基础数据!$J:$J,销售取值基础数据!$I:$I,$A11,销售取值基础数据!$B:$B,"&lt;="&amp;BN$4))*110%/(180-BN$4),BO$4&gt;=$C11,($L11-SUM(辅助表!$P11:BO11))*110%/(180-BN$4))),$A$2="实际销售",IF($C11&gt;BO$4,SUMIFS(销售取值基础数据!$J:$J,销售取值基础数据!$I:$I,$A11,销售取值基础数据!$B:$B,BO$4),""))</f>
        <v>0</v>
      </c>
      <c r="BP11" s="23" cm="1">
        <f t="array" ref="BP11" ca="1">_xlfn.IFS($A$2="销售计划（销售后）",_xlfn.IFS(BP$4&lt;$C11,($L11-SUMIFS(销售取值基础数据!$J:$J,销售取值基础数据!$I:$I,$A11,销售取值基础数据!$B:$B,"&lt;="&amp;BO$4))*110%/(180-BO$4),BP$4&gt;=$C11,($L11-SUM(辅助表!$P11:BP11))*110%/(180-BO$4)),$A$2="销售计划（销售前）",$L11*80%/180,$A$2="达成情况",IF(BP$4&gt;=$C11,"实际销售数量未更新",IF($C11&gt;BP$4,SUMIFS(销售取值基础数据!$J:$J,销售取值基础数据!$I:$I,$A11,销售取值基础数据!$B:$B,BP$4),"")/_xlfn.IFS(BP$4&lt;$C11,($L11-SUMIFS(销售取值基础数据!$J:$J,销售取值基础数据!$I:$I,$A11,销售取值基础数据!$B:$B,"&lt;="&amp;BO$4))*110%/(180-BO$4),BP$4&gt;=$C11,($L11-SUM(辅助表!$P11:BP11))*110%/(180-BO$4))),$A$2="实际销售",IF($C11&gt;BP$4,SUMIFS(销售取值基础数据!$J:$J,销售取值基础数据!$I:$I,$A11,销售取值基础数据!$B:$B,BP$4),""))</f>
        <v>0</v>
      </c>
      <c r="BQ11" s="23" cm="1">
        <f t="array" ref="BQ11" ca="1">_xlfn.IFS($A$2="销售计划（销售后）",_xlfn.IFS(BQ$4&lt;$C11,($L11-SUMIFS(销售取值基础数据!$J:$J,销售取值基础数据!$I:$I,$A11,销售取值基础数据!$B:$B,"&lt;="&amp;BP$4))*110%/(180-BP$4),BQ$4&gt;=$C11,($L11-SUM(辅助表!$P11:BQ11))*110%/(180-BP$4)),$A$2="销售计划（销售前）",$L11*80%/180,$A$2="达成情况",IF(BQ$4&gt;=$C11,"实际销售数量未更新",IF($C11&gt;BQ$4,SUMIFS(销售取值基础数据!$J:$J,销售取值基础数据!$I:$I,$A11,销售取值基础数据!$B:$B,BQ$4),"")/_xlfn.IFS(BQ$4&lt;$C11,($L11-SUMIFS(销售取值基础数据!$J:$J,销售取值基础数据!$I:$I,$A11,销售取值基础数据!$B:$B,"&lt;="&amp;BP$4))*110%/(180-BP$4),BQ$4&gt;=$C11,($L11-SUM(辅助表!$P11:BQ11))*110%/(180-BP$4))),$A$2="实际销售",IF($C11&gt;BQ$4,SUMIFS(销售取值基础数据!$J:$J,销售取值基础数据!$I:$I,$A11,销售取值基础数据!$B:$B,BQ$4),""))</f>
        <v>0</v>
      </c>
      <c r="BR11" s="23" cm="1">
        <f t="array" ref="BR11" ca="1">_xlfn.IFS($A$2="销售计划（销售后）",_xlfn.IFS(BR$4&lt;$C11,($L11-SUMIFS(销售取值基础数据!$J:$J,销售取值基础数据!$I:$I,$A11,销售取值基础数据!$B:$B,"&lt;="&amp;BQ$4))*110%/(180-BQ$4),BR$4&gt;=$C11,($L11-SUM(辅助表!$P11:BR11))*110%/(180-BQ$4)),$A$2="销售计划（销售前）",$L11*80%/180,$A$2="达成情况",IF(BR$4&gt;=$C11,"实际销售数量未更新",IF($C11&gt;BR$4,SUMIFS(销售取值基础数据!$J:$J,销售取值基础数据!$I:$I,$A11,销售取值基础数据!$B:$B,BR$4),"")/_xlfn.IFS(BR$4&lt;$C11,($L11-SUMIFS(销售取值基础数据!$J:$J,销售取值基础数据!$I:$I,$A11,销售取值基础数据!$B:$B,"&lt;="&amp;BQ$4))*110%/(180-BQ$4),BR$4&gt;=$C11,($L11-SUM(辅助表!$P11:BR11))*110%/(180-BQ$4))),$A$2="实际销售",IF($C11&gt;BR$4,SUMIFS(销售取值基础数据!$J:$J,销售取值基础数据!$I:$I,$A11,销售取值基础数据!$B:$B,BR$4),""))</f>
        <v>0</v>
      </c>
      <c r="BS11" s="23" cm="1">
        <f t="array" ref="BS11" ca="1">_xlfn.IFS($A$2="销售计划（销售后）",_xlfn.IFS(BS$4&lt;$C11,($L11-SUMIFS(销售取值基础数据!$J:$J,销售取值基础数据!$I:$I,$A11,销售取值基础数据!$B:$B,"&lt;="&amp;BR$4))*110%/(180-BR$4),BS$4&gt;=$C11,($L11-SUM(辅助表!$P11:BS11))*110%/(180-BR$4)),$A$2="销售计划（销售前）",$L11*80%/180,$A$2="达成情况",IF(BS$4&gt;=$C11,"实际销售数量未更新",IF($C11&gt;BS$4,SUMIFS(销售取值基础数据!$J:$J,销售取值基础数据!$I:$I,$A11,销售取值基础数据!$B:$B,BS$4),"")/_xlfn.IFS(BS$4&lt;$C11,($L11-SUMIFS(销售取值基础数据!$J:$J,销售取值基础数据!$I:$I,$A11,销售取值基础数据!$B:$B,"&lt;="&amp;BR$4))*110%/(180-BR$4),BS$4&gt;=$C11,($L11-SUM(辅助表!$P11:BS11))*110%/(180-BR$4))),$A$2="实际销售",IF($C11&gt;BS$4,SUMIFS(销售取值基础数据!$J:$J,销售取值基础数据!$I:$I,$A11,销售取值基础数据!$B:$B,BS$4),""))</f>
        <v>0</v>
      </c>
      <c r="BT11" s="23" cm="1">
        <f t="array" ref="BT11" ca="1">_xlfn.IFS($A$2="销售计划（销售后）",_xlfn.IFS(BT$4&lt;$C11,($L11-SUMIFS(销售取值基础数据!$J:$J,销售取值基础数据!$I:$I,$A11,销售取值基础数据!$B:$B,"&lt;="&amp;BS$4))*110%/(180-BS$4),BT$4&gt;=$C11,($L11-SUM(辅助表!$P11:BT11))*110%/(180-BS$4)),$A$2="销售计划（销售前）",$L11*80%/180,$A$2="达成情况",IF(BT$4&gt;=$C11,"实际销售数量未更新",IF($C11&gt;BT$4,SUMIFS(销售取值基础数据!$J:$J,销售取值基础数据!$I:$I,$A11,销售取值基础数据!$B:$B,BT$4),"")/_xlfn.IFS(BT$4&lt;$C11,($L11-SUMIFS(销售取值基础数据!$J:$J,销售取值基础数据!$I:$I,$A11,销售取值基础数据!$B:$B,"&lt;="&amp;BS$4))*110%/(180-BS$4),BT$4&gt;=$C11,($L11-SUM(辅助表!$P11:BT11))*110%/(180-BS$4))),$A$2="实际销售",IF($C11&gt;BT$4,SUMIFS(销售取值基础数据!$J:$J,销售取值基础数据!$I:$I,$A11,销售取值基础数据!$B:$B,BT$4),""))</f>
        <v>0</v>
      </c>
      <c r="BU11" s="23" cm="1">
        <f t="array" ref="BU11" ca="1">_xlfn.IFS($A$2="销售计划（销售后）",_xlfn.IFS(BU$4&lt;$C11,($L11-SUMIFS(销售取值基础数据!$J:$J,销售取值基础数据!$I:$I,$A11,销售取值基础数据!$B:$B,"&lt;="&amp;BT$4))*110%/(180-BT$4),BU$4&gt;=$C11,($L11-SUM(辅助表!$P11:BU11))*110%/(180-BT$4)),$A$2="销售计划（销售前）",$L11*80%/180,$A$2="达成情况",IF(BU$4&gt;=$C11,"实际销售数量未更新",IF($C11&gt;BU$4,SUMIFS(销售取值基础数据!$J:$J,销售取值基础数据!$I:$I,$A11,销售取值基础数据!$B:$B,BU$4),"")/_xlfn.IFS(BU$4&lt;$C11,($L11-SUMIFS(销售取值基础数据!$J:$J,销售取值基础数据!$I:$I,$A11,销售取值基础数据!$B:$B,"&lt;="&amp;BT$4))*110%/(180-BT$4),BU$4&gt;=$C11,($L11-SUM(辅助表!$P11:BU11))*110%/(180-BT$4))),$A$2="实际销售",IF($C11&gt;BU$4,SUMIFS(销售取值基础数据!$J:$J,销售取值基础数据!$I:$I,$A11,销售取值基础数据!$B:$B,BU$4),""))</f>
        <v>0</v>
      </c>
      <c r="BV11" s="23" cm="1">
        <f t="array" ref="BV11" ca="1">_xlfn.IFS($A$2="销售计划（销售后）",_xlfn.IFS(BV$4&lt;$C11,($L11-SUMIFS(销售取值基础数据!$J:$J,销售取值基础数据!$I:$I,$A11,销售取值基础数据!$B:$B,"&lt;="&amp;BU$4))*110%/(180-BU$4),BV$4&gt;=$C11,($L11-SUM(辅助表!$P11:BV11))*110%/(180-BU$4)),$A$2="销售计划（销售前）",$L11*80%/180,$A$2="达成情况",IF(BV$4&gt;=$C11,"实际销售数量未更新",IF($C11&gt;BV$4,SUMIFS(销售取值基础数据!$J:$J,销售取值基础数据!$I:$I,$A11,销售取值基础数据!$B:$B,BV$4),"")/_xlfn.IFS(BV$4&lt;$C11,($L11-SUMIFS(销售取值基础数据!$J:$J,销售取值基础数据!$I:$I,$A11,销售取值基础数据!$B:$B,"&lt;="&amp;BU$4))*110%/(180-BU$4),BV$4&gt;=$C11,($L11-SUM(辅助表!$P11:BV11))*110%/(180-BU$4))),$A$2="实际销售",IF($C11&gt;BV$4,SUMIFS(销售取值基础数据!$J:$J,销售取值基础数据!$I:$I,$A11,销售取值基础数据!$B:$B,BV$4),""))</f>
        <v>0</v>
      </c>
      <c r="BW11" s="23" cm="1">
        <f t="array" ref="BW11" ca="1">_xlfn.IFS($A$2="销售计划（销售后）",_xlfn.IFS(BW$4&lt;$C11,($L11-SUMIFS(销售取值基础数据!$J:$J,销售取值基础数据!$I:$I,$A11,销售取值基础数据!$B:$B,"&lt;="&amp;BV$4))*110%/(180-BV$4),BW$4&gt;=$C11,($L11-SUM(辅助表!$P11:BW11))*110%/(180-BV$4)),$A$2="销售计划（销售前）",$L11*80%/180,$A$2="达成情况",IF(BW$4&gt;=$C11,"实际销售数量未更新",IF($C11&gt;BW$4,SUMIFS(销售取值基础数据!$J:$J,销售取值基础数据!$I:$I,$A11,销售取值基础数据!$B:$B,BW$4),"")/_xlfn.IFS(BW$4&lt;$C11,($L11-SUMIFS(销售取值基础数据!$J:$J,销售取值基础数据!$I:$I,$A11,销售取值基础数据!$B:$B,"&lt;="&amp;BV$4))*110%/(180-BV$4),BW$4&gt;=$C11,($L11-SUM(辅助表!$P11:BW11))*110%/(180-BV$4))),$A$2="实际销售",IF($C11&gt;BW$4,SUMIFS(销售取值基础数据!$J:$J,销售取值基础数据!$I:$I,$A11,销售取值基础数据!$B:$B,BW$4),""))</f>
        <v>0</v>
      </c>
      <c r="BX11" s="23" cm="1">
        <f t="array" ref="BX11" ca="1">_xlfn.IFS($A$2="销售计划（销售后）",_xlfn.IFS(BX$4&lt;$C11,($L11-SUMIFS(销售取值基础数据!$J:$J,销售取值基础数据!$I:$I,$A11,销售取值基础数据!$B:$B,"&lt;="&amp;BW$4))*110%/(180-BW$4),BX$4&gt;=$C11,($L11-SUM(辅助表!$P11:BX11))*110%/(180-BW$4)),$A$2="销售计划（销售前）",$L11*80%/180,$A$2="达成情况",IF(BX$4&gt;=$C11,"实际销售数量未更新",IF($C11&gt;BX$4,SUMIFS(销售取值基础数据!$J:$J,销售取值基础数据!$I:$I,$A11,销售取值基础数据!$B:$B,BX$4),"")/_xlfn.IFS(BX$4&lt;$C11,($L11-SUMIFS(销售取值基础数据!$J:$J,销售取值基础数据!$I:$I,$A11,销售取值基础数据!$B:$B,"&lt;="&amp;BW$4))*110%/(180-BW$4),BX$4&gt;=$C11,($L11-SUM(辅助表!$P11:BX11))*110%/(180-BW$4))),$A$2="实际销售",IF($C11&gt;BX$4,SUMIFS(销售取值基础数据!$J:$J,销售取值基础数据!$I:$I,$A11,销售取值基础数据!$B:$B,BX$4),""))</f>
        <v>0</v>
      </c>
      <c r="BY11" s="23" cm="1">
        <f t="array" ref="BY11" ca="1">_xlfn.IFS($A$2="销售计划（销售后）",_xlfn.IFS(BY$4&lt;$C11,($L11-SUMIFS(销售取值基础数据!$J:$J,销售取值基础数据!$I:$I,$A11,销售取值基础数据!$B:$B,"&lt;="&amp;BX$4))*110%/(180-BX$4),BY$4&gt;=$C11,($L11-SUM(辅助表!$P11:BY11))*110%/(180-BX$4)),$A$2="销售计划（销售前）",$L11*80%/180,$A$2="达成情况",IF(BY$4&gt;=$C11,"实际销售数量未更新",IF($C11&gt;BY$4,SUMIFS(销售取值基础数据!$J:$J,销售取值基础数据!$I:$I,$A11,销售取值基础数据!$B:$B,BY$4),"")/_xlfn.IFS(BY$4&lt;$C11,($L11-SUMIFS(销售取值基础数据!$J:$J,销售取值基础数据!$I:$I,$A11,销售取值基础数据!$B:$B,"&lt;="&amp;BX$4))*110%/(180-BX$4),BY$4&gt;=$C11,($L11-SUM(辅助表!$P11:BY11))*110%/(180-BX$4))),$A$2="实际销售",IF($C11&gt;BY$4,SUMIFS(销售取值基础数据!$J:$J,销售取值基础数据!$I:$I,$A11,销售取值基础数据!$B:$B,BY$4),""))</f>
        <v>0</v>
      </c>
      <c r="BZ11" s="23" cm="1">
        <f t="array" ref="BZ11" ca="1">_xlfn.IFS($A$2="销售计划（销售后）",_xlfn.IFS(BZ$4&lt;$C11,($L11-SUMIFS(销售取值基础数据!$J:$J,销售取值基础数据!$I:$I,$A11,销售取值基础数据!$B:$B,"&lt;="&amp;BY$4))*110%/(180-BY$4),BZ$4&gt;=$C11,($L11-SUM(辅助表!$P11:BZ11))*110%/(180-BY$4)),$A$2="销售计划（销售前）",$L11*80%/180,$A$2="达成情况",IF(BZ$4&gt;=$C11,"实际销售数量未更新",IF($C11&gt;BZ$4,SUMIFS(销售取值基础数据!$J:$J,销售取值基础数据!$I:$I,$A11,销售取值基础数据!$B:$B,BZ$4),"")/_xlfn.IFS(BZ$4&lt;$C11,($L11-SUMIFS(销售取值基础数据!$J:$J,销售取值基础数据!$I:$I,$A11,销售取值基础数据!$B:$B,"&lt;="&amp;BY$4))*110%/(180-BY$4),BZ$4&gt;=$C11,($L11-SUM(辅助表!$P11:BZ11))*110%/(180-BY$4))),$A$2="实际销售",IF($C11&gt;BZ$4,SUMIFS(销售取值基础数据!$J:$J,销售取值基础数据!$I:$I,$A11,销售取值基础数据!$B:$B,BZ$4),""))</f>
        <v>0</v>
      </c>
      <c r="CA11" s="23" cm="1">
        <f t="array" ref="CA11" ca="1">_xlfn.IFS($A$2="销售计划（销售后）",_xlfn.IFS(CA$4&lt;$C11,($L11-SUMIFS(销售取值基础数据!$J:$J,销售取值基础数据!$I:$I,$A11,销售取值基础数据!$B:$B,"&lt;="&amp;BZ$4))*110%/(180-BZ$4),CA$4&gt;=$C11,($L11-SUM(辅助表!$P11:CA11))*110%/(180-BZ$4)),$A$2="销售计划（销售前）",$L11*80%/180,$A$2="达成情况",IF(CA$4&gt;=$C11,"实际销售数量未更新",IF($C11&gt;CA$4,SUMIFS(销售取值基础数据!$J:$J,销售取值基础数据!$I:$I,$A11,销售取值基础数据!$B:$B,CA$4),"")/_xlfn.IFS(CA$4&lt;$C11,($L11-SUMIFS(销售取值基础数据!$J:$J,销售取值基础数据!$I:$I,$A11,销售取值基础数据!$B:$B,"&lt;="&amp;BZ$4))*110%/(180-BZ$4),CA$4&gt;=$C11,($L11-SUM(辅助表!$P11:CA11))*110%/(180-BZ$4))),$A$2="实际销售",IF($C11&gt;CA$4,SUMIFS(销售取值基础数据!$J:$J,销售取值基础数据!$I:$I,$A11,销售取值基础数据!$B:$B,CA$4),""))</f>
        <v>0</v>
      </c>
      <c r="CB11" s="23" cm="1">
        <f t="array" ref="CB11" ca="1">_xlfn.IFS($A$2="销售计划（销售后）",_xlfn.IFS(CB$4&lt;$C11,($L11-SUMIFS(销售取值基础数据!$J:$J,销售取值基础数据!$I:$I,$A11,销售取值基础数据!$B:$B,"&lt;="&amp;CA$4))*110%/(180-CA$4),CB$4&gt;=$C11,($L11-SUM(辅助表!$P11:CB11))*110%/(180-CA$4)),$A$2="销售计划（销售前）",$L11*80%/180,$A$2="达成情况",IF(CB$4&gt;=$C11,"实际销售数量未更新",IF($C11&gt;CB$4,SUMIFS(销售取值基础数据!$J:$J,销售取值基础数据!$I:$I,$A11,销售取值基础数据!$B:$B,CB$4),"")/_xlfn.IFS(CB$4&lt;$C11,($L11-SUMIFS(销售取值基础数据!$J:$J,销售取值基础数据!$I:$I,$A11,销售取值基础数据!$B:$B,"&lt;="&amp;CA$4))*110%/(180-CA$4),CB$4&gt;=$C11,($L11-SUM(辅助表!$P11:CB11))*110%/(180-CA$4))),$A$2="实际销售",IF($C11&gt;CB$4,SUMIFS(销售取值基础数据!$J:$J,销售取值基础数据!$I:$I,$A11,销售取值基础数据!$B:$B,CB$4),""))</f>
        <v>0</v>
      </c>
      <c r="CC11" s="23" cm="1">
        <f t="array" ref="CC11" ca="1">_xlfn.IFS($A$2="销售计划（销售后）",_xlfn.IFS(CC$4&lt;$C11,($L11-SUMIFS(销售取值基础数据!$J:$J,销售取值基础数据!$I:$I,$A11,销售取值基础数据!$B:$B,"&lt;="&amp;CB$4))*110%/(180-CB$4),CC$4&gt;=$C11,($L11-SUM(辅助表!$P11:CC11))*110%/(180-CB$4)),$A$2="销售计划（销售前）",$L11*80%/180,$A$2="达成情况",IF(CC$4&gt;=$C11,"实际销售数量未更新",IF($C11&gt;CC$4,SUMIFS(销售取值基础数据!$J:$J,销售取值基础数据!$I:$I,$A11,销售取值基础数据!$B:$B,CC$4),"")/_xlfn.IFS(CC$4&lt;$C11,($L11-SUMIFS(销售取值基础数据!$J:$J,销售取值基础数据!$I:$I,$A11,销售取值基础数据!$B:$B,"&lt;="&amp;CB$4))*110%/(180-CB$4),CC$4&gt;=$C11,($L11-SUM(辅助表!$P11:CC11))*110%/(180-CB$4))),$A$2="实际销售",IF($C11&gt;CC$4,SUMIFS(销售取值基础数据!$J:$J,销售取值基础数据!$I:$I,$A11,销售取值基础数据!$B:$B,CC$4),""))</f>
        <v>0</v>
      </c>
      <c r="CD11" s="23" cm="1">
        <f t="array" ref="CD11" ca="1">_xlfn.IFS($A$2="销售计划（销售后）",_xlfn.IFS(CD$4&lt;$C11,($L11-SUMIFS(销售取值基础数据!$J:$J,销售取值基础数据!$I:$I,$A11,销售取值基础数据!$B:$B,"&lt;="&amp;CC$4))*110%/(180-CC$4),CD$4&gt;=$C11,($L11-SUM(辅助表!$P11:CD11))*110%/(180-CC$4)),$A$2="销售计划（销售前）",$L11*80%/180,$A$2="达成情况",IF(CD$4&gt;=$C11,"实际销售数量未更新",IF($C11&gt;CD$4,SUMIFS(销售取值基础数据!$J:$J,销售取值基础数据!$I:$I,$A11,销售取值基础数据!$B:$B,CD$4),"")/_xlfn.IFS(CD$4&lt;$C11,($L11-SUMIFS(销售取值基础数据!$J:$J,销售取值基础数据!$I:$I,$A11,销售取值基础数据!$B:$B,"&lt;="&amp;CC$4))*110%/(180-CC$4),CD$4&gt;=$C11,($L11-SUM(辅助表!$P11:CD11))*110%/(180-CC$4))),$A$2="实际销售",IF($C11&gt;CD$4,SUMIFS(销售取值基础数据!$J:$J,销售取值基础数据!$I:$I,$A11,销售取值基础数据!$B:$B,CD$4),""))</f>
        <v>0</v>
      </c>
      <c r="CE11" s="23" cm="1">
        <f t="array" ref="CE11" ca="1">_xlfn.IFS($A$2="销售计划（销售后）",_xlfn.IFS(CE$4&lt;$C11,($L11-SUMIFS(销售取值基础数据!$J:$J,销售取值基础数据!$I:$I,$A11,销售取值基础数据!$B:$B,"&lt;="&amp;CD$4))*110%/(180-CD$4),CE$4&gt;=$C11,($L11-SUM(辅助表!$P11:CE11))*110%/(180-CD$4)),$A$2="销售计划（销售前）",$L11*80%/180,$A$2="达成情况",IF(CE$4&gt;=$C11,"实际销售数量未更新",IF($C11&gt;CE$4,SUMIFS(销售取值基础数据!$J:$J,销售取值基础数据!$I:$I,$A11,销售取值基础数据!$B:$B,CE$4),"")/_xlfn.IFS(CE$4&lt;$C11,($L11-SUMIFS(销售取值基础数据!$J:$J,销售取值基础数据!$I:$I,$A11,销售取值基础数据!$B:$B,"&lt;="&amp;CD$4))*110%/(180-CD$4),CE$4&gt;=$C11,($L11-SUM(辅助表!$P11:CE11))*110%/(180-CD$4))),$A$2="实际销售",IF($C11&gt;CE$4,SUMIFS(销售取值基础数据!$J:$J,销售取值基础数据!$I:$I,$A11,销售取值基础数据!$B:$B,CE$4),""))</f>
        <v>0</v>
      </c>
      <c r="CF11" s="23" cm="1">
        <f t="array" ref="CF11" ca="1">_xlfn.IFS($A$2="销售计划（销售后）",_xlfn.IFS(CF$4&lt;$C11,($L11-SUMIFS(销售取值基础数据!$J:$J,销售取值基础数据!$I:$I,$A11,销售取值基础数据!$B:$B,"&lt;="&amp;CE$4))*110%/(180-CE$4),CF$4&gt;=$C11,($L11-SUM(辅助表!$P11:CF11))*110%/(180-CE$4)),$A$2="销售计划（销售前）",$L11*80%/180,$A$2="达成情况",IF(CF$4&gt;=$C11,"实际销售数量未更新",IF($C11&gt;CF$4,SUMIFS(销售取值基础数据!$J:$J,销售取值基础数据!$I:$I,$A11,销售取值基础数据!$B:$B,CF$4),"")/_xlfn.IFS(CF$4&lt;$C11,($L11-SUMIFS(销售取值基础数据!$J:$J,销售取值基础数据!$I:$I,$A11,销售取值基础数据!$B:$B,"&lt;="&amp;CE$4))*110%/(180-CE$4),CF$4&gt;=$C11,($L11-SUM(辅助表!$P11:CF11))*110%/(180-CE$4))),$A$2="实际销售",IF($C11&gt;CF$4,SUMIFS(销售取值基础数据!$J:$J,销售取值基础数据!$I:$I,$A11,销售取值基础数据!$B:$B,CF$4),""))</f>
        <v>0</v>
      </c>
      <c r="CG11" s="23" cm="1">
        <f t="array" ref="CG11" ca="1">_xlfn.IFS($A$2="销售计划（销售后）",_xlfn.IFS(CG$4&lt;$C11,($L11-SUMIFS(销售取值基础数据!$J:$J,销售取值基础数据!$I:$I,$A11,销售取值基础数据!$B:$B,"&lt;="&amp;CF$4))*110%/(180-CF$4),CG$4&gt;=$C11,($L11-SUM(辅助表!$P11:CG11))*110%/(180-CF$4)),$A$2="销售计划（销售前）",$L11*80%/180,$A$2="达成情况",IF(CG$4&gt;=$C11,"实际销售数量未更新",IF($C11&gt;CG$4,SUMIFS(销售取值基础数据!$J:$J,销售取值基础数据!$I:$I,$A11,销售取值基础数据!$B:$B,CG$4),"")/_xlfn.IFS(CG$4&lt;$C11,($L11-SUMIFS(销售取值基础数据!$J:$J,销售取值基础数据!$I:$I,$A11,销售取值基础数据!$B:$B,"&lt;="&amp;CF$4))*110%/(180-CF$4),CG$4&gt;=$C11,($L11-SUM(辅助表!$P11:CG11))*110%/(180-CF$4))),$A$2="实际销售",IF($C11&gt;CG$4,SUMIFS(销售取值基础数据!$J:$J,销售取值基础数据!$I:$I,$A11,销售取值基础数据!$B:$B,CG$4),""))</f>
        <v>0</v>
      </c>
      <c r="CH11" s="23" cm="1">
        <f t="array" ref="CH11" ca="1">_xlfn.IFS($A$2="销售计划（销售后）",_xlfn.IFS(CH$4&lt;$C11,($L11-SUMIFS(销售取值基础数据!$J:$J,销售取值基础数据!$I:$I,$A11,销售取值基础数据!$B:$B,"&lt;="&amp;CG$4))*110%/(180-CG$4),CH$4&gt;=$C11,($L11-SUM(辅助表!$P11:CH11))*110%/(180-CG$4)),$A$2="销售计划（销售前）",$L11*80%/180,$A$2="达成情况",IF(CH$4&gt;=$C11,"实际销售数量未更新",IF($C11&gt;CH$4,SUMIFS(销售取值基础数据!$J:$J,销售取值基础数据!$I:$I,$A11,销售取值基础数据!$B:$B,CH$4),"")/_xlfn.IFS(CH$4&lt;$C11,($L11-SUMIFS(销售取值基础数据!$J:$J,销售取值基础数据!$I:$I,$A11,销售取值基础数据!$B:$B,"&lt;="&amp;CG$4))*110%/(180-CG$4),CH$4&gt;=$C11,($L11-SUM(辅助表!$P11:CH11))*110%/(180-CG$4))),$A$2="实际销售",IF($C11&gt;CH$4,SUMIFS(销售取值基础数据!$J:$J,销售取值基础数据!$I:$I,$A11,销售取值基础数据!$B:$B,CH$4),""))</f>
        <v>0</v>
      </c>
      <c r="CI11" s="23" cm="1">
        <f t="array" ref="CI11" ca="1">_xlfn.IFS($A$2="销售计划（销售后）",_xlfn.IFS(CI$4&lt;$C11,($L11-SUMIFS(销售取值基础数据!$J:$J,销售取值基础数据!$I:$I,$A11,销售取值基础数据!$B:$B,"&lt;="&amp;CH$4))*110%/(180-CH$4),CI$4&gt;=$C11,($L11-SUM(辅助表!$P11:CI11))*110%/(180-CH$4)),$A$2="销售计划（销售前）",$L11*80%/180,$A$2="达成情况",IF(CI$4&gt;=$C11,"实际销售数量未更新",IF($C11&gt;CI$4,SUMIFS(销售取值基础数据!$J:$J,销售取值基础数据!$I:$I,$A11,销售取值基础数据!$B:$B,CI$4),"")/_xlfn.IFS(CI$4&lt;$C11,($L11-SUMIFS(销售取值基础数据!$J:$J,销售取值基础数据!$I:$I,$A11,销售取值基础数据!$B:$B,"&lt;="&amp;CH$4))*110%/(180-CH$4),CI$4&gt;=$C11,($L11-SUM(辅助表!$P11:CI11))*110%/(180-CH$4))),$A$2="实际销售",IF($C11&gt;CI$4,SUMIFS(销售取值基础数据!$J:$J,销售取值基础数据!$I:$I,$A11,销售取值基础数据!$B:$B,CI$4),""))</f>
        <v>0</v>
      </c>
      <c r="CJ11" s="23" cm="1">
        <f t="array" ref="CJ11" ca="1">_xlfn.IFS($A$2="销售计划（销售后）",_xlfn.IFS(CJ$4&lt;$C11,($L11-SUMIFS(销售取值基础数据!$J:$J,销售取值基础数据!$I:$I,$A11,销售取值基础数据!$B:$B,"&lt;="&amp;CI$4))*110%/(180-CI$4),CJ$4&gt;=$C11,($L11-SUM(辅助表!$P11:CJ11))*110%/(180-CI$4)),$A$2="销售计划（销售前）",$L11*80%/180,$A$2="达成情况",IF(CJ$4&gt;=$C11,"实际销售数量未更新",IF($C11&gt;CJ$4,SUMIFS(销售取值基础数据!$J:$J,销售取值基础数据!$I:$I,$A11,销售取值基础数据!$B:$B,CJ$4),"")/_xlfn.IFS(CJ$4&lt;$C11,($L11-SUMIFS(销售取值基础数据!$J:$J,销售取值基础数据!$I:$I,$A11,销售取值基础数据!$B:$B,"&lt;="&amp;CI$4))*110%/(180-CI$4),CJ$4&gt;=$C11,($L11-SUM(辅助表!$P11:CJ11))*110%/(180-CI$4))),$A$2="实际销售",IF($C11&gt;CJ$4,SUMIFS(销售取值基础数据!$J:$J,销售取值基础数据!$I:$I,$A11,销售取值基础数据!$B:$B,CJ$4),""))</f>
        <v>0</v>
      </c>
      <c r="CK11" s="23" cm="1">
        <f t="array" ref="CK11" ca="1">_xlfn.IFS($A$2="销售计划（销售后）",_xlfn.IFS(CK$4&lt;$C11,($L11-SUMIFS(销售取值基础数据!$J:$J,销售取值基础数据!$I:$I,$A11,销售取值基础数据!$B:$B,"&lt;="&amp;CJ$4))*110%/(180-CJ$4),CK$4&gt;=$C11,($L11-SUM(辅助表!$P11:CK11))*110%/(180-CJ$4)),$A$2="销售计划（销售前）",$L11*80%/180,$A$2="达成情况",IF(CK$4&gt;=$C11,"实际销售数量未更新",IF($C11&gt;CK$4,SUMIFS(销售取值基础数据!$J:$J,销售取值基础数据!$I:$I,$A11,销售取值基础数据!$B:$B,CK$4),"")/_xlfn.IFS(CK$4&lt;$C11,($L11-SUMIFS(销售取值基础数据!$J:$J,销售取值基础数据!$I:$I,$A11,销售取值基础数据!$B:$B,"&lt;="&amp;CJ$4))*110%/(180-CJ$4),CK$4&gt;=$C11,($L11-SUM(辅助表!$P11:CK11))*110%/(180-CJ$4))),$A$2="实际销售",IF($C11&gt;CK$4,SUMIFS(销售取值基础数据!$J:$J,销售取值基础数据!$I:$I,$A11,销售取值基础数据!$B:$B,CK$4),""))</f>
        <v>0</v>
      </c>
      <c r="CL11" s="23" cm="1">
        <f t="array" ref="CL11" ca="1">_xlfn.IFS($A$2="销售计划（销售后）",_xlfn.IFS(CL$4&lt;$C11,($L11-SUMIFS(销售取值基础数据!$J:$J,销售取值基础数据!$I:$I,$A11,销售取值基础数据!$B:$B,"&lt;="&amp;CK$4))*110%/(180-CK$4),CL$4&gt;=$C11,($L11-SUM(辅助表!$P11:CL11))*110%/(180-CK$4)),$A$2="销售计划（销售前）",$L11*80%/180,$A$2="达成情况",IF(CL$4&gt;=$C11,"实际销售数量未更新",IF($C11&gt;CL$4,SUMIFS(销售取值基础数据!$J:$J,销售取值基础数据!$I:$I,$A11,销售取值基础数据!$B:$B,CL$4),"")/_xlfn.IFS(CL$4&lt;$C11,($L11-SUMIFS(销售取值基础数据!$J:$J,销售取值基础数据!$I:$I,$A11,销售取值基础数据!$B:$B,"&lt;="&amp;CK$4))*110%/(180-CK$4),CL$4&gt;=$C11,($L11-SUM(辅助表!$P11:CL11))*110%/(180-CK$4))),$A$2="实际销售",IF($C11&gt;CL$4,SUMIFS(销售取值基础数据!$J:$J,销售取值基础数据!$I:$I,$A11,销售取值基础数据!$B:$B,CL$4),""))</f>
        <v>0</v>
      </c>
      <c r="CM11" s="23" cm="1">
        <f t="array" ref="CM11" ca="1">_xlfn.IFS($A$2="销售计划（销售后）",_xlfn.IFS(CM$4&lt;$C11,($L11-SUMIFS(销售取值基础数据!$J:$J,销售取值基础数据!$I:$I,$A11,销售取值基础数据!$B:$B,"&lt;="&amp;CL$4))*110%/(180-CL$4),CM$4&gt;=$C11,($L11-SUM(辅助表!$P11:CM11))*110%/(180-CL$4)),$A$2="销售计划（销售前）",$L11*80%/180,$A$2="达成情况",IF(CM$4&gt;=$C11,"实际销售数量未更新",IF($C11&gt;CM$4,SUMIFS(销售取值基础数据!$J:$J,销售取值基础数据!$I:$I,$A11,销售取值基础数据!$B:$B,CM$4),"")/_xlfn.IFS(CM$4&lt;$C11,($L11-SUMIFS(销售取值基础数据!$J:$J,销售取值基础数据!$I:$I,$A11,销售取值基础数据!$B:$B,"&lt;="&amp;CL$4))*110%/(180-CL$4),CM$4&gt;=$C11,($L11-SUM(辅助表!$P11:CM11))*110%/(180-CL$4))),$A$2="实际销售",IF($C11&gt;CM$4,SUMIFS(销售取值基础数据!$J:$J,销售取值基础数据!$I:$I,$A11,销售取值基础数据!$B:$B,CM$4),""))</f>
        <v>0</v>
      </c>
      <c r="CN11" s="23" cm="1">
        <f t="array" ref="CN11" ca="1">_xlfn.IFS($A$2="销售计划（销售后）",_xlfn.IFS(CN$4&lt;$C11,($L11-SUMIFS(销售取值基础数据!$J:$J,销售取值基础数据!$I:$I,$A11,销售取值基础数据!$B:$B,"&lt;="&amp;CM$4))*110%/(180-CM$4),CN$4&gt;=$C11,($L11-SUM(辅助表!$P11:CN11))*110%/(180-CM$4)),$A$2="销售计划（销售前）",$L11*80%/180,$A$2="达成情况",IF(CN$4&gt;=$C11,"实际销售数量未更新",IF($C11&gt;CN$4,SUMIFS(销售取值基础数据!$J:$J,销售取值基础数据!$I:$I,$A11,销售取值基础数据!$B:$B,CN$4),"")/_xlfn.IFS(CN$4&lt;$C11,($L11-SUMIFS(销售取值基础数据!$J:$J,销售取值基础数据!$I:$I,$A11,销售取值基础数据!$B:$B,"&lt;="&amp;CM$4))*110%/(180-CM$4),CN$4&gt;=$C11,($L11-SUM(辅助表!$P11:CN11))*110%/(180-CM$4))),$A$2="实际销售",IF($C11&gt;CN$4,SUMIFS(销售取值基础数据!$J:$J,销售取值基础数据!$I:$I,$A11,销售取值基础数据!$B:$B,CN$4),""))</f>
        <v>0</v>
      </c>
      <c r="CO11" s="23" cm="1">
        <f t="array" ref="CO11" ca="1">_xlfn.IFS($A$2="销售计划（销售后）",_xlfn.IFS(CO$4&lt;$C11,($L11-SUMIFS(销售取值基础数据!$J:$J,销售取值基础数据!$I:$I,$A11,销售取值基础数据!$B:$B,"&lt;="&amp;CN$4))*110%/(180-CN$4),CO$4&gt;=$C11,($L11-SUM(辅助表!$P11:CO11))*110%/(180-CN$4)),$A$2="销售计划（销售前）",$L11*80%/180,$A$2="达成情况",IF(CO$4&gt;=$C11,"实际销售数量未更新",IF($C11&gt;CO$4,SUMIFS(销售取值基础数据!$J:$J,销售取值基础数据!$I:$I,$A11,销售取值基础数据!$B:$B,CO$4),"")/_xlfn.IFS(CO$4&lt;$C11,($L11-SUMIFS(销售取值基础数据!$J:$J,销售取值基础数据!$I:$I,$A11,销售取值基础数据!$B:$B,"&lt;="&amp;CN$4))*110%/(180-CN$4),CO$4&gt;=$C11,($L11-SUM(辅助表!$P11:CO11))*110%/(180-CN$4))),$A$2="实际销售",IF($C11&gt;CO$4,SUMIFS(销售取值基础数据!$J:$J,销售取值基础数据!$I:$I,$A11,销售取值基础数据!$B:$B,CO$4),""))</f>
        <v>0</v>
      </c>
      <c r="CP11" s="23" cm="1">
        <f t="array" ref="CP11" ca="1">_xlfn.IFS($A$2="销售计划（销售后）",_xlfn.IFS(CP$4&lt;$C11,($L11-SUMIFS(销售取值基础数据!$J:$J,销售取值基础数据!$I:$I,$A11,销售取值基础数据!$B:$B,"&lt;="&amp;CO$4))*110%/(180-CO$4),CP$4&gt;=$C11,($L11-SUM(辅助表!$P11:CP11))*110%/(180-CO$4)),$A$2="销售计划（销售前）",$L11*80%/180,$A$2="达成情况",IF(CP$4&gt;=$C11,"实际销售数量未更新",IF($C11&gt;CP$4,SUMIFS(销售取值基础数据!$J:$J,销售取值基础数据!$I:$I,$A11,销售取值基础数据!$B:$B,CP$4),"")/_xlfn.IFS(CP$4&lt;$C11,($L11-SUMIFS(销售取值基础数据!$J:$J,销售取值基础数据!$I:$I,$A11,销售取值基础数据!$B:$B,"&lt;="&amp;CO$4))*110%/(180-CO$4),CP$4&gt;=$C11,($L11-SUM(辅助表!$P11:CP11))*110%/(180-CO$4))),$A$2="实际销售",IF($C11&gt;CP$4,SUMIFS(销售取值基础数据!$J:$J,销售取值基础数据!$I:$I,$A11,销售取值基础数据!$B:$B,CP$4),""))</f>
        <v>0</v>
      </c>
      <c r="CQ11" s="23" cm="1">
        <f t="array" ref="CQ11" ca="1">_xlfn.IFS($A$2="销售计划（销售后）",_xlfn.IFS(CQ$4&lt;$C11,($L11-SUMIFS(销售取值基础数据!$J:$J,销售取值基础数据!$I:$I,$A11,销售取值基础数据!$B:$B,"&lt;="&amp;CP$4))*110%/(180-CP$4),CQ$4&gt;=$C11,($L11-SUM(辅助表!$P11:CQ11))*110%/(180-CP$4)),$A$2="销售计划（销售前）",$L11*80%/180,$A$2="达成情况",IF(CQ$4&gt;=$C11,"实际销售数量未更新",IF($C11&gt;CQ$4,SUMIFS(销售取值基础数据!$J:$J,销售取值基础数据!$I:$I,$A11,销售取值基础数据!$B:$B,CQ$4),"")/_xlfn.IFS(CQ$4&lt;$C11,($L11-SUMIFS(销售取值基础数据!$J:$J,销售取值基础数据!$I:$I,$A11,销售取值基础数据!$B:$B,"&lt;="&amp;CP$4))*110%/(180-CP$4),CQ$4&gt;=$C11,($L11-SUM(辅助表!$P11:CQ11))*110%/(180-CP$4))),$A$2="实际销售",IF($C11&gt;CQ$4,SUMIFS(销售取值基础数据!$J:$J,销售取值基础数据!$I:$I,$A11,销售取值基础数据!$B:$B,CQ$4),""))</f>
        <v>0</v>
      </c>
      <c r="CR11" s="23" cm="1">
        <f t="array" ref="CR11" ca="1">_xlfn.IFS($A$2="销售计划（销售后）",_xlfn.IFS(CR$4&lt;$C11,($L11-SUMIFS(销售取值基础数据!$J:$J,销售取值基础数据!$I:$I,$A11,销售取值基础数据!$B:$B,"&lt;="&amp;CQ$4))*110%/(180-CQ$4),CR$4&gt;=$C11,($L11-SUM(辅助表!$P11:CR11))*110%/(180-CQ$4)),$A$2="销售计划（销售前）",$L11*80%/180,$A$2="达成情况",IF(CR$4&gt;=$C11,"实际销售数量未更新",IF($C11&gt;CR$4,SUMIFS(销售取值基础数据!$J:$J,销售取值基础数据!$I:$I,$A11,销售取值基础数据!$B:$B,CR$4),"")/_xlfn.IFS(CR$4&lt;$C11,($L11-SUMIFS(销售取值基础数据!$J:$J,销售取值基础数据!$I:$I,$A11,销售取值基础数据!$B:$B,"&lt;="&amp;CQ$4))*110%/(180-CQ$4),CR$4&gt;=$C11,($L11-SUM(辅助表!$P11:CR11))*110%/(180-CQ$4))),$A$2="实际销售",IF($C11&gt;CR$4,SUMIFS(销售取值基础数据!$J:$J,销售取值基础数据!$I:$I,$A11,销售取值基础数据!$B:$B,CR$4),""))</f>
        <v>0</v>
      </c>
      <c r="CS11" s="23" cm="1">
        <f t="array" ref="CS11" ca="1">_xlfn.IFS($A$2="销售计划（销售后）",_xlfn.IFS(CS$4&lt;$C11,($L11-SUMIFS(销售取值基础数据!$J:$J,销售取值基础数据!$I:$I,$A11,销售取值基础数据!$B:$B,"&lt;="&amp;CR$4))*110%/(180-CR$4),CS$4&gt;=$C11,($L11-SUM(辅助表!$P11:CS11))*110%/(180-CR$4)),$A$2="销售计划（销售前）",$L11*80%/180,$A$2="达成情况",IF(CS$4&gt;=$C11,"实际销售数量未更新",IF($C11&gt;CS$4,SUMIFS(销售取值基础数据!$J:$J,销售取值基础数据!$I:$I,$A11,销售取值基础数据!$B:$B,CS$4),"")/_xlfn.IFS(CS$4&lt;$C11,($L11-SUMIFS(销售取值基础数据!$J:$J,销售取值基础数据!$I:$I,$A11,销售取值基础数据!$B:$B,"&lt;="&amp;CR$4))*110%/(180-CR$4),CS$4&gt;=$C11,($L11-SUM(辅助表!$P11:CS11))*110%/(180-CR$4))),$A$2="实际销售",IF($C11&gt;CS$4,SUMIFS(销售取值基础数据!$J:$J,销售取值基础数据!$I:$I,$A11,销售取值基础数据!$B:$B,CS$4),""))</f>
        <v>0</v>
      </c>
      <c r="CT11" s="23" cm="1">
        <f t="array" ref="CT11" ca="1">_xlfn.IFS($A$2="销售计划（销售后）",_xlfn.IFS(CT$4&lt;$C11,($L11-SUMIFS(销售取值基础数据!$J:$J,销售取值基础数据!$I:$I,$A11,销售取值基础数据!$B:$B,"&lt;="&amp;CS$4))*110%/(180-CS$4),CT$4&gt;=$C11,($L11-SUM(辅助表!$P11:CT11))*110%/(180-CS$4)),$A$2="销售计划（销售前）",$L11*80%/180,$A$2="达成情况",IF(CT$4&gt;=$C11,"实际销售数量未更新",IF($C11&gt;CT$4,SUMIFS(销售取值基础数据!$J:$J,销售取值基础数据!$I:$I,$A11,销售取值基础数据!$B:$B,CT$4),"")/_xlfn.IFS(CT$4&lt;$C11,($L11-SUMIFS(销售取值基础数据!$J:$J,销售取值基础数据!$I:$I,$A11,销售取值基础数据!$B:$B,"&lt;="&amp;CS$4))*110%/(180-CS$4),CT$4&gt;=$C11,($L11-SUM(辅助表!$P11:CT11))*110%/(180-CS$4))),$A$2="实际销售",IF($C11&gt;CT$4,SUMIFS(销售取值基础数据!$J:$J,销售取值基础数据!$I:$I,$A11,销售取值基础数据!$B:$B,CT$4),""))</f>
        <v>0</v>
      </c>
      <c r="CU11" s="23" cm="1">
        <f t="array" ref="CU11" ca="1">_xlfn.IFS($A$2="销售计划（销售后）",_xlfn.IFS(CU$4&lt;$C11,($L11-SUMIFS(销售取值基础数据!$J:$J,销售取值基础数据!$I:$I,$A11,销售取值基础数据!$B:$B,"&lt;="&amp;CT$4))*110%/(180-CT$4),CU$4&gt;=$C11,($L11-SUM(辅助表!$P11:CU11))*110%/(180-CT$4)),$A$2="销售计划（销售前）",$L11*80%/180,$A$2="达成情况",IF(CU$4&gt;=$C11,"实际销售数量未更新",IF($C11&gt;CU$4,SUMIFS(销售取值基础数据!$J:$J,销售取值基础数据!$I:$I,$A11,销售取值基础数据!$B:$B,CU$4),"")/_xlfn.IFS(CU$4&lt;$C11,($L11-SUMIFS(销售取值基础数据!$J:$J,销售取值基础数据!$I:$I,$A11,销售取值基础数据!$B:$B,"&lt;="&amp;CT$4))*110%/(180-CT$4),CU$4&gt;=$C11,($L11-SUM(辅助表!$P11:CU11))*110%/(180-CT$4))),$A$2="实际销售",IF($C11&gt;CU$4,SUMIFS(销售取值基础数据!$J:$J,销售取值基础数据!$I:$I,$A11,销售取值基础数据!$B:$B,CU$4),""))</f>
        <v>0</v>
      </c>
      <c r="CV11" s="23" cm="1">
        <f t="array" ref="CV11" ca="1">_xlfn.IFS($A$2="销售计划（销售后）",_xlfn.IFS(CV$4&lt;$C11,($L11-SUMIFS(销售取值基础数据!$J:$J,销售取值基础数据!$I:$I,$A11,销售取值基础数据!$B:$B,"&lt;="&amp;CU$4))*110%/(180-CU$4),CV$4&gt;=$C11,($L11-SUM(辅助表!$P11:CV11))*110%/(180-CU$4)),$A$2="销售计划（销售前）",$L11*80%/180,$A$2="达成情况",IF(CV$4&gt;=$C11,"实际销售数量未更新",IF($C11&gt;CV$4,SUMIFS(销售取值基础数据!$J:$J,销售取值基础数据!$I:$I,$A11,销售取值基础数据!$B:$B,CV$4),"")/_xlfn.IFS(CV$4&lt;$C11,($L11-SUMIFS(销售取值基础数据!$J:$J,销售取值基础数据!$I:$I,$A11,销售取值基础数据!$B:$B,"&lt;="&amp;CU$4))*110%/(180-CU$4),CV$4&gt;=$C11,($L11-SUM(辅助表!$P11:CV11))*110%/(180-CU$4))),$A$2="实际销售",IF($C11&gt;CV$4,SUMIFS(销售取值基础数据!$J:$J,销售取值基础数据!$I:$I,$A11,销售取值基础数据!$B:$B,CV$4),""))</f>
        <v>0</v>
      </c>
      <c r="CW11" s="23" cm="1">
        <f t="array" ref="CW11" ca="1">_xlfn.IFS($A$2="销售计划（销售后）",_xlfn.IFS(CW$4&lt;$C11,($L11-SUMIFS(销售取值基础数据!$J:$J,销售取值基础数据!$I:$I,$A11,销售取值基础数据!$B:$B,"&lt;="&amp;CV$4))*110%/(180-CV$4),CW$4&gt;=$C11,($L11-SUM(辅助表!$P11:CW11))*110%/(180-CV$4)),$A$2="销售计划（销售前）",$L11*80%/180,$A$2="达成情况",IF(CW$4&gt;=$C11,"实际销售数量未更新",IF($C11&gt;CW$4,SUMIFS(销售取值基础数据!$J:$J,销售取值基础数据!$I:$I,$A11,销售取值基础数据!$B:$B,CW$4),"")/_xlfn.IFS(CW$4&lt;$C11,($L11-SUMIFS(销售取值基础数据!$J:$J,销售取值基础数据!$I:$I,$A11,销售取值基础数据!$B:$B,"&lt;="&amp;CV$4))*110%/(180-CV$4),CW$4&gt;=$C11,($L11-SUM(辅助表!$P11:CW11))*110%/(180-CV$4))),$A$2="实际销售",IF($C11&gt;CW$4,SUMIFS(销售取值基础数据!$J:$J,销售取值基础数据!$I:$I,$A11,销售取值基础数据!$B:$B,CW$4),""))</f>
        <v>0</v>
      </c>
      <c r="CX11" s="23" cm="1">
        <f t="array" ref="CX11" ca="1">_xlfn.IFS($A$2="销售计划（销售后）",_xlfn.IFS(CX$4&lt;$C11,($L11-SUMIFS(销售取值基础数据!$J:$J,销售取值基础数据!$I:$I,$A11,销售取值基础数据!$B:$B,"&lt;="&amp;CW$4))*110%/(180-CW$4),CX$4&gt;=$C11,($L11-SUM(辅助表!$P11:CX11))*110%/(180-CW$4)),$A$2="销售计划（销售前）",$L11*80%/180,$A$2="达成情况",IF(CX$4&gt;=$C11,"实际销售数量未更新",IF($C11&gt;CX$4,SUMIFS(销售取值基础数据!$J:$J,销售取值基础数据!$I:$I,$A11,销售取值基础数据!$B:$B,CX$4),"")/_xlfn.IFS(CX$4&lt;$C11,($L11-SUMIFS(销售取值基础数据!$J:$J,销售取值基础数据!$I:$I,$A11,销售取值基础数据!$B:$B,"&lt;="&amp;CW$4))*110%/(180-CW$4),CX$4&gt;=$C11,($L11-SUM(辅助表!$P11:CX11))*110%/(180-CW$4))),$A$2="实际销售",IF($C11&gt;CX$4,SUMIFS(销售取值基础数据!$J:$J,销售取值基础数据!$I:$I,$A11,销售取值基础数据!$B:$B,CX$4),""))</f>
        <v>0</v>
      </c>
      <c r="CY11" s="23" cm="1">
        <f t="array" ref="CY11" ca="1">_xlfn.IFS($A$2="销售计划（销售后）",_xlfn.IFS(CY$4&lt;$C11,($L11-SUMIFS(销售取值基础数据!$J:$J,销售取值基础数据!$I:$I,$A11,销售取值基础数据!$B:$B,"&lt;="&amp;CX$4))*110%/(180-CX$4),CY$4&gt;=$C11,($L11-SUM(辅助表!$P11:CY11))*110%/(180-CX$4)),$A$2="销售计划（销售前）",$L11*80%/180,$A$2="达成情况",IF(CY$4&gt;=$C11,"实际销售数量未更新",IF($C11&gt;CY$4,SUMIFS(销售取值基础数据!$J:$J,销售取值基础数据!$I:$I,$A11,销售取值基础数据!$B:$B,CY$4),"")/_xlfn.IFS(CY$4&lt;$C11,($L11-SUMIFS(销售取值基础数据!$J:$J,销售取值基础数据!$I:$I,$A11,销售取值基础数据!$B:$B,"&lt;="&amp;CX$4))*110%/(180-CX$4),CY$4&gt;=$C11,($L11-SUM(辅助表!$P11:CY11))*110%/(180-CX$4))),$A$2="实际销售",IF($C11&gt;CY$4,SUMIFS(销售取值基础数据!$J:$J,销售取值基础数据!$I:$I,$A11,销售取值基础数据!$B:$B,CY$4),""))</f>
        <v>0</v>
      </c>
      <c r="CZ11" s="23" cm="1">
        <f t="array" ref="CZ11" ca="1">_xlfn.IFS($A$2="销售计划（销售后）",_xlfn.IFS(CZ$4&lt;$C11,($L11-SUMIFS(销售取值基础数据!$J:$J,销售取值基础数据!$I:$I,$A11,销售取值基础数据!$B:$B,"&lt;="&amp;CY$4))*110%/(180-CY$4),CZ$4&gt;=$C11,($L11-SUM(辅助表!$P11:CZ11))*110%/(180-CY$4)),$A$2="销售计划（销售前）",$L11*80%/180,$A$2="达成情况",IF(CZ$4&gt;=$C11,"实际销售数量未更新",IF($C11&gt;CZ$4,SUMIFS(销售取值基础数据!$J:$J,销售取值基础数据!$I:$I,$A11,销售取值基础数据!$B:$B,CZ$4),"")/_xlfn.IFS(CZ$4&lt;$C11,($L11-SUMIFS(销售取值基础数据!$J:$J,销售取值基础数据!$I:$I,$A11,销售取值基础数据!$B:$B,"&lt;="&amp;CY$4))*110%/(180-CY$4),CZ$4&gt;=$C11,($L11-SUM(辅助表!$P11:CZ11))*110%/(180-CY$4))),$A$2="实际销售",IF($C11&gt;CZ$4,SUMIFS(销售取值基础数据!$J:$J,销售取值基础数据!$I:$I,$A11,销售取值基础数据!$B:$B,CZ$4),""))</f>
        <v>0</v>
      </c>
      <c r="DA11" s="23" cm="1">
        <f t="array" ref="DA11" ca="1">_xlfn.IFS($A$2="销售计划（销售后）",_xlfn.IFS(DA$4&lt;$C11,($L11-SUMIFS(销售取值基础数据!$J:$J,销售取值基础数据!$I:$I,$A11,销售取值基础数据!$B:$B,"&lt;="&amp;CZ$4))*110%/(180-CZ$4),DA$4&gt;=$C11,($L11-SUM(辅助表!$P11:DA11))*110%/(180-CZ$4)),$A$2="销售计划（销售前）",$L11*80%/180,$A$2="达成情况",IF(DA$4&gt;=$C11,"实际销售数量未更新",IF($C11&gt;DA$4,SUMIFS(销售取值基础数据!$J:$J,销售取值基础数据!$I:$I,$A11,销售取值基础数据!$B:$B,DA$4),"")/_xlfn.IFS(DA$4&lt;$C11,($L11-SUMIFS(销售取值基础数据!$J:$J,销售取值基础数据!$I:$I,$A11,销售取值基础数据!$B:$B,"&lt;="&amp;CZ$4))*110%/(180-CZ$4),DA$4&gt;=$C11,($L11-SUM(辅助表!$P11:DA11))*110%/(180-CZ$4))),$A$2="实际销售",IF($C11&gt;DA$4,SUMIFS(销售取值基础数据!$J:$J,销售取值基础数据!$I:$I,$A11,销售取值基础数据!$B:$B,DA$4),""))</f>
        <v>0</v>
      </c>
      <c r="DB11" s="23" cm="1">
        <f t="array" ref="DB11" ca="1">_xlfn.IFS($A$2="销售计划（销售后）",_xlfn.IFS(DB$4&lt;$C11,($L11-SUMIFS(销售取值基础数据!$J:$J,销售取值基础数据!$I:$I,$A11,销售取值基础数据!$B:$B,"&lt;="&amp;DA$4))*110%/(180-DA$4),DB$4&gt;=$C11,($L11-SUM(辅助表!$P11:DB11))*110%/(180-DA$4)),$A$2="销售计划（销售前）",$L11*80%/180,$A$2="达成情况",IF(DB$4&gt;=$C11,"实际销售数量未更新",IF($C11&gt;DB$4,SUMIFS(销售取值基础数据!$J:$J,销售取值基础数据!$I:$I,$A11,销售取值基础数据!$B:$B,DB$4),"")/_xlfn.IFS(DB$4&lt;$C11,($L11-SUMIFS(销售取值基础数据!$J:$J,销售取值基础数据!$I:$I,$A11,销售取值基础数据!$B:$B,"&lt;="&amp;DA$4))*110%/(180-DA$4),DB$4&gt;=$C11,($L11-SUM(辅助表!$P11:DB11))*110%/(180-DA$4))),$A$2="实际销售",IF($C11&gt;DB$4,SUMIFS(销售取值基础数据!$J:$J,销售取值基础数据!$I:$I,$A11,销售取值基础数据!$B:$B,DB$4),""))</f>
        <v>0</v>
      </c>
      <c r="DC11" s="23" cm="1">
        <f t="array" ref="DC11" ca="1">_xlfn.IFS($A$2="销售计划（销售后）",_xlfn.IFS(DC$4&lt;$C11,($L11-SUMIFS(销售取值基础数据!$J:$J,销售取值基础数据!$I:$I,$A11,销售取值基础数据!$B:$B,"&lt;="&amp;DB$4))*110%/(180-DB$4),DC$4&gt;=$C11,($L11-SUM(辅助表!$P11:DC11))*110%/(180-DB$4)),$A$2="销售计划（销售前）",$L11*80%/180,$A$2="达成情况",IF(DC$4&gt;=$C11,"实际销售数量未更新",IF($C11&gt;DC$4,SUMIFS(销售取值基础数据!$J:$J,销售取值基础数据!$I:$I,$A11,销售取值基础数据!$B:$B,DC$4),"")/_xlfn.IFS(DC$4&lt;$C11,($L11-SUMIFS(销售取值基础数据!$J:$J,销售取值基础数据!$I:$I,$A11,销售取值基础数据!$B:$B,"&lt;="&amp;DB$4))*110%/(180-DB$4),DC$4&gt;=$C11,($L11-SUM(辅助表!$P11:DC11))*110%/(180-DB$4))),$A$2="实际销售",IF($C11&gt;DC$4,SUMIFS(销售取值基础数据!$J:$J,销售取值基础数据!$I:$I,$A11,销售取值基础数据!$B:$B,DC$4),""))</f>
        <v>0</v>
      </c>
      <c r="DD11" s="23" cm="1">
        <f t="array" ref="DD11" ca="1">_xlfn.IFS($A$2="销售计划（销售后）",_xlfn.IFS(DD$4&lt;$C11,($L11-SUMIFS(销售取值基础数据!$J:$J,销售取值基础数据!$I:$I,$A11,销售取值基础数据!$B:$B,"&lt;="&amp;DC$4))*110%/(180-DC$4),DD$4&gt;=$C11,($L11-SUM(辅助表!$P11:DD11))*110%/(180-DC$4)),$A$2="销售计划（销售前）",$L11*80%/180,$A$2="达成情况",IF(DD$4&gt;=$C11,"实际销售数量未更新",IF($C11&gt;DD$4,SUMIFS(销售取值基础数据!$J:$J,销售取值基础数据!$I:$I,$A11,销售取值基础数据!$B:$B,DD$4),"")/_xlfn.IFS(DD$4&lt;$C11,($L11-SUMIFS(销售取值基础数据!$J:$J,销售取值基础数据!$I:$I,$A11,销售取值基础数据!$B:$B,"&lt;="&amp;DC$4))*110%/(180-DC$4),DD$4&gt;=$C11,($L11-SUM(辅助表!$P11:DD11))*110%/(180-DC$4))),$A$2="实际销售",IF($C11&gt;DD$4,SUMIFS(销售取值基础数据!$J:$J,销售取值基础数据!$I:$I,$A11,销售取值基础数据!$B:$B,DD$4),""))</f>
        <v>0</v>
      </c>
      <c r="DE11" s="23" cm="1">
        <f t="array" ref="DE11" ca="1">_xlfn.IFS($A$2="销售计划（销售后）",_xlfn.IFS(DE$4&lt;$C11,($L11-SUMIFS(销售取值基础数据!$J:$J,销售取值基础数据!$I:$I,$A11,销售取值基础数据!$B:$B,"&lt;="&amp;DD$4))*110%/(180-DD$4),DE$4&gt;=$C11,($L11-SUM(辅助表!$P11:DE11))*110%/(180-DD$4)),$A$2="销售计划（销售前）",$L11*80%/180,$A$2="达成情况",IF(DE$4&gt;=$C11,"实际销售数量未更新",IF($C11&gt;DE$4,SUMIFS(销售取值基础数据!$J:$J,销售取值基础数据!$I:$I,$A11,销售取值基础数据!$B:$B,DE$4),"")/_xlfn.IFS(DE$4&lt;$C11,($L11-SUMIFS(销售取值基础数据!$J:$J,销售取值基础数据!$I:$I,$A11,销售取值基础数据!$B:$B,"&lt;="&amp;DD$4))*110%/(180-DD$4),DE$4&gt;=$C11,($L11-SUM(辅助表!$P11:DE11))*110%/(180-DD$4))),$A$2="实际销售",IF($C11&gt;DE$4,SUMIFS(销售取值基础数据!$J:$J,销售取值基础数据!$I:$I,$A11,销售取值基础数据!$B:$B,DE$4),""))</f>
        <v>0</v>
      </c>
      <c r="DF11" s="23" cm="1">
        <f t="array" ref="DF11" ca="1">_xlfn.IFS($A$2="销售计划（销售后）",_xlfn.IFS(DF$4&lt;$C11,($L11-SUMIFS(销售取值基础数据!$J:$J,销售取值基础数据!$I:$I,$A11,销售取值基础数据!$B:$B,"&lt;="&amp;DE$4))*110%/(180-DE$4),DF$4&gt;=$C11,($L11-SUM(辅助表!$P11:DF11))*110%/(180-DE$4)),$A$2="销售计划（销售前）",$L11*80%/180,$A$2="达成情况",IF(DF$4&gt;=$C11,"实际销售数量未更新",IF($C11&gt;DF$4,SUMIFS(销售取值基础数据!$J:$J,销售取值基础数据!$I:$I,$A11,销售取值基础数据!$B:$B,DF$4),"")/_xlfn.IFS(DF$4&lt;$C11,($L11-SUMIFS(销售取值基础数据!$J:$J,销售取值基础数据!$I:$I,$A11,销售取值基础数据!$B:$B,"&lt;="&amp;DE$4))*110%/(180-DE$4),DF$4&gt;=$C11,($L11-SUM(辅助表!$P11:DF11))*110%/(180-DE$4))),$A$2="实际销售",IF($C11&gt;DF$4,SUMIFS(销售取值基础数据!$J:$J,销售取值基础数据!$I:$I,$A11,销售取值基础数据!$B:$B,DF$4),""))</f>
        <v>0</v>
      </c>
      <c r="DG11" s="23" cm="1">
        <f t="array" ref="DG11" ca="1">_xlfn.IFS($A$2="销售计划（销售后）",_xlfn.IFS(DG$4&lt;$C11,($L11-SUMIFS(销售取值基础数据!$J:$J,销售取值基础数据!$I:$I,$A11,销售取值基础数据!$B:$B,"&lt;="&amp;DF$4))*110%/(180-DF$4),DG$4&gt;=$C11,($L11-SUM(辅助表!$P11:DG11))*110%/(180-DF$4)),$A$2="销售计划（销售前）",$L11*80%/180,$A$2="达成情况",IF(DG$4&gt;=$C11,"实际销售数量未更新",IF($C11&gt;DG$4,SUMIFS(销售取值基础数据!$J:$J,销售取值基础数据!$I:$I,$A11,销售取值基础数据!$B:$B,DG$4),"")/_xlfn.IFS(DG$4&lt;$C11,($L11-SUMIFS(销售取值基础数据!$J:$J,销售取值基础数据!$I:$I,$A11,销售取值基础数据!$B:$B,"&lt;="&amp;DF$4))*110%/(180-DF$4),DG$4&gt;=$C11,($L11-SUM(辅助表!$P11:DG11))*110%/(180-DF$4))),$A$2="实际销售",IF($C11&gt;DG$4,SUMIFS(销售取值基础数据!$J:$J,销售取值基础数据!$I:$I,$A11,销售取值基础数据!$B:$B,DG$4),""))</f>
        <v>0</v>
      </c>
      <c r="DH11" s="23" cm="1">
        <f t="array" ref="DH11" ca="1">_xlfn.IFS($A$2="销售计划（销售后）",_xlfn.IFS(DH$4&lt;$C11,($L11-SUMIFS(销售取值基础数据!$J:$J,销售取值基础数据!$I:$I,$A11,销售取值基础数据!$B:$B,"&lt;="&amp;DG$4))*110%/(180-DG$4),DH$4&gt;=$C11,($L11-SUM(辅助表!$P11:DH11))*110%/(180-DG$4)),$A$2="销售计划（销售前）",$L11*80%/180,$A$2="达成情况",IF(DH$4&gt;=$C11,"实际销售数量未更新",IF($C11&gt;DH$4,SUMIFS(销售取值基础数据!$J:$J,销售取值基础数据!$I:$I,$A11,销售取值基础数据!$B:$B,DH$4),"")/_xlfn.IFS(DH$4&lt;$C11,($L11-SUMIFS(销售取值基础数据!$J:$J,销售取值基础数据!$I:$I,$A11,销售取值基础数据!$B:$B,"&lt;="&amp;DG$4))*110%/(180-DG$4),DH$4&gt;=$C11,($L11-SUM(辅助表!$P11:DH11))*110%/(180-DG$4))),$A$2="实际销售",IF($C11&gt;DH$4,SUMIFS(销售取值基础数据!$J:$J,销售取值基础数据!$I:$I,$A11,销售取值基础数据!$B:$B,DH$4),""))</f>
        <v>0</v>
      </c>
      <c r="DI11" s="23" cm="1">
        <f t="array" ref="DI11" ca="1">_xlfn.IFS($A$2="销售计划（销售后）",_xlfn.IFS(DI$4&lt;$C11,($L11-SUMIFS(销售取值基础数据!$J:$J,销售取值基础数据!$I:$I,$A11,销售取值基础数据!$B:$B,"&lt;="&amp;DH$4))*110%/(180-DH$4),DI$4&gt;=$C11,($L11-SUM(辅助表!$P11:DI11))*110%/(180-DH$4)),$A$2="销售计划（销售前）",$L11*80%/180,$A$2="达成情况",IF(DI$4&gt;=$C11,"实际销售数量未更新",IF($C11&gt;DI$4,SUMIFS(销售取值基础数据!$J:$J,销售取值基础数据!$I:$I,$A11,销售取值基础数据!$B:$B,DI$4),"")/_xlfn.IFS(DI$4&lt;$C11,($L11-SUMIFS(销售取值基础数据!$J:$J,销售取值基础数据!$I:$I,$A11,销售取值基础数据!$B:$B,"&lt;="&amp;DH$4))*110%/(180-DH$4),DI$4&gt;=$C11,($L11-SUM(辅助表!$P11:DI11))*110%/(180-DH$4))),$A$2="实际销售",IF($C11&gt;DI$4,SUMIFS(销售取值基础数据!$J:$J,销售取值基础数据!$I:$I,$A11,销售取值基础数据!$B:$B,DI$4),""))</f>
        <v>0</v>
      </c>
      <c r="DJ11" s="23" cm="1">
        <f t="array" ref="DJ11" ca="1">_xlfn.IFS($A$2="销售计划（销售后）",_xlfn.IFS(DJ$4&lt;$C11,($L11-SUMIFS(销售取值基础数据!$J:$J,销售取值基础数据!$I:$I,$A11,销售取值基础数据!$B:$B,"&lt;="&amp;DI$4))*110%/(180-DI$4),DJ$4&gt;=$C11,($L11-SUM(辅助表!$P11:DJ11))*110%/(180-DI$4)),$A$2="销售计划（销售前）",$L11*80%/180,$A$2="达成情况",IF(DJ$4&gt;=$C11,"实际销售数量未更新",IF($C11&gt;DJ$4,SUMIFS(销售取值基础数据!$J:$J,销售取值基础数据!$I:$I,$A11,销售取值基础数据!$B:$B,DJ$4),"")/_xlfn.IFS(DJ$4&lt;$C11,($L11-SUMIFS(销售取值基础数据!$J:$J,销售取值基础数据!$I:$I,$A11,销售取值基础数据!$B:$B,"&lt;="&amp;DI$4))*110%/(180-DI$4),DJ$4&gt;=$C11,($L11-SUM(辅助表!$P11:DJ11))*110%/(180-DI$4))),$A$2="实际销售",IF($C11&gt;DJ$4,SUMIFS(销售取值基础数据!$J:$J,销售取值基础数据!$I:$I,$A11,销售取值基础数据!$B:$B,DJ$4),""))</f>
        <v>0</v>
      </c>
      <c r="DK11" s="23" cm="1">
        <f t="array" ref="DK11" ca="1">_xlfn.IFS($A$2="销售计划（销售后）",_xlfn.IFS(DK$4&lt;$C11,($L11-SUMIFS(销售取值基础数据!$J:$J,销售取值基础数据!$I:$I,$A11,销售取值基础数据!$B:$B,"&lt;="&amp;DJ$4))*110%/(180-DJ$4),DK$4&gt;=$C11,($L11-SUM(辅助表!$P11:DK11))*110%/(180-DJ$4)),$A$2="销售计划（销售前）",$L11*80%/180,$A$2="达成情况",IF(DK$4&gt;=$C11,"实际销售数量未更新",IF($C11&gt;DK$4,SUMIFS(销售取值基础数据!$J:$J,销售取值基础数据!$I:$I,$A11,销售取值基础数据!$B:$B,DK$4),"")/_xlfn.IFS(DK$4&lt;$C11,($L11-SUMIFS(销售取值基础数据!$J:$J,销售取值基础数据!$I:$I,$A11,销售取值基础数据!$B:$B,"&lt;="&amp;DJ$4))*110%/(180-DJ$4),DK$4&gt;=$C11,($L11-SUM(辅助表!$P11:DK11))*110%/(180-DJ$4))),$A$2="实际销售",IF($C11&gt;DK$4,SUMIFS(销售取值基础数据!$J:$J,销售取值基础数据!$I:$I,$A11,销售取值基础数据!$B:$B,DK$4),""))</f>
        <v>0</v>
      </c>
      <c r="DL11" s="23" cm="1">
        <f t="array" ref="DL11" ca="1">_xlfn.IFS($A$2="销售计划（销售后）",_xlfn.IFS(DL$4&lt;$C11,($L11-SUMIFS(销售取值基础数据!$J:$J,销售取值基础数据!$I:$I,$A11,销售取值基础数据!$B:$B,"&lt;="&amp;DK$4))*110%/(180-DK$4),DL$4&gt;=$C11,($L11-SUM(辅助表!$P11:DL11))*110%/(180-DK$4)),$A$2="销售计划（销售前）",$L11*80%/180,$A$2="达成情况",IF(DL$4&gt;=$C11,"实际销售数量未更新",IF($C11&gt;DL$4,SUMIFS(销售取值基础数据!$J:$J,销售取值基础数据!$I:$I,$A11,销售取值基础数据!$B:$B,DL$4),"")/_xlfn.IFS(DL$4&lt;$C11,($L11-SUMIFS(销售取值基础数据!$J:$J,销售取值基础数据!$I:$I,$A11,销售取值基础数据!$B:$B,"&lt;="&amp;DK$4))*110%/(180-DK$4),DL$4&gt;=$C11,($L11-SUM(辅助表!$P11:DL11))*110%/(180-DK$4))),$A$2="实际销售",IF($C11&gt;DL$4,SUMIFS(销售取值基础数据!$J:$J,销售取值基础数据!$I:$I,$A11,销售取值基础数据!$B:$B,DL$4),""))</f>
        <v>0</v>
      </c>
      <c r="DM11" s="23" cm="1">
        <f t="array" ref="DM11" ca="1">_xlfn.IFS($A$2="销售计划（销售后）",_xlfn.IFS(DM$4&lt;$C11,($L11-SUMIFS(销售取值基础数据!$J:$J,销售取值基础数据!$I:$I,$A11,销售取值基础数据!$B:$B,"&lt;="&amp;DL$4))*110%/(180-DL$4),DM$4&gt;=$C11,($L11-SUM(辅助表!$P11:DM11))*110%/(180-DL$4)),$A$2="销售计划（销售前）",$L11*80%/180,$A$2="达成情况",IF(DM$4&gt;=$C11,"实际销售数量未更新",IF($C11&gt;DM$4,SUMIFS(销售取值基础数据!$J:$J,销售取值基础数据!$I:$I,$A11,销售取值基础数据!$B:$B,DM$4),"")/_xlfn.IFS(DM$4&lt;$C11,($L11-SUMIFS(销售取值基础数据!$J:$J,销售取值基础数据!$I:$I,$A11,销售取值基础数据!$B:$B,"&lt;="&amp;DL$4))*110%/(180-DL$4),DM$4&gt;=$C11,($L11-SUM(辅助表!$P11:DM11))*110%/(180-DL$4))),$A$2="实际销售",IF($C11&gt;DM$4,SUMIFS(销售取值基础数据!$J:$J,销售取值基础数据!$I:$I,$A11,销售取值基础数据!$B:$B,DM$4),""))</f>
        <v>0</v>
      </c>
      <c r="DN11" s="23" cm="1">
        <f t="array" ref="DN11" ca="1">_xlfn.IFS($A$2="销售计划（销售后）",_xlfn.IFS(DN$4&lt;$C11,($L11-SUMIFS(销售取值基础数据!$J:$J,销售取值基础数据!$I:$I,$A11,销售取值基础数据!$B:$B,"&lt;="&amp;DM$4))*110%/(180-DM$4),DN$4&gt;=$C11,($L11-SUM(辅助表!$P11:DN11))*110%/(180-DM$4)),$A$2="销售计划（销售前）",$L11*80%/180,$A$2="达成情况",IF(DN$4&gt;=$C11,"实际销售数量未更新",IF($C11&gt;DN$4,SUMIFS(销售取值基础数据!$J:$J,销售取值基础数据!$I:$I,$A11,销售取值基础数据!$B:$B,DN$4),"")/_xlfn.IFS(DN$4&lt;$C11,($L11-SUMIFS(销售取值基础数据!$J:$J,销售取值基础数据!$I:$I,$A11,销售取值基础数据!$B:$B,"&lt;="&amp;DM$4))*110%/(180-DM$4),DN$4&gt;=$C11,($L11-SUM(辅助表!$P11:DN11))*110%/(180-DM$4))),$A$2="实际销售",IF($C11&gt;DN$4,SUMIFS(销售取值基础数据!$J:$J,销售取值基础数据!$I:$I,$A11,销售取值基础数据!$B:$B,DN$4),""))</f>
        <v>0</v>
      </c>
      <c r="DO11" s="23" cm="1">
        <f t="array" ref="DO11" ca="1">_xlfn.IFS($A$2="销售计划（销售后）",_xlfn.IFS(DO$4&lt;$C11,($L11-SUMIFS(销售取值基础数据!$J:$J,销售取值基础数据!$I:$I,$A11,销售取值基础数据!$B:$B,"&lt;="&amp;DN$4))*110%/(180-DN$4),DO$4&gt;=$C11,($L11-SUM(辅助表!$P11:DO11))*110%/(180-DN$4)),$A$2="销售计划（销售前）",$L11*80%/180,$A$2="达成情况",IF(DO$4&gt;=$C11,"实际销售数量未更新",IF($C11&gt;DO$4,SUMIFS(销售取值基础数据!$J:$J,销售取值基础数据!$I:$I,$A11,销售取值基础数据!$B:$B,DO$4),"")/_xlfn.IFS(DO$4&lt;$C11,($L11-SUMIFS(销售取值基础数据!$J:$J,销售取值基础数据!$I:$I,$A11,销售取值基础数据!$B:$B,"&lt;="&amp;DN$4))*110%/(180-DN$4),DO$4&gt;=$C11,($L11-SUM(辅助表!$P11:DO11))*110%/(180-DN$4))),$A$2="实际销售",IF($C11&gt;DO$4,SUMIFS(销售取值基础数据!$J:$J,销售取值基础数据!$I:$I,$A11,销售取值基础数据!$B:$B,DO$4),""))</f>
        <v>0</v>
      </c>
      <c r="DP11" s="23" cm="1">
        <f t="array" ref="DP11" ca="1">_xlfn.IFS($A$2="销售计划（销售后）",_xlfn.IFS(DP$4&lt;$C11,($L11-SUMIFS(销售取值基础数据!$J:$J,销售取值基础数据!$I:$I,$A11,销售取值基础数据!$B:$B,"&lt;="&amp;DO$4))*110%/(180-DO$4),DP$4&gt;=$C11,($L11-SUM(辅助表!$P11:DP11))*110%/(180-DO$4)),$A$2="销售计划（销售前）",$L11*80%/180,$A$2="达成情况",IF(DP$4&gt;=$C11,"实际销售数量未更新",IF($C11&gt;DP$4,SUMIFS(销售取值基础数据!$J:$J,销售取值基础数据!$I:$I,$A11,销售取值基础数据!$B:$B,DP$4),"")/_xlfn.IFS(DP$4&lt;$C11,($L11-SUMIFS(销售取值基础数据!$J:$J,销售取值基础数据!$I:$I,$A11,销售取值基础数据!$B:$B,"&lt;="&amp;DO$4))*110%/(180-DO$4),DP$4&gt;=$C11,($L11-SUM(辅助表!$P11:DP11))*110%/(180-DO$4))),$A$2="实际销售",IF($C11&gt;DP$4,SUMIFS(销售取值基础数据!$J:$J,销售取值基础数据!$I:$I,$A11,销售取值基础数据!$B:$B,DP$4),""))</f>
        <v>0</v>
      </c>
      <c r="DQ11" s="23" cm="1">
        <f t="array" ref="DQ11" ca="1">_xlfn.IFS($A$2="销售计划（销售后）",_xlfn.IFS(DQ$4&lt;$C11,($L11-SUMIFS(销售取值基础数据!$J:$J,销售取值基础数据!$I:$I,$A11,销售取值基础数据!$B:$B,"&lt;="&amp;DP$4))*110%/(180-DP$4),DQ$4&gt;=$C11,($L11-SUM(辅助表!$P11:DQ11))*110%/(180-DP$4)),$A$2="销售计划（销售前）",$L11*80%/180,$A$2="达成情况",IF(DQ$4&gt;=$C11,"实际销售数量未更新",IF($C11&gt;DQ$4,SUMIFS(销售取值基础数据!$J:$J,销售取值基础数据!$I:$I,$A11,销售取值基础数据!$B:$B,DQ$4),"")/_xlfn.IFS(DQ$4&lt;$C11,($L11-SUMIFS(销售取值基础数据!$J:$J,销售取值基础数据!$I:$I,$A11,销售取值基础数据!$B:$B,"&lt;="&amp;DP$4))*110%/(180-DP$4),DQ$4&gt;=$C11,($L11-SUM(辅助表!$P11:DQ11))*110%/(180-DP$4))),$A$2="实际销售",IF($C11&gt;DQ$4,SUMIFS(销售取值基础数据!$J:$J,销售取值基础数据!$I:$I,$A11,销售取值基础数据!$B:$B,DQ$4),""))</f>
        <v>0</v>
      </c>
      <c r="DR11" s="23" cm="1">
        <f t="array" ref="DR11" ca="1">_xlfn.IFS($A$2="销售计划（销售后）",_xlfn.IFS(DR$4&lt;$C11,($L11-SUMIFS(销售取值基础数据!$J:$J,销售取值基础数据!$I:$I,$A11,销售取值基础数据!$B:$B,"&lt;="&amp;DQ$4))*110%/(180-DQ$4),DR$4&gt;=$C11,($L11-SUM(辅助表!$P11:DR11))*110%/(180-DQ$4)),$A$2="销售计划（销售前）",$L11*80%/180,$A$2="达成情况",IF(DR$4&gt;=$C11,"实际销售数量未更新",IF($C11&gt;DR$4,SUMIFS(销售取值基础数据!$J:$J,销售取值基础数据!$I:$I,$A11,销售取值基础数据!$B:$B,DR$4),"")/_xlfn.IFS(DR$4&lt;$C11,($L11-SUMIFS(销售取值基础数据!$J:$J,销售取值基础数据!$I:$I,$A11,销售取值基础数据!$B:$B,"&lt;="&amp;DQ$4))*110%/(180-DQ$4),DR$4&gt;=$C11,($L11-SUM(辅助表!$P11:DR11))*110%/(180-DQ$4))),$A$2="实际销售",IF($C11&gt;DR$4,SUMIFS(销售取值基础数据!$J:$J,销售取值基础数据!$I:$I,$A11,销售取值基础数据!$B:$B,DR$4),""))</f>
        <v>0</v>
      </c>
      <c r="DS11" s="23" cm="1">
        <f t="array" ref="DS11" ca="1">_xlfn.IFS($A$2="销售计划（销售后）",_xlfn.IFS(DS$4&lt;$C11,($L11-SUMIFS(销售取值基础数据!$J:$J,销售取值基础数据!$I:$I,$A11,销售取值基础数据!$B:$B,"&lt;="&amp;DR$4))*110%/(180-DR$4),DS$4&gt;=$C11,($L11-SUM(辅助表!$P11:DS11))*110%/(180-DR$4)),$A$2="销售计划（销售前）",$L11*80%/180,$A$2="达成情况",IF(DS$4&gt;=$C11,"实际销售数量未更新",IF($C11&gt;DS$4,SUMIFS(销售取值基础数据!$J:$J,销售取值基础数据!$I:$I,$A11,销售取值基础数据!$B:$B,DS$4),"")/_xlfn.IFS(DS$4&lt;$C11,($L11-SUMIFS(销售取值基础数据!$J:$J,销售取值基础数据!$I:$I,$A11,销售取值基础数据!$B:$B,"&lt;="&amp;DR$4))*110%/(180-DR$4),DS$4&gt;=$C11,($L11-SUM(辅助表!$P11:DS11))*110%/(180-DR$4))),$A$2="实际销售",IF($C11&gt;DS$4,SUMIFS(销售取值基础数据!$J:$J,销售取值基础数据!$I:$I,$A11,销售取值基础数据!$B:$B,DS$4),""))</f>
        <v>0</v>
      </c>
      <c r="DT11" s="23" cm="1">
        <f t="array" ref="DT11" ca="1">_xlfn.IFS($A$2="销售计划（销售后）",_xlfn.IFS(DT$4&lt;$C11,($L11-SUMIFS(销售取值基础数据!$J:$J,销售取值基础数据!$I:$I,$A11,销售取值基础数据!$B:$B,"&lt;="&amp;DS$4))*110%/(180-DS$4),DT$4&gt;=$C11,($L11-SUM(辅助表!$P11:DT11))*110%/(180-DS$4)),$A$2="销售计划（销售前）",$L11*80%/180,$A$2="达成情况",IF(DT$4&gt;=$C11,"实际销售数量未更新",IF($C11&gt;DT$4,SUMIFS(销售取值基础数据!$J:$J,销售取值基础数据!$I:$I,$A11,销售取值基础数据!$B:$B,DT$4),"")/_xlfn.IFS(DT$4&lt;$C11,($L11-SUMIFS(销售取值基础数据!$J:$J,销售取值基础数据!$I:$I,$A11,销售取值基础数据!$B:$B,"&lt;="&amp;DS$4))*110%/(180-DS$4),DT$4&gt;=$C11,($L11-SUM(辅助表!$P11:DT11))*110%/(180-DS$4))),$A$2="实际销售",IF($C11&gt;DT$4,SUMIFS(销售取值基础数据!$J:$J,销售取值基础数据!$I:$I,$A11,销售取值基础数据!$B:$B,DT$4),""))</f>
        <v>0</v>
      </c>
      <c r="DU11" s="23" cm="1">
        <f t="array" ref="DU11" ca="1">_xlfn.IFS($A$2="销售计划（销售后）",_xlfn.IFS(DU$4&lt;$C11,($L11-SUMIFS(销售取值基础数据!$J:$J,销售取值基础数据!$I:$I,$A11,销售取值基础数据!$B:$B,"&lt;="&amp;DT$4))*110%/(180-DT$4),DU$4&gt;=$C11,($L11-SUM(辅助表!$P11:DU11))*110%/(180-DT$4)),$A$2="销售计划（销售前）",$L11*80%/180,$A$2="达成情况",IF(DU$4&gt;=$C11,"实际销售数量未更新",IF($C11&gt;DU$4,SUMIFS(销售取值基础数据!$J:$J,销售取值基础数据!$I:$I,$A11,销售取值基础数据!$B:$B,DU$4),"")/_xlfn.IFS(DU$4&lt;$C11,($L11-SUMIFS(销售取值基础数据!$J:$J,销售取值基础数据!$I:$I,$A11,销售取值基础数据!$B:$B,"&lt;="&amp;DT$4))*110%/(180-DT$4),DU$4&gt;=$C11,($L11-SUM(辅助表!$P11:DU11))*110%/(180-DT$4))),$A$2="实际销售",IF($C11&gt;DU$4,SUMIFS(销售取值基础数据!$J:$J,销售取值基础数据!$I:$I,$A11,销售取值基础数据!$B:$B,DU$4),""))</f>
        <v>0</v>
      </c>
      <c r="DV11" s="23" cm="1">
        <f t="array" ref="DV11" ca="1">_xlfn.IFS($A$2="销售计划（销售后）",_xlfn.IFS(DV$4&lt;$C11,($L11-SUMIFS(销售取值基础数据!$J:$J,销售取值基础数据!$I:$I,$A11,销售取值基础数据!$B:$B,"&lt;="&amp;DU$4))*110%/(180-DU$4),DV$4&gt;=$C11,($L11-SUM(辅助表!$P11:DV11))*110%/(180-DU$4)),$A$2="销售计划（销售前）",$L11*80%/180,$A$2="达成情况",IF(DV$4&gt;=$C11,"实际销售数量未更新",IF($C11&gt;DV$4,SUMIFS(销售取值基础数据!$J:$J,销售取值基础数据!$I:$I,$A11,销售取值基础数据!$B:$B,DV$4),"")/_xlfn.IFS(DV$4&lt;$C11,($L11-SUMIFS(销售取值基础数据!$J:$J,销售取值基础数据!$I:$I,$A11,销售取值基础数据!$B:$B,"&lt;="&amp;DU$4))*110%/(180-DU$4),DV$4&gt;=$C11,($L11-SUM(辅助表!$P11:DV11))*110%/(180-DU$4))),$A$2="实际销售",IF($C11&gt;DV$4,SUMIFS(销售取值基础数据!$J:$J,销售取值基础数据!$I:$I,$A11,销售取值基础数据!$B:$B,DV$4),""))</f>
        <v>0</v>
      </c>
      <c r="DW11" s="23" cm="1">
        <f t="array" ref="DW11" ca="1">_xlfn.IFS($A$2="销售计划（销售后）",_xlfn.IFS(DW$4&lt;$C11,($L11-SUMIFS(销售取值基础数据!$J:$J,销售取值基础数据!$I:$I,$A11,销售取值基础数据!$B:$B,"&lt;="&amp;DV$4))*110%/(180-DV$4),DW$4&gt;=$C11,($L11-SUM(辅助表!$P11:DW11))*110%/(180-DV$4)),$A$2="销售计划（销售前）",$L11*80%/180,$A$2="达成情况",IF(DW$4&gt;=$C11,"实际销售数量未更新",IF($C11&gt;DW$4,SUMIFS(销售取值基础数据!$J:$J,销售取值基础数据!$I:$I,$A11,销售取值基础数据!$B:$B,DW$4),"")/_xlfn.IFS(DW$4&lt;$C11,($L11-SUMIFS(销售取值基础数据!$J:$J,销售取值基础数据!$I:$I,$A11,销售取值基础数据!$B:$B,"&lt;="&amp;DV$4))*110%/(180-DV$4),DW$4&gt;=$C11,($L11-SUM(辅助表!$P11:DW11))*110%/(180-DV$4))),$A$2="实际销售",IF($C11&gt;DW$4,SUMIFS(销售取值基础数据!$J:$J,销售取值基础数据!$I:$I,$A11,销售取值基础数据!$B:$B,DW$4),""))</f>
        <v>0</v>
      </c>
      <c r="DX11" s="23" cm="1">
        <f t="array" ref="DX11" ca="1">_xlfn.IFS($A$2="销售计划（销售后）",_xlfn.IFS(DX$4&lt;$C11,($L11-SUMIFS(销售取值基础数据!$J:$J,销售取值基础数据!$I:$I,$A11,销售取值基础数据!$B:$B,"&lt;="&amp;DW$4))*110%/(180-DW$4),DX$4&gt;=$C11,($L11-SUM(辅助表!$P11:DX11))*110%/(180-DW$4)),$A$2="销售计划（销售前）",$L11*80%/180,$A$2="达成情况",IF(DX$4&gt;=$C11,"实际销售数量未更新",IF($C11&gt;DX$4,SUMIFS(销售取值基础数据!$J:$J,销售取值基础数据!$I:$I,$A11,销售取值基础数据!$B:$B,DX$4),"")/_xlfn.IFS(DX$4&lt;$C11,($L11-SUMIFS(销售取值基础数据!$J:$J,销售取值基础数据!$I:$I,$A11,销售取值基础数据!$B:$B,"&lt;="&amp;DW$4))*110%/(180-DW$4),DX$4&gt;=$C11,($L11-SUM(辅助表!$P11:DX11))*110%/(180-DW$4))),$A$2="实际销售",IF($C11&gt;DX$4,SUMIFS(销售取值基础数据!$J:$J,销售取值基础数据!$I:$I,$A11,销售取值基础数据!$B:$B,DX$4),""))</f>
        <v>0</v>
      </c>
      <c r="DY11" s="23" cm="1">
        <f t="array" ref="DY11" ca="1">_xlfn.IFS($A$2="销售计划（销售后）",_xlfn.IFS(DY$4&lt;$C11,($L11-SUMIFS(销售取值基础数据!$J:$J,销售取值基础数据!$I:$I,$A11,销售取值基础数据!$B:$B,"&lt;="&amp;DX$4))*110%/(180-DX$4),DY$4&gt;=$C11,($L11-SUM(辅助表!$P11:DY11))*110%/(180-DX$4)),$A$2="销售计划（销售前）",$L11*80%/180,$A$2="达成情况",IF(DY$4&gt;=$C11,"实际销售数量未更新",IF($C11&gt;DY$4,SUMIFS(销售取值基础数据!$J:$J,销售取值基础数据!$I:$I,$A11,销售取值基础数据!$B:$B,DY$4),"")/_xlfn.IFS(DY$4&lt;$C11,($L11-SUMIFS(销售取值基础数据!$J:$J,销售取值基础数据!$I:$I,$A11,销售取值基础数据!$B:$B,"&lt;="&amp;DX$4))*110%/(180-DX$4),DY$4&gt;=$C11,($L11-SUM(辅助表!$P11:DY11))*110%/(180-DX$4))),$A$2="实际销售",IF($C11&gt;DY$4,SUMIFS(销售取值基础数据!$J:$J,销售取值基础数据!$I:$I,$A11,销售取值基础数据!$B:$B,DY$4),""))</f>
        <v>0</v>
      </c>
      <c r="DZ11" s="23" cm="1">
        <f t="array" ref="DZ11" ca="1">_xlfn.IFS($A$2="销售计划（销售后）",_xlfn.IFS(DZ$4&lt;$C11,($L11-SUMIFS(销售取值基础数据!$J:$J,销售取值基础数据!$I:$I,$A11,销售取值基础数据!$B:$B,"&lt;="&amp;DY$4))*110%/(180-DY$4),DZ$4&gt;=$C11,($L11-SUM(辅助表!$P11:DZ11))*110%/(180-DY$4)),$A$2="销售计划（销售前）",$L11*80%/180,$A$2="达成情况",IF(DZ$4&gt;=$C11,"实际销售数量未更新",IF($C11&gt;DZ$4,SUMIFS(销售取值基础数据!$J:$J,销售取值基础数据!$I:$I,$A11,销售取值基础数据!$B:$B,DZ$4),"")/_xlfn.IFS(DZ$4&lt;$C11,($L11-SUMIFS(销售取值基础数据!$J:$J,销售取值基础数据!$I:$I,$A11,销售取值基础数据!$B:$B,"&lt;="&amp;DY$4))*110%/(180-DY$4),DZ$4&gt;=$C11,($L11-SUM(辅助表!$P11:DZ11))*110%/(180-DY$4))),$A$2="实际销售",IF($C11&gt;DZ$4,SUMIFS(销售取值基础数据!$J:$J,销售取值基础数据!$I:$I,$A11,销售取值基础数据!$B:$B,DZ$4),""))</f>
        <v>0</v>
      </c>
      <c r="EA11" s="23" cm="1">
        <f t="array" ref="EA11" ca="1">_xlfn.IFS($A$2="销售计划（销售后）",_xlfn.IFS(EA$4&lt;$C11,($L11-SUMIFS(销售取值基础数据!$J:$J,销售取值基础数据!$I:$I,$A11,销售取值基础数据!$B:$B,"&lt;="&amp;DZ$4))*110%/(180-DZ$4),EA$4&gt;=$C11,($L11-SUM(辅助表!$P11:EA11))*110%/(180-DZ$4)),$A$2="销售计划（销售前）",$L11*80%/180,$A$2="达成情况",IF(EA$4&gt;=$C11,"实际销售数量未更新",IF($C11&gt;EA$4,SUMIFS(销售取值基础数据!$J:$J,销售取值基础数据!$I:$I,$A11,销售取值基础数据!$B:$B,EA$4),"")/_xlfn.IFS(EA$4&lt;$C11,($L11-SUMIFS(销售取值基础数据!$J:$J,销售取值基础数据!$I:$I,$A11,销售取值基础数据!$B:$B,"&lt;="&amp;DZ$4))*110%/(180-DZ$4),EA$4&gt;=$C11,($L11-SUM(辅助表!$P11:EA11))*110%/(180-DZ$4))),$A$2="实际销售",IF($C11&gt;EA$4,SUMIFS(销售取值基础数据!$J:$J,销售取值基础数据!$I:$I,$A11,销售取值基础数据!$B:$B,EA$4),""))</f>
        <v>0</v>
      </c>
      <c r="EB11" s="23" cm="1">
        <f t="array" ref="EB11" ca="1">_xlfn.IFS($A$2="销售计划（销售后）",_xlfn.IFS(EB$4&lt;$C11,($L11-SUMIFS(销售取值基础数据!$J:$J,销售取值基础数据!$I:$I,$A11,销售取值基础数据!$B:$B,"&lt;="&amp;EA$4))*110%/(180-EA$4),EB$4&gt;=$C11,($L11-SUM(辅助表!$P11:EB11))*110%/(180-EA$4)),$A$2="销售计划（销售前）",$L11*80%/180,$A$2="达成情况",IF(EB$4&gt;=$C11,"实际销售数量未更新",IF($C11&gt;EB$4,SUMIFS(销售取值基础数据!$J:$J,销售取值基础数据!$I:$I,$A11,销售取值基础数据!$B:$B,EB$4),"")/_xlfn.IFS(EB$4&lt;$C11,($L11-SUMIFS(销售取值基础数据!$J:$J,销售取值基础数据!$I:$I,$A11,销售取值基础数据!$B:$B,"&lt;="&amp;EA$4))*110%/(180-EA$4),EB$4&gt;=$C11,($L11-SUM(辅助表!$P11:EB11))*110%/(180-EA$4))),$A$2="实际销售",IF($C11&gt;EB$4,SUMIFS(销售取值基础数据!$J:$J,销售取值基础数据!$I:$I,$A11,销售取值基础数据!$B:$B,EB$4),""))</f>
        <v>0</v>
      </c>
      <c r="EC11" s="23" cm="1">
        <f t="array" ref="EC11" ca="1">_xlfn.IFS($A$2="销售计划（销售后）",_xlfn.IFS(EC$4&lt;$C11,($L11-SUMIFS(销售取值基础数据!$J:$J,销售取值基础数据!$I:$I,$A11,销售取值基础数据!$B:$B,"&lt;="&amp;EB$4))*110%/(180-EB$4),EC$4&gt;=$C11,($L11-SUM(辅助表!$P11:EC11))*110%/(180-EB$4)),$A$2="销售计划（销售前）",$L11*80%/180,$A$2="达成情况",IF(EC$4&gt;=$C11,"实际销售数量未更新",IF($C11&gt;EC$4,SUMIFS(销售取值基础数据!$J:$J,销售取值基础数据!$I:$I,$A11,销售取值基础数据!$B:$B,EC$4),"")/_xlfn.IFS(EC$4&lt;$C11,($L11-SUMIFS(销售取值基础数据!$J:$J,销售取值基础数据!$I:$I,$A11,销售取值基础数据!$B:$B,"&lt;="&amp;EB$4))*110%/(180-EB$4),EC$4&gt;=$C11,($L11-SUM(辅助表!$P11:EC11))*110%/(180-EB$4))),$A$2="实际销售",IF($C11&gt;EC$4,SUMIFS(销售取值基础数据!$J:$J,销售取值基础数据!$I:$I,$A11,销售取值基础数据!$B:$B,EC$4),""))</f>
        <v>0</v>
      </c>
      <c r="ED11" s="23" cm="1">
        <f t="array" ref="ED11" ca="1">_xlfn.IFS($A$2="销售计划（销售后）",_xlfn.IFS(ED$4&lt;$C11,($L11-SUMIFS(销售取值基础数据!$J:$J,销售取值基础数据!$I:$I,$A11,销售取值基础数据!$B:$B,"&lt;="&amp;EC$4))*110%/(180-EC$4),ED$4&gt;=$C11,($L11-SUM(辅助表!$P11:ED11))*110%/(180-EC$4)),$A$2="销售计划（销售前）",$L11*80%/180,$A$2="达成情况",IF(ED$4&gt;=$C11,"实际销售数量未更新",IF($C11&gt;ED$4,SUMIFS(销售取值基础数据!$J:$J,销售取值基础数据!$I:$I,$A11,销售取值基础数据!$B:$B,ED$4),"")/_xlfn.IFS(ED$4&lt;$C11,($L11-SUMIFS(销售取值基础数据!$J:$J,销售取值基础数据!$I:$I,$A11,销售取值基础数据!$B:$B,"&lt;="&amp;EC$4))*110%/(180-EC$4),ED$4&gt;=$C11,($L11-SUM(辅助表!$P11:ED11))*110%/(180-EC$4))),$A$2="实际销售",IF($C11&gt;ED$4,SUMIFS(销售取值基础数据!$J:$J,销售取值基础数据!$I:$I,$A11,销售取值基础数据!$B:$B,ED$4),""))</f>
        <v>0</v>
      </c>
      <c r="EE11" s="23" cm="1">
        <f t="array" ref="EE11" ca="1">_xlfn.IFS($A$2="销售计划（销售后）",_xlfn.IFS(EE$4&lt;$C11,($L11-SUMIFS(销售取值基础数据!$J:$J,销售取值基础数据!$I:$I,$A11,销售取值基础数据!$B:$B,"&lt;="&amp;ED$4))*100%/(180-ED$4),EE$4&gt;=$C11,($L11-SUM(辅助表!$P11:EE11))*100%/(180-ED$4)),$A$2="销售计划（销售前）",$L11*80%/180,$A$2="达成情况",IF(EE$4&gt;=$C11,"实际销售数量未更新",IF($C11&gt;EE$4,SUMIFS(销售取值基础数据!$J:$J,销售取值基础数据!$I:$I,$A11,销售取值基础数据!$B:$B,EE$4),"")/(_xlfn.IFS(EE$4&lt;$C11,($L11-SUMIFS(销售取值基础数据!$J:$J,销售取值基础数据!$I:$I,$A11,销售取值基础数据!$B:$B,"&lt;="&amp;ED$4))*100%/(180-ED$4),EE$4&gt;=$C11,($L11-SUM(辅助表!$P11:EE11))*100%/(180-ED$4)))),$A$2="实际销售",IF($C11&gt;EE$4,SUMIFS(销售取值基础数据!$J:$J,销售取值基础数据!$I:$I,$A11,销售取值基础数据!$B:$B,EE$4),""))</f>
        <v>0</v>
      </c>
      <c r="EF11" s="23" cm="1">
        <f t="array" ref="EF11" ca="1">_xlfn.IFS($A$2="销售计划（销售后）",_xlfn.IFS(EF$4&lt;$C11,($L11-SUMIFS(销售取值基础数据!$J:$J,销售取值基础数据!$I:$I,$A11,销售取值基础数据!$B:$B,"&lt;="&amp;EE$4))*100%/(180-EE$4),EF$4&gt;=$C11,($L11-SUM(辅助表!$P11:EF11))*100%/(180-EE$4)),$A$2="销售计划（销售前）",$L11*80%/180,$A$2="达成情况",IF(EF$4&gt;=$C11,"实际销售数量未更新",IF($C11&gt;EF$4,SUMIFS(销售取值基础数据!$J:$J,销售取值基础数据!$I:$I,$A11,销售取值基础数据!$B:$B,EF$4),"")/(_xlfn.IFS(EF$4&lt;$C11,($L11-SUMIFS(销售取值基础数据!$J:$J,销售取值基础数据!$I:$I,$A11,销售取值基础数据!$B:$B,"&lt;="&amp;EE$4))*100%/(180-EE$4),EF$4&gt;=$C11,($L11-SUM(辅助表!$P11:EF11))*100%/(180-EE$4)))),$A$2="实际销售",IF($C11&gt;EF$4,SUMIFS(销售取值基础数据!$J:$J,销售取值基础数据!$I:$I,$A11,销售取值基础数据!$B:$B,EF$4),""))</f>
        <v>0</v>
      </c>
      <c r="EG11" s="23" cm="1">
        <f t="array" ref="EG11" ca="1">_xlfn.IFS($A$2="销售计划（销售后）",_xlfn.IFS(EG$4&lt;$C11,($L11-SUMIFS(销售取值基础数据!$J:$J,销售取值基础数据!$I:$I,$A11,销售取值基础数据!$B:$B,"&lt;="&amp;EF$4))*100%/(180-EF$4),EG$4&gt;=$C11,($L11-SUM(辅助表!$P11:EG11))*100%/(180-EF$4)),$A$2="销售计划（销售前）",$L11*80%/180,$A$2="达成情况",IF(EG$4&gt;=$C11,"实际销售数量未更新",IF($C11&gt;EG$4,SUMIFS(销售取值基础数据!$J:$J,销售取值基础数据!$I:$I,$A11,销售取值基础数据!$B:$B,EG$4),"")/(_xlfn.IFS(EG$4&lt;$C11,($L11-SUMIFS(销售取值基础数据!$J:$J,销售取值基础数据!$I:$I,$A11,销售取值基础数据!$B:$B,"&lt;="&amp;EF$4))*100%/(180-EF$4),EG$4&gt;=$C11,($L11-SUM(辅助表!$P11:EG11))*100%/(180-EF$4)))),$A$2="实际销售",IF($C11&gt;EG$4,SUMIFS(销售取值基础数据!$J:$J,销售取值基础数据!$I:$I,$A11,销售取值基础数据!$B:$B,EG$4),""))</f>
        <v>0</v>
      </c>
      <c r="EH11" s="23" cm="1">
        <f t="array" ref="EH11" ca="1">_xlfn.IFS($A$2="销售计划（销售后）",_xlfn.IFS(EH$4&lt;$C11,($L11-SUMIFS(销售取值基础数据!$J:$J,销售取值基础数据!$I:$I,$A11,销售取值基础数据!$B:$B,"&lt;="&amp;EG$4))*100%/(180-EG$4),EH$4&gt;=$C11,($L11-SUM(辅助表!$P11:EH11))*100%/(180-EG$4)),$A$2="销售计划（销售前）",$L11*80%/180,$A$2="达成情况",IF(EH$4&gt;=$C11,"实际销售数量未更新",IF($C11&gt;EH$4,SUMIFS(销售取值基础数据!$J:$J,销售取值基础数据!$I:$I,$A11,销售取值基础数据!$B:$B,EH$4),"")/(_xlfn.IFS(EH$4&lt;$C11,($L11-SUMIFS(销售取值基础数据!$J:$J,销售取值基础数据!$I:$I,$A11,销售取值基础数据!$B:$B,"&lt;="&amp;EG$4))*100%/(180-EG$4),EH$4&gt;=$C11,($L11-SUM(辅助表!$P11:EH11))*100%/(180-EG$4)))),$A$2="实际销售",IF($C11&gt;EH$4,SUMIFS(销售取值基础数据!$J:$J,销售取值基础数据!$I:$I,$A11,销售取值基础数据!$B:$B,EH$4),""))</f>
        <v>0</v>
      </c>
      <c r="EI11" s="23" cm="1">
        <f t="array" ref="EI11" ca="1">_xlfn.IFS($A$2="销售计划（销售后）",_xlfn.IFS(EI$4&lt;$C11,($L11-SUMIFS(销售取值基础数据!$J:$J,销售取值基础数据!$I:$I,$A11,销售取值基础数据!$B:$B,"&lt;="&amp;EH$4))*100%/(180-EH$4),EI$4&gt;=$C11,($L11-SUM(辅助表!$P11:EI11))*100%/(180-EH$4)),$A$2="销售计划（销售前）",$L11*80%/180,$A$2="达成情况",IF(EI$4&gt;=$C11,"实际销售数量未更新",IF($C11&gt;EI$4,SUMIFS(销售取值基础数据!$J:$J,销售取值基础数据!$I:$I,$A11,销售取值基础数据!$B:$B,EI$4),"")/(_xlfn.IFS(EI$4&lt;$C11,($L11-SUMIFS(销售取值基础数据!$J:$J,销售取值基础数据!$I:$I,$A11,销售取值基础数据!$B:$B,"&lt;="&amp;EH$4))*100%/(180-EH$4),EI$4&gt;=$C11,($L11-SUM(辅助表!$P11:EI11))*100%/(180-EH$4)))),$A$2="实际销售",IF($C11&gt;EI$4,SUMIFS(销售取值基础数据!$J:$J,销售取值基础数据!$I:$I,$A11,销售取值基础数据!$B:$B,EI$4),""))</f>
        <v>0</v>
      </c>
      <c r="EJ11" s="23" cm="1">
        <f t="array" ref="EJ11" ca="1">_xlfn.IFS($A$2="销售计划（销售后）",_xlfn.IFS(EJ$4&lt;$C11,($L11-SUMIFS(销售取值基础数据!$J:$J,销售取值基础数据!$I:$I,$A11,销售取值基础数据!$B:$B,"&lt;="&amp;EI$4))*100%/(180-EI$4),EJ$4&gt;=$C11,($L11-SUM(辅助表!$P11:EJ11))*100%/(180-EI$4)),$A$2="销售计划（销售前）",$L11*80%/180,$A$2="达成情况",IF(EJ$4&gt;=$C11,"实际销售数量未更新",IF($C11&gt;EJ$4,SUMIFS(销售取值基础数据!$J:$J,销售取值基础数据!$I:$I,$A11,销售取值基础数据!$B:$B,EJ$4),"")/(_xlfn.IFS(EJ$4&lt;$C11,($L11-SUMIFS(销售取值基础数据!$J:$J,销售取值基础数据!$I:$I,$A11,销售取值基础数据!$B:$B,"&lt;="&amp;EI$4))*100%/(180-EI$4),EJ$4&gt;=$C11,($L11-SUM(辅助表!$P11:EJ11))*100%/(180-EI$4)))),$A$2="实际销售",IF($C11&gt;EJ$4,SUMIFS(销售取值基础数据!$J:$J,销售取值基础数据!$I:$I,$A11,销售取值基础数据!$B:$B,EJ$4),""))</f>
        <v>0</v>
      </c>
      <c r="EK11" s="23" cm="1">
        <f t="array" ref="EK11" ca="1">_xlfn.IFS($A$2="销售计划（销售后）",_xlfn.IFS(EK$4&lt;$C11,($L11-SUMIFS(销售取值基础数据!$J:$J,销售取值基础数据!$I:$I,$A11,销售取值基础数据!$B:$B,"&lt;="&amp;EJ$4))*100%/(180-EJ$4),EK$4&gt;=$C11,($L11-SUM(辅助表!$P11:EK11))*100%/(180-EJ$4)),$A$2="销售计划（销售前）",$L11*80%/180,$A$2="达成情况",IF(EK$4&gt;=$C11,"实际销售数量未更新",IF($C11&gt;EK$4,SUMIFS(销售取值基础数据!$J:$J,销售取值基础数据!$I:$I,$A11,销售取值基础数据!$B:$B,EK$4),"")/(_xlfn.IFS(EK$4&lt;$C11,($L11-SUMIFS(销售取值基础数据!$J:$J,销售取值基础数据!$I:$I,$A11,销售取值基础数据!$B:$B,"&lt;="&amp;EJ$4))*100%/(180-EJ$4),EK$4&gt;=$C11,($L11-SUM(辅助表!$P11:EK11))*100%/(180-EJ$4)))),$A$2="实际销售",IF($C11&gt;EK$4,SUMIFS(销售取值基础数据!$J:$J,销售取值基础数据!$I:$I,$A11,销售取值基础数据!$B:$B,EK$4),""))</f>
        <v>0</v>
      </c>
      <c r="EL11" s="23" cm="1">
        <f t="array" ref="EL11" ca="1">_xlfn.IFS($A$2="销售计划（销售后）",_xlfn.IFS(EL$4&lt;$C11,($L11-SUMIFS(销售取值基础数据!$J:$J,销售取值基础数据!$I:$I,$A11,销售取值基础数据!$B:$B,"&lt;="&amp;EK$4))*100%/(180-EK$4),EL$4&gt;=$C11,($L11-SUM(辅助表!$P11:EL11))*100%/(180-EK$4)),$A$2="销售计划（销售前）",$L11*80%/180,$A$2="达成情况",IF(EL$4&gt;=$C11,"实际销售数量未更新",IF($C11&gt;EL$4,SUMIFS(销售取值基础数据!$J:$J,销售取值基础数据!$I:$I,$A11,销售取值基础数据!$B:$B,EL$4),"")/(_xlfn.IFS(EL$4&lt;$C11,($L11-SUMIFS(销售取值基础数据!$J:$J,销售取值基础数据!$I:$I,$A11,销售取值基础数据!$B:$B,"&lt;="&amp;EK$4))*100%/(180-EK$4),EL$4&gt;=$C11,($L11-SUM(辅助表!$P11:EL11))*100%/(180-EK$4)))),$A$2="实际销售",IF($C11&gt;EL$4,SUMIFS(销售取值基础数据!$J:$J,销售取值基础数据!$I:$I,$A11,销售取值基础数据!$B:$B,EL$4),""))</f>
        <v>0</v>
      </c>
      <c r="EM11" s="23" cm="1">
        <f t="array" ref="EM11" ca="1">_xlfn.IFS($A$2="销售计划（销售后）",_xlfn.IFS(EM$4&lt;$C11,($L11-SUMIFS(销售取值基础数据!$J:$J,销售取值基础数据!$I:$I,$A11,销售取值基础数据!$B:$B,"&lt;="&amp;EL$4))*100%/(180-EL$4),EM$4&gt;=$C11,($L11-SUM(辅助表!$P11:EM11))*100%/(180-EL$4)),$A$2="销售计划（销售前）",$L11*80%/180,$A$2="达成情况",IF(EM$4&gt;=$C11,"实际销售数量未更新",IF($C11&gt;EM$4,SUMIFS(销售取值基础数据!$J:$J,销售取值基础数据!$I:$I,$A11,销售取值基础数据!$B:$B,EM$4),"")/(_xlfn.IFS(EM$4&lt;$C11,($L11-SUMIFS(销售取值基础数据!$J:$J,销售取值基础数据!$I:$I,$A11,销售取值基础数据!$B:$B,"&lt;="&amp;EL$4))*100%/(180-EL$4),EM$4&gt;=$C11,($L11-SUM(辅助表!$P11:EM11))*100%/(180-EL$4)))),$A$2="实际销售",IF($C11&gt;EM$4,SUMIFS(销售取值基础数据!$J:$J,销售取值基础数据!$I:$I,$A11,销售取值基础数据!$B:$B,EM$4),""))</f>
        <v>0</v>
      </c>
      <c r="EN11" s="23" cm="1">
        <f t="array" ref="EN11" ca="1">_xlfn.IFS($A$2="销售计划（销售后）",_xlfn.IFS(EN$4&lt;$C11,($L11-SUMIFS(销售取值基础数据!$J:$J,销售取值基础数据!$I:$I,$A11,销售取值基础数据!$B:$B,"&lt;="&amp;EM$4))*100%/(180-EM$4),EN$4&gt;=$C11,($L11-SUM(辅助表!$P11:EN11))*100%/(180-EM$4)),$A$2="销售计划（销售前）",$L11*80%/180,$A$2="达成情况",IF(EN$4&gt;=$C11,"实际销售数量未更新",IF($C11&gt;EN$4,SUMIFS(销售取值基础数据!$J:$J,销售取值基础数据!$I:$I,$A11,销售取值基础数据!$B:$B,EN$4),"")/(_xlfn.IFS(EN$4&lt;$C11,($L11-SUMIFS(销售取值基础数据!$J:$J,销售取值基础数据!$I:$I,$A11,销售取值基础数据!$B:$B,"&lt;="&amp;EM$4))*100%/(180-EM$4),EN$4&gt;=$C11,($L11-SUM(辅助表!$P11:EN11))*100%/(180-EM$4)))),$A$2="实际销售",IF($C11&gt;EN$4,SUMIFS(销售取值基础数据!$J:$J,销售取值基础数据!$I:$I,$A11,销售取值基础数据!$B:$B,EN$4),""))</f>
        <v>0</v>
      </c>
      <c r="EO11" s="23" cm="1">
        <f t="array" ref="EO11" ca="1">_xlfn.IFS($A$2="销售计划（销售后）",_xlfn.IFS(EO$4&lt;$C11,($L11-SUMIFS(销售取值基础数据!$J:$J,销售取值基础数据!$I:$I,$A11,销售取值基础数据!$B:$B,"&lt;="&amp;EN$4))*100%/(180-EN$4),EO$4&gt;=$C11,($L11-SUM(辅助表!$P11:EO11))*100%/(180-EN$4)),$A$2="销售计划（销售前）",$L11*80%/180,$A$2="达成情况",IF(EO$4&gt;=$C11,"实际销售数量未更新",IF($C11&gt;EO$4,SUMIFS(销售取值基础数据!$J:$J,销售取值基础数据!$I:$I,$A11,销售取值基础数据!$B:$B,EO$4),"")/(_xlfn.IFS(EO$4&lt;$C11,($L11-SUMIFS(销售取值基础数据!$J:$J,销售取值基础数据!$I:$I,$A11,销售取值基础数据!$B:$B,"&lt;="&amp;EN$4))*100%/(180-EN$4),EO$4&gt;=$C11,($L11-SUM(辅助表!$P11:EO11))*100%/(180-EN$4)))),$A$2="实际销售",IF($C11&gt;EO$4,SUMIFS(销售取值基础数据!$J:$J,销售取值基础数据!$I:$I,$A11,销售取值基础数据!$B:$B,EO$4),""))</f>
        <v>0</v>
      </c>
      <c r="EP11" s="23" cm="1">
        <f t="array" ref="EP11" ca="1">_xlfn.IFS($A$2="销售计划（销售后）",_xlfn.IFS(EP$4&lt;$C11,($L11-SUMIFS(销售取值基础数据!$J:$J,销售取值基础数据!$I:$I,$A11,销售取值基础数据!$B:$B,"&lt;="&amp;EO$4))*100%/(180-EO$4),EP$4&gt;=$C11,($L11-SUM(辅助表!$P11:EP11))*100%/(180-EO$4)),$A$2="销售计划（销售前）",$L11*80%/180,$A$2="达成情况",IF(EP$4&gt;=$C11,"实际销售数量未更新",IF($C11&gt;EP$4,SUMIFS(销售取值基础数据!$J:$J,销售取值基础数据!$I:$I,$A11,销售取值基础数据!$B:$B,EP$4),"")/(_xlfn.IFS(EP$4&lt;$C11,($L11-SUMIFS(销售取值基础数据!$J:$J,销售取值基础数据!$I:$I,$A11,销售取值基础数据!$B:$B,"&lt;="&amp;EO$4))*100%/(180-EO$4),EP$4&gt;=$C11,($L11-SUM(辅助表!$P11:EP11))*100%/(180-EO$4)))),$A$2="实际销售",IF($C11&gt;EP$4,SUMIFS(销售取值基础数据!$J:$J,销售取值基础数据!$I:$I,$A11,销售取值基础数据!$B:$B,EP$4),""))</f>
        <v>0</v>
      </c>
      <c r="EQ11" s="23" cm="1">
        <f t="array" ref="EQ11" ca="1">_xlfn.IFS($A$2="销售计划（销售后）",_xlfn.IFS(EQ$4&lt;$C11,($L11-SUMIFS(销售取值基础数据!$J:$J,销售取值基础数据!$I:$I,$A11,销售取值基础数据!$B:$B,"&lt;="&amp;EP$4))*100%/(180-EP$4),EQ$4&gt;=$C11,($L11-SUM(辅助表!$P11:EQ11))*100%/(180-EP$4)),$A$2="销售计划（销售前）",$L11*80%/180,$A$2="达成情况",IF(EQ$4&gt;=$C11,"实际销售数量未更新",IF($C11&gt;EQ$4,SUMIFS(销售取值基础数据!$J:$J,销售取值基础数据!$I:$I,$A11,销售取值基础数据!$B:$B,EQ$4),"")/(_xlfn.IFS(EQ$4&lt;$C11,($L11-SUMIFS(销售取值基础数据!$J:$J,销售取值基础数据!$I:$I,$A11,销售取值基础数据!$B:$B,"&lt;="&amp;EP$4))*100%/(180-EP$4),EQ$4&gt;=$C11,($L11-SUM(辅助表!$P11:EQ11))*100%/(180-EP$4)))),$A$2="实际销售",IF($C11&gt;EQ$4,SUMIFS(销售取值基础数据!$J:$J,销售取值基础数据!$I:$I,$A11,销售取值基础数据!$B:$B,EQ$4),""))</f>
        <v>0</v>
      </c>
      <c r="ER11" s="23" cm="1">
        <f t="array" ref="ER11" ca="1">_xlfn.IFS($A$2="销售计划（销售后）",_xlfn.IFS(ER$4&lt;$C11,($L11-SUMIFS(销售取值基础数据!$J:$J,销售取值基础数据!$I:$I,$A11,销售取值基础数据!$B:$B,"&lt;="&amp;EQ$4))*100%/(180-EQ$4),ER$4&gt;=$C11,($L11-SUM(辅助表!$P11:ER11))*100%/(180-EQ$4)),$A$2="销售计划（销售前）",$L11*80%/180,$A$2="达成情况",IF(ER$4&gt;=$C11,"实际销售数量未更新",IF($C11&gt;ER$4,SUMIFS(销售取值基础数据!$J:$J,销售取值基础数据!$I:$I,$A11,销售取值基础数据!$B:$B,ER$4),"")/(_xlfn.IFS(ER$4&lt;$C11,($L11-SUMIFS(销售取值基础数据!$J:$J,销售取值基础数据!$I:$I,$A11,销售取值基础数据!$B:$B,"&lt;="&amp;EQ$4))*100%/(180-EQ$4),ER$4&gt;=$C11,($L11-SUM(辅助表!$P11:ER11))*100%/(180-EQ$4)))),$A$2="实际销售",IF($C11&gt;ER$4,SUMIFS(销售取值基础数据!$J:$J,销售取值基础数据!$I:$I,$A11,销售取值基础数据!$B:$B,ER$4),""))</f>
        <v>0</v>
      </c>
      <c r="ES11" s="23" cm="1">
        <f t="array" ref="ES11" ca="1">_xlfn.IFS($A$2="销售计划（销售后）",_xlfn.IFS(ES$4&lt;$C11,($L11-SUMIFS(销售取值基础数据!$J:$J,销售取值基础数据!$I:$I,$A11,销售取值基础数据!$B:$B,"&lt;="&amp;ER$4))*100%/(180-ER$4),ES$4&gt;=$C11,($L11-SUM(辅助表!$P11:ES11))*100%/(180-ER$4)),$A$2="销售计划（销售前）",$L11*80%/180,$A$2="达成情况",IF(ES$4&gt;=$C11,"实际销售数量未更新",IF($C11&gt;ES$4,SUMIFS(销售取值基础数据!$J:$J,销售取值基础数据!$I:$I,$A11,销售取值基础数据!$B:$B,ES$4),"")/(_xlfn.IFS(ES$4&lt;$C11,($L11-SUMIFS(销售取值基础数据!$J:$J,销售取值基础数据!$I:$I,$A11,销售取值基础数据!$B:$B,"&lt;="&amp;ER$4))*100%/(180-ER$4),ES$4&gt;=$C11,($L11-SUM(辅助表!$P11:ES11))*100%/(180-ER$4)))),$A$2="实际销售",IF($C11&gt;ES$4,SUMIFS(销售取值基础数据!$J:$J,销售取值基础数据!$I:$I,$A11,销售取值基础数据!$B:$B,ES$4),""))</f>
        <v>0</v>
      </c>
      <c r="ET11" s="23" cm="1">
        <f t="array" ref="ET11" ca="1">_xlfn.IFS($A$2="销售计划（销售后）",_xlfn.IFS(ET$4&lt;$C11,($L11-SUMIFS(销售取值基础数据!$J:$J,销售取值基础数据!$I:$I,$A11,销售取值基础数据!$B:$B,"&lt;="&amp;ES$4))*100%/(180-ES$4),ET$4&gt;=$C11,($L11-SUM(辅助表!$P11:ET11))*100%/(180-ES$4)),$A$2="销售计划（销售前）",$L11*80%/180,$A$2="达成情况",IF(ET$4&gt;=$C11,"实际销售数量未更新",IF($C11&gt;ET$4,SUMIFS(销售取值基础数据!$J:$J,销售取值基础数据!$I:$I,$A11,销售取值基础数据!$B:$B,ET$4),"")/(_xlfn.IFS(ET$4&lt;$C11,($L11-SUMIFS(销售取值基础数据!$J:$J,销售取值基础数据!$I:$I,$A11,销售取值基础数据!$B:$B,"&lt;="&amp;ES$4))*100%/(180-ES$4),ET$4&gt;=$C11,($L11-SUM(辅助表!$P11:ET11))*100%/(180-ES$4)))),$A$2="实际销售",IF($C11&gt;ET$4,SUMIFS(销售取值基础数据!$J:$J,销售取值基础数据!$I:$I,$A11,销售取值基础数据!$B:$B,ET$4),""))</f>
        <v>0</v>
      </c>
      <c r="EU11" s="23" cm="1">
        <f t="array" ref="EU11" ca="1">_xlfn.IFS($A$2="销售计划（销售后）",_xlfn.IFS(EU$4&lt;$C11,($L11-SUMIFS(销售取值基础数据!$J:$J,销售取值基础数据!$I:$I,$A11,销售取值基础数据!$B:$B,"&lt;="&amp;ET$4))*100%/(180-ET$4),EU$4&gt;=$C11,($L11-SUM(辅助表!$P11:EU11))*100%/(180-ET$4)),$A$2="销售计划（销售前）",$L11*80%/180,$A$2="达成情况",IF(EU$4&gt;=$C11,"实际销售数量未更新",IF($C11&gt;EU$4,SUMIFS(销售取值基础数据!$J:$J,销售取值基础数据!$I:$I,$A11,销售取值基础数据!$B:$B,EU$4),"")/(_xlfn.IFS(EU$4&lt;$C11,($L11-SUMIFS(销售取值基础数据!$J:$J,销售取值基础数据!$I:$I,$A11,销售取值基础数据!$B:$B,"&lt;="&amp;ET$4))*100%/(180-ET$4),EU$4&gt;=$C11,($L11-SUM(辅助表!$P11:EU11))*100%/(180-ET$4)))),$A$2="实际销售",IF($C11&gt;EU$4,SUMIFS(销售取值基础数据!$J:$J,销售取值基础数据!$I:$I,$A11,销售取值基础数据!$B:$B,EU$4),""))</f>
        <v>0</v>
      </c>
      <c r="EV11" s="23" cm="1">
        <f t="array" ref="EV11" ca="1">_xlfn.IFS($A$2="销售计划（销售后）",_xlfn.IFS(EV$4&lt;$C11,($L11-SUMIFS(销售取值基础数据!$J:$J,销售取值基础数据!$I:$I,$A11,销售取值基础数据!$B:$B,"&lt;="&amp;EU$4))*100%/(180-EU$4),EV$4&gt;=$C11,($L11-SUM(辅助表!$P11:EV11))*100%/(180-EU$4)),$A$2="销售计划（销售前）",$L11*80%/180,$A$2="达成情况",IF(EV$4&gt;=$C11,"实际销售数量未更新",IF($C11&gt;EV$4,SUMIFS(销售取值基础数据!$J:$J,销售取值基础数据!$I:$I,$A11,销售取值基础数据!$B:$B,EV$4),"")/(_xlfn.IFS(EV$4&lt;$C11,($L11-SUMIFS(销售取值基础数据!$J:$J,销售取值基础数据!$I:$I,$A11,销售取值基础数据!$B:$B,"&lt;="&amp;EU$4))*100%/(180-EU$4),EV$4&gt;=$C11,($L11-SUM(辅助表!$P11:EV11))*100%/(180-EU$4)))),$A$2="实际销售",IF($C11&gt;EV$4,SUMIFS(销售取值基础数据!$J:$J,销售取值基础数据!$I:$I,$A11,销售取值基础数据!$B:$B,EV$4),""))</f>
        <v>0</v>
      </c>
      <c r="EW11" s="23" cm="1">
        <f t="array" ref="EW11" ca="1">_xlfn.IFS($A$2="销售计划（销售后）",_xlfn.IFS(EW$4&lt;$C11,($L11-SUMIFS(销售取值基础数据!$J:$J,销售取值基础数据!$I:$I,$A11,销售取值基础数据!$B:$B,"&lt;="&amp;EV$4))*100%/(180-EV$4),EW$4&gt;=$C11,($L11-SUM(辅助表!$P11:EW11))*100%/(180-EV$4)),$A$2="销售计划（销售前）",$L11*80%/180,$A$2="达成情况",IF(EW$4&gt;=$C11,"实际销售数量未更新",IF($C11&gt;EW$4,SUMIFS(销售取值基础数据!$J:$J,销售取值基础数据!$I:$I,$A11,销售取值基础数据!$B:$B,EW$4),"")/(_xlfn.IFS(EW$4&lt;$C11,($L11-SUMIFS(销售取值基础数据!$J:$J,销售取值基础数据!$I:$I,$A11,销售取值基础数据!$B:$B,"&lt;="&amp;EV$4))*100%/(180-EV$4),EW$4&gt;=$C11,($L11-SUM(辅助表!$P11:EW11))*100%/(180-EV$4)))),$A$2="实际销售",IF($C11&gt;EW$4,SUMIFS(销售取值基础数据!$J:$J,销售取值基础数据!$I:$I,$A11,销售取值基础数据!$B:$B,EW$4),""))</f>
        <v>0</v>
      </c>
      <c r="EX11" s="23" cm="1">
        <f t="array" ref="EX11" ca="1">_xlfn.IFS($A$2="销售计划（销售后）",_xlfn.IFS(EX$4&lt;$C11,($L11-SUMIFS(销售取值基础数据!$J:$J,销售取值基础数据!$I:$I,$A11,销售取值基础数据!$B:$B,"&lt;="&amp;EW$4))*100%/(180-EW$4),EX$4&gt;=$C11,($L11-SUM(辅助表!$P11:EX11))*100%/(180-EW$4)),$A$2="销售计划（销售前）",$L11*80%/180,$A$2="达成情况",IF(EX$4&gt;=$C11,"实际销售数量未更新",IF($C11&gt;EX$4,SUMIFS(销售取值基础数据!$J:$J,销售取值基础数据!$I:$I,$A11,销售取值基础数据!$B:$B,EX$4),"")/(_xlfn.IFS(EX$4&lt;$C11,($L11-SUMIFS(销售取值基础数据!$J:$J,销售取值基础数据!$I:$I,$A11,销售取值基础数据!$B:$B,"&lt;="&amp;EW$4))*100%/(180-EW$4),EX$4&gt;=$C11,($L11-SUM(辅助表!$P11:EX11))*100%/(180-EW$4)))),$A$2="实际销售",IF($C11&gt;EX$4,SUMIFS(销售取值基础数据!$J:$J,销售取值基础数据!$I:$I,$A11,销售取值基础数据!$B:$B,EX$4),""))</f>
        <v>0</v>
      </c>
      <c r="EY11" s="23" cm="1">
        <f t="array" ref="EY11" ca="1">_xlfn.IFS($A$2="销售计划（销售后）",_xlfn.IFS(EY$4&lt;$C11,($L11-SUMIFS(销售取值基础数据!$J:$J,销售取值基础数据!$I:$I,$A11,销售取值基础数据!$B:$B,"&lt;="&amp;EX$4))*100%/(180-EX$4),EY$4&gt;=$C11,($L11-SUM(辅助表!$P11:EY11))*100%/(180-EX$4)),$A$2="销售计划（销售前）",$L11*80%/180,$A$2="达成情况",IF(EY$4&gt;=$C11,"实际销售数量未更新",IF($C11&gt;EY$4,SUMIFS(销售取值基础数据!$J:$J,销售取值基础数据!$I:$I,$A11,销售取值基础数据!$B:$B,EY$4),"")/(_xlfn.IFS(EY$4&lt;$C11,($L11-SUMIFS(销售取值基础数据!$J:$J,销售取值基础数据!$I:$I,$A11,销售取值基础数据!$B:$B,"&lt;="&amp;EX$4))*100%/(180-EX$4),EY$4&gt;=$C11,($L11-SUM(辅助表!$P11:EY11))*100%/(180-EX$4)))),$A$2="实际销售",IF($C11&gt;EY$4,SUMIFS(销售取值基础数据!$J:$J,销售取值基础数据!$I:$I,$A11,销售取值基础数据!$B:$B,EY$4),""))</f>
        <v>0</v>
      </c>
      <c r="EZ11" s="23" cm="1">
        <f t="array" ref="EZ11" ca="1">_xlfn.IFS($A$2="销售计划（销售后）",_xlfn.IFS(EZ$4&lt;$C11,($L11-SUMIFS(销售取值基础数据!$J:$J,销售取值基础数据!$I:$I,$A11,销售取值基础数据!$B:$B,"&lt;="&amp;EY$4))*100%/(180-EY$4),EZ$4&gt;=$C11,($L11-SUM(辅助表!$P11:EZ11))*100%/(180-EY$4)),$A$2="销售计划（销售前）",$L11*80%/180,$A$2="达成情况",IF(EZ$4&gt;=$C11,"实际销售数量未更新",IF($C11&gt;EZ$4,SUMIFS(销售取值基础数据!$J:$J,销售取值基础数据!$I:$I,$A11,销售取值基础数据!$B:$B,EZ$4),"")/(_xlfn.IFS(EZ$4&lt;$C11,($L11-SUMIFS(销售取值基础数据!$J:$J,销售取值基础数据!$I:$I,$A11,销售取值基础数据!$B:$B,"&lt;="&amp;EY$4))*100%/(180-EY$4),EZ$4&gt;=$C11,($L11-SUM(辅助表!$P11:EZ11))*100%/(180-EY$4)))),$A$2="实际销售",IF($C11&gt;EZ$4,SUMIFS(销售取值基础数据!$J:$J,销售取值基础数据!$I:$I,$A11,销售取值基础数据!$B:$B,EZ$4),""))</f>
        <v>0</v>
      </c>
      <c r="FA11" s="23" cm="1">
        <f t="array" ref="FA11" ca="1">_xlfn.IFS($A$2="销售计划（销售后）",_xlfn.IFS(FA$4&lt;$C11,($L11-SUMIFS(销售取值基础数据!$J:$J,销售取值基础数据!$I:$I,$A11,销售取值基础数据!$B:$B,"&lt;="&amp;EZ$4))*100%/(180-EZ$4),FA$4&gt;=$C11,($L11-SUM(辅助表!$P11:FA11))*100%/(180-EZ$4)),$A$2="销售计划（销售前）",$L11*80%/180,$A$2="达成情况",IF(FA$4&gt;=$C11,"实际销售数量未更新",IF($C11&gt;FA$4,SUMIFS(销售取值基础数据!$J:$J,销售取值基础数据!$I:$I,$A11,销售取值基础数据!$B:$B,FA$4),"")/(_xlfn.IFS(FA$4&lt;$C11,($L11-SUMIFS(销售取值基础数据!$J:$J,销售取值基础数据!$I:$I,$A11,销售取值基础数据!$B:$B,"&lt;="&amp;EZ$4))*100%/(180-EZ$4),FA$4&gt;=$C11,($L11-SUM(辅助表!$P11:FA11))*100%/(180-EZ$4)))),$A$2="实际销售",IF($C11&gt;FA$4,SUMIFS(销售取值基础数据!$J:$J,销售取值基础数据!$I:$I,$A11,销售取值基础数据!$B:$B,FA$4),""))</f>
        <v>0</v>
      </c>
      <c r="FB11" s="23" cm="1">
        <f t="array" ref="FB11" ca="1">_xlfn.IFS($A$2="销售计划（销售后）",_xlfn.IFS(FB$4&lt;$C11,($L11-SUMIFS(销售取值基础数据!$J:$J,销售取值基础数据!$I:$I,$A11,销售取值基础数据!$B:$B,"&lt;="&amp;FA$4))*100%/(180-FA$4),FB$4&gt;=$C11,($L11-SUM(辅助表!$P11:FB11))*100%/(180-FA$4)),$A$2="销售计划（销售前）",$L11*80%/180,$A$2="达成情况",IF(FB$4&gt;=$C11,"实际销售数量未更新",IF($C11&gt;FB$4,SUMIFS(销售取值基础数据!$J:$J,销售取值基础数据!$I:$I,$A11,销售取值基础数据!$B:$B,FB$4),"")/(_xlfn.IFS(FB$4&lt;$C11,($L11-SUMIFS(销售取值基础数据!$J:$J,销售取值基础数据!$I:$I,$A11,销售取值基础数据!$B:$B,"&lt;="&amp;FA$4))*100%/(180-FA$4),FB$4&gt;=$C11,($L11-SUM(辅助表!$P11:FB11))*100%/(180-FA$4)))),$A$2="实际销售",IF($C11&gt;FB$4,SUMIFS(销售取值基础数据!$J:$J,销售取值基础数据!$I:$I,$A11,销售取值基础数据!$B:$B,FB$4),""))</f>
        <v>0</v>
      </c>
      <c r="FC11" s="23" cm="1">
        <f t="array" ref="FC11" ca="1">_xlfn.IFS($A$2="销售计划（销售后）",_xlfn.IFS(FC$4&lt;$C11,($L11-SUMIFS(销售取值基础数据!$J:$J,销售取值基础数据!$I:$I,$A11,销售取值基础数据!$B:$B,"&lt;="&amp;FB$4))*100%/(180-FB$4),FC$4&gt;=$C11,($L11-SUM(辅助表!$P11:FC11))*100%/(180-FB$4)),$A$2="销售计划（销售前）",$L11*80%/180,$A$2="达成情况",IF(FC$4&gt;=$C11,"实际销售数量未更新",IF($C11&gt;FC$4,SUMIFS(销售取值基础数据!$J:$J,销售取值基础数据!$I:$I,$A11,销售取值基础数据!$B:$B,FC$4),"")/(_xlfn.IFS(FC$4&lt;$C11,($L11-SUMIFS(销售取值基础数据!$J:$J,销售取值基础数据!$I:$I,$A11,销售取值基础数据!$B:$B,"&lt;="&amp;FB$4))*100%/(180-FB$4),FC$4&gt;=$C11,($L11-SUM(辅助表!$P11:FC11))*100%/(180-FB$4)))),$A$2="实际销售",IF($C11&gt;FC$4,SUMIFS(销售取值基础数据!$J:$J,销售取值基础数据!$I:$I,$A11,销售取值基础数据!$B:$B,FC$4),""))</f>
        <v>0</v>
      </c>
      <c r="FD11" s="23" cm="1">
        <f t="array" ref="FD11" ca="1">_xlfn.IFS($A$2="销售计划（销售后）",_xlfn.IFS(FD$4&lt;$C11,($L11-SUMIFS(销售取值基础数据!$J:$J,销售取值基础数据!$I:$I,$A11,销售取值基础数据!$B:$B,"&lt;="&amp;FC$4))*100%/(180-FC$4),FD$4&gt;=$C11,($L11-SUM(辅助表!$P11:FD11))*100%/(180-FC$4)),$A$2="销售计划（销售前）",$L11*80%/180,$A$2="达成情况",IF(FD$4&gt;=$C11,"实际销售数量未更新",IF($C11&gt;FD$4,SUMIFS(销售取值基础数据!$J:$J,销售取值基础数据!$I:$I,$A11,销售取值基础数据!$B:$B,FD$4),"")/(_xlfn.IFS(FD$4&lt;$C11,($L11-SUMIFS(销售取值基础数据!$J:$J,销售取值基础数据!$I:$I,$A11,销售取值基础数据!$B:$B,"&lt;="&amp;FC$4))*100%/(180-FC$4),FD$4&gt;=$C11,($L11-SUM(辅助表!$P11:FD11))*100%/(180-FC$4)))),$A$2="实际销售",IF($C11&gt;FD$4,SUMIFS(销售取值基础数据!$J:$J,销售取值基础数据!$I:$I,$A11,销售取值基础数据!$B:$B,FD$4),""))</f>
        <v>0</v>
      </c>
      <c r="FE11" s="23" cm="1">
        <f t="array" ref="FE11" ca="1">_xlfn.IFS($A$2="销售计划（销售后）",_xlfn.IFS(FE$4&lt;$C11,($L11-SUMIFS(销售取值基础数据!$J:$J,销售取值基础数据!$I:$I,$A11,销售取值基础数据!$B:$B,"&lt;="&amp;FD$4))*100%/(180-FD$4),FE$4&gt;=$C11,($L11-SUM(辅助表!$P11:FE11))*100%/(180-FD$4)),$A$2="销售计划（销售前）",$L11*80%/180,$A$2="达成情况",IF(FE$4&gt;=$C11,"实际销售数量未更新",IF($C11&gt;FE$4,SUMIFS(销售取值基础数据!$J:$J,销售取值基础数据!$I:$I,$A11,销售取值基础数据!$B:$B,FE$4),"")/(_xlfn.IFS(FE$4&lt;$C11,($L11-SUMIFS(销售取值基础数据!$J:$J,销售取值基础数据!$I:$I,$A11,销售取值基础数据!$B:$B,"&lt;="&amp;FD$4))*100%/(180-FD$4),FE$4&gt;=$C11,($L11-SUM(辅助表!$P11:FE11))*100%/(180-FD$4)))),$A$2="实际销售",IF($C11&gt;FE$4,SUMIFS(销售取值基础数据!$J:$J,销售取值基础数据!$I:$I,$A11,销售取值基础数据!$B:$B,FE$4),""))</f>
        <v>0</v>
      </c>
      <c r="FF11" s="23" cm="1">
        <f t="array" ref="FF11" ca="1">_xlfn.IFS($A$2="销售计划（销售后）",_xlfn.IFS(FF$4&lt;$C11,($L11-SUMIFS(销售取值基础数据!$J:$J,销售取值基础数据!$I:$I,$A11,销售取值基础数据!$B:$B,"&lt;="&amp;FE$4))*100%/(180-FE$4),FF$4&gt;=$C11,($L11-SUM(辅助表!$P11:FF11))*100%/(180-FE$4)),$A$2="销售计划（销售前）",$L11*80%/180,$A$2="达成情况",IF(FF$4&gt;=$C11,"实际销售数量未更新",IF($C11&gt;FF$4,SUMIFS(销售取值基础数据!$J:$J,销售取值基础数据!$I:$I,$A11,销售取值基础数据!$B:$B,FF$4),"")/(_xlfn.IFS(FF$4&lt;$C11,($L11-SUMIFS(销售取值基础数据!$J:$J,销售取值基础数据!$I:$I,$A11,销售取值基础数据!$B:$B,"&lt;="&amp;FE$4))*100%/(180-FE$4),FF$4&gt;=$C11,($L11-SUM(辅助表!$P11:FF11))*100%/(180-FE$4)))),$A$2="实际销售",IF($C11&gt;FF$4,SUMIFS(销售取值基础数据!$J:$J,销售取值基础数据!$I:$I,$A11,销售取值基础数据!$B:$B,FF$4),""))</f>
        <v>0</v>
      </c>
      <c r="FG11" s="23" cm="1">
        <f t="array" ref="FG11" ca="1">_xlfn.IFS($A$2="销售计划（销售后）",_xlfn.IFS(FG$4&lt;$C11,($L11-SUMIFS(销售取值基础数据!$J:$J,销售取值基础数据!$I:$I,$A11,销售取值基础数据!$B:$B,"&lt;="&amp;FF$4))*100%/(180-FF$4),FG$4&gt;=$C11,($L11-SUM(辅助表!$P11:FG11))*100%/(180-FF$4)),$A$2="销售计划（销售前）",$L11*80%/180,$A$2="达成情况",IF(FG$4&gt;=$C11,"实际销售数量未更新",IF($C11&gt;FG$4,SUMIFS(销售取值基础数据!$J:$J,销售取值基础数据!$I:$I,$A11,销售取值基础数据!$B:$B,FG$4),"")/(_xlfn.IFS(FG$4&lt;$C11,($L11-SUMIFS(销售取值基础数据!$J:$J,销售取值基础数据!$I:$I,$A11,销售取值基础数据!$B:$B,"&lt;="&amp;FF$4))*100%/(180-FF$4),FG$4&gt;=$C11,($L11-SUM(辅助表!$P11:FG11))*100%/(180-FF$4)))),$A$2="实际销售",IF($C11&gt;FG$4,SUMIFS(销售取值基础数据!$J:$J,销售取值基础数据!$I:$I,$A11,销售取值基础数据!$B:$B,FG$4),""))</f>
        <v>0</v>
      </c>
      <c r="FH11" s="23" cm="1">
        <f t="array" ref="FH11" ca="1">_xlfn.IFS($A$2="销售计划（销售后）",_xlfn.IFS(FH$4&lt;$C11,($L11-SUMIFS(销售取值基础数据!$J:$J,销售取值基础数据!$I:$I,$A11,销售取值基础数据!$B:$B,"&lt;="&amp;FG$4))*100%/(180-FG$4),FH$4&gt;=$C11,($L11-SUM(辅助表!$P11:FH11))*100%/(180-FG$4)),$A$2="销售计划（销售前）",$L11*80%/180,$A$2="达成情况",IF(FH$4&gt;=$C11,"实际销售数量未更新",IF($C11&gt;FH$4,SUMIFS(销售取值基础数据!$J:$J,销售取值基础数据!$I:$I,$A11,销售取值基础数据!$B:$B,FH$4),"")/(_xlfn.IFS(FH$4&lt;$C11,($L11-SUMIFS(销售取值基础数据!$J:$J,销售取值基础数据!$I:$I,$A11,销售取值基础数据!$B:$B,"&lt;="&amp;FG$4))*100%/(180-FG$4),FH$4&gt;=$C11,($L11-SUM(辅助表!$P11:FH11))*100%/(180-FG$4)))),$A$2="实际销售",IF($C11&gt;FH$4,SUMIFS(销售取值基础数据!$J:$J,销售取值基础数据!$I:$I,$A11,销售取值基础数据!$B:$B,FH$4),""))</f>
        <v>0</v>
      </c>
      <c r="FI11" s="23" cm="1">
        <f t="array" ref="FI11" ca="1">_xlfn.IFS($A$2="销售计划（销售后）",_xlfn.IFS(FI$4&lt;$C11,($L11-SUMIFS(销售取值基础数据!$J:$J,销售取值基础数据!$I:$I,$A11,销售取值基础数据!$B:$B,"&lt;="&amp;FH$4))*100%/(180-FH$4),FI$4&gt;=$C11,($L11-SUM(辅助表!$P11:FI11))*100%/(180-FH$4)),$A$2="销售计划（销售前）",$L11*80%/180,$A$2="达成情况",IF(FI$4&gt;=$C11,"实际销售数量未更新",IF($C11&gt;FI$4,SUMIFS(销售取值基础数据!$J:$J,销售取值基础数据!$I:$I,$A11,销售取值基础数据!$B:$B,FI$4),"")/(_xlfn.IFS(FI$4&lt;$C11,($L11-SUMIFS(销售取值基础数据!$J:$J,销售取值基础数据!$I:$I,$A11,销售取值基础数据!$B:$B,"&lt;="&amp;FH$4))*100%/(180-FH$4),FI$4&gt;=$C11,($L11-SUM(辅助表!$P11:FI11))*100%/(180-FH$4)))),$A$2="实际销售",IF($C11&gt;FI$4,SUMIFS(销售取值基础数据!$J:$J,销售取值基础数据!$I:$I,$A11,销售取值基础数据!$B:$B,FI$4),""))</f>
        <v>0</v>
      </c>
      <c r="FJ11" s="23" cm="1">
        <f t="array" ref="FJ11" ca="1">_xlfn.IFS($A$2="销售计划（销售后）",_xlfn.IFS(FJ$4&lt;$C11,($L11-SUMIFS(销售取值基础数据!$J:$J,销售取值基础数据!$I:$I,$A11,销售取值基础数据!$B:$B,"&lt;="&amp;FI$4))*100%/(180-FI$4),FJ$4&gt;=$C11,($L11-SUM(辅助表!$P11:FJ11))*100%/(180-FI$4)),$A$2="销售计划（销售前）",$L11*80%/180,$A$2="达成情况",IF(FJ$4&gt;=$C11,"实际销售数量未更新",IF($C11&gt;FJ$4,SUMIFS(销售取值基础数据!$J:$J,销售取值基础数据!$I:$I,$A11,销售取值基础数据!$B:$B,FJ$4),"")/(_xlfn.IFS(FJ$4&lt;$C11,($L11-SUMIFS(销售取值基础数据!$J:$J,销售取值基础数据!$I:$I,$A11,销售取值基础数据!$B:$B,"&lt;="&amp;FI$4))*100%/(180-FI$4),FJ$4&gt;=$C11,($L11-SUM(辅助表!$P11:FJ11))*100%/(180-FI$4)))),$A$2="实际销售",IF($C11&gt;FJ$4,SUMIFS(销售取值基础数据!$J:$J,销售取值基础数据!$I:$I,$A11,销售取值基础数据!$B:$B,FJ$4),""))</f>
        <v>0</v>
      </c>
      <c r="FK11" s="23" cm="1">
        <f t="array" ref="FK11" ca="1">_xlfn.IFS($A$2="销售计划（销售后）",_xlfn.IFS(FK$4&lt;$C11,($L11-SUMIFS(销售取值基础数据!$J:$J,销售取值基础数据!$I:$I,$A11,销售取值基础数据!$B:$B,"&lt;="&amp;FJ$4))*100%/(180-FJ$4),FK$4&gt;=$C11,($L11-SUM(辅助表!$P11:FK11))*100%/(180-FJ$4)),$A$2="销售计划（销售前）",$L11*80%/180,$A$2="达成情况",IF(FK$4&gt;=$C11,"实际销售数量未更新",IF($C11&gt;FK$4,SUMIFS(销售取值基础数据!$J:$J,销售取值基础数据!$I:$I,$A11,销售取值基础数据!$B:$B,FK$4),"")/(_xlfn.IFS(FK$4&lt;$C11,($L11-SUMIFS(销售取值基础数据!$J:$J,销售取值基础数据!$I:$I,$A11,销售取值基础数据!$B:$B,"&lt;="&amp;FJ$4))*100%/(180-FJ$4),FK$4&gt;=$C11,($L11-SUM(辅助表!$P11:FK11))*100%/(180-FJ$4)))),$A$2="实际销售",IF($C11&gt;FK$4,SUMIFS(销售取值基础数据!$J:$J,销售取值基础数据!$I:$I,$A11,销售取值基础数据!$B:$B,FK$4),""))</f>
        <v>0</v>
      </c>
      <c r="FL11" s="23" cm="1">
        <f t="array" ref="FL11" ca="1">_xlfn.IFS($A$2="销售计划（销售后）",_xlfn.IFS(FL$4&lt;$C11,($L11-SUMIFS(销售取值基础数据!$J:$J,销售取值基础数据!$I:$I,$A11,销售取值基础数据!$B:$B,"&lt;="&amp;FK$4))*100%/(180-FK$4),FL$4&gt;=$C11,($L11-SUM(辅助表!$P11:FL11))*100%/(180-FK$4)),$A$2="销售计划（销售前）",$L11*80%/180,$A$2="达成情况",IF(FL$4&gt;=$C11,"实际销售数量未更新",IF($C11&gt;FL$4,SUMIFS(销售取值基础数据!$J:$J,销售取值基础数据!$I:$I,$A11,销售取值基础数据!$B:$B,FL$4),"")/(_xlfn.IFS(FL$4&lt;$C11,($L11-SUMIFS(销售取值基础数据!$J:$J,销售取值基础数据!$I:$I,$A11,销售取值基础数据!$B:$B,"&lt;="&amp;FK$4))*100%/(180-FK$4),FL$4&gt;=$C11,($L11-SUM(辅助表!$P11:FL11))*100%/(180-FK$4)))),$A$2="实际销售",IF($C11&gt;FL$4,SUMIFS(销售取值基础数据!$J:$J,销售取值基础数据!$I:$I,$A11,销售取值基础数据!$B:$B,FL$4),""))</f>
        <v>0</v>
      </c>
      <c r="FM11" s="23" cm="1">
        <f t="array" ref="FM11" ca="1">_xlfn.IFS($A$2="销售计划（销售后）",_xlfn.IFS(FM$4&lt;$C11,($L11-SUMIFS(销售取值基础数据!$J:$J,销售取值基础数据!$I:$I,$A11,销售取值基础数据!$B:$B,"&lt;="&amp;FL$4))*100%/(180-FL$4),FM$4&gt;=$C11,($L11-SUM(辅助表!$P11:FM11))*100%/(180-FL$4)),$A$2="销售计划（销售前）",$L11*80%/180,$A$2="达成情况",IF(FM$4&gt;=$C11,"实际销售数量未更新",IF($C11&gt;FM$4,SUMIFS(销售取值基础数据!$J:$J,销售取值基础数据!$I:$I,$A11,销售取值基础数据!$B:$B,FM$4),"")/(_xlfn.IFS(FM$4&lt;$C11,($L11-SUMIFS(销售取值基础数据!$J:$J,销售取值基础数据!$I:$I,$A11,销售取值基础数据!$B:$B,"&lt;="&amp;FL$4))*100%/(180-FL$4),FM$4&gt;=$C11,($L11-SUM(辅助表!$P11:FM11))*100%/(180-FL$4)))),$A$2="实际销售",IF($C11&gt;FM$4,SUMIFS(销售取值基础数据!$J:$J,销售取值基础数据!$I:$I,$A11,销售取值基础数据!$B:$B,FM$4),""))</f>
        <v>0</v>
      </c>
      <c r="FN11" s="23" cm="1">
        <f t="array" ref="FN11" ca="1">_xlfn.IFS($A$2="销售计划（销售后）",_xlfn.IFS(FN$4&lt;$C11,($L11-SUMIFS(销售取值基础数据!$J:$J,销售取值基础数据!$I:$I,$A11,销售取值基础数据!$B:$B,"&lt;="&amp;FM$4))*100%/(180-FM$4),FN$4&gt;=$C11,($L11-SUM(辅助表!$P11:FN11))*100%/(180-FM$4)),$A$2="销售计划（销售前）",$L11*80%/180,$A$2="达成情况",IF(FN$4&gt;=$C11,"实际销售数量未更新",IF($C11&gt;FN$4,SUMIFS(销售取值基础数据!$J:$J,销售取值基础数据!$I:$I,$A11,销售取值基础数据!$B:$B,FN$4),"")/(_xlfn.IFS(FN$4&lt;$C11,($L11-SUMIFS(销售取值基础数据!$J:$J,销售取值基础数据!$I:$I,$A11,销售取值基础数据!$B:$B,"&lt;="&amp;FM$4))*100%/(180-FM$4),FN$4&gt;=$C11,($L11-SUM(辅助表!$P11:FN11))*100%/(180-FM$4)))),$A$2="实际销售",IF($C11&gt;FN$4,SUMIFS(销售取值基础数据!$J:$J,销售取值基础数据!$I:$I,$A11,销售取值基础数据!$B:$B,FN$4),""))</f>
        <v>0</v>
      </c>
      <c r="FO11" s="23" cm="1">
        <f t="array" ref="FO11" ca="1">_xlfn.IFS($A$2="销售计划（销售后）",_xlfn.IFS(FO$4&lt;$C11,($L11-SUMIFS(销售取值基础数据!$J:$J,销售取值基础数据!$I:$I,$A11,销售取值基础数据!$B:$B,"&lt;="&amp;FN$4))*100%/(180-FN$4),FO$4&gt;=$C11,($L11-SUM(辅助表!$P11:FO11))*100%/(180-FN$4)),$A$2="销售计划（销售前）",$L11*80%/180,$A$2="达成情况",IF(FO$4&gt;=$C11,"实际销售数量未更新",IF($C11&gt;FO$4,SUMIFS(销售取值基础数据!$J:$J,销售取值基础数据!$I:$I,$A11,销售取值基础数据!$B:$B,FO$4),"")/(_xlfn.IFS(FO$4&lt;$C11,($L11-SUMIFS(销售取值基础数据!$J:$J,销售取值基础数据!$I:$I,$A11,销售取值基础数据!$B:$B,"&lt;="&amp;FN$4))*100%/(180-FN$4),FO$4&gt;=$C11,($L11-SUM(辅助表!$P11:FO11))*100%/(180-FN$4)))),$A$2="实际销售",IF($C11&gt;FO$4,SUMIFS(销售取值基础数据!$J:$J,销售取值基础数据!$I:$I,$A11,销售取值基础数据!$B:$B,FO$4),""))</f>
        <v>0</v>
      </c>
      <c r="FP11" s="23" cm="1">
        <f t="array" ref="FP11" ca="1">_xlfn.IFS($A$2="销售计划（销售后）",_xlfn.IFS(FP$4&lt;$C11,($L11-SUMIFS(销售取值基础数据!$J:$J,销售取值基础数据!$I:$I,$A11,销售取值基础数据!$B:$B,"&lt;="&amp;FO$4))*100%/(180-FO$4),FP$4&gt;=$C11,($L11-SUM(辅助表!$P11:FP11))*100%/(180-FO$4)),$A$2="销售计划（销售前）",$L11*80%/180,$A$2="达成情况",IF(FP$4&gt;=$C11,"实际销售数量未更新",IF($C11&gt;FP$4,SUMIFS(销售取值基础数据!$J:$J,销售取值基础数据!$I:$I,$A11,销售取值基础数据!$B:$B,FP$4),"")/(_xlfn.IFS(FP$4&lt;$C11,($L11-SUMIFS(销售取值基础数据!$J:$J,销售取值基础数据!$I:$I,$A11,销售取值基础数据!$B:$B,"&lt;="&amp;FO$4))*100%/(180-FO$4),FP$4&gt;=$C11,($L11-SUM(辅助表!$P11:FP11))*100%/(180-FO$4)))),$A$2="实际销售",IF($C11&gt;FP$4,SUMIFS(销售取值基础数据!$J:$J,销售取值基础数据!$I:$I,$A11,销售取值基础数据!$B:$B,FP$4),""))</f>
        <v>0</v>
      </c>
      <c r="FQ11" s="23" cm="1">
        <f t="array" ref="FQ11" ca="1">_xlfn.IFS($A$2="销售计划（销售后）",_xlfn.IFS(FQ$4&lt;$C11,($L11-SUMIFS(销售取值基础数据!$J:$J,销售取值基础数据!$I:$I,$A11,销售取值基础数据!$B:$B,"&lt;="&amp;FP$4))*100%/(180-FP$4),FQ$4&gt;=$C11,($L11-SUM(辅助表!$P11:FQ11))*100%/(180-FP$4)),$A$2="销售计划（销售前）",$L11*80%/180,$A$2="达成情况",IF(FQ$4&gt;=$C11,"实际销售数量未更新",IF($C11&gt;FQ$4,SUMIFS(销售取值基础数据!$J:$J,销售取值基础数据!$I:$I,$A11,销售取值基础数据!$B:$B,FQ$4),"")/(_xlfn.IFS(FQ$4&lt;$C11,($L11-SUMIFS(销售取值基础数据!$J:$J,销售取值基础数据!$I:$I,$A11,销售取值基础数据!$B:$B,"&lt;="&amp;FP$4))*100%/(180-FP$4),FQ$4&gt;=$C11,($L11-SUM(辅助表!$P11:FQ11))*100%/(180-FP$4)))),$A$2="实际销售",IF($C11&gt;FQ$4,SUMIFS(销售取值基础数据!$J:$J,销售取值基础数据!$I:$I,$A11,销售取值基础数据!$B:$B,FQ$4),""))</f>
        <v>0</v>
      </c>
      <c r="FR11" s="23" cm="1">
        <f t="array" ref="FR11" ca="1">_xlfn.IFS($A$2="销售计划（销售后）",_xlfn.IFS(FR$4&lt;$C11,($L11-SUMIFS(销售取值基础数据!$J:$J,销售取值基础数据!$I:$I,$A11,销售取值基础数据!$B:$B,"&lt;="&amp;FQ$4))*100%/(180-FQ$4),FR$4&gt;=$C11,($L11-SUM(辅助表!$P11:FR11))*100%/(180-FQ$4)),$A$2="销售计划（销售前）",$L11*80%/180,$A$2="达成情况",IF(FR$4&gt;=$C11,"实际销售数量未更新",IF($C11&gt;FR$4,SUMIFS(销售取值基础数据!$J:$J,销售取值基础数据!$I:$I,$A11,销售取值基础数据!$B:$B,FR$4),"")/(_xlfn.IFS(FR$4&lt;$C11,($L11-SUMIFS(销售取值基础数据!$J:$J,销售取值基础数据!$I:$I,$A11,销售取值基础数据!$B:$B,"&lt;="&amp;FQ$4))*100%/(180-FQ$4),FR$4&gt;=$C11,($L11-SUM(辅助表!$P11:FR11))*100%/(180-FQ$4)))),$A$2="实际销售",IF($C11&gt;FR$4,SUMIFS(销售取值基础数据!$J:$J,销售取值基础数据!$I:$I,$A11,销售取值基础数据!$B:$B,FR$4),""))</f>
        <v>0</v>
      </c>
      <c r="FS11" s="23" cm="1">
        <f t="array" ref="FS11" ca="1">_xlfn.IFS($A$2="销售计划（销售后）",_xlfn.IFS(FS$4&lt;$C11,($L11-SUMIFS(销售取值基础数据!$J:$J,销售取值基础数据!$I:$I,$A11,销售取值基础数据!$B:$B,"&lt;="&amp;FR$4))*100%/(180-FR$4),FS$4&gt;=$C11,($L11-SUM(辅助表!$P11:FS11))*100%/(180-FR$4)),$A$2="销售计划（销售前）",$L11*80%/180,$A$2="达成情况",IF(FS$4&gt;=$C11,"实际销售数量未更新",IF($C11&gt;FS$4,SUMIFS(销售取值基础数据!$J:$J,销售取值基础数据!$I:$I,$A11,销售取值基础数据!$B:$B,FS$4),"")/(_xlfn.IFS(FS$4&lt;$C11,($L11-SUMIFS(销售取值基础数据!$J:$J,销售取值基础数据!$I:$I,$A11,销售取值基础数据!$B:$B,"&lt;="&amp;FR$4))*100%/(180-FR$4),FS$4&gt;=$C11,($L11-SUM(辅助表!$P11:FS11))*100%/(180-FR$4)))),$A$2="实际销售",IF($C11&gt;FS$4,SUMIFS(销售取值基础数据!$J:$J,销售取值基础数据!$I:$I,$A11,销售取值基础数据!$B:$B,FS$4),""))</f>
        <v>0</v>
      </c>
      <c r="FT11" s="23" cm="1">
        <f t="array" ref="FT11" ca="1">_xlfn.IFS($A$2="销售计划（销售后）",_xlfn.IFS(FT$4&lt;$C11,($L11-SUMIFS(销售取值基础数据!$J:$J,销售取值基础数据!$I:$I,$A11,销售取值基础数据!$B:$B,"&lt;="&amp;FS$4))*100%/(180-FS$4),FT$4&gt;=$C11,($L11-SUM(辅助表!$P11:FT11))*100%/(180-FS$4)),$A$2="销售计划（销售前）",$L11*80%/180,$A$2="达成情况",IF(FT$4&gt;=$C11,"实际销售数量未更新",IF($C11&gt;FT$4,SUMIFS(销售取值基础数据!$J:$J,销售取值基础数据!$I:$I,$A11,销售取值基础数据!$B:$B,FT$4),"")/(_xlfn.IFS(FT$4&lt;$C11,($L11-SUMIFS(销售取值基础数据!$J:$J,销售取值基础数据!$I:$I,$A11,销售取值基础数据!$B:$B,"&lt;="&amp;FS$4))*100%/(180-FS$4),FT$4&gt;=$C11,($L11-SUM(辅助表!$P11:FT11))*100%/(180-FS$4)))),$A$2="实际销售",IF($C11&gt;FT$4,SUMIFS(销售取值基础数据!$J:$J,销售取值基础数据!$I:$I,$A11,销售取值基础数据!$B:$B,FT$4),""))</f>
        <v>0</v>
      </c>
      <c r="FU11" s="23" cm="1">
        <f t="array" ref="FU11" ca="1">_xlfn.IFS($A$2="销售计划（销售后）",_xlfn.IFS(FU$4&lt;$C11,($L11-SUMIFS(销售取值基础数据!$J:$J,销售取值基础数据!$I:$I,$A11,销售取值基础数据!$B:$B,"&lt;="&amp;FT$4))*100%/(180-FT$4),FU$4&gt;=$C11,($L11-SUM(辅助表!$P11:FU11))*100%/(180-FT$4)),$A$2="销售计划（销售前）",$L11*80%/180,$A$2="达成情况",IF(FU$4&gt;=$C11,"实际销售数量未更新",IF($C11&gt;FU$4,SUMIFS(销售取值基础数据!$J:$J,销售取值基础数据!$I:$I,$A11,销售取值基础数据!$B:$B,FU$4),"")/(_xlfn.IFS(FU$4&lt;$C11,($L11-SUMIFS(销售取值基础数据!$J:$J,销售取值基础数据!$I:$I,$A11,销售取值基础数据!$B:$B,"&lt;="&amp;FT$4))*100%/(180-FT$4),FU$4&gt;=$C11,($L11-SUM(辅助表!$P11:FU11))*100%/(180-FT$4)))),$A$2="实际销售",IF($C11&gt;FU$4,SUMIFS(销售取值基础数据!$J:$J,销售取值基础数据!$I:$I,$A11,销售取值基础数据!$B:$B,FU$4),""))</f>
        <v>0</v>
      </c>
      <c r="FV11" s="23" cm="1">
        <f t="array" ref="FV11" ca="1">_xlfn.IFS($A$2="销售计划（销售后）",_xlfn.IFS(FV$4&lt;$C11,($L11-SUMIFS(销售取值基础数据!$J:$J,销售取值基础数据!$I:$I,$A11,销售取值基础数据!$B:$B,"&lt;="&amp;FU$4))*100%/(180-FU$4),FV$4&gt;=$C11,($L11-SUM(辅助表!$P11:FV11))*100%/(180-FU$4)),$A$2="销售计划（销售前）",$L11*80%/180,$A$2="达成情况",IF(FV$4&gt;=$C11,"实际销售数量未更新",IF($C11&gt;FV$4,SUMIFS(销售取值基础数据!$J:$J,销售取值基础数据!$I:$I,$A11,销售取值基础数据!$B:$B,FV$4),"")/(_xlfn.IFS(FV$4&lt;$C11,($L11-SUMIFS(销售取值基础数据!$J:$J,销售取值基础数据!$I:$I,$A11,销售取值基础数据!$B:$B,"&lt;="&amp;FU$4))*100%/(180-FU$4),FV$4&gt;=$C11,($L11-SUM(辅助表!$P11:FV11))*100%/(180-FU$4)))),$A$2="实际销售",IF($C11&gt;FV$4,SUMIFS(销售取值基础数据!$J:$J,销售取值基础数据!$I:$I,$A11,销售取值基础数据!$B:$B,FV$4),""))</f>
        <v>0</v>
      </c>
      <c r="FW11" s="23" cm="1">
        <f t="array" ref="FW11" ca="1">_xlfn.IFS($A$2="销售计划（销售后）",_xlfn.IFS(FW$4&lt;$C11,($L11-SUMIFS(销售取值基础数据!$J:$J,销售取值基础数据!$I:$I,$A11,销售取值基础数据!$B:$B,"&lt;="&amp;FV$4))*100%/(180-FV$4),FW$4&gt;=$C11,($L11-SUM(辅助表!$P11:FW11))*100%/(180-FV$4)),$A$2="销售计划（销售前）",$L11*80%/180,$A$2="达成情况",IF(FW$4&gt;=$C11,"实际销售数量未更新",IF($C11&gt;FW$4,SUMIFS(销售取值基础数据!$J:$J,销售取值基础数据!$I:$I,$A11,销售取值基础数据!$B:$B,FW$4),"")/(_xlfn.IFS(FW$4&lt;$C11,($L11-SUMIFS(销售取值基础数据!$J:$J,销售取值基础数据!$I:$I,$A11,销售取值基础数据!$B:$B,"&lt;="&amp;FV$4))*100%/(180-FV$4),FW$4&gt;=$C11,($L11-SUM(辅助表!$P11:FW11))*100%/(180-FV$4)))),$A$2="实际销售",IF($C11&gt;FW$4,SUMIFS(销售取值基础数据!$J:$J,销售取值基础数据!$I:$I,$A11,销售取值基础数据!$B:$B,FW$4),""))</f>
        <v>0</v>
      </c>
      <c r="FX11" s="23" cm="1">
        <f t="array" ref="FX11" ca="1">_xlfn.IFS($A$2="销售计划（销售后）",_xlfn.IFS(FX$4&lt;$C11,($L11-SUMIFS(销售取值基础数据!$J:$J,销售取值基础数据!$I:$I,$A11,销售取值基础数据!$B:$B,"&lt;="&amp;FW$4))*100%/(180-FW$4),FX$4&gt;=$C11,($L11-SUM(辅助表!$P11:FX11))*100%/(180-FW$4)),$A$2="销售计划（销售前）",$L11*80%/180,$A$2="达成情况",IF(FX$4&gt;=$C11,"实际销售数量未更新",IF($C11&gt;FX$4,SUMIFS(销售取值基础数据!$J:$J,销售取值基础数据!$I:$I,$A11,销售取值基础数据!$B:$B,FX$4),"")/(_xlfn.IFS(FX$4&lt;$C11,($L11-SUMIFS(销售取值基础数据!$J:$J,销售取值基础数据!$I:$I,$A11,销售取值基础数据!$B:$B,"&lt;="&amp;FW$4))*100%/(180-FW$4),FX$4&gt;=$C11,($L11-SUM(辅助表!$P11:FX11))*100%/(180-FW$4)))),$A$2="实际销售",IF($C11&gt;FX$4,SUMIFS(销售取值基础数据!$J:$J,销售取值基础数据!$I:$I,$A11,销售取值基础数据!$B:$B,FX$4),""))</f>
        <v>0</v>
      </c>
      <c r="FY11" s="23" cm="1">
        <f t="array" ref="FY11" ca="1">_xlfn.IFS($A$2="销售计划（销售后）",_xlfn.IFS(FY$4&lt;$C11,($L11-SUMIFS(销售取值基础数据!$J:$J,销售取值基础数据!$I:$I,$A11,销售取值基础数据!$B:$B,"&lt;="&amp;FX$4))*100%/(180-FX$4),FY$4&gt;=$C11,($L11-SUM(辅助表!$P11:FY11))*100%/(180-FX$4)),$A$2="销售计划（销售前）",$L11*80%/180,$A$2="达成情况",IF(FY$4&gt;=$C11,"实际销售数量未更新",IF($C11&gt;FY$4,SUMIFS(销售取值基础数据!$J:$J,销售取值基础数据!$I:$I,$A11,销售取值基础数据!$B:$B,FY$4),"")/(_xlfn.IFS(FY$4&lt;$C11,($L11-SUMIFS(销售取值基础数据!$J:$J,销售取值基础数据!$I:$I,$A11,销售取值基础数据!$B:$B,"&lt;="&amp;FX$4))*100%/(180-FX$4),FY$4&gt;=$C11,($L11-SUM(辅助表!$P11:FY11))*100%/(180-FX$4)))),$A$2="实际销售",IF($C11&gt;FY$4,SUMIFS(销售取值基础数据!$J:$J,销售取值基础数据!$I:$I,$A11,销售取值基础数据!$B:$B,FY$4),""))</f>
        <v>0</v>
      </c>
      <c r="FZ11" s="23" cm="1">
        <f t="array" ref="FZ11" ca="1">_xlfn.IFS($A$2="销售计划（销售后）",_xlfn.IFS(FZ$4&lt;$C11,($L11-SUMIFS(销售取值基础数据!$J:$J,销售取值基础数据!$I:$I,$A11,销售取值基础数据!$B:$B,"&lt;="&amp;FY$4))*100%/(180-FY$4),FZ$4&gt;=$C11,($L11-SUM(辅助表!$P11:FZ11))*100%/(180-FY$4)),$A$2="销售计划（销售前）",$L11*80%/180,$A$2="达成情况",IF(FZ$4&gt;=$C11,"实际销售数量未更新",IF($C11&gt;FZ$4,SUMIFS(销售取值基础数据!$J:$J,销售取值基础数据!$I:$I,$A11,销售取值基础数据!$B:$B,FZ$4),"")/(_xlfn.IFS(FZ$4&lt;$C11,($L11-SUMIFS(销售取值基础数据!$J:$J,销售取值基础数据!$I:$I,$A11,销售取值基础数据!$B:$B,"&lt;="&amp;FY$4))*100%/(180-FY$4),FZ$4&gt;=$C11,($L11-SUM(辅助表!$P11:FZ11))*100%/(180-FY$4)))),$A$2="实际销售",IF($C11&gt;FZ$4,SUMIFS(销售取值基础数据!$J:$J,销售取值基础数据!$I:$I,$A11,销售取值基础数据!$B:$B,FZ$4),""))</f>
        <v>0</v>
      </c>
      <c r="GA11" s="23" cm="1">
        <f t="array" ref="GA11" ca="1">_xlfn.IFS($A$2="销售计划（销售后）",_xlfn.IFS(GA$4&lt;$C11,($L11-SUMIFS(销售取值基础数据!$J:$J,销售取值基础数据!$I:$I,$A11,销售取值基础数据!$B:$B,"&lt;="&amp;FZ$4))*100%/(180-FZ$4),GA$4&gt;=$C11,($L11-SUM(辅助表!$P11:GA11))*100%/(180-FZ$4)),$A$2="销售计划（销售前）",$L11*80%/180,$A$2="达成情况",IF(GA$4&gt;=$C11,"实际销售数量未更新",IF($C11&gt;GA$4,SUMIFS(销售取值基础数据!$J:$J,销售取值基础数据!$I:$I,$A11,销售取值基础数据!$B:$B,GA$4),"")/(_xlfn.IFS(GA$4&lt;$C11,($L11-SUMIFS(销售取值基础数据!$J:$J,销售取值基础数据!$I:$I,$A11,销售取值基础数据!$B:$B,"&lt;="&amp;FZ$4))*100%/(180-FZ$4),GA$4&gt;=$C11,($L11-SUM(辅助表!$P11:GA11))*100%/(180-FZ$4)))),$A$2="实际销售",IF($C11&gt;GA$4,SUMIFS(销售取值基础数据!$J:$J,销售取值基础数据!$I:$I,$A11,销售取值基础数据!$B:$B,GA$4),""))</f>
        <v>0</v>
      </c>
      <c r="GB11" s="23" cm="1">
        <f t="array" ref="GB11" ca="1">_xlfn.IFS($A$2="销售计划（销售后）",_xlfn.IFS(GB$4&lt;$C11,($L11-SUMIFS(销售取值基础数据!$J:$J,销售取值基础数据!$I:$I,$A11,销售取值基础数据!$B:$B,"&lt;="&amp;GA$4))*100%/(180-GA$4),GB$4&gt;=$C11,($L11-SUM(辅助表!$P11:GB11))*100%/(180-GA$4)),$A$2="销售计划（销售前）",$L11*80%/180,$A$2="达成情况",IF(GB$4&gt;=$C11,"实际销售数量未更新",IF($C11&gt;GB$4,SUMIFS(销售取值基础数据!$J:$J,销售取值基础数据!$I:$I,$A11,销售取值基础数据!$B:$B,GB$4),"")/(_xlfn.IFS(GB$4&lt;$C11,($L11-SUMIFS(销售取值基础数据!$J:$J,销售取值基础数据!$I:$I,$A11,销售取值基础数据!$B:$B,"&lt;="&amp;GA$4))*100%/(180-GA$4),GB$4&gt;=$C11,($L11-SUM(辅助表!$P11:GB11))*100%/(180-GA$4)))),$A$2="实际销售",IF($C11&gt;GB$4,SUMIFS(销售取值基础数据!$J:$J,销售取值基础数据!$I:$I,$A11,销售取值基础数据!$B:$B,GB$4),""))</f>
        <v>0</v>
      </c>
      <c r="GC11" s="23" cm="1">
        <f t="array" ref="GC11" ca="1">_xlfn.IFS($A$2="销售计划（销售后）",_xlfn.IFS(GC$4&lt;$C11,($L11-SUMIFS(销售取值基础数据!$J:$J,销售取值基础数据!$I:$I,$A11,销售取值基础数据!$B:$B,"&lt;="&amp;GB$4))*100%/(180-GB$4),GC$4&gt;=$C11,($L11-SUM(辅助表!$P11:GC11))*100%/(180-GB$4)),$A$2="销售计划（销售前）",$L11*80%/180,$A$2="达成情况",IF(GC$4&gt;=$C11,"实际销售数量未更新",IF($C11&gt;GC$4,SUMIFS(销售取值基础数据!$J:$J,销售取值基础数据!$I:$I,$A11,销售取值基础数据!$B:$B,GC$4),"")/(_xlfn.IFS(GC$4&lt;$C11,($L11-SUMIFS(销售取值基础数据!$J:$J,销售取值基础数据!$I:$I,$A11,销售取值基础数据!$B:$B,"&lt;="&amp;GB$4))*100%/(180-GB$4),GC$4&gt;=$C11,($L11-SUM(辅助表!$P11:GC11))*100%/(180-GB$4)))),$A$2="实际销售",IF($C11&gt;GC$4,SUMIFS(销售取值基础数据!$J:$J,销售取值基础数据!$I:$I,$A11,销售取值基础数据!$B:$B,GC$4),""))</f>
        <v>0</v>
      </c>
      <c r="GD11" s="23" cm="1">
        <f t="array" ref="GD11" ca="1">_xlfn.IFS($A$2="销售计划（销售后）",_xlfn.IFS(GD$4&lt;$C11,($L11-SUMIFS(销售取值基础数据!$J:$J,销售取值基础数据!$I:$I,$A11,销售取值基础数据!$B:$B,"&lt;="&amp;GC$4))*100%/(180-GC$4),GD$4&gt;=$C11,($L11-SUM(辅助表!$P11:GD11))*100%/(180-GC$4)),$A$2="销售计划（销售前）",$L11*80%/180,$A$2="达成情况",IF(GD$4&gt;=$C11,"实际销售数量未更新",IF($C11&gt;GD$4,SUMIFS(销售取值基础数据!$J:$J,销售取值基础数据!$I:$I,$A11,销售取值基础数据!$B:$B,GD$4),"")/(_xlfn.IFS(GD$4&lt;$C11,($L11-SUMIFS(销售取值基础数据!$J:$J,销售取值基础数据!$I:$I,$A11,销售取值基础数据!$B:$B,"&lt;="&amp;GC$4))*100%/(180-GC$4),GD$4&gt;=$C11,($L11-SUM(辅助表!$P11:GD11))*100%/(180-GC$4)))),$A$2="实际销售",IF($C11&gt;GD$4,SUMIFS(销售取值基础数据!$J:$J,销售取值基础数据!$I:$I,$A11,销售取值基础数据!$B:$B,GD$4),""))</f>
        <v>0</v>
      </c>
      <c r="GE11" s="23" cm="1">
        <f t="array" ref="GE11" ca="1">_xlfn.IFS($A$2="销售计划（销售后）",_xlfn.IFS(GE$4&lt;$C11,($L11-SUMIFS(销售取值基础数据!$J:$J,销售取值基础数据!$I:$I,$A11,销售取值基础数据!$B:$B,"&lt;="&amp;GD$4))*100%/(180-GD$4),GE$4&gt;=$C11,($L11-SUM(辅助表!$P11:GE11))*100%/(180-GD$4)),$A$2="销售计划（销售前）",$L11*80%/180,$A$2="达成情况",IF(GE$4&gt;=$C11,"实际销售数量未更新",IF($C11&gt;GE$4,SUMIFS(销售取值基础数据!$J:$J,销售取值基础数据!$I:$I,$A11,销售取值基础数据!$B:$B,GE$4),"")/(_xlfn.IFS(GE$4&lt;$C11,($L11-SUMIFS(销售取值基础数据!$J:$J,销售取值基础数据!$I:$I,$A11,销售取值基础数据!$B:$B,"&lt;="&amp;GD$4))*100%/(180-GD$4),GE$4&gt;=$C11,($L11-SUM(辅助表!$P11:GE11))*100%/(180-GD$4)))),$A$2="实际销售",IF($C11&gt;GE$4,SUMIFS(销售取值基础数据!$J:$J,销售取值基础数据!$I:$I,$A11,销售取值基础数据!$B:$B,GE$4),""))</f>
        <v>0</v>
      </c>
      <c r="GF11" s="23" cm="1">
        <f t="array" ref="GF11" ca="1">_xlfn.IFS($A$2="销售计划（销售后）",_xlfn.IFS(GF$4&lt;$C11,($L11-SUMIFS(销售取值基础数据!$J:$J,销售取值基础数据!$I:$I,$A11,销售取值基础数据!$B:$B,"&lt;="&amp;GE$4))*100%/(180-GE$4),GF$4&gt;=$C11,($L11-SUM(辅助表!$P11:GF11))*100%/(180-GE$4)),$A$2="销售计划（销售前）",$L11*80%/180,$A$2="达成情况",IF(GF$4&gt;=$C11,"实际销售数量未更新",IF($C11&gt;GF$4,SUMIFS(销售取值基础数据!$J:$J,销售取值基础数据!$I:$I,$A11,销售取值基础数据!$B:$B,GF$4),"")/(_xlfn.IFS(GF$4&lt;$C11,($L11-SUMIFS(销售取值基础数据!$J:$J,销售取值基础数据!$I:$I,$A11,销售取值基础数据!$B:$B,"&lt;="&amp;GE$4))*100%/(180-GE$4),GF$4&gt;=$C11,($L11-SUM(辅助表!$P11:GF11))*100%/(180-GE$4)))),$A$2="实际销售",IF($C11&gt;GF$4,SUMIFS(销售取值基础数据!$J:$J,销售取值基础数据!$I:$I,$A11,销售取值基础数据!$B:$B,GF$4),""))</f>
        <v>0</v>
      </c>
      <c r="GG11" s="23" cm="1">
        <f t="array" ref="GG11" ca="1">_xlfn.IFS($A$2="销售计划（销售后）",_xlfn.IFS(GG$4&lt;$C11,($L11-SUMIFS(销售取值基础数据!$J:$J,销售取值基础数据!$I:$I,$A11,销售取值基础数据!$B:$B,"&lt;="&amp;GF$4))*100%/(180-GF$4),GG$4&gt;=$C11,($L11-SUM(辅助表!$P11:GG11))*100%/(180-GF$4)),$A$2="销售计划（销售前）",$L11*80%/180,$A$2="达成情况",IF(GG$4&gt;=$C11,"实际销售数量未更新",IF($C11&gt;GG$4,SUMIFS(销售取值基础数据!$J:$J,销售取值基础数据!$I:$I,$A11,销售取值基础数据!$B:$B,GG$4),"")/(_xlfn.IFS(GG$4&lt;$C11,($L11-SUMIFS(销售取值基础数据!$J:$J,销售取值基础数据!$I:$I,$A11,销售取值基础数据!$B:$B,"&lt;="&amp;GF$4))*100%/(180-GF$4),GG$4&gt;=$C11,($L11-SUM(辅助表!$P11:GG11))*100%/(180-GF$4)))),$A$2="实际销售",IF($C11&gt;GG$4,SUMIFS(销售取值基础数据!$J:$J,销售取值基础数据!$I:$I,$A11,销售取值基础数据!$B:$B,GG$4),""))</f>
        <v>0</v>
      </c>
      <c r="GH11" s="23" cm="1">
        <f t="array" ref="GH11" ca="1">_xlfn.IFS($A$2="销售计划（销售后）",_xlfn.IFS(GH$4&lt;$C11,($L11-SUMIFS(销售取值基础数据!$J:$J,销售取值基础数据!$I:$I,$A11,销售取值基础数据!$B:$B,"&lt;="&amp;GG$4))*100%/(180-GG$4),GH$4&gt;=$C11,($L11-SUM(辅助表!$P11:GH11))*100%/(180-GG$4)),$A$2="销售计划（销售前）",$L11*80%/180,$A$2="达成情况",IF(GH$4&gt;=$C11,"实际销售数量未更新",IF($C11&gt;GH$4,SUMIFS(销售取值基础数据!$J:$J,销售取值基础数据!$I:$I,$A11,销售取值基础数据!$B:$B,GH$4),"")/(_xlfn.IFS(GH$4&lt;$C11,($L11-SUMIFS(销售取值基础数据!$J:$J,销售取值基础数据!$I:$I,$A11,销售取值基础数据!$B:$B,"&lt;="&amp;GG$4))*100%/(180-GG$4),GH$4&gt;=$C11,($L11-SUM(辅助表!$P11:GH11))*100%/(180-GG$4)))),$A$2="实际销售",IF($C11&gt;GH$4,SUMIFS(销售取值基础数据!$J:$J,销售取值基础数据!$I:$I,$A11,销售取值基础数据!$B:$B,GH$4),""))</f>
        <v>0</v>
      </c>
      <c r="GI11" s="23" cm="1">
        <f t="array" ref="GI11" ca="1">_xlfn.IFS($A$2="销售计划（销售后）",_xlfn.IFS(GI$4&lt;$C11,($L11-SUMIFS(销售取值基础数据!$J:$J,销售取值基础数据!$I:$I,$A11,销售取值基础数据!$B:$B,"&lt;="&amp;GH$4))*100%/(180-GH$4),GI$4&gt;=$C11,($L11-SUM(辅助表!$P11:GI11))*100%/(180-GH$4)),$A$2="销售计划（销售前）",$L11*80%/180,$A$2="达成情况",IF(GI$4&gt;=$C11,"实际销售数量未更新",IF($C11&gt;GI$4,SUMIFS(销售取值基础数据!$J:$J,销售取值基础数据!$I:$I,$A11,销售取值基础数据!$B:$B,GI$4),"")/(_xlfn.IFS(GI$4&lt;$C11,($L11-SUMIFS(销售取值基础数据!$J:$J,销售取值基础数据!$I:$I,$A11,销售取值基础数据!$B:$B,"&lt;="&amp;GH$4))*100%/(180-GH$4),GI$4&gt;=$C11,($L11-SUM(辅助表!$P11:GI11))*100%/(180-GH$4)))),$A$2="实际销售",IF($C11&gt;GI$4,SUMIFS(销售取值基础数据!$J:$J,销售取值基础数据!$I:$I,$A11,销售取值基础数据!$B:$B,GI$4),""))</f>
        <v>0</v>
      </c>
      <c r="GJ11" s="23" cm="1">
        <f t="array" ref="GJ11" ca="1">_xlfn.IFS($A$2="销售计划（销售后）",_xlfn.IFS(GJ$4&lt;$C11,($L11-SUMIFS(销售取值基础数据!$J:$J,销售取值基础数据!$I:$I,$A11,销售取值基础数据!$B:$B,"&lt;="&amp;GI$4))*100%/(180-GI$4),GJ$4&gt;=$C11,($L11-SUM(辅助表!$P11:GJ11))*100%/(180-GI$4)),$A$2="销售计划（销售前）",$L11*80%/180,$A$2="达成情况",IF(GJ$4&gt;=$C11,"实际销售数量未更新",IF($C11&gt;GJ$4,SUMIFS(销售取值基础数据!$J:$J,销售取值基础数据!$I:$I,$A11,销售取值基础数据!$B:$B,GJ$4),"")/(_xlfn.IFS(GJ$4&lt;$C11,($L11-SUMIFS(销售取值基础数据!$J:$J,销售取值基础数据!$I:$I,$A11,销售取值基础数据!$B:$B,"&lt;="&amp;GI$4))*100%/(180-GI$4),GJ$4&gt;=$C11,($L11-SUM(辅助表!$P11:GJ11))*100%/(180-GI$4)))),$A$2="实际销售",IF($C11&gt;GJ$4,SUMIFS(销售取值基础数据!$J:$J,销售取值基础数据!$I:$I,$A11,销售取值基础数据!$B:$B,GJ$4),""))</f>
        <v>0</v>
      </c>
      <c r="GK11" s="23" cm="1">
        <f t="array" ref="GK11" ca="1">_xlfn.IFS($A$2="销售计划（销售后）",_xlfn.IFS(GK$4&lt;$C11,($L11-SUMIFS(销售取值基础数据!$J:$J,销售取值基础数据!$I:$I,$A11,销售取值基础数据!$B:$B,"&lt;="&amp;GJ$4))*100%/(180-GJ$4),GK$4&gt;=$C11,($L11-SUM(辅助表!$P11:GK11))*100%/(180-GJ$4)),$A$2="销售计划（销售前）",$L11*80%/180,$A$2="达成情况",IF(GK$4&gt;=$C11,"实际销售数量未更新",IF($C11&gt;GK$4,SUMIFS(销售取值基础数据!$J:$J,销售取值基础数据!$I:$I,$A11,销售取值基础数据!$B:$B,GK$4),"")/(_xlfn.IFS(GK$4&lt;$C11,($L11-SUMIFS(销售取值基础数据!$J:$J,销售取值基础数据!$I:$I,$A11,销售取值基础数据!$B:$B,"&lt;="&amp;GJ$4))*100%/(180-GJ$4),GK$4&gt;=$C11,($L11-SUM(辅助表!$P11:GK11))*100%/(180-GJ$4)))),$A$2="实际销售",IF($C11&gt;GK$4,SUMIFS(销售取值基础数据!$J:$J,销售取值基础数据!$I:$I,$A11,销售取值基础数据!$B:$B,GK$4),""))</f>
        <v>0</v>
      </c>
      <c r="GL11" s="23" cm="1">
        <f t="array" ref="GL11" ca="1">_xlfn.IFS($A$2="销售计划（销售后）",_xlfn.IFS(GL$4&lt;$C11,($L11-SUMIFS(销售取值基础数据!$J:$J,销售取值基础数据!$I:$I,$A11,销售取值基础数据!$B:$B,"&lt;="&amp;GK$4))*100%/(180-GK$4),GL$4&gt;=$C11,($L11-SUM(辅助表!$P11:GL11))*100%/(180-GK$4)),$A$2="销售计划（销售前）",$L11*80%/180,$A$2="达成情况",IF(GL$4&gt;=$C11,"实际销售数量未更新",IF($C11&gt;GL$4,SUMIFS(销售取值基础数据!$J:$J,销售取值基础数据!$I:$I,$A11,销售取值基础数据!$B:$B,GL$4),"")/(_xlfn.IFS(GL$4&lt;$C11,($L11-SUMIFS(销售取值基础数据!$J:$J,销售取值基础数据!$I:$I,$A11,销售取值基础数据!$B:$B,"&lt;="&amp;GK$4))*100%/(180-GK$4),GL$4&gt;=$C11,($L11-SUM(辅助表!$P11:GL11))*100%/(180-GK$4)))),$A$2="实际销售",IF($C11&gt;GL$4,SUMIFS(销售取值基础数据!$J:$J,销售取值基础数据!$I:$I,$A11,销售取值基础数据!$B:$B,GL$4),""))</f>
        <v>0</v>
      </c>
    </row>
    <row r="12" spans="1:194" hidden="1" x14ac:dyDescent="0.25">
      <c r="A12" s="9"/>
      <c r="B12" s="8"/>
      <c r="C12" s="29">
        <f t="shared" ca="1" si="3"/>
        <v>46203</v>
      </c>
      <c r="D12" s="29"/>
      <c r="E12" s="9">
        <f t="shared" si="2"/>
        <v>0</v>
      </c>
      <c r="F12" s="35" t="e">
        <f>E12/(SUMIFS(销售取值基础数据!J:J,销售取值基础数据!I:I,A12,销售取值基础数据!F:F,"可取")/30)</f>
        <v>#DIV/0!</v>
      </c>
      <c r="G12" s="9"/>
      <c r="H12" s="10" t="e">
        <f t="shared" si="1"/>
        <v>#DIV/0!</v>
      </c>
      <c r="I12" s="10" t="e">
        <f ca="1">M12/'销售计划（销售前）'!M12</f>
        <v>#NAME?</v>
      </c>
      <c r="J12" s="10" t="e">
        <f ca="1">SUMIFS(销售取值基础数据!J:J,销售取值基础数据!I:I,A12,销售取值基础数据!E:E,"可取")/SUM(INDEX('销售计划（销售前）'!R12:GO12,C12-1):INDEX('销售计划（销售前）'!R12:GO12,C12-7))</f>
        <v>#REF!</v>
      </c>
      <c r="K12" s="10" t="e">
        <f ca="1">SUMIFS(销售取值基础数据!J:J,销售取值基础数据!I:I,A12,销售取值基础数据!F:F,"可取")/SUM(INDEX('销售计划（销售前）'!R12:GO12,C12-1):INDEX('销售计划（销售前）'!R12:GO12,C12-30))</f>
        <v>#REF!</v>
      </c>
      <c r="L12" s="9"/>
      <c r="M12" s="40" t="e">
        <f ca="1">_xlfn.XLOOKUP(A12,销售取值基础数据!I:I,销售取值基础数据!J:J,0,0,-1)</f>
        <v>#NAME?</v>
      </c>
      <c r="N12" s="36" t="str" cm="1">
        <f t="array" ref="N12" ca="1">IF($A$2="销售计划（销售后）",IF(C12&gt;180,"0",INDEX(O12:GL12,C12)),"")</f>
        <v>0</v>
      </c>
      <c r="O12" s="23" cm="1">
        <f t="array" ref="O12" ca="1">_xlfn.IFS($A$2="销售计划（销售后）",$L12*80%/180,$A$2="销售计划（销售前）",$L12*80%/180,$A$2="达成情况",IF(O$4&gt;=$C12,"实际销售数量未更新",SUMIFS(销售取值基础数据!J:J,销售取值基础数据!I:I,A12,销售取值基础数据!B:B,$O$4)/($L12*80%/180)),$A$2="实际销售",SUMIFS(销售取值基础数据!J:J,销售取值基础数据!I:I,A12,销售取值基础数据!B:B,$O$4))</f>
        <v>0</v>
      </c>
      <c r="P12" s="23" cm="1">
        <f t="array" ref="P12" ca="1">_xlfn.IFS($A$2="销售计划（销售后）",_xlfn.IFS(P$4&lt;$C12,($L12-SUMIFS(销售取值基础数据!$J:$J,销售取值基础数据!$I:$I,$A12,销售取值基础数据!$B:$B,"&lt;="&amp;O$4))*80%/(180-O$4),P$4&gt;=$C12,($L12-SUM(辅助表!$P12:P12))*80%/(180-O$4)),$A$2="销售计划（销售前）",$L12*80%/180,$A$2="达成情况",IF(P$4&gt;=$C12,"实际销售数量未更新",IF($C12&gt;P$4,SUMIFS(销售取值基础数据!$J:$J,销售取值基础数据!$I:$I,$A12,销售取值基础数据!$B:$B,P$4),"")/(_xlfn.IFS(P$4&lt;$C12,($L12-SUMIFS(销售取值基础数据!$J:$J,销售取值基础数据!$I:$I,$A12,销售取值基础数据!$B:$B,"&lt;="&amp;O$4))*80%/(180-O$4),P$4&gt;=$C12,($L12-SUM(辅助表!$P12:P12))*80%/(180-O$4)))),$A$2="实际销售",IF($C12&gt;P$4,SUMIFS(销售取值基础数据!$J:$J,销售取值基础数据!$I:$I,$A12,销售取值基础数据!$B:$B,P$4),""))</f>
        <v>0</v>
      </c>
      <c r="Q12" s="23" cm="1">
        <f t="array" ref="Q12" ca="1">_xlfn.IFS($A$2="销售计划（销售后）",_xlfn.IFS(Q$4&lt;$C12,($L12-SUMIFS(销售取值基础数据!$J:$J,销售取值基础数据!$I:$I,$A12,销售取值基础数据!$B:$B,"&lt;="&amp;P$4))*80%/(180-P$4),Q$4&gt;=$C12,($L12-SUM(辅助表!$P12:Q12))*80%/(180-P$4)),$A$2="销售计划（销售前）",$L12*80%/180,$A$2="达成情况",IF(Q$4&gt;=$C12,"实际销售数量未更新",IF($C12&gt;Q$4,SUMIFS(销售取值基础数据!$J:$J,销售取值基础数据!$I:$I,$A12,销售取值基础数据!$B:$B,Q$4),"")/(_xlfn.IFS(Q$4&lt;$C12,($L12-SUMIFS(销售取值基础数据!$J:$J,销售取值基础数据!$I:$I,$A12,销售取值基础数据!$B:$B,"&lt;="&amp;P$4))*80%/(180-P$4),Q$4&gt;=$C12,($L12-SUM(辅助表!$P12:Q12))*80%/(180-P$4)))),$A$2="实际销售",IF($C12&gt;Q$4,SUMIFS(销售取值基础数据!$J:$J,销售取值基础数据!$I:$I,$A12,销售取值基础数据!$B:$B,Q$4),""))</f>
        <v>0</v>
      </c>
      <c r="R12" s="23" cm="1">
        <f t="array" ref="R12" ca="1">_xlfn.IFS($A$2="销售计划（销售后）",_xlfn.IFS(R$4&lt;$C12,($L12-SUMIFS(销售取值基础数据!$J:$J,销售取值基础数据!$I:$I,$A12,销售取值基础数据!$B:$B,"&lt;="&amp;Q$4))*80%/(180-Q$4),R$4&gt;=$C12,($L12-SUM(辅助表!$P12:R12))*80%/(180-Q$4)),$A$2="销售计划（销售前）",$L12*80%/180,$A$2="达成情况",IF(R$4&gt;=$C12,"实际销售数量未更新",IF($C12&gt;R$4,SUMIFS(销售取值基础数据!$J:$J,销售取值基础数据!$I:$I,$A12,销售取值基础数据!$B:$B,R$4),"")/(_xlfn.IFS(R$4&lt;$C12,($L12-SUMIFS(销售取值基础数据!$J:$J,销售取值基础数据!$I:$I,$A12,销售取值基础数据!$B:$B,"&lt;="&amp;Q$4))*80%/(180-Q$4),R$4&gt;=$C12,($L12-SUM(辅助表!$P12:R12))*80%/(180-Q$4)))),$A$2="实际销售",IF($C12&gt;R$4,SUMIFS(销售取值基础数据!$J:$J,销售取值基础数据!$I:$I,$A12,销售取值基础数据!$B:$B,R$4),""))</f>
        <v>0</v>
      </c>
      <c r="S12" s="23" cm="1">
        <f t="array" ref="S12" ca="1">_xlfn.IFS($A$2="销售计划（销售后）",_xlfn.IFS(S$4&lt;$C12,($L12-SUMIFS(销售取值基础数据!$J:$J,销售取值基础数据!$I:$I,$A12,销售取值基础数据!$B:$B,"&lt;="&amp;R$4))*80%/(180-R$4),S$4&gt;=$C12,($L12-SUM(辅助表!$P12:S12))*80%/(180-R$4)),$A$2="销售计划（销售前）",$L12*80%/180,$A$2="达成情况",IF(S$4&gt;=$C12,"实际销售数量未更新",IF($C12&gt;S$4,SUMIFS(销售取值基础数据!$J:$J,销售取值基础数据!$I:$I,$A12,销售取值基础数据!$B:$B,S$4),"")/(_xlfn.IFS(S$4&lt;$C12,($L12-SUMIFS(销售取值基础数据!$J:$J,销售取值基础数据!$I:$I,$A12,销售取值基础数据!$B:$B,"&lt;="&amp;R$4))*80%/(180-R$4),S$4&gt;=$C12,($L12-SUM(辅助表!$P12:S12))*80%/(180-R$4)))),$A$2="实际销售",IF($C12&gt;S$4,SUMIFS(销售取值基础数据!$J:$J,销售取值基础数据!$I:$I,$A12,销售取值基础数据!$B:$B,S$4),""))</f>
        <v>0</v>
      </c>
      <c r="T12" s="23" cm="1">
        <f t="array" ref="T12" ca="1">_xlfn.IFS($A$2="销售计划（销售后）",_xlfn.IFS(T$4&lt;$C12,($L12-SUMIFS(销售取值基础数据!$J:$J,销售取值基础数据!$I:$I,$A12,销售取值基础数据!$B:$B,"&lt;="&amp;S$4))*80%/(180-S$4),T$4&gt;=$C12,($L12-SUM(辅助表!$P12:T12))*80%/(180-S$4)),$A$2="销售计划（销售前）",$L12*80%/180,$A$2="达成情况",IF(T$4&gt;=$C12,"实际销售数量未更新",IF($C12&gt;T$4,SUMIFS(销售取值基础数据!$J:$J,销售取值基础数据!$I:$I,$A12,销售取值基础数据!$B:$B,T$4),"")/(_xlfn.IFS(T$4&lt;$C12,($L12-SUMIFS(销售取值基础数据!$J:$J,销售取值基础数据!$I:$I,$A12,销售取值基础数据!$B:$B,"&lt;="&amp;S$4))*80%/(180-S$4),T$4&gt;=$C12,($L12-SUM(辅助表!$P12:T12))*80%/(180-S$4)))),$A$2="实际销售",IF($C12&gt;T$4,SUMIFS(销售取值基础数据!$J:$J,销售取值基础数据!$I:$I,$A12,销售取值基础数据!$B:$B,T$4),""))</f>
        <v>0</v>
      </c>
      <c r="U12" s="23" cm="1">
        <f t="array" ref="U12" ca="1">_xlfn.IFS($A$2="销售计划（销售后）",_xlfn.IFS(U$4&lt;$C12,($L12-SUMIFS(销售取值基础数据!$J:$J,销售取值基础数据!$I:$I,$A12,销售取值基础数据!$B:$B,"&lt;="&amp;T$4))*80%/(180-T$4),U$4&gt;=$C12,($L12-SUM(辅助表!$P12:U12))*80%/(180-T$4)),$A$2="销售计划（销售前）",$L12*80%/180,$A$2="达成情况",IF(U$4&gt;=$C12,"实际销售数量未更新",IF($C12&gt;U$4,SUMIFS(销售取值基础数据!$J:$J,销售取值基础数据!$I:$I,$A12,销售取值基础数据!$B:$B,U$4),"")/(_xlfn.IFS(U$4&lt;$C12,($L12-SUMIFS(销售取值基础数据!$J:$J,销售取值基础数据!$I:$I,$A12,销售取值基础数据!$B:$B,"&lt;="&amp;T$4))*80%/(180-T$4),U$4&gt;=$C12,($L12-SUM(辅助表!$P12:U12))*80%/(180-T$4)))),$A$2="实际销售",IF($C12&gt;U$4,SUMIFS(销售取值基础数据!$J:$J,销售取值基础数据!$I:$I,$A12,销售取值基础数据!$B:$B,U$4),""))</f>
        <v>0</v>
      </c>
      <c r="V12" s="23" cm="1">
        <f t="array" ref="V12" ca="1">_xlfn.IFS($A$2="销售计划（销售后）",_xlfn.IFS(V$4&lt;$C12,($L12-SUMIFS(销售取值基础数据!$J:$J,销售取值基础数据!$I:$I,$A12,销售取值基础数据!$B:$B,"&lt;="&amp;U$4))*80%/(180-U$4),V$4&gt;=$C12,($L12-SUM(辅助表!$P12:V12))*80%/(180-U$4)),$A$2="销售计划（销售前）",$L12*80%/180,$A$2="达成情况",IF(V$4&gt;=$C12,"实际销售数量未更新",IF($C12&gt;V$4,SUMIFS(销售取值基础数据!$J:$J,销售取值基础数据!$I:$I,$A12,销售取值基础数据!$B:$B,V$4),"")/(_xlfn.IFS(V$4&lt;$C12,($L12-SUMIFS(销售取值基础数据!$J:$J,销售取值基础数据!$I:$I,$A12,销售取值基础数据!$B:$B,"&lt;="&amp;U$4))*80%/(180-U$4),V$4&gt;=$C12,($L12-SUM(辅助表!$P12:V12))*80%/(180-U$4)))),$A$2="实际销售",IF($C12&gt;V$4,SUMIFS(销售取值基础数据!$J:$J,销售取值基础数据!$I:$I,$A12,销售取值基础数据!$B:$B,V$4),""))</f>
        <v>0</v>
      </c>
      <c r="W12" s="23" cm="1">
        <f t="array" ref="W12" ca="1">_xlfn.IFS($A$2="销售计划（销售后）",_xlfn.IFS(W$4&lt;$C12,($L12-SUMIFS(销售取值基础数据!$J:$J,销售取值基础数据!$I:$I,$A12,销售取值基础数据!$B:$B,"&lt;="&amp;V$4))*80%/(180-V$4),W$4&gt;=$C12,($L12-SUM(辅助表!$P12:W12))*80%/(180-V$4)),$A$2="销售计划（销售前）",$L12*80%/180,$A$2="达成情况",IF(W$4&gt;=$C12,"实际销售数量未更新",IF($C12&gt;W$4,SUMIFS(销售取值基础数据!$J:$J,销售取值基础数据!$I:$I,$A12,销售取值基础数据!$B:$B,W$4),"")/(_xlfn.IFS(W$4&lt;$C12,($L12-SUMIFS(销售取值基础数据!$J:$J,销售取值基础数据!$I:$I,$A12,销售取值基础数据!$B:$B,"&lt;="&amp;V$4))*80%/(180-V$4),W$4&gt;=$C12,($L12-SUM(辅助表!$P12:W12))*80%/(180-V$4)))),$A$2="实际销售",IF($C12&gt;W$4,SUMIFS(销售取值基础数据!$J:$J,销售取值基础数据!$I:$I,$A12,销售取值基础数据!$B:$B,W$4),""))</f>
        <v>0</v>
      </c>
      <c r="X12" s="23" cm="1">
        <f t="array" ref="X12" ca="1">_xlfn.IFS($A$2="销售计划（销售后）",_xlfn.IFS(X$4&lt;$C12,($L12-SUMIFS(销售取值基础数据!$J:$J,销售取值基础数据!$I:$I,$A12,销售取值基础数据!$B:$B,"&lt;="&amp;W$4))*80%/(180-W$4),X$4&gt;=$C12,($L12-SUM(辅助表!$P12:X12))*80%/(180-W$4)),$A$2="销售计划（销售前）",$L12*80%/180,$A$2="达成情况",IF(X$4&gt;=$C12,"实际销售数量未更新",IF($C12&gt;X$4,SUMIFS(销售取值基础数据!$J:$J,销售取值基础数据!$I:$I,$A12,销售取值基础数据!$B:$B,X$4),"")/(_xlfn.IFS(X$4&lt;$C12,($L12-SUMIFS(销售取值基础数据!$J:$J,销售取值基础数据!$I:$I,$A12,销售取值基础数据!$B:$B,"&lt;="&amp;W$4))*80%/(180-W$4),X$4&gt;=$C12,($L12-SUM(辅助表!$P12:X12))*80%/(180-W$4)))),$A$2="实际销售",IF($C12&gt;X$4,SUMIFS(销售取值基础数据!$J:$J,销售取值基础数据!$I:$I,$A12,销售取值基础数据!$B:$B,X$4),""))</f>
        <v>0</v>
      </c>
      <c r="Y12" s="23" cm="1">
        <f t="array" ref="Y12" ca="1">_xlfn.IFS($A$2="销售计划（销售后）",_xlfn.IFS(Y$4&lt;$C12,($L12-SUMIFS(销售取值基础数据!$J:$J,销售取值基础数据!$I:$I,$A12,销售取值基础数据!$B:$B,"&lt;="&amp;X$4))*80%/(180-X$4),Y$4&gt;=$C12,($L12-SUM(辅助表!$P12:Y12))*80%/(180-X$4)),$A$2="销售计划（销售前）",$L12*80%/180,$A$2="达成情况",IF(Y$4&gt;=$C12,"实际销售数量未更新",IF($C12&gt;Y$4,SUMIFS(销售取值基础数据!$J:$J,销售取值基础数据!$I:$I,$A12,销售取值基础数据!$B:$B,Y$4),"")/(_xlfn.IFS(Y$4&lt;$C12,($L12-SUMIFS(销售取值基础数据!$J:$J,销售取值基础数据!$I:$I,$A12,销售取值基础数据!$B:$B,"&lt;="&amp;X$4))*80%/(180-X$4),Y$4&gt;=$C12,($L12-SUM(辅助表!$P12:Y12))*80%/(180-X$4)))),$A$2="实际销售",IF($C12&gt;Y$4,SUMIFS(销售取值基础数据!$J:$J,销售取值基础数据!$I:$I,$A12,销售取值基础数据!$B:$B,Y$4),""))</f>
        <v>0</v>
      </c>
      <c r="Z12" s="23" cm="1">
        <f t="array" ref="Z12" ca="1">_xlfn.IFS($A$2="销售计划（销售后）",_xlfn.IFS(Z$4&lt;$C12,($L12-SUMIFS(销售取值基础数据!$J:$J,销售取值基础数据!$I:$I,$A12,销售取值基础数据!$B:$B,"&lt;="&amp;Y$4))*80%/(180-Y$4),Z$4&gt;=$C12,($L12-SUM(辅助表!$P12:Z12))*80%/(180-Y$4)),$A$2="销售计划（销售前）",$L12*80%/180,$A$2="达成情况",IF(Z$4&gt;=$C12,"实际销售数量未更新",IF($C12&gt;Z$4,SUMIFS(销售取值基础数据!$J:$J,销售取值基础数据!$I:$I,$A12,销售取值基础数据!$B:$B,Z$4),"")/(_xlfn.IFS(Z$4&lt;$C12,($L12-SUMIFS(销售取值基础数据!$J:$J,销售取值基础数据!$I:$I,$A12,销售取值基础数据!$B:$B,"&lt;="&amp;Y$4))*80%/(180-Y$4),Z$4&gt;=$C12,($L12-SUM(辅助表!$P12:Z12))*80%/(180-Y$4)))),$A$2="实际销售",IF($C12&gt;Z$4,SUMIFS(销售取值基础数据!$J:$J,销售取值基础数据!$I:$I,$A12,销售取值基础数据!$B:$B,Z$4),""))</f>
        <v>0</v>
      </c>
      <c r="AA12" s="23" cm="1">
        <f t="array" ref="AA12" ca="1">_xlfn.IFS($A$2="销售计划（销售后）",_xlfn.IFS(AA$4&lt;$C12,($L12-SUMIFS(销售取值基础数据!$J:$J,销售取值基础数据!$I:$I,$A12,销售取值基础数据!$B:$B,"&lt;="&amp;Z$4))*80%/(180-Z$4),AA$4&gt;=$C12,($L12-SUM(辅助表!$P12:AA12))*80%/(180-Z$4)),$A$2="销售计划（销售前）",$L12*80%/180,$A$2="达成情况",IF(AA$4&gt;=$C12,"实际销售数量未更新",IF($C12&gt;AA$4,SUMIFS(销售取值基础数据!$J:$J,销售取值基础数据!$I:$I,$A12,销售取值基础数据!$B:$B,AA$4),"")/(_xlfn.IFS(AA$4&lt;$C12,($L12-SUMIFS(销售取值基础数据!$J:$J,销售取值基础数据!$I:$I,$A12,销售取值基础数据!$B:$B,"&lt;="&amp;Z$4))*80%/(180-Z$4),AA$4&gt;=$C12,($L12-SUM(辅助表!$P12:AA12))*80%/(180-Z$4)))),$A$2="实际销售",IF($C12&gt;AA$4,SUMIFS(销售取值基础数据!$J:$J,销售取值基础数据!$I:$I,$A12,销售取值基础数据!$B:$B,AA$4),""))</f>
        <v>0</v>
      </c>
      <c r="AB12" s="23" cm="1">
        <f t="array" ref="AB12" ca="1">_xlfn.IFS($A$2="销售计划（销售后）",_xlfn.IFS(AB$4&lt;$C12,($L12-SUMIFS(销售取值基础数据!$J:$J,销售取值基础数据!$I:$I,$A12,销售取值基础数据!$B:$B,"&lt;="&amp;AA$4))*80%/(180-AA$4),AB$4&gt;=$C12,($L12-SUM(辅助表!$P12:AB12))*80%/(180-AA$4)),$A$2="销售计划（销售前）",$L12*80%/180,$A$2="达成情况",IF(AB$4&gt;=$C12,"实际销售数量未更新",IF($C12&gt;AB$4,SUMIFS(销售取值基础数据!$J:$J,销售取值基础数据!$I:$I,$A12,销售取值基础数据!$B:$B,AB$4),"")/(_xlfn.IFS(AB$4&lt;$C12,($L12-SUMIFS(销售取值基础数据!$J:$J,销售取值基础数据!$I:$I,$A12,销售取值基础数据!$B:$B,"&lt;="&amp;AA$4))*80%/(180-AA$4),AB$4&gt;=$C12,($L12-SUM(辅助表!$P12:AB12))*80%/(180-AA$4)))),$A$2="实际销售",IF($C12&gt;AB$4,SUMIFS(销售取值基础数据!$J:$J,销售取值基础数据!$I:$I,$A12,销售取值基础数据!$B:$B,AB$4),""))</f>
        <v>0</v>
      </c>
      <c r="AC12" s="23" cm="1">
        <f t="array" ref="AC12" ca="1">_xlfn.IFS($A$2="销售计划（销售后）",_xlfn.IFS(AC$4&lt;$C12,($L12-SUMIFS(销售取值基础数据!$J:$J,销售取值基础数据!$I:$I,$A12,销售取值基础数据!$B:$B,"&lt;="&amp;AB$4))*80%/(180-AB$4),AC$4&gt;=$C12,($L12-SUM(辅助表!$P12:AC12))*80%/(180-AB$4)),$A$2="销售计划（销售前）",$L12*80%/180,$A$2="达成情况",IF(AC$4&gt;=$C12,"实际销售数量未更新",IF($C12&gt;AC$4,SUMIFS(销售取值基础数据!$J:$J,销售取值基础数据!$I:$I,$A12,销售取值基础数据!$B:$B,AC$4),"")/(_xlfn.IFS(AC$4&lt;$C12,($L12-SUMIFS(销售取值基础数据!$J:$J,销售取值基础数据!$I:$I,$A12,销售取值基础数据!$B:$B,"&lt;="&amp;AB$4))*80%/(180-AB$4),AC$4&gt;=$C12,($L12-SUM(辅助表!$P12:AC12))*80%/(180-AB$4)))),$A$2="实际销售",IF($C12&gt;AC$4,SUMIFS(销售取值基础数据!$J:$J,销售取值基础数据!$I:$I,$A12,销售取值基础数据!$B:$B,AC$4),""))</f>
        <v>0</v>
      </c>
      <c r="AD12" s="23" cm="1">
        <f t="array" ref="AD12" ca="1">_xlfn.IFS($A$2="销售计划（销售后）",_xlfn.IFS(AD$4&lt;$C12,($L12-SUMIFS(销售取值基础数据!$J:$J,销售取值基础数据!$I:$I,$A12,销售取值基础数据!$B:$B,"&lt;="&amp;AC$4))*80%/(180-AC$4),AD$4&gt;=$C12,($L12-SUM(辅助表!$P12:AD12))*80%/(180-AC$4)),$A$2="销售计划（销售前）",$L12*80%/180,$A$2="达成情况",IF(AD$4&gt;=$C12,"实际销售数量未更新",IF($C12&gt;AD$4,SUMIFS(销售取值基础数据!$J:$J,销售取值基础数据!$I:$I,$A12,销售取值基础数据!$B:$B,AD$4),"")/(_xlfn.IFS(AD$4&lt;$C12,($L12-SUMIFS(销售取值基础数据!$J:$J,销售取值基础数据!$I:$I,$A12,销售取值基础数据!$B:$B,"&lt;="&amp;AC$4))*80%/(180-AC$4),AD$4&gt;=$C12,($L12-SUM(辅助表!$P12:AD12))*80%/(180-AC$4)))),$A$2="实际销售",IF($C12&gt;AD$4,SUMIFS(销售取值基础数据!$J:$J,销售取值基础数据!$I:$I,$A12,销售取值基础数据!$B:$B,AD$4),""))</f>
        <v>0</v>
      </c>
      <c r="AE12" s="23" cm="1">
        <f t="array" ref="AE12" ca="1">_xlfn.IFS($A$2="销售计划（销售后）",_xlfn.IFS(AE$4&lt;$C12,($L12-SUMIFS(销售取值基础数据!$J:$J,销售取值基础数据!$I:$I,$A12,销售取值基础数据!$B:$B,"&lt;="&amp;AD$4))*80%/(180-AD$4),AE$4&gt;=$C12,($L12-SUM(辅助表!$P12:AE12))*80%/(180-AD$4)),$A$2="销售计划（销售前）",$L12*80%/180,$A$2="达成情况",IF(AE$4&gt;=$C12,"实际销售数量未更新",IF($C12&gt;AE$4,SUMIFS(销售取值基础数据!$J:$J,销售取值基础数据!$I:$I,$A12,销售取值基础数据!$B:$B,AE$4),"")/(_xlfn.IFS(AE$4&lt;$C12,($L12-SUMIFS(销售取值基础数据!$J:$J,销售取值基础数据!$I:$I,$A12,销售取值基础数据!$B:$B,"&lt;="&amp;AD$4))*80%/(180-AD$4),AE$4&gt;=$C12,($L12-SUM(辅助表!$P12:AE12))*80%/(180-AD$4)))),$A$2="实际销售",IF($C12&gt;AE$4,SUMIFS(销售取值基础数据!$J:$J,销售取值基础数据!$I:$I,$A12,销售取值基础数据!$B:$B,AE$4),""))</f>
        <v>0</v>
      </c>
      <c r="AF12" s="23" cm="1">
        <f t="array" ref="AF12" ca="1">_xlfn.IFS($A$2="销售计划（销售后）",_xlfn.IFS(AF$4&lt;$C12,($L12-SUMIFS(销售取值基础数据!$J:$J,销售取值基础数据!$I:$I,$A12,销售取值基础数据!$B:$B,"&lt;="&amp;AE$4))*80%/(180-AE$4),AF$4&gt;=$C12,($L12-SUM(辅助表!$P12:AF12))*80%/(180-AE$4)),$A$2="销售计划（销售前）",$L12*80%/180,$A$2="达成情况",IF(AF$4&gt;=$C12,"实际销售数量未更新",IF($C12&gt;AF$4,SUMIFS(销售取值基础数据!$J:$J,销售取值基础数据!$I:$I,$A12,销售取值基础数据!$B:$B,AF$4),"")/(_xlfn.IFS(AF$4&lt;$C12,($L12-SUMIFS(销售取值基础数据!$J:$J,销售取值基础数据!$I:$I,$A12,销售取值基础数据!$B:$B,"&lt;="&amp;AE$4))*80%/(180-AE$4),AF$4&gt;=$C12,($L12-SUM(辅助表!$P12:AF12))*80%/(180-AE$4)))),$A$2="实际销售",IF($C12&gt;AF$4,SUMIFS(销售取值基础数据!$J:$J,销售取值基础数据!$I:$I,$A12,销售取值基础数据!$B:$B,AF$4),""))</f>
        <v>0</v>
      </c>
      <c r="AG12" s="23" cm="1">
        <f t="array" ref="AG12" ca="1">_xlfn.IFS($A$2="销售计划（销售后）",_xlfn.IFS(AG$4&lt;$C12,($L12-SUMIFS(销售取值基础数据!$J:$J,销售取值基础数据!$I:$I,$A12,销售取值基础数据!$B:$B,"&lt;="&amp;AF$4))*80%/(180-AF$4),AG$4&gt;=$C12,($L12-SUM(辅助表!$P12:AG12))*80%/(180-AF$4)),$A$2="销售计划（销售前）",$L12*80%/180,$A$2="达成情况",IF(AG$4&gt;=$C12,"实际销售数量未更新",IF($C12&gt;AG$4,SUMIFS(销售取值基础数据!$J:$J,销售取值基础数据!$I:$I,$A12,销售取值基础数据!$B:$B,AG$4),"")/(_xlfn.IFS(AG$4&lt;$C12,($L12-SUMIFS(销售取值基础数据!$J:$J,销售取值基础数据!$I:$I,$A12,销售取值基础数据!$B:$B,"&lt;="&amp;AF$4))*80%/(180-AF$4),AG$4&gt;=$C12,($L12-SUM(辅助表!$P12:AG12))*80%/(180-AF$4)))),$A$2="实际销售",IF($C12&gt;AG$4,SUMIFS(销售取值基础数据!$J:$J,销售取值基础数据!$I:$I,$A12,销售取值基础数据!$B:$B,AG$4),""))</f>
        <v>0</v>
      </c>
      <c r="AH12" s="23" cm="1">
        <f t="array" ref="AH12" ca="1">_xlfn.IFS($A$2="销售计划（销售后）",_xlfn.IFS(AH$4&lt;$C12,($L12-SUMIFS(销售取值基础数据!$J:$J,销售取值基础数据!$I:$I,$A12,销售取值基础数据!$B:$B,"&lt;="&amp;AG$4))*80%/(180-AG$4),AH$4&gt;=$C12,($L12-SUM(辅助表!$P12:AH12))*80%/(180-AG$4)),$A$2="销售计划（销售前）",$L12*80%/180,$A$2="达成情况",IF(AH$4&gt;=$C12,"实际销售数量未更新",IF($C12&gt;AH$4,SUMIFS(销售取值基础数据!$J:$J,销售取值基础数据!$I:$I,$A12,销售取值基础数据!$B:$B,AH$4),"")/(_xlfn.IFS(AH$4&lt;$C12,($L12-SUMIFS(销售取值基础数据!$J:$J,销售取值基础数据!$I:$I,$A12,销售取值基础数据!$B:$B,"&lt;="&amp;AG$4))*80%/(180-AG$4),AH$4&gt;=$C12,($L12-SUM(辅助表!$P12:AH12))*80%/(180-AG$4)))),$A$2="实际销售",IF($C12&gt;AH$4,SUMIFS(销售取值基础数据!$J:$J,销售取值基础数据!$I:$I,$A12,销售取值基础数据!$B:$B,AH$4),""))</f>
        <v>0</v>
      </c>
      <c r="AI12" s="23" cm="1">
        <f t="array" ref="AI12" ca="1">_xlfn.IFS($A$2="销售计划（销售后）",_xlfn.IFS(AI$4&lt;$C12,($L12-SUMIFS(销售取值基础数据!$J:$J,销售取值基础数据!$I:$I,$A12,销售取值基础数据!$B:$B,"&lt;="&amp;AH$4))*80%/(180-AH$4),AI$4&gt;=$C12,($L12-SUM(辅助表!$P12:AI12))*80%/(180-AH$4)),$A$2="销售计划（销售前）",$L12*80%/180,$A$2="达成情况",IF(AI$4&gt;=$C12,"实际销售数量未更新",IF($C12&gt;AI$4,SUMIFS(销售取值基础数据!$J:$J,销售取值基础数据!$I:$I,$A12,销售取值基础数据!$B:$B,AI$4),"")/(_xlfn.IFS(AI$4&lt;$C12,($L12-SUMIFS(销售取值基础数据!$J:$J,销售取值基础数据!$I:$I,$A12,销售取值基础数据!$B:$B,"&lt;="&amp;AH$4))*80%/(180-AH$4),AI$4&gt;=$C12,($L12-SUM(辅助表!$P12:AI12))*80%/(180-AH$4)))),$A$2="实际销售",IF($C12&gt;AI$4,SUMIFS(销售取值基础数据!$J:$J,销售取值基础数据!$I:$I,$A12,销售取值基础数据!$B:$B,AI$4),""))</f>
        <v>0</v>
      </c>
      <c r="AJ12" s="23" cm="1">
        <f t="array" ref="AJ12" ca="1">_xlfn.IFS($A$2="销售计划（销售后）",_xlfn.IFS(AJ$4&lt;$C12,($L12-SUMIFS(销售取值基础数据!$J:$J,销售取值基础数据!$I:$I,$A12,销售取值基础数据!$B:$B,"&lt;="&amp;AI$4))*80%/(180-AI$4),AJ$4&gt;=$C12,($L12-SUM(辅助表!$P12:AJ12))*80%/(180-AI$4)),$A$2="销售计划（销售前）",$L12*80%/180,$A$2="达成情况",IF(AJ$4&gt;=$C12,"实际销售数量未更新",IF($C12&gt;AJ$4,SUMIFS(销售取值基础数据!$J:$J,销售取值基础数据!$I:$I,$A12,销售取值基础数据!$B:$B,AJ$4),"")/(_xlfn.IFS(AJ$4&lt;$C12,($L12-SUMIFS(销售取值基础数据!$J:$J,销售取值基础数据!$I:$I,$A12,销售取值基础数据!$B:$B,"&lt;="&amp;AI$4))*80%/(180-AI$4),AJ$4&gt;=$C12,($L12-SUM(辅助表!$P12:AJ12))*80%/(180-AI$4)))),$A$2="实际销售",IF($C12&gt;AJ$4,SUMIFS(销售取值基础数据!$J:$J,销售取值基础数据!$I:$I,$A12,销售取值基础数据!$B:$B,AJ$4),""))</f>
        <v>0</v>
      </c>
      <c r="AK12" s="23" cm="1">
        <f t="array" ref="AK12" ca="1">_xlfn.IFS($A$2="销售计划（销售后）",_xlfn.IFS(AK$4&lt;$C12,($L12-SUMIFS(销售取值基础数据!$J:$J,销售取值基础数据!$I:$I,$A12,销售取值基础数据!$B:$B,"&lt;="&amp;AJ$4))*80%/(180-AJ$4),AK$4&gt;=$C12,($L12-SUM(辅助表!$P12:AK12))*80%/(180-AJ$4)),$A$2="销售计划（销售前）",$L12*80%/180,$A$2="达成情况",IF(AK$4&gt;=$C12,"实际销售数量未更新",IF($C12&gt;AK$4,SUMIFS(销售取值基础数据!$J:$J,销售取值基础数据!$I:$I,$A12,销售取值基础数据!$B:$B,AK$4),"")/(_xlfn.IFS(AK$4&lt;$C12,($L12-SUMIFS(销售取值基础数据!$J:$J,销售取值基础数据!$I:$I,$A12,销售取值基础数据!$B:$B,"&lt;="&amp;AJ$4))*80%/(180-AJ$4),AK$4&gt;=$C12,($L12-SUM(辅助表!$P12:AK12))*80%/(180-AJ$4)))),$A$2="实际销售",IF($C12&gt;AK$4,SUMIFS(销售取值基础数据!$J:$J,销售取值基础数据!$I:$I,$A12,销售取值基础数据!$B:$B,AK$4),""))</f>
        <v>0</v>
      </c>
      <c r="AL12" s="23" cm="1">
        <f t="array" ref="AL12" ca="1">_xlfn.IFS($A$2="销售计划（销售后）",_xlfn.IFS(AL$4&lt;$C12,($L12-SUMIFS(销售取值基础数据!$J:$J,销售取值基础数据!$I:$I,$A12,销售取值基础数据!$B:$B,"&lt;="&amp;AK$4))*80%/(180-AK$4),AL$4&gt;=$C12,($L12-SUM(辅助表!$P12:AL12))*80%/(180-AK$4)),$A$2="销售计划（销售前）",$L12*80%/180,$A$2="达成情况",IF(AL$4&gt;=$C12,"实际销售数量未更新",IF($C12&gt;AL$4,SUMIFS(销售取值基础数据!$J:$J,销售取值基础数据!$I:$I,$A12,销售取值基础数据!$B:$B,AL$4),"")/(_xlfn.IFS(AL$4&lt;$C12,($L12-SUMIFS(销售取值基础数据!$J:$J,销售取值基础数据!$I:$I,$A12,销售取值基础数据!$B:$B,"&lt;="&amp;AK$4))*80%/(180-AK$4),AL$4&gt;=$C12,($L12-SUM(辅助表!$P12:AL12))*80%/(180-AK$4)))),$A$2="实际销售",IF($C12&gt;AL$4,SUMIFS(销售取值基础数据!$J:$J,销售取值基础数据!$I:$I,$A12,销售取值基础数据!$B:$B,AL$4),""))</f>
        <v>0</v>
      </c>
      <c r="AM12" s="23" cm="1">
        <f t="array" ref="AM12" ca="1">_xlfn.IFS($A$2="销售计划（销售后）",_xlfn.IFS(AM$4&lt;$C12,($L12-SUMIFS(销售取值基础数据!$J:$J,销售取值基础数据!$I:$I,$A12,销售取值基础数据!$B:$B,"&lt;="&amp;AL$4))*80%/(180-AL$4),AM$4&gt;=$C12,($L12-SUM(辅助表!$P12:AM12))*80%/(180-AL$4)),$A$2="销售计划（销售前）",$L12*80%/180,$A$2="达成情况",IF(AM$4&gt;=$C12,"实际销售数量未更新",IF($C12&gt;AM$4,SUMIFS(销售取值基础数据!$J:$J,销售取值基础数据!$I:$I,$A12,销售取值基础数据!$B:$B,AM$4),"")/(_xlfn.IFS(AM$4&lt;$C12,($L12-SUMIFS(销售取值基础数据!$J:$J,销售取值基础数据!$I:$I,$A12,销售取值基础数据!$B:$B,"&lt;="&amp;AL$4))*80%/(180-AL$4),AM$4&gt;=$C12,($L12-SUM(辅助表!$P12:AM12))*80%/(180-AL$4)))),$A$2="实际销售",IF($C12&gt;AM$4,SUMIFS(销售取值基础数据!$J:$J,销售取值基础数据!$I:$I,$A12,销售取值基础数据!$B:$B,AM$4),""))</f>
        <v>0</v>
      </c>
      <c r="AN12" s="23" cm="1">
        <f t="array" ref="AN12" ca="1">_xlfn.IFS($A$2="销售计划（销售后）",_xlfn.IFS(AN$4&lt;$C12,($L12-SUMIFS(销售取值基础数据!$J:$J,销售取值基础数据!$I:$I,$A12,销售取值基础数据!$B:$B,"&lt;="&amp;AM$4))*80%/(180-AM$4),AN$4&gt;=$C12,($L12-SUM(辅助表!$P12:AN12))*80%/(180-AM$4)),$A$2="销售计划（销售前）",$L12*80%/180,$A$2="达成情况",IF(AN$4&gt;=$C12,"实际销售数量未更新",IF($C12&gt;AN$4,SUMIFS(销售取值基础数据!$J:$J,销售取值基础数据!$I:$I,$A12,销售取值基础数据!$B:$B,AN$4),"")/(_xlfn.IFS(AN$4&lt;$C12,($L12-SUMIFS(销售取值基础数据!$J:$J,销售取值基础数据!$I:$I,$A12,销售取值基础数据!$B:$B,"&lt;="&amp;AM$4))*80%/(180-AM$4),AN$4&gt;=$C12,($L12-SUM(辅助表!$P12:AN12))*80%/(180-AM$4)))),$A$2="实际销售",IF($C12&gt;AN$4,SUMIFS(销售取值基础数据!$J:$J,销售取值基础数据!$I:$I,$A12,销售取值基础数据!$B:$B,AN$4),""))</f>
        <v>0</v>
      </c>
      <c r="AO12" s="23" cm="1">
        <f t="array" ref="AO12" ca="1">_xlfn.IFS($A$2="销售计划（销售后）",_xlfn.IFS(AO$4&lt;$C12,($L12-SUMIFS(销售取值基础数据!$J:$J,销售取值基础数据!$I:$I,$A12,销售取值基础数据!$B:$B,"&lt;="&amp;AN$4))*80%/(180-AN$4),AO$4&gt;=$C12,($L12-SUM(辅助表!$P12:AO12))*80%/(180-AN$4)),$A$2="销售计划（销售前）",$L12*80%/180,$A$2="达成情况",IF(AO$4&gt;=$C12,"实际销售数量未更新",IF($C12&gt;AO$4,SUMIFS(销售取值基础数据!$J:$J,销售取值基础数据!$I:$I,$A12,销售取值基础数据!$B:$B,AO$4),"")/(_xlfn.IFS(AO$4&lt;$C12,($L12-SUMIFS(销售取值基础数据!$J:$J,销售取值基础数据!$I:$I,$A12,销售取值基础数据!$B:$B,"&lt;="&amp;AN$4))*80%/(180-AN$4),AO$4&gt;=$C12,($L12-SUM(辅助表!$P12:AO12))*80%/(180-AN$4)))),$A$2="实际销售",IF($C12&gt;AO$4,SUMIFS(销售取值基础数据!$J:$J,销售取值基础数据!$I:$I,$A12,销售取值基础数据!$B:$B,AO$4),""))</f>
        <v>0</v>
      </c>
      <c r="AP12" s="23" cm="1">
        <f t="array" ref="AP12" ca="1">_xlfn.IFS($A$2="销售计划（销售后）",_xlfn.IFS(AP$4&lt;$C12,($L12-SUMIFS(销售取值基础数据!$J:$J,销售取值基础数据!$I:$I,$A12,销售取值基础数据!$B:$B,"&lt;="&amp;AO$4))*80%/(180-AO$4),AP$4&gt;=$C12,($L12-SUM(辅助表!$P12:AP12))*80%/(180-AO$4)),$A$2="销售计划（销售前）",$L12*80%/180,$A$2="达成情况",IF(AP$4&gt;=$C12,"实际销售数量未更新",IF($C12&gt;AP$4,SUMIFS(销售取值基础数据!$J:$J,销售取值基础数据!$I:$I,$A12,销售取值基础数据!$B:$B,AP$4),"")/(_xlfn.IFS(AP$4&lt;$C12,($L12-SUMIFS(销售取值基础数据!$J:$J,销售取值基础数据!$I:$I,$A12,销售取值基础数据!$B:$B,"&lt;="&amp;AO$4))*80%/(180-AO$4),AP$4&gt;=$C12,($L12-SUM(辅助表!$P12:AP12))*80%/(180-AO$4)))),$A$2="实际销售",IF($C12&gt;AP$4,SUMIFS(销售取值基础数据!$J:$J,销售取值基础数据!$I:$I,$A12,销售取值基础数据!$B:$B,AP$4),""))</f>
        <v>0</v>
      </c>
      <c r="AQ12" s="23" cm="1">
        <f t="array" ref="AQ12" ca="1">_xlfn.IFS($A$2="销售计划（销售后）",_xlfn.IFS(AQ$4&lt;$C12,($L12-SUMIFS(销售取值基础数据!$J:$J,销售取值基础数据!$I:$I,$A12,销售取值基础数据!$B:$B,"&lt;="&amp;AP$4))*80%/(180-AP$4),AQ$4&gt;=$C12,($L12-SUM(辅助表!$P12:AQ12))*80%/(180-AP$4)),$A$2="销售计划（销售前）",$L12*80%/180,$A$2="达成情况",IF(AQ$4&gt;=$C12,"实际销售数量未更新",IF($C12&gt;AQ$4,SUMIFS(销售取值基础数据!$J:$J,销售取值基础数据!$I:$I,$A12,销售取值基础数据!$B:$B,AQ$4),"")/(_xlfn.IFS(AQ$4&lt;$C12,($L12-SUMIFS(销售取值基础数据!$J:$J,销售取值基础数据!$I:$I,$A12,销售取值基础数据!$B:$B,"&lt;="&amp;AP$4))*80%/(180-AP$4),AQ$4&gt;=$C12,($L12-SUM(辅助表!$P12:AQ12))*80%/(180-AP$4)))),$A$2="实际销售",IF($C12&gt;AQ$4,SUMIFS(销售取值基础数据!$J:$J,销售取值基础数据!$I:$I,$A12,销售取值基础数据!$B:$B,AQ$4),""))</f>
        <v>0</v>
      </c>
      <c r="AR12" s="23" cm="1">
        <f t="array" ref="AR12" ca="1">_xlfn.IFS($A$2="销售计划（销售后）",_xlfn.IFS(AR$4&lt;$C12,($L12-SUMIFS(销售取值基础数据!$J:$J,销售取值基础数据!$I:$I,$A12,销售取值基础数据!$B:$B,"&lt;="&amp;AQ$4))*80%/(180-AQ$4),AR$4&gt;=$C12,($L12-SUM(辅助表!$P12:AR12))*80%/(180-AQ$4)),$A$2="销售计划（销售前）",$L12*80%/180,$A$2="达成情况",IF(AR$4&gt;=$C12,"实际销售数量未更新",IF($C12&gt;AR$4,SUMIFS(销售取值基础数据!$J:$J,销售取值基础数据!$I:$I,$A12,销售取值基础数据!$B:$B,AR$4),"")/(_xlfn.IFS(AR$4&lt;$C12,($L12-SUMIFS(销售取值基础数据!$J:$J,销售取值基础数据!$I:$I,$A12,销售取值基础数据!$B:$B,"&lt;="&amp;AQ$4))*80%/(180-AQ$4),AR$4&gt;=$C12,($L12-SUM(辅助表!$P12:AR12))*80%/(180-AQ$4)))),$A$2="实际销售",IF($C12&gt;AR$4,SUMIFS(销售取值基础数据!$J:$J,销售取值基础数据!$I:$I,$A12,销售取值基础数据!$B:$B,AR$4),""))</f>
        <v>0</v>
      </c>
      <c r="AS12" s="23" cm="1">
        <f t="array" ref="AS12" ca="1">_xlfn.IFS($A$2="销售计划（销售后）",_xlfn.IFS(AS$4&lt;$C12,($L12-SUMIFS(销售取值基础数据!$J:$J,销售取值基础数据!$I:$I,$A12,销售取值基础数据!$B:$B,"&lt;="&amp;AR$4))*110%/(180-AR$4),AS$4&gt;=$C12,($L12-SUM(辅助表!$P12:AS12))*110%/(180-AR$4)),$A$2="销售计划（销售前）",$L12*80%/180,$A$2="达成情况",IF(AS$4&gt;=$C12,"实际销售数量未更新",IF($C12&gt;AS$4,SUMIFS(销售取值基础数据!$J:$J,销售取值基础数据!$I:$I,$A12,销售取值基础数据!$B:$B,AS$4),"")/_xlfn.IFS(AS$4&lt;$C12,($L12-SUMIFS(销售取值基础数据!$J:$J,销售取值基础数据!$I:$I,$A12,销售取值基础数据!$B:$B,"&lt;="&amp;AR$4))*110%/(180-AR$4),AS$4&gt;=$C12,($L12-SUM(辅助表!$P12:AS12))*110%/(180-AR$4))),$A$2="实际销售",IF($C12&gt;AS$4,SUMIFS(销售取值基础数据!$J:$J,销售取值基础数据!$I:$I,$A12,销售取值基础数据!$B:$B,AS$4),""))</f>
        <v>0</v>
      </c>
      <c r="AT12" s="23" cm="1">
        <f t="array" ref="AT12" ca="1">_xlfn.IFS($A$2="销售计划（销售后）",_xlfn.IFS(AT$4&lt;$C12,($L12-SUMIFS(销售取值基础数据!$J:$J,销售取值基础数据!$I:$I,$A12,销售取值基础数据!$B:$B,"&lt;="&amp;AS$4))*110%/(180-AS$4),AT$4&gt;=$C12,($L12-SUM(辅助表!$P12:AT12))*110%/(180-AS$4)),$A$2="销售计划（销售前）",$L12*80%/180,$A$2="达成情况",IF(AT$4&gt;=$C12,"实际销售数量未更新",IF($C12&gt;AT$4,SUMIFS(销售取值基础数据!$J:$J,销售取值基础数据!$I:$I,$A12,销售取值基础数据!$B:$B,AT$4),"")/_xlfn.IFS(AT$4&lt;$C12,($L12-SUMIFS(销售取值基础数据!$J:$J,销售取值基础数据!$I:$I,$A12,销售取值基础数据!$B:$B,"&lt;="&amp;AS$4))*110%/(180-AS$4),AT$4&gt;=$C12,($L12-SUM(辅助表!$P12:AT12))*110%/(180-AS$4))),$A$2="实际销售",IF($C12&gt;AT$4,SUMIFS(销售取值基础数据!$J:$J,销售取值基础数据!$I:$I,$A12,销售取值基础数据!$B:$B,AT$4),""))</f>
        <v>0</v>
      </c>
      <c r="AU12" s="23" cm="1">
        <f t="array" ref="AU12" ca="1">_xlfn.IFS($A$2="销售计划（销售后）",_xlfn.IFS(AU$4&lt;$C12,($L12-SUMIFS(销售取值基础数据!$J:$J,销售取值基础数据!$I:$I,$A12,销售取值基础数据!$B:$B,"&lt;="&amp;AT$4))*110%/(180-AT$4),AU$4&gt;=$C12,($L12-SUM(辅助表!$P12:AU12))*110%/(180-AT$4)),$A$2="销售计划（销售前）",$L12*80%/180,$A$2="达成情况",IF(AU$4&gt;=$C12,"实际销售数量未更新",IF($C12&gt;AU$4,SUMIFS(销售取值基础数据!$J:$J,销售取值基础数据!$I:$I,$A12,销售取值基础数据!$B:$B,AU$4),"")/_xlfn.IFS(AU$4&lt;$C12,($L12-SUMIFS(销售取值基础数据!$J:$J,销售取值基础数据!$I:$I,$A12,销售取值基础数据!$B:$B,"&lt;="&amp;AT$4))*110%/(180-AT$4),AU$4&gt;=$C12,($L12-SUM(辅助表!$P12:AU12))*110%/(180-AT$4))),$A$2="实际销售",IF($C12&gt;AU$4,SUMIFS(销售取值基础数据!$J:$J,销售取值基础数据!$I:$I,$A12,销售取值基础数据!$B:$B,AU$4),""))</f>
        <v>0</v>
      </c>
      <c r="AV12" s="23" cm="1">
        <f t="array" ref="AV12" ca="1">_xlfn.IFS($A$2="销售计划（销售后）",_xlfn.IFS(AV$4&lt;$C12,($L12-SUMIFS(销售取值基础数据!$J:$J,销售取值基础数据!$I:$I,$A12,销售取值基础数据!$B:$B,"&lt;="&amp;AU$4))*110%/(180-AU$4),AV$4&gt;=$C12,($L12-SUM(辅助表!$P12:AV12))*110%/(180-AU$4)),$A$2="销售计划（销售前）",$L12*80%/180,$A$2="达成情况",IF(AV$4&gt;=$C12,"实际销售数量未更新",IF($C12&gt;AV$4,SUMIFS(销售取值基础数据!$J:$J,销售取值基础数据!$I:$I,$A12,销售取值基础数据!$B:$B,AV$4),"")/_xlfn.IFS(AV$4&lt;$C12,($L12-SUMIFS(销售取值基础数据!$J:$J,销售取值基础数据!$I:$I,$A12,销售取值基础数据!$B:$B,"&lt;="&amp;AU$4))*110%/(180-AU$4),AV$4&gt;=$C12,($L12-SUM(辅助表!$P12:AV12))*110%/(180-AU$4))),$A$2="实际销售",IF($C12&gt;AV$4,SUMIFS(销售取值基础数据!$J:$J,销售取值基础数据!$I:$I,$A12,销售取值基础数据!$B:$B,AV$4),""))</f>
        <v>0</v>
      </c>
      <c r="AW12" s="23" cm="1">
        <f t="array" ref="AW12" ca="1">_xlfn.IFS($A$2="销售计划（销售后）",_xlfn.IFS(AW$4&lt;$C12,($L12-SUMIFS(销售取值基础数据!$J:$J,销售取值基础数据!$I:$I,$A12,销售取值基础数据!$B:$B,"&lt;="&amp;AV$4))*110%/(180-AV$4),AW$4&gt;=$C12,($L12-SUM(辅助表!$P12:AW12))*110%/(180-AV$4)),$A$2="销售计划（销售前）",$L12*80%/180,$A$2="达成情况",IF(AW$4&gt;=$C12,"实际销售数量未更新",IF($C12&gt;AW$4,SUMIFS(销售取值基础数据!$J:$J,销售取值基础数据!$I:$I,$A12,销售取值基础数据!$B:$B,AW$4),"")/_xlfn.IFS(AW$4&lt;$C12,($L12-SUMIFS(销售取值基础数据!$J:$J,销售取值基础数据!$I:$I,$A12,销售取值基础数据!$B:$B,"&lt;="&amp;AV$4))*110%/(180-AV$4),AW$4&gt;=$C12,($L12-SUM(辅助表!$P12:AW12))*110%/(180-AV$4))),$A$2="实际销售",IF($C12&gt;AW$4,SUMIFS(销售取值基础数据!$J:$J,销售取值基础数据!$I:$I,$A12,销售取值基础数据!$B:$B,AW$4),""))</f>
        <v>0</v>
      </c>
      <c r="AX12" s="23" cm="1">
        <f t="array" ref="AX12" ca="1">_xlfn.IFS($A$2="销售计划（销售后）",_xlfn.IFS(AX$4&lt;$C12,($L12-SUMIFS(销售取值基础数据!$J:$J,销售取值基础数据!$I:$I,$A12,销售取值基础数据!$B:$B,"&lt;="&amp;AW$4))*110%/(180-AW$4),AX$4&gt;=$C12,($L12-SUM(辅助表!$P12:AX12))*110%/(180-AW$4)),$A$2="销售计划（销售前）",$L12*80%/180,$A$2="达成情况",IF(AX$4&gt;=$C12,"实际销售数量未更新",IF($C12&gt;AX$4,SUMIFS(销售取值基础数据!$J:$J,销售取值基础数据!$I:$I,$A12,销售取值基础数据!$B:$B,AX$4),"")/_xlfn.IFS(AX$4&lt;$C12,($L12-SUMIFS(销售取值基础数据!$J:$J,销售取值基础数据!$I:$I,$A12,销售取值基础数据!$B:$B,"&lt;="&amp;AW$4))*110%/(180-AW$4),AX$4&gt;=$C12,($L12-SUM(辅助表!$P12:AX12))*110%/(180-AW$4))),$A$2="实际销售",IF($C12&gt;AX$4,SUMIFS(销售取值基础数据!$J:$J,销售取值基础数据!$I:$I,$A12,销售取值基础数据!$B:$B,AX$4),""))</f>
        <v>0</v>
      </c>
      <c r="AY12" s="23" cm="1">
        <f t="array" ref="AY12" ca="1">_xlfn.IFS($A$2="销售计划（销售后）",_xlfn.IFS(AY$4&lt;$C12,($L12-SUMIFS(销售取值基础数据!$J:$J,销售取值基础数据!$I:$I,$A12,销售取值基础数据!$B:$B,"&lt;="&amp;AX$4))*110%/(180-AX$4),AY$4&gt;=$C12,($L12-SUM(辅助表!$P12:AY12))*110%/(180-AX$4)),$A$2="销售计划（销售前）",$L12*80%/180,$A$2="达成情况",IF(AY$4&gt;=$C12,"实际销售数量未更新",IF($C12&gt;AY$4,SUMIFS(销售取值基础数据!$J:$J,销售取值基础数据!$I:$I,$A12,销售取值基础数据!$B:$B,AY$4),"")/_xlfn.IFS(AY$4&lt;$C12,($L12-SUMIFS(销售取值基础数据!$J:$J,销售取值基础数据!$I:$I,$A12,销售取值基础数据!$B:$B,"&lt;="&amp;AX$4))*110%/(180-AX$4),AY$4&gt;=$C12,($L12-SUM(辅助表!$P12:AY12))*110%/(180-AX$4))),$A$2="实际销售",IF($C12&gt;AY$4,SUMIFS(销售取值基础数据!$J:$J,销售取值基础数据!$I:$I,$A12,销售取值基础数据!$B:$B,AY$4),""))</f>
        <v>0</v>
      </c>
      <c r="AZ12" s="23" cm="1">
        <f t="array" ref="AZ12" ca="1">_xlfn.IFS($A$2="销售计划（销售后）",_xlfn.IFS(AZ$4&lt;$C12,($L12-SUMIFS(销售取值基础数据!$J:$J,销售取值基础数据!$I:$I,$A12,销售取值基础数据!$B:$B,"&lt;="&amp;AY$4))*110%/(180-AY$4),AZ$4&gt;=$C12,($L12-SUM(辅助表!$P12:AZ12))*110%/(180-AY$4)),$A$2="销售计划（销售前）",$L12*80%/180,$A$2="达成情况",IF(AZ$4&gt;=$C12,"实际销售数量未更新",IF($C12&gt;AZ$4,SUMIFS(销售取值基础数据!$J:$J,销售取值基础数据!$I:$I,$A12,销售取值基础数据!$B:$B,AZ$4),"")/_xlfn.IFS(AZ$4&lt;$C12,($L12-SUMIFS(销售取值基础数据!$J:$J,销售取值基础数据!$I:$I,$A12,销售取值基础数据!$B:$B,"&lt;="&amp;AY$4))*110%/(180-AY$4),AZ$4&gt;=$C12,($L12-SUM(辅助表!$P12:AZ12))*110%/(180-AY$4))),$A$2="实际销售",IF($C12&gt;AZ$4,SUMIFS(销售取值基础数据!$J:$J,销售取值基础数据!$I:$I,$A12,销售取值基础数据!$B:$B,AZ$4),""))</f>
        <v>0</v>
      </c>
      <c r="BA12" s="23" cm="1">
        <f t="array" ref="BA12" ca="1">_xlfn.IFS($A$2="销售计划（销售后）",_xlfn.IFS(BA$4&lt;$C12,($L12-SUMIFS(销售取值基础数据!$J:$J,销售取值基础数据!$I:$I,$A12,销售取值基础数据!$B:$B,"&lt;="&amp;AZ$4))*110%/(180-AZ$4),BA$4&gt;=$C12,($L12-SUM(辅助表!$P12:BA12))*110%/(180-AZ$4)),$A$2="销售计划（销售前）",$L12*80%/180,$A$2="达成情况",IF(BA$4&gt;=$C12,"实际销售数量未更新",IF($C12&gt;BA$4,SUMIFS(销售取值基础数据!$J:$J,销售取值基础数据!$I:$I,$A12,销售取值基础数据!$B:$B,BA$4),"")/_xlfn.IFS(BA$4&lt;$C12,($L12-SUMIFS(销售取值基础数据!$J:$J,销售取值基础数据!$I:$I,$A12,销售取值基础数据!$B:$B,"&lt;="&amp;AZ$4))*110%/(180-AZ$4),BA$4&gt;=$C12,($L12-SUM(辅助表!$P12:BA12))*110%/(180-AZ$4))),$A$2="实际销售",IF($C12&gt;BA$4,SUMIFS(销售取值基础数据!$J:$J,销售取值基础数据!$I:$I,$A12,销售取值基础数据!$B:$B,BA$4),""))</f>
        <v>0</v>
      </c>
      <c r="BB12" s="23" cm="1">
        <f t="array" ref="BB12" ca="1">_xlfn.IFS($A$2="销售计划（销售后）",_xlfn.IFS(BB$4&lt;$C12,($L12-SUMIFS(销售取值基础数据!$J:$J,销售取值基础数据!$I:$I,$A12,销售取值基础数据!$B:$B,"&lt;="&amp;BA$4))*110%/(180-BA$4),BB$4&gt;=$C12,($L12-SUM(辅助表!$P12:BB12))*110%/(180-BA$4)),$A$2="销售计划（销售前）",$L12*80%/180,$A$2="达成情况",IF(BB$4&gt;=$C12,"实际销售数量未更新",IF($C12&gt;BB$4,SUMIFS(销售取值基础数据!$J:$J,销售取值基础数据!$I:$I,$A12,销售取值基础数据!$B:$B,BB$4),"")/_xlfn.IFS(BB$4&lt;$C12,($L12-SUMIFS(销售取值基础数据!$J:$J,销售取值基础数据!$I:$I,$A12,销售取值基础数据!$B:$B,"&lt;="&amp;BA$4))*110%/(180-BA$4),BB$4&gt;=$C12,($L12-SUM(辅助表!$P12:BB12))*110%/(180-BA$4))),$A$2="实际销售",IF($C12&gt;BB$4,SUMIFS(销售取值基础数据!$J:$J,销售取值基础数据!$I:$I,$A12,销售取值基础数据!$B:$B,BB$4),""))</f>
        <v>0</v>
      </c>
      <c r="BC12" s="23" cm="1">
        <f t="array" ref="BC12" ca="1">_xlfn.IFS($A$2="销售计划（销售后）",_xlfn.IFS(BC$4&lt;$C12,($L12-SUMIFS(销售取值基础数据!$J:$J,销售取值基础数据!$I:$I,$A12,销售取值基础数据!$B:$B,"&lt;="&amp;BB$4))*110%/(180-BB$4),BC$4&gt;=$C12,($L12-SUM(辅助表!$P12:BC12))*110%/(180-BB$4)),$A$2="销售计划（销售前）",$L12*80%/180,$A$2="达成情况",IF(BC$4&gt;=$C12,"实际销售数量未更新",IF($C12&gt;BC$4,SUMIFS(销售取值基础数据!$J:$J,销售取值基础数据!$I:$I,$A12,销售取值基础数据!$B:$B,BC$4),"")/_xlfn.IFS(BC$4&lt;$C12,($L12-SUMIFS(销售取值基础数据!$J:$J,销售取值基础数据!$I:$I,$A12,销售取值基础数据!$B:$B,"&lt;="&amp;BB$4))*110%/(180-BB$4),BC$4&gt;=$C12,($L12-SUM(辅助表!$P12:BC12))*110%/(180-BB$4))),$A$2="实际销售",IF($C12&gt;BC$4,SUMIFS(销售取值基础数据!$J:$J,销售取值基础数据!$I:$I,$A12,销售取值基础数据!$B:$B,BC$4),""))</f>
        <v>0</v>
      </c>
      <c r="BD12" s="23" cm="1">
        <f t="array" ref="BD12" ca="1">_xlfn.IFS($A$2="销售计划（销售后）",_xlfn.IFS(BD$4&lt;$C12,($L12-SUMIFS(销售取值基础数据!$J:$J,销售取值基础数据!$I:$I,$A12,销售取值基础数据!$B:$B,"&lt;="&amp;BC$4))*110%/(180-BC$4),BD$4&gt;=$C12,($L12-SUM(辅助表!$P12:BD12))*110%/(180-BC$4)),$A$2="销售计划（销售前）",$L12*80%/180,$A$2="达成情况",IF(BD$4&gt;=$C12,"实际销售数量未更新",IF($C12&gt;BD$4,SUMIFS(销售取值基础数据!$J:$J,销售取值基础数据!$I:$I,$A12,销售取值基础数据!$B:$B,BD$4),"")/_xlfn.IFS(BD$4&lt;$C12,($L12-SUMIFS(销售取值基础数据!$J:$J,销售取值基础数据!$I:$I,$A12,销售取值基础数据!$B:$B,"&lt;="&amp;BC$4))*110%/(180-BC$4),BD$4&gt;=$C12,($L12-SUM(辅助表!$P12:BD12))*110%/(180-BC$4))),$A$2="实际销售",IF($C12&gt;BD$4,SUMIFS(销售取值基础数据!$J:$J,销售取值基础数据!$I:$I,$A12,销售取值基础数据!$B:$B,BD$4),""))</f>
        <v>0</v>
      </c>
      <c r="BE12" s="23" cm="1">
        <f t="array" ref="BE12" ca="1">_xlfn.IFS($A$2="销售计划（销售后）",_xlfn.IFS(BE$4&lt;$C12,($L12-SUMIFS(销售取值基础数据!$J:$J,销售取值基础数据!$I:$I,$A12,销售取值基础数据!$B:$B,"&lt;="&amp;BD$4))*110%/(180-BD$4),BE$4&gt;=$C12,($L12-SUM(辅助表!$P12:BE12))*110%/(180-BD$4)),$A$2="销售计划（销售前）",$L12*80%/180,$A$2="达成情况",IF(BE$4&gt;=$C12,"实际销售数量未更新",IF($C12&gt;BE$4,SUMIFS(销售取值基础数据!$J:$J,销售取值基础数据!$I:$I,$A12,销售取值基础数据!$B:$B,BE$4),"")/_xlfn.IFS(BE$4&lt;$C12,($L12-SUMIFS(销售取值基础数据!$J:$J,销售取值基础数据!$I:$I,$A12,销售取值基础数据!$B:$B,"&lt;="&amp;BD$4))*110%/(180-BD$4),BE$4&gt;=$C12,($L12-SUM(辅助表!$P12:BE12))*110%/(180-BD$4))),$A$2="实际销售",IF($C12&gt;BE$4,SUMIFS(销售取值基础数据!$J:$J,销售取值基础数据!$I:$I,$A12,销售取值基础数据!$B:$B,BE$4),""))</f>
        <v>0</v>
      </c>
      <c r="BF12" s="23" cm="1">
        <f t="array" ref="BF12" ca="1">_xlfn.IFS($A$2="销售计划（销售后）",_xlfn.IFS(BF$4&lt;$C12,($L12-SUMIFS(销售取值基础数据!$J:$J,销售取值基础数据!$I:$I,$A12,销售取值基础数据!$B:$B,"&lt;="&amp;BE$4))*110%/(180-BE$4),BF$4&gt;=$C12,($L12-SUM(辅助表!$P12:BF12))*110%/(180-BE$4)),$A$2="销售计划（销售前）",$L12*80%/180,$A$2="达成情况",IF(BF$4&gt;=$C12,"实际销售数量未更新",IF($C12&gt;BF$4,SUMIFS(销售取值基础数据!$J:$J,销售取值基础数据!$I:$I,$A12,销售取值基础数据!$B:$B,BF$4),"")/_xlfn.IFS(BF$4&lt;$C12,($L12-SUMIFS(销售取值基础数据!$J:$J,销售取值基础数据!$I:$I,$A12,销售取值基础数据!$B:$B,"&lt;="&amp;BE$4))*110%/(180-BE$4),BF$4&gt;=$C12,($L12-SUM(辅助表!$P12:BF12))*110%/(180-BE$4))),$A$2="实际销售",IF($C12&gt;BF$4,SUMIFS(销售取值基础数据!$J:$J,销售取值基础数据!$I:$I,$A12,销售取值基础数据!$B:$B,BF$4),""))</f>
        <v>0</v>
      </c>
      <c r="BG12" s="23" cm="1">
        <f t="array" ref="BG12" ca="1">_xlfn.IFS($A$2="销售计划（销售后）",_xlfn.IFS(BG$4&lt;$C12,($L12-SUMIFS(销售取值基础数据!$J:$J,销售取值基础数据!$I:$I,$A12,销售取值基础数据!$B:$B,"&lt;="&amp;BF$4))*110%/(180-BF$4),BG$4&gt;=$C12,($L12-SUM(辅助表!$P12:BG12))*110%/(180-BF$4)),$A$2="销售计划（销售前）",$L12*80%/180,$A$2="达成情况",IF(BG$4&gt;=$C12,"实际销售数量未更新",IF($C12&gt;BG$4,SUMIFS(销售取值基础数据!$J:$J,销售取值基础数据!$I:$I,$A12,销售取值基础数据!$B:$B,BG$4),"")/_xlfn.IFS(BG$4&lt;$C12,($L12-SUMIFS(销售取值基础数据!$J:$J,销售取值基础数据!$I:$I,$A12,销售取值基础数据!$B:$B,"&lt;="&amp;BF$4))*110%/(180-BF$4),BG$4&gt;=$C12,($L12-SUM(辅助表!$P12:BG12))*110%/(180-BF$4))),$A$2="实际销售",IF($C12&gt;BG$4,SUMIFS(销售取值基础数据!$J:$J,销售取值基础数据!$I:$I,$A12,销售取值基础数据!$B:$B,BG$4),""))</f>
        <v>0</v>
      </c>
      <c r="BH12" s="23" cm="1">
        <f t="array" ref="BH12" ca="1">_xlfn.IFS($A$2="销售计划（销售后）",_xlfn.IFS(BH$4&lt;$C12,($L12-SUMIFS(销售取值基础数据!$J:$J,销售取值基础数据!$I:$I,$A12,销售取值基础数据!$B:$B,"&lt;="&amp;BG$4))*110%/(180-BG$4),BH$4&gt;=$C12,($L12-SUM(辅助表!$P12:BH12))*110%/(180-BG$4)),$A$2="销售计划（销售前）",$L12*80%/180,$A$2="达成情况",IF(BH$4&gt;=$C12,"实际销售数量未更新",IF($C12&gt;BH$4,SUMIFS(销售取值基础数据!$J:$J,销售取值基础数据!$I:$I,$A12,销售取值基础数据!$B:$B,BH$4),"")/_xlfn.IFS(BH$4&lt;$C12,($L12-SUMIFS(销售取值基础数据!$J:$J,销售取值基础数据!$I:$I,$A12,销售取值基础数据!$B:$B,"&lt;="&amp;BG$4))*110%/(180-BG$4),BH$4&gt;=$C12,($L12-SUM(辅助表!$P12:BH12))*110%/(180-BG$4))),$A$2="实际销售",IF($C12&gt;BH$4,SUMIFS(销售取值基础数据!$J:$J,销售取值基础数据!$I:$I,$A12,销售取值基础数据!$B:$B,BH$4),""))</f>
        <v>0</v>
      </c>
      <c r="BI12" s="23" cm="1">
        <f t="array" ref="BI12" ca="1">_xlfn.IFS($A$2="销售计划（销售后）",_xlfn.IFS(BI$4&lt;$C12,($L12-SUMIFS(销售取值基础数据!$J:$J,销售取值基础数据!$I:$I,$A12,销售取值基础数据!$B:$B,"&lt;="&amp;BH$4))*110%/(180-BH$4),BI$4&gt;=$C12,($L12-SUM(辅助表!$P12:BI12))*110%/(180-BH$4)),$A$2="销售计划（销售前）",$L12*80%/180,$A$2="达成情况",IF(BI$4&gt;=$C12,"实际销售数量未更新",IF($C12&gt;BI$4,SUMIFS(销售取值基础数据!$J:$J,销售取值基础数据!$I:$I,$A12,销售取值基础数据!$B:$B,BI$4),"")/_xlfn.IFS(BI$4&lt;$C12,($L12-SUMIFS(销售取值基础数据!$J:$J,销售取值基础数据!$I:$I,$A12,销售取值基础数据!$B:$B,"&lt;="&amp;BH$4))*110%/(180-BH$4),BI$4&gt;=$C12,($L12-SUM(辅助表!$P12:BI12))*110%/(180-BH$4))),$A$2="实际销售",IF($C12&gt;BI$4,SUMIFS(销售取值基础数据!$J:$J,销售取值基础数据!$I:$I,$A12,销售取值基础数据!$B:$B,BI$4),""))</f>
        <v>0</v>
      </c>
      <c r="BJ12" s="23" cm="1">
        <f t="array" ref="BJ12" ca="1">_xlfn.IFS($A$2="销售计划（销售后）",_xlfn.IFS(BJ$4&lt;$C12,($L12-SUMIFS(销售取值基础数据!$J:$J,销售取值基础数据!$I:$I,$A12,销售取值基础数据!$B:$B,"&lt;="&amp;BI$4))*110%/(180-BI$4),BJ$4&gt;=$C12,($L12-SUM(辅助表!$P12:BJ12))*110%/(180-BI$4)),$A$2="销售计划（销售前）",$L12*80%/180,$A$2="达成情况",IF(BJ$4&gt;=$C12,"实际销售数量未更新",IF($C12&gt;BJ$4,SUMIFS(销售取值基础数据!$J:$J,销售取值基础数据!$I:$I,$A12,销售取值基础数据!$B:$B,BJ$4),"")/_xlfn.IFS(BJ$4&lt;$C12,($L12-SUMIFS(销售取值基础数据!$J:$J,销售取值基础数据!$I:$I,$A12,销售取值基础数据!$B:$B,"&lt;="&amp;BI$4))*110%/(180-BI$4),BJ$4&gt;=$C12,($L12-SUM(辅助表!$P12:BJ12))*110%/(180-BI$4))),$A$2="实际销售",IF($C12&gt;BJ$4,SUMIFS(销售取值基础数据!$J:$J,销售取值基础数据!$I:$I,$A12,销售取值基础数据!$B:$B,BJ$4),""))</f>
        <v>0</v>
      </c>
      <c r="BK12" s="23" cm="1">
        <f t="array" ref="BK12" ca="1">_xlfn.IFS($A$2="销售计划（销售后）",_xlfn.IFS(BK$4&lt;$C12,($L12-SUMIFS(销售取值基础数据!$J:$J,销售取值基础数据!$I:$I,$A12,销售取值基础数据!$B:$B,"&lt;="&amp;BJ$4))*110%/(180-BJ$4),BK$4&gt;=$C12,($L12-SUM(辅助表!$P12:BK12))*110%/(180-BJ$4)),$A$2="销售计划（销售前）",$L12*80%/180,$A$2="达成情况",IF(BK$4&gt;=$C12,"实际销售数量未更新",IF($C12&gt;BK$4,SUMIFS(销售取值基础数据!$J:$J,销售取值基础数据!$I:$I,$A12,销售取值基础数据!$B:$B,BK$4),"")/_xlfn.IFS(BK$4&lt;$C12,($L12-SUMIFS(销售取值基础数据!$J:$J,销售取值基础数据!$I:$I,$A12,销售取值基础数据!$B:$B,"&lt;="&amp;BJ$4))*110%/(180-BJ$4),BK$4&gt;=$C12,($L12-SUM(辅助表!$P12:BK12))*110%/(180-BJ$4))),$A$2="实际销售",IF($C12&gt;BK$4,SUMIFS(销售取值基础数据!$J:$J,销售取值基础数据!$I:$I,$A12,销售取值基础数据!$B:$B,BK$4),""))</f>
        <v>0</v>
      </c>
      <c r="BL12" s="23" cm="1">
        <f t="array" ref="BL12" ca="1">_xlfn.IFS($A$2="销售计划（销售后）",_xlfn.IFS(BL$4&lt;$C12,($L12-SUMIFS(销售取值基础数据!$J:$J,销售取值基础数据!$I:$I,$A12,销售取值基础数据!$B:$B,"&lt;="&amp;BK$4))*110%/(180-BK$4),BL$4&gt;=$C12,($L12-SUM(辅助表!$P12:BL12))*110%/(180-BK$4)),$A$2="销售计划（销售前）",$L12*80%/180,$A$2="达成情况",IF(BL$4&gt;=$C12,"实际销售数量未更新",IF($C12&gt;BL$4,SUMIFS(销售取值基础数据!$J:$J,销售取值基础数据!$I:$I,$A12,销售取值基础数据!$B:$B,BL$4),"")/_xlfn.IFS(BL$4&lt;$C12,($L12-SUMIFS(销售取值基础数据!$J:$J,销售取值基础数据!$I:$I,$A12,销售取值基础数据!$B:$B,"&lt;="&amp;BK$4))*110%/(180-BK$4),BL$4&gt;=$C12,($L12-SUM(辅助表!$P12:BL12))*110%/(180-BK$4))),$A$2="实际销售",IF($C12&gt;BL$4,SUMIFS(销售取值基础数据!$J:$J,销售取值基础数据!$I:$I,$A12,销售取值基础数据!$B:$B,BL$4),""))</f>
        <v>0</v>
      </c>
      <c r="BM12" s="23" cm="1">
        <f t="array" ref="BM12" ca="1">_xlfn.IFS($A$2="销售计划（销售后）",_xlfn.IFS(BM$4&lt;$C12,($L12-SUMIFS(销售取值基础数据!$J:$J,销售取值基础数据!$I:$I,$A12,销售取值基础数据!$B:$B,"&lt;="&amp;BL$4))*110%/(180-BL$4),BM$4&gt;=$C12,($L12-SUM(辅助表!$P12:BM12))*110%/(180-BL$4)),$A$2="销售计划（销售前）",$L12*80%/180,$A$2="达成情况",IF(BM$4&gt;=$C12,"实际销售数量未更新",IF($C12&gt;BM$4,SUMIFS(销售取值基础数据!$J:$J,销售取值基础数据!$I:$I,$A12,销售取值基础数据!$B:$B,BM$4),"")/_xlfn.IFS(BM$4&lt;$C12,($L12-SUMIFS(销售取值基础数据!$J:$J,销售取值基础数据!$I:$I,$A12,销售取值基础数据!$B:$B,"&lt;="&amp;BL$4))*110%/(180-BL$4),BM$4&gt;=$C12,($L12-SUM(辅助表!$P12:BM12))*110%/(180-BL$4))),$A$2="实际销售",IF($C12&gt;BM$4,SUMIFS(销售取值基础数据!$J:$J,销售取值基础数据!$I:$I,$A12,销售取值基础数据!$B:$B,BM$4),""))</f>
        <v>0</v>
      </c>
      <c r="BN12" s="23" cm="1">
        <f t="array" ref="BN12" ca="1">_xlfn.IFS($A$2="销售计划（销售后）",_xlfn.IFS(BN$4&lt;$C12,($L12-SUMIFS(销售取值基础数据!$J:$J,销售取值基础数据!$I:$I,$A12,销售取值基础数据!$B:$B,"&lt;="&amp;BM$4))*110%/(180-BM$4),BN$4&gt;=$C12,($L12-SUM(辅助表!$P12:BN12))*110%/(180-BM$4)),$A$2="销售计划（销售前）",$L12*80%/180,$A$2="达成情况",IF(BN$4&gt;=$C12,"实际销售数量未更新",IF($C12&gt;BN$4,SUMIFS(销售取值基础数据!$J:$J,销售取值基础数据!$I:$I,$A12,销售取值基础数据!$B:$B,BN$4),"")/_xlfn.IFS(BN$4&lt;$C12,($L12-SUMIFS(销售取值基础数据!$J:$J,销售取值基础数据!$I:$I,$A12,销售取值基础数据!$B:$B,"&lt;="&amp;BM$4))*110%/(180-BM$4),BN$4&gt;=$C12,($L12-SUM(辅助表!$P12:BN12))*110%/(180-BM$4))),$A$2="实际销售",IF($C12&gt;BN$4,SUMIFS(销售取值基础数据!$J:$J,销售取值基础数据!$I:$I,$A12,销售取值基础数据!$B:$B,BN$4),""))</f>
        <v>0</v>
      </c>
      <c r="BO12" s="23" cm="1">
        <f t="array" ref="BO12" ca="1">_xlfn.IFS($A$2="销售计划（销售后）",_xlfn.IFS(BO$4&lt;$C12,($L12-SUMIFS(销售取值基础数据!$J:$J,销售取值基础数据!$I:$I,$A12,销售取值基础数据!$B:$B,"&lt;="&amp;BN$4))*110%/(180-BN$4),BO$4&gt;=$C12,($L12-SUM(辅助表!$P12:BO12))*110%/(180-BN$4)),$A$2="销售计划（销售前）",$L12*80%/180,$A$2="达成情况",IF(BO$4&gt;=$C12,"实际销售数量未更新",IF($C12&gt;BO$4,SUMIFS(销售取值基础数据!$J:$J,销售取值基础数据!$I:$I,$A12,销售取值基础数据!$B:$B,BO$4),"")/_xlfn.IFS(BO$4&lt;$C12,($L12-SUMIFS(销售取值基础数据!$J:$J,销售取值基础数据!$I:$I,$A12,销售取值基础数据!$B:$B,"&lt;="&amp;BN$4))*110%/(180-BN$4),BO$4&gt;=$C12,($L12-SUM(辅助表!$P12:BO12))*110%/(180-BN$4))),$A$2="实际销售",IF($C12&gt;BO$4,SUMIFS(销售取值基础数据!$J:$J,销售取值基础数据!$I:$I,$A12,销售取值基础数据!$B:$B,BO$4),""))</f>
        <v>0</v>
      </c>
      <c r="BP12" s="23" cm="1">
        <f t="array" ref="BP12" ca="1">_xlfn.IFS($A$2="销售计划（销售后）",_xlfn.IFS(BP$4&lt;$C12,($L12-SUMIFS(销售取值基础数据!$J:$J,销售取值基础数据!$I:$I,$A12,销售取值基础数据!$B:$B,"&lt;="&amp;BO$4))*110%/(180-BO$4),BP$4&gt;=$C12,($L12-SUM(辅助表!$P12:BP12))*110%/(180-BO$4)),$A$2="销售计划（销售前）",$L12*80%/180,$A$2="达成情况",IF(BP$4&gt;=$C12,"实际销售数量未更新",IF($C12&gt;BP$4,SUMIFS(销售取值基础数据!$J:$J,销售取值基础数据!$I:$I,$A12,销售取值基础数据!$B:$B,BP$4),"")/_xlfn.IFS(BP$4&lt;$C12,($L12-SUMIFS(销售取值基础数据!$J:$J,销售取值基础数据!$I:$I,$A12,销售取值基础数据!$B:$B,"&lt;="&amp;BO$4))*110%/(180-BO$4),BP$4&gt;=$C12,($L12-SUM(辅助表!$P12:BP12))*110%/(180-BO$4))),$A$2="实际销售",IF($C12&gt;BP$4,SUMIFS(销售取值基础数据!$J:$J,销售取值基础数据!$I:$I,$A12,销售取值基础数据!$B:$B,BP$4),""))</f>
        <v>0</v>
      </c>
      <c r="BQ12" s="23" cm="1">
        <f t="array" ref="BQ12" ca="1">_xlfn.IFS($A$2="销售计划（销售后）",_xlfn.IFS(BQ$4&lt;$C12,($L12-SUMIFS(销售取值基础数据!$J:$J,销售取值基础数据!$I:$I,$A12,销售取值基础数据!$B:$B,"&lt;="&amp;BP$4))*110%/(180-BP$4),BQ$4&gt;=$C12,($L12-SUM(辅助表!$P12:BQ12))*110%/(180-BP$4)),$A$2="销售计划（销售前）",$L12*80%/180,$A$2="达成情况",IF(BQ$4&gt;=$C12,"实际销售数量未更新",IF($C12&gt;BQ$4,SUMIFS(销售取值基础数据!$J:$J,销售取值基础数据!$I:$I,$A12,销售取值基础数据!$B:$B,BQ$4),"")/_xlfn.IFS(BQ$4&lt;$C12,($L12-SUMIFS(销售取值基础数据!$J:$J,销售取值基础数据!$I:$I,$A12,销售取值基础数据!$B:$B,"&lt;="&amp;BP$4))*110%/(180-BP$4),BQ$4&gt;=$C12,($L12-SUM(辅助表!$P12:BQ12))*110%/(180-BP$4))),$A$2="实际销售",IF($C12&gt;BQ$4,SUMIFS(销售取值基础数据!$J:$J,销售取值基础数据!$I:$I,$A12,销售取值基础数据!$B:$B,BQ$4),""))</f>
        <v>0</v>
      </c>
      <c r="BR12" s="23" cm="1">
        <f t="array" ref="BR12" ca="1">_xlfn.IFS($A$2="销售计划（销售后）",_xlfn.IFS(BR$4&lt;$C12,($L12-SUMIFS(销售取值基础数据!$J:$J,销售取值基础数据!$I:$I,$A12,销售取值基础数据!$B:$B,"&lt;="&amp;BQ$4))*110%/(180-BQ$4),BR$4&gt;=$C12,($L12-SUM(辅助表!$P12:BR12))*110%/(180-BQ$4)),$A$2="销售计划（销售前）",$L12*80%/180,$A$2="达成情况",IF(BR$4&gt;=$C12,"实际销售数量未更新",IF($C12&gt;BR$4,SUMIFS(销售取值基础数据!$J:$J,销售取值基础数据!$I:$I,$A12,销售取值基础数据!$B:$B,BR$4),"")/_xlfn.IFS(BR$4&lt;$C12,($L12-SUMIFS(销售取值基础数据!$J:$J,销售取值基础数据!$I:$I,$A12,销售取值基础数据!$B:$B,"&lt;="&amp;BQ$4))*110%/(180-BQ$4),BR$4&gt;=$C12,($L12-SUM(辅助表!$P12:BR12))*110%/(180-BQ$4))),$A$2="实际销售",IF($C12&gt;BR$4,SUMIFS(销售取值基础数据!$J:$J,销售取值基础数据!$I:$I,$A12,销售取值基础数据!$B:$B,BR$4),""))</f>
        <v>0</v>
      </c>
      <c r="BS12" s="23" cm="1">
        <f t="array" ref="BS12" ca="1">_xlfn.IFS($A$2="销售计划（销售后）",_xlfn.IFS(BS$4&lt;$C12,($L12-SUMIFS(销售取值基础数据!$J:$J,销售取值基础数据!$I:$I,$A12,销售取值基础数据!$B:$B,"&lt;="&amp;BR$4))*110%/(180-BR$4),BS$4&gt;=$C12,($L12-SUM(辅助表!$P12:BS12))*110%/(180-BR$4)),$A$2="销售计划（销售前）",$L12*80%/180,$A$2="达成情况",IF(BS$4&gt;=$C12,"实际销售数量未更新",IF($C12&gt;BS$4,SUMIFS(销售取值基础数据!$J:$J,销售取值基础数据!$I:$I,$A12,销售取值基础数据!$B:$B,BS$4),"")/_xlfn.IFS(BS$4&lt;$C12,($L12-SUMIFS(销售取值基础数据!$J:$J,销售取值基础数据!$I:$I,$A12,销售取值基础数据!$B:$B,"&lt;="&amp;BR$4))*110%/(180-BR$4),BS$4&gt;=$C12,($L12-SUM(辅助表!$P12:BS12))*110%/(180-BR$4))),$A$2="实际销售",IF($C12&gt;BS$4,SUMIFS(销售取值基础数据!$J:$J,销售取值基础数据!$I:$I,$A12,销售取值基础数据!$B:$B,BS$4),""))</f>
        <v>0</v>
      </c>
      <c r="BT12" s="23" cm="1">
        <f t="array" ref="BT12" ca="1">_xlfn.IFS($A$2="销售计划（销售后）",_xlfn.IFS(BT$4&lt;$C12,($L12-SUMIFS(销售取值基础数据!$J:$J,销售取值基础数据!$I:$I,$A12,销售取值基础数据!$B:$B,"&lt;="&amp;BS$4))*110%/(180-BS$4),BT$4&gt;=$C12,($L12-SUM(辅助表!$P12:BT12))*110%/(180-BS$4)),$A$2="销售计划（销售前）",$L12*80%/180,$A$2="达成情况",IF(BT$4&gt;=$C12,"实际销售数量未更新",IF($C12&gt;BT$4,SUMIFS(销售取值基础数据!$J:$J,销售取值基础数据!$I:$I,$A12,销售取值基础数据!$B:$B,BT$4),"")/_xlfn.IFS(BT$4&lt;$C12,($L12-SUMIFS(销售取值基础数据!$J:$J,销售取值基础数据!$I:$I,$A12,销售取值基础数据!$B:$B,"&lt;="&amp;BS$4))*110%/(180-BS$4),BT$4&gt;=$C12,($L12-SUM(辅助表!$P12:BT12))*110%/(180-BS$4))),$A$2="实际销售",IF($C12&gt;BT$4,SUMIFS(销售取值基础数据!$J:$J,销售取值基础数据!$I:$I,$A12,销售取值基础数据!$B:$B,BT$4),""))</f>
        <v>0</v>
      </c>
      <c r="BU12" s="23" cm="1">
        <f t="array" ref="BU12" ca="1">_xlfn.IFS($A$2="销售计划（销售后）",_xlfn.IFS(BU$4&lt;$C12,($L12-SUMIFS(销售取值基础数据!$J:$J,销售取值基础数据!$I:$I,$A12,销售取值基础数据!$B:$B,"&lt;="&amp;BT$4))*110%/(180-BT$4),BU$4&gt;=$C12,($L12-SUM(辅助表!$P12:BU12))*110%/(180-BT$4)),$A$2="销售计划（销售前）",$L12*80%/180,$A$2="达成情况",IF(BU$4&gt;=$C12,"实际销售数量未更新",IF($C12&gt;BU$4,SUMIFS(销售取值基础数据!$J:$J,销售取值基础数据!$I:$I,$A12,销售取值基础数据!$B:$B,BU$4),"")/_xlfn.IFS(BU$4&lt;$C12,($L12-SUMIFS(销售取值基础数据!$J:$J,销售取值基础数据!$I:$I,$A12,销售取值基础数据!$B:$B,"&lt;="&amp;BT$4))*110%/(180-BT$4),BU$4&gt;=$C12,($L12-SUM(辅助表!$P12:BU12))*110%/(180-BT$4))),$A$2="实际销售",IF($C12&gt;BU$4,SUMIFS(销售取值基础数据!$J:$J,销售取值基础数据!$I:$I,$A12,销售取值基础数据!$B:$B,BU$4),""))</f>
        <v>0</v>
      </c>
      <c r="BV12" s="23" cm="1">
        <f t="array" ref="BV12" ca="1">_xlfn.IFS($A$2="销售计划（销售后）",_xlfn.IFS(BV$4&lt;$C12,($L12-SUMIFS(销售取值基础数据!$J:$J,销售取值基础数据!$I:$I,$A12,销售取值基础数据!$B:$B,"&lt;="&amp;BU$4))*110%/(180-BU$4),BV$4&gt;=$C12,($L12-SUM(辅助表!$P12:BV12))*110%/(180-BU$4)),$A$2="销售计划（销售前）",$L12*80%/180,$A$2="达成情况",IF(BV$4&gt;=$C12,"实际销售数量未更新",IF($C12&gt;BV$4,SUMIFS(销售取值基础数据!$J:$J,销售取值基础数据!$I:$I,$A12,销售取值基础数据!$B:$B,BV$4),"")/_xlfn.IFS(BV$4&lt;$C12,($L12-SUMIFS(销售取值基础数据!$J:$J,销售取值基础数据!$I:$I,$A12,销售取值基础数据!$B:$B,"&lt;="&amp;BU$4))*110%/(180-BU$4),BV$4&gt;=$C12,($L12-SUM(辅助表!$P12:BV12))*110%/(180-BU$4))),$A$2="实际销售",IF($C12&gt;BV$4,SUMIFS(销售取值基础数据!$J:$J,销售取值基础数据!$I:$I,$A12,销售取值基础数据!$B:$B,BV$4),""))</f>
        <v>0</v>
      </c>
      <c r="BW12" s="23" cm="1">
        <f t="array" ref="BW12" ca="1">_xlfn.IFS($A$2="销售计划（销售后）",_xlfn.IFS(BW$4&lt;$C12,($L12-SUMIFS(销售取值基础数据!$J:$J,销售取值基础数据!$I:$I,$A12,销售取值基础数据!$B:$B,"&lt;="&amp;BV$4))*110%/(180-BV$4),BW$4&gt;=$C12,($L12-SUM(辅助表!$P12:BW12))*110%/(180-BV$4)),$A$2="销售计划（销售前）",$L12*80%/180,$A$2="达成情况",IF(BW$4&gt;=$C12,"实际销售数量未更新",IF($C12&gt;BW$4,SUMIFS(销售取值基础数据!$J:$J,销售取值基础数据!$I:$I,$A12,销售取值基础数据!$B:$B,BW$4),"")/_xlfn.IFS(BW$4&lt;$C12,($L12-SUMIFS(销售取值基础数据!$J:$J,销售取值基础数据!$I:$I,$A12,销售取值基础数据!$B:$B,"&lt;="&amp;BV$4))*110%/(180-BV$4),BW$4&gt;=$C12,($L12-SUM(辅助表!$P12:BW12))*110%/(180-BV$4))),$A$2="实际销售",IF($C12&gt;BW$4,SUMIFS(销售取值基础数据!$J:$J,销售取值基础数据!$I:$I,$A12,销售取值基础数据!$B:$B,BW$4),""))</f>
        <v>0</v>
      </c>
      <c r="BX12" s="23" cm="1">
        <f t="array" ref="BX12" ca="1">_xlfn.IFS($A$2="销售计划（销售后）",_xlfn.IFS(BX$4&lt;$C12,($L12-SUMIFS(销售取值基础数据!$J:$J,销售取值基础数据!$I:$I,$A12,销售取值基础数据!$B:$B,"&lt;="&amp;BW$4))*110%/(180-BW$4),BX$4&gt;=$C12,($L12-SUM(辅助表!$P12:BX12))*110%/(180-BW$4)),$A$2="销售计划（销售前）",$L12*80%/180,$A$2="达成情况",IF(BX$4&gt;=$C12,"实际销售数量未更新",IF($C12&gt;BX$4,SUMIFS(销售取值基础数据!$J:$J,销售取值基础数据!$I:$I,$A12,销售取值基础数据!$B:$B,BX$4),"")/_xlfn.IFS(BX$4&lt;$C12,($L12-SUMIFS(销售取值基础数据!$J:$J,销售取值基础数据!$I:$I,$A12,销售取值基础数据!$B:$B,"&lt;="&amp;BW$4))*110%/(180-BW$4),BX$4&gt;=$C12,($L12-SUM(辅助表!$P12:BX12))*110%/(180-BW$4))),$A$2="实际销售",IF($C12&gt;BX$4,SUMIFS(销售取值基础数据!$J:$J,销售取值基础数据!$I:$I,$A12,销售取值基础数据!$B:$B,BX$4),""))</f>
        <v>0</v>
      </c>
      <c r="BY12" s="23" cm="1">
        <f t="array" ref="BY12" ca="1">_xlfn.IFS($A$2="销售计划（销售后）",_xlfn.IFS(BY$4&lt;$C12,($L12-SUMIFS(销售取值基础数据!$J:$J,销售取值基础数据!$I:$I,$A12,销售取值基础数据!$B:$B,"&lt;="&amp;BX$4))*110%/(180-BX$4),BY$4&gt;=$C12,($L12-SUM(辅助表!$P12:BY12))*110%/(180-BX$4)),$A$2="销售计划（销售前）",$L12*80%/180,$A$2="达成情况",IF(BY$4&gt;=$C12,"实际销售数量未更新",IF($C12&gt;BY$4,SUMIFS(销售取值基础数据!$J:$J,销售取值基础数据!$I:$I,$A12,销售取值基础数据!$B:$B,BY$4),"")/_xlfn.IFS(BY$4&lt;$C12,($L12-SUMIFS(销售取值基础数据!$J:$J,销售取值基础数据!$I:$I,$A12,销售取值基础数据!$B:$B,"&lt;="&amp;BX$4))*110%/(180-BX$4),BY$4&gt;=$C12,($L12-SUM(辅助表!$P12:BY12))*110%/(180-BX$4))),$A$2="实际销售",IF($C12&gt;BY$4,SUMIFS(销售取值基础数据!$J:$J,销售取值基础数据!$I:$I,$A12,销售取值基础数据!$B:$B,BY$4),""))</f>
        <v>0</v>
      </c>
      <c r="BZ12" s="23" cm="1">
        <f t="array" ref="BZ12" ca="1">_xlfn.IFS($A$2="销售计划（销售后）",_xlfn.IFS(BZ$4&lt;$C12,($L12-SUMIFS(销售取值基础数据!$J:$J,销售取值基础数据!$I:$I,$A12,销售取值基础数据!$B:$B,"&lt;="&amp;BY$4))*110%/(180-BY$4),BZ$4&gt;=$C12,($L12-SUM(辅助表!$P12:BZ12))*110%/(180-BY$4)),$A$2="销售计划（销售前）",$L12*80%/180,$A$2="达成情况",IF(BZ$4&gt;=$C12,"实际销售数量未更新",IF($C12&gt;BZ$4,SUMIFS(销售取值基础数据!$J:$J,销售取值基础数据!$I:$I,$A12,销售取值基础数据!$B:$B,BZ$4),"")/_xlfn.IFS(BZ$4&lt;$C12,($L12-SUMIFS(销售取值基础数据!$J:$J,销售取值基础数据!$I:$I,$A12,销售取值基础数据!$B:$B,"&lt;="&amp;BY$4))*110%/(180-BY$4),BZ$4&gt;=$C12,($L12-SUM(辅助表!$P12:BZ12))*110%/(180-BY$4))),$A$2="实际销售",IF($C12&gt;BZ$4,SUMIFS(销售取值基础数据!$J:$J,销售取值基础数据!$I:$I,$A12,销售取值基础数据!$B:$B,BZ$4),""))</f>
        <v>0</v>
      </c>
      <c r="CA12" s="23" cm="1">
        <f t="array" ref="CA12" ca="1">_xlfn.IFS($A$2="销售计划（销售后）",_xlfn.IFS(CA$4&lt;$C12,($L12-SUMIFS(销售取值基础数据!$J:$J,销售取值基础数据!$I:$I,$A12,销售取值基础数据!$B:$B,"&lt;="&amp;BZ$4))*110%/(180-BZ$4),CA$4&gt;=$C12,($L12-SUM(辅助表!$P12:CA12))*110%/(180-BZ$4)),$A$2="销售计划（销售前）",$L12*80%/180,$A$2="达成情况",IF(CA$4&gt;=$C12,"实际销售数量未更新",IF($C12&gt;CA$4,SUMIFS(销售取值基础数据!$J:$J,销售取值基础数据!$I:$I,$A12,销售取值基础数据!$B:$B,CA$4),"")/_xlfn.IFS(CA$4&lt;$C12,($L12-SUMIFS(销售取值基础数据!$J:$J,销售取值基础数据!$I:$I,$A12,销售取值基础数据!$B:$B,"&lt;="&amp;BZ$4))*110%/(180-BZ$4),CA$4&gt;=$C12,($L12-SUM(辅助表!$P12:CA12))*110%/(180-BZ$4))),$A$2="实际销售",IF($C12&gt;CA$4,SUMIFS(销售取值基础数据!$J:$J,销售取值基础数据!$I:$I,$A12,销售取值基础数据!$B:$B,CA$4),""))</f>
        <v>0</v>
      </c>
      <c r="CB12" s="23" cm="1">
        <f t="array" ref="CB12" ca="1">_xlfn.IFS($A$2="销售计划（销售后）",_xlfn.IFS(CB$4&lt;$C12,($L12-SUMIFS(销售取值基础数据!$J:$J,销售取值基础数据!$I:$I,$A12,销售取值基础数据!$B:$B,"&lt;="&amp;CA$4))*110%/(180-CA$4),CB$4&gt;=$C12,($L12-SUM(辅助表!$P12:CB12))*110%/(180-CA$4)),$A$2="销售计划（销售前）",$L12*80%/180,$A$2="达成情况",IF(CB$4&gt;=$C12,"实际销售数量未更新",IF($C12&gt;CB$4,SUMIFS(销售取值基础数据!$J:$J,销售取值基础数据!$I:$I,$A12,销售取值基础数据!$B:$B,CB$4),"")/_xlfn.IFS(CB$4&lt;$C12,($L12-SUMIFS(销售取值基础数据!$J:$J,销售取值基础数据!$I:$I,$A12,销售取值基础数据!$B:$B,"&lt;="&amp;CA$4))*110%/(180-CA$4),CB$4&gt;=$C12,($L12-SUM(辅助表!$P12:CB12))*110%/(180-CA$4))),$A$2="实际销售",IF($C12&gt;CB$4,SUMIFS(销售取值基础数据!$J:$J,销售取值基础数据!$I:$I,$A12,销售取值基础数据!$B:$B,CB$4),""))</f>
        <v>0</v>
      </c>
      <c r="CC12" s="23" cm="1">
        <f t="array" ref="CC12" ca="1">_xlfn.IFS($A$2="销售计划（销售后）",_xlfn.IFS(CC$4&lt;$C12,($L12-SUMIFS(销售取值基础数据!$J:$J,销售取值基础数据!$I:$I,$A12,销售取值基础数据!$B:$B,"&lt;="&amp;CB$4))*110%/(180-CB$4),CC$4&gt;=$C12,($L12-SUM(辅助表!$P12:CC12))*110%/(180-CB$4)),$A$2="销售计划（销售前）",$L12*80%/180,$A$2="达成情况",IF(CC$4&gt;=$C12,"实际销售数量未更新",IF($C12&gt;CC$4,SUMIFS(销售取值基础数据!$J:$J,销售取值基础数据!$I:$I,$A12,销售取值基础数据!$B:$B,CC$4),"")/_xlfn.IFS(CC$4&lt;$C12,($L12-SUMIFS(销售取值基础数据!$J:$J,销售取值基础数据!$I:$I,$A12,销售取值基础数据!$B:$B,"&lt;="&amp;CB$4))*110%/(180-CB$4),CC$4&gt;=$C12,($L12-SUM(辅助表!$P12:CC12))*110%/(180-CB$4))),$A$2="实际销售",IF($C12&gt;CC$4,SUMIFS(销售取值基础数据!$J:$J,销售取值基础数据!$I:$I,$A12,销售取值基础数据!$B:$B,CC$4),""))</f>
        <v>0</v>
      </c>
      <c r="CD12" s="23" cm="1">
        <f t="array" ref="CD12" ca="1">_xlfn.IFS($A$2="销售计划（销售后）",_xlfn.IFS(CD$4&lt;$C12,($L12-SUMIFS(销售取值基础数据!$J:$J,销售取值基础数据!$I:$I,$A12,销售取值基础数据!$B:$B,"&lt;="&amp;CC$4))*110%/(180-CC$4),CD$4&gt;=$C12,($L12-SUM(辅助表!$P12:CD12))*110%/(180-CC$4)),$A$2="销售计划（销售前）",$L12*80%/180,$A$2="达成情况",IF(CD$4&gt;=$C12,"实际销售数量未更新",IF($C12&gt;CD$4,SUMIFS(销售取值基础数据!$J:$J,销售取值基础数据!$I:$I,$A12,销售取值基础数据!$B:$B,CD$4),"")/_xlfn.IFS(CD$4&lt;$C12,($L12-SUMIFS(销售取值基础数据!$J:$J,销售取值基础数据!$I:$I,$A12,销售取值基础数据!$B:$B,"&lt;="&amp;CC$4))*110%/(180-CC$4),CD$4&gt;=$C12,($L12-SUM(辅助表!$P12:CD12))*110%/(180-CC$4))),$A$2="实际销售",IF($C12&gt;CD$4,SUMIFS(销售取值基础数据!$J:$J,销售取值基础数据!$I:$I,$A12,销售取值基础数据!$B:$B,CD$4),""))</f>
        <v>0</v>
      </c>
      <c r="CE12" s="23" cm="1">
        <f t="array" ref="CE12" ca="1">_xlfn.IFS($A$2="销售计划（销售后）",_xlfn.IFS(CE$4&lt;$C12,($L12-SUMIFS(销售取值基础数据!$J:$J,销售取值基础数据!$I:$I,$A12,销售取值基础数据!$B:$B,"&lt;="&amp;CD$4))*110%/(180-CD$4),CE$4&gt;=$C12,($L12-SUM(辅助表!$P12:CE12))*110%/(180-CD$4)),$A$2="销售计划（销售前）",$L12*80%/180,$A$2="达成情况",IF(CE$4&gt;=$C12,"实际销售数量未更新",IF($C12&gt;CE$4,SUMIFS(销售取值基础数据!$J:$J,销售取值基础数据!$I:$I,$A12,销售取值基础数据!$B:$B,CE$4),"")/_xlfn.IFS(CE$4&lt;$C12,($L12-SUMIFS(销售取值基础数据!$J:$J,销售取值基础数据!$I:$I,$A12,销售取值基础数据!$B:$B,"&lt;="&amp;CD$4))*110%/(180-CD$4),CE$4&gt;=$C12,($L12-SUM(辅助表!$P12:CE12))*110%/(180-CD$4))),$A$2="实际销售",IF($C12&gt;CE$4,SUMIFS(销售取值基础数据!$J:$J,销售取值基础数据!$I:$I,$A12,销售取值基础数据!$B:$B,CE$4),""))</f>
        <v>0</v>
      </c>
      <c r="CF12" s="23" cm="1">
        <f t="array" ref="CF12" ca="1">_xlfn.IFS($A$2="销售计划（销售后）",_xlfn.IFS(CF$4&lt;$C12,($L12-SUMIFS(销售取值基础数据!$J:$J,销售取值基础数据!$I:$I,$A12,销售取值基础数据!$B:$B,"&lt;="&amp;CE$4))*110%/(180-CE$4),CF$4&gt;=$C12,($L12-SUM(辅助表!$P12:CF12))*110%/(180-CE$4)),$A$2="销售计划（销售前）",$L12*80%/180,$A$2="达成情况",IF(CF$4&gt;=$C12,"实际销售数量未更新",IF($C12&gt;CF$4,SUMIFS(销售取值基础数据!$J:$J,销售取值基础数据!$I:$I,$A12,销售取值基础数据!$B:$B,CF$4),"")/_xlfn.IFS(CF$4&lt;$C12,($L12-SUMIFS(销售取值基础数据!$J:$J,销售取值基础数据!$I:$I,$A12,销售取值基础数据!$B:$B,"&lt;="&amp;CE$4))*110%/(180-CE$4),CF$4&gt;=$C12,($L12-SUM(辅助表!$P12:CF12))*110%/(180-CE$4))),$A$2="实际销售",IF($C12&gt;CF$4,SUMIFS(销售取值基础数据!$J:$J,销售取值基础数据!$I:$I,$A12,销售取值基础数据!$B:$B,CF$4),""))</f>
        <v>0</v>
      </c>
      <c r="CG12" s="23" cm="1">
        <f t="array" ref="CG12" ca="1">_xlfn.IFS($A$2="销售计划（销售后）",_xlfn.IFS(CG$4&lt;$C12,($L12-SUMIFS(销售取值基础数据!$J:$J,销售取值基础数据!$I:$I,$A12,销售取值基础数据!$B:$B,"&lt;="&amp;CF$4))*110%/(180-CF$4),CG$4&gt;=$C12,($L12-SUM(辅助表!$P12:CG12))*110%/(180-CF$4)),$A$2="销售计划（销售前）",$L12*80%/180,$A$2="达成情况",IF(CG$4&gt;=$C12,"实际销售数量未更新",IF($C12&gt;CG$4,SUMIFS(销售取值基础数据!$J:$J,销售取值基础数据!$I:$I,$A12,销售取值基础数据!$B:$B,CG$4),"")/_xlfn.IFS(CG$4&lt;$C12,($L12-SUMIFS(销售取值基础数据!$J:$J,销售取值基础数据!$I:$I,$A12,销售取值基础数据!$B:$B,"&lt;="&amp;CF$4))*110%/(180-CF$4),CG$4&gt;=$C12,($L12-SUM(辅助表!$P12:CG12))*110%/(180-CF$4))),$A$2="实际销售",IF($C12&gt;CG$4,SUMIFS(销售取值基础数据!$J:$J,销售取值基础数据!$I:$I,$A12,销售取值基础数据!$B:$B,CG$4),""))</f>
        <v>0</v>
      </c>
      <c r="CH12" s="23" cm="1">
        <f t="array" ref="CH12" ca="1">_xlfn.IFS($A$2="销售计划（销售后）",_xlfn.IFS(CH$4&lt;$C12,($L12-SUMIFS(销售取值基础数据!$J:$J,销售取值基础数据!$I:$I,$A12,销售取值基础数据!$B:$B,"&lt;="&amp;CG$4))*110%/(180-CG$4),CH$4&gt;=$C12,($L12-SUM(辅助表!$P12:CH12))*110%/(180-CG$4)),$A$2="销售计划（销售前）",$L12*80%/180,$A$2="达成情况",IF(CH$4&gt;=$C12,"实际销售数量未更新",IF($C12&gt;CH$4,SUMIFS(销售取值基础数据!$J:$J,销售取值基础数据!$I:$I,$A12,销售取值基础数据!$B:$B,CH$4),"")/_xlfn.IFS(CH$4&lt;$C12,($L12-SUMIFS(销售取值基础数据!$J:$J,销售取值基础数据!$I:$I,$A12,销售取值基础数据!$B:$B,"&lt;="&amp;CG$4))*110%/(180-CG$4),CH$4&gt;=$C12,($L12-SUM(辅助表!$P12:CH12))*110%/(180-CG$4))),$A$2="实际销售",IF($C12&gt;CH$4,SUMIFS(销售取值基础数据!$J:$J,销售取值基础数据!$I:$I,$A12,销售取值基础数据!$B:$B,CH$4),""))</f>
        <v>0</v>
      </c>
      <c r="CI12" s="23" cm="1">
        <f t="array" ref="CI12" ca="1">_xlfn.IFS($A$2="销售计划（销售后）",_xlfn.IFS(CI$4&lt;$C12,($L12-SUMIFS(销售取值基础数据!$J:$J,销售取值基础数据!$I:$I,$A12,销售取值基础数据!$B:$B,"&lt;="&amp;CH$4))*110%/(180-CH$4),CI$4&gt;=$C12,($L12-SUM(辅助表!$P12:CI12))*110%/(180-CH$4)),$A$2="销售计划（销售前）",$L12*80%/180,$A$2="达成情况",IF(CI$4&gt;=$C12,"实际销售数量未更新",IF($C12&gt;CI$4,SUMIFS(销售取值基础数据!$J:$J,销售取值基础数据!$I:$I,$A12,销售取值基础数据!$B:$B,CI$4),"")/_xlfn.IFS(CI$4&lt;$C12,($L12-SUMIFS(销售取值基础数据!$J:$J,销售取值基础数据!$I:$I,$A12,销售取值基础数据!$B:$B,"&lt;="&amp;CH$4))*110%/(180-CH$4),CI$4&gt;=$C12,($L12-SUM(辅助表!$P12:CI12))*110%/(180-CH$4))),$A$2="实际销售",IF($C12&gt;CI$4,SUMIFS(销售取值基础数据!$J:$J,销售取值基础数据!$I:$I,$A12,销售取值基础数据!$B:$B,CI$4),""))</f>
        <v>0</v>
      </c>
      <c r="CJ12" s="23" cm="1">
        <f t="array" ref="CJ12" ca="1">_xlfn.IFS($A$2="销售计划（销售后）",_xlfn.IFS(CJ$4&lt;$C12,($L12-SUMIFS(销售取值基础数据!$J:$J,销售取值基础数据!$I:$I,$A12,销售取值基础数据!$B:$B,"&lt;="&amp;CI$4))*110%/(180-CI$4),CJ$4&gt;=$C12,($L12-SUM(辅助表!$P12:CJ12))*110%/(180-CI$4)),$A$2="销售计划（销售前）",$L12*80%/180,$A$2="达成情况",IF(CJ$4&gt;=$C12,"实际销售数量未更新",IF($C12&gt;CJ$4,SUMIFS(销售取值基础数据!$J:$J,销售取值基础数据!$I:$I,$A12,销售取值基础数据!$B:$B,CJ$4),"")/_xlfn.IFS(CJ$4&lt;$C12,($L12-SUMIFS(销售取值基础数据!$J:$J,销售取值基础数据!$I:$I,$A12,销售取值基础数据!$B:$B,"&lt;="&amp;CI$4))*110%/(180-CI$4),CJ$4&gt;=$C12,($L12-SUM(辅助表!$P12:CJ12))*110%/(180-CI$4))),$A$2="实际销售",IF($C12&gt;CJ$4,SUMIFS(销售取值基础数据!$J:$J,销售取值基础数据!$I:$I,$A12,销售取值基础数据!$B:$B,CJ$4),""))</f>
        <v>0</v>
      </c>
      <c r="CK12" s="23" cm="1">
        <f t="array" ref="CK12" ca="1">_xlfn.IFS($A$2="销售计划（销售后）",_xlfn.IFS(CK$4&lt;$C12,($L12-SUMIFS(销售取值基础数据!$J:$J,销售取值基础数据!$I:$I,$A12,销售取值基础数据!$B:$B,"&lt;="&amp;CJ$4))*110%/(180-CJ$4),CK$4&gt;=$C12,($L12-SUM(辅助表!$P12:CK12))*110%/(180-CJ$4)),$A$2="销售计划（销售前）",$L12*80%/180,$A$2="达成情况",IF(CK$4&gt;=$C12,"实际销售数量未更新",IF($C12&gt;CK$4,SUMIFS(销售取值基础数据!$J:$J,销售取值基础数据!$I:$I,$A12,销售取值基础数据!$B:$B,CK$4),"")/_xlfn.IFS(CK$4&lt;$C12,($L12-SUMIFS(销售取值基础数据!$J:$J,销售取值基础数据!$I:$I,$A12,销售取值基础数据!$B:$B,"&lt;="&amp;CJ$4))*110%/(180-CJ$4),CK$4&gt;=$C12,($L12-SUM(辅助表!$P12:CK12))*110%/(180-CJ$4))),$A$2="实际销售",IF($C12&gt;CK$4,SUMIFS(销售取值基础数据!$J:$J,销售取值基础数据!$I:$I,$A12,销售取值基础数据!$B:$B,CK$4),""))</f>
        <v>0</v>
      </c>
      <c r="CL12" s="23" cm="1">
        <f t="array" ref="CL12" ca="1">_xlfn.IFS($A$2="销售计划（销售后）",_xlfn.IFS(CL$4&lt;$C12,($L12-SUMIFS(销售取值基础数据!$J:$J,销售取值基础数据!$I:$I,$A12,销售取值基础数据!$B:$B,"&lt;="&amp;CK$4))*110%/(180-CK$4),CL$4&gt;=$C12,($L12-SUM(辅助表!$P12:CL12))*110%/(180-CK$4)),$A$2="销售计划（销售前）",$L12*80%/180,$A$2="达成情况",IF(CL$4&gt;=$C12,"实际销售数量未更新",IF($C12&gt;CL$4,SUMIFS(销售取值基础数据!$J:$J,销售取值基础数据!$I:$I,$A12,销售取值基础数据!$B:$B,CL$4),"")/_xlfn.IFS(CL$4&lt;$C12,($L12-SUMIFS(销售取值基础数据!$J:$J,销售取值基础数据!$I:$I,$A12,销售取值基础数据!$B:$B,"&lt;="&amp;CK$4))*110%/(180-CK$4),CL$4&gt;=$C12,($L12-SUM(辅助表!$P12:CL12))*110%/(180-CK$4))),$A$2="实际销售",IF($C12&gt;CL$4,SUMIFS(销售取值基础数据!$J:$J,销售取值基础数据!$I:$I,$A12,销售取值基础数据!$B:$B,CL$4),""))</f>
        <v>0</v>
      </c>
      <c r="CM12" s="23" cm="1">
        <f t="array" ref="CM12" ca="1">_xlfn.IFS($A$2="销售计划（销售后）",_xlfn.IFS(CM$4&lt;$C12,($L12-SUMIFS(销售取值基础数据!$J:$J,销售取值基础数据!$I:$I,$A12,销售取值基础数据!$B:$B,"&lt;="&amp;CL$4))*110%/(180-CL$4),CM$4&gt;=$C12,($L12-SUM(辅助表!$P12:CM12))*110%/(180-CL$4)),$A$2="销售计划（销售前）",$L12*80%/180,$A$2="达成情况",IF(CM$4&gt;=$C12,"实际销售数量未更新",IF($C12&gt;CM$4,SUMIFS(销售取值基础数据!$J:$J,销售取值基础数据!$I:$I,$A12,销售取值基础数据!$B:$B,CM$4),"")/_xlfn.IFS(CM$4&lt;$C12,($L12-SUMIFS(销售取值基础数据!$J:$J,销售取值基础数据!$I:$I,$A12,销售取值基础数据!$B:$B,"&lt;="&amp;CL$4))*110%/(180-CL$4),CM$4&gt;=$C12,($L12-SUM(辅助表!$P12:CM12))*110%/(180-CL$4))),$A$2="实际销售",IF($C12&gt;CM$4,SUMIFS(销售取值基础数据!$J:$J,销售取值基础数据!$I:$I,$A12,销售取值基础数据!$B:$B,CM$4),""))</f>
        <v>0</v>
      </c>
      <c r="CN12" s="23" cm="1">
        <f t="array" ref="CN12" ca="1">_xlfn.IFS($A$2="销售计划（销售后）",_xlfn.IFS(CN$4&lt;$C12,($L12-SUMIFS(销售取值基础数据!$J:$J,销售取值基础数据!$I:$I,$A12,销售取值基础数据!$B:$B,"&lt;="&amp;CM$4))*110%/(180-CM$4),CN$4&gt;=$C12,($L12-SUM(辅助表!$P12:CN12))*110%/(180-CM$4)),$A$2="销售计划（销售前）",$L12*80%/180,$A$2="达成情况",IF(CN$4&gt;=$C12,"实际销售数量未更新",IF($C12&gt;CN$4,SUMIFS(销售取值基础数据!$J:$J,销售取值基础数据!$I:$I,$A12,销售取值基础数据!$B:$B,CN$4),"")/_xlfn.IFS(CN$4&lt;$C12,($L12-SUMIFS(销售取值基础数据!$J:$J,销售取值基础数据!$I:$I,$A12,销售取值基础数据!$B:$B,"&lt;="&amp;CM$4))*110%/(180-CM$4),CN$4&gt;=$C12,($L12-SUM(辅助表!$P12:CN12))*110%/(180-CM$4))),$A$2="实际销售",IF($C12&gt;CN$4,SUMIFS(销售取值基础数据!$J:$J,销售取值基础数据!$I:$I,$A12,销售取值基础数据!$B:$B,CN$4),""))</f>
        <v>0</v>
      </c>
      <c r="CO12" s="23" cm="1">
        <f t="array" ref="CO12" ca="1">_xlfn.IFS($A$2="销售计划（销售后）",_xlfn.IFS(CO$4&lt;$C12,($L12-SUMIFS(销售取值基础数据!$J:$J,销售取值基础数据!$I:$I,$A12,销售取值基础数据!$B:$B,"&lt;="&amp;CN$4))*110%/(180-CN$4),CO$4&gt;=$C12,($L12-SUM(辅助表!$P12:CO12))*110%/(180-CN$4)),$A$2="销售计划（销售前）",$L12*80%/180,$A$2="达成情况",IF(CO$4&gt;=$C12,"实际销售数量未更新",IF($C12&gt;CO$4,SUMIFS(销售取值基础数据!$J:$J,销售取值基础数据!$I:$I,$A12,销售取值基础数据!$B:$B,CO$4),"")/_xlfn.IFS(CO$4&lt;$C12,($L12-SUMIFS(销售取值基础数据!$J:$J,销售取值基础数据!$I:$I,$A12,销售取值基础数据!$B:$B,"&lt;="&amp;CN$4))*110%/(180-CN$4),CO$4&gt;=$C12,($L12-SUM(辅助表!$P12:CO12))*110%/(180-CN$4))),$A$2="实际销售",IF($C12&gt;CO$4,SUMIFS(销售取值基础数据!$J:$J,销售取值基础数据!$I:$I,$A12,销售取值基础数据!$B:$B,CO$4),""))</f>
        <v>0</v>
      </c>
      <c r="CP12" s="23" cm="1">
        <f t="array" ref="CP12" ca="1">_xlfn.IFS($A$2="销售计划（销售后）",_xlfn.IFS(CP$4&lt;$C12,($L12-SUMIFS(销售取值基础数据!$J:$J,销售取值基础数据!$I:$I,$A12,销售取值基础数据!$B:$B,"&lt;="&amp;CO$4))*110%/(180-CO$4),CP$4&gt;=$C12,($L12-SUM(辅助表!$P12:CP12))*110%/(180-CO$4)),$A$2="销售计划（销售前）",$L12*80%/180,$A$2="达成情况",IF(CP$4&gt;=$C12,"实际销售数量未更新",IF($C12&gt;CP$4,SUMIFS(销售取值基础数据!$J:$J,销售取值基础数据!$I:$I,$A12,销售取值基础数据!$B:$B,CP$4),"")/_xlfn.IFS(CP$4&lt;$C12,($L12-SUMIFS(销售取值基础数据!$J:$J,销售取值基础数据!$I:$I,$A12,销售取值基础数据!$B:$B,"&lt;="&amp;CO$4))*110%/(180-CO$4),CP$4&gt;=$C12,($L12-SUM(辅助表!$P12:CP12))*110%/(180-CO$4))),$A$2="实际销售",IF($C12&gt;CP$4,SUMIFS(销售取值基础数据!$J:$J,销售取值基础数据!$I:$I,$A12,销售取值基础数据!$B:$B,CP$4),""))</f>
        <v>0</v>
      </c>
      <c r="CQ12" s="23" cm="1">
        <f t="array" ref="CQ12" ca="1">_xlfn.IFS($A$2="销售计划（销售后）",_xlfn.IFS(CQ$4&lt;$C12,($L12-SUMIFS(销售取值基础数据!$J:$J,销售取值基础数据!$I:$I,$A12,销售取值基础数据!$B:$B,"&lt;="&amp;CP$4))*110%/(180-CP$4),CQ$4&gt;=$C12,($L12-SUM(辅助表!$P12:CQ12))*110%/(180-CP$4)),$A$2="销售计划（销售前）",$L12*80%/180,$A$2="达成情况",IF(CQ$4&gt;=$C12,"实际销售数量未更新",IF($C12&gt;CQ$4,SUMIFS(销售取值基础数据!$J:$J,销售取值基础数据!$I:$I,$A12,销售取值基础数据!$B:$B,CQ$4),"")/_xlfn.IFS(CQ$4&lt;$C12,($L12-SUMIFS(销售取值基础数据!$J:$J,销售取值基础数据!$I:$I,$A12,销售取值基础数据!$B:$B,"&lt;="&amp;CP$4))*110%/(180-CP$4),CQ$4&gt;=$C12,($L12-SUM(辅助表!$P12:CQ12))*110%/(180-CP$4))),$A$2="实际销售",IF($C12&gt;CQ$4,SUMIFS(销售取值基础数据!$J:$J,销售取值基础数据!$I:$I,$A12,销售取值基础数据!$B:$B,CQ$4),""))</f>
        <v>0</v>
      </c>
      <c r="CR12" s="23" cm="1">
        <f t="array" ref="CR12" ca="1">_xlfn.IFS($A$2="销售计划（销售后）",_xlfn.IFS(CR$4&lt;$C12,($L12-SUMIFS(销售取值基础数据!$J:$J,销售取值基础数据!$I:$I,$A12,销售取值基础数据!$B:$B,"&lt;="&amp;CQ$4))*110%/(180-CQ$4),CR$4&gt;=$C12,($L12-SUM(辅助表!$P12:CR12))*110%/(180-CQ$4)),$A$2="销售计划（销售前）",$L12*80%/180,$A$2="达成情况",IF(CR$4&gt;=$C12,"实际销售数量未更新",IF($C12&gt;CR$4,SUMIFS(销售取值基础数据!$J:$J,销售取值基础数据!$I:$I,$A12,销售取值基础数据!$B:$B,CR$4),"")/_xlfn.IFS(CR$4&lt;$C12,($L12-SUMIFS(销售取值基础数据!$J:$J,销售取值基础数据!$I:$I,$A12,销售取值基础数据!$B:$B,"&lt;="&amp;CQ$4))*110%/(180-CQ$4),CR$4&gt;=$C12,($L12-SUM(辅助表!$P12:CR12))*110%/(180-CQ$4))),$A$2="实际销售",IF($C12&gt;CR$4,SUMIFS(销售取值基础数据!$J:$J,销售取值基础数据!$I:$I,$A12,销售取值基础数据!$B:$B,CR$4),""))</f>
        <v>0</v>
      </c>
      <c r="CS12" s="23" cm="1">
        <f t="array" ref="CS12" ca="1">_xlfn.IFS($A$2="销售计划（销售后）",_xlfn.IFS(CS$4&lt;$C12,($L12-SUMIFS(销售取值基础数据!$J:$J,销售取值基础数据!$I:$I,$A12,销售取值基础数据!$B:$B,"&lt;="&amp;CR$4))*110%/(180-CR$4),CS$4&gt;=$C12,($L12-SUM(辅助表!$P12:CS12))*110%/(180-CR$4)),$A$2="销售计划（销售前）",$L12*80%/180,$A$2="达成情况",IF(CS$4&gt;=$C12,"实际销售数量未更新",IF($C12&gt;CS$4,SUMIFS(销售取值基础数据!$J:$J,销售取值基础数据!$I:$I,$A12,销售取值基础数据!$B:$B,CS$4),"")/_xlfn.IFS(CS$4&lt;$C12,($L12-SUMIFS(销售取值基础数据!$J:$J,销售取值基础数据!$I:$I,$A12,销售取值基础数据!$B:$B,"&lt;="&amp;CR$4))*110%/(180-CR$4),CS$4&gt;=$C12,($L12-SUM(辅助表!$P12:CS12))*110%/(180-CR$4))),$A$2="实际销售",IF($C12&gt;CS$4,SUMIFS(销售取值基础数据!$J:$J,销售取值基础数据!$I:$I,$A12,销售取值基础数据!$B:$B,CS$4),""))</f>
        <v>0</v>
      </c>
      <c r="CT12" s="23" cm="1">
        <f t="array" ref="CT12" ca="1">_xlfn.IFS($A$2="销售计划（销售后）",_xlfn.IFS(CT$4&lt;$C12,($L12-SUMIFS(销售取值基础数据!$J:$J,销售取值基础数据!$I:$I,$A12,销售取值基础数据!$B:$B,"&lt;="&amp;CS$4))*110%/(180-CS$4),CT$4&gt;=$C12,($L12-SUM(辅助表!$P12:CT12))*110%/(180-CS$4)),$A$2="销售计划（销售前）",$L12*80%/180,$A$2="达成情况",IF(CT$4&gt;=$C12,"实际销售数量未更新",IF($C12&gt;CT$4,SUMIFS(销售取值基础数据!$J:$J,销售取值基础数据!$I:$I,$A12,销售取值基础数据!$B:$B,CT$4),"")/_xlfn.IFS(CT$4&lt;$C12,($L12-SUMIFS(销售取值基础数据!$J:$J,销售取值基础数据!$I:$I,$A12,销售取值基础数据!$B:$B,"&lt;="&amp;CS$4))*110%/(180-CS$4),CT$4&gt;=$C12,($L12-SUM(辅助表!$P12:CT12))*110%/(180-CS$4))),$A$2="实际销售",IF($C12&gt;CT$4,SUMIFS(销售取值基础数据!$J:$J,销售取值基础数据!$I:$I,$A12,销售取值基础数据!$B:$B,CT$4),""))</f>
        <v>0</v>
      </c>
      <c r="CU12" s="23" cm="1">
        <f t="array" ref="CU12" ca="1">_xlfn.IFS($A$2="销售计划（销售后）",_xlfn.IFS(CU$4&lt;$C12,($L12-SUMIFS(销售取值基础数据!$J:$J,销售取值基础数据!$I:$I,$A12,销售取值基础数据!$B:$B,"&lt;="&amp;CT$4))*110%/(180-CT$4),CU$4&gt;=$C12,($L12-SUM(辅助表!$P12:CU12))*110%/(180-CT$4)),$A$2="销售计划（销售前）",$L12*80%/180,$A$2="达成情况",IF(CU$4&gt;=$C12,"实际销售数量未更新",IF($C12&gt;CU$4,SUMIFS(销售取值基础数据!$J:$J,销售取值基础数据!$I:$I,$A12,销售取值基础数据!$B:$B,CU$4),"")/_xlfn.IFS(CU$4&lt;$C12,($L12-SUMIFS(销售取值基础数据!$J:$J,销售取值基础数据!$I:$I,$A12,销售取值基础数据!$B:$B,"&lt;="&amp;CT$4))*110%/(180-CT$4),CU$4&gt;=$C12,($L12-SUM(辅助表!$P12:CU12))*110%/(180-CT$4))),$A$2="实际销售",IF($C12&gt;CU$4,SUMIFS(销售取值基础数据!$J:$J,销售取值基础数据!$I:$I,$A12,销售取值基础数据!$B:$B,CU$4),""))</f>
        <v>0</v>
      </c>
      <c r="CV12" s="23" cm="1">
        <f t="array" ref="CV12" ca="1">_xlfn.IFS($A$2="销售计划（销售后）",_xlfn.IFS(CV$4&lt;$C12,($L12-SUMIFS(销售取值基础数据!$J:$J,销售取值基础数据!$I:$I,$A12,销售取值基础数据!$B:$B,"&lt;="&amp;CU$4))*110%/(180-CU$4),CV$4&gt;=$C12,($L12-SUM(辅助表!$P12:CV12))*110%/(180-CU$4)),$A$2="销售计划（销售前）",$L12*80%/180,$A$2="达成情况",IF(CV$4&gt;=$C12,"实际销售数量未更新",IF($C12&gt;CV$4,SUMIFS(销售取值基础数据!$J:$J,销售取值基础数据!$I:$I,$A12,销售取值基础数据!$B:$B,CV$4),"")/_xlfn.IFS(CV$4&lt;$C12,($L12-SUMIFS(销售取值基础数据!$J:$J,销售取值基础数据!$I:$I,$A12,销售取值基础数据!$B:$B,"&lt;="&amp;CU$4))*110%/(180-CU$4),CV$4&gt;=$C12,($L12-SUM(辅助表!$P12:CV12))*110%/(180-CU$4))),$A$2="实际销售",IF($C12&gt;CV$4,SUMIFS(销售取值基础数据!$J:$J,销售取值基础数据!$I:$I,$A12,销售取值基础数据!$B:$B,CV$4),""))</f>
        <v>0</v>
      </c>
      <c r="CW12" s="23" cm="1">
        <f t="array" ref="CW12" ca="1">_xlfn.IFS($A$2="销售计划（销售后）",_xlfn.IFS(CW$4&lt;$C12,($L12-SUMIFS(销售取值基础数据!$J:$J,销售取值基础数据!$I:$I,$A12,销售取值基础数据!$B:$B,"&lt;="&amp;CV$4))*110%/(180-CV$4),CW$4&gt;=$C12,($L12-SUM(辅助表!$P12:CW12))*110%/(180-CV$4)),$A$2="销售计划（销售前）",$L12*80%/180,$A$2="达成情况",IF(CW$4&gt;=$C12,"实际销售数量未更新",IF($C12&gt;CW$4,SUMIFS(销售取值基础数据!$J:$J,销售取值基础数据!$I:$I,$A12,销售取值基础数据!$B:$B,CW$4),"")/_xlfn.IFS(CW$4&lt;$C12,($L12-SUMIFS(销售取值基础数据!$J:$J,销售取值基础数据!$I:$I,$A12,销售取值基础数据!$B:$B,"&lt;="&amp;CV$4))*110%/(180-CV$4),CW$4&gt;=$C12,($L12-SUM(辅助表!$P12:CW12))*110%/(180-CV$4))),$A$2="实际销售",IF($C12&gt;CW$4,SUMIFS(销售取值基础数据!$J:$J,销售取值基础数据!$I:$I,$A12,销售取值基础数据!$B:$B,CW$4),""))</f>
        <v>0</v>
      </c>
      <c r="CX12" s="23" cm="1">
        <f t="array" ref="CX12" ca="1">_xlfn.IFS($A$2="销售计划（销售后）",_xlfn.IFS(CX$4&lt;$C12,($L12-SUMIFS(销售取值基础数据!$J:$J,销售取值基础数据!$I:$I,$A12,销售取值基础数据!$B:$B,"&lt;="&amp;CW$4))*110%/(180-CW$4),CX$4&gt;=$C12,($L12-SUM(辅助表!$P12:CX12))*110%/(180-CW$4)),$A$2="销售计划（销售前）",$L12*80%/180,$A$2="达成情况",IF(CX$4&gt;=$C12,"实际销售数量未更新",IF($C12&gt;CX$4,SUMIFS(销售取值基础数据!$J:$J,销售取值基础数据!$I:$I,$A12,销售取值基础数据!$B:$B,CX$4),"")/_xlfn.IFS(CX$4&lt;$C12,($L12-SUMIFS(销售取值基础数据!$J:$J,销售取值基础数据!$I:$I,$A12,销售取值基础数据!$B:$B,"&lt;="&amp;CW$4))*110%/(180-CW$4),CX$4&gt;=$C12,($L12-SUM(辅助表!$P12:CX12))*110%/(180-CW$4))),$A$2="实际销售",IF($C12&gt;CX$4,SUMIFS(销售取值基础数据!$J:$J,销售取值基础数据!$I:$I,$A12,销售取值基础数据!$B:$B,CX$4),""))</f>
        <v>0</v>
      </c>
      <c r="CY12" s="23" cm="1">
        <f t="array" ref="CY12" ca="1">_xlfn.IFS($A$2="销售计划（销售后）",_xlfn.IFS(CY$4&lt;$C12,($L12-SUMIFS(销售取值基础数据!$J:$J,销售取值基础数据!$I:$I,$A12,销售取值基础数据!$B:$B,"&lt;="&amp;CX$4))*110%/(180-CX$4),CY$4&gt;=$C12,($L12-SUM(辅助表!$P12:CY12))*110%/(180-CX$4)),$A$2="销售计划（销售前）",$L12*80%/180,$A$2="达成情况",IF(CY$4&gt;=$C12,"实际销售数量未更新",IF($C12&gt;CY$4,SUMIFS(销售取值基础数据!$J:$J,销售取值基础数据!$I:$I,$A12,销售取值基础数据!$B:$B,CY$4),"")/_xlfn.IFS(CY$4&lt;$C12,($L12-SUMIFS(销售取值基础数据!$J:$J,销售取值基础数据!$I:$I,$A12,销售取值基础数据!$B:$B,"&lt;="&amp;CX$4))*110%/(180-CX$4),CY$4&gt;=$C12,($L12-SUM(辅助表!$P12:CY12))*110%/(180-CX$4))),$A$2="实际销售",IF($C12&gt;CY$4,SUMIFS(销售取值基础数据!$J:$J,销售取值基础数据!$I:$I,$A12,销售取值基础数据!$B:$B,CY$4),""))</f>
        <v>0</v>
      </c>
      <c r="CZ12" s="23" cm="1">
        <f t="array" ref="CZ12" ca="1">_xlfn.IFS($A$2="销售计划（销售后）",_xlfn.IFS(CZ$4&lt;$C12,($L12-SUMIFS(销售取值基础数据!$J:$J,销售取值基础数据!$I:$I,$A12,销售取值基础数据!$B:$B,"&lt;="&amp;CY$4))*110%/(180-CY$4),CZ$4&gt;=$C12,($L12-SUM(辅助表!$P12:CZ12))*110%/(180-CY$4)),$A$2="销售计划（销售前）",$L12*80%/180,$A$2="达成情况",IF(CZ$4&gt;=$C12,"实际销售数量未更新",IF($C12&gt;CZ$4,SUMIFS(销售取值基础数据!$J:$J,销售取值基础数据!$I:$I,$A12,销售取值基础数据!$B:$B,CZ$4),"")/_xlfn.IFS(CZ$4&lt;$C12,($L12-SUMIFS(销售取值基础数据!$J:$J,销售取值基础数据!$I:$I,$A12,销售取值基础数据!$B:$B,"&lt;="&amp;CY$4))*110%/(180-CY$4),CZ$4&gt;=$C12,($L12-SUM(辅助表!$P12:CZ12))*110%/(180-CY$4))),$A$2="实际销售",IF($C12&gt;CZ$4,SUMIFS(销售取值基础数据!$J:$J,销售取值基础数据!$I:$I,$A12,销售取值基础数据!$B:$B,CZ$4),""))</f>
        <v>0</v>
      </c>
      <c r="DA12" s="23" cm="1">
        <f t="array" ref="DA12" ca="1">_xlfn.IFS($A$2="销售计划（销售后）",_xlfn.IFS(DA$4&lt;$C12,($L12-SUMIFS(销售取值基础数据!$J:$J,销售取值基础数据!$I:$I,$A12,销售取值基础数据!$B:$B,"&lt;="&amp;CZ$4))*110%/(180-CZ$4),DA$4&gt;=$C12,($L12-SUM(辅助表!$P12:DA12))*110%/(180-CZ$4)),$A$2="销售计划（销售前）",$L12*80%/180,$A$2="达成情况",IF(DA$4&gt;=$C12,"实际销售数量未更新",IF($C12&gt;DA$4,SUMIFS(销售取值基础数据!$J:$J,销售取值基础数据!$I:$I,$A12,销售取值基础数据!$B:$B,DA$4),"")/_xlfn.IFS(DA$4&lt;$C12,($L12-SUMIFS(销售取值基础数据!$J:$J,销售取值基础数据!$I:$I,$A12,销售取值基础数据!$B:$B,"&lt;="&amp;CZ$4))*110%/(180-CZ$4),DA$4&gt;=$C12,($L12-SUM(辅助表!$P12:DA12))*110%/(180-CZ$4))),$A$2="实际销售",IF($C12&gt;DA$4,SUMIFS(销售取值基础数据!$J:$J,销售取值基础数据!$I:$I,$A12,销售取值基础数据!$B:$B,DA$4),""))</f>
        <v>0</v>
      </c>
      <c r="DB12" s="23" cm="1">
        <f t="array" ref="DB12" ca="1">_xlfn.IFS($A$2="销售计划（销售后）",_xlfn.IFS(DB$4&lt;$C12,($L12-SUMIFS(销售取值基础数据!$J:$J,销售取值基础数据!$I:$I,$A12,销售取值基础数据!$B:$B,"&lt;="&amp;DA$4))*110%/(180-DA$4),DB$4&gt;=$C12,($L12-SUM(辅助表!$P12:DB12))*110%/(180-DA$4)),$A$2="销售计划（销售前）",$L12*80%/180,$A$2="达成情况",IF(DB$4&gt;=$C12,"实际销售数量未更新",IF($C12&gt;DB$4,SUMIFS(销售取值基础数据!$J:$J,销售取值基础数据!$I:$I,$A12,销售取值基础数据!$B:$B,DB$4),"")/_xlfn.IFS(DB$4&lt;$C12,($L12-SUMIFS(销售取值基础数据!$J:$J,销售取值基础数据!$I:$I,$A12,销售取值基础数据!$B:$B,"&lt;="&amp;DA$4))*110%/(180-DA$4),DB$4&gt;=$C12,($L12-SUM(辅助表!$P12:DB12))*110%/(180-DA$4))),$A$2="实际销售",IF($C12&gt;DB$4,SUMIFS(销售取值基础数据!$J:$J,销售取值基础数据!$I:$I,$A12,销售取值基础数据!$B:$B,DB$4),""))</f>
        <v>0</v>
      </c>
      <c r="DC12" s="23" cm="1">
        <f t="array" ref="DC12" ca="1">_xlfn.IFS($A$2="销售计划（销售后）",_xlfn.IFS(DC$4&lt;$C12,($L12-SUMIFS(销售取值基础数据!$J:$J,销售取值基础数据!$I:$I,$A12,销售取值基础数据!$B:$B,"&lt;="&amp;DB$4))*110%/(180-DB$4),DC$4&gt;=$C12,($L12-SUM(辅助表!$P12:DC12))*110%/(180-DB$4)),$A$2="销售计划（销售前）",$L12*80%/180,$A$2="达成情况",IF(DC$4&gt;=$C12,"实际销售数量未更新",IF($C12&gt;DC$4,SUMIFS(销售取值基础数据!$J:$J,销售取值基础数据!$I:$I,$A12,销售取值基础数据!$B:$B,DC$4),"")/_xlfn.IFS(DC$4&lt;$C12,($L12-SUMIFS(销售取值基础数据!$J:$J,销售取值基础数据!$I:$I,$A12,销售取值基础数据!$B:$B,"&lt;="&amp;DB$4))*110%/(180-DB$4),DC$4&gt;=$C12,($L12-SUM(辅助表!$P12:DC12))*110%/(180-DB$4))),$A$2="实际销售",IF($C12&gt;DC$4,SUMIFS(销售取值基础数据!$J:$J,销售取值基础数据!$I:$I,$A12,销售取值基础数据!$B:$B,DC$4),""))</f>
        <v>0</v>
      </c>
      <c r="DD12" s="23" cm="1">
        <f t="array" ref="DD12" ca="1">_xlfn.IFS($A$2="销售计划（销售后）",_xlfn.IFS(DD$4&lt;$C12,($L12-SUMIFS(销售取值基础数据!$J:$J,销售取值基础数据!$I:$I,$A12,销售取值基础数据!$B:$B,"&lt;="&amp;DC$4))*110%/(180-DC$4),DD$4&gt;=$C12,($L12-SUM(辅助表!$P12:DD12))*110%/(180-DC$4)),$A$2="销售计划（销售前）",$L12*80%/180,$A$2="达成情况",IF(DD$4&gt;=$C12,"实际销售数量未更新",IF($C12&gt;DD$4,SUMIFS(销售取值基础数据!$J:$J,销售取值基础数据!$I:$I,$A12,销售取值基础数据!$B:$B,DD$4),"")/_xlfn.IFS(DD$4&lt;$C12,($L12-SUMIFS(销售取值基础数据!$J:$J,销售取值基础数据!$I:$I,$A12,销售取值基础数据!$B:$B,"&lt;="&amp;DC$4))*110%/(180-DC$4),DD$4&gt;=$C12,($L12-SUM(辅助表!$P12:DD12))*110%/(180-DC$4))),$A$2="实际销售",IF($C12&gt;DD$4,SUMIFS(销售取值基础数据!$J:$J,销售取值基础数据!$I:$I,$A12,销售取值基础数据!$B:$B,DD$4),""))</f>
        <v>0</v>
      </c>
      <c r="DE12" s="23" cm="1">
        <f t="array" ref="DE12" ca="1">_xlfn.IFS($A$2="销售计划（销售后）",_xlfn.IFS(DE$4&lt;$C12,($L12-SUMIFS(销售取值基础数据!$J:$J,销售取值基础数据!$I:$I,$A12,销售取值基础数据!$B:$B,"&lt;="&amp;DD$4))*110%/(180-DD$4),DE$4&gt;=$C12,($L12-SUM(辅助表!$P12:DE12))*110%/(180-DD$4)),$A$2="销售计划（销售前）",$L12*80%/180,$A$2="达成情况",IF(DE$4&gt;=$C12,"实际销售数量未更新",IF($C12&gt;DE$4,SUMIFS(销售取值基础数据!$J:$J,销售取值基础数据!$I:$I,$A12,销售取值基础数据!$B:$B,DE$4),"")/_xlfn.IFS(DE$4&lt;$C12,($L12-SUMIFS(销售取值基础数据!$J:$J,销售取值基础数据!$I:$I,$A12,销售取值基础数据!$B:$B,"&lt;="&amp;DD$4))*110%/(180-DD$4),DE$4&gt;=$C12,($L12-SUM(辅助表!$P12:DE12))*110%/(180-DD$4))),$A$2="实际销售",IF($C12&gt;DE$4,SUMIFS(销售取值基础数据!$J:$J,销售取值基础数据!$I:$I,$A12,销售取值基础数据!$B:$B,DE$4),""))</f>
        <v>0</v>
      </c>
      <c r="DF12" s="23" cm="1">
        <f t="array" ref="DF12" ca="1">_xlfn.IFS($A$2="销售计划（销售后）",_xlfn.IFS(DF$4&lt;$C12,($L12-SUMIFS(销售取值基础数据!$J:$J,销售取值基础数据!$I:$I,$A12,销售取值基础数据!$B:$B,"&lt;="&amp;DE$4))*110%/(180-DE$4),DF$4&gt;=$C12,($L12-SUM(辅助表!$P12:DF12))*110%/(180-DE$4)),$A$2="销售计划（销售前）",$L12*80%/180,$A$2="达成情况",IF(DF$4&gt;=$C12,"实际销售数量未更新",IF($C12&gt;DF$4,SUMIFS(销售取值基础数据!$J:$J,销售取值基础数据!$I:$I,$A12,销售取值基础数据!$B:$B,DF$4),"")/_xlfn.IFS(DF$4&lt;$C12,($L12-SUMIFS(销售取值基础数据!$J:$J,销售取值基础数据!$I:$I,$A12,销售取值基础数据!$B:$B,"&lt;="&amp;DE$4))*110%/(180-DE$4),DF$4&gt;=$C12,($L12-SUM(辅助表!$P12:DF12))*110%/(180-DE$4))),$A$2="实际销售",IF($C12&gt;DF$4,SUMIFS(销售取值基础数据!$J:$J,销售取值基础数据!$I:$I,$A12,销售取值基础数据!$B:$B,DF$4),""))</f>
        <v>0</v>
      </c>
      <c r="DG12" s="23" cm="1">
        <f t="array" ref="DG12" ca="1">_xlfn.IFS($A$2="销售计划（销售后）",_xlfn.IFS(DG$4&lt;$C12,($L12-SUMIFS(销售取值基础数据!$J:$J,销售取值基础数据!$I:$I,$A12,销售取值基础数据!$B:$B,"&lt;="&amp;DF$4))*110%/(180-DF$4),DG$4&gt;=$C12,($L12-SUM(辅助表!$P12:DG12))*110%/(180-DF$4)),$A$2="销售计划（销售前）",$L12*80%/180,$A$2="达成情况",IF(DG$4&gt;=$C12,"实际销售数量未更新",IF($C12&gt;DG$4,SUMIFS(销售取值基础数据!$J:$J,销售取值基础数据!$I:$I,$A12,销售取值基础数据!$B:$B,DG$4),"")/_xlfn.IFS(DG$4&lt;$C12,($L12-SUMIFS(销售取值基础数据!$J:$J,销售取值基础数据!$I:$I,$A12,销售取值基础数据!$B:$B,"&lt;="&amp;DF$4))*110%/(180-DF$4),DG$4&gt;=$C12,($L12-SUM(辅助表!$P12:DG12))*110%/(180-DF$4))),$A$2="实际销售",IF($C12&gt;DG$4,SUMIFS(销售取值基础数据!$J:$J,销售取值基础数据!$I:$I,$A12,销售取值基础数据!$B:$B,DG$4),""))</f>
        <v>0</v>
      </c>
      <c r="DH12" s="23" cm="1">
        <f t="array" ref="DH12" ca="1">_xlfn.IFS($A$2="销售计划（销售后）",_xlfn.IFS(DH$4&lt;$C12,($L12-SUMIFS(销售取值基础数据!$J:$J,销售取值基础数据!$I:$I,$A12,销售取值基础数据!$B:$B,"&lt;="&amp;DG$4))*110%/(180-DG$4),DH$4&gt;=$C12,($L12-SUM(辅助表!$P12:DH12))*110%/(180-DG$4)),$A$2="销售计划（销售前）",$L12*80%/180,$A$2="达成情况",IF(DH$4&gt;=$C12,"实际销售数量未更新",IF($C12&gt;DH$4,SUMIFS(销售取值基础数据!$J:$J,销售取值基础数据!$I:$I,$A12,销售取值基础数据!$B:$B,DH$4),"")/_xlfn.IFS(DH$4&lt;$C12,($L12-SUMIFS(销售取值基础数据!$J:$J,销售取值基础数据!$I:$I,$A12,销售取值基础数据!$B:$B,"&lt;="&amp;DG$4))*110%/(180-DG$4),DH$4&gt;=$C12,($L12-SUM(辅助表!$P12:DH12))*110%/(180-DG$4))),$A$2="实际销售",IF($C12&gt;DH$4,SUMIFS(销售取值基础数据!$J:$J,销售取值基础数据!$I:$I,$A12,销售取值基础数据!$B:$B,DH$4),""))</f>
        <v>0</v>
      </c>
      <c r="DI12" s="23" cm="1">
        <f t="array" ref="DI12" ca="1">_xlfn.IFS($A$2="销售计划（销售后）",_xlfn.IFS(DI$4&lt;$C12,($L12-SUMIFS(销售取值基础数据!$J:$J,销售取值基础数据!$I:$I,$A12,销售取值基础数据!$B:$B,"&lt;="&amp;DH$4))*110%/(180-DH$4),DI$4&gt;=$C12,($L12-SUM(辅助表!$P12:DI12))*110%/(180-DH$4)),$A$2="销售计划（销售前）",$L12*80%/180,$A$2="达成情况",IF(DI$4&gt;=$C12,"实际销售数量未更新",IF($C12&gt;DI$4,SUMIFS(销售取值基础数据!$J:$J,销售取值基础数据!$I:$I,$A12,销售取值基础数据!$B:$B,DI$4),"")/_xlfn.IFS(DI$4&lt;$C12,($L12-SUMIFS(销售取值基础数据!$J:$J,销售取值基础数据!$I:$I,$A12,销售取值基础数据!$B:$B,"&lt;="&amp;DH$4))*110%/(180-DH$4),DI$4&gt;=$C12,($L12-SUM(辅助表!$P12:DI12))*110%/(180-DH$4))),$A$2="实际销售",IF($C12&gt;DI$4,SUMIFS(销售取值基础数据!$J:$J,销售取值基础数据!$I:$I,$A12,销售取值基础数据!$B:$B,DI$4),""))</f>
        <v>0</v>
      </c>
      <c r="DJ12" s="23" cm="1">
        <f t="array" ref="DJ12" ca="1">_xlfn.IFS($A$2="销售计划（销售后）",_xlfn.IFS(DJ$4&lt;$C12,($L12-SUMIFS(销售取值基础数据!$J:$J,销售取值基础数据!$I:$I,$A12,销售取值基础数据!$B:$B,"&lt;="&amp;DI$4))*110%/(180-DI$4),DJ$4&gt;=$C12,($L12-SUM(辅助表!$P12:DJ12))*110%/(180-DI$4)),$A$2="销售计划（销售前）",$L12*80%/180,$A$2="达成情况",IF(DJ$4&gt;=$C12,"实际销售数量未更新",IF($C12&gt;DJ$4,SUMIFS(销售取值基础数据!$J:$J,销售取值基础数据!$I:$I,$A12,销售取值基础数据!$B:$B,DJ$4),"")/_xlfn.IFS(DJ$4&lt;$C12,($L12-SUMIFS(销售取值基础数据!$J:$J,销售取值基础数据!$I:$I,$A12,销售取值基础数据!$B:$B,"&lt;="&amp;DI$4))*110%/(180-DI$4),DJ$4&gt;=$C12,($L12-SUM(辅助表!$P12:DJ12))*110%/(180-DI$4))),$A$2="实际销售",IF($C12&gt;DJ$4,SUMIFS(销售取值基础数据!$J:$J,销售取值基础数据!$I:$I,$A12,销售取值基础数据!$B:$B,DJ$4),""))</f>
        <v>0</v>
      </c>
      <c r="DK12" s="23" cm="1">
        <f t="array" ref="DK12" ca="1">_xlfn.IFS($A$2="销售计划（销售后）",_xlfn.IFS(DK$4&lt;$C12,($L12-SUMIFS(销售取值基础数据!$J:$J,销售取值基础数据!$I:$I,$A12,销售取值基础数据!$B:$B,"&lt;="&amp;DJ$4))*110%/(180-DJ$4),DK$4&gt;=$C12,($L12-SUM(辅助表!$P12:DK12))*110%/(180-DJ$4)),$A$2="销售计划（销售前）",$L12*80%/180,$A$2="达成情况",IF(DK$4&gt;=$C12,"实际销售数量未更新",IF($C12&gt;DK$4,SUMIFS(销售取值基础数据!$J:$J,销售取值基础数据!$I:$I,$A12,销售取值基础数据!$B:$B,DK$4),"")/_xlfn.IFS(DK$4&lt;$C12,($L12-SUMIFS(销售取值基础数据!$J:$J,销售取值基础数据!$I:$I,$A12,销售取值基础数据!$B:$B,"&lt;="&amp;DJ$4))*110%/(180-DJ$4),DK$4&gt;=$C12,($L12-SUM(辅助表!$P12:DK12))*110%/(180-DJ$4))),$A$2="实际销售",IF($C12&gt;DK$4,SUMIFS(销售取值基础数据!$J:$J,销售取值基础数据!$I:$I,$A12,销售取值基础数据!$B:$B,DK$4),""))</f>
        <v>0</v>
      </c>
      <c r="DL12" s="23" cm="1">
        <f t="array" ref="DL12" ca="1">_xlfn.IFS($A$2="销售计划（销售后）",_xlfn.IFS(DL$4&lt;$C12,($L12-SUMIFS(销售取值基础数据!$J:$J,销售取值基础数据!$I:$I,$A12,销售取值基础数据!$B:$B,"&lt;="&amp;DK$4))*110%/(180-DK$4),DL$4&gt;=$C12,($L12-SUM(辅助表!$P12:DL12))*110%/(180-DK$4)),$A$2="销售计划（销售前）",$L12*80%/180,$A$2="达成情况",IF(DL$4&gt;=$C12,"实际销售数量未更新",IF($C12&gt;DL$4,SUMIFS(销售取值基础数据!$J:$J,销售取值基础数据!$I:$I,$A12,销售取值基础数据!$B:$B,DL$4),"")/_xlfn.IFS(DL$4&lt;$C12,($L12-SUMIFS(销售取值基础数据!$J:$J,销售取值基础数据!$I:$I,$A12,销售取值基础数据!$B:$B,"&lt;="&amp;DK$4))*110%/(180-DK$4),DL$4&gt;=$C12,($L12-SUM(辅助表!$P12:DL12))*110%/(180-DK$4))),$A$2="实际销售",IF($C12&gt;DL$4,SUMIFS(销售取值基础数据!$J:$J,销售取值基础数据!$I:$I,$A12,销售取值基础数据!$B:$B,DL$4),""))</f>
        <v>0</v>
      </c>
      <c r="DM12" s="23" cm="1">
        <f t="array" ref="DM12" ca="1">_xlfn.IFS($A$2="销售计划（销售后）",_xlfn.IFS(DM$4&lt;$C12,($L12-SUMIFS(销售取值基础数据!$J:$J,销售取值基础数据!$I:$I,$A12,销售取值基础数据!$B:$B,"&lt;="&amp;DL$4))*110%/(180-DL$4),DM$4&gt;=$C12,($L12-SUM(辅助表!$P12:DM12))*110%/(180-DL$4)),$A$2="销售计划（销售前）",$L12*80%/180,$A$2="达成情况",IF(DM$4&gt;=$C12,"实际销售数量未更新",IF($C12&gt;DM$4,SUMIFS(销售取值基础数据!$J:$J,销售取值基础数据!$I:$I,$A12,销售取值基础数据!$B:$B,DM$4),"")/_xlfn.IFS(DM$4&lt;$C12,($L12-SUMIFS(销售取值基础数据!$J:$J,销售取值基础数据!$I:$I,$A12,销售取值基础数据!$B:$B,"&lt;="&amp;DL$4))*110%/(180-DL$4),DM$4&gt;=$C12,($L12-SUM(辅助表!$P12:DM12))*110%/(180-DL$4))),$A$2="实际销售",IF($C12&gt;DM$4,SUMIFS(销售取值基础数据!$J:$J,销售取值基础数据!$I:$I,$A12,销售取值基础数据!$B:$B,DM$4),""))</f>
        <v>0</v>
      </c>
      <c r="DN12" s="23" cm="1">
        <f t="array" ref="DN12" ca="1">_xlfn.IFS($A$2="销售计划（销售后）",_xlfn.IFS(DN$4&lt;$C12,($L12-SUMIFS(销售取值基础数据!$J:$J,销售取值基础数据!$I:$I,$A12,销售取值基础数据!$B:$B,"&lt;="&amp;DM$4))*110%/(180-DM$4),DN$4&gt;=$C12,($L12-SUM(辅助表!$P12:DN12))*110%/(180-DM$4)),$A$2="销售计划（销售前）",$L12*80%/180,$A$2="达成情况",IF(DN$4&gt;=$C12,"实际销售数量未更新",IF($C12&gt;DN$4,SUMIFS(销售取值基础数据!$J:$J,销售取值基础数据!$I:$I,$A12,销售取值基础数据!$B:$B,DN$4),"")/_xlfn.IFS(DN$4&lt;$C12,($L12-SUMIFS(销售取值基础数据!$J:$J,销售取值基础数据!$I:$I,$A12,销售取值基础数据!$B:$B,"&lt;="&amp;DM$4))*110%/(180-DM$4),DN$4&gt;=$C12,($L12-SUM(辅助表!$P12:DN12))*110%/(180-DM$4))),$A$2="实际销售",IF($C12&gt;DN$4,SUMIFS(销售取值基础数据!$J:$J,销售取值基础数据!$I:$I,$A12,销售取值基础数据!$B:$B,DN$4),""))</f>
        <v>0</v>
      </c>
      <c r="DO12" s="23" cm="1">
        <f t="array" ref="DO12" ca="1">_xlfn.IFS($A$2="销售计划（销售后）",_xlfn.IFS(DO$4&lt;$C12,($L12-SUMIFS(销售取值基础数据!$J:$J,销售取值基础数据!$I:$I,$A12,销售取值基础数据!$B:$B,"&lt;="&amp;DN$4))*110%/(180-DN$4),DO$4&gt;=$C12,($L12-SUM(辅助表!$P12:DO12))*110%/(180-DN$4)),$A$2="销售计划（销售前）",$L12*80%/180,$A$2="达成情况",IF(DO$4&gt;=$C12,"实际销售数量未更新",IF($C12&gt;DO$4,SUMIFS(销售取值基础数据!$J:$J,销售取值基础数据!$I:$I,$A12,销售取值基础数据!$B:$B,DO$4),"")/_xlfn.IFS(DO$4&lt;$C12,($L12-SUMIFS(销售取值基础数据!$J:$J,销售取值基础数据!$I:$I,$A12,销售取值基础数据!$B:$B,"&lt;="&amp;DN$4))*110%/(180-DN$4),DO$4&gt;=$C12,($L12-SUM(辅助表!$P12:DO12))*110%/(180-DN$4))),$A$2="实际销售",IF($C12&gt;DO$4,SUMIFS(销售取值基础数据!$J:$J,销售取值基础数据!$I:$I,$A12,销售取值基础数据!$B:$B,DO$4),""))</f>
        <v>0</v>
      </c>
      <c r="DP12" s="23" cm="1">
        <f t="array" ref="DP12" ca="1">_xlfn.IFS($A$2="销售计划（销售后）",_xlfn.IFS(DP$4&lt;$C12,($L12-SUMIFS(销售取值基础数据!$J:$J,销售取值基础数据!$I:$I,$A12,销售取值基础数据!$B:$B,"&lt;="&amp;DO$4))*110%/(180-DO$4),DP$4&gt;=$C12,($L12-SUM(辅助表!$P12:DP12))*110%/(180-DO$4)),$A$2="销售计划（销售前）",$L12*80%/180,$A$2="达成情况",IF(DP$4&gt;=$C12,"实际销售数量未更新",IF($C12&gt;DP$4,SUMIFS(销售取值基础数据!$J:$J,销售取值基础数据!$I:$I,$A12,销售取值基础数据!$B:$B,DP$4),"")/_xlfn.IFS(DP$4&lt;$C12,($L12-SUMIFS(销售取值基础数据!$J:$J,销售取值基础数据!$I:$I,$A12,销售取值基础数据!$B:$B,"&lt;="&amp;DO$4))*110%/(180-DO$4),DP$4&gt;=$C12,($L12-SUM(辅助表!$P12:DP12))*110%/(180-DO$4))),$A$2="实际销售",IF($C12&gt;DP$4,SUMIFS(销售取值基础数据!$J:$J,销售取值基础数据!$I:$I,$A12,销售取值基础数据!$B:$B,DP$4),""))</f>
        <v>0</v>
      </c>
      <c r="DQ12" s="23" cm="1">
        <f t="array" ref="DQ12" ca="1">_xlfn.IFS($A$2="销售计划（销售后）",_xlfn.IFS(DQ$4&lt;$C12,($L12-SUMIFS(销售取值基础数据!$J:$J,销售取值基础数据!$I:$I,$A12,销售取值基础数据!$B:$B,"&lt;="&amp;DP$4))*110%/(180-DP$4),DQ$4&gt;=$C12,($L12-SUM(辅助表!$P12:DQ12))*110%/(180-DP$4)),$A$2="销售计划（销售前）",$L12*80%/180,$A$2="达成情况",IF(DQ$4&gt;=$C12,"实际销售数量未更新",IF($C12&gt;DQ$4,SUMIFS(销售取值基础数据!$J:$J,销售取值基础数据!$I:$I,$A12,销售取值基础数据!$B:$B,DQ$4),"")/_xlfn.IFS(DQ$4&lt;$C12,($L12-SUMIFS(销售取值基础数据!$J:$J,销售取值基础数据!$I:$I,$A12,销售取值基础数据!$B:$B,"&lt;="&amp;DP$4))*110%/(180-DP$4),DQ$4&gt;=$C12,($L12-SUM(辅助表!$P12:DQ12))*110%/(180-DP$4))),$A$2="实际销售",IF($C12&gt;DQ$4,SUMIFS(销售取值基础数据!$J:$J,销售取值基础数据!$I:$I,$A12,销售取值基础数据!$B:$B,DQ$4),""))</f>
        <v>0</v>
      </c>
      <c r="DR12" s="23" cm="1">
        <f t="array" ref="DR12" ca="1">_xlfn.IFS($A$2="销售计划（销售后）",_xlfn.IFS(DR$4&lt;$C12,($L12-SUMIFS(销售取值基础数据!$J:$J,销售取值基础数据!$I:$I,$A12,销售取值基础数据!$B:$B,"&lt;="&amp;DQ$4))*110%/(180-DQ$4),DR$4&gt;=$C12,($L12-SUM(辅助表!$P12:DR12))*110%/(180-DQ$4)),$A$2="销售计划（销售前）",$L12*80%/180,$A$2="达成情况",IF(DR$4&gt;=$C12,"实际销售数量未更新",IF($C12&gt;DR$4,SUMIFS(销售取值基础数据!$J:$J,销售取值基础数据!$I:$I,$A12,销售取值基础数据!$B:$B,DR$4),"")/_xlfn.IFS(DR$4&lt;$C12,($L12-SUMIFS(销售取值基础数据!$J:$J,销售取值基础数据!$I:$I,$A12,销售取值基础数据!$B:$B,"&lt;="&amp;DQ$4))*110%/(180-DQ$4),DR$4&gt;=$C12,($L12-SUM(辅助表!$P12:DR12))*110%/(180-DQ$4))),$A$2="实际销售",IF($C12&gt;DR$4,SUMIFS(销售取值基础数据!$J:$J,销售取值基础数据!$I:$I,$A12,销售取值基础数据!$B:$B,DR$4),""))</f>
        <v>0</v>
      </c>
      <c r="DS12" s="23" cm="1">
        <f t="array" ref="DS12" ca="1">_xlfn.IFS($A$2="销售计划（销售后）",_xlfn.IFS(DS$4&lt;$C12,($L12-SUMIFS(销售取值基础数据!$J:$J,销售取值基础数据!$I:$I,$A12,销售取值基础数据!$B:$B,"&lt;="&amp;DR$4))*110%/(180-DR$4),DS$4&gt;=$C12,($L12-SUM(辅助表!$P12:DS12))*110%/(180-DR$4)),$A$2="销售计划（销售前）",$L12*80%/180,$A$2="达成情况",IF(DS$4&gt;=$C12,"实际销售数量未更新",IF($C12&gt;DS$4,SUMIFS(销售取值基础数据!$J:$J,销售取值基础数据!$I:$I,$A12,销售取值基础数据!$B:$B,DS$4),"")/_xlfn.IFS(DS$4&lt;$C12,($L12-SUMIFS(销售取值基础数据!$J:$J,销售取值基础数据!$I:$I,$A12,销售取值基础数据!$B:$B,"&lt;="&amp;DR$4))*110%/(180-DR$4),DS$4&gt;=$C12,($L12-SUM(辅助表!$P12:DS12))*110%/(180-DR$4))),$A$2="实际销售",IF($C12&gt;DS$4,SUMIFS(销售取值基础数据!$J:$J,销售取值基础数据!$I:$I,$A12,销售取值基础数据!$B:$B,DS$4),""))</f>
        <v>0</v>
      </c>
      <c r="DT12" s="23" cm="1">
        <f t="array" ref="DT12" ca="1">_xlfn.IFS($A$2="销售计划（销售后）",_xlfn.IFS(DT$4&lt;$C12,($L12-SUMIFS(销售取值基础数据!$J:$J,销售取值基础数据!$I:$I,$A12,销售取值基础数据!$B:$B,"&lt;="&amp;DS$4))*110%/(180-DS$4),DT$4&gt;=$C12,($L12-SUM(辅助表!$P12:DT12))*110%/(180-DS$4)),$A$2="销售计划（销售前）",$L12*80%/180,$A$2="达成情况",IF(DT$4&gt;=$C12,"实际销售数量未更新",IF($C12&gt;DT$4,SUMIFS(销售取值基础数据!$J:$J,销售取值基础数据!$I:$I,$A12,销售取值基础数据!$B:$B,DT$4),"")/_xlfn.IFS(DT$4&lt;$C12,($L12-SUMIFS(销售取值基础数据!$J:$J,销售取值基础数据!$I:$I,$A12,销售取值基础数据!$B:$B,"&lt;="&amp;DS$4))*110%/(180-DS$4),DT$4&gt;=$C12,($L12-SUM(辅助表!$P12:DT12))*110%/(180-DS$4))),$A$2="实际销售",IF($C12&gt;DT$4,SUMIFS(销售取值基础数据!$J:$J,销售取值基础数据!$I:$I,$A12,销售取值基础数据!$B:$B,DT$4),""))</f>
        <v>0</v>
      </c>
      <c r="DU12" s="23" cm="1">
        <f t="array" ref="DU12" ca="1">_xlfn.IFS($A$2="销售计划（销售后）",_xlfn.IFS(DU$4&lt;$C12,($L12-SUMIFS(销售取值基础数据!$J:$J,销售取值基础数据!$I:$I,$A12,销售取值基础数据!$B:$B,"&lt;="&amp;DT$4))*110%/(180-DT$4),DU$4&gt;=$C12,($L12-SUM(辅助表!$P12:DU12))*110%/(180-DT$4)),$A$2="销售计划（销售前）",$L12*80%/180,$A$2="达成情况",IF(DU$4&gt;=$C12,"实际销售数量未更新",IF($C12&gt;DU$4,SUMIFS(销售取值基础数据!$J:$J,销售取值基础数据!$I:$I,$A12,销售取值基础数据!$B:$B,DU$4),"")/_xlfn.IFS(DU$4&lt;$C12,($L12-SUMIFS(销售取值基础数据!$J:$J,销售取值基础数据!$I:$I,$A12,销售取值基础数据!$B:$B,"&lt;="&amp;DT$4))*110%/(180-DT$4),DU$4&gt;=$C12,($L12-SUM(辅助表!$P12:DU12))*110%/(180-DT$4))),$A$2="实际销售",IF($C12&gt;DU$4,SUMIFS(销售取值基础数据!$J:$J,销售取值基础数据!$I:$I,$A12,销售取值基础数据!$B:$B,DU$4),""))</f>
        <v>0</v>
      </c>
      <c r="DV12" s="23" cm="1">
        <f t="array" ref="DV12" ca="1">_xlfn.IFS($A$2="销售计划（销售后）",_xlfn.IFS(DV$4&lt;$C12,($L12-SUMIFS(销售取值基础数据!$J:$J,销售取值基础数据!$I:$I,$A12,销售取值基础数据!$B:$B,"&lt;="&amp;DU$4))*110%/(180-DU$4),DV$4&gt;=$C12,($L12-SUM(辅助表!$P12:DV12))*110%/(180-DU$4)),$A$2="销售计划（销售前）",$L12*80%/180,$A$2="达成情况",IF(DV$4&gt;=$C12,"实际销售数量未更新",IF($C12&gt;DV$4,SUMIFS(销售取值基础数据!$J:$J,销售取值基础数据!$I:$I,$A12,销售取值基础数据!$B:$B,DV$4),"")/_xlfn.IFS(DV$4&lt;$C12,($L12-SUMIFS(销售取值基础数据!$J:$J,销售取值基础数据!$I:$I,$A12,销售取值基础数据!$B:$B,"&lt;="&amp;DU$4))*110%/(180-DU$4),DV$4&gt;=$C12,($L12-SUM(辅助表!$P12:DV12))*110%/(180-DU$4))),$A$2="实际销售",IF($C12&gt;DV$4,SUMIFS(销售取值基础数据!$J:$J,销售取值基础数据!$I:$I,$A12,销售取值基础数据!$B:$B,DV$4),""))</f>
        <v>0</v>
      </c>
      <c r="DW12" s="23" cm="1">
        <f t="array" ref="DW12" ca="1">_xlfn.IFS($A$2="销售计划（销售后）",_xlfn.IFS(DW$4&lt;$C12,($L12-SUMIFS(销售取值基础数据!$J:$J,销售取值基础数据!$I:$I,$A12,销售取值基础数据!$B:$B,"&lt;="&amp;DV$4))*110%/(180-DV$4),DW$4&gt;=$C12,($L12-SUM(辅助表!$P12:DW12))*110%/(180-DV$4)),$A$2="销售计划（销售前）",$L12*80%/180,$A$2="达成情况",IF(DW$4&gt;=$C12,"实际销售数量未更新",IF($C12&gt;DW$4,SUMIFS(销售取值基础数据!$J:$J,销售取值基础数据!$I:$I,$A12,销售取值基础数据!$B:$B,DW$4),"")/_xlfn.IFS(DW$4&lt;$C12,($L12-SUMIFS(销售取值基础数据!$J:$J,销售取值基础数据!$I:$I,$A12,销售取值基础数据!$B:$B,"&lt;="&amp;DV$4))*110%/(180-DV$4),DW$4&gt;=$C12,($L12-SUM(辅助表!$P12:DW12))*110%/(180-DV$4))),$A$2="实际销售",IF($C12&gt;DW$4,SUMIFS(销售取值基础数据!$J:$J,销售取值基础数据!$I:$I,$A12,销售取值基础数据!$B:$B,DW$4),""))</f>
        <v>0</v>
      </c>
      <c r="DX12" s="23" cm="1">
        <f t="array" ref="DX12" ca="1">_xlfn.IFS($A$2="销售计划（销售后）",_xlfn.IFS(DX$4&lt;$C12,($L12-SUMIFS(销售取值基础数据!$J:$J,销售取值基础数据!$I:$I,$A12,销售取值基础数据!$B:$B,"&lt;="&amp;DW$4))*110%/(180-DW$4),DX$4&gt;=$C12,($L12-SUM(辅助表!$P12:DX12))*110%/(180-DW$4)),$A$2="销售计划（销售前）",$L12*80%/180,$A$2="达成情况",IF(DX$4&gt;=$C12,"实际销售数量未更新",IF($C12&gt;DX$4,SUMIFS(销售取值基础数据!$J:$J,销售取值基础数据!$I:$I,$A12,销售取值基础数据!$B:$B,DX$4),"")/_xlfn.IFS(DX$4&lt;$C12,($L12-SUMIFS(销售取值基础数据!$J:$J,销售取值基础数据!$I:$I,$A12,销售取值基础数据!$B:$B,"&lt;="&amp;DW$4))*110%/(180-DW$4),DX$4&gt;=$C12,($L12-SUM(辅助表!$P12:DX12))*110%/(180-DW$4))),$A$2="实际销售",IF($C12&gt;DX$4,SUMIFS(销售取值基础数据!$J:$J,销售取值基础数据!$I:$I,$A12,销售取值基础数据!$B:$B,DX$4),""))</f>
        <v>0</v>
      </c>
      <c r="DY12" s="23" cm="1">
        <f t="array" ref="DY12" ca="1">_xlfn.IFS($A$2="销售计划（销售后）",_xlfn.IFS(DY$4&lt;$C12,($L12-SUMIFS(销售取值基础数据!$J:$J,销售取值基础数据!$I:$I,$A12,销售取值基础数据!$B:$B,"&lt;="&amp;DX$4))*110%/(180-DX$4),DY$4&gt;=$C12,($L12-SUM(辅助表!$P12:DY12))*110%/(180-DX$4)),$A$2="销售计划（销售前）",$L12*80%/180,$A$2="达成情况",IF(DY$4&gt;=$C12,"实际销售数量未更新",IF($C12&gt;DY$4,SUMIFS(销售取值基础数据!$J:$J,销售取值基础数据!$I:$I,$A12,销售取值基础数据!$B:$B,DY$4),"")/_xlfn.IFS(DY$4&lt;$C12,($L12-SUMIFS(销售取值基础数据!$J:$J,销售取值基础数据!$I:$I,$A12,销售取值基础数据!$B:$B,"&lt;="&amp;DX$4))*110%/(180-DX$4),DY$4&gt;=$C12,($L12-SUM(辅助表!$P12:DY12))*110%/(180-DX$4))),$A$2="实际销售",IF($C12&gt;DY$4,SUMIFS(销售取值基础数据!$J:$J,销售取值基础数据!$I:$I,$A12,销售取值基础数据!$B:$B,DY$4),""))</f>
        <v>0</v>
      </c>
      <c r="DZ12" s="23" cm="1">
        <f t="array" ref="DZ12" ca="1">_xlfn.IFS($A$2="销售计划（销售后）",_xlfn.IFS(DZ$4&lt;$C12,($L12-SUMIFS(销售取值基础数据!$J:$J,销售取值基础数据!$I:$I,$A12,销售取值基础数据!$B:$B,"&lt;="&amp;DY$4))*110%/(180-DY$4),DZ$4&gt;=$C12,($L12-SUM(辅助表!$P12:DZ12))*110%/(180-DY$4)),$A$2="销售计划（销售前）",$L12*80%/180,$A$2="达成情况",IF(DZ$4&gt;=$C12,"实际销售数量未更新",IF($C12&gt;DZ$4,SUMIFS(销售取值基础数据!$J:$J,销售取值基础数据!$I:$I,$A12,销售取值基础数据!$B:$B,DZ$4),"")/_xlfn.IFS(DZ$4&lt;$C12,($L12-SUMIFS(销售取值基础数据!$J:$J,销售取值基础数据!$I:$I,$A12,销售取值基础数据!$B:$B,"&lt;="&amp;DY$4))*110%/(180-DY$4),DZ$4&gt;=$C12,($L12-SUM(辅助表!$P12:DZ12))*110%/(180-DY$4))),$A$2="实际销售",IF($C12&gt;DZ$4,SUMIFS(销售取值基础数据!$J:$J,销售取值基础数据!$I:$I,$A12,销售取值基础数据!$B:$B,DZ$4),""))</f>
        <v>0</v>
      </c>
      <c r="EA12" s="23" cm="1">
        <f t="array" ref="EA12" ca="1">_xlfn.IFS($A$2="销售计划（销售后）",_xlfn.IFS(EA$4&lt;$C12,($L12-SUMIFS(销售取值基础数据!$J:$J,销售取值基础数据!$I:$I,$A12,销售取值基础数据!$B:$B,"&lt;="&amp;DZ$4))*110%/(180-DZ$4),EA$4&gt;=$C12,($L12-SUM(辅助表!$P12:EA12))*110%/(180-DZ$4)),$A$2="销售计划（销售前）",$L12*80%/180,$A$2="达成情况",IF(EA$4&gt;=$C12,"实际销售数量未更新",IF($C12&gt;EA$4,SUMIFS(销售取值基础数据!$J:$J,销售取值基础数据!$I:$I,$A12,销售取值基础数据!$B:$B,EA$4),"")/_xlfn.IFS(EA$4&lt;$C12,($L12-SUMIFS(销售取值基础数据!$J:$J,销售取值基础数据!$I:$I,$A12,销售取值基础数据!$B:$B,"&lt;="&amp;DZ$4))*110%/(180-DZ$4),EA$4&gt;=$C12,($L12-SUM(辅助表!$P12:EA12))*110%/(180-DZ$4))),$A$2="实际销售",IF($C12&gt;EA$4,SUMIFS(销售取值基础数据!$J:$J,销售取值基础数据!$I:$I,$A12,销售取值基础数据!$B:$B,EA$4),""))</f>
        <v>0</v>
      </c>
      <c r="EB12" s="23" cm="1">
        <f t="array" ref="EB12" ca="1">_xlfn.IFS($A$2="销售计划（销售后）",_xlfn.IFS(EB$4&lt;$C12,($L12-SUMIFS(销售取值基础数据!$J:$J,销售取值基础数据!$I:$I,$A12,销售取值基础数据!$B:$B,"&lt;="&amp;EA$4))*110%/(180-EA$4),EB$4&gt;=$C12,($L12-SUM(辅助表!$P12:EB12))*110%/(180-EA$4)),$A$2="销售计划（销售前）",$L12*80%/180,$A$2="达成情况",IF(EB$4&gt;=$C12,"实际销售数量未更新",IF($C12&gt;EB$4,SUMIFS(销售取值基础数据!$J:$J,销售取值基础数据!$I:$I,$A12,销售取值基础数据!$B:$B,EB$4),"")/_xlfn.IFS(EB$4&lt;$C12,($L12-SUMIFS(销售取值基础数据!$J:$J,销售取值基础数据!$I:$I,$A12,销售取值基础数据!$B:$B,"&lt;="&amp;EA$4))*110%/(180-EA$4),EB$4&gt;=$C12,($L12-SUM(辅助表!$P12:EB12))*110%/(180-EA$4))),$A$2="实际销售",IF($C12&gt;EB$4,SUMIFS(销售取值基础数据!$J:$J,销售取值基础数据!$I:$I,$A12,销售取值基础数据!$B:$B,EB$4),""))</f>
        <v>0</v>
      </c>
      <c r="EC12" s="23" cm="1">
        <f t="array" ref="EC12" ca="1">_xlfn.IFS($A$2="销售计划（销售后）",_xlfn.IFS(EC$4&lt;$C12,($L12-SUMIFS(销售取值基础数据!$J:$J,销售取值基础数据!$I:$I,$A12,销售取值基础数据!$B:$B,"&lt;="&amp;EB$4))*110%/(180-EB$4),EC$4&gt;=$C12,($L12-SUM(辅助表!$P12:EC12))*110%/(180-EB$4)),$A$2="销售计划（销售前）",$L12*80%/180,$A$2="达成情况",IF(EC$4&gt;=$C12,"实际销售数量未更新",IF($C12&gt;EC$4,SUMIFS(销售取值基础数据!$J:$J,销售取值基础数据!$I:$I,$A12,销售取值基础数据!$B:$B,EC$4),"")/_xlfn.IFS(EC$4&lt;$C12,($L12-SUMIFS(销售取值基础数据!$J:$J,销售取值基础数据!$I:$I,$A12,销售取值基础数据!$B:$B,"&lt;="&amp;EB$4))*110%/(180-EB$4),EC$4&gt;=$C12,($L12-SUM(辅助表!$P12:EC12))*110%/(180-EB$4))),$A$2="实际销售",IF($C12&gt;EC$4,SUMIFS(销售取值基础数据!$J:$J,销售取值基础数据!$I:$I,$A12,销售取值基础数据!$B:$B,EC$4),""))</f>
        <v>0</v>
      </c>
      <c r="ED12" s="23" cm="1">
        <f t="array" ref="ED12" ca="1">_xlfn.IFS($A$2="销售计划（销售后）",_xlfn.IFS(ED$4&lt;$C12,($L12-SUMIFS(销售取值基础数据!$J:$J,销售取值基础数据!$I:$I,$A12,销售取值基础数据!$B:$B,"&lt;="&amp;EC$4))*110%/(180-EC$4),ED$4&gt;=$C12,($L12-SUM(辅助表!$P12:ED12))*110%/(180-EC$4)),$A$2="销售计划（销售前）",$L12*80%/180,$A$2="达成情况",IF(ED$4&gt;=$C12,"实际销售数量未更新",IF($C12&gt;ED$4,SUMIFS(销售取值基础数据!$J:$J,销售取值基础数据!$I:$I,$A12,销售取值基础数据!$B:$B,ED$4),"")/_xlfn.IFS(ED$4&lt;$C12,($L12-SUMIFS(销售取值基础数据!$J:$J,销售取值基础数据!$I:$I,$A12,销售取值基础数据!$B:$B,"&lt;="&amp;EC$4))*110%/(180-EC$4),ED$4&gt;=$C12,($L12-SUM(辅助表!$P12:ED12))*110%/(180-EC$4))),$A$2="实际销售",IF($C12&gt;ED$4,SUMIFS(销售取值基础数据!$J:$J,销售取值基础数据!$I:$I,$A12,销售取值基础数据!$B:$B,ED$4),""))</f>
        <v>0</v>
      </c>
      <c r="EE12" s="23" cm="1">
        <f t="array" ref="EE12" ca="1">_xlfn.IFS($A$2="销售计划（销售后）",_xlfn.IFS(EE$4&lt;$C12,($L12-SUMIFS(销售取值基础数据!$J:$J,销售取值基础数据!$I:$I,$A12,销售取值基础数据!$B:$B,"&lt;="&amp;ED$4))*100%/(180-ED$4),EE$4&gt;=$C12,($L12-SUM(辅助表!$P12:EE12))*100%/(180-ED$4)),$A$2="销售计划（销售前）",$L12*80%/180,$A$2="达成情况",IF(EE$4&gt;=$C12,"实际销售数量未更新",IF($C12&gt;EE$4,SUMIFS(销售取值基础数据!$J:$J,销售取值基础数据!$I:$I,$A12,销售取值基础数据!$B:$B,EE$4),"")/(_xlfn.IFS(EE$4&lt;$C12,($L12-SUMIFS(销售取值基础数据!$J:$J,销售取值基础数据!$I:$I,$A12,销售取值基础数据!$B:$B,"&lt;="&amp;ED$4))*100%/(180-ED$4),EE$4&gt;=$C12,($L12-SUM(辅助表!$P12:EE12))*100%/(180-ED$4)))),$A$2="实际销售",IF($C12&gt;EE$4,SUMIFS(销售取值基础数据!$J:$J,销售取值基础数据!$I:$I,$A12,销售取值基础数据!$B:$B,EE$4),""))</f>
        <v>0</v>
      </c>
      <c r="EF12" s="23" cm="1">
        <f t="array" ref="EF12" ca="1">_xlfn.IFS($A$2="销售计划（销售后）",_xlfn.IFS(EF$4&lt;$C12,($L12-SUMIFS(销售取值基础数据!$J:$J,销售取值基础数据!$I:$I,$A12,销售取值基础数据!$B:$B,"&lt;="&amp;EE$4))*100%/(180-EE$4),EF$4&gt;=$C12,($L12-SUM(辅助表!$P12:EF12))*100%/(180-EE$4)),$A$2="销售计划（销售前）",$L12*80%/180,$A$2="达成情况",IF(EF$4&gt;=$C12,"实际销售数量未更新",IF($C12&gt;EF$4,SUMIFS(销售取值基础数据!$J:$J,销售取值基础数据!$I:$I,$A12,销售取值基础数据!$B:$B,EF$4),"")/(_xlfn.IFS(EF$4&lt;$C12,($L12-SUMIFS(销售取值基础数据!$J:$J,销售取值基础数据!$I:$I,$A12,销售取值基础数据!$B:$B,"&lt;="&amp;EE$4))*100%/(180-EE$4),EF$4&gt;=$C12,($L12-SUM(辅助表!$P12:EF12))*100%/(180-EE$4)))),$A$2="实际销售",IF($C12&gt;EF$4,SUMIFS(销售取值基础数据!$J:$J,销售取值基础数据!$I:$I,$A12,销售取值基础数据!$B:$B,EF$4),""))</f>
        <v>0</v>
      </c>
      <c r="EG12" s="23" cm="1">
        <f t="array" ref="EG12" ca="1">_xlfn.IFS($A$2="销售计划（销售后）",_xlfn.IFS(EG$4&lt;$C12,($L12-SUMIFS(销售取值基础数据!$J:$J,销售取值基础数据!$I:$I,$A12,销售取值基础数据!$B:$B,"&lt;="&amp;EF$4))*100%/(180-EF$4),EG$4&gt;=$C12,($L12-SUM(辅助表!$P12:EG12))*100%/(180-EF$4)),$A$2="销售计划（销售前）",$L12*80%/180,$A$2="达成情况",IF(EG$4&gt;=$C12,"实际销售数量未更新",IF($C12&gt;EG$4,SUMIFS(销售取值基础数据!$J:$J,销售取值基础数据!$I:$I,$A12,销售取值基础数据!$B:$B,EG$4),"")/(_xlfn.IFS(EG$4&lt;$C12,($L12-SUMIFS(销售取值基础数据!$J:$J,销售取值基础数据!$I:$I,$A12,销售取值基础数据!$B:$B,"&lt;="&amp;EF$4))*100%/(180-EF$4),EG$4&gt;=$C12,($L12-SUM(辅助表!$P12:EG12))*100%/(180-EF$4)))),$A$2="实际销售",IF($C12&gt;EG$4,SUMIFS(销售取值基础数据!$J:$J,销售取值基础数据!$I:$I,$A12,销售取值基础数据!$B:$B,EG$4),""))</f>
        <v>0</v>
      </c>
      <c r="EH12" s="23" cm="1">
        <f t="array" ref="EH12" ca="1">_xlfn.IFS($A$2="销售计划（销售后）",_xlfn.IFS(EH$4&lt;$C12,($L12-SUMIFS(销售取值基础数据!$J:$J,销售取值基础数据!$I:$I,$A12,销售取值基础数据!$B:$B,"&lt;="&amp;EG$4))*100%/(180-EG$4),EH$4&gt;=$C12,($L12-SUM(辅助表!$P12:EH12))*100%/(180-EG$4)),$A$2="销售计划（销售前）",$L12*80%/180,$A$2="达成情况",IF(EH$4&gt;=$C12,"实际销售数量未更新",IF($C12&gt;EH$4,SUMIFS(销售取值基础数据!$J:$J,销售取值基础数据!$I:$I,$A12,销售取值基础数据!$B:$B,EH$4),"")/(_xlfn.IFS(EH$4&lt;$C12,($L12-SUMIFS(销售取值基础数据!$J:$J,销售取值基础数据!$I:$I,$A12,销售取值基础数据!$B:$B,"&lt;="&amp;EG$4))*100%/(180-EG$4),EH$4&gt;=$C12,($L12-SUM(辅助表!$P12:EH12))*100%/(180-EG$4)))),$A$2="实际销售",IF($C12&gt;EH$4,SUMIFS(销售取值基础数据!$J:$J,销售取值基础数据!$I:$I,$A12,销售取值基础数据!$B:$B,EH$4),""))</f>
        <v>0</v>
      </c>
      <c r="EI12" s="23" cm="1">
        <f t="array" ref="EI12" ca="1">_xlfn.IFS($A$2="销售计划（销售后）",_xlfn.IFS(EI$4&lt;$C12,($L12-SUMIFS(销售取值基础数据!$J:$J,销售取值基础数据!$I:$I,$A12,销售取值基础数据!$B:$B,"&lt;="&amp;EH$4))*100%/(180-EH$4),EI$4&gt;=$C12,($L12-SUM(辅助表!$P12:EI12))*100%/(180-EH$4)),$A$2="销售计划（销售前）",$L12*80%/180,$A$2="达成情况",IF(EI$4&gt;=$C12,"实际销售数量未更新",IF($C12&gt;EI$4,SUMIFS(销售取值基础数据!$J:$J,销售取值基础数据!$I:$I,$A12,销售取值基础数据!$B:$B,EI$4),"")/(_xlfn.IFS(EI$4&lt;$C12,($L12-SUMIFS(销售取值基础数据!$J:$J,销售取值基础数据!$I:$I,$A12,销售取值基础数据!$B:$B,"&lt;="&amp;EH$4))*100%/(180-EH$4),EI$4&gt;=$C12,($L12-SUM(辅助表!$P12:EI12))*100%/(180-EH$4)))),$A$2="实际销售",IF($C12&gt;EI$4,SUMIFS(销售取值基础数据!$J:$J,销售取值基础数据!$I:$I,$A12,销售取值基础数据!$B:$B,EI$4),""))</f>
        <v>0</v>
      </c>
      <c r="EJ12" s="23" cm="1">
        <f t="array" ref="EJ12" ca="1">_xlfn.IFS($A$2="销售计划（销售后）",_xlfn.IFS(EJ$4&lt;$C12,($L12-SUMIFS(销售取值基础数据!$J:$J,销售取值基础数据!$I:$I,$A12,销售取值基础数据!$B:$B,"&lt;="&amp;EI$4))*100%/(180-EI$4),EJ$4&gt;=$C12,($L12-SUM(辅助表!$P12:EJ12))*100%/(180-EI$4)),$A$2="销售计划（销售前）",$L12*80%/180,$A$2="达成情况",IF(EJ$4&gt;=$C12,"实际销售数量未更新",IF($C12&gt;EJ$4,SUMIFS(销售取值基础数据!$J:$J,销售取值基础数据!$I:$I,$A12,销售取值基础数据!$B:$B,EJ$4),"")/(_xlfn.IFS(EJ$4&lt;$C12,($L12-SUMIFS(销售取值基础数据!$J:$J,销售取值基础数据!$I:$I,$A12,销售取值基础数据!$B:$B,"&lt;="&amp;EI$4))*100%/(180-EI$4),EJ$4&gt;=$C12,($L12-SUM(辅助表!$P12:EJ12))*100%/(180-EI$4)))),$A$2="实际销售",IF($C12&gt;EJ$4,SUMIFS(销售取值基础数据!$J:$J,销售取值基础数据!$I:$I,$A12,销售取值基础数据!$B:$B,EJ$4),""))</f>
        <v>0</v>
      </c>
      <c r="EK12" s="23" cm="1">
        <f t="array" ref="EK12" ca="1">_xlfn.IFS($A$2="销售计划（销售后）",_xlfn.IFS(EK$4&lt;$C12,($L12-SUMIFS(销售取值基础数据!$J:$J,销售取值基础数据!$I:$I,$A12,销售取值基础数据!$B:$B,"&lt;="&amp;EJ$4))*100%/(180-EJ$4),EK$4&gt;=$C12,($L12-SUM(辅助表!$P12:EK12))*100%/(180-EJ$4)),$A$2="销售计划（销售前）",$L12*80%/180,$A$2="达成情况",IF(EK$4&gt;=$C12,"实际销售数量未更新",IF($C12&gt;EK$4,SUMIFS(销售取值基础数据!$J:$J,销售取值基础数据!$I:$I,$A12,销售取值基础数据!$B:$B,EK$4),"")/(_xlfn.IFS(EK$4&lt;$C12,($L12-SUMIFS(销售取值基础数据!$J:$J,销售取值基础数据!$I:$I,$A12,销售取值基础数据!$B:$B,"&lt;="&amp;EJ$4))*100%/(180-EJ$4),EK$4&gt;=$C12,($L12-SUM(辅助表!$P12:EK12))*100%/(180-EJ$4)))),$A$2="实际销售",IF($C12&gt;EK$4,SUMIFS(销售取值基础数据!$J:$J,销售取值基础数据!$I:$I,$A12,销售取值基础数据!$B:$B,EK$4),""))</f>
        <v>0</v>
      </c>
      <c r="EL12" s="23" cm="1">
        <f t="array" ref="EL12" ca="1">_xlfn.IFS($A$2="销售计划（销售后）",_xlfn.IFS(EL$4&lt;$C12,($L12-SUMIFS(销售取值基础数据!$J:$J,销售取值基础数据!$I:$I,$A12,销售取值基础数据!$B:$B,"&lt;="&amp;EK$4))*100%/(180-EK$4),EL$4&gt;=$C12,($L12-SUM(辅助表!$P12:EL12))*100%/(180-EK$4)),$A$2="销售计划（销售前）",$L12*80%/180,$A$2="达成情况",IF(EL$4&gt;=$C12,"实际销售数量未更新",IF($C12&gt;EL$4,SUMIFS(销售取值基础数据!$J:$J,销售取值基础数据!$I:$I,$A12,销售取值基础数据!$B:$B,EL$4),"")/(_xlfn.IFS(EL$4&lt;$C12,($L12-SUMIFS(销售取值基础数据!$J:$J,销售取值基础数据!$I:$I,$A12,销售取值基础数据!$B:$B,"&lt;="&amp;EK$4))*100%/(180-EK$4),EL$4&gt;=$C12,($L12-SUM(辅助表!$P12:EL12))*100%/(180-EK$4)))),$A$2="实际销售",IF($C12&gt;EL$4,SUMIFS(销售取值基础数据!$J:$J,销售取值基础数据!$I:$I,$A12,销售取值基础数据!$B:$B,EL$4),""))</f>
        <v>0</v>
      </c>
      <c r="EM12" s="23" cm="1">
        <f t="array" ref="EM12" ca="1">_xlfn.IFS($A$2="销售计划（销售后）",_xlfn.IFS(EM$4&lt;$C12,($L12-SUMIFS(销售取值基础数据!$J:$J,销售取值基础数据!$I:$I,$A12,销售取值基础数据!$B:$B,"&lt;="&amp;EL$4))*100%/(180-EL$4),EM$4&gt;=$C12,($L12-SUM(辅助表!$P12:EM12))*100%/(180-EL$4)),$A$2="销售计划（销售前）",$L12*80%/180,$A$2="达成情况",IF(EM$4&gt;=$C12,"实际销售数量未更新",IF($C12&gt;EM$4,SUMIFS(销售取值基础数据!$J:$J,销售取值基础数据!$I:$I,$A12,销售取值基础数据!$B:$B,EM$4),"")/(_xlfn.IFS(EM$4&lt;$C12,($L12-SUMIFS(销售取值基础数据!$J:$J,销售取值基础数据!$I:$I,$A12,销售取值基础数据!$B:$B,"&lt;="&amp;EL$4))*100%/(180-EL$4),EM$4&gt;=$C12,($L12-SUM(辅助表!$P12:EM12))*100%/(180-EL$4)))),$A$2="实际销售",IF($C12&gt;EM$4,SUMIFS(销售取值基础数据!$J:$J,销售取值基础数据!$I:$I,$A12,销售取值基础数据!$B:$B,EM$4),""))</f>
        <v>0</v>
      </c>
      <c r="EN12" s="23" cm="1">
        <f t="array" ref="EN12" ca="1">_xlfn.IFS($A$2="销售计划（销售后）",_xlfn.IFS(EN$4&lt;$C12,($L12-SUMIFS(销售取值基础数据!$J:$J,销售取值基础数据!$I:$I,$A12,销售取值基础数据!$B:$B,"&lt;="&amp;EM$4))*100%/(180-EM$4),EN$4&gt;=$C12,($L12-SUM(辅助表!$P12:EN12))*100%/(180-EM$4)),$A$2="销售计划（销售前）",$L12*80%/180,$A$2="达成情况",IF(EN$4&gt;=$C12,"实际销售数量未更新",IF($C12&gt;EN$4,SUMIFS(销售取值基础数据!$J:$J,销售取值基础数据!$I:$I,$A12,销售取值基础数据!$B:$B,EN$4),"")/(_xlfn.IFS(EN$4&lt;$C12,($L12-SUMIFS(销售取值基础数据!$J:$J,销售取值基础数据!$I:$I,$A12,销售取值基础数据!$B:$B,"&lt;="&amp;EM$4))*100%/(180-EM$4),EN$4&gt;=$C12,($L12-SUM(辅助表!$P12:EN12))*100%/(180-EM$4)))),$A$2="实际销售",IF($C12&gt;EN$4,SUMIFS(销售取值基础数据!$J:$J,销售取值基础数据!$I:$I,$A12,销售取值基础数据!$B:$B,EN$4),""))</f>
        <v>0</v>
      </c>
      <c r="EO12" s="23" cm="1">
        <f t="array" ref="EO12" ca="1">_xlfn.IFS($A$2="销售计划（销售后）",_xlfn.IFS(EO$4&lt;$C12,($L12-SUMIFS(销售取值基础数据!$J:$J,销售取值基础数据!$I:$I,$A12,销售取值基础数据!$B:$B,"&lt;="&amp;EN$4))*100%/(180-EN$4),EO$4&gt;=$C12,($L12-SUM(辅助表!$P12:EO12))*100%/(180-EN$4)),$A$2="销售计划（销售前）",$L12*80%/180,$A$2="达成情况",IF(EO$4&gt;=$C12,"实际销售数量未更新",IF($C12&gt;EO$4,SUMIFS(销售取值基础数据!$J:$J,销售取值基础数据!$I:$I,$A12,销售取值基础数据!$B:$B,EO$4),"")/(_xlfn.IFS(EO$4&lt;$C12,($L12-SUMIFS(销售取值基础数据!$J:$J,销售取值基础数据!$I:$I,$A12,销售取值基础数据!$B:$B,"&lt;="&amp;EN$4))*100%/(180-EN$4),EO$4&gt;=$C12,($L12-SUM(辅助表!$P12:EO12))*100%/(180-EN$4)))),$A$2="实际销售",IF($C12&gt;EO$4,SUMIFS(销售取值基础数据!$J:$J,销售取值基础数据!$I:$I,$A12,销售取值基础数据!$B:$B,EO$4),""))</f>
        <v>0</v>
      </c>
      <c r="EP12" s="23" cm="1">
        <f t="array" ref="EP12" ca="1">_xlfn.IFS($A$2="销售计划（销售后）",_xlfn.IFS(EP$4&lt;$C12,($L12-SUMIFS(销售取值基础数据!$J:$J,销售取值基础数据!$I:$I,$A12,销售取值基础数据!$B:$B,"&lt;="&amp;EO$4))*100%/(180-EO$4),EP$4&gt;=$C12,($L12-SUM(辅助表!$P12:EP12))*100%/(180-EO$4)),$A$2="销售计划（销售前）",$L12*80%/180,$A$2="达成情况",IF(EP$4&gt;=$C12,"实际销售数量未更新",IF($C12&gt;EP$4,SUMIFS(销售取值基础数据!$J:$J,销售取值基础数据!$I:$I,$A12,销售取值基础数据!$B:$B,EP$4),"")/(_xlfn.IFS(EP$4&lt;$C12,($L12-SUMIFS(销售取值基础数据!$J:$J,销售取值基础数据!$I:$I,$A12,销售取值基础数据!$B:$B,"&lt;="&amp;EO$4))*100%/(180-EO$4),EP$4&gt;=$C12,($L12-SUM(辅助表!$P12:EP12))*100%/(180-EO$4)))),$A$2="实际销售",IF($C12&gt;EP$4,SUMIFS(销售取值基础数据!$J:$J,销售取值基础数据!$I:$I,$A12,销售取值基础数据!$B:$B,EP$4),""))</f>
        <v>0</v>
      </c>
      <c r="EQ12" s="23" cm="1">
        <f t="array" ref="EQ12" ca="1">_xlfn.IFS($A$2="销售计划（销售后）",_xlfn.IFS(EQ$4&lt;$C12,($L12-SUMIFS(销售取值基础数据!$J:$J,销售取值基础数据!$I:$I,$A12,销售取值基础数据!$B:$B,"&lt;="&amp;EP$4))*100%/(180-EP$4),EQ$4&gt;=$C12,($L12-SUM(辅助表!$P12:EQ12))*100%/(180-EP$4)),$A$2="销售计划（销售前）",$L12*80%/180,$A$2="达成情况",IF(EQ$4&gt;=$C12,"实际销售数量未更新",IF($C12&gt;EQ$4,SUMIFS(销售取值基础数据!$J:$J,销售取值基础数据!$I:$I,$A12,销售取值基础数据!$B:$B,EQ$4),"")/(_xlfn.IFS(EQ$4&lt;$C12,($L12-SUMIFS(销售取值基础数据!$J:$J,销售取值基础数据!$I:$I,$A12,销售取值基础数据!$B:$B,"&lt;="&amp;EP$4))*100%/(180-EP$4),EQ$4&gt;=$C12,($L12-SUM(辅助表!$P12:EQ12))*100%/(180-EP$4)))),$A$2="实际销售",IF($C12&gt;EQ$4,SUMIFS(销售取值基础数据!$J:$J,销售取值基础数据!$I:$I,$A12,销售取值基础数据!$B:$B,EQ$4),""))</f>
        <v>0</v>
      </c>
      <c r="ER12" s="23" cm="1">
        <f t="array" ref="ER12" ca="1">_xlfn.IFS($A$2="销售计划（销售后）",_xlfn.IFS(ER$4&lt;$C12,($L12-SUMIFS(销售取值基础数据!$J:$J,销售取值基础数据!$I:$I,$A12,销售取值基础数据!$B:$B,"&lt;="&amp;EQ$4))*100%/(180-EQ$4),ER$4&gt;=$C12,($L12-SUM(辅助表!$P12:ER12))*100%/(180-EQ$4)),$A$2="销售计划（销售前）",$L12*80%/180,$A$2="达成情况",IF(ER$4&gt;=$C12,"实际销售数量未更新",IF($C12&gt;ER$4,SUMIFS(销售取值基础数据!$J:$J,销售取值基础数据!$I:$I,$A12,销售取值基础数据!$B:$B,ER$4),"")/(_xlfn.IFS(ER$4&lt;$C12,($L12-SUMIFS(销售取值基础数据!$J:$J,销售取值基础数据!$I:$I,$A12,销售取值基础数据!$B:$B,"&lt;="&amp;EQ$4))*100%/(180-EQ$4),ER$4&gt;=$C12,($L12-SUM(辅助表!$P12:ER12))*100%/(180-EQ$4)))),$A$2="实际销售",IF($C12&gt;ER$4,SUMIFS(销售取值基础数据!$J:$J,销售取值基础数据!$I:$I,$A12,销售取值基础数据!$B:$B,ER$4),""))</f>
        <v>0</v>
      </c>
      <c r="ES12" s="23" cm="1">
        <f t="array" ref="ES12" ca="1">_xlfn.IFS($A$2="销售计划（销售后）",_xlfn.IFS(ES$4&lt;$C12,($L12-SUMIFS(销售取值基础数据!$J:$J,销售取值基础数据!$I:$I,$A12,销售取值基础数据!$B:$B,"&lt;="&amp;ER$4))*100%/(180-ER$4),ES$4&gt;=$C12,($L12-SUM(辅助表!$P12:ES12))*100%/(180-ER$4)),$A$2="销售计划（销售前）",$L12*80%/180,$A$2="达成情况",IF(ES$4&gt;=$C12,"实际销售数量未更新",IF($C12&gt;ES$4,SUMIFS(销售取值基础数据!$J:$J,销售取值基础数据!$I:$I,$A12,销售取值基础数据!$B:$B,ES$4),"")/(_xlfn.IFS(ES$4&lt;$C12,($L12-SUMIFS(销售取值基础数据!$J:$J,销售取值基础数据!$I:$I,$A12,销售取值基础数据!$B:$B,"&lt;="&amp;ER$4))*100%/(180-ER$4),ES$4&gt;=$C12,($L12-SUM(辅助表!$P12:ES12))*100%/(180-ER$4)))),$A$2="实际销售",IF($C12&gt;ES$4,SUMIFS(销售取值基础数据!$J:$J,销售取值基础数据!$I:$I,$A12,销售取值基础数据!$B:$B,ES$4),""))</f>
        <v>0</v>
      </c>
      <c r="ET12" s="23" cm="1">
        <f t="array" ref="ET12" ca="1">_xlfn.IFS($A$2="销售计划（销售后）",_xlfn.IFS(ET$4&lt;$C12,($L12-SUMIFS(销售取值基础数据!$J:$J,销售取值基础数据!$I:$I,$A12,销售取值基础数据!$B:$B,"&lt;="&amp;ES$4))*100%/(180-ES$4),ET$4&gt;=$C12,($L12-SUM(辅助表!$P12:ET12))*100%/(180-ES$4)),$A$2="销售计划（销售前）",$L12*80%/180,$A$2="达成情况",IF(ET$4&gt;=$C12,"实际销售数量未更新",IF($C12&gt;ET$4,SUMIFS(销售取值基础数据!$J:$J,销售取值基础数据!$I:$I,$A12,销售取值基础数据!$B:$B,ET$4),"")/(_xlfn.IFS(ET$4&lt;$C12,($L12-SUMIFS(销售取值基础数据!$J:$J,销售取值基础数据!$I:$I,$A12,销售取值基础数据!$B:$B,"&lt;="&amp;ES$4))*100%/(180-ES$4),ET$4&gt;=$C12,($L12-SUM(辅助表!$P12:ET12))*100%/(180-ES$4)))),$A$2="实际销售",IF($C12&gt;ET$4,SUMIFS(销售取值基础数据!$J:$J,销售取值基础数据!$I:$I,$A12,销售取值基础数据!$B:$B,ET$4),""))</f>
        <v>0</v>
      </c>
      <c r="EU12" s="23" cm="1">
        <f t="array" ref="EU12" ca="1">_xlfn.IFS($A$2="销售计划（销售后）",_xlfn.IFS(EU$4&lt;$C12,($L12-SUMIFS(销售取值基础数据!$J:$J,销售取值基础数据!$I:$I,$A12,销售取值基础数据!$B:$B,"&lt;="&amp;ET$4))*100%/(180-ET$4),EU$4&gt;=$C12,($L12-SUM(辅助表!$P12:EU12))*100%/(180-ET$4)),$A$2="销售计划（销售前）",$L12*80%/180,$A$2="达成情况",IF(EU$4&gt;=$C12,"实际销售数量未更新",IF($C12&gt;EU$4,SUMIFS(销售取值基础数据!$J:$J,销售取值基础数据!$I:$I,$A12,销售取值基础数据!$B:$B,EU$4),"")/(_xlfn.IFS(EU$4&lt;$C12,($L12-SUMIFS(销售取值基础数据!$J:$J,销售取值基础数据!$I:$I,$A12,销售取值基础数据!$B:$B,"&lt;="&amp;ET$4))*100%/(180-ET$4),EU$4&gt;=$C12,($L12-SUM(辅助表!$P12:EU12))*100%/(180-ET$4)))),$A$2="实际销售",IF($C12&gt;EU$4,SUMIFS(销售取值基础数据!$J:$J,销售取值基础数据!$I:$I,$A12,销售取值基础数据!$B:$B,EU$4),""))</f>
        <v>0</v>
      </c>
      <c r="EV12" s="23" cm="1">
        <f t="array" ref="EV12" ca="1">_xlfn.IFS($A$2="销售计划（销售后）",_xlfn.IFS(EV$4&lt;$C12,($L12-SUMIFS(销售取值基础数据!$J:$J,销售取值基础数据!$I:$I,$A12,销售取值基础数据!$B:$B,"&lt;="&amp;EU$4))*100%/(180-EU$4),EV$4&gt;=$C12,($L12-SUM(辅助表!$P12:EV12))*100%/(180-EU$4)),$A$2="销售计划（销售前）",$L12*80%/180,$A$2="达成情况",IF(EV$4&gt;=$C12,"实际销售数量未更新",IF($C12&gt;EV$4,SUMIFS(销售取值基础数据!$J:$J,销售取值基础数据!$I:$I,$A12,销售取值基础数据!$B:$B,EV$4),"")/(_xlfn.IFS(EV$4&lt;$C12,($L12-SUMIFS(销售取值基础数据!$J:$J,销售取值基础数据!$I:$I,$A12,销售取值基础数据!$B:$B,"&lt;="&amp;EU$4))*100%/(180-EU$4),EV$4&gt;=$C12,($L12-SUM(辅助表!$P12:EV12))*100%/(180-EU$4)))),$A$2="实际销售",IF($C12&gt;EV$4,SUMIFS(销售取值基础数据!$J:$J,销售取值基础数据!$I:$I,$A12,销售取值基础数据!$B:$B,EV$4),""))</f>
        <v>0</v>
      </c>
      <c r="EW12" s="23" cm="1">
        <f t="array" ref="EW12" ca="1">_xlfn.IFS($A$2="销售计划（销售后）",_xlfn.IFS(EW$4&lt;$C12,($L12-SUMIFS(销售取值基础数据!$J:$J,销售取值基础数据!$I:$I,$A12,销售取值基础数据!$B:$B,"&lt;="&amp;EV$4))*100%/(180-EV$4),EW$4&gt;=$C12,($L12-SUM(辅助表!$P12:EW12))*100%/(180-EV$4)),$A$2="销售计划（销售前）",$L12*80%/180,$A$2="达成情况",IF(EW$4&gt;=$C12,"实际销售数量未更新",IF($C12&gt;EW$4,SUMIFS(销售取值基础数据!$J:$J,销售取值基础数据!$I:$I,$A12,销售取值基础数据!$B:$B,EW$4),"")/(_xlfn.IFS(EW$4&lt;$C12,($L12-SUMIFS(销售取值基础数据!$J:$J,销售取值基础数据!$I:$I,$A12,销售取值基础数据!$B:$B,"&lt;="&amp;EV$4))*100%/(180-EV$4),EW$4&gt;=$C12,($L12-SUM(辅助表!$P12:EW12))*100%/(180-EV$4)))),$A$2="实际销售",IF($C12&gt;EW$4,SUMIFS(销售取值基础数据!$J:$J,销售取值基础数据!$I:$I,$A12,销售取值基础数据!$B:$B,EW$4),""))</f>
        <v>0</v>
      </c>
      <c r="EX12" s="23" cm="1">
        <f t="array" ref="EX12" ca="1">_xlfn.IFS($A$2="销售计划（销售后）",_xlfn.IFS(EX$4&lt;$C12,($L12-SUMIFS(销售取值基础数据!$J:$J,销售取值基础数据!$I:$I,$A12,销售取值基础数据!$B:$B,"&lt;="&amp;EW$4))*100%/(180-EW$4),EX$4&gt;=$C12,($L12-SUM(辅助表!$P12:EX12))*100%/(180-EW$4)),$A$2="销售计划（销售前）",$L12*80%/180,$A$2="达成情况",IF(EX$4&gt;=$C12,"实际销售数量未更新",IF($C12&gt;EX$4,SUMIFS(销售取值基础数据!$J:$J,销售取值基础数据!$I:$I,$A12,销售取值基础数据!$B:$B,EX$4),"")/(_xlfn.IFS(EX$4&lt;$C12,($L12-SUMIFS(销售取值基础数据!$J:$J,销售取值基础数据!$I:$I,$A12,销售取值基础数据!$B:$B,"&lt;="&amp;EW$4))*100%/(180-EW$4),EX$4&gt;=$C12,($L12-SUM(辅助表!$P12:EX12))*100%/(180-EW$4)))),$A$2="实际销售",IF($C12&gt;EX$4,SUMIFS(销售取值基础数据!$J:$J,销售取值基础数据!$I:$I,$A12,销售取值基础数据!$B:$B,EX$4),""))</f>
        <v>0</v>
      </c>
      <c r="EY12" s="23" cm="1">
        <f t="array" ref="EY12" ca="1">_xlfn.IFS($A$2="销售计划（销售后）",_xlfn.IFS(EY$4&lt;$C12,($L12-SUMIFS(销售取值基础数据!$J:$J,销售取值基础数据!$I:$I,$A12,销售取值基础数据!$B:$B,"&lt;="&amp;EX$4))*100%/(180-EX$4),EY$4&gt;=$C12,($L12-SUM(辅助表!$P12:EY12))*100%/(180-EX$4)),$A$2="销售计划（销售前）",$L12*80%/180,$A$2="达成情况",IF(EY$4&gt;=$C12,"实际销售数量未更新",IF($C12&gt;EY$4,SUMIFS(销售取值基础数据!$J:$J,销售取值基础数据!$I:$I,$A12,销售取值基础数据!$B:$B,EY$4),"")/(_xlfn.IFS(EY$4&lt;$C12,($L12-SUMIFS(销售取值基础数据!$J:$J,销售取值基础数据!$I:$I,$A12,销售取值基础数据!$B:$B,"&lt;="&amp;EX$4))*100%/(180-EX$4),EY$4&gt;=$C12,($L12-SUM(辅助表!$P12:EY12))*100%/(180-EX$4)))),$A$2="实际销售",IF($C12&gt;EY$4,SUMIFS(销售取值基础数据!$J:$J,销售取值基础数据!$I:$I,$A12,销售取值基础数据!$B:$B,EY$4),""))</f>
        <v>0</v>
      </c>
      <c r="EZ12" s="23" cm="1">
        <f t="array" ref="EZ12" ca="1">_xlfn.IFS($A$2="销售计划（销售后）",_xlfn.IFS(EZ$4&lt;$C12,($L12-SUMIFS(销售取值基础数据!$J:$J,销售取值基础数据!$I:$I,$A12,销售取值基础数据!$B:$B,"&lt;="&amp;EY$4))*100%/(180-EY$4),EZ$4&gt;=$C12,($L12-SUM(辅助表!$P12:EZ12))*100%/(180-EY$4)),$A$2="销售计划（销售前）",$L12*80%/180,$A$2="达成情况",IF(EZ$4&gt;=$C12,"实际销售数量未更新",IF($C12&gt;EZ$4,SUMIFS(销售取值基础数据!$J:$J,销售取值基础数据!$I:$I,$A12,销售取值基础数据!$B:$B,EZ$4),"")/(_xlfn.IFS(EZ$4&lt;$C12,($L12-SUMIFS(销售取值基础数据!$J:$J,销售取值基础数据!$I:$I,$A12,销售取值基础数据!$B:$B,"&lt;="&amp;EY$4))*100%/(180-EY$4),EZ$4&gt;=$C12,($L12-SUM(辅助表!$P12:EZ12))*100%/(180-EY$4)))),$A$2="实际销售",IF($C12&gt;EZ$4,SUMIFS(销售取值基础数据!$J:$J,销售取值基础数据!$I:$I,$A12,销售取值基础数据!$B:$B,EZ$4),""))</f>
        <v>0</v>
      </c>
      <c r="FA12" s="23" cm="1">
        <f t="array" ref="FA12" ca="1">_xlfn.IFS($A$2="销售计划（销售后）",_xlfn.IFS(FA$4&lt;$C12,($L12-SUMIFS(销售取值基础数据!$J:$J,销售取值基础数据!$I:$I,$A12,销售取值基础数据!$B:$B,"&lt;="&amp;EZ$4))*100%/(180-EZ$4),FA$4&gt;=$C12,($L12-SUM(辅助表!$P12:FA12))*100%/(180-EZ$4)),$A$2="销售计划（销售前）",$L12*80%/180,$A$2="达成情况",IF(FA$4&gt;=$C12,"实际销售数量未更新",IF($C12&gt;FA$4,SUMIFS(销售取值基础数据!$J:$J,销售取值基础数据!$I:$I,$A12,销售取值基础数据!$B:$B,FA$4),"")/(_xlfn.IFS(FA$4&lt;$C12,($L12-SUMIFS(销售取值基础数据!$J:$J,销售取值基础数据!$I:$I,$A12,销售取值基础数据!$B:$B,"&lt;="&amp;EZ$4))*100%/(180-EZ$4),FA$4&gt;=$C12,($L12-SUM(辅助表!$P12:FA12))*100%/(180-EZ$4)))),$A$2="实际销售",IF($C12&gt;FA$4,SUMIFS(销售取值基础数据!$J:$J,销售取值基础数据!$I:$I,$A12,销售取值基础数据!$B:$B,FA$4),""))</f>
        <v>0</v>
      </c>
      <c r="FB12" s="23" cm="1">
        <f t="array" ref="FB12" ca="1">_xlfn.IFS($A$2="销售计划（销售后）",_xlfn.IFS(FB$4&lt;$C12,($L12-SUMIFS(销售取值基础数据!$J:$J,销售取值基础数据!$I:$I,$A12,销售取值基础数据!$B:$B,"&lt;="&amp;FA$4))*100%/(180-FA$4),FB$4&gt;=$C12,($L12-SUM(辅助表!$P12:FB12))*100%/(180-FA$4)),$A$2="销售计划（销售前）",$L12*80%/180,$A$2="达成情况",IF(FB$4&gt;=$C12,"实际销售数量未更新",IF($C12&gt;FB$4,SUMIFS(销售取值基础数据!$J:$J,销售取值基础数据!$I:$I,$A12,销售取值基础数据!$B:$B,FB$4),"")/(_xlfn.IFS(FB$4&lt;$C12,($L12-SUMIFS(销售取值基础数据!$J:$J,销售取值基础数据!$I:$I,$A12,销售取值基础数据!$B:$B,"&lt;="&amp;FA$4))*100%/(180-FA$4),FB$4&gt;=$C12,($L12-SUM(辅助表!$P12:FB12))*100%/(180-FA$4)))),$A$2="实际销售",IF($C12&gt;FB$4,SUMIFS(销售取值基础数据!$J:$J,销售取值基础数据!$I:$I,$A12,销售取值基础数据!$B:$B,FB$4),""))</f>
        <v>0</v>
      </c>
      <c r="FC12" s="23" cm="1">
        <f t="array" ref="FC12" ca="1">_xlfn.IFS($A$2="销售计划（销售后）",_xlfn.IFS(FC$4&lt;$C12,($L12-SUMIFS(销售取值基础数据!$J:$J,销售取值基础数据!$I:$I,$A12,销售取值基础数据!$B:$B,"&lt;="&amp;FB$4))*100%/(180-FB$4),FC$4&gt;=$C12,($L12-SUM(辅助表!$P12:FC12))*100%/(180-FB$4)),$A$2="销售计划（销售前）",$L12*80%/180,$A$2="达成情况",IF(FC$4&gt;=$C12,"实际销售数量未更新",IF($C12&gt;FC$4,SUMIFS(销售取值基础数据!$J:$J,销售取值基础数据!$I:$I,$A12,销售取值基础数据!$B:$B,FC$4),"")/(_xlfn.IFS(FC$4&lt;$C12,($L12-SUMIFS(销售取值基础数据!$J:$J,销售取值基础数据!$I:$I,$A12,销售取值基础数据!$B:$B,"&lt;="&amp;FB$4))*100%/(180-FB$4),FC$4&gt;=$C12,($L12-SUM(辅助表!$P12:FC12))*100%/(180-FB$4)))),$A$2="实际销售",IF($C12&gt;FC$4,SUMIFS(销售取值基础数据!$J:$J,销售取值基础数据!$I:$I,$A12,销售取值基础数据!$B:$B,FC$4),""))</f>
        <v>0</v>
      </c>
      <c r="FD12" s="23" cm="1">
        <f t="array" ref="FD12" ca="1">_xlfn.IFS($A$2="销售计划（销售后）",_xlfn.IFS(FD$4&lt;$C12,($L12-SUMIFS(销售取值基础数据!$J:$J,销售取值基础数据!$I:$I,$A12,销售取值基础数据!$B:$B,"&lt;="&amp;FC$4))*100%/(180-FC$4),FD$4&gt;=$C12,($L12-SUM(辅助表!$P12:FD12))*100%/(180-FC$4)),$A$2="销售计划（销售前）",$L12*80%/180,$A$2="达成情况",IF(FD$4&gt;=$C12,"实际销售数量未更新",IF($C12&gt;FD$4,SUMIFS(销售取值基础数据!$J:$J,销售取值基础数据!$I:$I,$A12,销售取值基础数据!$B:$B,FD$4),"")/(_xlfn.IFS(FD$4&lt;$C12,($L12-SUMIFS(销售取值基础数据!$J:$J,销售取值基础数据!$I:$I,$A12,销售取值基础数据!$B:$B,"&lt;="&amp;FC$4))*100%/(180-FC$4),FD$4&gt;=$C12,($L12-SUM(辅助表!$P12:FD12))*100%/(180-FC$4)))),$A$2="实际销售",IF($C12&gt;FD$4,SUMIFS(销售取值基础数据!$J:$J,销售取值基础数据!$I:$I,$A12,销售取值基础数据!$B:$B,FD$4),""))</f>
        <v>0</v>
      </c>
      <c r="FE12" s="23" cm="1">
        <f t="array" ref="FE12" ca="1">_xlfn.IFS($A$2="销售计划（销售后）",_xlfn.IFS(FE$4&lt;$C12,($L12-SUMIFS(销售取值基础数据!$J:$J,销售取值基础数据!$I:$I,$A12,销售取值基础数据!$B:$B,"&lt;="&amp;FD$4))*100%/(180-FD$4),FE$4&gt;=$C12,($L12-SUM(辅助表!$P12:FE12))*100%/(180-FD$4)),$A$2="销售计划（销售前）",$L12*80%/180,$A$2="达成情况",IF(FE$4&gt;=$C12,"实际销售数量未更新",IF($C12&gt;FE$4,SUMIFS(销售取值基础数据!$J:$J,销售取值基础数据!$I:$I,$A12,销售取值基础数据!$B:$B,FE$4),"")/(_xlfn.IFS(FE$4&lt;$C12,($L12-SUMIFS(销售取值基础数据!$J:$J,销售取值基础数据!$I:$I,$A12,销售取值基础数据!$B:$B,"&lt;="&amp;FD$4))*100%/(180-FD$4),FE$4&gt;=$C12,($L12-SUM(辅助表!$P12:FE12))*100%/(180-FD$4)))),$A$2="实际销售",IF($C12&gt;FE$4,SUMIFS(销售取值基础数据!$J:$J,销售取值基础数据!$I:$I,$A12,销售取值基础数据!$B:$B,FE$4),""))</f>
        <v>0</v>
      </c>
      <c r="FF12" s="23" cm="1">
        <f t="array" ref="FF12" ca="1">_xlfn.IFS($A$2="销售计划（销售后）",_xlfn.IFS(FF$4&lt;$C12,($L12-SUMIFS(销售取值基础数据!$J:$J,销售取值基础数据!$I:$I,$A12,销售取值基础数据!$B:$B,"&lt;="&amp;FE$4))*100%/(180-FE$4),FF$4&gt;=$C12,($L12-SUM(辅助表!$P12:FF12))*100%/(180-FE$4)),$A$2="销售计划（销售前）",$L12*80%/180,$A$2="达成情况",IF(FF$4&gt;=$C12,"实际销售数量未更新",IF($C12&gt;FF$4,SUMIFS(销售取值基础数据!$J:$J,销售取值基础数据!$I:$I,$A12,销售取值基础数据!$B:$B,FF$4),"")/(_xlfn.IFS(FF$4&lt;$C12,($L12-SUMIFS(销售取值基础数据!$J:$J,销售取值基础数据!$I:$I,$A12,销售取值基础数据!$B:$B,"&lt;="&amp;FE$4))*100%/(180-FE$4),FF$4&gt;=$C12,($L12-SUM(辅助表!$P12:FF12))*100%/(180-FE$4)))),$A$2="实际销售",IF($C12&gt;FF$4,SUMIFS(销售取值基础数据!$J:$J,销售取值基础数据!$I:$I,$A12,销售取值基础数据!$B:$B,FF$4),""))</f>
        <v>0</v>
      </c>
      <c r="FG12" s="23" cm="1">
        <f t="array" ref="FG12" ca="1">_xlfn.IFS($A$2="销售计划（销售后）",_xlfn.IFS(FG$4&lt;$C12,($L12-SUMIFS(销售取值基础数据!$J:$J,销售取值基础数据!$I:$I,$A12,销售取值基础数据!$B:$B,"&lt;="&amp;FF$4))*100%/(180-FF$4),FG$4&gt;=$C12,($L12-SUM(辅助表!$P12:FG12))*100%/(180-FF$4)),$A$2="销售计划（销售前）",$L12*80%/180,$A$2="达成情况",IF(FG$4&gt;=$C12,"实际销售数量未更新",IF($C12&gt;FG$4,SUMIFS(销售取值基础数据!$J:$J,销售取值基础数据!$I:$I,$A12,销售取值基础数据!$B:$B,FG$4),"")/(_xlfn.IFS(FG$4&lt;$C12,($L12-SUMIFS(销售取值基础数据!$J:$J,销售取值基础数据!$I:$I,$A12,销售取值基础数据!$B:$B,"&lt;="&amp;FF$4))*100%/(180-FF$4),FG$4&gt;=$C12,($L12-SUM(辅助表!$P12:FG12))*100%/(180-FF$4)))),$A$2="实际销售",IF($C12&gt;FG$4,SUMIFS(销售取值基础数据!$J:$J,销售取值基础数据!$I:$I,$A12,销售取值基础数据!$B:$B,FG$4),""))</f>
        <v>0</v>
      </c>
      <c r="FH12" s="23" cm="1">
        <f t="array" ref="FH12" ca="1">_xlfn.IFS($A$2="销售计划（销售后）",_xlfn.IFS(FH$4&lt;$C12,($L12-SUMIFS(销售取值基础数据!$J:$J,销售取值基础数据!$I:$I,$A12,销售取值基础数据!$B:$B,"&lt;="&amp;FG$4))*100%/(180-FG$4),FH$4&gt;=$C12,($L12-SUM(辅助表!$P12:FH12))*100%/(180-FG$4)),$A$2="销售计划（销售前）",$L12*80%/180,$A$2="达成情况",IF(FH$4&gt;=$C12,"实际销售数量未更新",IF($C12&gt;FH$4,SUMIFS(销售取值基础数据!$J:$J,销售取值基础数据!$I:$I,$A12,销售取值基础数据!$B:$B,FH$4),"")/(_xlfn.IFS(FH$4&lt;$C12,($L12-SUMIFS(销售取值基础数据!$J:$J,销售取值基础数据!$I:$I,$A12,销售取值基础数据!$B:$B,"&lt;="&amp;FG$4))*100%/(180-FG$4),FH$4&gt;=$C12,($L12-SUM(辅助表!$P12:FH12))*100%/(180-FG$4)))),$A$2="实际销售",IF($C12&gt;FH$4,SUMIFS(销售取值基础数据!$J:$J,销售取值基础数据!$I:$I,$A12,销售取值基础数据!$B:$B,FH$4),""))</f>
        <v>0</v>
      </c>
      <c r="FI12" s="23" cm="1">
        <f t="array" ref="FI12" ca="1">_xlfn.IFS($A$2="销售计划（销售后）",_xlfn.IFS(FI$4&lt;$C12,($L12-SUMIFS(销售取值基础数据!$J:$J,销售取值基础数据!$I:$I,$A12,销售取值基础数据!$B:$B,"&lt;="&amp;FH$4))*100%/(180-FH$4),FI$4&gt;=$C12,($L12-SUM(辅助表!$P12:FI12))*100%/(180-FH$4)),$A$2="销售计划（销售前）",$L12*80%/180,$A$2="达成情况",IF(FI$4&gt;=$C12,"实际销售数量未更新",IF($C12&gt;FI$4,SUMIFS(销售取值基础数据!$J:$J,销售取值基础数据!$I:$I,$A12,销售取值基础数据!$B:$B,FI$4),"")/(_xlfn.IFS(FI$4&lt;$C12,($L12-SUMIFS(销售取值基础数据!$J:$J,销售取值基础数据!$I:$I,$A12,销售取值基础数据!$B:$B,"&lt;="&amp;FH$4))*100%/(180-FH$4),FI$4&gt;=$C12,($L12-SUM(辅助表!$P12:FI12))*100%/(180-FH$4)))),$A$2="实际销售",IF($C12&gt;FI$4,SUMIFS(销售取值基础数据!$J:$J,销售取值基础数据!$I:$I,$A12,销售取值基础数据!$B:$B,FI$4),""))</f>
        <v>0</v>
      </c>
      <c r="FJ12" s="23" cm="1">
        <f t="array" ref="FJ12" ca="1">_xlfn.IFS($A$2="销售计划（销售后）",_xlfn.IFS(FJ$4&lt;$C12,($L12-SUMIFS(销售取值基础数据!$J:$J,销售取值基础数据!$I:$I,$A12,销售取值基础数据!$B:$B,"&lt;="&amp;FI$4))*100%/(180-FI$4),FJ$4&gt;=$C12,($L12-SUM(辅助表!$P12:FJ12))*100%/(180-FI$4)),$A$2="销售计划（销售前）",$L12*80%/180,$A$2="达成情况",IF(FJ$4&gt;=$C12,"实际销售数量未更新",IF($C12&gt;FJ$4,SUMIFS(销售取值基础数据!$J:$J,销售取值基础数据!$I:$I,$A12,销售取值基础数据!$B:$B,FJ$4),"")/(_xlfn.IFS(FJ$4&lt;$C12,($L12-SUMIFS(销售取值基础数据!$J:$J,销售取值基础数据!$I:$I,$A12,销售取值基础数据!$B:$B,"&lt;="&amp;FI$4))*100%/(180-FI$4),FJ$4&gt;=$C12,($L12-SUM(辅助表!$P12:FJ12))*100%/(180-FI$4)))),$A$2="实际销售",IF($C12&gt;FJ$4,SUMIFS(销售取值基础数据!$J:$J,销售取值基础数据!$I:$I,$A12,销售取值基础数据!$B:$B,FJ$4),""))</f>
        <v>0</v>
      </c>
      <c r="FK12" s="23" cm="1">
        <f t="array" ref="FK12" ca="1">_xlfn.IFS($A$2="销售计划（销售后）",_xlfn.IFS(FK$4&lt;$C12,($L12-SUMIFS(销售取值基础数据!$J:$J,销售取值基础数据!$I:$I,$A12,销售取值基础数据!$B:$B,"&lt;="&amp;FJ$4))*100%/(180-FJ$4),FK$4&gt;=$C12,($L12-SUM(辅助表!$P12:FK12))*100%/(180-FJ$4)),$A$2="销售计划（销售前）",$L12*80%/180,$A$2="达成情况",IF(FK$4&gt;=$C12,"实际销售数量未更新",IF($C12&gt;FK$4,SUMIFS(销售取值基础数据!$J:$J,销售取值基础数据!$I:$I,$A12,销售取值基础数据!$B:$B,FK$4),"")/(_xlfn.IFS(FK$4&lt;$C12,($L12-SUMIFS(销售取值基础数据!$J:$J,销售取值基础数据!$I:$I,$A12,销售取值基础数据!$B:$B,"&lt;="&amp;FJ$4))*100%/(180-FJ$4),FK$4&gt;=$C12,($L12-SUM(辅助表!$P12:FK12))*100%/(180-FJ$4)))),$A$2="实际销售",IF($C12&gt;FK$4,SUMIFS(销售取值基础数据!$J:$J,销售取值基础数据!$I:$I,$A12,销售取值基础数据!$B:$B,FK$4),""))</f>
        <v>0</v>
      </c>
      <c r="FL12" s="23" cm="1">
        <f t="array" ref="FL12" ca="1">_xlfn.IFS($A$2="销售计划（销售后）",_xlfn.IFS(FL$4&lt;$C12,($L12-SUMIFS(销售取值基础数据!$J:$J,销售取值基础数据!$I:$I,$A12,销售取值基础数据!$B:$B,"&lt;="&amp;FK$4))*100%/(180-FK$4),FL$4&gt;=$C12,($L12-SUM(辅助表!$P12:FL12))*100%/(180-FK$4)),$A$2="销售计划（销售前）",$L12*80%/180,$A$2="达成情况",IF(FL$4&gt;=$C12,"实际销售数量未更新",IF($C12&gt;FL$4,SUMIFS(销售取值基础数据!$J:$J,销售取值基础数据!$I:$I,$A12,销售取值基础数据!$B:$B,FL$4),"")/(_xlfn.IFS(FL$4&lt;$C12,($L12-SUMIFS(销售取值基础数据!$J:$J,销售取值基础数据!$I:$I,$A12,销售取值基础数据!$B:$B,"&lt;="&amp;FK$4))*100%/(180-FK$4),FL$4&gt;=$C12,($L12-SUM(辅助表!$P12:FL12))*100%/(180-FK$4)))),$A$2="实际销售",IF($C12&gt;FL$4,SUMIFS(销售取值基础数据!$J:$J,销售取值基础数据!$I:$I,$A12,销售取值基础数据!$B:$B,FL$4),""))</f>
        <v>0</v>
      </c>
      <c r="FM12" s="23" cm="1">
        <f t="array" ref="FM12" ca="1">_xlfn.IFS($A$2="销售计划（销售后）",_xlfn.IFS(FM$4&lt;$C12,($L12-SUMIFS(销售取值基础数据!$J:$J,销售取值基础数据!$I:$I,$A12,销售取值基础数据!$B:$B,"&lt;="&amp;FL$4))*100%/(180-FL$4),FM$4&gt;=$C12,($L12-SUM(辅助表!$P12:FM12))*100%/(180-FL$4)),$A$2="销售计划（销售前）",$L12*80%/180,$A$2="达成情况",IF(FM$4&gt;=$C12,"实际销售数量未更新",IF($C12&gt;FM$4,SUMIFS(销售取值基础数据!$J:$J,销售取值基础数据!$I:$I,$A12,销售取值基础数据!$B:$B,FM$4),"")/(_xlfn.IFS(FM$4&lt;$C12,($L12-SUMIFS(销售取值基础数据!$J:$J,销售取值基础数据!$I:$I,$A12,销售取值基础数据!$B:$B,"&lt;="&amp;FL$4))*100%/(180-FL$4),FM$4&gt;=$C12,($L12-SUM(辅助表!$P12:FM12))*100%/(180-FL$4)))),$A$2="实际销售",IF($C12&gt;FM$4,SUMIFS(销售取值基础数据!$J:$J,销售取值基础数据!$I:$I,$A12,销售取值基础数据!$B:$B,FM$4),""))</f>
        <v>0</v>
      </c>
      <c r="FN12" s="23" cm="1">
        <f t="array" ref="FN12" ca="1">_xlfn.IFS($A$2="销售计划（销售后）",_xlfn.IFS(FN$4&lt;$C12,($L12-SUMIFS(销售取值基础数据!$J:$J,销售取值基础数据!$I:$I,$A12,销售取值基础数据!$B:$B,"&lt;="&amp;FM$4))*100%/(180-FM$4),FN$4&gt;=$C12,($L12-SUM(辅助表!$P12:FN12))*100%/(180-FM$4)),$A$2="销售计划（销售前）",$L12*80%/180,$A$2="达成情况",IF(FN$4&gt;=$C12,"实际销售数量未更新",IF($C12&gt;FN$4,SUMIFS(销售取值基础数据!$J:$J,销售取值基础数据!$I:$I,$A12,销售取值基础数据!$B:$B,FN$4),"")/(_xlfn.IFS(FN$4&lt;$C12,($L12-SUMIFS(销售取值基础数据!$J:$J,销售取值基础数据!$I:$I,$A12,销售取值基础数据!$B:$B,"&lt;="&amp;FM$4))*100%/(180-FM$4),FN$4&gt;=$C12,($L12-SUM(辅助表!$P12:FN12))*100%/(180-FM$4)))),$A$2="实际销售",IF($C12&gt;FN$4,SUMIFS(销售取值基础数据!$J:$J,销售取值基础数据!$I:$I,$A12,销售取值基础数据!$B:$B,FN$4),""))</f>
        <v>0</v>
      </c>
      <c r="FO12" s="23" cm="1">
        <f t="array" ref="FO12" ca="1">_xlfn.IFS($A$2="销售计划（销售后）",_xlfn.IFS(FO$4&lt;$C12,($L12-SUMIFS(销售取值基础数据!$J:$J,销售取值基础数据!$I:$I,$A12,销售取值基础数据!$B:$B,"&lt;="&amp;FN$4))*100%/(180-FN$4),FO$4&gt;=$C12,($L12-SUM(辅助表!$P12:FO12))*100%/(180-FN$4)),$A$2="销售计划（销售前）",$L12*80%/180,$A$2="达成情况",IF(FO$4&gt;=$C12,"实际销售数量未更新",IF($C12&gt;FO$4,SUMIFS(销售取值基础数据!$J:$J,销售取值基础数据!$I:$I,$A12,销售取值基础数据!$B:$B,FO$4),"")/(_xlfn.IFS(FO$4&lt;$C12,($L12-SUMIFS(销售取值基础数据!$J:$J,销售取值基础数据!$I:$I,$A12,销售取值基础数据!$B:$B,"&lt;="&amp;FN$4))*100%/(180-FN$4),FO$4&gt;=$C12,($L12-SUM(辅助表!$P12:FO12))*100%/(180-FN$4)))),$A$2="实际销售",IF($C12&gt;FO$4,SUMIFS(销售取值基础数据!$J:$J,销售取值基础数据!$I:$I,$A12,销售取值基础数据!$B:$B,FO$4),""))</f>
        <v>0</v>
      </c>
      <c r="FP12" s="23" cm="1">
        <f t="array" ref="FP12" ca="1">_xlfn.IFS($A$2="销售计划（销售后）",_xlfn.IFS(FP$4&lt;$C12,($L12-SUMIFS(销售取值基础数据!$J:$J,销售取值基础数据!$I:$I,$A12,销售取值基础数据!$B:$B,"&lt;="&amp;FO$4))*100%/(180-FO$4),FP$4&gt;=$C12,($L12-SUM(辅助表!$P12:FP12))*100%/(180-FO$4)),$A$2="销售计划（销售前）",$L12*80%/180,$A$2="达成情况",IF(FP$4&gt;=$C12,"实际销售数量未更新",IF($C12&gt;FP$4,SUMIFS(销售取值基础数据!$J:$J,销售取值基础数据!$I:$I,$A12,销售取值基础数据!$B:$B,FP$4),"")/(_xlfn.IFS(FP$4&lt;$C12,($L12-SUMIFS(销售取值基础数据!$J:$J,销售取值基础数据!$I:$I,$A12,销售取值基础数据!$B:$B,"&lt;="&amp;FO$4))*100%/(180-FO$4),FP$4&gt;=$C12,($L12-SUM(辅助表!$P12:FP12))*100%/(180-FO$4)))),$A$2="实际销售",IF($C12&gt;FP$4,SUMIFS(销售取值基础数据!$J:$J,销售取值基础数据!$I:$I,$A12,销售取值基础数据!$B:$B,FP$4),""))</f>
        <v>0</v>
      </c>
      <c r="FQ12" s="23" cm="1">
        <f t="array" ref="FQ12" ca="1">_xlfn.IFS($A$2="销售计划（销售后）",_xlfn.IFS(FQ$4&lt;$C12,($L12-SUMIFS(销售取值基础数据!$J:$J,销售取值基础数据!$I:$I,$A12,销售取值基础数据!$B:$B,"&lt;="&amp;FP$4))*100%/(180-FP$4),FQ$4&gt;=$C12,($L12-SUM(辅助表!$P12:FQ12))*100%/(180-FP$4)),$A$2="销售计划（销售前）",$L12*80%/180,$A$2="达成情况",IF(FQ$4&gt;=$C12,"实际销售数量未更新",IF($C12&gt;FQ$4,SUMIFS(销售取值基础数据!$J:$J,销售取值基础数据!$I:$I,$A12,销售取值基础数据!$B:$B,FQ$4),"")/(_xlfn.IFS(FQ$4&lt;$C12,($L12-SUMIFS(销售取值基础数据!$J:$J,销售取值基础数据!$I:$I,$A12,销售取值基础数据!$B:$B,"&lt;="&amp;FP$4))*100%/(180-FP$4),FQ$4&gt;=$C12,($L12-SUM(辅助表!$P12:FQ12))*100%/(180-FP$4)))),$A$2="实际销售",IF($C12&gt;FQ$4,SUMIFS(销售取值基础数据!$J:$J,销售取值基础数据!$I:$I,$A12,销售取值基础数据!$B:$B,FQ$4),""))</f>
        <v>0</v>
      </c>
      <c r="FR12" s="23" cm="1">
        <f t="array" ref="FR12" ca="1">_xlfn.IFS($A$2="销售计划（销售后）",_xlfn.IFS(FR$4&lt;$C12,($L12-SUMIFS(销售取值基础数据!$J:$J,销售取值基础数据!$I:$I,$A12,销售取值基础数据!$B:$B,"&lt;="&amp;FQ$4))*100%/(180-FQ$4),FR$4&gt;=$C12,($L12-SUM(辅助表!$P12:FR12))*100%/(180-FQ$4)),$A$2="销售计划（销售前）",$L12*80%/180,$A$2="达成情况",IF(FR$4&gt;=$C12,"实际销售数量未更新",IF($C12&gt;FR$4,SUMIFS(销售取值基础数据!$J:$J,销售取值基础数据!$I:$I,$A12,销售取值基础数据!$B:$B,FR$4),"")/(_xlfn.IFS(FR$4&lt;$C12,($L12-SUMIFS(销售取值基础数据!$J:$J,销售取值基础数据!$I:$I,$A12,销售取值基础数据!$B:$B,"&lt;="&amp;FQ$4))*100%/(180-FQ$4),FR$4&gt;=$C12,($L12-SUM(辅助表!$P12:FR12))*100%/(180-FQ$4)))),$A$2="实际销售",IF($C12&gt;FR$4,SUMIFS(销售取值基础数据!$J:$J,销售取值基础数据!$I:$I,$A12,销售取值基础数据!$B:$B,FR$4),""))</f>
        <v>0</v>
      </c>
      <c r="FS12" s="23" cm="1">
        <f t="array" ref="FS12" ca="1">_xlfn.IFS($A$2="销售计划（销售后）",_xlfn.IFS(FS$4&lt;$C12,($L12-SUMIFS(销售取值基础数据!$J:$J,销售取值基础数据!$I:$I,$A12,销售取值基础数据!$B:$B,"&lt;="&amp;FR$4))*100%/(180-FR$4),FS$4&gt;=$C12,($L12-SUM(辅助表!$P12:FS12))*100%/(180-FR$4)),$A$2="销售计划（销售前）",$L12*80%/180,$A$2="达成情况",IF(FS$4&gt;=$C12,"实际销售数量未更新",IF($C12&gt;FS$4,SUMIFS(销售取值基础数据!$J:$J,销售取值基础数据!$I:$I,$A12,销售取值基础数据!$B:$B,FS$4),"")/(_xlfn.IFS(FS$4&lt;$C12,($L12-SUMIFS(销售取值基础数据!$J:$J,销售取值基础数据!$I:$I,$A12,销售取值基础数据!$B:$B,"&lt;="&amp;FR$4))*100%/(180-FR$4),FS$4&gt;=$C12,($L12-SUM(辅助表!$P12:FS12))*100%/(180-FR$4)))),$A$2="实际销售",IF($C12&gt;FS$4,SUMIFS(销售取值基础数据!$J:$J,销售取值基础数据!$I:$I,$A12,销售取值基础数据!$B:$B,FS$4),""))</f>
        <v>0</v>
      </c>
      <c r="FT12" s="23" cm="1">
        <f t="array" ref="FT12" ca="1">_xlfn.IFS($A$2="销售计划（销售后）",_xlfn.IFS(FT$4&lt;$C12,($L12-SUMIFS(销售取值基础数据!$J:$J,销售取值基础数据!$I:$I,$A12,销售取值基础数据!$B:$B,"&lt;="&amp;FS$4))*100%/(180-FS$4),FT$4&gt;=$C12,($L12-SUM(辅助表!$P12:FT12))*100%/(180-FS$4)),$A$2="销售计划（销售前）",$L12*80%/180,$A$2="达成情况",IF(FT$4&gt;=$C12,"实际销售数量未更新",IF($C12&gt;FT$4,SUMIFS(销售取值基础数据!$J:$J,销售取值基础数据!$I:$I,$A12,销售取值基础数据!$B:$B,FT$4),"")/(_xlfn.IFS(FT$4&lt;$C12,($L12-SUMIFS(销售取值基础数据!$J:$J,销售取值基础数据!$I:$I,$A12,销售取值基础数据!$B:$B,"&lt;="&amp;FS$4))*100%/(180-FS$4),FT$4&gt;=$C12,($L12-SUM(辅助表!$P12:FT12))*100%/(180-FS$4)))),$A$2="实际销售",IF($C12&gt;FT$4,SUMIFS(销售取值基础数据!$J:$J,销售取值基础数据!$I:$I,$A12,销售取值基础数据!$B:$B,FT$4),""))</f>
        <v>0</v>
      </c>
      <c r="FU12" s="23" cm="1">
        <f t="array" ref="FU12" ca="1">_xlfn.IFS($A$2="销售计划（销售后）",_xlfn.IFS(FU$4&lt;$C12,($L12-SUMIFS(销售取值基础数据!$J:$J,销售取值基础数据!$I:$I,$A12,销售取值基础数据!$B:$B,"&lt;="&amp;FT$4))*100%/(180-FT$4),FU$4&gt;=$C12,($L12-SUM(辅助表!$P12:FU12))*100%/(180-FT$4)),$A$2="销售计划（销售前）",$L12*80%/180,$A$2="达成情况",IF(FU$4&gt;=$C12,"实际销售数量未更新",IF($C12&gt;FU$4,SUMIFS(销售取值基础数据!$J:$J,销售取值基础数据!$I:$I,$A12,销售取值基础数据!$B:$B,FU$4),"")/(_xlfn.IFS(FU$4&lt;$C12,($L12-SUMIFS(销售取值基础数据!$J:$J,销售取值基础数据!$I:$I,$A12,销售取值基础数据!$B:$B,"&lt;="&amp;FT$4))*100%/(180-FT$4),FU$4&gt;=$C12,($L12-SUM(辅助表!$P12:FU12))*100%/(180-FT$4)))),$A$2="实际销售",IF($C12&gt;FU$4,SUMIFS(销售取值基础数据!$J:$J,销售取值基础数据!$I:$I,$A12,销售取值基础数据!$B:$B,FU$4),""))</f>
        <v>0</v>
      </c>
      <c r="FV12" s="23" cm="1">
        <f t="array" ref="FV12" ca="1">_xlfn.IFS($A$2="销售计划（销售后）",_xlfn.IFS(FV$4&lt;$C12,($L12-SUMIFS(销售取值基础数据!$J:$J,销售取值基础数据!$I:$I,$A12,销售取值基础数据!$B:$B,"&lt;="&amp;FU$4))*100%/(180-FU$4),FV$4&gt;=$C12,($L12-SUM(辅助表!$P12:FV12))*100%/(180-FU$4)),$A$2="销售计划（销售前）",$L12*80%/180,$A$2="达成情况",IF(FV$4&gt;=$C12,"实际销售数量未更新",IF($C12&gt;FV$4,SUMIFS(销售取值基础数据!$J:$J,销售取值基础数据!$I:$I,$A12,销售取值基础数据!$B:$B,FV$4),"")/(_xlfn.IFS(FV$4&lt;$C12,($L12-SUMIFS(销售取值基础数据!$J:$J,销售取值基础数据!$I:$I,$A12,销售取值基础数据!$B:$B,"&lt;="&amp;FU$4))*100%/(180-FU$4),FV$4&gt;=$C12,($L12-SUM(辅助表!$P12:FV12))*100%/(180-FU$4)))),$A$2="实际销售",IF($C12&gt;FV$4,SUMIFS(销售取值基础数据!$J:$J,销售取值基础数据!$I:$I,$A12,销售取值基础数据!$B:$B,FV$4),""))</f>
        <v>0</v>
      </c>
      <c r="FW12" s="23" cm="1">
        <f t="array" ref="FW12" ca="1">_xlfn.IFS($A$2="销售计划（销售后）",_xlfn.IFS(FW$4&lt;$C12,($L12-SUMIFS(销售取值基础数据!$J:$J,销售取值基础数据!$I:$I,$A12,销售取值基础数据!$B:$B,"&lt;="&amp;FV$4))*100%/(180-FV$4),FW$4&gt;=$C12,($L12-SUM(辅助表!$P12:FW12))*100%/(180-FV$4)),$A$2="销售计划（销售前）",$L12*80%/180,$A$2="达成情况",IF(FW$4&gt;=$C12,"实际销售数量未更新",IF($C12&gt;FW$4,SUMIFS(销售取值基础数据!$J:$J,销售取值基础数据!$I:$I,$A12,销售取值基础数据!$B:$B,FW$4),"")/(_xlfn.IFS(FW$4&lt;$C12,($L12-SUMIFS(销售取值基础数据!$J:$J,销售取值基础数据!$I:$I,$A12,销售取值基础数据!$B:$B,"&lt;="&amp;FV$4))*100%/(180-FV$4),FW$4&gt;=$C12,($L12-SUM(辅助表!$P12:FW12))*100%/(180-FV$4)))),$A$2="实际销售",IF($C12&gt;FW$4,SUMIFS(销售取值基础数据!$J:$J,销售取值基础数据!$I:$I,$A12,销售取值基础数据!$B:$B,FW$4),""))</f>
        <v>0</v>
      </c>
      <c r="FX12" s="23" cm="1">
        <f t="array" ref="FX12" ca="1">_xlfn.IFS($A$2="销售计划（销售后）",_xlfn.IFS(FX$4&lt;$C12,($L12-SUMIFS(销售取值基础数据!$J:$J,销售取值基础数据!$I:$I,$A12,销售取值基础数据!$B:$B,"&lt;="&amp;FW$4))*100%/(180-FW$4),FX$4&gt;=$C12,($L12-SUM(辅助表!$P12:FX12))*100%/(180-FW$4)),$A$2="销售计划（销售前）",$L12*80%/180,$A$2="达成情况",IF(FX$4&gt;=$C12,"实际销售数量未更新",IF($C12&gt;FX$4,SUMIFS(销售取值基础数据!$J:$J,销售取值基础数据!$I:$I,$A12,销售取值基础数据!$B:$B,FX$4),"")/(_xlfn.IFS(FX$4&lt;$C12,($L12-SUMIFS(销售取值基础数据!$J:$J,销售取值基础数据!$I:$I,$A12,销售取值基础数据!$B:$B,"&lt;="&amp;FW$4))*100%/(180-FW$4),FX$4&gt;=$C12,($L12-SUM(辅助表!$P12:FX12))*100%/(180-FW$4)))),$A$2="实际销售",IF($C12&gt;FX$4,SUMIFS(销售取值基础数据!$J:$J,销售取值基础数据!$I:$I,$A12,销售取值基础数据!$B:$B,FX$4),""))</f>
        <v>0</v>
      </c>
      <c r="FY12" s="23" cm="1">
        <f t="array" ref="FY12" ca="1">_xlfn.IFS($A$2="销售计划（销售后）",_xlfn.IFS(FY$4&lt;$C12,($L12-SUMIFS(销售取值基础数据!$J:$J,销售取值基础数据!$I:$I,$A12,销售取值基础数据!$B:$B,"&lt;="&amp;FX$4))*100%/(180-FX$4),FY$4&gt;=$C12,($L12-SUM(辅助表!$P12:FY12))*100%/(180-FX$4)),$A$2="销售计划（销售前）",$L12*80%/180,$A$2="达成情况",IF(FY$4&gt;=$C12,"实际销售数量未更新",IF($C12&gt;FY$4,SUMIFS(销售取值基础数据!$J:$J,销售取值基础数据!$I:$I,$A12,销售取值基础数据!$B:$B,FY$4),"")/(_xlfn.IFS(FY$4&lt;$C12,($L12-SUMIFS(销售取值基础数据!$J:$J,销售取值基础数据!$I:$I,$A12,销售取值基础数据!$B:$B,"&lt;="&amp;FX$4))*100%/(180-FX$4),FY$4&gt;=$C12,($L12-SUM(辅助表!$P12:FY12))*100%/(180-FX$4)))),$A$2="实际销售",IF($C12&gt;FY$4,SUMIFS(销售取值基础数据!$J:$J,销售取值基础数据!$I:$I,$A12,销售取值基础数据!$B:$B,FY$4),""))</f>
        <v>0</v>
      </c>
      <c r="FZ12" s="23" cm="1">
        <f t="array" ref="FZ12" ca="1">_xlfn.IFS($A$2="销售计划（销售后）",_xlfn.IFS(FZ$4&lt;$C12,($L12-SUMIFS(销售取值基础数据!$J:$J,销售取值基础数据!$I:$I,$A12,销售取值基础数据!$B:$B,"&lt;="&amp;FY$4))*100%/(180-FY$4),FZ$4&gt;=$C12,($L12-SUM(辅助表!$P12:FZ12))*100%/(180-FY$4)),$A$2="销售计划（销售前）",$L12*80%/180,$A$2="达成情况",IF(FZ$4&gt;=$C12,"实际销售数量未更新",IF($C12&gt;FZ$4,SUMIFS(销售取值基础数据!$J:$J,销售取值基础数据!$I:$I,$A12,销售取值基础数据!$B:$B,FZ$4),"")/(_xlfn.IFS(FZ$4&lt;$C12,($L12-SUMIFS(销售取值基础数据!$J:$J,销售取值基础数据!$I:$I,$A12,销售取值基础数据!$B:$B,"&lt;="&amp;FY$4))*100%/(180-FY$4),FZ$4&gt;=$C12,($L12-SUM(辅助表!$P12:FZ12))*100%/(180-FY$4)))),$A$2="实际销售",IF($C12&gt;FZ$4,SUMIFS(销售取值基础数据!$J:$J,销售取值基础数据!$I:$I,$A12,销售取值基础数据!$B:$B,FZ$4),""))</f>
        <v>0</v>
      </c>
      <c r="GA12" s="23" cm="1">
        <f t="array" ref="GA12" ca="1">_xlfn.IFS($A$2="销售计划（销售后）",_xlfn.IFS(GA$4&lt;$C12,($L12-SUMIFS(销售取值基础数据!$J:$J,销售取值基础数据!$I:$I,$A12,销售取值基础数据!$B:$B,"&lt;="&amp;FZ$4))*100%/(180-FZ$4),GA$4&gt;=$C12,($L12-SUM(辅助表!$P12:GA12))*100%/(180-FZ$4)),$A$2="销售计划（销售前）",$L12*80%/180,$A$2="达成情况",IF(GA$4&gt;=$C12,"实际销售数量未更新",IF($C12&gt;GA$4,SUMIFS(销售取值基础数据!$J:$J,销售取值基础数据!$I:$I,$A12,销售取值基础数据!$B:$B,GA$4),"")/(_xlfn.IFS(GA$4&lt;$C12,($L12-SUMIFS(销售取值基础数据!$J:$J,销售取值基础数据!$I:$I,$A12,销售取值基础数据!$B:$B,"&lt;="&amp;FZ$4))*100%/(180-FZ$4),GA$4&gt;=$C12,($L12-SUM(辅助表!$P12:GA12))*100%/(180-FZ$4)))),$A$2="实际销售",IF($C12&gt;GA$4,SUMIFS(销售取值基础数据!$J:$J,销售取值基础数据!$I:$I,$A12,销售取值基础数据!$B:$B,GA$4),""))</f>
        <v>0</v>
      </c>
      <c r="GB12" s="23" cm="1">
        <f t="array" ref="GB12" ca="1">_xlfn.IFS($A$2="销售计划（销售后）",_xlfn.IFS(GB$4&lt;$C12,($L12-SUMIFS(销售取值基础数据!$J:$J,销售取值基础数据!$I:$I,$A12,销售取值基础数据!$B:$B,"&lt;="&amp;GA$4))*100%/(180-GA$4),GB$4&gt;=$C12,($L12-SUM(辅助表!$P12:GB12))*100%/(180-GA$4)),$A$2="销售计划（销售前）",$L12*80%/180,$A$2="达成情况",IF(GB$4&gt;=$C12,"实际销售数量未更新",IF($C12&gt;GB$4,SUMIFS(销售取值基础数据!$J:$J,销售取值基础数据!$I:$I,$A12,销售取值基础数据!$B:$B,GB$4),"")/(_xlfn.IFS(GB$4&lt;$C12,($L12-SUMIFS(销售取值基础数据!$J:$J,销售取值基础数据!$I:$I,$A12,销售取值基础数据!$B:$B,"&lt;="&amp;GA$4))*100%/(180-GA$4),GB$4&gt;=$C12,($L12-SUM(辅助表!$P12:GB12))*100%/(180-GA$4)))),$A$2="实际销售",IF($C12&gt;GB$4,SUMIFS(销售取值基础数据!$J:$J,销售取值基础数据!$I:$I,$A12,销售取值基础数据!$B:$B,GB$4),""))</f>
        <v>0</v>
      </c>
      <c r="GC12" s="23" cm="1">
        <f t="array" ref="GC12" ca="1">_xlfn.IFS($A$2="销售计划（销售后）",_xlfn.IFS(GC$4&lt;$C12,($L12-SUMIFS(销售取值基础数据!$J:$J,销售取值基础数据!$I:$I,$A12,销售取值基础数据!$B:$B,"&lt;="&amp;GB$4))*100%/(180-GB$4),GC$4&gt;=$C12,($L12-SUM(辅助表!$P12:GC12))*100%/(180-GB$4)),$A$2="销售计划（销售前）",$L12*80%/180,$A$2="达成情况",IF(GC$4&gt;=$C12,"实际销售数量未更新",IF($C12&gt;GC$4,SUMIFS(销售取值基础数据!$J:$J,销售取值基础数据!$I:$I,$A12,销售取值基础数据!$B:$B,GC$4),"")/(_xlfn.IFS(GC$4&lt;$C12,($L12-SUMIFS(销售取值基础数据!$J:$J,销售取值基础数据!$I:$I,$A12,销售取值基础数据!$B:$B,"&lt;="&amp;GB$4))*100%/(180-GB$4),GC$4&gt;=$C12,($L12-SUM(辅助表!$P12:GC12))*100%/(180-GB$4)))),$A$2="实际销售",IF($C12&gt;GC$4,SUMIFS(销售取值基础数据!$J:$J,销售取值基础数据!$I:$I,$A12,销售取值基础数据!$B:$B,GC$4),""))</f>
        <v>0</v>
      </c>
      <c r="GD12" s="23" cm="1">
        <f t="array" ref="GD12" ca="1">_xlfn.IFS($A$2="销售计划（销售后）",_xlfn.IFS(GD$4&lt;$C12,($L12-SUMIFS(销售取值基础数据!$J:$J,销售取值基础数据!$I:$I,$A12,销售取值基础数据!$B:$B,"&lt;="&amp;GC$4))*100%/(180-GC$4),GD$4&gt;=$C12,($L12-SUM(辅助表!$P12:GD12))*100%/(180-GC$4)),$A$2="销售计划（销售前）",$L12*80%/180,$A$2="达成情况",IF(GD$4&gt;=$C12,"实际销售数量未更新",IF($C12&gt;GD$4,SUMIFS(销售取值基础数据!$J:$J,销售取值基础数据!$I:$I,$A12,销售取值基础数据!$B:$B,GD$4),"")/(_xlfn.IFS(GD$4&lt;$C12,($L12-SUMIFS(销售取值基础数据!$J:$J,销售取值基础数据!$I:$I,$A12,销售取值基础数据!$B:$B,"&lt;="&amp;GC$4))*100%/(180-GC$4),GD$4&gt;=$C12,($L12-SUM(辅助表!$P12:GD12))*100%/(180-GC$4)))),$A$2="实际销售",IF($C12&gt;GD$4,SUMIFS(销售取值基础数据!$J:$J,销售取值基础数据!$I:$I,$A12,销售取值基础数据!$B:$B,GD$4),""))</f>
        <v>0</v>
      </c>
      <c r="GE12" s="23" cm="1">
        <f t="array" ref="GE12" ca="1">_xlfn.IFS($A$2="销售计划（销售后）",_xlfn.IFS(GE$4&lt;$C12,($L12-SUMIFS(销售取值基础数据!$J:$J,销售取值基础数据!$I:$I,$A12,销售取值基础数据!$B:$B,"&lt;="&amp;GD$4))*100%/(180-GD$4),GE$4&gt;=$C12,($L12-SUM(辅助表!$P12:GE12))*100%/(180-GD$4)),$A$2="销售计划（销售前）",$L12*80%/180,$A$2="达成情况",IF(GE$4&gt;=$C12,"实际销售数量未更新",IF($C12&gt;GE$4,SUMIFS(销售取值基础数据!$J:$J,销售取值基础数据!$I:$I,$A12,销售取值基础数据!$B:$B,GE$4),"")/(_xlfn.IFS(GE$4&lt;$C12,($L12-SUMIFS(销售取值基础数据!$J:$J,销售取值基础数据!$I:$I,$A12,销售取值基础数据!$B:$B,"&lt;="&amp;GD$4))*100%/(180-GD$4),GE$4&gt;=$C12,($L12-SUM(辅助表!$P12:GE12))*100%/(180-GD$4)))),$A$2="实际销售",IF($C12&gt;GE$4,SUMIFS(销售取值基础数据!$J:$J,销售取值基础数据!$I:$I,$A12,销售取值基础数据!$B:$B,GE$4),""))</f>
        <v>0</v>
      </c>
      <c r="GF12" s="23" cm="1">
        <f t="array" ref="GF12" ca="1">_xlfn.IFS($A$2="销售计划（销售后）",_xlfn.IFS(GF$4&lt;$C12,($L12-SUMIFS(销售取值基础数据!$J:$J,销售取值基础数据!$I:$I,$A12,销售取值基础数据!$B:$B,"&lt;="&amp;GE$4))*100%/(180-GE$4),GF$4&gt;=$C12,($L12-SUM(辅助表!$P12:GF12))*100%/(180-GE$4)),$A$2="销售计划（销售前）",$L12*80%/180,$A$2="达成情况",IF(GF$4&gt;=$C12,"实际销售数量未更新",IF($C12&gt;GF$4,SUMIFS(销售取值基础数据!$J:$J,销售取值基础数据!$I:$I,$A12,销售取值基础数据!$B:$B,GF$4),"")/(_xlfn.IFS(GF$4&lt;$C12,($L12-SUMIFS(销售取值基础数据!$J:$J,销售取值基础数据!$I:$I,$A12,销售取值基础数据!$B:$B,"&lt;="&amp;GE$4))*100%/(180-GE$4),GF$4&gt;=$C12,($L12-SUM(辅助表!$P12:GF12))*100%/(180-GE$4)))),$A$2="实际销售",IF($C12&gt;GF$4,SUMIFS(销售取值基础数据!$J:$J,销售取值基础数据!$I:$I,$A12,销售取值基础数据!$B:$B,GF$4),""))</f>
        <v>0</v>
      </c>
      <c r="GG12" s="23" cm="1">
        <f t="array" ref="GG12" ca="1">_xlfn.IFS($A$2="销售计划（销售后）",_xlfn.IFS(GG$4&lt;$C12,($L12-SUMIFS(销售取值基础数据!$J:$J,销售取值基础数据!$I:$I,$A12,销售取值基础数据!$B:$B,"&lt;="&amp;GF$4))*100%/(180-GF$4),GG$4&gt;=$C12,($L12-SUM(辅助表!$P12:GG12))*100%/(180-GF$4)),$A$2="销售计划（销售前）",$L12*80%/180,$A$2="达成情况",IF(GG$4&gt;=$C12,"实际销售数量未更新",IF($C12&gt;GG$4,SUMIFS(销售取值基础数据!$J:$J,销售取值基础数据!$I:$I,$A12,销售取值基础数据!$B:$B,GG$4),"")/(_xlfn.IFS(GG$4&lt;$C12,($L12-SUMIFS(销售取值基础数据!$J:$J,销售取值基础数据!$I:$I,$A12,销售取值基础数据!$B:$B,"&lt;="&amp;GF$4))*100%/(180-GF$4),GG$4&gt;=$C12,($L12-SUM(辅助表!$P12:GG12))*100%/(180-GF$4)))),$A$2="实际销售",IF($C12&gt;GG$4,SUMIFS(销售取值基础数据!$J:$J,销售取值基础数据!$I:$I,$A12,销售取值基础数据!$B:$B,GG$4),""))</f>
        <v>0</v>
      </c>
      <c r="GH12" s="23" cm="1">
        <f t="array" ref="GH12" ca="1">_xlfn.IFS($A$2="销售计划（销售后）",_xlfn.IFS(GH$4&lt;$C12,($L12-SUMIFS(销售取值基础数据!$J:$J,销售取值基础数据!$I:$I,$A12,销售取值基础数据!$B:$B,"&lt;="&amp;GG$4))*100%/(180-GG$4),GH$4&gt;=$C12,($L12-SUM(辅助表!$P12:GH12))*100%/(180-GG$4)),$A$2="销售计划（销售前）",$L12*80%/180,$A$2="达成情况",IF(GH$4&gt;=$C12,"实际销售数量未更新",IF($C12&gt;GH$4,SUMIFS(销售取值基础数据!$J:$J,销售取值基础数据!$I:$I,$A12,销售取值基础数据!$B:$B,GH$4),"")/(_xlfn.IFS(GH$4&lt;$C12,($L12-SUMIFS(销售取值基础数据!$J:$J,销售取值基础数据!$I:$I,$A12,销售取值基础数据!$B:$B,"&lt;="&amp;GG$4))*100%/(180-GG$4),GH$4&gt;=$C12,($L12-SUM(辅助表!$P12:GH12))*100%/(180-GG$4)))),$A$2="实际销售",IF($C12&gt;GH$4,SUMIFS(销售取值基础数据!$J:$J,销售取值基础数据!$I:$I,$A12,销售取值基础数据!$B:$B,GH$4),""))</f>
        <v>0</v>
      </c>
      <c r="GI12" s="23" cm="1">
        <f t="array" ref="GI12" ca="1">_xlfn.IFS($A$2="销售计划（销售后）",_xlfn.IFS(GI$4&lt;$C12,($L12-SUMIFS(销售取值基础数据!$J:$J,销售取值基础数据!$I:$I,$A12,销售取值基础数据!$B:$B,"&lt;="&amp;GH$4))*100%/(180-GH$4),GI$4&gt;=$C12,($L12-SUM(辅助表!$P12:GI12))*100%/(180-GH$4)),$A$2="销售计划（销售前）",$L12*80%/180,$A$2="达成情况",IF(GI$4&gt;=$C12,"实际销售数量未更新",IF($C12&gt;GI$4,SUMIFS(销售取值基础数据!$J:$J,销售取值基础数据!$I:$I,$A12,销售取值基础数据!$B:$B,GI$4),"")/(_xlfn.IFS(GI$4&lt;$C12,($L12-SUMIFS(销售取值基础数据!$J:$J,销售取值基础数据!$I:$I,$A12,销售取值基础数据!$B:$B,"&lt;="&amp;GH$4))*100%/(180-GH$4),GI$4&gt;=$C12,($L12-SUM(辅助表!$P12:GI12))*100%/(180-GH$4)))),$A$2="实际销售",IF($C12&gt;GI$4,SUMIFS(销售取值基础数据!$J:$J,销售取值基础数据!$I:$I,$A12,销售取值基础数据!$B:$B,GI$4),""))</f>
        <v>0</v>
      </c>
      <c r="GJ12" s="23" cm="1">
        <f t="array" ref="GJ12" ca="1">_xlfn.IFS($A$2="销售计划（销售后）",_xlfn.IFS(GJ$4&lt;$C12,($L12-SUMIFS(销售取值基础数据!$J:$J,销售取值基础数据!$I:$I,$A12,销售取值基础数据!$B:$B,"&lt;="&amp;GI$4))*100%/(180-GI$4),GJ$4&gt;=$C12,($L12-SUM(辅助表!$P12:GJ12))*100%/(180-GI$4)),$A$2="销售计划（销售前）",$L12*80%/180,$A$2="达成情况",IF(GJ$4&gt;=$C12,"实际销售数量未更新",IF($C12&gt;GJ$4,SUMIFS(销售取值基础数据!$J:$J,销售取值基础数据!$I:$I,$A12,销售取值基础数据!$B:$B,GJ$4),"")/(_xlfn.IFS(GJ$4&lt;$C12,($L12-SUMIFS(销售取值基础数据!$J:$J,销售取值基础数据!$I:$I,$A12,销售取值基础数据!$B:$B,"&lt;="&amp;GI$4))*100%/(180-GI$4),GJ$4&gt;=$C12,($L12-SUM(辅助表!$P12:GJ12))*100%/(180-GI$4)))),$A$2="实际销售",IF($C12&gt;GJ$4,SUMIFS(销售取值基础数据!$J:$J,销售取值基础数据!$I:$I,$A12,销售取值基础数据!$B:$B,GJ$4),""))</f>
        <v>0</v>
      </c>
      <c r="GK12" s="23" cm="1">
        <f t="array" ref="GK12" ca="1">_xlfn.IFS($A$2="销售计划（销售后）",_xlfn.IFS(GK$4&lt;$C12,($L12-SUMIFS(销售取值基础数据!$J:$J,销售取值基础数据!$I:$I,$A12,销售取值基础数据!$B:$B,"&lt;="&amp;GJ$4))*100%/(180-GJ$4),GK$4&gt;=$C12,($L12-SUM(辅助表!$P12:GK12))*100%/(180-GJ$4)),$A$2="销售计划（销售前）",$L12*80%/180,$A$2="达成情况",IF(GK$4&gt;=$C12,"实际销售数量未更新",IF($C12&gt;GK$4,SUMIFS(销售取值基础数据!$J:$J,销售取值基础数据!$I:$I,$A12,销售取值基础数据!$B:$B,GK$4),"")/(_xlfn.IFS(GK$4&lt;$C12,($L12-SUMIFS(销售取值基础数据!$J:$J,销售取值基础数据!$I:$I,$A12,销售取值基础数据!$B:$B,"&lt;="&amp;GJ$4))*100%/(180-GJ$4),GK$4&gt;=$C12,($L12-SUM(辅助表!$P12:GK12))*100%/(180-GJ$4)))),$A$2="实际销售",IF($C12&gt;GK$4,SUMIFS(销售取值基础数据!$J:$J,销售取值基础数据!$I:$I,$A12,销售取值基础数据!$B:$B,GK$4),""))</f>
        <v>0</v>
      </c>
      <c r="GL12" s="23" cm="1">
        <f t="array" ref="GL12" ca="1">_xlfn.IFS($A$2="销售计划（销售后）",_xlfn.IFS(GL$4&lt;$C12,($L12-SUMIFS(销售取值基础数据!$J:$J,销售取值基础数据!$I:$I,$A12,销售取值基础数据!$B:$B,"&lt;="&amp;GK$4))*100%/(180-GK$4),GL$4&gt;=$C12,($L12-SUM(辅助表!$P12:GL12))*100%/(180-GK$4)),$A$2="销售计划（销售前）",$L12*80%/180,$A$2="达成情况",IF(GL$4&gt;=$C12,"实际销售数量未更新",IF($C12&gt;GL$4,SUMIFS(销售取值基础数据!$J:$J,销售取值基础数据!$I:$I,$A12,销售取值基础数据!$B:$B,GL$4),"")/(_xlfn.IFS(GL$4&lt;$C12,($L12-SUMIFS(销售取值基础数据!$J:$J,销售取值基础数据!$I:$I,$A12,销售取值基础数据!$B:$B,"&lt;="&amp;GK$4))*100%/(180-GK$4),GL$4&gt;=$C12,($L12-SUM(辅助表!$P12:GL12))*100%/(180-GK$4)))),$A$2="实际销售",IF($C12&gt;GL$4,SUMIFS(销售取值基础数据!$J:$J,销售取值基础数据!$I:$I,$A12,销售取值基础数据!$B:$B,GL$4),""))</f>
        <v>0</v>
      </c>
    </row>
  </sheetData>
  <mergeCells count="3">
    <mergeCell ref="O3:AR3"/>
    <mergeCell ref="AS3:ED3"/>
    <mergeCell ref="EE3:GL3"/>
  </mergeCells>
  <phoneticPr fontId="25" type="noConversion"/>
  <conditionalFormatting sqref="O5:GL10000">
    <cfRule type="expression" dxfId="0" priority="5">
      <formula>$A$2="达成情况"</formula>
    </cfRule>
  </conditionalFormatting>
  <dataValidations count="1">
    <dataValidation type="list" allowBlank="1" showInputMessage="1" showErrorMessage="1" sqref="A2" xr:uid="{00000000-0002-0000-0400-000000000000}">
      <formula1>"销售计划（销售前）,销售计划（销售后）,实际销售,达成情况"</formula1>
    </dataValidation>
  </dataValidations>
  <pageMargins left="0.75" right="0.75" top="1" bottom="1" header="0.5" footer="0.5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210"/>
  <sheetViews>
    <sheetView workbookViewId="0">
      <selection activeCell="G57" sqref="G57"/>
    </sheetView>
  </sheetViews>
  <sheetFormatPr defaultColWidth="9" defaultRowHeight="14" x14ac:dyDescent="0.25"/>
  <cols>
    <col min="1" max="1" width="10.36328125"/>
    <col min="2" max="2" width="10.90625" customWidth="1"/>
    <col min="3" max="3" width="18.08984375" customWidth="1"/>
    <col min="4" max="4" width="12.453125" hidden="1" customWidth="1"/>
    <col min="5" max="6" width="12.453125" customWidth="1"/>
    <col min="7" max="7" width="10.36328125"/>
    <col min="9" max="9" width="10.36328125" customWidth="1"/>
  </cols>
  <sheetData>
    <row r="1" spans="1:10" ht="35" x14ac:dyDescent="0.25">
      <c r="A1" s="25" t="s">
        <v>86</v>
      </c>
      <c r="B1" s="25" t="s">
        <v>87</v>
      </c>
      <c r="C1" s="25" t="s">
        <v>7</v>
      </c>
      <c r="D1" s="25" t="s">
        <v>88</v>
      </c>
      <c r="E1" s="25" t="s">
        <v>89</v>
      </c>
      <c r="F1" s="25" t="s">
        <v>90</v>
      </c>
      <c r="G1" s="25" t="s">
        <v>91</v>
      </c>
      <c r="H1" s="25" t="s">
        <v>92</v>
      </c>
      <c r="I1" s="25" t="s">
        <v>5</v>
      </c>
      <c r="J1" s="25" t="s">
        <v>93</v>
      </c>
    </row>
    <row r="2" spans="1:10" x14ac:dyDescent="0.25">
      <c r="A2" s="26">
        <f>_xlfn.XLOOKUP(I2,'销售计划（销售前）'!A:A,'销售计划（销售前）'!B:B)</f>
        <v>46134</v>
      </c>
      <c r="B2" s="9">
        <f>G2-A2+1</f>
        <v>1</v>
      </c>
      <c r="C2" s="9" t="e">
        <f ca="1">_xlfn.XLOOKUP(I2,'销售计划（销售前）'!A:A,'销售计划（销售前）'!C:C)</f>
        <v>#NAME?</v>
      </c>
      <c r="D2" s="9" t="e">
        <f ca="1">IF(B2&lt;=C2,"可取","不可取")</f>
        <v>#NAME?</v>
      </c>
      <c r="E2" s="27" t="str">
        <f ca="1">IF(TODAY()-A2-B2+1&lt;=7,"可取","不可取")</f>
        <v>不可取</v>
      </c>
      <c r="F2" s="27" t="str">
        <f ca="1">IF(TODAY()-A2-B2+1&lt;=30,"可取","不可取")</f>
        <v>不可取</v>
      </c>
      <c r="G2" s="28">
        <v>46134</v>
      </c>
      <c r="H2" s="9"/>
      <c r="I2" s="29" t="s">
        <v>23</v>
      </c>
      <c r="J2" s="9">
        <v>10</v>
      </c>
    </row>
    <row r="3" spans="1:10" x14ac:dyDescent="0.25">
      <c r="A3" s="26">
        <f>_xlfn.XLOOKUP(I3,'销售计划（销售前）'!A:A,'销售计划（销售前）'!B:B)</f>
        <v>46134</v>
      </c>
      <c r="B3" s="9">
        <f t="shared" ref="B3:B34" si="0">G3-A3+1</f>
        <v>2</v>
      </c>
      <c r="C3" s="9" t="e">
        <f ca="1">_xlfn.XLOOKUP(I3,'销售计划（销售前）'!A:A,'销售计划（销售前）'!C:C)</f>
        <v>#NAME?</v>
      </c>
      <c r="D3" s="9" t="e">
        <f t="shared" ref="D3:D34" ca="1" si="1">IF(B3&lt;=C3,"可取","不可取")</f>
        <v>#NAME?</v>
      </c>
      <c r="E3" s="27" t="str">
        <f t="shared" ref="E3:E34" ca="1" si="2">IF(TODAY()-A3-B3+1&lt;=7,"可取","不可取")</f>
        <v>不可取</v>
      </c>
      <c r="F3" s="27" t="str">
        <f t="shared" ref="F3:F34" ca="1" si="3">IF(TODAY()-A3-B3+1&lt;=30,"可取","不可取")</f>
        <v>不可取</v>
      </c>
      <c r="G3" s="28">
        <v>46135</v>
      </c>
      <c r="H3" s="9"/>
      <c r="I3" s="29" t="s">
        <v>23</v>
      </c>
      <c r="J3" s="9">
        <v>15</v>
      </c>
    </row>
    <row r="4" spans="1:10" x14ac:dyDescent="0.25">
      <c r="A4" s="26">
        <f>_xlfn.XLOOKUP(I4,'销售计划（销售前）'!A:A,'销售计划（销售前）'!B:B)</f>
        <v>46134</v>
      </c>
      <c r="B4" s="9">
        <f t="shared" si="0"/>
        <v>3</v>
      </c>
      <c r="C4" s="9" t="e">
        <f ca="1">_xlfn.XLOOKUP(I4,'销售计划（销售前）'!A:A,'销售计划（销售前）'!C:C)</f>
        <v>#NAME?</v>
      </c>
      <c r="D4" s="9" t="e">
        <f t="shared" ca="1" si="1"/>
        <v>#NAME?</v>
      </c>
      <c r="E4" s="27" t="str">
        <f t="shared" ca="1" si="2"/>
        <v>不可取</v>
      </c>
      <c r="F4" s="27" t="str">
        <f t="shared" ca="1" si="3"/>
        <v>不可取</v>
      </c>
      <c r="G4" s="28">
        <v>46136</v>
      </c>
      <c r="H4" s="9"/>
      <c r="I4" s="29" t="s">
        <v>23</v>
      </c>
      <c r="J4" s="9">
        <v>10</v>
      </c>
    </row>
    <row r="5" spans="1:10" x14ac:dyDescent="0.25">
      <c r="A5" s="26">
        <f>_xlfn.XLOOKUP(I5,'销售计划（销售前）'!A:A,'销售计划（销售前）'!B:B)</f>
        <v>46134</v>
      </c>
      <c r="B5" s="9">
        <f t="shared" si="0"/>
        <v>4</v>
      </c>
      <c r="C5" s="9" t="e">
        <f ca="1">_xlfn.XLOOKUP(I5,'销售计划（销售前）'!A:A,'销售计划（销售前）'!C:C)</f>
        <v>#NAME?</v>
      </c>
      <c r="D5" s="9" t="e">
        <f t="shared" ca="1" si="1"/>
        <v>#NAME?</v>
      </c>
      <c r="E5" s="27" t="str">
        <f t="shared" ca="1" si="2"/>
        <v>不可取</v>
      </c>
      <c r="F5" s="27" t="str">
        <f t="shared" ca="1" si="3"/>
        <v>不可取</v>
      </c>
      <c r="G5" s="28">
        <v>46137</v>
      </c>
      <c r="H5" s="9"/>
      <c r="I5" s="29" t="s">
        <v>23</v>
      </c>
      <c r="J5" s="9">
        <v>11</v>
      </c>
    </row>
    <row r="6" spans="1:10" x14ac:dyDescent="0.25">
      <c r="A6" s="26">
        <f>_xlfn.XLOOKUP(I6,'销售计划（销售前）'!A:A,'销售计划（销售前）'!B:B)</f>
        <v>46134</v>
      </c>
      <c r="B6" s="9">
        <f t="shared" si="0"/>
        <v>5</v>
      </c>
      <c r="C6" s="9" t="e">
        <f ca="1">_xlfn.XLOOKUP(I6,'销售计划（销售前）'!A:A,'销售计划（销售前）'!C:C)</f>
        <v>#NAME?</v>
      </c>
      <c r="D6" s="9" t="e">
        <f t="shared" ca="1" si="1"/>
        <v>#NAME?</v>
      </c>
      <c r="E6" s="27" t="str">
        <f t="shared" ca="1" si="2"/>
        <v>不可取</v>
      </c>
      <c r="F6" s="27" t="str">
        <f t="shared" ca="1" si="3"/>
        <v>不可取</v>
      </c>
      <c r="G6" s="28">
        <v>46138</v>
      </c>
      <c r="H6" s="9"/>
      <c r="I6" s="29" t="s">
        <v>23</v>
      </c>
      <c r="J6" s="9">
        <v>12</v>
      </c>
    </row>
    <row r="7" spans="1:10" x14ac:dyDescent="0.25">
      <c r="A7" s="26">
        <f>_xlfn.XLOOKUP(I7,'销售计划（销售前）'!A:A,'销售计划（销售前）'!B:B)</f>
        <v>46134</v>
      </c>
      <c r="B7" s="9">
        <f t="shared" si="0"/>
        <v>6</v>
      </c>
      <c r="C7" s="9" t="e">
        <f ca="1">_xlfn.XLOOKUP(I7,'销售计划（销售前）'!A:A,'销售计划（销售前）'!C:C)</f>
        <v>#NAME?</v>
      </c>
      <c r="D7" s="9" t="e">
        <f t="shared" ca="1" si="1"/>
        <v>#NAME?</v>
      </c>
      <c r="E7" s="27" t="str">
        <f t="shared" ca="1" si="2"/>
        <v>不可取</v>
      </c>
      <c r="F7" s="27" t="str">
        <f t="shared" ca="1" si="3"/>
        <v>不可取</v>
      </c>
      <c r="G7" s="28">
        <v>46139</v>
      </c>
      <c r="H7" s="9"/>
      <c r="I7" s="29" t="s">
        <v>23</v>
      </c>
      <c r="J7" s="9">
        <v>13</v>
      </c>
    </row>
    <row r="8" spans="1:10" x14ac:dyDescent="0.25">
      <c r="A8" s="26">
        <f>_xlfn.XLOOKUP(I8,'销售计划（销售前）'!A:A,'销售计划（销售前）'!B:B)</f>
        <v>46134</v>
      </c>
      <c r="B8" s="9">
        <f t="shared" si="0"/>
        <v>7</v>
      </c>
      <c r="C8" s="9" t="e">
        <f ca="1">_xlfn.XLOOKUP(I8,'销售计划（销售前）'!A:A,'销售计划（销售前）'!C:C)</f>
        <v>#NAME?</v>
      </c>
      <c r="D8" s="9" t="e">
        <f t="shared" ca="1" si="1"/>
        <v>#NAME?</v>
      </c>
      <c r="E8" s="27" t="str">
        <f t="shared" ca="1" si="2"/>
        <v>不可取</v>
      </c>
      <c r="F8" s="27" t="str">
        <f t="shared" ca="1" si="3"/>
        <v>不可取</v>
      </c>
      <c r="G8" s="28">
        <v>46140</v>
      </c>
      <c r="H8" s="9"/>
      <c r="I8" s="29" t="s">
        <v>23</v>
      </c>
      <c r="J8" s="9">
        <v>7</v>
      </c>
    </row>
    <row r="9" spans="1:10" x14ac:dyDescent="0.25">
      <c r="A9" s="26">
        <f>_xlfn.XLOOKUP(I9,'销售计划（销售前）'!A:A,'销售计划（销售前）'!B:B)</f>
        <v>46134</v>
      </c>
      <c r="B9" s="9">
        <f t="shared" si="0"/>
        <v>8</v>
      </c>
      <c r="C9" s="9" t="e">
        <f ca="1">_xlfn.XLOOKUP(I9,'销售计划（销售前）'!A:A,'销售计划（销售前）'!C:C)</f>
        <v>#NAME?</v>
      </c>
      <c r="D9" s="9" t="e">
        <f t="shared" ca="1" si="1"/>
        <v>#NAME?</v>
      </c>
      <c r="E9" s="27" t="str">
        <f t="shared" ca="1" si="2"/>
        <v>不可取</v>
      </c>
      <c r="F9" s="27" t="str">
        <f t="shared" ca="1" si="3"/>
        <v>不可取</v>
      </c>
      <c r="G9" s="28">
        <v>46141</v>
      </c>
      <c r="H9" s="9"/>
      <c r="I9" s="29" t="s">
        <v>23</v>
      </c>
      <c r="J9" s="9">
        <v>8</v>
      </c>
    </row>
    <row r="10" spans="1:10" x14ac:dyDescent="0.25">
      <c r="A10" s="26">
        <f>_xlfn.XLOOKUP(I10,'销售计划（销售前）'!A:A,'销售计划（销售前）'!B:B)</f>
        <v>46134</v>
      </c>
      <c r="B10" s="9">
        <f t="shared" si="0"/>
        <v>9</v>
      </c>
      <c r="C10" s="9" t="e">
        <f ca="1">_xlfn.XLOOKUP(I10,'销售计划（销售前）'!A:A,'销售计划（销售前）'!C:C)</f>
        <v>#NAME?</v>
      </c>
      <c r="D10" s="9" t="e">
        <f t="shared" ca="1" si="1"/>
        <v>#NAME?</v>
      </c>
      <c r="E10" s="27" t="str">
        <f t="shared" ca="1" si="2"/>
        <v>不可取</v>
      </c>
      <c r="F10" s="27" t="str">
        <f t="shared" ca="1" si="3"/>
        <v>不可取</v>
      </c>
      <c r="G10" s="28">
        <v>46142</v>
      </c>
      <c r="H10" s="9"/>
      <c r="I10" s="29" t="s">
        <v>23</v>
      </c>
      <c r="J10" s="9">
        <v>9</v>
      </c>
    </row>
    <row r="11" spans="1:10" x14ac:dyDescent="0.25">
      <c r="A11" s="26">
        <f>_xlfn.XLOOKUP(I11,'销售计划（销售前）'!A:A,'销售计划（销售前）'!B:B)</f>
        <v>46134</v>
      </c>
      <c r="B11" s="9">
        <f t="shared" si="0"/>
        <v>10</v>
      </c>
      <c r="C11" s="9" t="e">
        <f ca="1">_xlfn.XLOOKUP(I11,'销售计划（销售前）'!A:A,'销售计划（销售前）'!C:C)</f>
        <v>#NAME?</v>
      </c>
      <c r="D11" s="9" t="e">
        <f t="shared" ca="1" si="1"/>
        <v>#NAME?</v>
      </c>
      <c r="E11" s="27" t="str">
        <f t="shared" ca="1" si="2"/>
        <v>不可取</v>
      </c>
      <c r="F11" s="27" t="str">
        <f t="shared" ca="1" si="3"/>
        <v>不可取</v>
      </c>
      <c r="G11" s="28">
        <v>46143</v>
      </c>
      <c r="H11" s="9"/>
      <c r="I11" s="29" t="s">
        <v>23</v>
      </c>
      <c r="J11" s="9">
        <v>10</v>
      </c>
    </row>
    <row r="12" spans="1:10" x14ac:dyDescent="0.25">
      <c r="A12" s="26">
        <f>_xlfn.XLOOKUP(I12,'销售计划（销售前）'!A:A,'销售计划（销售前）'!B:B)</f>
        <v>46134</v>
      </c>
      <c r="B12" s="9">
        <f t="shared" si="0"/>
        <v>11</v>
      </c>
      <c r="C12" s="9" t="e">
        <f ca="1">_xlfn.XLOOKUP(I12,'销售计划（销售前）'!A:A,'销售计划（销售前）'!C:C)</f>
        <v>#NAME?</v>
      </c>
      <c r="D12" s="9" t="e">
        <f t="shared" ca="1" si="1"/>
        <v>#NAME?</v>
      </c>
      <c r="E12" s="27" t="str">
        <f t="shared" ca="1" si="2"/>
        <v>不可取</v>
      </c>
      <c r="F12" s="27" t="str">
        <f t="shared" ca="1" si="3"/>
        <v>不可取</v>
      </c>
      <c r="G12" s="28">
        <v>46144</v>
      </c>
      <c r="H12" s="9"/>
      <c r="I12" s="29" t="s">
        <v>23</v>
      </c>
      <c r="J12" s="9">
        <v>15</v>
      </c>
    </row>
    <row r="13" spans="1:10" x14ac:dyDescent="0.25">
      <c r="A13" s="26">
        <f>_xlfn.XLOOKUP(I13,'销售计划（销售前）'!A:A,'销售计划（销售前）'!B:B)</f>
        <v>46134</v>
      </c>
      <c r="B13" s="9">
        <f t="shared" si="0"/>
        <v>12</v>
      </c>
      <c r="C13" s="9" t="e">
        <f ca="1">_xlfn.XLOOKUP(I13,'销售计划（销售前）'!A:A,'销售计划（销售前）'!C:C)</f>
        <v>#NAME?</v>
      </c>
      <c r="D13" s="9" t="e">
        <f t="shared" ca="1" si="1"/>
        <v>#NAME?</v>
      </c>
      <c r="E13" s="27" t="str">
        <f t="shared" ca="1" si="2"/>
        <v>不可取</v>
      </c>
      <c r="F13" s="27" t="str">
        <f t="shared" ca="1" si="3"/>
        <v>不可取</v>
      </c>
      <c r="G13" s="28">
        <v>46145</v>
      </c>
      <c r="H13" s="9"/>
      <c r="I13" s="29" t="s">
        <v>23</v>
      </c>
      <c r="J13" s="9">
        <v>14</v>
      </c>
    </row>
    <row r="14" spans="1:10" x14ac:dyDescent="0.25">
      <c r="A14" s="26">
        <f>_xlfn.XLOOKUP(I14,'销售计划（销售前）'!A:A,'销售计划（销售前）'!B:B)</f>
        <v>46134</v>
      </c>
      <c r="B14" s="9">
        <f t="shared" si="0"/>
        <v>13</v>
      </c>
      <c r="C14" s="9" t="e">
        <f ca="1">_xlfn.XLOOKUP(I14,'销售计划（销售前）'!A:A,'销售计划（销售前）'!C:C)</f>
        <v>#NAME?</v>
      </c>
      <c r="D14" s="9" t="e">
        <f t="shared" ca="1" si="1"/>
        <v>#NAME?</v>
      </c>
      <c r="E14" s="27" t="str">
        <f t="shared" ca="1" si="2"/>
        <v>不可取</v>
      </c>
      <c r="F14" s="27" t="str">
        <f t="shared" ca="1" si="3"/>
        <v>不可取</v>
      </c>
      <c r="G14" s="28">
        <v>46146</v>
      </c>
      <c r="H14" s="9"/>
      <c r="I14" s="29" t="s">
        <v>23</v>
      </c>
      <c r="J14" s="9">
        <v>13</v>
      </c>
    </row>
    <row r="15" spans="1:10" x14ac:dyDescent="0.25">
      <c r="A15" s="26">
        <f>_xlfn.XLOOKUP(I15,'销售计划（销售前）'!A:A,'销售计划（销售前）'!B:B)</f>
        <v>46134</v>
      </c>
      <c r="B15" s="9">
        <f t="shared" si="0"/>
        <v>14</v>
      </c>
      <c r="C15" s="9" t="e">
        <f ca="1">_xlfn.XLOOKUP(I15,'销售计划（销售前）'!A:A,'销售计划（销售前）'!C:C)</f>
        <v>#NAME?</v>
      </c>
      <c r="D15" s="9" t="e">
        <f t="shared" ca="1" si="1"/>
        <v>#NAME?</v>
      </c>
      <c r="E15" s="27" t="str">
        <f t="shared" ca="1" si="2"/>
        <v>不可取</v>
      </c>
      <c r="F15" s="27" t="str">
        <f t="shared" ca="1" si="3"/>
        <v>不可取</v>
      </c>
      <c r="G15" s="28">
        <v>46147</v>
      </c>
      <c r="H15" s="9"/>
      <c r="I15" s="29" t="s">
        <v>23</v>
      </c>
      <c r="J15" s="9">
        <v>10</v>
      </c>
    </row>
    <row r="16" spans="1:10" x14ac:dyDescent="0.25">
      <c r="A16" s="26">
        <f>_xlfn.XLOOKUP(I16,'销售计划（销售前）'!A:A,'销售计划（销售前）'!B:B)</f>
        <v>46134</v>
      </c>
      <c r="B16" s="9">
        <f t="shared" si="0"/>
        <v>15</v>
      </c>
      <c r="C16" s="9" t="e">
        <f ca="1">_xlfn.XLOOKUP(I16,'销售计划（销售前）'!A:A,'销售计划（销售前）'!C:C)</f>
        <v>#NAME?</v>
      </c>
      <c r="D16" s="9" t="e">
        <f t="shared" ca="1" si="1"/>
        <v>#NAME?</v>
      </c>
      <c r="E16" s="27" t="str">
        <f t="shared" ca="1" si="2"/>
        <v>不可取</v>
      </c>
      <c r="F16" s="27" t="str">
        <f t="shared" ca="1" si="3"/>
        <v>不可取</v>
      </c>
      <c r="G16" s="28">
        <v>46148</v>
      </c>
      <c r="H16" s="9"/>
      <c r="I16" s="29" t="s">
        <v>23</v>
      </c>
      <c r="J16" s="9">
        <v>15</v>
      </c>
    </row>
    <row r="17" spans="1:10" x14ac:dyDescent="0.25">
      <c r="A17" s="26">
        <f>_xlfn.XLOOKUP(I17,'销售计划（销售前）'!A:A,'销售计划（销售前）'!B:B)</f>
        <v>46134</v>
      </c>
      <c r="B17" s="9">
        <f t="shared" si="0"/>
        <v>16</v>
      </c>
      <c r="C17" s="9" t="e">
        <f ca="1">_xlfn.XLOOKUP(I17,'销售计划（销售前）'!A:A,'销售计划（销售前）'!C:C)</f>
        <v>#NAME?</v>
      </c>
      <c r="D17" s="9" t="e">
        <f t="shared" ca="1" si="1"/>
        <v>#NAME?</v>
      </c>
      <c r="E17" s="27" t="str">
        <f t="shared" ca="1" si="2"/>
        <v>不可取</v>
      </c>
      <c r="F17" s="27" t="str">
        <f t="shared" ca="1" si="3"/>
        <v>不可取</v>
      </c>
      <c r="G17" s="28">
        <v>46149</v>
      </c>
      <c r="H17" s="9"/>
      <c r="I17" s="29" t="s">
        <v>23</v>
      </c>
      <c r="J17" s="9">
        <v>10</v>
      </c>
    </row>
    <row r="18" spans="1:10" x14ac:dyDescent="0.25">
      <c r="A18" s="26">
        <f>_xlfn.XLOOKUP(I18,'销售计划（销售前）'!A:A,'销售计划（销售前）'!B:B)</f>
        <v>46134</v>
      </c>
      <c r="B18" s="9">
        <f t="shared" si="0"/>
        <v>17</v>
      </c>
      <c r="C18" s="9" t="e">
        <f ca="1">_xlfn.XLOOKUP(I18,'销售计划（销售前）'!A:A,'销售计划（销售前）'!C:C)</f>
        <v>#NAME?</v>
      </c>
      <c r="D18" s="9" t="e">
        <f t="shared" ca="1" si="1"/>
        <v>#NAME?</v>
      </c>
      <c r="E18" s="27" t="str">
        <f t="shared" ca="1" si="2"/>
        <v>不可取</v>
      </c>
      <c r="F18" s="27" t="str">
        <f t="shared" ca="1" si="3"/>
        <v>不可取</v>
      </c>
      <c r="G18" s="28">
        <v>46150</v>
      </c>
      <c r="H18" s="9"/>
      <c r="I18" s="29" t="s">
        <v>23</v>
      </c>
      <c r="J18" s="9">
        <v>11</v>
      </c>
    </row>
    <row r="19" spans="1:10" x14ac:dyDescent="0.25">
      <c r="A19" s="26">
        <f>_xlfn.XLOOKUP(I19,'销售计划（销售前）'!A:A,'销售计划（销售前）'!B:B)</f>
        <v>46134</v>
      </c>
      <c r="B19" s="9">
        <f t="shared" si="0"/>
        <v>18</v>
      </c>
      <c r="C19" s="9" t="e">
        <f ca="1">_xlfn.XLOOKUP(I19,'销售计划（销售前）'!A:A,'销售计划（销售前）'!C:C)</f>
        <v>#NAME?</v>
      </c>
      <c r="D19" s="9" t="e">
        <f t="shared" ca="1" si="1"/>
        <v>#NAME?</v>
      </c>
      <c r="E19" s="27" t="str">
        <f t="shared" ca="1" si="2"/>
        <v>不可取</v>
      </c>
      <c r="F19" s="27" t="str">
        <f t="shared" ca="1" si="3"/>
        <v>不可取</v>
      </c>
      <c r="G19" s="28">
        <v>46151</v>
      </c>
      <c r="H19" s="9"/>
      <c r="I19" s="29" t="s">
        <v>23</v>
      </c>
      <c r="J19" s="9">
        <v>12</v>
      </c>
    </row>
    <row r="20" spans="1:10" x14ac:dyDescent="0.25">
      <c r="A20" s="26">
        <f>_xlfn.XLOOKUP(I20,'销售计划（销售前）'!A:A,'销售计划（销售前）'!B:B)</f>
        <v>46134</v>
      </c>
      <c r="B20" s="9">
        <f t="shared" si="0"/>
        <v>19</v>
      </c>
      <c r="C20" s="9" t="e">
        <f ca="1">_xlfn.XLOOKUP(I20,'销售计划（销售前）'!A:A,'销售计划（销售前）'!C:C)</f>
        <v>#NAME?</v>
      </c>
      <c r="D20" s="9" t="e">
        <f t="shared" ca="1" si="1"/>
        <v>#NAME?</v>
      </c>
      <c r="E20" s="27" t="str">
        <f t="shared" ca="1" si="2"/>
        <v>不可取</v>
      </c>
      <c r="F20" s="27" t="str">
        <f t="shared" ca="1" si="3"/>
        <v>不可取</v>
      </c>
      <c r="G20" s="28">
        <v>46152</v>
      </c>
      <c r="H20" s="9"/>
      <c r="I20" s="29" t="s">
        <v>23</v>
      </c>
      <c r="J20" s="9">
        <v>13</v>
      </c>
    </row>
    <row r="21" spans="1:10" x14ac:dyDescent="0.25">
      <c r="A21" s="26">
        <f>_xlfn.XLOOKUP(I21,'销售计划（销售前）'!A:A,'销售计划（销售前）'!B:B)</f>
        <v>46134</v>
      </c>
      <c r="B21" s="9">
        <f t="shared" si="0"/>
        <v>20</v>
      </c>
      <c r="C21" s="9" t="e">
        <f ca="1">_xlfn.XLOOKUP(I21,'销售计划（销售前）'!A:A,'销售计划（销售前）'!C:C)</f>
        <v>#NAME?</v>
      </c>
      <c r="D21" s="9" t="e">
        <f t="shared" ca="1" si="1"/>
        <v>#NAME?</v>
      </c>
      <c r="E21" s="27" t="str">
        <f t="shared" ca="1" si="2"/>
        <v>不可取</v>
      </c>
      <c r="F21" s="27" t="str">
        <f t="shared" ca="1" si="3"/>
        <v>不可取</v>
      </c>
      <c r="G21" s="28">
        <v>46153</v>
      </c>
      <c r="H21" s="9"/>
      <c r="I21" s="29" t="s">
        <v>23</v>
      </c>
      <c r="J21" s="9">
        <v>7</v>
      </c>
    </row>
    <row r="22" spans="1:10" x14ac:dyDescent="0.25">
      <c r="A22" s="26">
        <f>_xlfn.XLOOKUP(I22,'销售计划（销售前）'!A:A,'销售计划（销售前）'!B:B)</f>
        <v>46134</v>
      </c>
      <c r="B22" s="9">
        <f t="shared" si="0"/>
        <v>21</v>
      </c>
      <c r="C22" s="9" t="e">
        <f ca="1">_xlfn.XLOOKUP(I22,'销售计划（销售前）'!A:A,'销售计划（销售前）'!C:C)</f>
        <v>#NAME?</v>
      </c>
      <c r="D22" s="9" t="e">
        <f t="shared" ca="1" si="1"/>
        <v>#NAME?</v>
      </c>
      <c r="E22" s="27" t="str">
        <f t="shared" ca="1" si="2"/>
        <v>不可取</v>
      </c>
      <c r="F22" s="27" t="str">
        <f t="shared" ca="1" si="3"/>
        <v>不可取</v>
      </c>
      <c r="G22" s="28">
        <v>46154</v>
      </c>
      <c r="H22" s="9"/>
      <c r="I22" s="29" t="s">
        <v>23</v>
      </c>
      <c r="J22" s="9">
        <v>8</v>
      </c>
    </row>
    <row r="23" spans="1:10" x14ac:dyDescent="0.25">
      <c r="A23" s="26">
        <f>_xlfn.XLOOKUP(I23,'销售计划（销售前）'!A:A,'销售计划（销售前）'!B:B)</f>
        <v>46134</v>
      </c>
      <c r="B23" s="9">
        <f t="shared" si="0"/>
        <v>22</v>
      </c>
      <c r="C23" s="9" t="e">
        <f ca="1">_xlfn.XLOOKUP(I23,'销售计划（销售前）'!A:A,'销售计划（销售前）'!C:C)</f>
        <v>#NAME?</v>
      </c>
      <c r="D23" s="9" t="e">
        <f t="shared" ca="1" si="1"/>
        <v>#NAME?</v>
      </c>
      <c r="E23" s="27" t="str">
        <f t="shared" ca="1" si="2"/>
        <v>不可取</v>
      </c>
      <c r="F23" s="27" t="str">
        <f t="shared" ca="1" si="3"/>
        <v>不可取</v>
      </c>
      <c r="G23" s="28">
        <v>46155</v>
      </c>
      <c r="H23" s="9"/>
      <c r="I23" s="29" t="s">
        <v>23</v>
      </c>
      <c r="J23" s="9">
        <v>9</v>
      </c>
    </row>
    <row r="24" spans="1:10" x14ac:dyDescent="0.25">
      <c r="A24" s="26">
        <f>_xlfn.XLOOKUP(I24,'销售计划（销售前）'!A:A,'销售计划（销售前）'!B:B)</f>
        <v>46134</v>
      </c>
      <c r="B24" s="9">
        <f t="shared" si="0"/>
        <v>23</v>
      </c>
      <c r="C24" s="9" t="e">
        <f ca="1">_xlfn.XLOOKUP(I24,'销售计划（销售前）'!A:A,'销售计划（销售前）'!C:C)</f>
        <v>#NAME?</v>
      </c>
      <c r="D24" s="9" t="e">
        <f t="shared" ca="1" si="1"/>
        <v>#NAME?</v>
      </c>
      <c r="E24" s="27" t="str">
        <f t="shared" ca="1" si="2"/>
        <v>不可取</v>
      </c>
      <c r="F24" s="27" t="str">
        <f t="shared" ca="1" si="3"/>
        <v>不可取</v>
      </c>
      <c r="G24" s="28">
        <v>46156</v>
      </c>
      <c r="H24" s="9"/>
      <c r="I24" s="29" t="s">
        <v>23</v>
      </c>
      <c r="J24" s="9">
        <v>13</v>
      </c>
    </row>
    <row r="25" spans="1:10" x14ac:dyDescent="0.25">
      <c r="A25" s="26">
        <f>_xlfn.XLOOKUP(I25,'销售计划（销售前）'!A:A,'销售计划（销售前）'!B:B)</f>
        <v>46134</v>
      </c>
      <c r="B25" s="9">
        <f t="shared" si="0"/>
        <v>24</v>
      </c>
      <c r="C25" s="9" t="e">
        <f ca="1">_xlfn.XLOOKUP(I25,'销售计划（销售前）'!A:A,'销售计划（销售前）'!C:C)</f>
        <v>#NAME?</v>
      </c>
      <c r="D25" s="9" t="e">
        <f t="shared" ca="1" si="1"/>
        <v>#NAME?</v>
      </c>
      <c r="E25" s="27" t="str">
        <f t="shared" ca="1" si="2"/>
        <v>不可取</v>
      </c>
      <c r="F25" s="27" t="str">
        <f t="shared" ca="1" si="3"/>
        <v>不可取</v>
      </c>
      <c r="G25" s="28">
        <v>46157</v>
      </c>
      <c r="H25" s="9"/>
      <c r="I25" s="29" t="s">
        <v>23</v>
      </c>
      <c r="J25" s="9">
        <v>7</v>
      </c>
    </row>
    <row r="26" spans="1:10" x14ac:dyDescent="0.25">
      <c r="A26" s="26">
        <f>_xlfn.XLOOKUP(I26,'销售计划（销售前）'!A:A,'销售计划（销售前）'!B:B)</f>
        <v>46134</v>
      </c>
      <c r="B26" s="9">
        <f t="shared" si="0"/>
        <v>25</v>
      </c>
      <c r="C26" s="9" t="e">
        <f ca="1">_xlfn.XLOOKUP(I26,'销售计划（销售前）'!A:A,'销售计划（销售前）'!C:C)</f>
        <v>#NAME?</v>
      </c>
      <c r="D26" s="9" t="e">
        <f t="shared" ca="1" si="1"/>
        <v>#NAME?</v>
      </c>
      <c r="E26" s="27" t="str">
        <f t="shared" ca="1" si="2"/>
        <v>不可取</v>
      </c>
      <c r="F26" s="27" t="str">
        <f t="shared" ca="1" si="3"/>
        <v>不可取</v>
      </c>
      <c r="G26" s="28">
        <v>46158</v>
      </c>
      <c r="H26" s="9"/>
      <c r="I26" s="29" t="s">
        <v>23</v>
      </c>
      <c r="J26" s="9">
        <v>8</v>
      </c>
    </row>
    <row r="27" spans="1:10" x14ac:dyDescent="0.25">
      <c r="A27" s="26">
        <f>_xlfn.XLOOKUP(I27,'销售计划（销售前）'!A:A,'销售计划（销售前）'!B:B)</f>
        <v>46134</v>
      </c>
      <c r="B27" s="9">
        <f t="shared" si="0"/>
        <v>26</v>
      </c>
      <c r="C27" s="9" t="e">
        <f ca="1">_xlfn.XLOOKUP(I27,'销售计划（销售前）'!A:A,'销售计划（销售前）'!C:C)</f>
        <v>#NAME?</v>
      </c>
      <c r="D27" s="9" t="e">
        <f t="shared" ca="1" si="1"/>
        <v>#NAME?</v>
      </c>
      <c r="E27" s="27" t="str">
        <f t="shared" ca="1" si="2"/>
        <v>不可取</v>
      </c>
      <c r="F27" s="27" t="str">
        <f t="shared" ca="1" si="3"/>
        <v>不可取</v>
      </c>
      <c r="G27" s="28">
        <v>46159</v>
      </c>
      <c r="H27" s="9"/>
      <c r="I27" s="29" t="s">
        <v>23</v>
      </c>
      <c r="J27" s="9">
        <v>9</v>
      </c>
    </row>
    <row r="28" spans="1:10" x14ac:dyDescent="0.25">
      <c r="A28" s="26">
        <f>_xlfn.XLOOKUP(I28,'销售计划（销售前）'!A:A,'销售计划（销售前）'!B:B)</f>
        <v>46134</v>
      </c>
      <c r="B28" s="9">
        <f t="shared" si="0"/>
        <v>27</v>
      </c>
      <c r="C28" s="9" t="e">
        <f ca="1">_xlfn.XLOOKUP(I28,'销售计划（销售前）'!A:A,'销售计划（销售前）'!C:C)</f>
        <v>#NAME?</v>
      </c>
      <c r="D28" s="9" t="e">
        <f t="shared" ca="1" si="1"/>
        <v>#NAME?</v>
      </c>
      <c r="E28" s="27" t="str">
        <f t="shared" ca="1" si="2"/>
        <v>不可取</v>
      </c>
      <c r="F28" s="27" t="str">
        <f t="shared" ca="1" si="3"/>
        <v>不可取</v>
      </c>
      <c r="G28" s="28">
        <v>46160</v>
      </c>
      <c r="H28" s="9"/>
      <c r="I28" s="29" t="s">
        <v>23</v>
      </c>
      <c r="J28" s="9">
        <v>10</v>
      </c>
    </row>
    <row r="29" spans="1:10" x14ac:dyDescent="0.25">
      <c r="A29" s="26">
        <f>_xlfn.XLOOKUP(I29,'销售计划（销售前）'!A:A,'销售计划（销售前）'!B:B)</f>
        <v>46134</v>
      </c>
      <c r="B29" s="9">
        <f t="shared" si="0"/>
        <v>28</v>
      </c>
      <c r="C29" s="9" t="e">
        <f ca="1">_xlfn.XLOOKUP(I29,'销售计划（销售前）'!A:A,'销售计划（销售前）'!C:C)</f>
        <v>#NAME?</v>
      </c>
      <c r="D29" s="9" t="e">
        <f t="shared" ca="1" si="1"/>
        <v>#NAME?</v>
      </c>
      <c r="E29" s="27" t="str">
        <f t="shared" ca="1" si="2"/>
        <v>不可取</v>
      </c>
      <c r="F29" s="27" t="str">
        <f t="shared" ca="1" si="3"/>
        <v>不可取</v>
      </c>
      <c r="G29" s="28">
        <v>46161</v>
      </c>
      <c r="H29" s="9"/>
      <c r="I29" s="29" t="s">
        <v>23</v>
      </c>
      <c r="J29" s="9">
        <v>15</v>
      </c>
    </row>
    <row r="30" spans="1:10" x14ac:dyDescent="0.25">
      <c r="A30" s="26">
        <f>_xlfn.XLOOKUP(I30,'销售计划（销售前）'!A:A,'销售计划（销售前）'!B:B)</f>
        <v>46134</v>
      </c>
      <c r="B30" s="9">
        <f t="shared" si="0"/>
        <v>29</v>
      </c>
      <c r="C30" s="9" t="e">
        <f ca="1">_xlfn.XLOOKUP(I30,'销售计划（销售前）'!A:A,'销售计划（销售前）'!C:C)</f>
        <v>#NAME?</v>
      </c>
      <c r="D30" s="9" t="e">
        <f t="shared" ca="1" si="1"/>
        <v>#NAME?</v>
      </c>
      <c r="E30" s="27" t="str">
        <f t="shared" ca="1" si="2"/>
        <v>不可取</v>
      </c>
      <c r="F30" s="27" t="str">
        <f t="shared" ca="1" si="3"/>
        <v>不可取</v>
      </c>
      <c r="G30" s="28">
        <v>46162</v>
      </c>
      <c r="H30" s="9"/>
      <c r="I30" s="29" t="s">
        <v>23</v>
      </c>
      <c r="J30" s="9">
        <v>14</v>
      </c>
    </row>
    <row r="31" spans="1:10" x14ac:dyDescent="0.25">
      <c r="A31" s="26">
        <f>_xlfn.XLOOKUP(I31,'销售计划（销售前）'!A:A,'销售计划（销售前）'!B:B)</f>
        <v>46134</v>
      </c>
      <c r="B31" s="9">
        <f t="shared" si="0"/>
        <v>30</v>
      </c>
      <c r="C31" s="9" t="e">
        <f ca="1">_xlfn.XLOOKUP(I31,'销售计划（销售前）'!A:A,'销售计划（销售前）'!C:C)</f>
        <v>#NAME?</v>
      </c>
      <c r="D31" s="9" t="e">
        <f t="shared" ca="1" si="1"/>
        <v>#NAME?</v>
      </c>
      <c r="E31" s="27" t="str">
        <f t="shared" ca="1" si="2"/>
        <v>不可取</v>
      </c>
      <c r="F31" s="27" t="str">
        <f t="shared" ca="1" si="3"/>
        <v>不可取</v>
      </c>
      <c r="G31" s="28">
        <v>46163</v>
      </c>
      <c r="H31" s="9"/>
      <c r="I31" s="29" t="s">
        <v>23</v>
      </c>
      <c r="J31" s="9">
        <v>13</v>
      </c>
    </row>
    <row r="32" spans="1:10" x14ac:dyDescent="0.25">
      <c r="A32" s="26">
        <f>_xlfn.XLOOKUP(I32,'销售计划（销售前）'!A:A,'销售计划（销售前）'!B:B)</f>
        <v>46134</v>
      </c>
      <c r="B32" s="9">
        <f t="shared" si="0"/>
        <v>31</v>
      </c>
      <c r="C32" s="9" t="e">
        <f ca="1">_xlfn.XLOOKUP(I32,'销售计划（销售前）'!A:A,'销售计划（销售前）'!C:C)</f>
        <v>#NAME?</v>
      </c>
      <c r="D32" s="9" t="e">
        <f t="shared" ca="1" si="1"/>
        <v>#NAME?</v>
      </c>
      <c r="E32" s="27" t="str">
        <f t="shared" ca="1" si="2"/>
        <v>不可取</v>
      </c>
      <c r="F32" s="27" t="str">
        <f t="shared" ca="1" si="3"/>
        <v>不可取</v>
      </c>
      <c r="G32" s="28">
        <v>46164</v>
      </c>
      <c r="H32" s="9"/>
      <c r="I32" s="29" t="s">
        <v>23</v>
      </c>
      <c r="J32" s="9">
        <v>15</v>
      </c>
    </row>
    <row r="33" spans="1:10" x14ac:dyDescent="0.25">
      <c r="A33" s="26">
        <f>_xlfn.XLOOKUP(I33,'销售计划（销售前）'!A:A,'销售计划（销售前）'!B:B)</f>
        <v>46134</v>
      </c>
      <c r="B33" s="9">
        <f t="shared" si="0"/>
        <v>32</v>
      </c>
      <c r="C33" s="9" t="e">
        <f ca="1">_xlfn.XLOOKUP(I33,'销售计划（销售前）'!A:A,'销售计划（销售前）'!C:C)</f>
        <v>#NAME?</v>
      </c>
      <c r="D33" s="9" t="e">
        <f t="shared" ca="1" si="1"/>
        <v>#NAME?</v>
      </c>
      <c r="E33" s="27" t="str">
        <f t="shared" ca="1" si="2"/>
        <v>不可取</v>
      </c>
      <c r="F33" s="27" t="str">
        <f t="shared" ca="1" si="3"/>
        <v>不可取</v>
      </c>
      <c r="G33" s="28">
        <v>46165</v>
      </c>
      <c r="H33" s="9"/>
      <c r="I33" s="29" t="s">
        <v>23</v>
      </c>
      <c r="J33" s="9">
        <v>10</v>
      </c>
    </row>
    <row r="34" spans="1:10" x14ac:dyDescent="0.25">
      <c r="A34" s="26">
        <f>_xlfn.XLOOKUP(I34,'销售计划（销售前）'!A:A,'销售计划（销售前）'!B:B)</f>
        <v>46134</v>
      </c>
      <c r="B34" s="9">
        <f t="shared" si="0"/>
        <v>33</v>
      </c>
      <c r="C34" s="9" t="e">
        <f ca="1">_xlfn.XLOOKUP(I34,'销售计划（销售前）'!A:A,'销售计划（销售前）'!C:C)</f>
        <v>#NAME?</v>
      </c>
      <c r="D34" s="9" t="e">
        <f t="shared" ca="1" si="1"/>
        <v>#NAME?</v>
      </c>
      <c r="E34" s="27" t="str">
        <f t="shared" ca="1" si="2"/>
        <v>不可取</v>
      </c>
      <c r="F34" s="27" t="str">
        <f t="shared" ca="1" si="3"/>
        <v>不可取</v>
      </c>
      <c r="G34" s="28">
        <v>46166</v>
      </c>
      <c r="H34" s="9"/>
      <c r="I34" s="29" t="s">
        <v>23</v>
      </c>
      <c r="J34" s="9">
        <v>11</v>
      </c>
    </row>
    <row r="35" spans="1:10" x14ac:dyDescent="0.25">
      <c r="A35" s="26">
        <f>_xlfn.XLOOKUP(I35,'销售计划（销售前）'!A:A,'销售计划（销售前）'!B:B)</f>
        <v>46134</v>
      </c>
      <c r="B35" s="9">
        <f t="shared" ref="B35:B56" si="4">G35-A35+1</f>
        <v>34</v>
      </c>
      <c r="C35" s="9" t="e">
        <f ca="1">_xlfn.XLOOKUP(I35,'销售计划（销售前）'!A:A,'销售计划（销售前）'!C:C)</f>
        <v>#NAME?</v>
      </c>
      <c r="D35" s="9" t="e">
        <f t="shared" ref="D35:D56" ca="1" si="5">IF(B35&lt;=C35,"可取","不可取")</f>
        <v>#NAME?</v>
      </c>
      <c r="E35" s="27" t="str">
        <f t="shared" ref="E35:E56" ca="1" si="6">IF(TODAY()-A35-B35+1&lt;=7,"可取","不可取")</f>
        <v>不可取</v>
      </c>
      <c r="F35" s="27" t="str">
        <f t="shared" ref="F35:F56" ca="1" si="7">IF(TODAY()-A35-B35+1&lt;=30,"可取","不可取")</f>
        <v>不可取</v>
      </c>
      <c r="G35" s="28">
        <v>46167</v>
      </c>
      <c r="H35" s="9"/>
      <c r="I35" s="29" t="s">
        <v>23</v>
      </c>
      <c r="J35" s="9">
        <v>12</v>
      </c>
    </row>
    <row r="36" spans="1:10" x14ac:dyDescent="0.25">
      <c r="A36" s="26">
        <f>_xlfn.XLOOKUP(I36,'销售计划（销售前）'!A:A,'销售计划（销售前）'!B:B)</f>
        <v>46134</v>
      </c>
      <c r="B36" s="9">
        <f t="shared" si="4"/>
        <v>35</v>
      </c>
      <c r="C36" s="9" t="e">
        <f ca="1">_xlfn.XLOOKUP(I36,'销售计划（销售前）'!A:A,'销售计划（销售前）'!C:C)</f>
        <v>#NAME?</v>
      </c>
      <c r="D36" s="9" t="e">
        <f t="shared" ca="1" si="5"/>
        <v>#NAME?</v>
      </c>
      <c r="E36" s="27" t="str">
        <f t="shared" ca="1" si="6"/>
        <v>不可取</v>
      </c>
      <c r="F36" s="27" t="str">
        <f t="shared" ca="1" si="7"/>
        <v>不可取</v>
      </c>
      <c r="G36" s="28">
        <v>46168</v>
      </c>
      <c r="H36" s="9"/>
      <c r="I36" s="29" t="s">
        <v>23</v>
      </c>
      <c r="J36" s="9">
        <v>9</v>
      </c>
    </row>
    <row r="37" spans="1:10" x14ac:dyDescent="0.25">
      <c r="A37" s="26">
        <f>_xlfn.XLOOKUP(I37,'销售计划（销售前）'!A:A,'销售计划（销售前）'!B:B)</f>
        <v>46134</v>
      </c>
      <c r="B37" s="9">
        <f t="shared" si="4"/>
        <v>36</v>
      </c>
      <c r="C37" s="9" t="e">
        <f ca="1">_xlfn.XLOOKUP(I37,'销售计划（销售前）'!A:A,'销售计划（销售前）'!C:C)</f>
        <v>#NAME?</v>
      </c>
      <c r="D37" s="9" t="e">
        <f t="shared" ca="1" si="5"/>
        <v>#NAME?</v>
      </c>
      <c r="E37" s="27" t="str">
        <f t="shared" ca="1" si="6"/>
        <v>不可取</v>
      </c>
      <c r="F37" s="27" t="str">
        <f t="shared" ca="1" si="7"/>
        <v>不可取</v>
      </c>
      <c r="G37" s="28">
        <v>46169</v>
      </c>
      <c r="H37" s="9"/>
      <c r="I37" s="29" t="s">
        <v>23</v>
      </c>
      <c r="J37" s="9">
        <v>10</v>
      </c>
    </row>
    <row r="38" spans="1:10" x14ac:dyDescent="0.25">
      <c r="A38" s="26">
        <f>_xlfn.XLOOKUP(I38,'销售计划（销售前）'!A:A,'销售计划（销售前）'!B:B)</f>
        <v>46134</v>
      </c>
      <c r="B38" s="9">
        <f t="shared" si="4"/>
        <v>37</v>
      </c>
      <c r="C38" s="9" t="e">
        <f ca="1">_xlfn.XLOOKUP(I38,'销售计划（销售前）'!A:A,'销售计划（销售前）'!C:C)</f>
        <v>#NAME?</v>
      </c>
      <c r="D38" s="9" t="e">
        <f t="shared" ca="1" si="5"/>
        <v>#NAME?</v>
      </c>
      <c r="E38" s="27" t="str">
        <f t="shared" ca="1" si="6"/>
        <v>不可取</v>
      </c>
      <c r="F38" s="27" t="str">
        <f t="shared" ca="1" si="7"/>
        <v>不可取</v>
      </c>
      <c r="G38" s="28">
        <v>46170</v>
      </c>
      <c r="H38" s="9"/>
      <c r="I38" s="29" t="s">
        <v>23</v>
      </c>
      <c r="J38" s="9">
        <v>15</v>
      </c>
    </row>
    <row r="39" spans="1:10" x14ac:dyDescent="0.25">
      <c r="A39" s="26">
        <f>_xlfn.XLOOKUP(I39,'销售计划（销售前）'!A:A,'销售计划（销售前）'!B:B)</f>
        <v>46134</v>
      </c>
      <c r="B39" s="9">
        <f t="shared" si="4"/>
        <v>38</v>
      </c>
      <c r="C39" s="9" t="e">
        <f ca="1">_xlfn.XLOOKUP(I39,'销售计划（销售前）'!A:A,'销售计划（销售前）'!C:C)</f>
        <v>#NAME?</v>
      </c>
      <c r="D39" s="9" t="e">
        <f t="shared" ca="1" si="5"/>
        <v>#NAME?</v>
      </c>
      <c r="E39" s="27" t="str">
        <f t="shared" ca="1" si="6"/>
        <v>不可取</v>
      </c>
      <c r="F39" s="27" t="str">
        <f t="shared" ca="1" si="7"/>
        <v>不可取</v>
      </c>
      <c r="G39" s="28">
        <v>46171</v>
      </c>
      <c r="H39" s="9"/>
      <c r="I39" s="29" t="s">
        <v>23</v>
      </c>
      <c r="J39" s="9">
        <v>14</v>
      </c>
    </row>
    <row r="40" spans="1:10" x14ac:dyDescent="0.25">
      <c r="A40" s="26">
        <f>_xlfn.XLOOKUP(I40,'销售计划（销售前）'!A:A,'销售计划（销售前）'!B:B)</f>
        <v>46134</v>
      </c>
      <c r="B40" s="9">
        <f t="shared" si="4"/>
        <v>39</v>
      </c>
      <c r="C40" s="9" t="e">
        <f ca="1">_xlfn.XLOOKUP(I40,'销售计划（销售前）'!A:A,'销售计划（销售前）'!C:C)</f>
        <v>#NAME?</v>
      </c>
      <c r="D40" s="9" t="e">
        <f t="shared" ca="1" si="5"/>
        <v>#NAME?</v>
      </c>
      <c r="E40" s="27" t="str">
        <f t="shared" ca="1" si="6"/>
        <v>不可取</v>
      </c>
      <c r="F40" s="27" t="str">
        <f t="shared" ca="1" si="7"/>
        <v>不可取</v>
      </c>
      <c r="G40" s="28">
        <v>46172</v>
      </c>
      <c r="H40" s="9"/>
      <c r="I40" s="29" t="s">
        <v>23</v>
      </c>
      <c r="J40" s="9">
        <v>13</v>
      </c>
    </row>
    <row r="41" spans="1:10" x14ac:dyDescent="0.25">
      <c r="A41" s="26">
        <f>_xlfn.XLOOKUP(I41,'销售计划（销售前）'!A:A,'销售计划（销售前）'!B:B)</f>
        <v>46134</v>
      </c>
      <c r="B41" s="9">
        <f t="shared" si="4"/>
        <v>40</v>
      </c>
      <c r="C41" s="9" t="e">
        <f ca="1">_xlfn.XLOOKUP(I41,'销售计划（销售前）'!A:A,'销售计划（销售前）'!C:C)</f>
        <v>#NAME?</v>
      </c>
      <c r="D41" s="9" t="e">
        <f t="shared" ca="1" si="5"/>
        <v>#NAME?</v>
      </c>
      <c r="E41" s="27" t="str">
        <f t="shared" ca="1" si="6"/>
        <v>不可取</v>
      </c>
      <c r="F41" s="27" t="str">
        <f t="shared" ca="1" si="7"/>
        <v>可取</v>
      </c>
      <c r="G41" s="28">
        <v>46173</v>
      </c>
      <c r="H41" s="9"/>
      <c r="I41" s="29" t="s">
        <v>23</v>
      </c>
      <c r="J41" s="9">
        <v>10</v>
      </c>
    </row>
    <row r="42" spans="1:10" x14ac:dyDescent="0.25">
      <c r="A42" s="26">
        <f>_xlfn.XLOOKUP(I42,'销售计划（销售前）'!A:A,'销售计划（销售前）'!B:B)</f>
        <v>46134</v>
      </c>
      <c r="B42" s="9">
        <f t="shared" si="4"/>
        <v>41</v>
      </c>
      <c r="C42" s="9" t="e">
        <f ca="1">_xlfn.XLOOKUP(I42,'销售计划（销售前）'!A:A,'销售计划（销售前）'!C:C)</f>
        <v>#NAME?</v>
      </c>
      <c r="D42" s="9" t="e">
        <f t="shared" ca="1" si="5"/>
        <v>#NAME?</v>
      </c>
      <c r="E42" s="27" t="str">
        <f t="shared" ca="1" si="6"/>
        <v>不可取</v>
      </c>
      <c r="F42" s="27" t="str">
        <f t="shared" ca="1" si="7"/>
        <v>可取</v>
      </c>
      <c r="G42" s="28">
        <v>46174</v>
      </c>
      <c r="H42" s="9"/>
      <c r="I42" s="29" t="s">
        <v>23</v>
      </c>
      <c r="J42" s="9">
        <v>15</v>
      </c>
    </row>
    <row r="43" spans="1:10" x14ac:dyDescent="0.25">
      <c r="A43" s="26">
        <f>_xlfn.XLOOKUP(I43,'销售计划（销售前）'!A:A,'销售计划（销售前）'!B:B)</f>
        <v>46134</v>
      </c>
      <c r="B43" s="9">
        <f t="shared" si="4"/>
        <v>42</v>
      </c>
      <c r="C43" s="9" t="e">
        <f ca="1">_xlfn.XLOOKUP(I43,'销售计划（销售前）'!A:A,'销售计划（销售前）'!C:C)</f>
        <v>#NAME?</v>
      </c>
      <c r="D43" s="9" t="e">
        <f t="shared" ca="1" si="5"/>
        <v>#NAME?</v>
      </c>
      <c r="E43" s="27" t="str">
        <f t="shared" ca="1" si="6"/>
        <v>不可取</v>
      </c>
      <c r="F43" s="27" t="str">
        <f t="shared" ca="1" si="7"/>
        <v>可取</v>
      </c>
      <c r="G43" s="28">
        <v>46175</v>
      </c>
      <c r="H43" s="9"/>
      <c r="I43" s="29" t="s">
        <v>23</v>
      </c>
      <c r="J43" s="9">
        <v>10</v>
      </c>
    </row>
    <row r="44" spans="1:10" x14ac:dyDescent="0.25">
      <c r="A44" s="26">
        <f>_xlfn.XLOOKUP(I44,'销售计划（销售前）'!A:A,'销售计划（销售前）'!B:B)</f>
        <v>46134</v>
      </c>
      <c r="B44" s="9">
        <f t="shared" si="4"/>
        <v>43</v>
      </c>
      <c r="C44" s="9" t="e">
        <f ca="1">_xlfn.XLOOKUP(I44,'销售计划（销售前）'!A:A,'销售计划（销售前）'!C:C)</f>
        <v>#NAME?</v>
      </c>
      <c r="D44" s="9" t="e">
        <f t="shared" ca="1" si="5"/>
        <v>#NAME?</v>
      </c>
      <c r="E44" s="27" t="str">
        <f t="shared" ca="1" si="6"/>
        <v>不可取</v>
      </c>
      <c r="F44" s="27" t="str">
        <f t="shared" ca="1" si="7"/>
        <v>可取</v>
      </c>
      <c r="G44" s="28">
        <v>46176</v>
      </c>
      <c r="H44" s="9"/>
      <c r="I44" s="29" t="s">
        <v>23</v>
      </c>
      <c r="J44" s="9">
        <v>13</v>
      </c>
    </row>
    <row r="45" spans="1:10" x14ac:dyDescent="0.25">
      <c r="A45" s="26">
        <f>_xlfn.XLOOKUP(I45,'销售计划（销售前）'!A:A,'销售计划（销售前）'!B:B)</f>
        <v>46134</v>
      </c>
      <c r="B45" s="9">
        <f t="shared" si="4"/>
        <v>44</v>
      </c>
      <c r="C45" s="9" t="e">
        <f ca="1">_xlfn.XLOOKUP(I45,'销售计划（销售前）'!A:A,'销售计划（销售前）'!C:C)</f>
        <v>#NAME?</v>
      </c>
      <c r="D45" s="9" t="e">
        <f t="shared" ca="1" si="5"/>
        <v>#NAME?</v>
      </c>
      <c r="E45" s="27" t="str">
        <f t="shared" ca="1" si="6"/>
        <v>不可取</v>
      </c>
      <c r="F45" s="27" t="str">
        <f t="shared" ca="1" si="7"/>
        <v>可取</v>
      </c>
      <c r="G45" s="28">
        <v>46177</v>
      </c>
      <c r="H45" s="9"/>
      <c r="I45" s="29" t="s">
        <v>23</v>
      </c>
      <c r="J45" s="9">
        <v>15</v>
      </c>
    </row>
    <row r="46" spans="1:10" x14ac:dyDescent="0.25">
      <c r="A46" s="26">
        <f>_xlfn.XLOOKUP(I46,'销售计划（销售前）'!A:A,'销售计划（销售前）'!B:B)</f>
        <v>46134</v>
      </c>
      <c r="B46" s="9">
        <f t="shared" si="4"/>
        <v>45</v>
      </c>
      <c r="C46" s="9" t="e">
        <f ca="1">_xlfn.XLOOKUP(I46,'销售计划（销售前）'!A:A,'销售计划（销售前）'!C:C)</f>
        <v>#NAME?</v>
      </c>
      <c r="D46" s="9" t="e">
        <f t="shared" ca="1" si="5"/>
        <v>#NAME?</v>
      </c>
      <c r="E46" s="27" t="str">
        <f t="shared" ca="1" si="6"/>
        <v>不可取</v>
      </c>
      <c r="F46" s="27" t="str">
        <f t="shared" ca="1" si="7"/>
        <v>可取</v>
      </c>
      <c r="G46" s="28">
        <v>46178</v>
      </c>
      <c r="H46" s="9"/>
      <c r="I46" s="29" t="s">
        <v>23</v>
      </c>
      <c r="J46" s="9">
        <v>10</v>
      </c>
    </row>
    <row r="47" spans="1:10" x14ac:dyDescent="0.25">
      <c r="A47" s="26">
        <f>_xlfn.XLOOKUP(I47,'销售计划（销售前）'!A:A,'销售计划（销售前）'!B:B)</f>
        <v>46134</v>
      </c>
      <c r="B47" s="9">
        <f t="shared" si="4"/>
        <v>46</v>
      </c>
      <c r="C47" s="9" t="e">
        <f ca="1">_xlfn.XLOOKUP(I47,'销售计划（销售前）'!A:A,'销售计划（销售前）'!C:C)</f>
        <v>#NAME?</v>
      </c>
      <c r="D47" s="9" t="e">
        <f t="shared" ca="1" si="5"/>
        <v>#NAME?</v>
      </c>
      <c r="E47" s="27" t="str">
        <f t="shared" ca="1" si="6"/>
        <v>不可取</v>
      </c>
      <c r="F47" s="27" t="str">
        <f t="shared" ca="1" si="7"/>
        <v>可取</v>
      </c>
      <c r="G47" s="28">
        <v>46179</v>
      </c>
      <c r="H47" s="9"/>
      <c r="I47" s="29" t="s">
        <v>23</v>
      </c>
      <c r="J47" s="9">
        <v>11</v>
      </c>
    </row>
    <row r="48" spans="1:10" x14ac:dyDescent="0.25">
      <c r="A48" s="26">
        <f>_xlfn.XLOOKUP(I48,'销售计划（销售前）'!A:A,'销售计划（销售前）'!B:B)</f>
        <v>46134</v>
      </c>
      <c r="B48" s="9">
        <f t="shared" si="4"/>
        <v>47</v>
      </c>
      <c r="C48" s="9" t="e">
        <f ca="1">_xlfn.XLOOKUP(I48,'销售计划（销售前）'!A:A,'销售计划（销售前）'!C:C)</f>
        <v>#NAME?</v>
      </c>
      <c r="D48" s="9" t="e">
        <f t="shared" ca="1" si="5"/>
        <v>#NAME?</v>
      </c>
      <c r="E48" s="27" t="str">
        <f t="shared" ca="1" si="6"/>
        <v>不可取</v>
      </c>
      <c r="F48" s="27" t="str">
        <f t="shared" ca="1" si="7"/>
        <v>可取</v>
      </c>
      <c r="G48" s="28">
        <v>46180</v>
      </c>
      <c r="H48" s="9"/>
      <c r="I48" s="29" t="s">
        <v>23</v>
      </c>
      <c r="J48" s="9">
        <v>13</v>
      </c>
    </row>
    <row r="49" spans="1:10" x14ac:dyDescent="0.25">
      <c r="A49" s="26">
        <f>_xlfn.XLOOKUP(I49,'销售计划（销售前）'!A:A,'销售计划（销售前）'!B:B)</f>
        <v>46134</v>
      </c>
      <c r="B49" s="9">
        <f t="shared" si="4"/>
        <v>48</v>
      </c>
      <c r="C49" s="9" t="e">
        <f ca="1">_xlfn.XLOOKUP(I49,'销售计划（销售前）'!A:A,'销售计划（销售前）'!C:C)</f>
        <v>#NAME?</v>
      </c>
      <c r="D49" s="9" t="e">
        <f t="shared" ca="1" si="5"/>
        <v>#NAME?</v>
      </c>
      <c r="E49" s="27" t="str">
        <f t="shared" ca="1" si="6"/>
        <v>不可取</v>
      </c>
      <c r="F49" s="27" t="str">
        <f t="shared" ca="1" si="7"/>
        <v>可取</v>
      </c>
      <c r="G49" s="28">
        <v>46181</v>
      </c>
      <c r="H49" s="9"/>
      <c r="I49" s="29" t="s">
        <v>23</v>
      </c>
      <c r="J49" s="9">
        <v>15</v>
      </c>
    </row>
    <row r="50" spans="1:10" x14ac:dyDescent="0.25">
      <c r="A50" s="26">
        <f>_xlfn.XLOOKUP(I50,'销售计划（销售前）'!A:A,'销售计划（销售前）'!B:B)</f>
        <v>46134</v>
      </c>
      <c r="B50" s="9">
        <f t="shared" si="4"/>
        <v>49</v>
      </c>
      <c r="C50" s="9" t="e">
        <f ca="1">_xlfn.XLOOKUP(I50,'销售计划（销售前）'!A:A,'销售计划（销售前）'!C:C)</f>
        <v>#NAME?</v>
      </c>
      <c r="D50" s="9" t="e">
        <f t="shared" ca="1" si="5"/>
        <v>#NAME?</v>
      </c>
      <c r="E50" s="27" t="str">
        <f t="shared" ca="1" si="6"/>
        <v>不可取</v>
      </c>
      <c r="F50" s="27" t="str">
        <f t="shared" ca="1" si="7"/>
        <v>可取</v>
      </c>
      <c r="G50" s="28">
        <v>46182</v>
      </c>
      <c r="H50" s="9"/>
      <c r="I50" s="29" t="s">
        <v>23</v>
      </c>
      <c r="J50" s="9">
        <v>10</v>
      </c>
    </row>
    <row r="51" spans="1:10" x14ac:dyDescent="0.25">
      <c r="A51" s="26">
        <f>_xlfn.XLOOKUP(I51,'销售计划（销售前）'!A:A,'销售计划（销售前）'!B:B)</f>
        <v>46134</v>
      </c>
      <c r="B51" s="9">
        <f t="shared" si="4"/>
        <v>50</v>
      </c>
      <c r="C51" s="9" t="e">
        <f ca="1">_xlfn.XLOOKUP(I51,'销售计划（销售前）'!A:A,'销售计划（销售前）'!C:C)</f>
        <v>#NAME?</v>
      </c>
      <c r="D51" s="9" t="e">
        <f t="shared" ca="1" si="5"/>
        <v>#NAME?</v>
      </c>
      <c r="E51" s="27" t="str">
        <f t="shared" ca="1" si="6"/>
        <v>不可取</v>
      </c>
      <c r="F51" s="27" t="str">
        <f t="shared" ca="1" si="7"/>
        <v>可取</v>
      </c>
      <c r="G51" s="28">
        <v>46183</v>
      </c>
      <c r="H51" s="9"/>
      <c r="I51" s="29" t="s">
        <v>23</v>
      </c>
      <c r="J51" s="9">
        <v>11</v>
      </c>
    </row>
    <row r="52" spans="1:10" x14ac:dyDescent="0.25">
      <c r="A52" s="26">
        <f>_xlfn.XLOOKUP(I52,'销售计划（销售前）'!A:A,'销售计划（销售前）'!B:B)</f>
        <v>46134</v>
      </c>
      <c r="B52" s="9">
        <f t="shared" si="4"/>
        <v>51</v>
      </c>
      <c r="C52" s="9" t="e">
        <f ca="1">_xlfn.XLOOKUP(I52,'销售计划（销售前）'!A:A,'销售计划（销售前）'!C:C)</f>
        <v>#NAME?</v>
      </c>
      <c r="D52" s="9" t="e">
        <f t="shared" ca="1" si="5"/>
        <v>#NAME?</v>
      </c>
      <c r="E52" s="27" t="str">
        <f t="shared" ca="1" si="6"/>
        <v>不可取</v>
      </c>
      <c r="F52" s="27" t="str">
        <f t="shared" ca="1" si="7"/>
        <v>可取</v>
      </c>
      <c r="G52" s="28">
        <v>46184</v>
      </c>
      <c r="H52" s="9"/>
      <c r="I52" s="29" t="s">
        <v>23</v>
      </c>
      <c r="J52" s="9">
        <v>8</v>
      </c>
    </row>
    <row r="53" spans="1:10" x14ac:dyDescent="0.25">
      <c r="A53" s="26">
        <f>_xlfn.XLOOKUP(I53,'销售计划（销售前）'!A:A,'销售计划（销售前）'!B:B)</f>
        <v>46134</v>
      </c>
      <c r="B53" s="9">
        <f t="shared" si="4"/>
        <v>52</v>
      </c>
      <c r="C53" s="9" t="e">
        <f ca="1">_xlfn.XLOOKUP(I53,'销售计划（销售前）'!A:A,'销售计划（销售前）'!C:C)</f>
        <v>#NAME?</v>
      </c>
      <c r="D53" s="9" t="e">
        <f t="shared" ca="1" si="5"/>
        <v>#NAME?</v>
      </c>
      <c r="E53" s="27" t="str">
        <f t="shared" ca="1" si="6"/>
        <v>不可取</v>
      </c>
      <c r="F53" s="27" t="str">
        <f t="shared" ca="1" si="7"/>
        <v>可取</v>
      </c>
      <c r="G53" s="28">
        <v>46185</v>
      </c>
      <c r="H53" s="9"/>
      <c r="I53" s="29" t="s">
        <v>23</v>
      </c>
      <c r="J53" s="9">
        <v>13</v>
      </c>
    </row>
    <row r="54" spans="1:10" x14ac:dyDescent="0.25">
      <c r="A54" s="26">
        <f>_xlfn.XLOOKUP(I54,'销售计划（销售前）'!A:A,'销售计划（销售前）'!B:B)</f>
        <v>46134</v>
      </c>
      <c r="B54" s="9">
        <f t="shared" si="4"/>
        <v>53</v>
      </c>
      <c r="C54" s="9" t="e">
        <f ca="1">_xlfn.XLOOKUP(I54,'销售计划（销售前）'!A:A,'销售计划（销售前）'!C:C)</f>
        <v>#NAME?</v>
      </c>
      <c r="D54" s="9" t="e">
        <f t="shared" ca="1" si="5"/>
        <v>#NAME?</v>
      </c>
      <c r="E54" s="27" t="str">
        <f t="shared" ca="1" si="6"/>
        <v>不可取</v>
      </c>
      <c r="F54" s="27" t="str">
        <f t="shared" ca="1" si="7"/>
        <v>可取</v>
      </c>
      <c r="G54" s="28">
        <v>46186</v>
      </c>
      <c r="H54" s="9"/>
      <c r="I54" s="29" t="s">
        <v>23</v>
      </c>
      <c r="J54" s="9">
        <v>15</v>
      </c>
    </row>
    <row r="55" spans="1:10" x14ac:dyDescent="0.25">
      <c r="A55" s="26">
        <f>_xlfn.XLOOKUP(I55,'销售计划（销售前）'!A:A,'销售计划（销售前）'!B:B)</f>
        <v>46134</v>
      </c>
      <c r="B55" s="9">
        <f t="shared" si="4"/>
        <v>54</v>
      </c>
      <c r="C55" s="9" t="e">
        <f ca="1">_xlfn.XLOOKUP(I55,'销售计划（销售前）'!A:A,'销售计划（销售前）'!C:C)</f>
        <v>#NAME?</v>
      </c>
      <c r="D55" s="9" t="e">
        <f t="shared" ca="1" si="5"/>
        <v>#NAME?</v>
      </c>
      <c r="E55" s="27" t="str">
        <f t="shared" ca="1" si="6"/>
        <v>不可取</v>
      </c>
      <c r="F55" s="27" t="str">
        <f t="shared" ca="1" si="7"/>
        <v>可取</v>
      </c>
      <c r="G55" s="28">
        <v>46187</v>
      </c>
      <c r="H55" s="9"/>
      <c r="I55" s="29" t="s">
        <v>23</v>
      </c>
      <c r="J55" s="9">
        <v>10</v>
      </c>
    </row>
    <row r="56" spans="1:10" x14ac:dyDescent="0.25">
      <c r="A56" s="26">
        <f>_xlfn.XLOOKUP(I56,'销售计划（销售前）'!A:A,'销售计划（销售前）'!B:B)</f>
        <v>46134</v>
      </c>
      <c r="B56" s="9">
        <f t="shared" si="4"/>
        <v>55</v>
      </c>
      <c r="C56" s="9" t="e">
        <f ca="1">_xlfn.XLOOKUP(I56,'销售计划（销售前）'!A:A,'销售计划（销售前）'!C:C)</f>
        <v>#NAME?</v>
      </c>
      <c r="D56" s="9" t="e">
        <f t="shared" ca="1" si="5"/>
        <v>#NAME?</v>
      </c>
      <c r="E56" s="27" t="str">
        <f t="shared" ca="1" si="6"/>
        <v>不可取</v>
      </c>
      <c r="F56" s="27" t="str">
        <f t="shared" ca="1" si="7"/>
        <v>可取</v>
      </c>
      <c r="G56" s="28">
        <v>46188</v>
      </c>
      <c r="H56" s="9"/>
      <c r="I56" s="29" t="s">
        <v>23</v>
      </c>
      <c r="J56" s="9">
        <v>15</v>
      </c>
    </row>
    <row r="57" spans="1:10" x14ac:dyDescent="0.25">
      <c r="A57" s="26">
        <f>_xlfn.XLOOKUP(I57,'销售计划（销售前）'!A:A,'销售计划（销售前）'!B:B)</f>
        <v>46062</v>
      </c>
      <c r="B57" s="9">
        <f t="shared" ref="B57:B88" si="8">G57-A57+1</f>
        <v>1</v>
      </c>
      <c r="C57" s="9" t="e">
        <f ca="1">_xlfn.XLOOKUP(I57,'销售计划（销售前）'!A:A,'销售计划（销售前）'!C:C)</f>
        <v>#NAME?</v>
      </c>
      <c r="D57" s="9" t="e">
        <f t="shared" ref="D57:D88" ca="1" si="9">IF(B57&lt;=C57,"可取","不可取")</f>
        <v>#NAME?</v>
      </c>
      <c r="E57" s="27" t="str">
        <f t="shared" ref="E57:E88" ca="1" si="10">IF(TODAY()-A57-B57+1&lt;=7,"可取","不可取")</f>
        <v>不可取</v>
      </c>
      <c r="F57" s="27" t="str">
        <f t="shared" ref="F57:F88" ca="1" si="11">IF(TODAY()-A57-B57+1&lt;=30,"可取","不可取")</f>
        <v>不可取</v>
      </c>
      <c r="G57" s="26">
        <v>46062</v>
      </c>
      <c r="H57" s="9"/>
      <c r="I57" s="29" t="s">
        <v>22</v>
      </c>
      <c r="J57" s="9">
        <v>15</v>
      </c>
    </row>
    <row r="58" spans="1:10" x14ac:dyDescent="0.25">
      <c r="A58" s="26">
        <f>_xlfn.XLOOKUP(I58,'销售计划（销售前）'!A:A,'销售计划（销售前）'!B:B)</f>
        <v>46062</v>
      </c>
      <c r="B58" s="9">
        <f t="shared" si="8"/>
        <v>2</v>
      </c>
      <c r="C58" s="9" t="e">
        <f ca="1">_xlfn.XLOOKUP(I58,'销售计划（销售前）'!A:A,'销售计划（销售前）'!C:C)</f>
        <v>#NAME?</v>
      </c>
      <c r="D58" s="9" t="e">
        <f t="shared" ca="1" si="9"/>
        <v>#NAME?</v>
      </c>
      <c r="E58" s="27" t="str">
        <f t="shared" ca="1" si="10"/>
        <v>不可取</v>
      </c>
      <c r="F58" s="27" t="str">
        <f t="shared" ca="1" si="11"/>
        <v>不可取</v>
      </c>
      <c r="G58" s="26">
        <v>46063</v>
      </c>
      <c r="H58" s="9"/>
      <c r="I58" s="29" t="s">
        <v>22</v>
      </c>
      <c r="J58" s="9">
        <v>16</v>
      </c>
    </row>
    <row r="59" spans="1:10" x14ac:dyDescent="0.25">
      <c r="A59" s="26">
        <f>_xlfn.XLOOKUP(I59,'销售计划（销售前）'!A:A,'销售计划（销售前）'!B:B)</f>
        <v>46062</v>
      </c>
      <c r="B59" s="9">
        <f t="shared" si="8"/>
        <v>3</v>
      </c>
      <c r="C59" s="9" t="e">
        <f ca="1">_xlfn.XLOOKUP(I59,'销售计划（销售前）'!A:A,'销售计划（销售前）'!C:C)</f>
        <v>#NAME?</v>
      </c>
      <c r="D59" s="9" t="e">
        <f t="shared" ca="1" si="9"/>
        <v>#NAME?</v>
      </c>
      <c r="E59" s="27" t="str">
        <f t="shared" ca="1" si="10"/>
        <v>不可取</v>
      </c>
      <c r="F59" s="27" t="str">
        <f t="shared" ca="1" si="11"/>
        <v>不可取</v>
      </c>
      <c r="G59" s="26">
        <v>46064</v>
      </c>
      <c r="H59" s="9"/>
      <c r="I59" s="29" t="s">
        <v>22</v>
      </c>
      <c r="J59" s="9">
        <v>17</v>
      </c>
    </row>
    <row r="60" spans="1:10" x14ac:dyDescent="0.25">
      <c r="A60" s="26">
        <f>_xlfn.XLOOKUP(I60,'销售计划（销售前）'!A:A,'销售计划（销售前）'!B:B)</f>
        <v>46062</v>
      </c>
      <c r="B60" s="9">
        <f t="shared" si="8"/>
        <v>4</v>
      </c>
      <c r="C60" s="9" t="e">
        <f ca="1">_xlfn.XLOOKUP(I60,'销售计划（销售前）'!A:A,'销售计划（销售前）'!C:C)</f>
        <v>#NAME?</v>
      </c>
      <c r="D60" s="9" t="e">
        <f t="shared" ca="1" si="9"/>
        <v>#NAME?</v>
      </c>
      <c r="E60" s="27" t="str">
        <f t="shared" ca="1" si="10"/>
        <v>不可取</v>
      </c>
      <c r="F60" s="27" t="str">
        <f t="shared" ca="1" si="11"/>
        <v>不可取</v>
      </c>
      <c r="G60" s="26">
        <v>46065</v>
      </c>
      <c r="H60" s="9"/>
      <c r="I60" s="29" t="s">
        <v>22</v>
      </c>
      <c r="J60" s="9">
        <v>7</v>
      </c>
    </row>
    <row r="61" spans="1:10" x14ac:dyDescent="0.25">
      <c r="A61" s="26">
        <f>_xlfn.XLOOKUP(I61,'销售计划（销售前）'!A:A,'销售计划（销售前）'!B:B)</f>
        <v>46062</v>
      </c>
      <c r="B61" s="9">
        <f t="shared" si="8"/>
        <v>5</v>
      </c>
      <c r="C61" s="9" t="e">
        <f ca="1">_xlfn.XLOOKUP(I61,'销售计划（销售前）'!A:A,'销售计划（销售前）'!C:C)</f>
        <v>#NAME?</v>
      </c>
      <c r="D61" s="9" t="e">
        <f t="shared" ca="1" si="9"/>
        <v>#NAME?</v>
      </c>
      <c r="E61" s="27" t="str">
        <f t="shared" ca="1" si="10"/>
        <v>不可取</v>
      </c>
      <c r="F61" s="27" t="str">
        <f t="shared" ca="1" si="11"/>
        <v>不可取</v>
      </c>
      <c r="G61" s="26">
        <v>46066</v>
      </c>
      <c r="H61" s="9"/>
      <c r="I61" s="29" t="s">
        <v>22</v>
      </c>
      <c r="J61" s="9">
        <v>8</v>
      </c>
    </row>
    <row r="62" spans="1:10" x14ac:dyDescent="0.25">
      <c r="A62" s="26">
        <f>_xlfn.XLOOKUP(I62,'销售计划（销售前）'!A:A,'销售计划（销售前）'!B:B)</f>
        <v>46062</v>
      </c>
      <c r="B62" s="9">
        <f t="shared" si="8"/>
        <v>6</v>
      </c>
      <c r="C62" s="9" t="e">
        <f ca="1">_xlfn.XLOOKUP(I62,'销售计划（销售前）'!A:A,'销售计划（销售前）'!C:C)</f>
        <v>#NAME?</v>
      </c>
      <c r="D62" s="9" t="e">
        <f t="shared" ca="1" si="9"/>
        <v>#NAME?</v>
      </c>
      <c r="E62" s="27" t="str">
        <f t="shared" ca="1" si="10"/>
        <v>不可取</v>
      </c>
      <c r="F62" s="27" t="str">
        <f t="shared" ca="1" si="11"/>
        <v>不可取</v>
      </c>
      <c r="G62" s="26">
        <v>46067</v>
      </c>
      <c r="H62" s="9"/>
      <c r="I62" s="29" t="s">
        <v>22</v>
      </c>
      <c r="J62" s="9">
        <v>9</v>
      </c>
    </row>
    <row r="63" spans="1:10" x14ac:dyDescent="0.25">
      <c r="A63" s="26">
        <f>_xlfn.XLOOKUP(I63,'销售计划（销售前）'!A:A,'销售计划（销售前）'!B:B)</f>
        <v>46062</v>
      </c>
      <c r="B63" s="9">
        <f t="shared" si="8"/>
        <v>7</v>
      </c>
      <c r="C63" s="9" t="e">
        <f ca="1">_xlfn.XLOOKUP(I63,'销售计划（销售前）'!A:A,'销售计划（销售前）'!C:C)</f>
        <v>#NAME?</v>
      </c>
      <c r="D63" s="9" t="e">
        <f t="shared" ca="1" si="9"/>
        <v>#NAME?</v>
      </c>
      <c r="E63" s="27" t="str">
        <f t="shared" ca="1" si="10"/>
        <v>不可取</v>
      </c>
      <c r="F63" s="27" t="str">
        <f t="shared" ca="1" si="11"/>
        <v>不可取</v>
      </c>
      <c r="G63" s="26">
        <v>46068</v>
      </c>
      <c r="H63" s="9"/>
      <c r="I63" s="29" t="s">
        <v>22</v>
      </c>
      <c r="J63" s="9">
        <v>10</v>
      </c>
    </row>
    <row r="64" spans="1:10" x14ac:dyDescent="0.25">
      <c r="A64" s="26">
        <f>_xlfn.XLOOKUP(I64,'销售计划（销售前）'!A:A,'销售计划（销售前）'!B:B)</f>
        <v>46062</v>
      </c>
      <c r="B64" s="9">
        <f t="shared" si="8"/>
        <v>8</v>
      </c>
      <c r="C64" s="9" t="e">
        <f ca="1">_xlfn.XLOOKUP(I64,'销售计划（销售前）'!A:A,'销售计划（销售前）'!C:C)</f>
        <v>#NAME?</v>
      </c>
      <c r="D64" s="9" t="e">
        <f t="shared" ca="1" si="9"/>
        <v>#NAME?</v>
      </c>
      <c r="E64" s="27" t="str">
        <f t="shared" ca="1" si="10"/>
        <v>不可取</v>
      </c>
      <c r="F64" s="27" t="str">
        <f t="shared" ca="1" si="11"/>
        <v>不可取</v>
      </c>
      <c r="G64" s="26">
        <v>46069</v>
      </c>
      <c r="H64" s="9"/>
      <c r="I64" s="29" t="s">
        <v>22</v>
      </c>
      <c r="J64" s="9">
        <v>15</v>
      </c>
    </row>
    <row r="65" spans="1:10" x14ac:dyDescent="0.25">
      <c r="A65" s="26">
        <f>_xlfn.XLOOKUP(I65,'销售计划（销售前）'!A:A,'销售计划（销售前）'!B:B)</f>
        <v>46062</v>
      </c>
      <c r="B65" s="9">
        <f t="shared" si="8"/>
        <v>9</v>
      </c>
      <c r="C65" s="9" t="e">
        <f ca="1">_xlfn.XLOOKUP(I65,'销售计划（销售前）'!A:A,'销售计划（销售前）'!C:C)</f>
        <v>#NAME?</v>
      </c>
      <c r="D65" s="9" t="e">
        <f t="shared" ca="1" si="9"/>
        <v>#NAME?</v>
      </c>
      <c r="E65" s="27" t="str">
        <f t="shared" ca="1" si="10"/>
        <v>不可取</v>
      </c>
      <c r="F65" s="27" t="str">
        <f t="shared" ca="1" si="11"/>
        <v>不可取</v>
      </c>
      <c r="G65" s="26">
        <v>46070</v>
      </c>
      <c r="H65" s="9"/>
      <c r="I65" s="29" t="s">
        <v>22</v>
      </c>
      <c r="J65" s="9">
        <v>14</v>
      </c>
    </row>
    <row r="66" spans="1:10" x14ac:dyDescent="0.25">
      <c r="A66" s="26">
        <f>_xlfn.XLOOKUP(I66,'销售计划（销售前）'!A:A,'销售计划（销售前）'!B:B)</f>
        <v>46062</v>
      </c>
      <c r="B66" s="9">
        <f t="shared" si="8"/>
        <v>10</v>
      </c>
      <c r="C66" s="9" t="e">
        <f ca="1">_xlfn.XLOOKUP(I66,'销售计划（销售前）'!A:A,'销售计划（销售前）'!C:C)</f>
        <v>#NAME?</v>
      </c>
      <c r="D66" s="9" t="e">
        <f t="shared" ca="1" si="9"/>
        <v>#NAME?</v>
      </c>
      <c r="E66" s="27" t="str">
        <f t="shared" ca="1" si="10"/>
        <v>不可取</v>
      </c>
      <c r="F66" s="27" t="str">
        <f t="shared" ca="1" si="11"/>
        <v>不可取</v>
      </c>
      <c r="G66" s="26">
        <v>46071</v>
      </c>
      <c r="H66" s="9"/>
      <c r="I66" s="29" t="s">
        <v>22</v>
      </c>
      <c r="J66" s="9">
        <v>13</v>
      </c>
    </row>
    <row r="67" spans="1:10" x14ac:dyDescent="0.25">
      <c r="A67" s="26">
        <f>_xlfn.XLOOKUP(I67,'销售计划（销售前）'!A:A,'销售计划（销售前）'!B:B)</f>
        <v>46062</v>
      </c>
      <c r="B67" s="9">
        <f t="shared" si="8"/>
        <v>11</v>
      </c>
      <c r="C67" s="9" t="e">
        <f ca="1">_xlfn.XLOOKUP(I67,'销售计划（销售前）'!A:A,'销售计划（销售前）'!C:C)</f>
        <v>#NAME?</v>
      </c>
      <c r="D67" s="9" t="e">
        <f t="shared" ca="1" si="9"/>
        <v>#NAME?</v>
      </c>
      <c r="E67" s="27" t="str">
        <f t="shared" ca="1" si="10"/>
        <v>不可取</v>
      </c>
      <c r="F67" s="27" t="str">
        <f t="shared" ca="1" si="11"/>
        <v>不可取</v>
      </c>
      <c r="G67" s="26">
        <v>46072</v>
      </c>
      <c r="H67" s="9"/>
      <c r="I67" s="29" t="s">
        <v>22</v>
      </c>
      <c r="J67" s="9">
        <v>15</v>
      </c>
    </row>
    <row r="68" spans="1:10" x14ac:dyDescent="0.25">
      <c r="A68" s="26">
        <f>_xlfn.XLOOKUP(I68,'销售计划（销售前）'!A:A,'销售计划（销售前）'!B:B)</f>
        <v>46062</v>
      </c>
      <c r="B68" s="9">
        <f t="shared" si="8"/>
        <v>12</v>
      </c>
      <c r="C68" s="9" t="e">
        <f ca="1">_xlfn.XLOOKUP(I68,'销售计划（销售前）'!A:A,'销售计划（销售前）'!C:C)</f>
        <v>#NAME?</v>
      </c>
      <c r="D68" s="9" t="e">
        <f t="shared" ca="1" si="9"/>
        <v>#NAME?</v>
      </c>
      <c r="E68" s="27" t="str">
        <f t="shared" ca="1" si="10"/>
        <v>不可取</v>
      </c>
      <c r="F68" s="27" t="str">
        <f t="shared" ca="1" si="11"/>
        <v>不可取</v>
      </c>
      <c r="G68" s="26">
        <v>46073</v>
      </c>
      <c r="H68" s="9"/>
      <c r="I68" s="29" t="s">
        <v>22</v>
      </c>
      <c r="J68" s="9">
        <v>10</v>
      </c>
    </row>
    <row r="69" spans="1:10" x14ac:dyDescent="0.25">
      <c r="A69" s="26">
        <f>_xlfn.XLOOKUP(I69,'销售计划（销售前）'!A:A,'销售计划（销售前）'!B:B)</f>
        <v>46062</v>
      </c>
      <c r="B69" s="9">
        <f t="shared" si="8"/>
        <v>13</v>
      </c>
      <c r="C69" s="9" t="e">
        <f ca="1">_xlfn.XLOOKUP(I69,'销售计划（销售前）'!A:A,'销售计划（销售前）'!C:C)</f>
        <v>#NAME?</v>
      </c>
      <c r="D69" s="9" t="e">
        <f t="shared" ca="1" si="9"/>
        <v>#NAME?</v>
      </c>
      <c r="E69" s="27" t="str">
        <f t="shared" ca="1" si="10"/>
        <v>不可取</v>
      </c>
      <c r="F69" s="27" t="str">
        <f t="shared" ca="1" si="11"/>
        <v>不可取</v>
      </c>
      <c r="G69" s="26">
        <v>46074</v>
      </c>
      <c r="H69" s="9"/>
      <c r="I69" s="29" t="s">
        <v>22</v>
      </c>
      <c r="J69" s="9">
        <v>11</v>
      </c>
    </row>
    <row r="70" spans="1:10" x14ac:dyDescent="0.25">
      <c r="A70" s="26">
        <f>_xlfn.XLOOKUP(I70,'销售计划（销售前）'!A:A,'销售计划（销售前）'!B:B)</f>
        <v>46062</v>
      </c>
      <c r="B70" s="9">
        <f t="shared" si="8"/>
        <v>14</v>
      </c>
      <c r="C70" s="9" t="e">
        <f ca="1">_xlfn.XLOOKUP(I70,'销售计划（销售前）'!A:A,'销售计划（销售前）'!C:C)</f>
        <v>#NAME?</v>
      </c>
      <c r="D70" s="9" t="e">
        <f t="shared" ca="1" si="9"/>
        <v>#NAME?</v>
      </c>
      <c r="E70" s="27" t="str">
        <f t="shared" ca="1" si="10"/>
        <v>不可取</v>
      </c>
      <c r="F70" s="27" t="str">
        <f t="shared" ca="1" si="11"/>
        <v>不可取</v>
      </c>
      <c r="G70" s="26">
        <v>46075</v>
      </c>
      <c r="H70" s="9"/>
      <c r="I70" s="29" t="s">
        <v>22</v>
      </c>
      <c r="J70" s="9">
        <v>12</v>
      </c>
    </row>
    <row r="71" spans="1:10" x14ac:dyDescent="0.25">
      <c r="A71" s="26">
        <f>_xlfn.XLOOKUP(I71,'销售计划（销售前）'!A:A,'销售计划（销售前）'!B:B)</f>
        <v>46062</v>
      </c>
      <c r="B71" s="9">
        <f t="shared" si="8"/>
        <v>15</v>
      </c>
      <c r="C71" s="9" t="e">
        <f ca="1">_xlfn.XLOOKUP(I71,'销售计划（销售前）'!A:A,'销售计划（销售前）'!C:C)</f>
        <v>#NAME?</v>
      </c>
      <c r="D71" s="9" t="e">
        <f t="shared" ca="1" si="9"/>
        <v>#NAME?</v>
      </c>
      <c r="E71" s="27" t="str">
        <f t="shared" ca="1" si="10"/>
        <v>不可取</v>
      </c>
      <c r="F71" s="27" t="str">
        <f t="shared" ca="1" si="11"/>
        <v>不可取</v>
      </c>
      <c r="G71" s="26">
        <v>46076</v>
      </c>
      <c r="H71" s="9"/>
      <c r="I71" s="29" t="s">
        <v>22</v>
      </c>
      <c r="J71" s="9">
        <v>9</v>
      </c>
    </row>
    <row r="72" spans="1:10" x14ac:dyDescent="0.25">
      <c r="A72" s="26">
        <f>_xlfn.XLOOKUP(I72,'销售计划（销售前）'!A:A,'销售计划（销售前）'!B:B)</f>
        <v>46062</v>
      </c>
      <c r="B72" s="9">
        <f t="shared" si="8"/>
        <v>16</v>
      </c>
      <c r="C72" s="9" t="e">
        <f ca="1">_xlfn.XLOOKUP(I72,'销售计划（销售前）'!A:A,'销售计划（销售前）'!C:C)</f>
        <v>#NAME?</v>
      </c>
      <c r="D72" s="9" t="e">
        <f t="shared" ca="1" si="9"/>
        <v>#NAME?</v>
      </c>
      <c r="E72" s="27" t="str">
        <f t="shared" ca="1" si="10"/>
        <v>不可取</v>
      </c>
      <c r="F72" s="27" t="str">
        <f t="shared" ca="1" si="11"/>
        <v>不可取</v>
      </c>
      <c r="G72" s="26">
        <v>46077</v>
      </c>
      <c r="H72" s="9"/>
      <c r="I72" s="29" t="s">
        <v>22</v>
      </c>
      <c r="J72" s="9">
        <v>10</v>
      </c>
    </row>
    <row r="73" spans="1:10" x14ac:dyDescent="0.25">
      <c r="A73" s="26">
        <f>_xlfn.XLOOKUP(I73,'销售计划（销售前）'!A:A,'销售计划（销售前）'!B:B)</f>
        <v>46062</v>
      </c>
      <c r="B73" s="9">
        <f t="shared" si="8"/>
        <v>17</v>
      </c>
      <c r="C73" s="9" t="e">
        <f ca="1">_xlfn.XLOOKUP(I73,'销售计划（销售前）'!A:A,'销售计划（销售前）'!C:C)</f>
        <v>#NAME?</v>
      </c>
      <c r="D73" s="9" t="e">
        <f t="shared" ca="1" si="9"/>
        <v>#NAME?</v>
      </c>
      <c r="E73" s="27" t="str">
        <f t="shared" ca="1" si="10"/>
        <v>不可取</v>
      </c>
      <c r="F73" s="27" t="str">
        <f t="shared" ca="1" si="11"/>
        <v>不可取</v>
      </c>
      <c r="G73" s="26">
        <v>46078</v>
      </c>
      <c r="H73" s="9"/>
      <c r="I73" s="29" t="s">
        <v>22</v>
      </c>
      <c r="J73" s="9">
        <v>10</v>
      </c>
    </row>
    <row r="74" spans="1:10" x14ac:dyDescent="0.25">
      <c r="A74" s="26">
        <f>_xlfn.XLOOKUP(I74,'销售计划（销售前）'!A:A,'销售计划（销售前）'!B:B)</f>
        <v>46062</v>
      </c>
      <c r="B74" s="9">
        <f t="shared" si="8"/>
        <v>18</v>
      </c>
      <c r="C74" s="9" t="e">
        <f ca="1">_xlfn.XLOOKUP(I74,'销售计划（销售前）'!A:A,'销售计划（销售前）'!C:C)</f>
        <v>#NAME?</v>
      </c>
      <c r="D74" s="9" t="e">
        <f t="shared" ca="1" si="9"/>
        <v>#NAME?</v>
      </c>
      <c r="E74" s="27" t="str">
        <f t="shared" ca="1" si="10"/>
        <v>不可取</v>
      </c>
      <c r="F74" s="27" t="str">
        <f t="shared" ca="1" si="11"/>
        <v>不可取</v>
      </c>
      <c r="G74" s="26">
        <v>46079</v>
      </c>
      <c r="H74" s="9"/>
      <c r="I74" s="29" t="s">
        <v>22</v>
      </c>
      <c r="J74" s="9">
        <v>13</v>
      </c>
    </row>
    <row r="75" spans="1:10" x14ac:dyDescent="0.25">
      <c r="A75" s="26">
        <f>_xlfn.XLOOKUP(I75,'销售计划（销售前）'!A:A,'销售计划（销售前）'!B:B)</f>
        <v>46062</v>
      </c>
      <c r="B75" s="9">
        <f t="shared" si="8"/>
        <v>19</v>
      </c>
      <c r="C75" s="9" t="e">
        <f ca="1">_xlfn.XLOOKUP(I75,'销售计划（销售前）'!A:A,'销售计划（销售前）'!C:C)</f>
        <v>#NAME?</v>
      </c>
      <c r="D75" s="9" t="e">
        <f t="shared" ca="1" si="9"/>
        <v>#NAME?</v>
      </c>
      <c r="E75" s="27" t="str">
        <f t="shared" ca="1" si="10"/>
        <v>不可取</v>
      </c>
      <c r="F75" s="27" t="str">
        <f t="shared" ca="1" si="11"/>
        <v>不可取</v>
      </c>
      <c r="G75" s="26">
        <v>46080</v>
      </c>
      <c r="H75" s="9"/>
      <c r="I75" s="29" t="s">
        <v>22</v>
      </c>
      <c r="J75" s="9">
        <v>15</v>
      </c>
    </row>
    <row r="76" spans="1:10" x14ac:dyDescent="0.25">
      <c r="A76" s="26">
        <f>_xlfn.XLOOKUP(I76,'销售计划（销售前）'!A:A,'销售计划（销售前）'!B:B)</f>
        <v>46062</v>
      </c>
      <c r="B76" s="9">
        <f t="shared" si="8"/>
        <v>20</v>
      </c>
      <c r="C76" s="9" t="e">
        <f ca="1">_xlfn.XLOOKUP(I76,'销售计划（销售前）'!A:A,'销售计划（销售前）'!C:C)</f>
        <v>#NAME?</v>
      </c>
      <c r="D76" s="9" t="e">
        <f t="shared" ca="1" si="9"/>
        <v>#NAME?</v>
      </c>
      <c r="E76" s="27" t="str">
        <f t="shared" ca="1" si="10"/>
        <v>不可取</v>
      </c>
      <c r="F76" s="27" t="str">
        <f t="shared" ca="1" si="11"/>
        <v>不可取</v>
      </c>
      <c r="G76" s="26">
        <v>46081</v>
      </c>
      <c r="H76" s="9"/>
      <c r="I76" s="29" t="s">
        <v>22</v>
      </c>
      <c r="J76" s="9">
        <v>10</v>
      </c>
    </row>
    <row r="77" spans="1:10" x14ac:dyDescent="0.25">
      <c r="A77" s="26">
        <f>_xlfn.XLOOKUP(I77,'销售计划（销售前）'!A:A,'销售计划（销售前）'!B:B)</f>
        <v>46062</v>
      </c>
      <c r="B77" s="9">
        <f t="shared" si="8"/>
        <v>21</v>
      </c>
      <c r="C77" s="9" t="e">
        <f ca="1">_xlfn.XLOOKUP(I77,'销售计划（销售前）'!A:A,'销售计划（销售前）'!C:C)</f>
        <v>#NAME?</v>
      </c>
      <c r="D77" s="9" t="e">
        <f t="shared" ca="1" si="9"/>
        <v>#NAME?</v>
      </c>
      <c r="E77" s="27" t="str">
        <f t="shared" ca="1" si="10"/>
        <v>不可取</v>
      </c>
      <c r="F77" s="27" t="str">
        <f t="shared" ca="1" si="11"/>
        <v>不可取</v>
      </c>
      <c r="G77" s="26">
        <v>46082</v>
      </c>
      <c r="H77" s="9"/>
      <c r="I77" s="29" t="s">
        <v>22</v>
      </c>
      <c r="J77" s="9">
        <v>11</v>
      </c>
    </row>
    <row r="78" spans="1:10" x14ac:dyDescent="0.25">
      <c r="A78" s="26">
        <f>_xlfn.XLOOKUP(I78,'销售计划（销售前）'!A:A,'销售计划（销售前）'!B:B)</f>
        <v>46062</v>
      </c>
      <c r="B78" s="9">
        <f t="shared" si="8"/>
        <v>22</v>
      </c>
      <c r="C78" s="9" t="e">
        <f ca="1">_xlfn.XLOOKUP(I78,'销售计划（销售前）'!A:A,'销售计划（销售前）'!C:C)</f>
        <v>#NAME?</v>
      </c>
      <c r="D78" s="9" t="e">
        <f t="shared" ca="1" si="9"/>
        <v>#NAME?</v>
      </c>
      <c r="E78" s="27" t="str">
        <f t="shared" ca="1" si="10"/>
        <v>不可取</v>
      </c>
      <c r="F78" s="27" t="str">
        <f t="shared" ca="1" si="11"/>
        <v>不可取</v>
      </c>
      <c r="G78" s="26">
        <v>46083</v>
      </c>
      <c r="H78" s="9"/>
      <c r="I78" s="29" t="s">
        <v>22</v>
      </c>
      <c r="J78" s="9">
        <v>13</v>
      </c>
    </row>
    <row r="79" spans="1:10" x14ac:dyDescent="0.25">
      <c r="A79" s="26">
        <f>_xlfn.XLOOKUP(I79,'销售计划（销售前）'!A:A,'销售计划（销售前）'!B:B)</f>
        <v>46062</v>
      </c>
      <c r="B79" s="9">
        <f t="shared" si="8"/>
        <v>23</v>
      </c>
      <c r="C79" s="9" t="e">
        <f ca="1">_xlfn.XLOOKUP(I79,'销售计划（销售前）'!A:A,'销售计划（销售前）'!C:C)</f>
        <v>#NAME?</v>
      </c>
      <c r="D79" s="9" t="e">
        <f t="shared" ca="1" si="9"/>
        <v>#NAME?</v>
      </c>
      <c r="E79" s="27" t="str">
        <f t="shared" ca="1" si="10"/>
        <v>不可取</v>
      </c>
      <c r="F79" s="27" t="str">
        <f t="shared" ca="1" si="11"/>
        <v>不可取</v>
      </c>
      <c r="G79" s="26">
        <v>46084</v>
      </c>
      <c r="H79" s="9"/>
      <c r="I79" s="29" t="s">
        <v>22</v>
      </c>
      <c r="J79" s="9">
        <v>15</v>
      </c>
    </row>
    <row r="80" spans="1:10" x14ac:dyDescent="0.25">
      <c r="A80" s="26">
        <f>_xlfn.XLOOKUP(I80,'销售计划（销售前）'!A:A,'销售计划（销售前）'!B:B)</f>
        <v>46062</v>
      </c>
      <c r="B80" s="9">
        <f t="shared" si="8"/>
        <v>24</v>
      </c>
      <c r="C80" s="9" t="e">
        <f ca="1">_xlfn.XLOOKUP(I80,'销售计划（销售前）'!A:A,'销售计划（销售前）'!C:C)</f>
        <v>#NAME?</v>
      </c>
      <c r="D80" s="9" t="e">
        <f t="shared" ca="1" si="9"/>
        <v>#NAME?</v>
      </c>
      <c r="E80" s="27" t="str">
        <f t="shared" ca="1" si="10"/>
        <v>不可取</v>
      </c>
      <c r="F80" s="27" t="str">
        <f t="shared" ca="1" si="11"/>
        <v>不可取</v>
      </c>
      <c r="G80" s="26">
        <v>46085</v>
      </c>
      <c r="H80" s="9"/>
      <c r="I80" s="29" t="s">
        <v>22</v>
      </c>
      <c r="J80" s="9">
        <v>10</v>
      </c>
    </row>
    <row r="81" spans="1:10" x14ac:dyDescent="0.25">
      <c r="A81" s="26">
        <f>_xlfn.XLOOKUP(I81,'销售计划（销售前）'!A:A,'销售计划（销售前）'!B:B)</f>
        <v>46062</v>
      </c>
      <c r="B81" s="9">
        <f t="shared" si="8"/>
        <v>25</v>
      </c>
      <c r="C81" s="9" t="e">
        <f ca="1">_xlfn.XLOOKUP(I81,'销售计划（销售前）'!A:A,'销售计划（销售前）'!C:C)</f>
        <v>#NAME?</v>
      </c>
      <c r="D81" s="9" t="e">
        <f t="shared" ca="1" si="9"/>
        <v>#NAME?</v>
      </c>
      <c r="E81" s="27" t="str">
        <f t="shared" ca="1" si="10"/>
        <v>不可取</v>
      </c>
      <c r="F81" s="27" t="str">
        <f t="shared" ca="1" si="11"/>
        <v>不可取</v>
      </c>
      <c r="G81" s="26">
        <v>46086</v>
      </c>
      <c r="H81" s="9"/>
      <c r="I81" s="29" t="s">
        <v>22</v>
      </c>
      <c r="J81" s="9">
        <v>11</v>
      </c>
    </row>
    <row r="82" spans="1:10" x14ac:dyDescent="0.25">
      <c r="A82" s="26">
        <f>_xlfn.XLOOKUP(I82,'销售计划（销售前）'!A:A,'销售计划（销售前）'!B:B)</f>
        <v>46062</v>
      </c>
      <c r="B82" s="9">
        <f t="shared" si="8"/>
        <v>26</v>
      </c>
      <c r="C82" s="9" t="e">
        <f ca="1">_xlfn.XLOOKUP(I82,'销售计划（销售前）'!A:A,'销售计划（销售前）'!C:C)</f>
        <v>#NAME?</v>
      </c>
      <c r="D82" s="9" t="e">
        <f t="shared" ca="1" si="9"/>
        <v>#NAME?</v>
      </c>
      <c r="E82" s="27" t="str">
        <f t="shared" ca="1" si="10"/>
        <v>不可取</v>
      </c>
      <c r="F82" s="27" t="str">
        <f t="shared" ca="1" si="11"/>
        <v>不可取</v>
      </c>
      <c r="G82" s="26">
        <v>46087</v>
      </c>
      <c r="H82" s="9"/>
      <c r="I82" s="29" t="s">
        <v>22</v>
      </c>
      <c r="J82" s="9">
        <v>8</v>
      </c>
    </row>
    <row r="83" spans="1:10" x14ac:dyDescent="0.25">
      <c r="A83" s="26">
        <f>_xlfn.XLOOKUP(I83,'销售计划（销售前）'!A:A,'销售计划（销售前）'!B:B)</f>
        <v>46062</v>
      </c>
      <c r="B83" s="9">
        <f t="shared" si="8"/>
        <v>27</v>
      </c>
      <c r="C83" s="9" t="e">
        <f ca="1">_xlfn.XLOOKUP(I83,'销售计划（销售前）'!A:A,'销售计划（销售前）'!C:C)</f>
        <v>#NAME?</v>
      </c>
      <c r="D83" s="9" t="e">
        <f t="shared" ca="1" si="9"/>
        <v>#NAME?</v>
      </c>
      <c r="E83" s="27" t="str">
        <f t="shared" ca="1" si="10"/>
        <v>不可取</v>
      </c>
      <c r="F83" s="27" t="str">
        <f t="shared" ca="1" si="11"/>
        <v>不可取</v>
      </c>
      <c r="G83" s="26">
        <v>46088</v>
      </c>
      <c r="H83" s="9"/>
      <c r="I83" s="29" t="s">
        <v>22</v>
      </c>
      <c r="J83" s="9">
        <v>8</v>
      </c>
    </row>
    <row r="84" spans="1:10" x14ac:dyDescent="0.25">
      <c r="A84" s="26">
        <f>_xlfn.XLOOKUP(I84,'销售计划（销售前）'!A:A,'销售计划（销售前）'!B:B)</f>
        <v>46062</v>
      </c>
      <c r="B84" s="9">
        <f t="shared" si="8"/>
        <v>28</v>
      </c>
      <c r="C84" s="9" t="e">
        <f ca="1">_xlfn.XLOOKUP(I84,'销售计划（销售前）'!A:A,'销售计划（销售前）'!C:C)</f>
        <v>#NAME?</v>
      </c>
      <c r="D84" s="9" t="e">
        <f t="shared" ca="1" si="9"/>
        <v>#NAME?</v>
      </c>
      <c r="E84" s="27" t="str">
        <f t="shared" ca="1" si="10"/>
        <v>不可取</v>
      </c>
      <c r="F84" s="27" t="str">
        <f t="shared" ca="1" si="11"/>
        <v>不可取</v>
      </c>
      <c r="G84" s="26">
        <v>46089</v>
      </c>
      <c r="H84" s="9"/>
      <c r="I84" s="29" t="s">
        <v>22</v>
      </c>
      <c r="J84" s="9">
        <v>9</v>
      </c>
    </row>
    <row r="85" spans="1:10" x14ac:dyDescent="0.25">
      <c r="A85" s="26">
        <f>_xlfn.XLOOKUP(I85,'销售计划（销售前）'!A:A,'销售计划（销售前）'!B:B)</f>
        <v>46062</v>
      </c>
      <c r="B85" s="9">
        <f t="shared" si="8"/>
        <v>29</v>
      </c>
      <c r="C85" s="9" t="e">
        <f ca="1">_xlfn.XLOOKUP(I85,'销售计划（销售前）'!A:A,'销售计划（销售前）'!C:C)</f>
        <v>#NAME?</v>
      </c>
      <c r="D85" s="9" t="e">
        <f t="shared" ca="1" si="9"/>
        <v>#NAME?</v>
      </c>
      <c r="E85" s="27" t="str">
        <f t="shared" ca="1" si="10"/>
        <v>不可取</v>
      </c>
      <c r="F85" s="27" t="str">
        <f t="shared" ca="1" si="11"/>
        <v>不可取</v>
      </c>
      <c r="G85" s="26">
        <v>46090</v>
      </c>
      <c r="H85" s="9"/>
      <c r="I85" s="29" t="s">
        <v>22</v>
      </c>
      <c r="J85" s="9">
        <v>10</v>
      </c>
    </row>
    <row r="86" spans="1:10" x14ac:dyDescent="0.25">
      <c r="A86" s="26">
        <f>_xlfn.XLOOKUP(I86,'销售计划（销售前）'!A:A,'销售计划（销售前）'!B:B)</f>
        <v>46062</v>
      </c>
      <c r="B86" s="9">
        <f t="shared" si="8"/>
        <v>30</v>
      </c>
      <c r="C86" s="9" t="e">
        <f ca="1">_xlfn.XLOOKUP(I86,'销售计划（销售前）'!A:A,'销售计划（销售前）'!C:C)</f>
        <v>#NAME?</v>
      </c>
      <c r="D86" s="9" t="e">
        <f t="shared" ca="1" si="9"/>
        <v>#NAME?</v>
      </c>
      <c r="E86" s="27" t="str">
        <f t="shared" ca="1" si="10"/>
        <v>不可取</v>
      </c>
      <c r="F86" s="27" t="str">
        <f t="shared" ca="1" si="11"/>
        <v>不可取</v>
      </c>
      <c r="G86" s="26">
        <v>46091</v>
      </c>
      <c r="H86" s="9"/>
      <c r="I86" s="29" t="s">
        <v>22</v>
      </c>
      <c r="J86" s="9">
        <v>15</v>
      </c>
    </row>
    <row r="87" spans="1:10" x14ac:dyDescent="0.25">
      <c r="A87" s="26">
        <f>_xlfn.XLOOKUP(I87,'销售计划（销售前）'!A:A,'销售计划（销售前）'!B:B)</f>
        <v>46062</v>
      </c>
      <c r="B87" s="9">
        <f t="shared" si="8"/>
        <v>31</v>
      </c>
      <c r="C87" s="9" t="e">
        <f ca="1">_xlfn.XLOOKUP(I87,'销售计划（销售前）'!A:A,'销售计划（销售前）'!C:C)</f>
        <v>#NAME?</v>
      </c>
      <c r="D87" s="9" t="e">
        <f t="shared" ca="1" si="9"/>
        <v>#NAME?</v>
      </c>
      <c r="E87" s="27" t="str">
        <f t="shared" ca="1" si="10"/>
        <v>不可取</v>
      </c>
      <c r="F87" s="27" t="str">
        <f t="shared" ca="1" si="11"/>
        <v>不可取</v>
      </c>
      <c r="G87" s="26">
        <v>46092</v>
      </c>
      <c r="H87" s="9"/>
      <c r="I87" s="29" t="s">
        <v>22</v>
      </c>
      <c r="J87" s="9">
        <v>14</v>
      </c>
    </row>
    <row r="88" spans="1:10" x14ac:dyDescent="0.25">
      <c r="A88" s="26">
        <f>_xlfn.XLOOKUP(I88,'销售计划（销售前）'!A:A,'销售计划（销售前）'!B:B)</f>
        <v>46062</v>
      </c>
      <c r="B88" s="9">
        <f t="shared" si="8"/>
        <v>32</v>
      </c>
      <c r="C88" s="9" t="e">
        <f ca="1">_xlfn.XLOOKUP(I88,'销售计划（销售前）'!A:A,'销售计划（销售前）'!C:C)</f>
        <v>#NAME?</v>
      </c>
      <c r="D88" s="9" t="e">
        <f t="shared" ca="1" si="9"/>
        <v>#NAME?</v>
      </c>
      <c r="E88" s="27" t="str">
        <f t="shared" ca="1" si="10"/>
        <v>不可取</v>
      </c>
      <c r="F88" s="27" t="str">
        <f t="shared" ca="1" si="11"/>
        <v>不可取</v>
      </c>
      <c r="G88" s="26">
        <v>46093</v>
      </c>
      <c r="H88" s="9"/>
      <c r="I88" s="29" t="s">
        <v>22</v>
      </c>
      <c r="J88" s="9">
        <v>13</v>
      </c>
    </row>
    <row r="89" spans="1:10" x14ac:dyDescent="0.25">
      <c r="A89" s="26">
        <f>_xlfn.XLOOKUP(I89,'销售计划（销售前）'!A:A,'销售计划（销售前）'!B:B)</f>
        <v>46062</v>
      </c>
      <c r="B89" s="9">
        <f t="shared" ref="B89:B120" si="12">G89-A89+1</f>
        <v>33</v>
      </c>
      <c r="C89" s="9" t="e">
        <f ca="1">_xlfn.XLOOKUP(I89,'销售计划（销售前）'!A:A,'销售计划（销售前）'!C:C)</f>
        <v>#NAME?</v>
      </c>
      <c r="D89" s="9" t="e">
        <f t="shared" ref="D89:D120" ca="1" si="13">IF(B89&lt;=C89,"可取","不可取")</f>
        <v>#NAME?</v>
      </c>
      <c r="E89" s="27" t="str">
        <f t="shared" ref="E89:E120" ca="1" si="14">IF(TODAY()-A89-B89+1&lt;=7,"可取","不可取")</f>
        <v>不可取</v>
      </c>
      <c r="F89" s="27" t="str">
        <f t="shared" ref="F89:F120" ca="1" si="15">IF(TODAY()-A89-B89+1&lt;=30,"可取","不可取")</f>
        <v>不可取</v>
      </c>
      <c r="G89" s="26">
        <v>46094</v>
      </c>
      <c r="H89" s="9"/>
      <c r="I89" s="29" t="s">
        <v>22</v>
      </c>
      <c r="J89" s="9">
        <v>15</v>
      </c>
    </row>
    <row r="90" spans="1:10" x14ac:dyDescent="0.25">
      <c r="A90" s="26">
        <f>_xlfn.XLOOKUP(I90,'销售计划（销售前）'!A:A,'销售计划（销售前）'!B:B)</f>
        <v>46062</v>
      </c>
      <c r="B90" s="9">
        <f t="shared" si="12"/>
        <v>34</v>
      </c>
      <c r="C90" s="9" t="e">
        <f ca="1">_xlfn.XLOOKUP(I90,'销售计划（销售前）'!A:A,'销售计划（销售前）'!C:C)</f>
        <v>#NAME?</v>
      </c>
      <c r="D90" s="9" t="e">
        <f t="shared" ca="1" si="13"/>
        <v>#NAME?</v>
      </c>
      <c r="E90" s="27" t="str">
        <f t="shared" ca="1" si="14"/>
        <v>不可取</v>
      </c>
      <c r="F90" s="27" t="str">
        <f t="shared" ca="1" si="15"/>
        <v>不可取</v>
      </c>
      <c r="G90" s="26">
        <v>46095</v>
      </c>
      <c r="H90" s="9"/>
      <c r="I90" s="29" t="s">
        <v>22</v>
      </c>
      <c r="J90" s="9">
        <v>10</v>
      </c>
    </row>
    <row r="91" spans="1:10" x14ac:dyDescent="0.25">
      <c r="A91" s="26">
        <f>_xlfn.XLOOKUP(I91,'销售计划（销售前）'!A:A,'销售计划（销售前）'!B:B)</f>
        <v>46062</v>
      </c>
      <c r="B91" s="9">
        <f t="shared" si="12"/>
        <v>35</v>
      </c>
      <c r="C91" s="9" t="e">
        <f ca="1">_xlfn.XLOOKUP(I91,'销售计划（销售前）'!A:A,'销售计划（销售前）'!C:C)</f>
        <v>#NAME?</v>
      </c>
      <c r="D91" s="9" t="e">
        <f t="shared" ca="1" si="13"/>
        <v>#NAME?</v>
      </c>
      <c r="E91" s="27" t="str">
        <f t="shared" ca="1" si="14"/>
        <v>不可取</v>
      </c>
      <c r="F91" s="27" t="str">
        <f t="shared" ca="1" si="15"/>
        <v>不可取</v>
      </c>
      <c r="G91" s="26">
        <v>46096</v>
      </c>
      <c r="H91" s="9"/>
      <c r="I91" s="29" t="s">
        <v>22</v>
      </c>
      <c r="J91" s="9">
        <v>11</v>
      </c>
    </row>
    <row r="92" spans="1:10" x14ac:dyDescent="0.25">
      <c r="A92" s="26">
        <f>_xlfn.XLOOKUP(I92,'销售计划（销售前）'!A:A,'销售计划（销售前）'!B:B)</f>
        <v>46062</v>
      </c>
      <c r="B92" s="9">
        <f t="shared" si="12"/>
        <v>36</v>
      </c>
      <c r="C92" s="9" t="e">
        <f ca="1">_xlfn.XLOOKUP(I92,'销售计划（销售前）'!A:A,'销售计划（销售前）'!C:C)</f>
        <v>#NAME?</v>
      </c>
      <c r="D92" s="9" t="e">
        <f t="shared" ca="1" si="13"/>
        <v>#NAME?</v>
      </c>
      <c r="E92" s="27" t="str">
        <f t="shared" ca="1" si="14"/>
        <v>不可取</v>
      </c>
      <c r="F92" s="27" t="str">
        <f t="shared" ca="1" si="15"/>
        <v>不可取</v>
      </c>
      <c r="G92" s="26">
        <v>46097</v>
      </c>
      <c r="H92" s="9"/>
      <c r="I92" s="29" t="s">
        <v>22</v>
      </c>
      <c r="J92" s="9">
        <v>12</v>
      </c>
    </row>
    <row r="93" spans="1:10" x14ac:dyDescent="0.25">
      <c r="A93" s="26">
        <f>_xlfn.XLOOKUP(I93,'销售计划（销售前）'!A:A,'销售计划（销售前）'!B:B)</f>
        <v>46062</v>
      </c>
      <c r="B93" s="9">
        <f t="shared" si="12"/>
        <v>37</v>
      </c>
      <c r="C93" s="9" t="e">
        <f ca="1">_xlfn.XLOOKUP(I93,'销售计划（销售前）'!A:A,'销售计划（销售前）'!C:C)</f>
        <v>#NAME?</v>
      </c>
      <c r="D93" s="9" t="e">
        <f t="shared" ca="1" si="13"/>
        <v>#NAME?</v>
      </c>
      <c r="E93" s="27" t="str">
        <f t="shared" ca="1" si="14"/>
        <v>不可取</v>
      </c>
      <c r="F93" s="27" t="str">
        <f t="shared" ca="1" si="15"/>
        <v>不可取</v>
      </c>
      <c r="G93" s="26">
        <v>46098</v>
      </c>
      <c r="H93" s="9"/>
      <c r="I93" s="29" t="s">
        <v>22</v>
      </c>
      <c r="J93" s="9">
        <v>9</v>
      </c>
    </row>
    <row r="94" spans="1:10" x14ac:dyDescent="0.25">
      <c r="A94" s="26">
        <f>_xlfn.XLOOKUP(I94,'销售计划（销售前）'!A:A,'销售计划（销售前）'!B:B)</f>
        <v>46062</v>
      </c>
      <c r="B94" s="9">
        <f t="shared" si="12"/>
        <v>38</v>
      </c>
      <c r="C94" s="9" t="e">
        <f ca="1">_xlfn.XLOOKUP(I94,'销售计划（销售前）'!A:A,'销售计划（销售前）'!C:C)</f>
        <v>#NAME?</v>
      </c>
      <c r="D94" s="9" t="e">
        <f t="shared" ca="1" si="13"/>
        <v>#NAME?</v>
      </c>
      <c r="E94" s="27" t="str">
        <f t="shared" ca="1" si="14"/>
        <v>不可取</v>
      </c>
      <c r="F94" s="27" t="str">
        <f t="shared" ca="1" si="15"/>
        <v>不可取</v>
      </c>
      <c r="G94" s="26">
        <v>46099</v>
      </c>
      <c r="H94" s="9"/>
      <c r="I94" s="29" t="s">
        <v>22</v>
      </c>
      <c r="J94" s="9">
        <v>10</v>
      </c>
    </row>
    <row r="95" spans="1:10" x14ac:dyDescent="0.25">
      <c r="A95" s="26">
        <f>_xlfn.XLOOKUP(I95,'销售计划（销售前）'!A:A,'销售计划（销售前）'!B:B)</f>
        <v>46062</v>
      </c>
      <c r="B95" s="9">
        <f t="shared" si="12"/>
        <v>39</v>
      </c>
      <c r="C95" s="9" t="e">
        <f ca="1">_xlfn.XLOOKUP(I95,'销售计划（销售前）'!A:A,'销售计划（销售前）'!C:C)</f>
        <v>#NAME?</v>
      </c>
      <c r="D95" s="9" t="e">
        <f t="shared" ca="1" si="13"/>
        <v>#NAME?</v>
      </c>
      <c r="E95" s="27" t="str">
        <f t="shared" ca="1" si="14"/>
        <v>不可取</v>
      </c>
      <c r="F95" s="27" t="str">
        <f t="shared" ca="1" si="15"/>
        <v>不可取</v>
      </c>
      <c r="G95" s="26">
        <v>46100</v>
      </c>
      <c r="H95" s="9"/>
      <c r="I95" s="29" t="s">
        <v>22</v>
      </c>
      <c r="J95" s="9">
        <v>10</v>
      </c>
    </row>
    <row r="96" spans="1:10" x14ac:dyDescent="0.25">
      <c r="A96" s="26">
        <f>_xlfn.XLOOKUP(I96,'销售计划（销售前）'!A:A,'销售计划（销售前）'!B:B)</f>
        <v>46062</v>
      </c>
      <c r="B96" s="9">
        <f t="shared" si="12"/>
        <v>40</v>
      </c>
      <c r="C96" s="9" t="e">
        <f ca="1">_xlfn.XLOOKUP(I96,'销售计划（销售前）'!A:A,'销售计划（销售前）'!C:C)</f>
        <v>#NAME?</v>
      </c>
      <c r="D96" s="9" t="e">
        <f t="shared" ca="1" si="13"/>
        <v>#NAME?</v>
      </c>
      <c r="E96" s="27" t="str">
        <f t="shared" ca="1" si="14"/>
        <v>不可取</v>
      </c>
      <c r="F96" s="27" t="str">
        <f t="shared" ca="1" si="15"/>
        <v>不可取</v>
      </c>
      <c r="G96" s="26">
        <v>46101</v>
      </c>
      <c r="H96" s="9"/>
      <c r="I96" s="29" t="s">
        <v>22</v>
      </c>
      <c r="J96" s="9">
        <v>13</v>
      </c>
    </row>
    <row r="97" spans="1:10" x14ac:dyDescent="0.25">
      <c r="A97" s="26">
        <f>_xlfn.XLOOKUP(I97,'销售计划（销售前）'!A:A,'销售计划（销售前）'!B:B)</f>
        <v>46062</v>
      </c>
      <c r="B97" s="9">
        <f t="shared" si="12"/>
        <v>41</v>
      </c>
      <c r="C97" s="9" t="e">
        <f ca="1">_xlfn.XLOOKUP(I97,'销售计划（销售前）'!A:A,'销售计划（销售前）'!C:C)</f>
        <v>#NAME?</v>
      </c>
      <c r="D97" s="9" t="e">
        <f t="shared" ca="1" si="13"/>
        <v>#NAME?</v>
      </c>
      <c r="E97" s="27" t="str">
        <f t="shared" ca="1" si="14"/>
        <v>不可取</v>
      </c>
      <c r="F97" s="27" t="str">
        <f t="shared" ca="1" si="15"/>
        <v>不可取</v>
      </c>
      <c r="G97" s="26">
        <v>46102</v>
      </c>
      <c r="H97" s="9"/>
      <c r="I97" s="29" t="s">
        <v>22</v>
      </c>
      <c r="J97" s="9">
        <v>15</v>
      </c>
    </row>
    <row r="98" spans="1:10" x14ac:dyDescent="0.25">
      <c r="A98" s="26">
        <f>_xlfn.XLOOKUP(I98,'销售计划（销售前）'!A:A,'销售计划（销售前）'!B:B)</f>
        <v>46062</v>
      </c>
      <c r="B98" s="9">
        <f t="shared" si="12"/>
        <v>42</v>
      </c>
      <c r="C98" s="9" t="e">
        <f ca="1">_xlfn.XLOOKUP(I98,'销售计划（销售前）'!A:A,'销售计划（销售前）'!C:C)</f>
        <v>#NAME?</v>
      </c>
      <c r="D98" s="9" t="e">
        <f t="shared" ca="1" si="13"/>
        <v>#NAME?</v>
      </c>
      <c r="E98" s="27" t="str">
        <f t="shared" ca="1" si="14"/>
        <v>不可取</v>
      </c>
      <c r="F98" s="27" t="str">
        <f t="shared" ca="1" si="15"/>
        <v>不可取</v>
      </c>
      <c r="G98" s="26">
        <v>46103</v>
      </c>
      <c r="H98" s="9"/>
      <c r="I98" s="29" t="s">
        <v>22</v>
      </c>
      <c r="J98" s="9">
        <v>10</v>
      </c>
    </row>
    <row r="99" spans="1:10" x14ac:dyDescent="0.25">
      <c r="A99" s="26">
        <f>_xlfn.XLOOKUP(I99,'销售计划（销售前）'!A:A,'销售计划（销售前）'!B:B)</f>
        <v>46062</v>
      </c>
      <c r="B99" s="9">
        <f t="shared" si="12"/>
        <v>43</v>
      </c>
      <c r="C99" s="9" t="e">
        <f ca="1">_xlfn.XLOOKUP(I99,'销售计划（销售前）'!A:A,'销售计划（销售前）'!C:C)</f>
        <v>#NAME?</v>
      </c>
      <c r="D99" s="9" t="e">
        <f t="shared" ca="1" si="13"/>
        <v>#NAME?</v>
      </c>
      <c r="E99" s="27" t="str">
        <f t="shared" ca="1" si="14"/>
        <v>不可取</v>
      </c>
      <c r="F99" s="27" t="str">
        <f t="shared" ca="1" si="15"/>
        <v>不可取</v>
      </c>
      <c r="G99" s="26">
        <v>46104</v>
      </c>
      <c r="H99" s="9"/>
      <c r="I99" s="29" t="s">
        <v>22</v>
      </c>
      <c r="J99" s="9">
        <v>11</v>
      </c>
    </row>
    <row r="100" spans="1:10" x14ac:dyDescent="0.25">
      <c r="A100" s="26">
        <f>_xlfn.XLOOKUP(I100,'销售计划（销售前）'!A:A,'销售计划（销售前）'!B:B)</f>
        <v>46062</v>
      </c>
      <c r="B100" s="9">
        <f t="shared" si="12"/>
        <v>44</v>
      </c>
      <c r="C100" s="9" t="e">
        <f ca="1">_xlfn.XLOOKUP(I100,'销售计划（销售前）'!A:A,'销售计划（销售前）'!C:C)</f>
        <v>#NAME?</v>
      </c>
      <c r="D100" s="9" t="e">
        <f t="shared" ca="1" si="13"/>
        <v>#NAME?</v>
      </c>
      <c r="E100" s="27" t="str">
        <f t="shared" ca="1" si="14"/>
        <v>不可取</v>
      </c>
      <c r="F100" s="27" t="str">
        <f t="shared" ca="1" si="15"/>
        <v>不可取</v>
      </c>
      <c r="G100" s="26">
        <v>46105</v>
      </c>
      <c r="H100" s="9"/>
      <c r="I100" s="29" t="s">
        <v>22</v>
      </c>
      <c r="J100" s="9">
        <v>13</v>
      </c>
    </row>
    <row r="101" spans="1:10" x14ac:dyDescent="0.25">
      <c r="A101" s="26">
        <f>_xlfn.XLOOKUP(I101,'销售计划（销售前）'!A:A,'销售计划（销售前）'!B:B)</f>
        <v>46062</v>
      </c>
      <c r="B101" s="9">
        <f t="shared" si="12"/>
        <v>45</v>
      </c>
      <c r="C101" s="9" t="e">
        <f ca="1">_xlfn.XLOOKUP(I101,'销售计划（销售前）'!A:A,'销售计划（销售前）'!C:C)</f>
        <v>#NAME?</v>
      </c>
      <c r="D101" s="9" t="e">
        <f t="shared" ca="1" si="13"/>
        <v>#NAME?</v>
      </c>
      <c r="E101" s="27" t="str">
        <f t="shared" ca="1" si="14"/>
        <v>不可取</v>
      </c>
      <c r="F101" s="27" t="str">
        <f t="shared" ca="1" si="15"/>
        <v>不可取</v>
      </c>
      <c r="G101" s="26">
        <v>46106</v>
      </c>
      <c r="H101" s="9"/>
      <c r="I101" s="29" t="s">
        <v>22</v>
      </c>
      <c r="J101" s="9">
        <v>15</v>
      </c>
    </row>
    <row r="102" spans="1:10" x14ac:dyDescent="0.25">
      <c r="A102" s="26">
        <f>_xlfn.XLOOKUP(I102,'销售计划（销售前）'!A:A,'销售计划（销售前）'!B:B)</f>
        <v>46062</v>
      </c>
      <c r="B102" s="9">
        <f t="shared" si="12"/>
        <v>46</v>
      </c>
      <c r="C102" s="9" t="e">
        <f ca="1">_xlfn.XLOOKUP(I102,'销售计划（销售前）'!A:A,'销售计划（销售前）'!C:C)</f>
        <v>#NAME?</v>
      </c>
      <c r="D102" s="9" t="e">
        <f t="shared" ca="1" si="13"/>
        <v>#NAME?</v>
      </c>
      <c r="E102" s="27" t="str">
        <f t="shared" ca="1" si="14"/>
        <v>不可取</v>
      </c>
      <c r="F102" s="27" t="str">
        <f t="shared" ca="1" si="15"/>
        <v>不可取</v>
      </c>
      <c r="G102" s="26">
        <v>46107</v>
      </c>
      <c r="H102" s="9"/>
      <c r="I102" s="29" t="s">
        <v>22</v>
      </c>
      <c r="J102" s="9">
        <v>14</v>
      </c>
    </row>
    <row r="103" spans="1:10" x14ac:dyDescent="0.25">
      <c r="A103" s="26">
        <f>_xlfn.XLOOKUP(I103,'销售计划（销售前）'!A:A,'销售计划（销售前）'!B:B)</f>
        <v>46062</v>
      </c>
      <c r="B103" s="9">
        <f t="shared" si="12"/>
        <v>47</v>
      </c>
      <c r="C103" s="9" t="e">
        <f ca="1">_xlfn.XLOOKUP(I103,'销售计划（销售前）'!A:A,'销售计划（销售前）'!C:C)</f>
        <v>#NAME?</v>
      </c>
      <c r="D103" s="9" t="e">
        <f t="shared" ca="1" si="13"/>
        <v>#NAME?</v>
      </c>
      <c r="E103" s="27" t="str">
        <f t="shared" ca="1" si="14"/>
        <v>不可取</v>
      </c>
      <c r="F103" s="27" t="str">
        <f t="shared" ca="1" si="15"/>
        <v>不可取</v>
      </c>
      <c r="G103" s="26">
        <v>46108</v>
      </c>
      <c r="H103" s="9"/>
      <c r="I103" s="29" t="s">
        <v>22</v>
      </c>
      <c r="J103" s="9">
        <v>13</v>
      </c>
    </row>
    <row r="104" spans="1:10" x14ac:dyDescent="0.25">
      <c r="A104" s="26">
        <f>_xlfn.XLOOKUP(I104,'销售计划（销售前）'!A:A,'销售计划（销售前）'!B:B)</f>
        <v>46062</v>
      </c>
      <c r="B104" s="9">
        <f t="shared" si="12"/>
        <v>48</v>
      </c>
      <c r="C104" s="9" t="e">
        <f ca="1">_xlfn.XLOOKUP(I104,'销售计划（销售前）'!A:A,'销售计划（销售前）'!C:C)</f>
        <v>#NAME?</v>
      </c>
      <c r="D104" s="9" t="e">
        <f t="shared" ca="1" si="13"/>
        <v>#NAME?</v>
      </c>
      <c r="E104" s="27" t="str">
        <f t="shared" ca="1" si="14"/>
        <v>不可取</v>
      </c>
      <c r="F104" s="27" t="str">
        <f t="shared" ca="1" si="15"/>
        <v>不可取</v>
      </c>
      <c r="G104" s="26">
        <v>46109</v>
      </c>
      <c r="H104" s="9"/>
      <c r="I104" s="29" t="s">
        <v>22</v>
      </c>
      <c r="J104" s="9">
        <v>15</v>
      </c>
    </row>
    <row r="105" spans="1:10" x14ac:dyDescent="0.25">
      <c r="A105" s="26">
        <f>_xlfn.XLOOKUP(I105,'销售计划（销售前）'!A:A,'销售计划（销售前）'!B:B)</f>
        <v>46062</v>
      </c>
      <c r="B105" s="9">
        <f t="shared" si="12"/>
        <v>49</v>
      </c>
      <c r="C105" s="9" t="e">
        <f ca="1">_xlfn.XLOOKUP(I105,'销售计划（销售前）'!A:A,'销售计划（销售前）'!C:C)</f>
        <v>#NAME?</v>
      </c>
      <c r="D105" s="9" t="e">
        <f t="shared" ca="1" si="13"/>
        <v>#NAME?</v>
      </c>
      <c r="E105" s="27" t="str">
        <f t="shared" ca="1" si="14"/>
        <v>不可取</v>
      </c>
      <c r="F105" s="27" t="str">
        <f t="shared" ca="1" si="15"/>
        <v>不可取</v>
      </c>
      <c r="G105" s="26">
        <v>46110</v>
      </c>
      <c r="H105" s="9"/>
      <c r="I105" s="29" t="s">
        <v>22</v>
      </c>
      <c r="J105" s="9">
        <v>10</v>
      </c>
    </row>
    <row r="106" spans="1:10" x14ac:dyDescent="0.25">
      <c r="A106" s="26">
        <f>_xlfn.XLOOKUP(I106,'销售计划（销售前）'!A:A,'销售计划（销售前）'!B:B)</f>
        <v>46062</v>
      </c>
      <c r="B106" s="9">
        <f t="shared" si="12"/>
        <v>50</v>
      </c>
      <c r="C106" s="9" t="e">
        <f ca="1">_xlfn.XLOOKUP(I106,'销售计划（销售前）'!A:A,'销售计划（销售前）'!C:C)</f>
        <v>#NAME?</v>
      </c>
      <c r="D106" s="9" t="e">
        <f t="shared" ca="1" si="13"/>
        <v>#NAME?</v>
      </c>
      <c r="E106" s="27" t="str">
        <f t="shared" ca="1" si="14"/>
        <v>不可取</v>
      </c>
      <c r="F106" s="27" t="str">
        <f t="shared" ca="1" si="15"/>
        <v>不可取</v>
      </c>
      <c r="G106" s="26">
        <v>46111</v>
      </c>
      <c r="H106" s="9"/>
      <c r="I106" s="29" t="s">
        <v>22</v>
      </c>
      <c r="J106" s="9">
        <v>11</v>
      </c>
    </row>
    <row r="107" spans="1:10" x14ac:dyDescent="0.25">
      <c r="A107" s="26">
        <f>_xlfn.XLOOKUP(I107,'销售计划（销售前）'!A:A,'销售计划（销售前）'!B:B)</f>
        <v>46062</v>
      </c>
      <c r="B107" s="9">
        <f t="shared" si="12"/>
        <v>51</v>
      </c>
      <c r="C107" s="9" t="e">
        <f ca="1">_xlfn.XLOOKUP(I107,'销售计划（销售前）'!A:A,'销售计划（销售前）'!C:C)</f>
        <v>#NAME?</v>
      </c>
      <c r="D107" s="9" t="e">
        <f t="shared" ca="1" si="13"/>
        <v>#NAME?</v>
      </c>
      <c r="E107" s="27" t="str">
        <f t="shared" ca="1" si="14"/>
        <v>不可取</v>
      </c>
      <c r="F107" s="27" t="str">
        <f t="shared" ca="1" si="15"/>
        <v>不可取</v>
      </c>
      <c r="G107" s="26">
        <v>46112</v>
      </c>
      <c r="H107" s="9"/>
      <c r="I107" s="29" t="s">
        <v>22</v>
      </c>
      <c r="J107" s="9">
        <v>12</v>
      </c>
    </row>
    <row r="108" spans="1:10" x14ac:dyDescent="0.25">
      <c r="A108" s="26">
        <f>_xlfn.XLOOKUP(I108,'销售计划（销售前）'!A:A,'销售计划（销售前）'!B:B)</f>
        <v>46062</v>
      </c>
      <c r="B108" s="9">
        <f t="shared" si="12"/>
        <v>52</v>
      </c>
      <c r="C108" s="9" t="e">
        <f ca="1">_xlfn.XLOOKUP(I108,'销售计划（销售前）'!A:A,'销售计划（销售前）'!C:C)</f>
        <v>#NAME?</v>
      </c>
      <c r="D108" s="9" t="e">
        <f t="shared" ca="1" si="13"/>
        <v>#NAME?</v>
      </c>
      <c r="E108" s="27" t="str">
        <f t="shared" ca="1" si="14"/>
        <v>不可取</v>
      </c>
      <c r="F108" s="27" t="str">
        <f t="shared" ca="1" si="15"/>
        <v>不可取</v>
      </c>
      <c r="G108" s="26">
        <v>46113</v>
      </c>
      <c r="H108" s="9"/>
      <c r="I108" s="29" t="s">
        <v>22</v>
      </c>
      <c r="J108" s="9">
        <v>9</v>
      </c>
    </row>
    <row r="109" spans="1:10" x14ac:dyDescent="0.25">
      <c r="A109" s="26">
        <f>_xlfn.XLOOKUP(I109,'销售计划（销售前）'!A:A,'销售计划（销售前）'!B:B)</f>
        <v>46062</v>
      </c>
      <c r="B109" s="9">
        <f t="shared" si="12"/>
        <v>53</v>
      </c>
      <c r="C109" s="9" t="e">
        <f ca="1">_xlfn.XLOOKUP(I109,'销售计划（销售前）'!A:A,'销售计划（销售前）'!C:C)</f>
        <v>#NAME?</v>
      </c>
      <c r="D109" s="9" t="e">
        <f t="shared" ca="1" si="13"/>
        <v>#NAME?</v>
      </c>
      <c r="E109" s="27" t="str">
        <f t="shared" ca="1" si="14"/>
        <v>不可取</v>
      </c>
      <c r="F109" s="27" t="str">
        <f t="shared" ca="1" si="15"/>
        <v>不可取</v>
      </c>
      <c r="G109" s="26">
        <v>46114</v>
      </c>
      <c r="H109" s="9"/>
      <c r="I109" s="29" t="s">
        <v>22</v>
      </c>
      <c r="J109" s="9">
        <v>10</v>
      </c>
    </row>
    <row r="110" spans="1:10" x14ac:dyDescent="0.25">
      <c r="A110" s="26">
        <f>_xlfn.XLOOKUP(I110,'销售计划（销售前）'!A:A,'销售计划（销售前）'!B:B)</f>
        <v>46062</v>
      </c>
      <c r="B110" s="9">
        <f t="shared" si="12"/>
        <v>54</v>
      </c>
      <c r="C110" s="9" t="e">
        <f ca="1">_xlfn.XLOOKUP(I110,'销售计划（销售前）'!A:A,'销售计划（销售前）'!C:C)</f>
        <v>#NAME?</v>
      </c>
      <c r="D110" s="9" t="e">
        <f t="shared" ca="1" si="13"/>
        <v>#NAME?</v>
      </c>
      <c r="E110" s="27" t="str">
        <f t="shared" ca="1" si="14"/>
        <v>不可取</v>
      </c>
      <c r="F110" s="27" t="str">
        <f t="shared" ca="1" si="15"/>
        <v>不可取</v>
      </c>
      <c r="G110" s="26">
        <v>46115</v>
      </c>
      <c r="H110" s="9"/>
      <c r="I110" s="29" t="s">
        <v>22</v>
      </c>
      <c r="J110" s="9">
        <v>10</v>
      </c>
    </row>
    <row r="111" spans="1:10" x14ac:dyDescent="0.25">
      <c r="A111" s="26">
        <f>_xlfn.XLOOKUP(I111,'销售计划（销售前）'!A:A,'销售计划（销售前）'!B:B)</f>
        <v>46062</v>
      </c>
      <c r="B111" s="9">
        <f t="shared" si="12"/>
        <v>55</v>
      </c>
      <c r="C111" s="9" t="e">
        <f ca="1">_xlfn.XLOOKUP(I111,'销售计划（销售前）'!A:A,'销售计划（销售前）'!C:C)</f>
        <v>#NAME?</v>
      </c>
      <c r="D111" s="9" t="e">
        <f t="shared" ca="1" si="13"/>
        <v>#NAME?</v>
      </c>
      <c r="E111" s="27" t="str">
        <f t="shared" ca="1" si="14"/>
        <v>不可取</v>
      </c>
      <c r="F111" s="27" t="str">
        <f t="shared" ca="1" si="15"/>
        <v>不可取</v>
      </c>
      <c r="G111" s="26">
        <v>46116</v>
      </c>
      <c r="H111" s="9"/>
      <c r="I111" s="29" t="s">
        <v>22</v>
      </c>
      <c r="J111" s="9">
        <v>10</v>
      </c>
    </row>
    <row r="112" spans="1:10" x14ac:dyDescent="0.25">
      <c r="A112" s="26">
        <f>_xlfn.XLOOKUP(I112,'销售计划（销售前）'!A:A,'销售计划（销售前）'!B:B)</f>
        <v>46062</v>
      </c>
      <c r="B112" s="9">
        <f t="shared" si="12"/>
        <v>56</v>
      </c>
      <c r="C112" s="9" t="e">
        <f ca="1">_xlfn.XLOOKUP(I112,'销售计划（销售前）'!A:A,'销售计划（销售前）'!C:C)</f>
        <v>#NAME?</v>
      </c>
      <c r="D112" s="9" t="e">
        <f t="shared" ca="1" si="13"/>
        <v>#NAME?</v>
      </c>
      <c r="E112" s="27" t="str">
        <f t="shared" ca="1" si="14"/>
        <v>不可取</v>
      </c>
      <c r="F112" s="27" t="str">
        <f t="shared" ca="1" si="15"/>
        <v>不可取</v>
      </c>
      <c r="G112" s="26">
        <v>46117</v>
      </c>
      <c r="H112" s="9"/>
      <c r="I112" s="29" t="s">
        <v>22</v>
      </c>
      <c r="J112" s="9">
        <v>15</v>
      </c>
    </row>
    <row r="113" spans="1:10" x14ac:dyDescent="0.25">
      <c r="A113" s="26">
        <f>_xlfn.XLOOKUP(I113,'销售计划（销售前）'!A:A,'销售计划（销售前）'!B:B)</f>
        <v>46062</v>
      </c>
      <c r="B113" s="9">
        <f t="shared" si="12"/>
        <v>57</v>
      </c>
      <c r="C113" s="9" t="e">
        <f ca="1">_xlfn.XLOOKUP(I113,'销售计划（销售前）'!A:A,'销售计划（销售前）'!C:C)</f>
        <v>#NAME?</v>
      </c>
      <c r="D113" s="9" t="e">
        <f t="shared" ca="1" si="13"/>
        <v>#NAME?</v>
      </c>
      <c r="E113" s="27" t="str">
        <f t="shared" ca="1" si="14"/>
        <v>不可取</v>
      </c>
      <c r="F113" s="27" t="str">
        <f t="shared" ca="1" si="15"/>
        <v>不可取</v>
      </c>
      <c r="G113" s="26">
        <v>46118</v>
      </c>
      <c r="H113" s="9"/>
      <c r="I113" s="29" t="s">
        <v>22</v>
      </c>
      <c r="J113" s="9">
        <v>10</v>
      </c>
    </row>
    <row r="114" spans="1:10" x14ac:dyDescent="0.25">
      <c r="A114" s="26">
        <f>_xlfn.XLOOKUP(I114,'销售计划（销售前）'!A:A,'销售计划（销售前）'!B:B)</f>
        <v>46062</v>
      </c>
      <c r="B114" s="9">
        <f t="shared" si="12"/>
        <v>58</v>
      </c>
      <c r="C114" s="9" t="e">
        <f ca="1">_xlfn.XLOOKUP(I114,'销售计划（销售前）'!A:A,'销售计划（销售前）'!C:C)</f>
        <v>#NAME?</v>
      </c>
      <c r="D114" s="9" t="e">
        <f t="shared" ca="1" si="13"/>
        <v>#NAME?</v>
      </c>
      <c r="E114" s="27" t="str">
        <f t="shared" ca="1" si="14"/>
        <v>不可取</v>
      </c>
      <c r="F114" s="27" t="str">
        <f t="shared" ca="1" si="15"/>
        <v>不可取</v>
      </c>
      <c r="G114" s="26">
        <v>46119</v>
      </c>
      <c r="H114" s="9"/>
      <c r="I114" s="29" t="s">
        <v>22</v>
      </c>
      <c r="J114" s="9">
        <v>11</v>
      </c>
    </row>
    <row r="115" spans="1:10" x14ac:dyDescent="0.25">
      <c r="A115" s="26">
        <f>_xlfn.XLOOKUP(I115,'销售计划（销售前）'!A:A,'销售计划（销售前）'!B:B)</f>
        <v>46062</v>
      </c>
      <c r="B115" s="9">
        <f t="shared" si="12"/>
        <v>59</v>
      </c>
      <c r="C115" s="9" t="e">
        <f ca="1">_xlfn.XLOOKUP(I115,'销售计划（销售前）'!A:A,'销售计划（销售前）'!C:C)</f>
        <v>#NAME?</v>
      </c>
      <c r="D115" s="9" t="e">
        <f t="shared" ca="1" si="13"/>
        <v>#NAME?</v>
      </c>
      <c r="E115" s="27" t="str">
        <f t="shared" ca="1" si="14"/>
        <v>不可取</v>
      </c>
      <c r="F115" s="27" t="str">
        <f t="shared" ca="1" si="15"/>
        <v>不可取</v>
      </c>
      <c r="G115" s="26">
        <v>46120</v>
      </c>
      <c r="H115" s="9"/>
      <c r="I115" s="29" t="s">
        <v>22</v>
      </c>
      <c r="J115" s="9">
        <v>12</v>
      </c>
    </row>
    <row r="116" spans="1:10" x14ac:dyDescent="0.25">
      <c r="A116" s="26">
        <f>_xlfn.XLOOKUP(I116,'销售计划（销售前）'!A:A,'销售计划（销售前）'!B:B)</f>
        <v>46062</v>
      </c>
      <c r="B116" s="9">
        <f t="shared" si="12"/>
        <v>60</v>
      </c>
      <c r="C116" s="9" t="e">
        <f ca="1">_xlfn.XLOOKUP(I116,'销售计划（销售前）'!A:A,'销售计划（销售前）'!C:C)</f>
        <v>#NAME?</v>
      </c>
      <c r="D116" s="9" t="e">
        <f t="shared" ca="1" si="13"/>
        <v>#NAME?</v>
      </c>
      <c r="E116" s="27" t="str">
        <f t="shared" ca="1" si="14"/>
        <v>不可取</v>
      </c>
      <c r="F116" s="27" t="str">
        <f t="shared" ca="1" si="15"/>
        <v>不可取</v>
      </c>
      <c r="G116" s="26">
        <v>46121</v>
      </c>
      <c r="H116" s="9"/>
      <c r="I116" s="29" t="s">
        <v>22</v>
      </c>
      <c r="J116" s="9">
        <v>13</v>
      </c>
    </row>
    <row r="117" spans="1:10" x14ac:dyDescent="0.25">
      <c r="A117" s="26">
        <f>_xlfn.XLOOKUP(I117,'销售计划（销售前）'!A:A,'销售计划（销售前）'!B:B)</f>
        <v>46062</v>
      </c>
      <c r="B117" s="9">
        <f t="shared" si="12"/>
        <v>61</v>
      </c>
      <c r="C117" s="9" t="e">
        <f ca="1">_xlfn.XLOOKUP(I117,'销售计划（销售前）'!A:A,'销售计划（销售前）'!C:C)</f>
        <v>#NAME?</v>
      </c>
      <c r="D117" s="9" t="e">
        <f t="shared" ca="1" si="13"/>
        <v>#NAME?</v>
      </c>
      <c r="E117" s="27" t="str">
        <f t="shared" ca="1" si="14"/>
        <v>不可取</v>
      </c>
      <c r="F117" s="27" t="str">
        <f t="shared" ca="1" si="15"/>
        <v>不可取</v>
      </c>
      <c r="G117" s="26">
        <v>46122</v>
      </c>
      <c r="H117" s="9"/>
      <c r="I117" s="29" t="s">
        <v>22</v>
      </c>
      <c r="J117" s="9">
        <v>7</v>
      </c>
    </row>
    <row r="118" spans="1:10" x14ac:dyDescent="0.25">
      <c r="A118" s="26">
        <f>_xlfn.XLOOKUP(I118,'销售计划（销售前）'!A:A,'销售计划（销售前）'!B:B)</f>
        <v>46062</v>
      </c>
      <c r="B118" s="9">
        <f t="shared" si="12"/>
        <v>62</v>
      </c>
      <c r="C118" s="9" t="e">
        <f ca="1">_xlfn.XLOOKUP(I118,'销售计划（销售前）'!A:A,'销售计划（销售前）'!C:C)</f>
        <v>#NAME?</v>
      </c>
      <c r="D118" s="9" t="e">
        <f t="shared" ca="1" si="13"/>
        <v>#NAME?</v>
      </c>
      <c r="E118" s="27" t="str">
        <f t="shared" ca="1" si="14"/>
        <v>不可取</v>
      </c>
      <c r="F118" s="27" t="str">
        <f t="shared" ca="1" si="15"/>
        <v>不可取</v>
      </c>
      <c r="G118" s="26">
        <v>46123</v>
      </c>
      <c r="H118" s="9"/>
      <c r="I118" s="29" t="s">
        <v>22</v>
      </c>
      <c r="J118" s="9">
        <v>8</v>
      </c>
    </row>
    <row r="119" spans="1:10" x14ac:dyDescent="0.25">
      <c r="A119" s="26">
        <f>_xlfn.XLOOKUP(I119,'销售计划（销售前）'!A:A,'销售计划（销售前）'!B:B)</f>
        <v>46062</v>
      </c>
      <c r="B119" s="9">
        <f t="shared" si="12"/>
        <v>63</v>
      </c>
      <c r="C119" s="9" t="e">
        <f ca="1">_xlfn.XLOOKUP(I119,'销售计划（销售前）'!A:A,'销售计划（销售前）'!C:C)</f>
        <v>#NAME?</v>
      </c>
      <c r="D119" s="9" t="e">
        <f t="shared" ca="1" si="13"/>
        <v>#NAME?</v>
      </c>
      <c r="E119" s="27" t="str">
        <f t="shared" ca="1" si="14"/>
        <v>不可取</v>
      </c>
      <c r="F119" s="27" t="str">
        <f t="shared" ca="1" si="15"/>
        <v>不可取</v>
      </c>
      <c r="G119" s="26">
        <v>46124</v>
      </c>
      <c r="H119" s="9"/>
      <c r="I119" s="29" t="s">
        <v>22</v>
      </c>
      <c r="J119" s="9">
        <v>9</v>
      </c>
    </row>
    <row r="120" spans="1:10" x14ac:dyDescent="0.25">
      <c r="A120" s="26">
        <f>_xlfn.XLOOKUP(I120,'销售计划（销售前）'!A:A,'销售计划（销售前）'!B:B)</f>
        <v>46062</v>
      </c>
      <c r="B120" s="9">
        <f t="shared" si="12"/>
        <v>64</v>
      </c>
      <c r="C120" s="9" t="e">
        <f ca="1">_xlfn.XLOOKUP(I120,'销售计划（销售前）'!A:A,'销售计划（销售前）'!C:C)</f>
        <v>#NAME?</v>
      </c>
      <c r="D120" s="9" t="e">
        <f t="shared" ca="1" si="13"/>
        <v>#NAME?</v>
      </c>
      <c r="E120" s="27" t="str">
        <f t="shared" ca="1" si="14"/>
        <v>不可取</v>
      </c>
      <c r="F120" s="27" t="str">
        <f t="shared" ca="1" si="15"/>
        <v>不可取</v>
      </c>
      <c r="G120" s="26">
        <v>46125</v>
      </c>
      <c r="H120" s="9"/>
      <c r="I120" s="29" t="s">
        <v>22</v>
      </c>
      <c r="J120" s="9">
        <v>10</v>
      </c>
    </row>
    <row r="121" spans="1:10" x14ac:dyDescent="0.25">
      <c r="A121" s="26">
        <f>_xlfn.XLOOKUP(I121,'销售计划（销售前）'!A:A,'销售计划（销售前）'!B:B)</f>
        <v>46062</v>
      </c>
      <c r="B121" s="9">
        <f t="shared" ref="B121:B152" si="16">G121-A121+1</f>
        <v>65</v>
      </c>
      <c r="C121" s="9" t="e">
        <f ca="1">_xlfn.XLOOKUP(I121,'销售计划（销售前）'!A:A,'销售计划（销售前）'!C:C)</f>
        <v>#NAME?</v>
      </c>
      <c r="D121" s="9" t="e">
        <f t="shared" ref="D121:D152" ca="1" si="17">IF(B121&lt;=C121,"可取","不可取")</f>
        <v>#NAME?</v>
      </c>
      <c r="E121" s="27" t="str">
        <f t="shared" ref="E121:E152" ca="1" si="18">IF(TODAY()-A121-B121+1&lt;=7,"可取","不可取")</f>
        <v>不可取</v>
      </c>
      <c r="F121" s="27" t="str">
        <f t="shared" ref="F121:F152" ca="1" si="19">IF(TODAY()-A121-B121+1&lt;=30,"可取","不可取")</f>
        <v>不可取</v>
      </c>
      <c r="G121" s="26">
        <v>46126</v>
      </c>
      <c r="H121" s="9"/>
      <c r="I121" s="29" t="s">
        <v>22</v>
      </c>
      <c r="J121" s="9">
        <v>15</v>
      </c>
    </row>
    <row r="122" spans="1:10" x14ac:dyDescent="0.25">
      <c r="A122" s="26">
        <f>_xlfn.XLOOKUP(I122,'销售计划（销售前）'!A:A,'销售计划（销售前）'!B:B)</f>
        <v>46062</v>
      </c>
      <c r="B122" s="9">
        <f t="shared" si="16"/>
        <v>66</v>
      </c>
      <c r="C122" s="9" t="e">
        <f ca="1">_xlfn.XLOOKUP(I122,'销售计划（销售前）'!A:A,'销售计划（销售前）'!C:C)</f>
        <v>#NAME?</v>
      </c>
      <c r="D122" s="9" t="e">
        <f t="shared" ca="1" si="17"/>
        <v>#NAME?</v>
      </c>
      <c r="E122" s="27" t="str">
        <f t="shared" ca="1" si="18"/>
        <v>不可取</v>
      </c>
      <c r="F122" s="27" t="str">
        <f t="shared" ca="1" si="19"/>
        <v>不可取</v>
      </c>
      <c r="G122" s="26">
        <v>46127</v>
      </c>
      <c r="H122" s="9"/>
      <c r="I122" s="29" t="s">
        <v>22</v>
      </c>
      <c r="J122" s="9">
        <v>14</v>
      </c>
    </row>
    <row r="123" spans="1:10" x14ac:dyDescent="0.25">
      <c r="A123" s="26">
        <f>_xlfn.XLOOKUP(I123,'销售计划（销售前）'!A:A,'销售计划（销售前）'!B:B)</f>
        <v>46062</v>
      </c>
      <c r="B123" s="9">
        <f t="shared" si="16"/>
        <v>67</v>
      </c>
      <c r="C123" s="9" t="e">
        <f ca="1">_xlfn.XLOOKUP(I123,'销售计划（销售前）'!A:A,'销售计划（销售前）'!C:C)</f>
        <v>#NAME?</v>
      </c>
      <c r="D123" s="9" t="e">
        <f t="shared" ca="1" si="17"/>
        <v>#NAME?</v>
      </c>
      <c r="E123" s="27" t="str">
        <f t="shared" ca="1" si="18"/>
        <v>不可取</v>
      </c>
      <c r="F123" s="27" t="str">
        <f t="shared" ca="1" si="19"/>
        <v>不可取</v>
      </c>
      <c r="G123" s="26">
        <v>46128</v>
      </c>
      <c r="H123" s="9"/>
      <c r="I123" s="29" t="s">
        <v>22</v>
      </c>
      <c r="J123" s="9">
        <v>13</v>
      </c>
    </row>
    <row r="124" spans="1:10" x14ac:dyDescent="0.25">
      <c r="A124" s="26">
        <f>_xlfn.XLOOKUP(I124,'销售计划（销售前）'!A:A,'销售计划（销售前）'!B:B)</f>
        <v>46062</v>
      </c>
      <c r="B124" s="9">
        <f t="shared" si="16"/>
        <v>68</v>
      </c>
      <c r="C124" s="9" t="e">
        <f ca="1">_xlfn.XLOOKUP(I124,'销售计划（销售前）'!A:A,'销售计划（销售前）'!C:C)</f>
        <v>#NAME?</v>
      </c>
      <c r="D124" s="9" t="e">
        <f t="shared" ca="1" si="17"/>
        <v>#NAME?</v>
      </c>
      <c r="E124" s="27" t="str">
        <f t="shared" ca="1" si="18"/>
        <v>不可取</v>
      </c>
      <c r="F124" s="27" t="str">
        <f t="shared" ca="1" si="19"/>
        <v>不可取</v>
      </c>
      <c r="G124" s="26">
        <v>46129</v>
      </c>
      <c r="H124" s="9"/>
      <c r="I124" s="29" t="s">
        <v>22</v>
      </c>
      <c r="J124" s="9">
        <v>10</v>
      </c>
    </row>
    <row r="125" spans="1:10" x14ac:dyDescent="0.25">
      <c r="A125" s="26">
        <f>_xlfn.XLOOKUP(I125,'销售计划（销售前）'!A:A,'销售计划（销售前）'!B:B)</f>
        <v>46062</v>
      </c>
      <c r="B125" s="9">
        <f t="shared" si="16"/>
        <v>69</v>
      </c>
      <c r="C125" s="9" t="e">
        <f ca="1">_xlfn.XLOOKUP(I125,'销售计划（销售前）'!A:A,'销售计划（销售前）'!C:C)</f>
        <v>#NAME?</v>
      </c>
      <c r="D125" s="9" t="e">
        <f t="shared" ca="1" si="17"/>
        <v>#NAME?</v>
      </c>
      <c r="E125" s="27" t="str">
        <f t="shared" ca="1" si="18"/>
        <v>不可取</v>
      </c>
      <c r="F125" s="27" t="str">
        <f t="shared" ca="1" si="19"/>
        <v>不可取</v>
      </c>
      <c r="G125" s="26">
        <v>46130</v>
      </c>
      <c r="H125" s="9"/>
      <c r="I125" s="29" t="s">
        <v>22</v>
      </c>
      <c r="J125" s="9">
        <v>15</v>
      </c>
    </row>
    <row r="126" spans="1:10" x14ac:dyDescent="0.25">
      <c r="A126" s="26">
        <f>_xlfn.XLOOKUP(I126,'销售计划（销售前）'!A:A,'销售计划（销售前）'!B:B)</f>
        <v>46062</v>
      </c>
      <c r="B126" s="9">
        <f t="shared" si="16"/>
        <v>70</v>
      </c>
      <c r="C126" s="9" t="e">
        <f ca="1">_xlfn.XLOOKUP(I126,'销售计划（销售前）'!A:A,'销售计划（销售前）'!C:C)</f>
        <v>#NAME?</v>
      </c>
      <c r="D126" s="9" t="e">
        <f t="shared" ca="1" si="17"/>
        <v>#NAME?</v>
      </c>
      <c r="E126" s="27" t="str">
        <f t="shared" ca="1" si="18"/>
        <v>不可取</v>
      </c>
      <c r="F126" s="27" t="str">
        <f t="shared" ca="1" si="19"/>
        <v>不可取</v>
      </c>
      <c r="G126" s="26">
        <v>46131</v>
      </c>
      <c r="H126" s="9"/>
      <c r="I126" s="29" t="s">
        <v>22</v>
      </c>
      <c r="J126" s="9">
        <v>10</v>
      </c>
    </row>
    <row r="127" spans="1:10" x14ac:dyDescent="0.25">
      <c r="A127" s="26">
        <f>_xlfn.XLOOKUP(I127,'销售计划（销售前）'!A:A,'销售计划（销售前）'!B:B)</f>
        <v>46062</v>
      </c>
      <c r="B127" s="9">
        <f t="shared" si="16"/>
        <v>71</v>
      </c>
      <c r="C127" s="9" t="e">
        <f ca="1">_xlfn.XLOOKUP(I127,'销售计划（销售前）'!A:A,'销售计划（销售前）'!C:C)</f>
        <v>#NAME?</v>
      </c>
      <c r="D127" s="9" t="e">
        <f t="shared" ca="1" si="17"/>
        <v>#NAME?</v>
      </c>
      <c r="E127" s="27" t="str">
        <f t="shared" ca="1" si="18"/>
        <v>不可取</v>
      </c>
      <c r="F127" s="27" t="str">
        <f t="shared" ca="1" si="19"/>
        <v>不可取</v>
      </c>
      <c r="G127" s="26">
        <v>46132</v>
      </c>
      <c r="H127" s="9"/>
      <c r="I127" s="29" t="s">
        <v>22</v>
      </c>
      <c r="J127" s="9">
        <v>11</v>
      </c>
    </row>
    <row r="128" spans="1:10" x14ac:dyDescent="0.25">
      <c r="A128" s="26">
        <f>_xlfn.XLOOKUP(I128,'销售计划（销售前）'!A:A,'销售计划（销售前）'!B:B)</f>
        <v>46062</v>
      </c>
      <c r="B128" s="9">
        <f t="shared" si="16"/>
        <v>72</v>
      </c>
      <c r="C128" s="9" t="e">
        <f ca="1">_xlfn.XLOOKUP(I128,'销售计划（销售前）'!A:A,'销售计划（销售前）'!C:C)</f>
        <v>#NAME?</v>
      </c>
      <c r="D128" s="9" t="e">
        <f t="shared" ca="1" si="17"/>
        <v>#NAME?</v>
      </c>
      <c r="E128" s="27" t="str">
        <f t="shared" ca="1" si="18"/>
        <v>不可取</v>
      </c>
      <c r="F128" s="27" t="str">
        <f t="shared" ca="1" si="19"/>
        <v>不可取</v>
      </c>
      <c r="G128" s="26">
        <v>46133</v>
      </c>
      <c r="H128" s="9"/>
      <c r="I128" s="29" t="s">
        <v>22</v>
      </c>
      <c r="J128" s="9">
        <v>12</v>
      </c>
    </row>
    <row r="129" spans="1:10" x14ac:dyDescent="0.25">
      <c r="A129" s="26">
        <f>_xlfn.XLOOKUP(I129,'销售计划（销售前）'!A:A,'销售计划（销售前）'!B:B)</f>
        <v>46062</v>
      </c>
      <c r="B129" s="9">
        <f t="shared" si="16"/>
        <v>73</v>
      </c>
      <c r="C129" s="9" t="e">
        <f ca="1">_xlfn.XLOOKUP(I129,'销售计划（销售前）'!A:A,'销售计划（销售前）'!C:C)</f>
        <v>#NAME?</v>
      </c>
      <c r="D129" s="9" t="e">
        <f t="shared" ca="1" si="17"/>
        <v>#NAME?</v>
      </c>
      <c r="E129" s="27" t="str">
        <f t="shared" ca="1" si="18"/>
        <v>不可取</v>
      </c>
      <c r="F129" s="27" t="str">
        <f t="shared" ca="1" si="19"/>
        <v>不可取</v>
      </c>
      <c r="G129" s="26">
        <v>46134</v>
      </c>
      <c r="H129" s="9"/>
      <c r="I129" s="29" t="s">
        <v>22</v>
      </c>
      <c r="J129" s="9">
        <v>13</v>
      </c>
    </row>
    <row r="130" spans="1:10" x14ac:dyDescent="0.25">
      <c r="A130" s="26">
        <f>_xlfn.XLOOKUP(I130,'销售计划（销售前）'!A:A,'销售计划（销售前）'!B:B)</f>
        <v>46062</v>
      </c>
      <c r="B130" s="9">
        <f t="shared" si="16"/>
        <v>74</v>
      </c>
      <c r="C130" s="9" t="e">
        <f ca="1">_xlfn.XLOOKUP(I130,'销售计划（销售前）'!A:A,'销售计划（销售前）'!C:C)</f>
        <v>#NAME?</v>
      </c>
      <c r="D130" s="9" t="e">
        <f t="shared" ca="1" si="17"/>
        <v>#NAME?</v>
      </c>
      <c r="E130" s="27" t="str">
        <f t="shared" ca="1" si="18"/>
        <v>不可取</v>
      </c>
      <c r="F130" s="27" t="str">
        <f t="shared" ca="1" si="19"/>
        <v>不可取</v>
      </c>
      <c r="G130" s="26">
        <v>46135</v>
      </c>
      <c r="H130" s="9"/>
      <c r="I130" s="29" t="s">
        <v>22</v>
      </c>
      <c r="J130" s="9">
        <v>7</v>
      </c>
    </row>
    <row r="131" spans="1:10" x14ac:dyDescent="0.25">
      <c r="A131" s="26">
        <f>_xlfn.XLOOKUP(I131,'销售计划（销售前）'!A:A,'销售计划（销售前）'!B:B)</f>
        <v>46062</v>
      </c>
      <c r="B131" s="9">
        <f t="shared" si="16"/>
        <v>75</v>
      </c>
      <c r="C131" s="9" t="e">
        <f ca="1">_xlfn.XLOOKUP(I131,'销售计划（销售前）'!A:A,'销售计划（销售前）'!C:C)</f>
        <v>#NAME?</v>
      </c>
      <c r="D131" s="9" t="e">
        <f t="shared" ca="1" si="17"/>
        <v>#NAME?</v>
      </c>
      <c r="E131" s="27" t="str">
        <f t="shared" ca="1" si="18"/>
        <v>不可取</v>
      </c>
      <c r="F131" s="27" t="str">
        <f t="shared" ca="1" si="19"/>
        <v>不可取</v>
      </c>
      <c r="G131" s="26">
        <v>46136</v>
      </c>
      <c r="H131" s="9"/>
      <c r="I131" s="29" t="s">
        <v>22</v>
      </c>
      <c r="J131" s="9">
        <v>8</v>
      </c>
    </row>
    <row r="132" spans="1:10" x14ac:dyDescent="0.25">
      <c r="A132" s="26">
        <f>_xlfn.XLOOKUP(I132,'销售计划（销售前）'!A:A,'销售计划（销售前）'!B:B)</f>
        <v>46062</v>
      </c>
      <c r="B132" s="9">
        <f t="shared" si="16"/>
        <v>76</v>
      </c>
      <c r="C132" s="9" t="e">
        <f ca="1">_xlfn.XLOOKUP(I132,'销售计划（销售前）'!A:A,'销售计划（销售前）'!C:C)</f>
        <v>#NAME?</v>
      </c>
      <c r="D132" s="9" t="e">
        <f t="shared" ca="1" si="17"/>
        <v>#NAME?</v>
      </c>
      <c r="E132" s="27" t="str">
        <f t="shared" ca="1" si="18"/>
        <v>不可取</v>
      </c>
      <c r="F132" s="27" t="str">
        <f t="shared" ca="1" si="19"/>
        <v>不可取</v>
      </c>
      <c r="G132" s="26">
        <v>46137</v>
      </c>
      <c r="H132" s="9"/>
      <c r="I132" s="29" t="s">
        <v>22</v>
      </c>
      <c r="J132" s="9">
        <v>9</v>
      </c>
    </row>
    <row r="133" spans="1:10" x14ac:dyDescent="0.25">
      <c r="A133" s="26">
        <f>_xlfn.XLOOKUP(I133,'销售计划（销售前）'!A:A,'销售计划（销售前）'!B:B)</f>
        <v>46062</v>
      </c>
      <c r="B133" s="9">
        <f t="shared" si="16"/>
        <v>77</v>
      </c>
      <c r="C133" s="9" t="e">
        <f ca="1">_xlfn.XLOOKUP(I133,'销售计划（销售前）'!A:A,'销售计划（销售前）'!C:C)</f>
        <v>#NAME?</v>
      </c>
      <c r="D133" s="9" t="e">
        <f t="shared" ca="1" si="17"/>
        <v>#NAME?</v>
      </c>
      <c r="E133" s="27" t="str">
        <f t="shared" ca="1" si="18"/>
        <v>不可取</v>
      </c>
      <c r="F133" s="27" t="str">
        <f t="shared" ca="1" si="19"/>
        <v>不可取</v>
      </c>
      <c r="G133" s="26">
        <v>46138</v>
      </c>
      <c r="H133" s="9"/>
      <c r="I133" s="29" t="s">
        <v>22</v>
      </c>
      <c r="J133" s="9">
        <v>13</v>
      </c>
    </row>
    <row r="134" spans="1:10" x14ac:dyDescent="0.25">
      <c r="A134" s="26">
        <f>_xlfn.XLOOKUP(I134,'销售计划（销售前）'!A:A,'销售计划（销售前）'!B:B)</f>
        <v>46062</v>
      </c>
      <c r="B134" s="9">
        <f t="shared" si="16"/>
        <v>78</v>
      </c>
      <c r="C134" s="9" t="e">
        <f ca="1">_xlfn.XLOOKUP(I134,'销售计划（销售前）'!A:A,'销售计划（销售前）'!C:C)</f>
        <v>#NAME?</v>
      </c>
      <c r="D134" s="9" t="e">
        <f t="shared" ca="1" si="17"/>
        <v>#NAME?</v>
      </c>
      <c r="E134" s="27" t="str">
        <f t="shared" ca="1" si="18"/>
        <v>不可取</v>
      </c>
      <c r="F134" s="27" t="str">
        <f t="shared" ca="1" si="19"/>
        <v>不可取</v>
      </c>
      <c r="G134" s="26">
        <v>46139</v>
      </c>
      <c r="H134" s="9"/>
      <c r="I134" s="29" t="s">
        <v>22</v>
      </c>
      <c r="J134" s="9">
        <v>7</v>
      </c>
    </row>
    <row r="135" spans="1:10" x14ac:dyDescent="0.25">
      <c r="A135" s="26">
        <f>_xlfn.XLOOKUP(I135,'销售计划（销售前）'!A:A,'销售计划（销售前）'!B:B)</f>
        <v>46062</v>
      </c>
      <c r="B135" s="9">
        <f t="shared" si="16"/>
        <v>79</v>
      </c>
      <c r="C135" s="9" t="e">
        <f ca="1">_xlfn.XLOOKUP(I135,'销售计划（销售前）'!A:A,'销售计划（销售前）'!C:C)</f>
        <v>#NAME?</v>
      </c>
      <c r="D135" s="9" t="e">
        <f t="shared" ca="1" si="17"/>
        <v>#NAME?</v>
      </c>
      <c r="E135" s="27" t="str">
        <f t="shared" ca="1" si="18"/>
        <v>不可取</v>
      </c>
      <c r="F135" s="27" t="str">
        <f t="shared" ca="1" si="19"/>
        <v>不可取</v>
      </c>
      <c r="G135" s="26">
        <v>46140</v>
      </c>
      <c r="H135" s="9"/>
      <c r="I135" s="29" t="s">
        <v>22</v>
      </c>
      <c r="J135" s="9">
        <v>8</v>
      </c>
    </row>
    <row r="136" spans="1:10" x14ac:dyDescent="0.25">
      <c r="A136" s="26">
        <f>_xlfn.XLOOKUP(I136,'销售计划（销售前）'!A:A,'销售计划（销售前）'!B:B)</f>
        <v>46062</v>
      </c>
      <c r="B136" s="9">
        <f t="shared" si="16"/>
        <v>80</v>
      </c>
      <c r="C136" s="9" t="e">
        <f ca="1">_xlfn.XLOOKUP(I136,'销售计划（销售前）'!A:A,'销售计划（销售前）'!C:C)</f>
        <v>#NAME?</v>
      </c>
      <c r="D136" s="9" t="e">
        <f t="shared" ca="1" si="17"/>
        <v>#NAME?</v>
      </c>
      <c r="E136" s="27" t="str">
        <f t="shared" ca="1" si="18"/>
        <v>不可取</v>
      </c>
      <c r="F136" s="27" t="str">
        <f t="shared" ca="1" si="19"/>
        <v>不可取</v>
      </c>
      <c r="G136" s="26">
        <v>46141</v>
      </c>
      <c r="H136" s="9"/>
      <c r="I136" s="29" t="s">
        <v>22</v>
      </c>
      <c r="J136" s="9">
        <v>9</v>
      </c>
    </row>
    <row r="137" spans="1:10" x14ac:dyDescent="0.25">
      <c r="A137" s="26">
        <f>_xlfn.XLOOKUP(I137,'销售计划（销售前）'!A:A,'销售计划（销售前）'!B:B)</f>
        <v>46062</v>
      </c>
      <c r="B137" s="9">
        <f t="shared" si="16"/>
        <v>81</v>
      </c>
      <c r="C137" s="9" t="e">
        <f ca="1">_xlfn.XLOOKUP(I137,'销售计划（销售前）'!A:A,'销售计划（销售前）'!C:C)</f>
        <v>#NAME?</v>
      </c>
      <c r="D137" s="9" t="e">
        <f t="shared" ca="1" si="17"/>
        <v>#NAME?</v>
      </c>
      <c r="E137" s="27" t="str">
        <f t="shared" ca="1" si="18"/>
        <v>不可取</v>
      </c>
      <c r="F137" s="27" t="str">
        <f t="shared" ca="1" si="19"/>
        <v>不可取</v>
      </c>
      <c r="G137" s="26">
        <v>46142</v>
      </c>
      <c r="H137" s="9"/>
      <c r="I137" s="29" t="s">
        <v>22</v>
      </c>
      <c r="J137" s="9">
        <v>10</v>
      </c>
    </row>
    <row r="138" spans="1:10" x14ac:dyDescent="0.25">
      <c r="A138" s="26">
        <f>_xlfn.XLOOKUP(I138,'销售计划（销售前）'!A:A,'销售计划（销售前）'!B:B)</f>
        <v>46062</v>
      </c>
      <c r="B138" s="9">
        <f t="shared" si="16"/>
        <v>82</v>
      </c>
      <c r="C138" s="9" t="e">
        <f ca="1">_xlfn.XLOOKUP(I138,'销售计划（销售前）'!A:A,'销售计划（销售前）'!C:C)</f>
        <v>#NAME?</v>
      </c>
      <c r="D138" s="9" t="e">
        <f t="shared" ca="1" si="17"/>
        <v>#NAME?</v>
      </c>
      <c r="E138" s="27" t="str">
        <f t="shared" ca="1" si="18"/>
        <v>不可取</v>
      </c>
      <c r="F138" s="27" t="str">
        <f t="shared" ca="1" si="19"/>
        <v>不可取</v>
      </c>
      <c r="G138" s="26">
        <v>46143</v>
      </c>
      <c r="H138" s="9"/>
      <c r="I138" s="29" t="s">
        <v>22</v>
      </c>
      <c r="J138" s="9">
        <v>15</v>
      </c>
    </row>
    <row r="139" spans="1:10" x14ac:dyDescent="0.25">
      <c r="A139" s="26">
        <f>_xlfn.XLOOKUP(I139,'销售计划（销售前）'!A:A,'销售计划（销售前）'!B:B)</f>
        <v>46062</v>
      </c>
      <c r="B139" s="9">
        <f t="shared" si="16"/>
        <v>83</v>
      </c>
      <c r="C139" s="9" t="e">
        <f ca="1">_xlfn.XLOOKUP(I139,'销售计划（销售前）'!A:A,'销售计划（销售前）'!C:C)</f>
        <v>#NAME?</v>
      </c>
      <c r="D139" s="9" t="e">
        <f t="shared" ca="1" si="17"/>
        <v>#NAME?</v>
      </c>
      <c r="E139" s="27" t="str">
        <f t="shared" ca="1" si="18"/>
        <v>不可取</v>
      </c>
      <c r="F139" s="27" t="str">
        <f t="shared" ca="1" si="19"/>
        <v>不可取</v>
      </c>
      <c r="G139" s="26">
        <v>46144</v>
      </c>
      <c r="H139" s="9"/>
      <c r="I139" s="29" t="s">
        <v>22</v>
      </c>
      <c r="J139" s="9">
        <v>14</v>
      </c>
    </row>
    <row r="140" spans="1:10" x14ac:dyDescent="0.25">
      <c r="A140" s="26">
        <f>_xlfn.XLOOKUP(I140,'销售计划（销售前）'!A:A,'销售计划（销售前）'!B:B)</f>
        <v>46062</v>
      </c>
      <c r="B140" s="9">
        <f t="shared" si="16"/>
        <v>84</v>
      </c>
      <c r="C140" s="9" t="e">
        <f ca="1">_xlfn.XLOOKUP(I140,'销售计划（销售前）'!A:A,'销售计划（销售前）'!C:C)</f>
        <v>#NAME?</v>
      </c>
      <c r="D140" s="9" t="e">
        <f t="shared" ca="1" si="17"/>
        <v>#NAME?</v>
      </c>
      <c r="E140" s="27" t="str">
        <f t="shared" ca="1" si="18"/>
        <v>不可取</v>
      </c>
      <c r="F140" s="27" t="str">
        <f t="shared" ca="1" si="19"/>
        <v>不可取</v>
      </c>
      <c r="G140" s="26">
        <v>46145</v>
      </c>
      <c r="H140" s="9"/>
      <c r="I140" s="29" t="s">
        <v>22</v>
      </c>
      <c r="J140" s="9">
        <v>13</v>
      </c>
    </row>
    <row r="141" spans="1:10" x14ac:dyDescent="0.25">
      <c r="A141" s="26">
        <f>_xlfn.XLOOKUP(I141,'销售计划（销售前）'!A:A,'销售计划（销售前）'!B:B)</f>
        <v>46062</v>
      </c>
      <c r="B141" s="9">
        <f t="shared" si="16"/>
        <v>85</v>
      </c>
      <c r="C141" s="9" t="e">
        <f ca="1">_xlfn.XLOOKUP(I141,'销售计划（销售前）'!A:A,'销售计划（销售前）'!C:C)</f>
        <v>#NAME?</v>
      </c>
      <c r="D141" s="9" t="e">
        <f t="shared" ca="1" si="17"/>
        <v>#NAME?</v>
      </c>
      <c r="E141" s="27" t="str">
        <f t="shared" ca="1" si="18"/>
        <v>不可取</v>
      </c>
      <c r="F141" s="27" t="str">
        <f t="shared" ca="1" si="19"/>
        <v>不可取</v>
      </c>
      <c r="G141" s="26">
        <v>46146</v>
      </c>
      <c r="H141" s="9"/>
      <c r="I141" s="29" t="s">
        <v>22</v>
      </c>
      <c r="J141" s="9">
        <v>15</v>
      </c>
    </row>
    <row r="142" spans="1:10" x14ac:dyDescent="0.25">
      <c r="A142" s="26">
        <f>_xlfn.XLOOKUP(I142,'销售计划（销售前）'!A:A,'销售计划（销售前）'!B:B)</f>
        <v>46062</v>
      </c>
      <c r="B142" s="9">
        <f t="shared" si="16"/>
        <v>86</v>
      </c>
      <c r="C142" s="9" t="e">
        <f ca="1">_xlfn.XLOOKUP(I142,'销售计划（销售前）'!A:A,'销售计划（销售前）'!C:C)</f>
        <v>#NAME?</v>
      </c>
      <c r="D142" s="9" t="e">
        <f t="shared" ca="1" si="17"/>
        <v>#NAME?</v>
      </c>
      <c r="E142" s="27" t="str">
        <f t="shared" ca="1" si="18"/>
        <v>不可取</v>
      </c>
      <c r="F142" s="27" t="str">
        <f t="shared" ca="1" si="19"/>
        <v>不可取</v>
      </c>
      <c r="G142" s="26">
        <v>46147</v>
      </c>
      <c r="H142" s="9"/>
      <c r="I142" s="29" t="s">
        <v>22</v>
      </c>
      <c r="J142" s="9">
        <v>10</v>
      </c>
    </row>
    <row r="143" spans="1:10" x14ac:dyDescent="0.25">
      <c r="A143" s="26">
        <f>_xlfn.XLOOKUP(I143,'销售计划（销售前）'!A:A,'销售计划（销售前）'!B:B)</f>
        <v>46062</v>
      </c>
      <c r="B143" s="9">
        <f t="shared" si="16"/>
        <v>87</v>
      </c>
      <c r="C143" s="9" t="e">
        <f ca="1">_xlfn.XLOOKUP(I143,'销售计划（销售前）'!A:A,'销售计划（销售前）'!C:C)</f>
        <v>#NAME?</v>
      </c>
      <c r="D143" s="9" t="e">
        <f t="shared" ca="1" si="17"/>
        <v>#NAME?</v>
      </c>
      <c r="E143" s="27" t="str">
        <f t="shared" ca="1" si="18"/>
        <v>不可取</v>
      </c>
      <c r="F143" s="27" t="str">
        <f t="shared" ca="1" si="19"/>
        <v>不可取</v>
      </c>
      <c r="G143" s="26">
        <v>46148</v>
      </c>
      <c r="H143" s="9"/>
      <c r="I143" s="29" t="s">
        <v>22</v>
      </c>
      <c r="J143" s="9">
        <v>11</v>
      </c>
    </row>
    <row r="144" spans="1:10" x14ac:dyDescent="0.25">
      <c r="A144" s="26">
        <f>_xlfn.XLOOKUP(I144,'销售计划（销售前）'!A:A,'销售计划（销售前）'!B:B)</f>
        <v>46062</v>
      </c>
      <c r="B144" s="9">
        <f t="shared" si="16"/>
        <v>88</v>
      </c>
      <c r="C144" s="9" t="e">
        <f ca="1">_xlfn.XLOOKUP(I144,'销售计划（销售前）'!A:A,'销售计划（销售前）'!C:C)</f>
        <v>#NAME?</v>
      </c>
      <c r="D144" s="9" t="e">
        <f t="shared" ca="1" si="17"/>
        <v>#NAME?</v>
      </c>
      <c r="E144" s="27" t="str">
        <f t="shared" ca="1" si="18"/>
        <v>不可取</v>
      </c>
      <c r="F144" s="27" t="str">
        <f t="shared" ca="1" si="19"/>
        <v>不可取</v>
      </c>
      <c r="G144" s="26">
        <v>46149</v>
      </c>
      <c r="H144" s="9"/>
      <c r="I144" s="29" t="s">
        <v>22</v>
      </c>
      <c r="J144" s="9">
        <v>12</v>
      </c>
    </row>
    <row r="145" spans="1:10" x14ac:dyDescent="0.25">
      <c r="A145" s="26">
        <f>_xlfn.XLOOKUP(I145,'销售计划（销售前）'!A:A,'销售计划（销售前）'!B:B)</f>
        <v>46062</v>
      </c>
      <c r="B145" s="9">
        <f t="shared" si="16"/>
        <v>89</v>
      </c>
      <c r="C145" s="9" t="e">
        <f ca="1">_xlfn.XLOOKUP(I145,'销售计划（销售前）'!A:A,'销售计划（销售前）'!C:C)</f>
        <v>#NAME?</v>
      </c>
      <c r="D145" s="9" t="e">
        <f t="shared" ca="1" si="17"/>
        <v>#NAME?</v>
      </c>
      <c r="E145" s="27" t="str">
        <f t="shared" ca="1" si="18"/>
        <v>不可取</v>
      </c>
      <c r="F145" s="27" t="str">
        <f t="shared" ca="1" si="19"/>
        <v>不可取</v>
      </c>
      <c r="G145" s="26">
        <v>46150</v>
      </c>
      <c r="H145" s="9"/>
      <c r="I145" s="29" t="s">
        <v>22</v>
      </c>
      <c r="J145" s="9">
        <v>9</v>
      </c>
    </row>
    <row r="146" spans="1:10" x14ac:dyDescent="0.25">
      <c r="A146" s="26">
        <f>_xlfn.XLOOKUP(I146,'销售计划（销售前）'!A:A,'销售计划（销售前）'!B:B)</f>
        <v>46062</v>
      </c>
      <c r="B146" s="9">
        <f t="shared" si="16"/>
        <v>90</v>
      </c>
      <c r="C146" s="9" t="e">
        <f ca="1">_xlfn.XLOOKUP(I146,'销售计划（销售前）'!A:A,'销售计划（销售前）'!C:C)</f>
        <v>#NAME?</v>
      </c>
      <c r="D146" s="9" t="e">
        <f t="shared" ca="1" si="17"/>
        <v>#NAME?</v>
      </c>
      <c r="E146" s="27" t="str">
        <f t="shared" ca="1" si="18"/>
        <v>不可取</v>
      </c>
      <c r="F146" s="27" t="str">
        <f t="shared" ca="1" si="19"/>
        <v>不可取</v>
      </c>
      <c r="G146" s="26">
        <v>46151</v>
      </c>
      <c r="H146" s="9"/>
      <c r="I146" s="29" t="s">
        <v>22</v>
      </c>
      <c r="J146" s="9">
        <v>10</v>
      </c>
    </row>
    <row r="147" spans="1:10" x14ac:dyDescent="0.25">
      <c r="A147" s="26">
        <f>_xlfn.XLOOKUP(I147,'销售计划（销售前）'!A:A,'销售计划（销售前）'!B:B)</f>
        <v>46062</v>
      </c>
      <c r="B147" s="9">
        <f t="shared" si="16"/>
        <v>91</v>
      </c>
      <c r="C147" s="9" t="e">
        <f ca="1">_xlfn.XLOOKUP(I147,'销售计划（销售前）'!A:A,'销售计划（销售前）'!C:C)</f>
        <v>#NAME?</v>
      </c>
      <c r="D147" s="9" t="e">
        <f t="shared" ca="1" si="17"/>
        <v>#NAME?</v>
      </c>
      <c r="E147" s="27" t="str">
        <f t="shared" ca="1" si="18"/>
        <v>不可取</v>
      </c>
      <c r="F147" s="27" t="str">
        <f t="shared" ca="1" si="19"/>
        <v>不可取</v>
      </c>
      <c r="G147" s="26">
        <v>46152</v>
      </c>
      <c r="H147" s="9"/>
      <c r="I147" s="29" t="s">
        <v>22</v>
      </c>
      <c r="J147" s="9">
        <v>15</v>
      </c>
    </row>
    <row r="148" spans="1:10" x14ac:dyDescent="0.25">
      <c r="A148" s="26">
        <f>_xlfn.XLOOKUP(I148,'销售计划（销售前）'!A:A,'销售计划（销售前）'!B:B)</f>
        <v>46062</v>
      </c>
      <c r="B148" s="9">
        <f t="shared" si="16"/>
        <v>92</v>
      </c>
      <c r="C148" s="9" t="e">
        <f ca="1">_xlfn.XLOOKUP(I148,'销售计划（销售前）'!A:A,'销售计划（销售前）'!C:C)</f>
        <v>#NAME?</v>
      </c>
      <c r="D148" s="9" t="e">
        <f t="shared" ca="1" si="17"/>
        <v>#NAME?</v>
      </c>
      <c r="E148" s="27" t="str">
        <f t="shared" ca="1" si="18"/>
        <v>不可取</v>
      </c>
      <c r="F148" s="27" t="str">
        <f t="shared" ca="1" si="19"/>
        <v>不可取</v>
      </c>
      <c r="G148" s="26">
        <v>46153</v>
      </c>
      <c r="H148" s="9"/>
      <c r="I148" s="29" t="s">
        <v>22</v>
      </c>
      <c r="J148" s="9">
        <v>14</v>
      </c>
    </row>
    <row r="149" spans="1:10" x14ac:dyDescent="0.25">
      <c r="A149" s="26">
        <f>_xlfn.XLOOKUP(I149,'销售计划（销售前）'!A:A,'销售计划（销售前）'!B:B)</f>
        <v>46062</v>
      </c>
      <c r="B149" s="9">
        <f t="shared" si="16"/>
        <v>93</v>
      </c>
      <c r="C149" s="9" t="e">
        <f ca="1">_xlfn.XLOOKUP(I149,'销售计划（销售前）'!A:A,'销售计划（销售前）'!C:C)</f>
        <v>#NAME?</v>
      </c>
      <c r="D149" s="9" t="e">
        <f t="shared" ca="1" si="17"/>
        <v>#NAME?</v>
      </c>
      <c r="E149" s="27" t="str">
        <f t="shared" ca="1" si="18"/>
        <v>不可取</v>
      </c>
      <c r="F149" s="27" t="str">
        <f t="shared" ca="1" si="19"/>
        <v>不可取</v>
      </c>
      <c r="G149" s="26">
        <v>46154</v>
      </c>
      <c r="H149" s="9"/>
      <c r="I149" s="29" t="s">
        <v>22</v>
      </c>
      <c r="J149" s="9">
        <v>13</v>
      </c>
    </row>
    <row r="150" spans="1:10" x14ac:dyDescent="0.25">
      <c r="A150" s="26">
        <f>_xlfn.XLOOKUP(I150,'销售计划（销售前）'!A:A,'销售计划（销售前）'!B:B)</f>
        <v>46062</v>
      </c>
      <c r="B150" s="9">
        <f t="shared" si="16"/>
        <v>94</v>
      </c>
      <c r="C150" s="9" t="e">
        <f ca="1">_xlfn.XLOOKUP(I150,'销售计划（销售前）'!A:A,'销售计划（销售前）'!C:C)</f>
        <v>#NAME?</v>
      </c>
      <c r="D150" s="9" t="e">
        <f t="shared" ca="1" si="17"/>
        <v>#NAME?</v>
      </c>
      <c r="E150" s="27" t="str">
        <f t="shared" ca="1" si="18"/>
        <v>不可取</v>
      </c>
      <c r="F150" s="27" t="str">
        <f t="shared" ca="1" si="19"/>
        <v>不可取</v>
      </c>
      <c r="G150" s="26">
        <v>46155</v>
      </c>
      <c r="H150" s="9"/>
      <c r="I150" s="29" t="s">
        <v>22</v>
      </c>
      <c r="J150" s="9">
        <v>10</v>
      </c>
    </row>
    <row r="151" spans="1:10" x14ac:dyDescent="0.25">
      <c r="A151" s="26">
        <f>_xlfn.XLOOKUP(I151,'销售计划（销售前）'!A:A,'销售计划（销售前）'!B:B)</f>
        <v>46062</v>
      </c>
      <c r="B151" s="9">
        <f t="shared" si="16"/>
        <v>95</v>
      </c>
      <c r="C151" s="9" t="e">
        <f ca="1">_xlfn.XLOOKUP(I151,'销售计划（销售前）'!A:A,'销售计划（销售前）'!C:C)</f>
        <v>#NAME?</v>
      </c>
      <c r="D151" s="9" t="e">
        <f t="shared" ca="1" si="17"/>
        <v>#NAME?</v>
      </c>
      <c r="E151" s="27" t="str">
        <f t="shared" ca="1" si="18"/>
        <v>不可取</v>
      </c>
      <c r="F151" s="27" t="str">
        <f t="shared" ca="1" si="19"/>
        <v>不可取</v>
      </c>
      <c r="G151" s="26">
        <v>46156</v>
      </c>
      <c r="H151" s="9"/>
      <c r="I151" s="29" t="s">
        <v>22</v>
      </c>
      <c r="J151" s="9">
        <v>15</v>
      </c>
    </row>
    <row r="152" spans="1:10" x14ac:dyDescent="0.25">
      <c r="A152" s="26">
        <f>_xlfn.XLOOKUP(I152,'销售计划（销售前）'!A:A,'销售计划（销售前）'!B:B)</f>
        <v>46062</v>
      </c>
      <c r="B152" s="9">
        <f t="shared" si="16"/>
        <v>96</v>
      </c>
      <c r="C152" s="9" t="e">
        <f ca="1">_xlfn.XLOOKUP(I152,'销售计划（销售前）'!A:A,'销售计划（销售前）'!C:C)</f>
        <v>#NAME?</v>
      </c>
      <c r="D152" s="9" t="e">
        <f t="shared" ca="1" si="17"/>
        <v>#NAME?</v>
      </c>
      <c r="E152" s="27" t="str">
        <f t="shared" ca="1" si="18"/>
        <v>不可取</v>
      </c>
      <c r="F152" s="27" t="str">
        <f t="shared" ca="1" si="19"/>
        <v>不可取</v>
      </c>
      <c r="G152" s="26">
        <v>46157</v>
      </c>
      <c r="H152" s="9"/>
      <c r="I152" s="29" t="s">
        <v>22</v>
      </c>
      <c r="J152" s="9">
        <v>10</v>
      </c>
    </row>
    <row r="153" spans="1:10" x14ac:dyDescent="0.25">
      <c r="A153" s="26">
        <f>_xlfn.XLOOKUP(I153,'销售计划（销售前）'!A:A,'销售计划（销售前）'!B:B)</f>
        <v>46062</v>
      </c>
      <c r="B153" s="9">
        <f t="shared" ref="B153:B186" si="20">G153-A153+1</f>
        <v>97</v>
      </c>
      <c r="C153" s="9" t="e">
        <f ca="1">_xlfn.XLOOKUP(I153,'销售计划（销售前）'!A:A,'销售计划（销售前）'!C:C)</f>
        <v>#NAME?</v>
      </c>
      <c r="D153" s="9" t="e">
        <f t="shared" ref="D153:D183" ca="1" si="21">IF(B153&lt;=C153,"可取","不可取")</f>
        <v>#NAME?</v>
      </c>
      <c r="E153" s="27" t="str">
        <f t="shared" ref="E153:E185" ca="1" si="22">IF(TODAY()-A153-B153+1&lt;=7,"可取","不可取")</f>
        <v>不可取</v>
      </c>
      <c r="F153" s="27" t="str">
        <f t="shared" ref="F153:F185" ca="1" si="23">IF(TODAY()-A153-B153+1&lt;=30,"可取","不可取")</f>
        <v>不可取</v>
      </c>
      <c r="G153" s="26">
        <v>46158</v>
      </c>
      <c r="H153" s="9"/>
      <c r="I153" s="29" t="s">
        <v>22</v>
      </c>
      <c r="J153" s="9">
        <v>13</v>
      </c>
    </row>
    <row r="154" spans="1:10" x14ac:dyDescent="0.25">
      <c r="A154" s="26">
        <f>_xlfn.XLOOKUP(I154,'销售计划（销售前）'!A:A,'销售计划（销售前）'!B:B)</f>
        <v>46062</v>
      </c>
      <c r="B154" s="9">
        <f t="shared" si="20"/>
        <v>98</v>
      </c>
      <c r="C154" s="9" t="e">
        <f ca="1">_xlfn.XLOOKUP(I154,'销售计划（销售前）'!A:A,'销售计划（销售前）'!C:C)</f>
        <v>#NAME?</v>
      </c>
      <c r="D154" s="9" t="e">
        <f t="shared" ca="1" si="21"/>
        <v>#NAME?</v>
      </c>
      <c r="E154" s="27" t="str">
        <f t="shared" ca="1" si="22"/>
        <v>不可取</v>
      </c>
      <c r="F154" s="27" t="str">
        <f t="shared" ca="1" si="23"/>
        <v>不可取</v>
      </c>
      <c r="G154" s="26">
        <v>46159</v>
      </c>
      <c r="H154" s="9"/>
      <c r="I154" s="29" t="s">
        <v>22</v>
      </c>
      <c r="J154" s="9">
        <v>8</v>
      </c>
    </row>
    <row r="155" spans="1:10" x14ac:dyDescent="0.25">
      <c r="A155" s="26">
        <f>_xlfn.XLOOKUP(I155,'销售计划（销售前）'!A:A,'销售计划（销售前）'!B:B)</f>
        <v>46062</v>
      </c>
      <c r="B155" s="9">
        <f t="shared" si="20"/>
        <v>99</v>
      </c>
      <c r="C155" s="9" t="e">
        <f ca="1">_xlfn.XLOOKUP(I155,'销售计划（销售前）'!A:A,'销售计划（销售前）'!C:C)</f>
        <v>#NAME?</v>
      </c>
      <c r="D155" s="9" t="e">
        <f t="shared" ca="1" si="21"/>
        <v>#NAME?</v>
      </c>
      <c r="E155" s="27" t="str">
        <f t="shared" ca="1" si="22"/>
        <v>不可取</v>
      </c>
      <c r="F155" s="27" t="str">
        <f t="shared" ca="1" si="23"/>
        <v>不可取</v>
      </c>
      <c r="G155" s="26">
        <v>46160</v>
      </c>
      <c r="H155" s="9"/>
      <c r="I155" s="29" t="s">
        <v>22</v>
      </c>
      <c r="J155" s="9">
        <v>9</v>
      </c>
    </row>
    <row r="156" spans="1:10" x14ac:dyDescent="0.25">
      <c r="A156" s="26">
        <f>_xlfn.XLOOKUP(I156,'销售计划（销售前）'!A:A,'销售计划（销售前）'!B:B)</f>
        <v>46062</v>
      </c>
      <c r="B156" s="9">
        <f t="shared" si="20"/>
        <v>100</v>
      </c>
      <c r="C156" s="9" t="e">
        <f ca="1">_xlfn.XLOOKUP(I156,'销售计划（销售前）'!A:A,'销售计划（销售前）'!C:C)</f>
        <v>#NAME?</v>
      </c>
      <c r="D156" s="9" t="e">
        <f t="shared" ca="1" si="21"/>
        <v>#NAME?</v>
      </c>
      <c r="E156" s="27" t="str">
        <f t="shared" ca="1" si="22"/>
        <v>不可取</v>
      </c>
      <c r="F156" s="27" t="str">
        <f t="shared" ca="1" si="23"/>
        <v>不可取</v>
      </c>
      <c r="G156" s="26">
        <v>46161</v>
      </c>
      <c r="H156" s="9"/>
      <c r="I156" s="29" t="s">
        <v>22</v>
      </c>
      <c r="J156" s="9">
        <v>13</v>
      </c>
    </row>
    <row r="157" spans="1:10" x14ac:dyDescent="0.25">
      <c r="A157" s="26">
        <f>_xlfn.XLOOKUP(I157,'销售计划（销售前）'!A:A,'销售计划（销售前）'!B:B)</f>
        <v>46062</v>
      </c>
      <c r="B157" s="9">
        <f t="shared" si="20"/>
        <v>101</v>
      </c>
      <c r="C157" s="9" t="e">
        <f ca="1">_xlfn.XLOOKUP(I157,'销售计划（销售前）'!A:A,'销售计划（销售前）'!C:C)</f>
        <v>#NAME?</v>
      </c>
      <c r="D157" s="9" t="e">
        <f t="shared" ca="1" si="21"/>
        <v>#NAME?</v>
      </c>
      <c r="E157" s="27" t="str">
        <f t="shared" ca="1" si="22"/>
        <v>不可取</v>
      </c>
      <c r="F157" s="27" t="str">
        <f t="shared" ca="1" si="23"/>
        <v>不可取</v>
      </c>
      <c r="G157" s="26">
        <v>46162</v>
      </c>
      <c r="H157" s="9"/>
      <c r="I157" s="29" t="s">
        <v>22</v>
      </c>
      <c r="J157" s="9">
        <v>7</v>
      </c>
    </row>
    <row r="158" spans="1:10" x14ac:dyDescent="0.25">
      <c r="A158" s="26">
        <f>_xlfn.XLOOKUP(I158,'销售计划（销售前）'!A:A,'销售计划（销售前）'!B:B)</f>
        <v>46062</v>
      </c>
      <c r="B158" s="9">
        <f t="shared" si="20"/>
        <v>102</v>
      </c>
      <c r="C158" s="9" t="e">
        <f ca="1">_xlfn.XLOOKUP(I158,'销售计划（销售前）'!A:A,'销售计划（销售前）'!C:C)</f>
        <v>#NAME?</v>
      </c>
      <c r="D158" s="9" t="e">
        <f t="shared" ca="1" si="21"/>
        <v>#NAME?</v>
      </c>
      <c r="E158" s="27" t="str">
        <f t="shared" ca="1" si="22"/>
        <v>不可取</v>
      </c>
      <c r="F158" s="27" t="str">
        <f t="shared" ca="1" si="23"/>
        <v>不可取</v>
      </c>
      <c r="G158" s="26">
        <v>46163</v>
      </c>
      <c r="H158" s="9"/>
      <c r="I158" s="29" t="s">
        <v>22</v>
      </c>
      <c r="J158" s="9">
        <v>8</v>
      </c>
    </row>
    <row r="159" spans="1:10" x14ac:dyDescent="0.25">
      <c r="A159" s="26">
        <f>_xlfn.XLOOKUP(I159,'销售计划（销售前）'!A:A,'销售计划（销售前）'!B:B)</f>
        <v>46062</v>
      </c>
      <c r="B159" s="9">
        <f t="shared" si="20"/>
        <v>103</v>
      </c>
      <c r="C159" s="9" t="e">
        <f ca="1">_xlfn.XLOOKUP(I159,'销售计划（销售前）'!A:A,'销售计划（销售前）'!C:C)</f>
        <v>#NAME?</v>
      </c>
      <c r="D159" s="9" t="e">
        <f t="shared" ca="1" si="21"/>
        <v>#NAME?</v>
      </c>
      <c r="E159" s="27" t="str">
        <f t="shared" ca="1" si="22"/>
        <v>不可取</v>
      </c>
      <c r="F159" s="27" t="str">
        <f t="shared" ca="1" si="23"/>
        <v>不可取</v>
      </c>
      <c r="G159" s="26">
        <v>46164</v>
      </c>
      <c r="H159" s="9"/>
      <c r="I159" s="29" t="s">
        <v>22</v>
      </c>
      <c r="J159" s="9">
        <v>9</v>
      </c>
    </row>
    <row r="160" spans="1:10" x14ac:dyDescent="0.25">
      <c r="A160" s="26">
        <f>_xlfn.XLOOKUP(I160,'销售计划（销售前）'!A:A,'销售计划（销售前）'!B:B)</f>
        <v>46062</v>
      </c>
      <c r="B160" s="9">
        <f t="shared" si="20"/>
        <v>104</v>
      </c>
      <c r="C160" s="9" t="e">
        <f ca="1">_xlfn.XLOOKUP(I160,'销售计划（销售前）'!A:A,'销售计划（销售前）'!C:C)</f>
        <v>#NAME?</v>
      </c>
      <c r="D160" s="9" t="e">
        <f t="shared" ca="1" si="21"/>
        <v>#NAME?</v>
      </c>
      <c r="E160" s="27" t="str">
        <f t="shared" ca="1" si="22"/>
        <v>不可取</v>
      </c>
      <c r="F160" s="27" t="str">
        <f t="shared" ca="1" si="23"/>
        <v>不可取</v>
      </c>
      <c r="G160" s="26">
        <v>46165</v>
      </c>
      <c r="H160" s="9"/>
      <c r="I160" s="29" t="s">
        <v>22</v>
      </c>
      <c r="J160" s="9">
        <v>10</v>
      </c>
    </row>
    <row r="161" spans="1:10" x14ac:dyDescent="0.25">
      <c r="A161" s="26">
        <f>_xlfn.XLOOKUP(I161,'销售计划（销售前）'!A:A,'销售计划（销售前）'!B:B)</f>
        <v>46062</v>
      </c>
      <c r="B161" s="9">
        <f t="shared" si="20"/>
        <v>105</v>
      </c>
      <c r="C161" s="9" t="e">
        <f ca="1">_xlfn.XLOOKUP(I161,'销售计划（销售前）'!A:A,'销售计划（销售前）'!C:C)</f>
        <v>#NAME?</v>
      </c>
      <c r="D161" s="9" t="e">
        <f t="shared" ca="1" si="21"/>
        <v>#NAME?</v>
      </c>
      <c r="E161" s="27" t="str">
        <f t="shared" ca="1" si="22"/>
        <v>不可取</v>
      </c>
      <c r="F161" s="27" t="str">
        <f t="shared" ca="1" si="23"/>
        <v>不可取</v>
      </c>
      <c r="G161" s="26">
        <v>46166</v>
      </c>
      <c r="H161" s="9"/>
      <c r="I161" s="29" t="s">
        <v>22</v>
      </c>
      <c r="J161" s="9">
        <v>15</v>
      </c>
    </row>
    <row r="162" spans="1:10" x14ac:dyDescent="0.25">
      <c r="A162" s="26">
        <f>_xlfn.XLOOKUP(I162,'销售计划（销售前）'!A:A,'销售计划（销售前）'!B:B)</f>
        <v>46062</v>
      </c>
      <c r="B162" s="9">
        <f t="shared" si="20"/>
        <v>106</v>
      </c>
      <c r="C162" s="9" t="e">
        <f ca="1">_xlfn.XLOOKUP(I162,'销售计划（销售前）'!A:A,'销售计划（销售前）'!C:C)</f>
        <v>#NAME?</v>
      </c>
      <c r="D162" s="9" t="e">
        <f t="shared" ca="1" si="21"/>
        <v>#NAME?</v>
      </c>
      <c r="E162" s="27" t="str">
        <f t="shared" ca="1" si="22"/>
        <v>不可取</v>
      </c>
      <c r="F162" s="27" t="str">
        <f t="shared" ca="1" si="23"/>
        <v>不可取</v>
      </c>
      <c r="G162" s="26">
        <v>46167</v>
      </c>
      <c r="H162" s="9"/>
      <c r="I162" s="29" t="s">
        <v>22</v>
      </c>
      <c r="J162" s="9">
        <v>14</v>
      </c>
    </row>
    <row r="163" spans="1:10" x14ac:dyDescent="0.25">
      <c r="A163" s="26">
        <f>_xlfn.XLOOKUP(I163,'销售计划（销售前）'!A:A,'销售计划（销售前）'!B:B)</f>
        <v>46062</v>
      </c>
      <c r="B163" s="9">
        <f t="shared" si="20"/>
        <v>107</v>
      </c>
      <c r="C163" s="9" t="e">
        <f ca="1">_xlfn.XLOOKUP(I163,'销售计划（销售前）'!A:A,'销售计划（销售前）'!C:C)</f>
        <v>#NAME?</v>
      </c>
      <c r="D163" s="9" t="e">
        <f t="shared" ca="1" si="21"/>
        <v>#NAME?</v>
      </c>
      <c r="E163" s="27" t="str">
        <f t="shared" ca="1" si="22"/>
        <v>不可取</v>
      </c>
      <c r="F163" s="27" t="str">
        <f t="shared" ca="1" si="23"/>
        <v>不可取</v>
      </c>
      <c r="G163" s="26">
        <v>46168</v>
      </c>
      <c r="H163" s="9"/>
      <c r="I163" s="29" t="s">
        <v>22</v>
      </c>
      <c r="J163" s="9">
        <v>13</v>
      </c>
    </row>
    <row r="164" spans="1:10" x14ac:dyDescent="0.25">
      <c r="A164" s="26">
        <f>_xlfn.XLOOKUP(I164,'销售计划（销售前）'!A:A,'销售计划（销售前）'!B:B)</f>
        <v>46062</v>
      </c>
      <c r="B164" s="9">
        <f t="shared" si="20"/>
        <v>108</v>
      </c>
      <c r="C164" s="9" t="e">
        <f ca="1">_xlfn.XLOOKUP(I164,'销售计划（销售前）'!A:A,'销售计划（销售前）'!C:C)</f>
        <v>#NAME?</v>
      </c>
      <c r="D164" s="9" t="e">
        <f t="shared" ca="1" si="21"/>
        <v>#NAME?</v>
      </c>
      <c r="E164" s="27" t="str">
        <f t="shared" ca="1" si="22"/>
        <v>不可取</v>
      </c>
      <c r="F164" s="27" t="str">
        <f t="shared" ca="1" si="23"/>
        <v>不可取</v>
      </c>
      <c r="G164" s="26">
        <v>46169</v>
      </c>
      <c r="H164" s="9"/>
      <c r="I164" s="29" t="s">
        <v>22</v>
      </c>
      <c r="J164" s="9">
        <v>15</v>
      </c>
    </row>
    <row r="165" spans="1:10" x14ac:dyDescent="0.25">
      <c r="A165" s="26">
        <f>_xlfn.XLOOKUP(I165,'销售计划（销售前）'!A:A,'销售计划（销售前）'!B:B)</f>
        <v>46062</v>
      </c>
      <c r="B165" s="9">
        <f t="shared" si="20"/>
        <v>109</v>
      </c>
      <c r="C165" s="9" t="e">
        <f ca="1">_xlfn.XLOOKUP(I165,'销售计划（销售前）'!A:A,'销售计划（销售前）'!C:C)</f>
        <v>#NAME?</v>
      </c>
      <c r="D165" s="9" t="e">
        <f t="shared" ca="1" si="21"/>
        <v>#NAME?</v>
      </c>
      <c r="E165" s="27" t="str">
        <f t="shared" ca="1" si="22"/>
        <v>不可取</v>
      </c>
      <c r="F165" s="27" t="str">
        <f t="shared" ca="1" si="23"/>
        <v>不可取</v>
      </c>
      <c r="G165" s="26">
        <v>46170</v>
      </c>
      <c r="H165" s="9"/>
      <c r="I165" s="29" t="s">
        <v>22</v>
      </c>
      <c r="J165" s="9">
        <v>10</v>
      </c>
    </row>
    <row r="166" spans="1:10" x14ac:dyDescent="0.25">
      <c r="A166" s="26">
        <f>_xlfn.XLOOKUP(I166,'销售计划（销售前）'!A:A,'销售计划（销售前）'!B:B)</f>
        <v>46062</v>
      </c>
      <c r="B166" s="9">
        <f t="shared" si="20"/>
        <v>110</v>
      </c>
      <c r="C166" s="9" t="e">
        <f ca="1">_xlfn.XLOOKUP(I166,'销售计划（销售前）'!A:A,'销售计划（销售前）'!C:C)</f>
        <v>#NAME?</v>
      </c>
      <c r="D166" s="9" t="e">
        <f t="shared" ca="1" si="21"/>
        <v>#NAME?</v>
      </c>
      <c r="E166" s="27" t="str">
        <f t="shared" ca="1" si="22"/>
        <v>不可取</v>
      </c>
      <c r="F166" s="27" t="str">
        <f t="shared" ca="1" si="23"/>
        <v>不可取</v>
      </c>
      <c r="G166" s="26">
        <v>46171</v>
      </c>
      <c r="H166" s="9"/>
      <c r="I166" s="29" t="s">
        <v>22</v>
      </c>
      <c r="J166" s="9">
        <v>11</v>
      </c>
    </row>
    <row r="167" spans="1:10" x14ac:dyDescent="0.25">
      <c r="A167" s="26">
        <f>_xlfn.XLOOKUP(I167,'销售计划（销售前）'!A:A,'销售计划（销售前）'!B:B)</f>
        <v>46062</v>
      </c>
      <c r="B167" s="9">
        <f t="shared" si="20"/>
        <v>111</v>
      </c>
      <c r="C167" s="9" t="e">
        <f ca="1">_xlfn.XLOOKUP(I167,'销售计划（销售前）'!A:A,'销售计划（销售前）'!C:C)</f>
        <v>#NAME?</v>
      </c>
      <c r="D167" s="9" t="e">
        <f t="shared" ca="1" si="21"/>
        <v>#NAME?</v>
      </c>
      <c r="E167" s="27" t="str">
        <f t="shared" ca="1" si="22"/>
        <v>不可取</v>
      </c>
      <c r="F167" s="27" t="str">
        <f t="shared" ca="1" si="23"/>
        <v>不可取</v>
      </c>
      <c r="G167" s="26">
        <v>46172</v>
      </c>
      <c r="H167" s="9"/>
      <c r="I167" s="29" t="s">
        <v>22</v>
      </c>
      <c r="J167" s="9">
        <v>12</v>
      </c>
    </row>
    <row r="168" spans="1:10" x14ac:dyDescent="0.25">
      <c r="A168" s="26">
        <f>_xlfn.XLOOKUP(I168,'销售计划（销售前）'!A:A,'销售计划（销售前）'!B:B)</f>
        <v>46062</v>
      </c>
      <c r="B168" s="9">
        <f t="shared" si="20"/>
        <v>112</v>
      </c>
      <c r="C168" s="9" t="e">
        <f ca="1">_xlfn.XLOOKUP(I168,'销售计划（销售前）'!A:A,'销售计划（销售前）'!C:C)</f>
        <v>#NAME?</v>
      </c>
      <c r="D168" s="9" t="e">
        <f t="shared" ca="1" si="21"/>
        <v>#NAME?</v>
      </c>
      <c r="E168" s="27" t="str">
        <f t="shared" ca="1" si="22"/>
        <v>不可取</v>
      </c>
      <c r="F168" s="27" t="str">
        <f t="shared" ca="1" si="23"/>
        <v>可取</v>
      </c>
      <c r="G168" s="26">
        <v>46173</v>
      </c>
      <c r="H168" s="9"/>
      <c r="I168" s="29" t="s">
        <v>22</v>
      </c>
      <c r="J168" s="9">
        <v>9</v>
      </c>
    </row>
    <row r="169" spans="1:10" x14ac:dyDescent="0.25">
      <c r="A169" s="26">
        <f>_xlfn.XLOOKUP(I169,'销售计划（销售前）'!A:A,'销售计划（销售前）'!B:B)</f>
        <v>46062</v>
      </c>
      <c r="B169" s="9">
        <f t="shared" si="20"/>
        <v>113</v>
      </c>
      <c r="C169" s="9" t="e">
        <f ca="1">_xlfn.XLOOKUP(I169,'销售计划（销售前）'!A:A,'销售计划（销售前）'!C:C)</f>
        <v>#NAME?</v>
      </c>
      <c r="D169" s="9" t="e">
        <f t="shared" ca="1" si="21"/>
        <v>#NAME?</v>
      </c>
      <c r="E169" s="27" t="str">
        <f t="shared" ca="1" si="22"/>
        <v>不可取</v>
      </c>
      <c r="F169" s="27" t="str">
        <f t="shared" ca="1" si="23"/>
        <v>可取</v>
      </c>
      <c r="G169" s="26">
        <v>46174</v>
      </c>
      <c r="H169" s="9"/>
      <c r="I169" s="29" t="s">
        <v>22</v>
      </c>
      <c r="J169" s="9">
        <v>10</v>
      </c>
    </row>
    <row r="170" spans="1:10" x14ac:dyDescent="0.25">
      <c r="A170" s="26">
        <f>_xlfn.XLOOKUP(I170,'销售计划（销售前）'!A:A,'销售计划（销售前）'!B:B)</f>
        <v>46062</v>
      </c>
      <c r="B170" s="9">
        <f t="shared" si="20"/>
        <v>114</v>
      </c>
      <c r="C170" s="9" t="e">
        <f ca="1">_xlfn.XLOOKUP(I170,'销售计划（销售前）'!A:A,'销售计划（销售前）'!C:C)</f>
        <v>#NAME?</v>
      </c>
      <c r="D170" s="9" t="e">
        <f t="shared" ca="1" si="21"/>
        <v>#NAME?</v>
      </c>
      <c r="E170" s="27" t="str">
        <f t="shared" ca="1" si="22"/>
        <v>不可取</v>
      </c>
      <c r="F170" s="27" t="str">
        <f t="shared" ca="1" si="23"/>
        <v>可取</v>
      </c>
      <c r="G170" s="26">
        <v>46175</v>
      </c>
      <c r="H170" s="9"/>
      <c r="I170" s="29" t="s">
        <v>22</v>
      </c>
      <c r="J170" s="9">
        <v>15</v>
      </c>
    </row>
    <row r="171" spans="1:10" x14ac:dyDescent="0.25">
      <c r="A171" s="26">
        <f>_xlfn.XLOOKUP(I171,'销售计划（销售前）'!A:A,'销售计划（销售前）'!B:B)</f>
        <v>46062</v>
      </c>
      <c r="B171" s="9">
        <f t="shared" si="20"/>
        <v>115</v>
      </c>
      <c r="C171" s="9" t="e">
        <f ca="1">_xlfn.XLOOKUP(I171,'销售计划（销售前）'!A:A,'销售计划（销售前）'!C:C)</f>
        <v>#NAME?</v>
      </c>
      <c r="D171" s="9" t="e">
        <f t="shared" ca="1" si="21"/>
        <v>#NAME?</v>
      </c>
      <c r="E171" s="27" t="str">
        <f t="shared" ca="1" si="22"/>
        <v>不可取</v>
      </c>
      <c r="F171" s="27" t="str">
        <f t="shared" ca="1" si="23"/>
        <v>可取</v>
      </c>
      <c r="G171" s="26">
        <v>46176</v>
      </c>
      <c r="H171" s="9"/>
      <c r="I171" s="29" t="s">
        <v>22</v>
      </c>
      <c r="J171" s="9">
        <v>14</v>
      </c>
    </row>
    <row r="172" spans="1:10" x14ac:dyDescent="0.25">
      <c r="A172" s="26">
        <f>_xlfn.XLOOKUP(I172,'销售计划（销售前）'!A:A,'销售计划（销售前）'!B:B)</f>
        <v>46062</v>
      </c>
      <c r="B172" s="9">
        <f t="shared" si="20"/>
        <v>116</v>
      </c>
      <c r="C172" s="9" t="e">
        <f ca="1">_xlfn.XLOOKUP(I172,'销售计划（销售前）'!A:A,'销售计划（销售前）'!C:C)</f>
        <v>#NAME?</v>
      </c>
      <c r="D172" s="9" t="e">
        <f t="shared" ca="1" si="21"/>
        <v>#NAME?</v>
      </c>
      <c r="E172" s="27" t="str">
        <f t="shared" ca="1" si="22"/>
        <v>不可取</v>
      </c>
      <c r="F172" s="27" t="str">
        <f t="shared" ca="1" si="23"/>
        <v>可取</v>
      </c>
      <c r="G172" s="26">
        <v>46177</v>
      </c>
      <c r="H172" s="9"/>
      <c r="I172" s="29" t="s">
        <v>22</v>
      </c>
      <c r="J172" s="9">
        <v>13</v>
      </c>
    </row>
    <row r="173" spans="1:10" x14ac:dyDescent="0.25">
      <c r="A173" s="26">
        <f>_xlfn.XLOOKUP(I173,'销售计划（销售前）'!A:A,'销售计划（销售前）'!B:B)</f>
        <v>46062</v>
      </c>
      <c r="B173" s="9">
        <f t="shared" si="20"/>
        <v>117</v>
      </c>
      <c r="C173" s="9" t="e">
        <f ca="1">_xlfn.XLOOKUP(I173,'销售计划（销售前）'!A:A,'销售计划（销售前）'!C:C)</f>
        <v>#NAME?</v>
      </c>
      <c r="D173" s="9" t="e">
        <f t="shared" ca="1" si="21"/>
        <v>#NAME?</v>
      </c>
      <c r="E173" s="27" t="str">
        <f t="shared" ca="1" si="22"/>
        <v>不可取</v>
      </c>
      <c r="F173" s="27" t="str">
        <f t="shared" ca="1" si="23"/>
        <v>可取</v>
      </c>
      <c r="G173" s="26">
        <v>46178</v>
      </c>
      <c r="H173" s="9"/>
      <c r="I173" s="29" t="s">
        <v>22</v>
      </c>
      <c r="J173" s="9">
        <v>10</v>
      </c>
    </row>
    <row r="174" spans="1:10" x14ac:dyDescent="0.25">
      <c r="A174" s="26">
        <f>_xlfn.XLOOKUP(I174,'销售计划（销售前）'!A:A,'销售计划（销售前）'!B:B)</f>
        <v>46062</v>
      </c>
      <c r="B174" s="9">
        <f t="shared" si="20"/>
        <v>118</v>
      </c>
      <c r="C174" s="9" t="e">
        <f ca="1">_xlfn.XLOOKUP(I174,'销售计划（销售前）'!A:A,'销售计划（销售前）'!C:C)</f>
        <v>#NAME?</v>
      </c>
      <c r="D174" s="9" t="e">
        <f t="shared" ca="1" si="21"/>
        <v>#NAME?</v>
      </c>
      <c r="E174" s="27" t="str">
        <f t="shared" ca="1" si="22"/>
        <v>不可取</v>
      </c>
      <c r="F174" s="27" t="str">
        <f t="shared" ca="1" si="23"/>
        <v>可取</v>
      </c>
      <c r="G174" s="26">
        <v>46179</v>
      </c>
      <c r="H174" s="9"/>
      <c r="I174" s="29" t="s">
        <v>22</v>
      </c>
      <c r="J174" s="9">
        <v>15</v>
      </c>
    </row>
    <row r="175" spans="1:10" x14ac:dyDescent="0.25">
      <c r="A175" s="26">
        <f>_xlfn.XLOOKUP(I175,'销售计划（销售前）'!A:A,'销售计划（销售前）'!B:B)</f>
        <v>46062</v>
      </c>
      <c r="B175" s="9">
        <f t="shared" si="20"/>
        <v>119</v>
      </c>
      <c r="C175" s="9" t="e">
        <f ca="1">_xlfn.XLOOKUP(I175,'销售计划（销售前）'!A:A,'销售计划（销售前）'!C:C)</f>
        <v>#NAME?</v>
      </c>
      <c r="D175" s="9" t="e">
        <f t="shared" ca="1" si="21"/>
        <v>#NAME?</v>
      </c>
      <c r="E175" s="27" t="str">
        <f t="shared" ca="1" si="22"/>
        <v>不可取</v>
      </c>
      <c r="F175" s="27" t="str">
        <f t="shared" ca="1" si="23"/>
        <v>可取</v>
      </c>
      <c r="G175" s="26">
        <v>46180</v>
      </c>
      <c r="H175" s="9"/>
      <c r="I175" s="29" t="s">
        <v>22</v>
      </c>
      <c r="J175" s="9">
        <v>15</v>
      </c>
    </row>
    <row r="176" spans="1:10" x14ac:dyDescent="0.25">
      <c r="A176" s="26">
        <f>_xlfn.XLOOKUP(I176,'销售计划（销售前）'!A:A,'销售计划（销售前）'!B:B)</f>
        <v>46062</v>
      </c>
      <c r="B176" s="9">
        <f t="shared" si="20"/>
        <v>120</v>
      </c>
      <c r="C176" s="9" t="e">
        <f ca="1">_xlfn.XLOOKUP(I176,'销售计划（销售前）'!A:A,'销售计划（销售前）'!C:C)</f>
        <v>#NAME?</v>
      </c>
      <c r="D176" s="9" t="e">
        <f t="shared" ca="1" si="21"/>
        <v>#NAME?</v>
      </c>
      <c r="E176" s="27" t="str">
        <f t="shared" ca="1" si="22"/>
        <v>不可取</v>
      </c>
      <c r="F176" s="27" t="str">
        <f t="shared" ca="1" si="23"/>
        <v>可取</v>
      </c>
      <c r="G176" s="26">
        <v>46181</v>
      </c>
      <c r="H176" s="9"/>
      <c r="I176" s="29" t="s">
        <v>22</v>
      </c>
      <c r="J176" s="9">
        <v>10</v>
      </c>
    </row>
    <row r="177" spans="1:10" x14ac:dyDescent="0.25">
      <c r="A177" s="26">
        <f>_xlfn.XLOOKUP(I177,'销售计划（销售前）'!A:A,'销售计划（销售前）'!B:B)</f>
        <v>46062</v>
      </c>
      <c r="B177" s="9">
        <f t="shared" si="20"/>
        <v>121</v>
      </c>
      <c r="C177" s="9" t="e">
        <f ca="1">_xlfn.XLOOKUP(I177,'销售计划（销售前）'!A:A,'销售计划（销售前）'!C:C)</f>
        <v>#NAME?</v>
      </c>
      <c r="D177" s="9" t="e">
        <f t="shared" ca="1" si="21"/>
        <v>#NAME?</v>
      </c>
      <c r="E177" s="27" t="str">
        <f t="shared" ca="1" si="22"/>
        <v>不可取</v>
      </c>
      <c r="F177" s="27" t="str">
        <f t="shared" ca="1" si="23"/>
        <v>可取</v>
      </c>
      <c r="G177" s="26">
        <v>46182</v>
      </c>
      <c r="H177" s="9"/>
      <c r="I177" s="29" t="s">
        <v>22</v>
      </c>
      <c r="J177" s="9">
        <v>13</v>
      </c>
    </row>
    <row r="178" spans="1:10" x14ac:dyDescent="0.25">
      <c r="A178" s="26">
        <f>_xlfn.XLOOKUP(I178,'销售计划（销售前）'!A:A,'销售计划（销售前）'!B:B)</f>
        <v>46062</v>
      </c>
      <c r="B178" s="9">
        <f t="shared" si="20"/>
        <v>122</v>
      </c>
      <c r="C178" s="9" t="e">
        <f ca="1">_xlfn.XLOOKUP(I178,'销售计划（销售前）'!A:A,'销售计划（销售前）'!C:C)</f>
        <v>#NAME?</v>
      </c>
      <c r="D178" s="9" t="e">
        <f t="shared" ca="1" si="21"/>
        <v>#NAME?</v>
      </c>
      <c r="E178" s="27" t="str">
        <f t="shared" ca="1" si="22"/>
        <v>不可取</v>
      </c>
      <c r="F178" s="27" t="str">
        <f t="shared" ca="1" si="23"/>
        <v>可取</v>
      </c>
      <c r="G178" s="26">
        <v>46183</v>
      </c>
      <c r="H178" s="9"/>
      <c r="I178" s="29" t="s">
        <v>22</v>
      </c>
      <c r="J178" s="9">
        <v>8</v>
      </c>
    </row>
    <row r="179" spans="1:10" x14ac:dyDescent="0.25">
      <c r="A179" s="26">
        <f>_xlfn.XLOOKUP(I179,'销售计划（销售前）'!A:A,'销售计划（销售前）'!B:B)</f>
        <v>46062</v>
      </c>
      <c r="B179" s="9">
        <f t="shared" si="20"/>
        <v>123</v>
      </c>
      <c r="C179" s="9" t="e">
        <f ca="1">_xlfn.XLOOKUP(I179,'销售计划（销售前）'!A:A,'销售计划（销售前）'!C:C)</f>
        <v>#NAME?</v>
      </c>
      <c r="D179" s="9" t="e">
        <f t="shared" ca="1" si="21"/>
        <v>#NAME?</v>
      </c>
      <c r="E179" s="27" t="str">
        <f t="shared" ca="1" si="22"/>
        <v>不可取</v>
      </c>
      <c r="F179" s="27" t="str">
        <f t="shared" ca="1" si="23"/>
        <v>可取</v>
      </c>
      <c r="G179" s="26">
        <v>46184</v>
      </c>
      <c r="H179" s="9"/>
      <c r="I179" s="29" t="s">
        <v>22</v>
      </c>
      <c r="J179" s="9">
        <v>9</v>
      </c>
    </row>
    <row r="180" spans="1:10" x14ac:dyDescent="0.25">
      <c r="A180" s="26">
        <f>_xlfn.XLOOKUP(I180,'销售计划（销售前）'!A:A,'销售计划（销售前）'!B:B)</f>
        <v>46062</v>
      </c>
      <c r="B180" s="9">
        <f t="shared" si="20"/>
        <v>124</v>
      </c>
      <c r="C180" s="9" t="e">
        <f ca="1">_xlfn.XLOOKUP(I180,'销售计划（销售前）'!A:A,'销售计划（销售前）'!C:C)</f>
        <v>#NAME?</v>
      </c>
      <c r="D180" s="9" t="e">
        <f t="shared" ca="1" si="21"/>
        <v>#NAME?</v>
      </c>
      <c r="E180" s="27" t="str">
        <f t="shared" ca="1" si="22"/>
        <v>不可取</v>
      </c>
      <c r="F180" s="27" t="str">
        <f t="shared" ca="1" si="23"/>
        <v>可取</v>
      </c>
      <c r="G180" s="26">
        <v>46185</v>
      </c>
      <c r="H180" s="9"/>
      <c r="I180" s="29" t="s">
        <v>22</v>
      </c>
      <c r="J180" s="9">
        <v>13</v>
      </c>
    </row>
    <row r="181" spans="1:10" x14ac:dyDescent="0.25">
      <c r="A181" s="26">
        <f>_xlfn.XLOOKUP(I181,'销售计划（销售前）'!A:A,'销售计划（销售前）'!B:B)</f>
        <v>46062</v>
      </c>
      <c r="B181" s="9">
        <f t="shared" si="20"/>
        <v>125</v>
      </c>
      <c r="C181" s="9" t="e">
        <f ca="1">_xlfn.XLOOKUP(I181,'销售计划（销售前）'!A:A,'销售计划（销售前）'!C:C)</f>
        <v>#NAME?</v>
      </c>
      <c r="D181" s="9" t="e">
        <f t="shared" ca="1" si="21"/>
        <v>#NAME?</v>
      </c>
      <c r="E181" s="27" t="str">
        <f t="shared" ca="1" si="22"/>
        <v>不可取</v>
      </c>
      <c r="F181" s="27" t="str">
        <f t="shared" ca="1" si="23"/>
        <v>可取</v>
      </c>
      <c r="G181" s="26">
        <v>46186</v>
      </c>
      <c r="H181" s="9"/>
      <c r="I181" s="29" t="s">
        <v>22</v>
      </c>
      <c r="J181" s="9">
        <v>7</v>
      </c>
    </row>
    <row r="182" spans="1:10" x14ac:dyDescent="0.25">
      <c r="A182" s="26">
        <f>_xlfn.XLOOKUP(I182,'销售计划（销售前）'!A:A,'销售计划（销售前）'!B:B)</f>
        <v>46062</v>
      </c>
      <c r="B182" s="9">
        <f t="shared" si="20"/>
        <v>126</v>
      </c>
      <c r="C182" s="9" t="e">
        <f ca="1">_xlfn.XLOOKUP(I182,'销售计划（销售前）'!A:A,'销售计划（销售前）'!C:C)</f>
        <v>#NAME?</v>
      </c>
      <c r="D182" s="9" t="e">
        <f t="shared" ca="1" si="21"/>
        <v>#NAME?</v>
      </c>
      <c r="E182" s="27" t="str">
        <f t="shared" ca="1" si="22"/>
        <v>不可取</v>
      </c>
      <c r="F182" s="27" t="str">
        <f t="shared" ca="1" si="23"/>
        <v>可取</v>
      </c>
      <c r="G182" s="26">
        <v>46187</v>
      </c>
      <c r="H182" s="9"/>
      <c r="I182" s="29" t="s">
        <v>22</v>
      </c>
      <c r="J182" s="9">
        <v>4</v>
      </c>
    </row>
    <row r="183" spans="1:10" x14ac:dyDescent="0.25">
      <c r="A183" s="26">
        <f>_xlfn.XLOOKUP(I183,'销售计划（销售前）'!A:A,'销售计划（销售前）'!B:B)</f>
        <v>46062</v>
      </c>
      <c r="B183" s="9">
        <f t="shared" si="20"/>
        <v>127</v>
      </c>
      <c r="C183" s="9" t="e">
        <f ca="1">_xlfn.XLOOKUP(I183,'销售计划（销售前）'!A:A,'销售计划（销售前）'!C:C)</f>
        <v>#NAME?</v>
      </c>
      <c r="D183" s="9" t="e">
        <f t="shared" ca="1" si="21"/>
        <v>#NAME?</v>
      </c>
      <c r="E183" s="27" t="str">
        <f t="shared" ca="1" si="22"/>
        <v>不可取</v>
      </c>
      <c r="F183" s="27" t="str">
        <f t="shared" ca="1" si="23"/>
        <v>可取</v>
      </c>
      <c r="G183" s="26">
        <v>46188</v>
      </c>
      <c r="H183" s="9"/>
      <c r="I183" s="29" t="s">
        <v>22</v>
      </c>
      <c r="J183" s="9">
        <v>8</v>
      </c>
    </row>
    <row r="184" spans="1:10" x14ac:dyDescent="0.25">
      <c r="A184" s="26">
        <f>_xlfn.XLOOKUP(I184,'销售计划（销售前）'!A:A,'销售计划（销售前）'!B:B)</f>
        <v>46062</v>
      </c>
      <c r="B184" s="9">
        <f t="shared" si="20"/>
        <v>128</v>
      </c>
      <c r="C184" s="9" t="e">
        <f ca="1">_xlfn.XLOOKUP(I184,'销售计划（销售前）'!A:A,'销售计划（销售前）'!C:C)</f>
        <v>#NAME?</v>
      </c>
      <c r="D184" s="9"/>
      <c r="E184" s="27" t="str">
        <f t="shared" ca="1" si="22"/>
        <v>不可取</v>
      </c>
      <c r="F184" s="27" t="str">
        <f t="shared" ca="1" si="23"/>
        <v>可取</v>
      </c>
      <c r="G184" s="26">
        <v>46189</v>
      </c>
      <c r="H184" s="9"/>
      <c r="I184" s="29" t="s">
        <v>22</v>
      </c>
      <c r="J184" s="9">
        <v>20</v>
      </c>
    </row>
    <row r="185" spans="1:10" x14ac:dyDescent="0.25">
      <c r="A185" s="26">
        <f>_xlfn.XLOOKUP(I185,'销售计划（销售前）'!A:A,'销售计划（销售前）'!B:B)</f>
        <v>46062</v>
      </c>
      <c r="B185" s="9">
        <f t="shared" si="20"/>
        <v>129</v>
      </c>
      <c r="C185" s="9" t="e">
        <f ca="1">_xlfn.XLOOKUP(I185,'销售计划（销售前）'!A:A,'销售计划（销售前）'!C:C)</f>
        <v>#NAME?</v>
      </c>
      <c r="D185" s="9"/>
      <c r="E185" s="27" t="str">
        <f t="shared" ca="1" si="22"/>
        <v>不可取</v>
      </c>
      <c r="F185" s="27" t="str">
        <f t="shared" ca="1" si="23"/>
        <v>可取</v>
      </c>
      <c r="G185" s="26">
        <v>46190</v>
      </c>
      <c r="H185" s="9"/>
      <c r="I185" s="29" t="s">
        <v>22</v>
      </c>
      <c r="J185" s="9">
        <v>14</v>
      </c>
    </row>
    <row r="186" spans="1:10" x14ac:dyDescent="0.25">
      <c r="A186" s="26">
        <f>_xlfn.XLOOKUP(I186,'销售计划（销售前）'!A:A,'销售计划（销售前）'!B:B)</f>
        <v>46170</v>
      </c>
      <c r="B186" s="9">
        <f t="shared" si="20"/>
        <v>1</v>
      </c>
      <c r="C186" s="9" t="e">
        <f ca="1">_xlfn.XLOOKUP(I186,'销售计划（销售前）'!A:A,'销售计划（销售前）'!C:C)</f>
        <v>#NAME?</v>
      </c>
      <c r="D186" s="9" t="e">
        <f ca="1">IF(B186&lt;=C186,"可取","不可取")</f>
        <v>#NAME?</v>
      </c>
      <c r="E186" s="27" t="str">
        <f t="shared" ref="E186:E204" ca="1" si="24">IF(TODAY()-A186-B186+1&lt;=7,"可取","不可取")</f>
        <v>不可取</v>
      </c>
      <c r="F186" s="27" t="str">
        <f t="shared" ref="F186:F204" ca="1" si="25">IF(TODAY()-A186-B186+1&lt;=30,"可取","不可取")</f>
        <v>不可取</v>
      </c>
      <c r="G186" s="26">
        <v>46170</v>
      </c>
      <c r="H186" s="9"/>
      <c r="I186" s="9" t="s">
        <v>24</v>
      </c>
      <c r="J186" s="9">
        <v>3</v>
      </c>
    </row>
    <row r="187" spans="1:10" x14ac:dyDescent="0.25">
      <c r="A187" s="26">
        <f>_xlfn.XLOOKUP(I187,'销售计划（销售前）'!A:A,'销售计划（销售前）'!B:B)</f>
        <v>46170</v>
      </c>
      <c r="B187" s="9">
        <f t="shared" ref="B187:B204" si="26">G187-A187+1</f>
        <v>2</v>
      </c>
      <c r="C187" s="9" t="e">
        <f ca="1">_xlfn.XLOOKUP(I187,'销售计划（销售前）'!A:A,'销售计划（销售前）'!C:C)</f>
        <v>#NAME?</v>
      </c>
      <c r="D187" s="9" t="e">
        <f t="shared" ref="D187:D204" ca="1" si="27">IF(B187&lt;=C187,"可取","不可取")</f>
        <v>#NAME?</v>
      </c>
      <c r="E187" s="27" t="str">
        <f t="shared" ca="1" si="24"/>
        <v>不可取</v>
      </c>
      <c r="F187" s="27" t="str">
        <f t="shared" ca="1" si="25"/>
        <v>不可取</v>
      </c>
      <c r="G187" s="26">
        <v>46171</v>
      </c>
      <c r="H187" s="9"/>
      <c r="I187" s="9" t="s">
        <v>24</v>
      </c>
      <c r="J187" s="9">
        <v>1</v>
      </c>
    </row>
    <row r="188" spans="1:10" x14ac:dyDescent="0.25">
      <c r="A188" s="26">
        <f>_xlfn.XLOOKUP(I188,'销售计划（销售前）'!A:A,'销售计划（销售前）'!B:B)</f>
        <v>46170</v>
      </c>
      <c r="B188" s="9">
        <f t="shared" si="26"/>
        <v>3</v>
      </c>
      <c r="C188" s="9" t="e">
        <f ca="1">_xlfn.XLOOKUP(I188,'销售计划（销售前）'!A:A,'销售计划（销售前）'!C:C)</f>
        <v>#NAME?</v>
      </c>
      <c r="D188" s="9" t="e">
        <f t="shared" ca="1" si="27"/>
        <v>#NAME?</v>
      </c>
      <c r="E188" s="27" t="str">
        <f t="shared" ca="1" si="24"/>
        <v>不可取</v>
      </c>
      <c r="F188" s="27" t="str">
        <f t="shared" ca="1" si="25"/>
        <v>不可取</v>
      </c>
      <c r="G188" s="26">
        <v>46172</v>
      </c>
      <c r="H188" s="9"/>
      <c r="I188" s="9" t="s">
        <v>24</v>
      </c>
      <c r="J188" s="9">
        <v>2</v>
      </c>
    </row>
    <row r="189" spans="1:10" x14ac:dyDescent="0.25">
      <c r="A189" s="26">
        <f>_xlfn.XLOOKUP(I189,'销售计划（销售前）'!A:A,'销售计划（销售前）'!B:B)</f>
        <v>46170</v>
      </c>
      <c r="B189" s="9">
        <f t="shared" si="26"/>
        <v>4</v>
      </c>
      <c r="C189" s="9" t="e">
        <f ca="1">_xlfn.XLOOKUP(I189,'销售计划（销售前）'!A:A,'销售计划（销售前）'!C:C)</f>
        <v>#NAME?</v>
      </c>
      <c r="D189" s="9" t="e">
        <f t="shared" ca="1" si="27"/>
        <v>#NAME?</v>
      </c>
      <c r="E189" s="27" t="str">
        <f t="shared" ca="1" si="24"/>
        <v>不可取</v>
      </c>
      <c r="F189" s="27" t="str">
        <f t="shared" ca="1" si="25"/>
        <v>可取</v>
      </c>
      <c r="G189" s="26">
        <v>46173</v>
      </c>
      <c r="H189" s="9"/>
      <c r="I189" s="9" t="s">
        <v>24</v>
      </c>
      <c r="J189" s="9">
        <v>4</v>
      </c>
    </row>
    <row r="190" spans="1:10" x14ac:dyDescent="0.25">
      <c r="A190" s="26">
        <f>_xlfn.XLOOKUP(I190,'销售计划（销售前）'!A:A,'销售计划（销售前）'!B:B)</f>
        <v>46170</v>
      </c>
      <c r="B190" s="9">
        <f t="shared" si="26"/>
        <v>5</v>
      </c>
      <c r="C190" s="9" t="e">
        <f ca="1">_xlfn.XLOOKUP(I190,'销售计划（销售前）'!A:A,'销售计划（销售前）'!C:C)</f>
        <v>#NAME?</v>
      </c>
      <c r="D190" s="9" t="e">
        <f t="shared" ca="1" si="27"/>
        <v>#NAME?</v>
      </c>
      <c r="E190" s="27" t="str">
        <f t="shared" ca="1" si="24"/>
        <v>不可取</v>
      </c>
      <c r="F190" s="27" t="str">
        <f t="shared" ca="1" si="25"/>
        <v>可取</v>
      </c>
      <c r="G190" s="26">
        <v>46174</v>
      </c>
      <c r="H190" s="9"/>
      <c r="I190" s="9" t="s">
        <v>24</v>
      </c>
      <c r="J190" s="9">
        <v>5</v>
      </c>
    </row>
    <row r="191" spans="1:10" x14ac:dyDescent="0.25">
      <c r="A191" s="26">
        <f>_xlfn.XLOOKUP(I191,'销售计划（销售前）'!A:A,'销售计划（销售前）'!B:B)</f>
        <v>46170</v>
      </c>
      <c r="B191" s="9">
        <f t="shared" si="26"/>
        <v>6</v>
      </c>
      <c r="C191" s="9" t="e">
        <f ca="1">_xlfn.XLOOKUP(I191,'销售计划（销售前）'!A:A,'销售计划（销售前）'!C:C)</f>
        <v>#NAME?</v>
      </c>
      <c r="D191" s="9" t="e">
        <f t="shared" ca="1" si="27"/>
        <v>#NAME?</v>
      </c>
      <c r="E191" s="27" t="str">
        <f t="shared" ca="1" si="24"/>
        <v>不可取</v>
      </c>
      <c r="F191" s="27" t="str">
        <f t="shared" ca="1" si="25"/>
        <v>可取</v>
      </c>
      <c r="G191" s="26">
        <v>46175</v>
      </c>
      <c r="H191" s="9"/>
      <c r="I191" s="9" t="s">
        <v>24</v>
      </c>
      <c r="J191" s="9">
        <v>5</v>
      </c>
    </row>
    <row r="192" spans="1:10" x14ac:dyDescent="0.25">
      <c r="A192" s="26">
        <f>_xlfn.XLOOKUP(I192,'销售计划（销售前）'!A:A,'销售计划（销售前）'!B:B)</f>
        <v>46170</v>
      </c>
      <c r="B192" s="9">
        <f t="shared" si="26"/>
        <v>7</v>
      </c>
      <c r="C192" s="9" t="e">
        <f ca="1">_xlfn.XLOOKUP(I192,'销售计划（销售前）'!A:A,'销售计划（销售前）'!C:C)</f>
        <v>#NAME?</v>
      </c>
      <c r="D192" s="9" t="e">
        <f t="shared" ca="1" si="27"/>
        <v>#NAME?</v>
      </c>
      <c r="E192" s="27" t="str">
        <f t="shared" ca="1" si="24"/>
        <v>不可取</v>
      </c>
      <c r="F192" s="27" t="str">
        <f t="shared" ca="1" si="25"/>
        <v>可取</v>
      </c>
      <c r="G192" s="26">
        <v>46176</v>
      </c>
      <c r="H192" s="9"/>
      <c r="I192" s="9" t="s">
        <v>24</v>
      </c>
      <c r="J192" s="9">
        <v>8</v>
      </c>
    </row>
    <row r="193" spans="1:10" x14ac:dyDescent="0.25">
      <c r="A193" s="26">
        <f>_xlfn.XLOOKUP(I193,'销售计划（销售前）'!A:A,'销售计划（销售前）'!B:B)</f>
        <v>46170</v>
      </c>
      <c r="B193" s="9">
        <f t="shared" si="26"/>
        <v>8</v>
      </c>
      <c r="C193" s="9" t="e">
        <f ca="1">_xlfn.XLOOKUP(I193,'销售计划（销售前）'!A:A,'销售计划（销售前）'!C:C)</f>
        <v>#NAME?</v>
      </c>
      <c r="D193" s="9" t="e">
        <f t="shared" ca="1" si="27"/>
        <v>#NAME?</v>
      </c>
      <c r="E193" s="27" t="str">
        <f t="shared" ca="1" si="24"/>
        <v>不可取</v>
      </c>
      <c r="F193" s="27" t="str">
        <f t="shared" ca="1" si="25"/>
        <v>可取</v>
      </c>
      <c r="G193" s="26">
        <v>46177</v>
      </c>
      <c r="H193" s="9"/>
      <c r="I193" s="9" t="s">
        <v>24</v>
      </c>
      <c r="J193" s="9">
        <v>3</v>
      </c>
    </row>
    <row r="194" spans="1:10" x14ac:dyDescent="0.25">
      <c r="A194" s="26">
        <f>_xlfn.XLOOKUP(I194,'销售计划（销售前）'!A:A,'销售计划（销售前）'!B:B)</f>
        <v>46170</v>
      </c>
      <c r="B194" s="9">
        <f t="shared" si="26"/>
        <v>9</v>
      </c>
      <c r="C194" s="9" t="e">
        <f ca="1">_xlfn.XLOOKUP(I194,'销售计划（销售前）'!A:A,'销售计划（销售前）'!C:C)</f>
        <v>#NAME?</v>
      </c>
      <c r="D194" s="9" t="e">
        <f t="shared" ca="1" si="27"/>
        <v>#NAME?</v>
      </c>
      <c r="E194" s="27" t="str">
        <f t="shared" ca="1" si="24"/>
        <v>不可取</v>
      </c>
      <c r="F194" s="27" t="str">
        <f t="shared" ca="1" si="25"/>
        <v>可取</v>
      </c>
      <c r="G194" s="26">
        <v>46178</v>
      </c>
      <c r="H194" s="9"/>
      <c r="I194" s="9" t="s">
        <v>24</v>
      </c>
      <c r="J194" s="9">
        <v>5</v>
      </c>
    </row>
    <row r="195" spans="1:10" x14ac:dyDescent="0.25">
      <c r="A195" s="26">
        <f>_xlfn.XLOOKUP(I195,'销售计划（销售前）'!A:A,'销售计划（销售前）'!B:B)</f>
        <v>46170</v>
      </c>
      <c r="B195" s="9">
        <f t="shared" si="26"/>
        <v>10</v>
      </c>
      <c r="C195" s="9" t="e">
        <f ca="1">_xlfn.XLOOKUP(I195,'销售计划（销售前）'!A:A,'销售计划（销售前）'!C:C)</f>
        <v>#NAME?</v>
      </c>
      <c r="D195" s="9" t="e">
        <f t="shared" ca="1" si="27"/>
        <v>#NAME?</v>
      </c>
      <c r="E195" s="27" t="str">
        <f t="shared" ca="1" si="24"/>
        <v>不可取</v>
      </c>
      <c r="F195" s="27" t="str">
        <f t="shared" ca="1" si="25"/>
        <v>可取</v>
      </c>
      <c r="G195" s="26">
        <v>46179</v>
      </c>
      <c r="H195" s="9"/>
      <c r="I195" s="9" t="s">
        <v>24</v>
      </c>
      <c r="J195" s="9">
        <v>9</v>
      </c>
    </row>
    <row r="196" spans="1:10" x14ac:dyDescent="0.25">
      <c r="A196" s="26">
        <f>_xlfn.XLOOKUP(I196,'销售计划（销售前）'!A:A,'销售计划（销售前）'!B:B)</f>
        <v>46170</v>
      </c>
      <c r="B196" s="9">
        <f t="shared" si="26"/>
        <v>11</v>
      </c>
      <c r="C196" s="9" t="e">
        <f ca="1">_xlfn.XLOOKUP(I196,'销售计划（销售前）'!A:A,'销售计划（销售前）'!C:C)</f>
        <v>#NAME?</v>
      </c>
      <c r="D196" s="9" t="e">
        <f t="shared" ca="1" si="27"/>
        <v>#NAME?</v>
      </c>
      <c r="E196" s="27" t="str">
        <f t="shared" ca="1" si="24"/>
        <v>不可取</v>
      </c>
      <c r="F196" s="27" t="str">
        <f t="shared" ca="1" si="25"/>
        <v>可取</v>
      </c>
      <c r="G196" s="26">
        <v>46180</v>
      </c>
      <c r="H196" s="9"/>
      <c r="I196" s="9" t="s">
        <v>24</v>
      </c>
      <c r="J196" s="9">
        <v>5</v>
      </c>
    </row>
    <row r="197" spans="1:10" x14ac:dyDescent="0.25">
      <c r="A197" s="26">
        <f>_xlfn.XLOOKUP(I197,'销售计划（销售前）'!A:A,'销售计划（销售前）'!B:B)</f>
        <v>46170</v>
      </c>
      <c r="B197" s="9">
        <f t="shared" si="26"/>
        <v>12</v>
      </c>
      <c r="C197" s="9" t="e">
        <f ca="1">_xlfn.XLOOKUP(I197,'销售计划（销售前）'!A:A,'销售计划（销售前）'!C:C)</f>
        <v>#NAME?</v>
      </c>
      <c r="D197" s="9" t="e">
        <f t="shared" ca="1" si="27"/>
        <v>#NAME?</v>
      </c>
      <c r="E197" s="27" t="str">
        <f t="shared" ca="1" si="24"/>
        <v>不可取</v>
      </c>
      <c r="F197" s="27" t="str">
        <f t="shared" ca="1" si="25"/>
        <v>可取</v>
      </c>
      <c r="G197" s="26">
        <v>46181</v>
      </c>
      <c r="H197" s="9"/>
      <c r="I197" s="9" t="s">
        <v>24</v>
      </c>
      <c r="J197" s="9">
        <v>6</v>
      </c>
    </row>
    <row r="198" spans="1:10" x14ac:dyDescent="0.25">
      <c r="A198" s="26">
        <f>_xlfn.XLOOKUP(I198,'销售计划（销售前）'!A:A,'销售计划（销售前）'!B:B)</f>
        <v>46170</v>
      </c>
      <c r="B198" s="9">
        <f t="shared" si="26"/>
        <v>13</v>
      </c>
      <c r="C198" s="9" t="e">
        <f ca="1">_xlfn.XLOOKUP(I198,'销售计划（销售前）'!A:A,'销售计划（销售前）'!C:C)</f>
        <v>#NAME?</v>
      </c>
      <c r="D198" s="9" t="e">
        <f t="shared" ca="1" si="27"/>
        <v>#NAME?</v>
      </c>
      <c r="E198" s="27" t="str">
        <f t="shared" ca="1" si="24"/>
        <v>不可取</v>
      </c>
      <c r="F198" s="27" t="str">
        <f t="shared" ca="1" si="25"/>
        <v>可取</v>
      </c>
      <c r="G198" s="26">
        <v>46182</v>
      </c>
      <c r="H198" s="9"/>
      <c r="I198" s="9" t="s">
        <v>24</v>
      </c>
      <c r="J198" s="9">
        <v>8</v>
      </c>
    </row>
    <row r="199" spans="1:10" x14ac:dyDescent="0.25">
      <c r="A199" s="26">
        <f>_xlfn.XLOOKUP(I199,'销售计划（销售前）'!A:A,'销售计划（销售前）'!B:B)</f>
        <v>46170</v>
      </c>
      <c r="B199" s="9">
        <f t="shared" si="26"/>
        <v>14</v>
      </c>
      <c r="C199" s="9" t="e">
        <f ca="1">_xlfn.XLOOKUP(I199,'销售计划（销售前）'!A:A,'销售计划（销售前）'!C:C)</f>
        <v>#NAME?</v>
      </c>
      <c r="D199" s="9" t="e">
        <f t="shared" ca="1" si="27"/>
        <v>#NAME?</v>
      </c>
      <c r="E199" s="27" t="str">
        <f t="shared" ca="1" si="24"/>
        <v>不可取</v>
      </c>
      <c r="F199" s="27" t="str">
        <f t="shared" ca="1" si="25"/>
        <v>可取</v>
      </c>
      <c r="G199" s="26">
        <v>46183</v>
      </c>
      <c r="H199" s="9"/>
      <c r="I199" s="9" t="s">
        <v>24</v>
      </c>
      <c r="J199" s="9">
        <v>9</v>
      </c>
    </row>
    <row r="200" spans="1:10" x14ac:dyDescent="0.25">
      <c r="A200" s="26">
        <f>_xlfn.XLOOKUP(I200,'销售计划（销售前）'!A:A,'销售计划（销售前）'!B:B)</f>
        <v>46170</v>
      </c>
      <c r="B200" s="9">
        <f t="shared" si="26"/>
        <v>15</v>
      </c>
      <c r="C200" s="9" t="e">
        <f ca="1">_xlfn.XLOOKUP(I200,'销售计划（销售前）'!A:A,'销售计划（销售前）'!C:C)</f>
        <v>#NAME?</v>
      </c>
      <c r="D200" s="9" t="e">
        <f t="shared" ca="1" si="27"/>
        <v>#NAME?</v>
      </c>
      <c r="E200" s="27" t="str">
        <f t="shared" ca="1" si="24"/>
        <v>不可取</v>
      </c>
      <c r="F200" s="27" t="str">
        <f t="shared" ca="1" si="25"/>
        <v>可取</v>
      </c>
      <c r="G200" s="26">
        <v>46184</v>
      </c>
      <c r="H200" s="9"/>
      <c r="I200" s="9" t="s">
        <v>24</v>
      </c>
      <c r="J200" s="9">
        <v>7</v>
      </c>
    </row>
    <row r="201" spans="1:10" x14ac:dyDescent="0.25">
      <c r="A201" s="26">
        <f>_xlfn.XLOOKUP(I201,'销售计划（销售前）'!A:A,'销售计划（销售前）'!B:B)</f>
        <v>46170</v>
      </c>
      <c r="B201" s="9">
        <f t="shared" si="26"/>
        <v>16</v>
      </c>
      <c r="C201" s="9" t="e">
        <f ca="1">_xlfn.XLOOKUP(I201,'销售计划（销售前）'!A:A,'销售计划（销售前）'!C:C)</f>
        <v>#NAME?</v>
      </c>
      <c r="D201" s="9" t="e">
        <f t="shared" ca="1" si="27"/>
        <v>#NAME?</v>
      </c>
      <c r="E201" s="27" t="str">
        <f t="shared" ca="1" si="24"/>
        <v>不可取</v>
      </c>
      <c r="F201" s="27" t="str">
        <f t="shared" ca="1" si="25"/>
        <v>可取</v>
      </c>
      <c r="G201" s="26">
        <v>46185</v>
      </c>
      <c r="H201" s="9"/>
      <c r="I201" s="9" t="s">
        <v>24</v>
      </c>
      <c r="J201" s="9">
        <v>5</v>
      </c>
    </row>
    <row r="202" spans="1:10" x14ac:dyDescent="0.25">
      <c r="A202" s="26">
        <f>_xlfn.XLOOKUP(I202,'销售计划（销售前）'!A:A,'销售计划（销售前）'!B:B)</f>
        <v>46170</v>
      </c>
      <c r="B202" s="9">
        <f t="shared" si="26"/>
        <v>17</v>
      </c>
      <c r="C202" s="9" t="e">
        <f ca="1">_xlfn.XLOOKUP(I202,'销售计划（销售前）'!A:A,'销售计划（销售前）'!C:C)</f>
        <v>#NAME?</v>
      </c>
      <c r="D202" s="9" t="e">
        <f t="shared" ca="1" si="27"/>
        <v>#NAME?</v>
      </c>
      <c r="E202" s="27" t="str">
        <f t="shared" ca="1" si="24"/>
        <v>不可取</v>
      </c>
      <c r="F202" s="27" t="str">
        <f t="shared" ca="1" si="25"/>
        <v>可取</v>
      </c>
      <c r="G202" s="26">
        <v>46186</v>
      </c>
      <c r="H202" s="9"/>
      <c r="I202" s="9" t="s">
        <v>24</v>
      </c>
      <c r="J202" s="9">
        <v>6</v>
      </c>
    </row>
    <row r="203" spans="1:10" x14ac:dyDescent="0.25">
      <c r="A203" s="26">
        <f>_xlfn.XLOOKUP(I203,'销售计划（销售前）'!A:A,'销售计划（销售前）'!B:B)</f>
        <v>46170</v>
      </c>
      <c r="B203" s="9">
        <f t="shared" si="26"/>
        <v>18</v>
      </c>
      <c r="C203" s="9" t="e">
        <f ca="1">_xlfn.XLOOKUP(I203,'销售计划（销售前）'!A:A,'销售计划（销售前）'!C:C)</f>
        <v>#NAME?</v>
      </c>
      <c r="D203" s="9" t="e">
        <f t="shared" ca="1" si="27"/>
        <v>#NAME?</v>
      </c>
      <c r="E203" s="27" t="str">
        <f t="shared" ca="1" si="24"/>
        <v>不可取</v>
      </c>
      <c r="F203" s="27" t="str">
        <f t="shared" ca="1" si="25"/>
        <v>可取</v>
      </c>
      <c r="G203" s="26">
        <v>46187</v>
      </c>
      <c r="H203" s="9"/>
      <c r="I203" s="9" t="s">
        <v>24</v>
      </c>
      <c r="J203" s="9">
        <v>8</v>
      </c>
    </row>
    <row r="204" spans="1:10" x14ac:dyDescent="0.25">
      <c r="A204" s="26">
        <f>_xlfn.XLOOKUP(I204,'销售计划（销售前）'!A:A,'销售计划（销售前）'!B:B)</f>
        <v>46170</v>
      </c>
      <c r="B204" s="9">
        <f t="shared" si="26"/>
        <v>19</v>
      </c>
      <c r="C204" s="9" t="e">
        <f ca="1">_xlfn.XLOOKUP(I204,'销售计划（销售前）'!A:A,'销售计划（销售前）'!C:C)</f>
        <v>#NAME?</v>
      </c>
      <c r="D204" s="9" t="e">
        <f t="shared" ca="1" si="27"/>
        <v>#NAME?</v>
      </c>
      <c r="E204" s="27" t="str">
        <f t="shared" ca="1" si="24"/>
        <v>不可取</v>
      </c>
      <c r="F204" s="27" t="str">
        <f t="shared" ca="1" si="25"/>
        <v>可取</v>
      </c>
      <c r="G204" s="26">
        <v>46188</v>
      </c>
      <c r="H204" s="9"/>
      <c r="I204" s="9" t="s">
        <v>24</v>
      </c>
      <c r="J204" s="9">
        <v>6</v>
      </c>
    </row>
    <row r="205" spans="1:10" x14ac:dyDescent="0.25">
      <c r="A205" s="26">
        <f>_xlfn.XLOOKUP(I205,'销售计划（销售前）'!A:A,'销售计划（销售前）'!B:B)</f>
        <v>46170</v>
      </c>
      <c r="B205" s="9">
        <f t="shared" ref="B205:B210" si="28">G205-A205+1</f>
        <v>20</v>
      </c>
      <c r="C205" s="9" t="e">
        <f ca="1">_xlfn.XLOOKUP(I205,'销售计划（销售前）'!A:A,'销售计划（销售前）'!C:C)</f>
        <v>#NAME?</v>
      </c>
      <c r="D205" s="9" t="e">
        <f t="shared" ref="D205:D210" ca="1" si="29">IF(B205&lt;=C205,"可取","不可取")</f>
        <v>#NAME?</v>
      </c>
      <c r="E205" s="27" t="str">
        <f t="shared" ref="E205:E210" ca="1" si="30">IF(TODAY()-A205-B205+1&lt;=7,"可取","不可取")</f>
        <v>不可取</v>
      </c>
      <c r="F205" s="27" t="str">
        <f t="shared" ref="F205:F210" ca="1" si="31">IF(TODAY()-A205-B205+1&lt;=30,"可取","不可取")</f>
        <v>可取</v>
      </c>
      <c r="G205" s="26">
        <v>46189</v>
      </c>
      <c r="H205" s="8"/>
      <c r="I205" s="9" t="s">
        <v>24</v>
      </c>
      <c r="J205" s="9">
        <v>6</v>
      </c>
    </row>
    <row r="206" spans="1:10" x14ac:dyDescent="0.25">
      <c r="A206" s="26">
        <f>_xlfn.XLOOKUP(I206,'销售计划（销售前）'!A:A,'销售计划（销售前）'!B:B)</f>
        <v>46170</v>
      </c>
      <c r="B206" s="9">
        <f t="shared" si="28"/>
        <v>21</v>
      </c>
      <c r="C206" s="9" t="e">
        <f ca="1">_xlfn.XLOOKUP(I206,'销售计划（销售前）'!A:A,'销售计划（销售前）'!C:C)</f>
        <v>#NAME?</v>
      </c>
      <c r="D206" s="9" t="e">
        <f t="shared" ca="1" si="29"/>
        <v>#NAME?</v>
      </c>
      <c r="E206" s="27" t="str">
        <f t="shared" ca="1" si="30"/>
        <v>不可取</v>
      </c>
      <c r="F206" s="27" t="str">
        <f t="shared" ca="1" si="31"/>
        <v>可取</v>
      </c>
      <c r="G206" s="26">
        <v>46190</v>
      </c>
      <c r="H206" s="8"/>
      <c r="I206" s="9" t="s">
        <v>24</v>
      </c>
      <c r="J206" s="9">
        <v>7</v>
      </c>
    </row>
    <row r="207" spans="1:10" x14ac:dyDescent="0.25">
      <c r="A207" s="26">
        <f>_xlfn.XLOOKUP(I207,'销售计划（销售前）'!A:A,'销售计划（销售前）'!B:B)</f>
        <v>46170</v>
      </c>
      <c r="B207" s="9">
        <f t="shared" si="28"/>
        <v>22</v>
      </c>
      <c r="C207" s="9" t="e">
        <f ca="1">_xlfn.XLOOKUP(I207,'销售计划（销售前）'!A:A,'销售计划（销售前）'!C:C)</f>
        <v>#NAME?</v>
      </c>
      <c r="D207" s="9" t="e">
        <f t="shared" ca="1" si="29"/>
        <v>#NAME?</v>
      </c>
      <c r="E207" s="27" t="str">
        <f t="shared" ca="1" si="30"/>
        <v>不可取</v>
      </c>
      <c r="F207" s="27" t="str">
        <f t="shared" ca="1" si="31"/>
        <v>可取</v>
      </c>
      <c r="G207" s="26">
        <v>46191</v>
      </c>
      <c r="H207" s="8"/>
      <c r="I207" s="9" t="s">
        <v>24</v>
      </c>
      <c r="J207" s="9">
        <v>5</v>
      </c>
    </row>
    <row r="208" spans="1:10" x14ac:dyDescent="0.25">
      <c r="A208" s="26">
        <f>_xlfn.XLOOKUP(I208,'销售计划（销售前）'!A:A,'销售计划（销售前）'!B:B)</f>
        <v>46170</v>
      </c>
      <c r="B208" s="9">
        <f t="shared" si="28"/>
        <v>23</v>
      </c>
      <c r="C208" s="9" t="e">
        <f ca="1">_xlfn.XLOOKUP(I208,'销售计划（销售前）'!A:A,'销售计划（销售前）'!C:C)</f>
        <v>#NAME?</v>
      </c>
      <c r="D208" s="9" t="e">
        <f t="shared" ca="1" si="29"/>
        <v>#NAME?</v>
      </c>
      <c r="E208" s="27" t="str">
        <f t="shared" ca="1" si="30"/>
        <v>不可取</v>
      </c>
      <c r="F208" s="27" t="str">
        <f t="shared" ca="1" si="31"/>
        <v>可取</v>
      </c>
      <c r="G208" s="26">
        <v>46192</v>
      </c>
      <c r="H208" s="8"/>
      <c r="I208" s="9" t="s">
        <v>24</v>
      </c>
      <c r="J208" s="9">
        <v>9</v>
      </c>
    </row>
    <row r="209" spans="1:10" x14ac:dyDescent="0.25">
      <c r="A209" s="26">
        <f>_xlfn.XLOOKUP(I209,'销售计划（销售前）'!A:A,'销售计划（销售前）'!B:B)</f>
        <v>46170</v>
      </c>
      <c r="B209" s="9">
        <f t="shared" si="28"/>
        <v>24</v>
      </c>
      <c r="C209" s="9" t="e">
        <f ca="1">_xlfn.XLOOKUP(I209,'销售计划（销售前）'!A:A,'销售计划（销售前）'!C:C)</f>
        <v>#NAME?</v>
      </c>
      <c r="D209" s="9" t="e">
        <f t="shared" ca="1" si="29"/>
        <v>#NAME?</v>
      </c>
      <c r="E209" s="27" t="str">
        <f t="shared" ca="1" si="30"/>
        <v>不可取</v>
      </c>
      <c r="F209" s="27" t="str">
        <f t="shared" ca="1" si="31"/>
        <v>可取</v>
      </c>
      <c r="G209" s="26">
        <v>46193</v>
      </c>
      <c r="H209" s="8"/>
      <c r="I209" s="9" t="s">
        <v>24</v>
      </c>
      <c r="J209" s="9">
        <v>9</v>
      </c>
    </row>
    <row r="210" spans="1:10" x14ac:dyDescent="0.25">
      <c r="A210" s="26">
        <f>_xlfn.XLOOKUP(I210,'销售计划（销售前）'!A:A,'销售计划（销售前）'!B:B)</f>
        <v>46170</v>
      </c>
      <c r="B210" s="9">
        <f t="shared" si="28"/>
        <v>25</v>
      </c>
      <c r="C210" s="9" t="e">
        <f ca="1">_xlfn.XLOOKUP(I210,'销售计划（销售前）'!A:A,'销售计划（销售前）'!C:C)</f>
        <v>#NAME?</v>
      </c>
      <c r="D210" s="9" t="e">
        <f t="shared" ca="1" si="29"/>
        <v>#NAME?</v>
      </c>
      <c r="E210" s="27" t="str">
        <f t="shared" ca="1" si="30"/>
        <v>不可取</v>
      </c>
      <c r="F210" s="27" t="str">
        <f t="shared" ca="1" si="31"/>
        <v>可取</v>
      </c>
      <c r="G210" s="26">
        <v>46194</v>
      </c>
      <c r="H210" s="8"/>
      <c r="I210" s="9" t="s">
        <v>24</v>
      </c>
      <c r="J210" s="9">
        <v>7</v>
      </c>
    </row>
  </sheetData>
  <autoFilter ref="A1:J210" xr:uid="{00000000-0009-0000-0000-000005000000}"/>
  <phoneticPr fontId="25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workbookViewId="0">
      <selection activeCell="O55" sqref="O55"/>
    </sheetView>
  </sheetViews>
  <sheetFormatPr defaultColWidth="9" defaultRowHeight="14" x14ac:dyDescent="0.25"/>
  <sheetData/>
  <phoneticPr fontId="25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M12"/>
  <sheetViews>
    <sheetView workbookViewId="0">
      <selection activeCell="M63" sqref="M63"/>
    </sheetView>
  </sheetViews>
  <sheetFormatPr defaultColWidth="9" defaultRowHeight="14" x14ac:dyDescent="0.25"/>
  <cols>
    <col min="1" max="1" width="20.36328125" customWidth="1"/>
    <col min="2" max="3" width="11.453125" customWidth="1"/>
    <col min="4" max="4" width="13.7265625" customWidth="1"/>
    <col min="5" max="15" width="9" customWidth="1"/>
  </cols>
  <sheetData>
    <row r="1" spans="1:195" x14ac:dyDescent="0.25">
      <c r="A1" s="1" t="s">
        <v>0</v>
      </c>
      <c r="C1" s="2"/>
      <c r="D1" s="2"/>
      <c r="E1" s="2"/>
      <c r="F1" s="2"/>
      <c r="G1" s="2"/>
      <c r="H1" s="3"/>
      <c r="I1" s="2"/>
      <c r="J1" s="2"/>
      <c r="K1" s="2"/>
      <c r="L1" s="2"/>
      <c r="M1" s="2"/>
      <c r="N1" s="4"/>
      <c r="O1" s="5"/>
      <c r="P1" s="6"/>
      <c r="Q1" s="6"/>
      <c r="R1" s="6"/>
      <c r="S1" s="6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2"/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</row>
    <row r="2" spans="1:195" x14ac:dyDescent="0.25">
      <c r="A2" s="1" t="s">
        <v>26</v>
      </c>
      <c r="C2" s="2"/>
      <c r="D2" s="2"/>
      <c r="E2" s="2"/>
      <c r="F2" s="2"/>
      <c r="G2" s="2"/>
      <c r="H2" s="3"/>
      <c r="I2" s="2"/>
      <c r="J2" s="2"/>
      <c r="K2" s="2"/>
      <c r="L2" s="2"/>
      <c r="M2" s="2"/>
      <c r="N2" s="4"/>
      <c r="O2" s="5"/>
      <c r="P2" s="6"/>
      <c r="Q2" s="6"/>
      <c r="R2" s="6"/>
      <c r="S2" s="6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  <c r="DH2" s="2"/>
      <c r="DI2" s="2"/>
      <c r="DJ2" s="2"/>
      <c r="DK2" s="2"/>
      <c r="DL2" s="2"/>
      <c r="DM2" s="2"/>
      <c r="DN2" s="2"/>
      <c r="DO2" s="2"/>
      <c r="DP2" s="2"/>
      <c r="DQ2" s="2"/>
      <c r="DR2" s="2"/>
      <c r="DS2" s="2"/>
      <c r="DT2" s="2"/>
      <c r="DU2" s="2"/>
      <c r="DV2" s="2"/>
      <c r="DW2" s="2"/>
      <c r="DX2" s="2"/>
      <c r="DY2" s="2"/>
      <c r="DZ2" s="2"/>
      <c r="EA2" s="2"/>
      <c r="EB2" s="2"/>
      <c r="EC2" s="2"/>
      <c r="ED2" s="2"/>
      <c r="EE2" s="2"/>
      <c r="EF2" s="2"/>
      <c r="EG2" s="2"/>
      <c r="EH2" s="2"/>
      <c r="EI2" s="2"/>
      <c r="EJ2" s="2"/>
      <c r="EK2" s="2"/>
      <c r="EL2" s="2"/>
      <c r="EM2" s="2"/>
      <c r="EN2" s="2"/>
      <c r="EO2" s="2"/>
      <c r="EP2" s="2"/>
      <c r="EQ2" s="2"/>
      <c r="ER2" s="2"/>
      <c r="ES2" s="2"/>
      <c r="ET2" s="2"/>
      <c r="EU2" s="2"/>
      <c r="EV2" s="2"/>
      <c r="EW2" s="2"/>
      <c r="EX2" s="2"/>
      <c r="EY2" s="2"/>
      <c r="EZ2" s="2"/>
      <c r="FA2" s="2"/>
      <c r="FB2" s="2"/>
      <c r="FC2" s="2"/>
      <c r="FD2" s="2"/>
      <c r="FE2" s="2"/>
      <c r="FF2" s="2"/>
      <c r="FG2" s="2"/>
      <c r="FH2" s="2"/>
      <c r="FI2" s="2"/>
      <c r="FJ2" s="2"/>
      <c r="FK2" s="2"/>
      <c r="FL2" s="2"/>
      <c r="FM2" s="2"/>
      <c r="FN2" s="2"/>
      <c r="FO2" s="2"/>
      <c r="FP2" s="2"/>
      <c r="FQ2" s="2"/>
      <c r="FR2" s="2"/>
      <c r="FS2" s="2"/>
      <c r="FT2" s="2"/>
      <c r="FU2" s="2"/>
      <c r="FV2" s="2"/>
      <c r="FW2" s="2"/>
      <c r="FX2" s="2"/>
      <c r="FY2" s="2"/>
      <c r="FZ2" s="2"/>
      <c r="GA2" s="2"/>
      <c r="GB2" s="2"/>
      <c r="GC2" s="2"/>
      <c r="GD2" s="2"/>
      <c r="GE2" s="2"/>
      <c r="GF2" s="2"/>
      <c r="GG2" s="2"/>
      <c r="GH2" s="2"/>
      <c r="GI2" s="2"/>
      <c r="GJ2" s="2"/>
      <c r="GK2" s="2"/>
      <c r="GL2" s="2"/>
      <c r="GM2" s="2"/>
    </row>
    <row r="3" spans="1:195" x14ac:dyDescent="0.25">
      <c r="A3" s="7"/>
      <c r="B3" s="8"/>
      <c r="C3" s="9"/>
      <c r="D3" s="9"/>
      <c r="E3" s="9"/>
      <c r="F3" s="9"/>
      <c r="G3" s="9"/>
      <c r="H3" s="10"/>
      <c r="I3" s="9"/>
      <c r="J3" s="9"/>
      <c r="K3" s="9"/>
      <c r="L3" s="9"/>
      <c r="M3" s="9"/>
      <c r="N3" s="11"/>
      <c r="O3" s="12"/>
      <c r="P3" s="66" t="s">
        <v>2</v>
      </c>
      <c r="Q3" s="66"/>
      <c r="R3" s="66"/>
      <c r="S3" s="66"/>
      <c r="T3" s="66"/>
      <c r="U3" s="66"/>
      <c r="V3" s="66"/>
      <c r="W3" s="66"/>
      <c r="X3" s="66"/>
      <c r="Y3" s="66"/>
      <c r="Z3" s="66"/>
      <c r="AA3" s="66"/>
      <c r="AB3" s="66"/>
      <c r="AC3" s="66"/>
      <c r="AD3" s="66"/>
      <c r="AE3" s="66"/>
      <c r="AF3" s="66"/>
      <c r="AG3" s="66"/>
      <c r="AH3" s="66"/>
      <c r="AI3" s="66"/>
      <c r="AJ3" s="66"/>
      <c r="AK3" s="66"/>
      <c r="AL3" s="66"/>
      <c r="AM3" s="66"/>
      <c r="AN3" s="66"/>
      <c r="AO3" s="66"/>
      <c r="AP3" s="66"/>
      <c r="AQ3" s="66"/>
      <c r="AR3" s="66"/>
      <c r="AS3" s="66"/>
      <c r="AT3" s="67" t="s">
        <v>3</v>
      </c>
      <c r="AU3" s="67"/>
      <c r="AV3" s="67"/>
      <c r="AW3" s="67"/>
      <c r="AX3" s="67"/>
      <c r="AY3" s="67"/>
      <c r="AZ3" s="67"/>
      <c r="BA3" s="67"/>
      <c r="BB3" s="67"/>
      <c r="BC3" s="67"/>
      <c r="BD3" s="67"/>
      <c r="BE3" s="67"/>
      <c r="BF3" s="67"/>
      <c r="BG3" s="67"/>
      <c r="BH3" s="67"/>
      <c r="BI3" s="67"/>
      <c r="BJ3" s="67"/>
      <c r="BK3" s="67"/>
      <c r="BL3" s="67"/>
      <c r="BM3" s="67"/>
      <c r="BN3" s="67"/>
      <c r="BO3" s="67"/>
      <c r="BP3" s="67"/>
      <c r="BQ3" s="67"/>
      <c r="BR3" s="67"/>
      <c r="BS3" s="67"/>
      <c r="BT3" s="67"/>
      <c r="BU3" s="67"/>
      <c r="BV3" s="67"/>
      <c r="BW3" s="67"/>
      <c r="BX3" s="67"/>
      <c r="BY3" s="67"/>
      <c r="BZ3" s="67"/>
      <c r="CA3" s="67"/>
      <c r="CB3" s="67"/>
      <c r="CC3" s="67"/>
      <c r="CD3" s="67"/>
      <c r="CE3" s="67"/>
      <c r="CF3" s="67"/>
      <c r="CG3" s="67"/>
      <c r="CH3" s="67"/>
      <c r="CI3" s="67"/>
      <c r="CJ3" s="67"/>
      <c r="CK3" s="67"/>
      <c r="CL3" s="67"/>
      <c r="CM3" s="67"/>
      <c r="CN3" s="67"/>
      <c r="CO3" s="67"/>
      <c r="CP3" s="67"/>
      <c r="CQ3" s="67"/>
      <c r="CR3" s="67"/>
      <c r="CS3" s="67"/>
      <c r="CT3" s="67"/>
      <c r="CU3" s="67"/>
      <c r="CV3" s="67"/>
      <c r="CW3" s="67"/>
      <c r="CX3" s="67"/>
      <c r="CY3" s="67"/>
      <c r="CZ3" s="67"/>
      <c r="DA3" s="67"/>
      <c r="DB3" s="67"/>
      <c r="DC3" s="67"/>
      <c r="DD3" s="67"/>
      <c r="DE3" s="67"/>
      <c r="DF3" s="67"/>
      <c r="DG3" s="67"/>
      <c r="DH3" s="67"/>
      <c r="DI3" s="67"/>
      <c r="DJ3" s="67"/>
      <c r="DK3" s="67"/>
      <c r="DL3" s="67"/>
      <c r="DM3" s="67"/>
      <c r="DN3" s="67"/>
      <c r="DO3" s="67"/>
      <c r="DP3" s="67"/>
      <c r="DQ3" s="67"/>
      <c r="DR3" s="67"/>
      <c r="DS3" s="67"/>
      <c r="DT3" s="67"/>
      <c r="DU3" s="67"/>
      <c r="DV3" s="67"/>
      <c r="DW3" s="67"/>
      <c r="DX3" s="67"/>
      <c r="DY3" s="67"/>
      <c r="DZ3" s="67"/>
      <c r="EA3" s="67"/>
      <c r="EB3" s="67"/>
      <c r="EC3" s="67"/>
      <c r="ED3" s="67"/>
      <c r="EE3" s="67"/>
      <c r="EF3" s="68" t="s">
        <v>4</v>
      </c>
      <c r="EG3" s="68"/>
      <c r="EH3" s="68"/>
      <c r="EI3" s="68"/>
      <c r="EJ3" s="68"/>
      <c r="EK3" s="68"/>
      <c r="EL3" s="68"/>
      <c r="EM3" s="68"/>
      <c r="EN3" s="68"/>
      <c r="EO3" s="68"/>
      <c r="EP3" s="68"/>
      <c r="EQ3" s="68"/>
      <c r="ER3" s="68"/>
      <c r="ES3" s="68"/>
      <c r="ET3" s="68"/>
      <c r="EU3" s="68"/>
      <c r="EV3" s="68"/>
      <c r="EW3" s="68"/>
      <c r="EX3" s="68"/>
      <c r="EY3" s="68"/>
      <c r="EZ3" s="68"/>
      <c r="FA3" s="68"/>
      <c r="FB3" s="68"/>
      <c r="FC3" s="68"/>
      <c r="FD3" s="68"/>
      <c r="FE3" s="68"/>
      <c r="FF3" s="68"/>
      <c r="FG3" s="68"/>
      <c r="FH3" s="68"/>
      <c r="FI3" s="68"/>
      <c r="FJ3" s="68"/>
      <c r="FK3" s="68"/>
      <c r="FL3" s="68"/>
      <c r="FM3" s="68"/>
      <c r="FN3" s="68"/>
      <c r="FO3" s="68"/>
      <c r="FP3" s="68"/>
      <c r="FQ3" s="68"/>
      <c r="FR3" s="68"/>
      <c r="FS3" s="68"/>
      <c r="FT3" s="68"/>
      <c r="FU3" s="68"/>
      <c r="FV3" s="68"/>
      <c r="FW3" s="68"/>
      <c r="FX3" s="68"/>
      <c r="FY3" s="68"/>
      <c r="FZ3" s="68"/>
      <c r="GA3" s="68"/>
      <c r="GB3" s="68"/>
      <c r="GC3" s="68"/>
      <c r="GD3" s="68"/>
      <c r="GE3" s="68"/>
      <c r="GF3" s="68"/>
      <c r="GG3" s="68"/>
      <c r="GH3" s="68"/>
      <c r="GI3" s="68"/>
      <c r="GJ3" s="68"/>
      <c r="GK3" s="68"/>
      <c r="GL3" s="68"/>
      <c r="GM3" s="68"/>
    </row>
    <row r="4" spans="1:195" ht="42" x14ac:dyDescent="0.25">
      <c r="A4" s="13" t="s">
        <v>5</v>
      </c>
      <c r="B4" s="14" t="s">
        <v>6</v>
      </c>
      <c r="C4" s="15" t="s">
        <v>7</v>
      </c>
      <c r="D4" s="15" t="s">
        <v>8</v>
      </c>
      <c r="E4" s="15" t="s">
        <v>9</v>
      </c>
      <c r="F4" s="15" t="s">
        <v>10</v>
      </c>
      <c r="G4" s="15" t="s">
        <v>11</v>
      </c>
      <c r="H4" s="16" t="s">
        <v>12</v>
      </c>
      <c r="I4" s="17" t="s">
        <v>13</v>
      </c>
      <c r="J4" s="17" t="s">
        <v>14</v>
      </c>
      <c r="K4" s="17" t="s">
        <v>15</v>
      </c>
      <c r="L4" s="15" t="s">
        <v>16</v>
      </c>
      <c r="M4" s="15" t="s">
        <v>27</v>
      </c>
      <c r="N4" s="18" t="s">
        <v>18</v>
      </c>
      <c r="O4" s="19"/>
      <c r="P4" s="20">
        <v>1</v>
      </c>
      <c r="Q4" s="20">
        <v>2</v>
      </c>
      <c r="R4" s="20">
        <v>3</v>
      </c>
      <c r="S4" s="20">
        <v>4</v>
      </c>
      <c r="T4" s="15">
        <v>5</v>
      </c>
      <c r="U4" s="15">
        <v>6</v>
      </c>
      <c r="V4" s="15">
        <v>7</v>
      </c>
      <c r="W4" s="15">
        <v>8</v>
      </c>
      <c r="X4" s="15">
        <v>9</v>
      </c>
      <c r="Y4" s="15">
        <v>10</v>
      </c>
      <c r="Z4" s="15">
        <v>11</v>
      </c>
      <c r="AA4" s="15">
        <v>12</v>
      </c>
      <c r="AB4" s="15">
        <v>13</v>
      </c>
      <c r="AC4" s="15">
        <v>14</v>
      </c>
      <c r="AD4" s="15">
        <v>15</v>
      </c>
      <c r="AE4" s="15">
        <v>16</v>
      </c>
      <c r="AF4" s="15">
        <v>17</v>
      </c>
      <c r="AG4" s="15">
        <v>18</v>
      </c>
      <c r="AH4" s="15">
        <v>19</v>
      </c>
      <c r="AI4" s="15">
        <v>20</v>
      </c>
      <c r="AJ4" s="15">
        <v>21</v>
      </c>
      <c r="AK4" s="15">
        <v>22</v>
      </c>
      <c r="AL4" s="15">
        <v>23</v>
      </c>
      <c r="AM4" s="15">
        <v>24</v>
      </c>
      <c r="AN4" s="15">
        <v>25</v>
      </c>
      <c r="AO4" s="15">
        <v>26</v>
      </c>
      <c r="AP4" s="15">
        <v>27</v>
      </c>
      <c r="AQ4" s="15">
        <v>28</v>
      </c>
      <c r="AR4" s="15">
        <v>29</v>
      </c>
      <c r="AS4" s="15">
        <v>30</v>
      </c>
      <c r="AT4" s="15">
        <v>31</v>
      </c>
      <c r="AU4" s="15">
        <v>32</v>
      </c>
      <c r="AV4" s="15">
        <v>33</v>
      </c>
      <c r="AW4" s="15">
        <v>34</v>
      </c>
      <c r="AX4" s="15">
        <v>35</v>
      </c>
      <c r="AY4" s="15">
        <v>36</v>
      </c>
      <c r="AZ4" s="15">
        <v>37</v>
      </c>
      <c r="BA4" s="15">
        <v>38</v>
      </c>
      <c r="BB4" s="15">
        <v>39</v>
      </c>
      <c r="BC4" s="15">
        <v>40</v>
      </c>
      <c r="BD4" s="15">
        <v>41</v>
      </c>
      <c r="BE4" s="15">
        <v>42</v>
      </c>
      <c r="BF4" s="15">
        <v>43</v>
      </c>
      <c r="BG4" s="15">
        <v>44</v>
      </c>
      <c r="BH4" s="15">
        <v>45</v>
      </c>
      <c r="BI4" s="15">
        <v>46</v>
      </c>
      <c r="BJ4" s="15">
        <v>47</v>
      </c>
      <c r="BK4" s="15">
        <v>48</v>
      </c>
      <c r="BL4" s="15">
        <v>49</v>
      </c>
      <c r="BM4" s="15">
        <v>50</v>
      </c>
      <c r="BN4" s="15">
        <v>51</v>
      </c>
      <c r="BO4" s="15">
        <v>52</v>
      </c>
      <c r="BP4" s="15">
        <v>53</v>
      </c>
      <c r="BQ4" s="15">
        <v>54</v>
      </c>
      <c r="BR4" s="15">
        <v>55</v>
      </c>
      <c r="BS4" s="15">
        <v>56</v>
      </c>
      <c r="BT4" s="15">
        <v>57</v>
      </c>
      <c r="BU4" s="15">
        <v>58</v>
      </c>
      <c r="BV4" s="15">
        <v>59</v>
      </c>
      <c r="BW4" s="15">
        <v>60</v>
      </c>
      <c r="BX4" s="15">
        <v>61</v>
      </c>
      <c r="BY4" s="15">
        <v>62</v>
      </c>
      <c r="BZ4" s="15">
        <v>63</v>
      </c>
      <c r="CA4" s="15">
        <v>64</v>
      </c>
      <c r="CB4" s="15">
        <v>65</v>
      </c>
      <c r="CC4" s="15">
        <v>66</v>
      </c>
      <c r="CD4" s="15">
        <v>67</v>
      </c>
      <c r="CE4" s="15">
        <v>68</v>
      </c>
      <c r="CF4" s="15">
        <v>69</v>
      </c>
      <c r="CG4" s="15">
        <v>70</v>
      </c>
      <c r="CH4" s="15">
        <v>71</v>
      </c>
      <c r="CI4" s="15">
        <v>72</v>
      </c>
      <c r="CJ4" s="15">
        <v>73</v>
      </c>
      <c r="CK4" s="15">
        <v>74</v>
      </c>
      <c r="CL4" s="15">
        <v>75</v>
      </c>
      <c r="CM4" s="15">
        <v>76</v>
      </c>
      <c r="CN4" s="15">
        <v>77</v>
      </c>
      <c r="CO4" s="15">
        <v>78</v>
      </c>
      <c r="CP4" s="15">
        <v>79</v>
      </c>
      <c r="CQ4" s="15">
        <v>80</v>
      </c>
      <c r="CR4" s="15">
        <v>81</v>
      </c>
      <c r="CS4" s="15">
        <v>82</v>
      </c>
      <c r="CT4" s="15">
        <v>83</v>
      </c>
      <c r="CU4" s="15">
        <v>84</v>
      </c>
      <c r="CV4" s="15">
        <v>85</v>
      </c>
      <c r="CW4" s="15">
        <v>86</v>
      </c>
      <c r="CX4" s="15">
        <v>87</v>
      </c>
      <c r="CY4" s="15">
        <v>88</v>
      </c>
      <c r="CZ4" s="15">
        <v>89</v>
      </c>
      <c r="DA4" s="15">
        <v>90</v>
      </c>
      <c r="DB4" s="15">
        <v>91</v>
      </c>
      <c r="DC4" s="15">
        <v>92</v>
      </c>
      <c r="DD4" s="15">
        <v>93</v>
      </c>
      <c r="DE4" s="15">
        <v>94</v>
      </c>
      <c r="DF4" s="15">
        <v>95</v>
      </c>
      <c r="DG4" s="15">
        <v>96</v>
      </c>
      <c r="DH4" s="15">
        <v>97</v>
      </c>
      <c r="DI4" s="15">
        <v>98</v>
      </c>
      <c r="DJ4" s="15">
        <v>99</v>
      </c>
      <c r="DK4" s="15">
        <v>100</v>
      </c>
      <c r="DL4" s="15">
        <v>101</v>
      </c>
      <c r="DM4" s="15">
        <v>102</v>
      </c>
      <c r="DN4" s="15">
        <v>103</v>
      </c>
      <c r="DO4" s="15">
        <v>104</v>
      </c>
      <c r="DP4" s="15">
        <v>105</v>
      </c>
      <c r="DQ4" s="15">
        <v>106</v>
      </c>
      <c r="DR4" s="15">
        <v>107</v>
      </c>
      <c r="DS4" s="15">
        <v>108</v>
      </c>
      <c r="DT4" s="15">
        <v>109</v>
      </c>
      <c r="DU4" s="15">
        <v>110</v>
      </c>
      <c r="DV4" s="15">
        <v>111</v>
      </c>
      <c r="DW4" s="15">
        <v>112</v>
      </c>
      <c r="DX4" s="15">
        <v>113</v>
      </c>
      <c r="DY4" s="15">
        <v>114</v>
      </c>
      <c r="DZ4" s="15">
        <v>115</v>
      </c>
      <c r="EA4" s="15">
        <v>116</v>
      </c>
      <c r="EB4" s="15">
        <v>117</v>
      </c>
      <c r="EC4" s="15">
        <v>118</v>
      </c>
      <c r="ED4" s="15">
        <v>119</v>
      </c>
      <c r="EE4" s="15">
        <v>120</v>
      </c>
      <c r="EF4" s="15">
        <v>121</v>
      </c>
      <c r="EG4" s="15">
        <v>122</v>
      </c>
      <c r="EH4" s="15">
        <v>123</v>
      </c>
      <c r="EI4" s="15">
        <v>124</v>
      </c>
      <c r="EJ4" s="15">
        <v>125</v>
      </c>
      <c r="EK4" s="15">
        <v>126</v>
      </c>
      <c r="EL4" s="15">
        <v>127</v>
      </c>
      <c r="EM4" s="15">
        <v>128</v>
      </c>
      <c r="EN4" s="15">
        <v>129</v>
      </c>
      <c r="EO4" s="15">
        <v>130</v>
      </c>
      <c r="EP4" s="15">
        <v>131</v>
      </c>
      <c r="EQ4" s="15">
        <v>132</v>
      </c>
      <c r="ER4" s="15">
        <v>133</v>
      </c>
      <c r="ES4" s="15">
        <v>134</v>
      </c>
      <c r="ET4" s="15">
        <v>135</v>
      </c>
      <c r="EU4" s="15">
        <v>136</v>
      </c>
      <c r="EV4" s="15">
        <v>137</v>
      </c>
      <c r="EW4" s="15">
        <v>138</v>
      </c>
      <c r="EX4" s="15">
        <v>139</v>
      </c>
      <c r="EY4" s="15">
        <v>140</v>
      </c>
      <c r="EZ4" s="15">
        <v>141</v>
      </c>
      <c r="FA4" s="15">
        <v>142</v>
      </c>
      <c r="FB4" s="15">
        <v>143</v>
      </c>
      <c r="FC4" s="15">
        <v>144</v>
      </c>
      <c r="FD4" s="15">
        <v>145</v>
      </c>
      <c r="FE4" s="15">
        <v>146</v>
      </c>
      <c r="FF4" s="15">
        <v>147</v>
      </c>
      <c r="FG4" s="15">
        <v>148</v>
      </c>
      <c r="FH4" s="15">
        <v>149</v>
      </c>
      <c r="FI4" s="15">
        <v>150</v>
      </c>
      <c r="FJ4" s="15">
        <v>151</v>
      </c>
      <c r="FK4" s="15">
        <v>152</v>
      </c>
      <c r="FL4" s="15">
        <v>153</v>
      </c>
      <c r="FM4" s="15">
        <v>154</v>
      </c>
      <c r="FN4" s="15">
        <v>155</v>
      </c>
      <c r="FO4" s="15">
        <v>156</v>
      </c>
      <c r="FP4" s="15">
        <v>157</v>
      </c>
      <c r="FQ4" s="15">
        <v>158</v>
      </c>
      <c r="FR4" s="15">
        <v>159</v>
      </c>
      <c r="FS4" s="15">
        <v>160</v>
      </c>
      <c r="FT4" s="15">
        <v>161</v>
      </c>
      <c r="FU4" s="15">
        <v>162</v>
      </c>
      <c r="FV4" s="15">
        <v>163</v>
      </c>
      <c r="FW4" s="15">
        <v>164</v>
      </c>
      <c r="FX4" s="15">
        <v>165</v>
      </c>
      <c r="FY4" s="15">
        <v>166</v>
      </c>
      <c r="FZ4" s="15">
        <v>167</v>
      </c>
      <c r="GA4" s="15">
        <v>168</v>
      </c>
      <c r="GB4" s="15">
        <v>169</v>
      </c>
      <c r="GC4" s="15">
        <v>170</v>
      </c>
      <c r="GD4" s="15">
        <v>171</v>
      </c>
      <c r="GE4" s="15">
        <v>172</v>
      </c>
      <c r="GF4" s="15">
        <v>173</v>
      </c>
      <c r="GG4" s="15">
        <v>174</v>
      </c>
      <c r="GH4" s="15">
        <v>175</v>
      </c>
      <c r="GI4" s="15">
        <v>176</v>
      </c>
      <c r="GJ4" s="15">
        <v>177</v>
      </c>
      <c r="GK4" s="15">
        <v>178</v>
      </c>
      <c r="GL4" s="15">
        <v>179</v>
      </c>
      <c r="GM4" s="15">
        <v>180</v>
      </c>
    </row>
    <row r="5" spans="1:195" x14ac:dyDescent="0.25">
      <c r="A5" s="7" t="s">
        <v>22</v>
      </c>
      <c r="B5" s="21">
        <v>46062</v>
      </c>
      <c r="C5" s="9">
        <v>134</v>
      </c>
      <c r="D5" s="9" t="s">
        <v>94</v>
      </c>
      <c r="E5" s="9">
        <v>3569</v>
      </c>
      <c r="F5" s="9"/>
      <c r="G5" s="9">
        <v>1431</v>
      </c>
      <c r="H5" s="10">
        <v>0.28620000000000001</v>
      </c>
      <c r="I5" s="9"/>
      <c r="J5" s="9">
        <v>41</v>
      </c>
      <c r="K5" s="9"/>
      <c r="L5" s="9">
        <v>5000</v>
      </c>
      <c r="M5" s="11">
        <v>8</v>
      </c>
      <c r="N5" s="11">
        <v>0</v>
      </c>
      <c r="O5" s="22"/>
      <c r="P5" s="23">
        <f>SUMIFS(销售取值基础数据!J:J,销售取值基础数据!I:I,$A5,销售取值基础数据!B:B,$P$4)</f>
        <v>15</v>
      </c>
      <c r="Q5" s="23">
        <f>IF($C5&gt;Q$4,SUMIFS(销售取值基础数据!J:J,销售取值基础数据!I:I,$A5,销售取值基础数据!B:B,Q$4),($L5-SUM($P5))*80%/(180-P$4))</f>
        <v>16</v>
      </c>
      <c r="R5" s="23">
        <f>IF($C5&gt;R$4,SUMIFS(销售取值基础数据!$J:$J,销售取值基础数据!$I:$I,$A5,销售取值基础数据!$B:$B,R$4),($L5-SUM($P5:Q5))*80%/(180-Q$4))</f>
        <v>17</v>
      </c>
      <c r="S5" s="23">
        <f>IF($C5&gt;S$4,SUMIFS(销售取值基础数据!$J:$J,销售取值基础数据!$I:$I,$A5,销售取值基础数据!$B:$B,S$4),($L5-SUM($P5:R5))*80%/(180-R$4))</f>
        <v>7</v>
      </c>
      <c r="T5" s="23">
        <f>IF($C5&gt;T$4,SUMIFS(销售取值基础数据!$J:$J,销售取值基础数据!$I:$I,$A5,销售取值基础数据!$B:$B,T$4),($L5-SUM($P5:S5))*80%/(180-S$4))</f>
        <v>8</v>
      </c>
      <c r="U5" s="23">
        <f>IF($C5&gt;U$4,SUMIFS(销售取值基础数据!$J:$J,销售取值基础数据!$I:$I,$A5,销售取值基础数据!$B:$B,U$4),($L5-SUM($P5:T5))*80%/(180-T$4))</f>
        <v>9</v>
      </c>
      <c r="V5" s="23">
        <f>IF($C5&gt;V$4,SUMIFS(销售取值基础数据!$J:$J,销售取值基础数据!$I:$I,$A5,销售取值基础数据!$B:$B,V$4),($L5-SUM($P5:U5))*80%/(180-U$4))</f>
        <v>10</v>
      </c>
      <c r="W5" s="23">
        <f>IF($C5&gt;W$4,SUMIFS(销售取值基础数据!$J:$J,销售取值基础数据!$I:$I,$A5,销售取值基础数据!$B:$B,W$4),($L5-SUM($P5:V5))*80%/(180-V$4))</f>
        <v>15</v>
      </c>
      <c r="X5" s="23">
        <f>IF($C5&gt;X$4,SUMIFS(销售取值基础数据!$J:$J,销售取值基础数据!$I:$I,$A5,销售取值基础数据!$B:$B,X$4),($L5-SUM($P5:W5))*80%/(180-W$4))</f>
        <v>14</v>
      </c>
      <c r="Y5" s="23">
        <f>IF($C5&gt;Y$4,SUMIFS(销售取值基础数据!$J:$J,销售取值基础数据!$I:$I,$A5,销售取值基础数据!$B:$B,Y$4),($L5-SUM($P5:X5))*80%/(180-X$4))</f>
        <v>13</v>
      </c>
      <c r="Z5" s="23">
        <f>IF($C5&gt;Z$4,SUMIFS(销售取值基础数据!$J:$J,销售取值基础数据!$I:$I,$A5,销售取值基础数据!$B:$B,Z$4),($L5-SUM($P5:Y5))*80%/(180-Y$4))</f>
        <v>15</v>
      </c>
      <c r="AA5" s="23">
        <f>IF($C5&gt;AA$4,SUMIFS(销售取值基础数据!$J:$J,销售取值基础数据!$I:$I,$A5,销售取值基础数据!$B:$B,AA$4),($L5-SUM($P5:Z5))*80%/(180-Z$4))</f>
        <v>10</v>
      </c>
      <c r="AB5" s="23">
        <f>IF($C5&gt;AB$4,SUMIFS(销售取值基础数据!$J:$J,销售取值基础数据!$I:$I,$A5,销售取值基础数据!$B:$B,AB$4),($L5-SUM($P5:AA5))*80%/(180-AA$4))</f>
        <v>11</v>
      </c>
      <c r="AC5" s="23">
        <f>IF($C5&gt;AC$4,SUMIFS(销售取值基础数据!$J:$J,销售取值基础数据!$I:$I,$A5,销售取值基础数据!$B:$B,AC$4),($L5-SUM($P5:AB5))*80%/(180-AB$4))</f>
        <v>12</v>
      </c>
      <c r="AD5" s="23">
        <f>IF($C5&gt;AD$4,SUMIFS(销售取值基础数据!$J:$J,销售取值基础数据!$I:$I,$A5,销售取值基础数据!$B:$B,AD$4),($L5-SUM($P5:AC5))*80%/(180-AC$4))</f>
        <v>9</v>
      </c>
      <c r="AE5" s="23">
        <f>IF($C5&gt;AE$4,SUMIFS(销售取值基础数据!$J:$J,销售取值基础数据!$I:$I,$A5,销售取值基础数据!$B:$B,AE$4),($L5-SUM($P5:AD5))*80%/(180-AD$4))</f>
        <v>10</v>
      </c>
      <c r="AF5" s="23">
        <f>IF($C5&gt;AF$4,SUMIFS(销售取值基础数据!$J:$J,销售取值基础数据!$I:$I,$A5,销售取值基础数据!$B:$B,AF$4),($L5-SUM($P5:AE5))*80%/(180-AE$4))</f>
        <v>10</v>
      </c>
      <c r="AG5" s="23">
        <f>IF($C5&gt;AG$4,SUMIFS(销售取值基础数据!$J:$J,销售取值基础数据!$I:$I,$A5,销售取值基础数据!$B:$B,AG$4),($L5-SUM($P5:AF5))*80%/(180-AF$4))</f>
        <v>13</v>
      </c>
      <c r="AH5" s="23">
        <f>IF($C5&gt;AH$4,SUMIFS(销售取值基础数据!$J:$J,销售取值基础数据!$I:$I,$A5,销售取值基础数据!$B:$B,AH$4),($L5-SUM($P5:AG5))*80%/(180-AG$4))</f>
        <v>15</v>
      </c>
      <c r="AI5" s="23">
        <f>IF($C5&gt;AI$4,SUMIFS(销售取值基础数据!$J:$J,销售取值基础数据!$I:$I,$A5,销售取值基础数据!$B:$B,AI$4),($L5-SUM($P5:AH5))*80%/(180-AH$4))</f>
        <v>10</v>
      </c>
      <c r="AJ5" s="23">
        <f>IF($C5&gt;AJ$4,SUMIFS(销售取值基础数据!$J:$J,销售取值基础数据!$I:$I,$A5,销售取值基础数据!$B:$B,AJ$4),($L5-SUM($P5:AI5))*80%/(180-AI$4))</f>
        <v>11</v>
      </c>
      <c r="AK5" s="23">
        <f>IF($C5&gt;AK$4,SUMIFS(销售取值基础数据!$J:$J,销售取值基础数据!$I:$I,$A5,销售取值基础数据!$B:$B,AK$4),($L5-SUM($P5:AJ5))*80%/(180-AJ$4))</f>
        <v>13</v>
      </c>
      <c r="AL5" s="23">
        <f>IF($C5&gt;AL$4,SUMIFS(销售取值基础数据!$J:$J,销售取值基础数据!$I:$I,$A5,销售取值基础数据!$B:$B,AL$4),($L5-SUM($P5:AK5))*80%/(180-AK$4))</f>
        <v>15</v>
      </c>
      <c r="AM5" s="23">
        <f>IF($C5&gt;AM$4,SUMIFS(销售取值基础数据!$J:$J,销售取值基础数据!$I:$I,$A5,销售取值基础数据!$B:$B,AM$4),($L5-SUM($P5:AL5))*80%/(180-AL$4))</f>
        <v>10</v>
      </c>
      <c r="AN5" s="23">
        <f>IF($C5&gt;AN$4,SUMIFS(销售取值基础数据!$J:$J,销售取值基础数据!$I:$I,$A5,销售取值基础数据!$B:$B,AN$4),($L5-SUM($P5:AM5))*80%/(180-AM$4))</f>
        <v>11</v>
      </c>
      <c r="AO5" s="23">
        <f>IF($C5&gt;AO$4,SUMIFS(销售取值基础数据!$J:$J,销售取值基础数据!$I:$I,$A5,销售取值基础数据!$B:$B,AO$4),($L5-SUM($P5:AN5))*80%/(180-AN$4))</f>
        <v>8</v>
      </c>
      <c r="AP5" s="23">
        <f>IF($C5&gt;AP$4,SUMIFS(销售取值基础数据!$J:$J,销售取值基础数据!$I:$I,$A5,销售取值基础数据!$B:$B,AP$4),($L5-SUM($P5:AO5))*80%/(180-AO$4))</f>
        <v>8</v>
      </c>
      <c r="AQ5" s="23">
        <f>IF($C5&gt;AQ$4,SUMIFS(销售取值基础数据!$J:$J,销售取值基础数据!$I:$I,$A5,销售取值基础数据!$B:$B,AQ$4),($L5-SUM($P5:AP5))*80%/(180-AP$4))</f>
        <v>9</v>
      </c>
      <c r="AR5" s="23">
        <f>IF($C5&gt;AR$4,SUMIFS(销售取值基础数据!$J:$J,销售取值基础数据!$I:$I,$A5,销售取值基础数据!$B:$B,AR$4),($L5-SUM($P5:AQ5))*80%/(180-AQ$4))</f>
        <v>10</v>
      </c>
      <c r="AS5" s="23">
        <f>IF($C5&gt;AS$4,SUMIFS(销售取值基础数据!$J:$J,销售取值基础数据!$I:$I,$A5,销售取值基础数据!$B:$B,AS$4),($L5-SUM($P5:AR5))*80%/(180-AR$4))</f>
        <v>15</v>
      </c>
      <c r="AT5" s="23">
        <f>IF($C5&gt;AT$4,SUMIFS(销售取值基础数据!$J:$J,销售取值基础数据!$I:$I,$A5,销售取值基础数据!$B:$B,AT$4),($L5-SUM($P5:AS5))*110%/(180-AS$4))</f>
        <v>14</v>
      </c>
      <c r="AU5" s="23">
        <f>IF($C5&gt;AU$4,SUMIFS(销售取值基础数据!$J:$J,销售取值基础数据!$I:$I,$A5,销售取值基础数据!$B:$B,AU$4),($L5-SUM($P5:AT5))*110%/(180-AT$4))</f>
        <v>13</v>
      </c>
      <c r="AV5" s="23">
        <f>IF($C5&gt;AV$4,SUMIFS(销售取值基础数据!$J:$J,销售取值基础数据!$I:$I,$A5,销售取值基础数据!$B:$B,AV$4),($L5-SUM($P5:AU5))*110%/(180-AU$4))</f>
        <v>15</v>
      </c>
      <c r="AW5" s="23">
        <f>IF($C5&gt;AW$4,SUMIFS(销售取值基础数据!$J:$J,销售取值基础数据!$I:$I,$A5,销售取值基础数据!$B:$B,AW$4),($L5-SUM($P5:AV5))*110%/(180-AV$4))</f>
        <v>10</v>
      </c>
      <c r="AX5" s="23">
        <f>IF($C5&gt;AX$4,SUMIFS(销售取值基础数据!$J:$J,销售取值基础数据!$I:$I,$A5,销售取值基础数据!$B:$B,AX$4),($L5-SUM($P5:AW5))*110%/(180-AW$4))</f>
        <v>11</v>
      </c>
      <c r="AY5" s="23">
        <f>IF($C5&gt;AY$4,SUMIFS(销售取值基础数据!$J:$J,销售取值基础数据!$I:$I,$A5,销售取值基础数据!$B:$B,AY$4),($L5-SUM($P5:AX5))*110%/(180-AX$4))</f>
        <v>12</v>
      </c>
      <c r="AZ5" s="23">
        <f>IF($C5&gt;AZ$4,SUMIFS(销售取值基础数据!$J:$J,销售取值基础数据!$I:$I,$A5,销售取值基础数据!$B:$B,AZ$4),($L5-SUM($P5:AY5))*110%/(180-AY$4))</f>
        <v>9</v>
      </c>
      <c r="BA5" s="23">
        <f>IF($C5&gt;BA$4,SUMIFS(销售取值基础数据!$J:$J,销售取值基础数据!$I:$I,$A5,销售取值基础数据!$B:$B,BA$4),($L5-SUM($P5:AZ5))*110%/(180-AZ$4))</f>
        <v>10</v>
      </c>
      <c r="BB5" s="23">
        <f>IF($C5&gt;BB$4,SUMIFS(销售取值基础数据!$J:$J,销售取值基础数据!$I:$I,$A5,销售取值基础数据!$B:$B,BB$4),($L5-SUM($P5:BA5))*110%/(180-BA$4))</f>
        <v>10</v>
      </c>
      <c r="BC5" s="23">
        <f>IF($C5&gt;BC$4,SUMIFS(销售取值基础数据!$J:$J,销售取值基础数据!$I:$I,$A5,销售取值基础数据!$B:$B,BC$4),($L5-SUM($P5:BB5))*110%/(180-BB$4))</f>
        <v>13</v>
      </c>
      <c r="BD5" s="23">
        <f>IF($C5&gt;BD$4,SUMIFS(销售取值基础数据!$J:$J,销售取值基础数据!$I:$I,$A5,销售取值基础数据!$B:$B,BD$4),($L5-SUM($P5:BC5))*110%/(180-BC$4))</f>
        <v>15</v>
      </c>
      <c r="BE5" s="23">
        <f>IF($C5&gt;BE$4,SUMIFS(销售取值基础数据!$J:$J,销售取值基础数据!$I:$I,$A5,销售取值基础数据!$B:$B,BE$4),($L5-SUM($P5:BD5))*110%/(180-BD$4))</f>
        <v>10</v>
      </c>
      <c r="BF5" s="23">
        <f>IF($C5&gt;BF$4,SUMIFS(销售取值基础数据!$J:$J,销售取值基础数据!$I:$I,$A5,销售取值基础数据!$B:$B,BF$4),($L5-SUM($P5:BE5))*110%/(180-BE$4))</f>
        <v>11</v>
      </c>
      <c r="BG5" s="23">
        <f>IF($C5&gt;BG$4,SUMIFS(销售取值基础数据!$J:$J,销售取值基础数据!$I:$I,$A5,销售取值基础数据!$B:$B,BG$4),($L5-SUM($P5:BF5))*110%/(180-BF$4))</f>
        <v>13</v>
      </c>
      <c r="BH5" s="23">
        <f>IF($C5&gt;BH$4,SUMIFS(销售取值基础数据!$J:$J,销售取值基础数据!$I:$I,$A5,销售取值基础数据!$B:$B,BH$4),($L5-SUM($P5:BG5))*110%/(180-BG$4))</f>
        <v>15</v>
      </c>
      <c r="BI5" s="23">
        <f>IF($C5&gt;BI$4,SUMIFS(销售取值基础数据!$J:$J,销售取值基础数据!$I:$I,$A5,销售取值基础数据!$B:$B,BI$4),($L5-SUM($P5:BH5))*110%/(180-BH$4))</f>
        <v>14</v>
      </c>
      <c r="BJ5" s="23">
        <f>IF($C5&gt;BJ$4,SUMIFS(销售取值基础数据!$J:$J,销售取值基础数据!$I:$I,$A5,销售取值基础数据!$B:$B,BJ$4),($L5-SUM($P5:BI5))*110%/(180-BI$4))</f>
        <v>13</v>
      </c>
      <c r="BK5" s="23">
        <f>IF($C5&gt;BK$4,SUMIFS(销售取值基础数据!$J:$J,销售取值基础数据!$I:$I,$A5,销售取值基础数据!$B:$B,BK$4),($L5-SUM($P5:BJ5))*110%/(180-BJ$4))</f>
        <v>15</v>
      </c>
      <c r="BL5" s="23">
        <f>IF($C5&gt;BL$4,SUMIFS(销售取值基础数据!$J:$J,销售取值基础数据!$I:$I,$A5,销售取值基础数据!$B:$B,BL$4),($L5-SUM($P5:BK5))*110%/(180-BK$4))</f>
        <v>10</v>
      </c>
      <c r="BM5" s="23">
        <f>IF($C5&gt;BM$4,SUMIFS(销售取值基础数据!$J:$J,销售取值基础数据!$I:$I,$A5,销售取值基础数据!$B:$B,BM$4),($L5-SUM($P5:BL5))*110%/(180-BL$4))</f>
        <v>11</v>
      </c>
      <c r="BN5" s="23">
        <f>IF($C5&gt;BN$4,SUMIFS(销售取值基础数据!$J:$J,销售取值基础数据!$I:$I,$A5,销售取值基础数据!$B:$B,BN$4),($L5-SUM($P5:BM5))*110%/(180-BM$4))</f>
        <v>12</v>
      </c>
      <c r="BO5" s="23">
        <f>IF($C5&gt;BO$4,SUMIFS(销售取值基础数据!$J:$J,销售取值基础数据!$I:$I,$A5,销售取值基础数据!$B:$B,BO$4),($L5-SUM($P5:BN5))*110%/(180-BN$4))</f>
        <v>9</v>
      </c>
      <c r="BP5" s="23">
        <f>IF($C5&gt;BP$4,SUMIFS(销售取值基础数据!$J:$J,销售取值基础数据!$I:$I,$A5,销售取值基础数据!$B:$B,BP$4),($L5-SUM($P5:BO5))*110%/(180-BO$4))</f>
        <v>10</v>
      </c>
      <c r="BQ5" s="23">
        <f>IF($C5&gt;BQ$4,SUMIFS(销售取值基础数据!$J:$J,销售取值基础数据!$I:$I,$A5,销售取值基础数据!$B:$B,BQ$4),($L5-SUM($P5:BP5))*110%/(180-BP$4))</f>
        <v>10</v>
      </c>
      <c r="BR5" s="23">
        <f>IF($C5&gt;BR$4,SUMIFS(销售取值基础数据!$J:$J,销售取值基础数据!$I:$I,$A5,销售取值基础数据!$B:$B,BR$4),($L5-SUM($P5:BQ5))*110%/(180-BQ$4))</f>
        <v>10</v>
      </c>
      <c r="BS5" s="23">
        <f>IF($C5&gt;BS$4,SUMIFS(销售取值基础数据!$J:$J,销售取值基础数据!$I:$I,$A5,销售取值基础数据!$B:$B,BS$4),($L5-SUM($P5:BR5))*110%/(180-BR$4))</f>
        <v>15</v>
      </c>
      <c r="BT5" s="23">
        <f>IF($C5&gt;BT$4,SUMIFS(销售取值基础数据!$J:$J,销售取值基础数据!$I:$I,$A5,销售取值基础数据!$B:$B,BT$4),($L5-SUM($P5:BS5))*110%/(180-BS$4))</f>
        <v>10</v>
      </c>
      <c r="BU5" s="23">
        <f>IF($C5&gt;BU$4,SUMIFS(销售取值基础数据!$J:$J,销售取值基础数据!$I:$I,$A5,销售取值基础数据!$B:$B,BU$4),($L5-SUM($P5:BT5))*110%/(180-BT$4))</f>
        <v>11</v>
      </c>
      <c r="BV5" s="23">
        <f>IF($C5&gt;BV$4,SUMIFS(销售取值基础数据!$J:$J,销售取值基础数据!$I:$I,$A5,销售取值基础数据!$B:$B,BV$4),($L5-SUM($P5:BU5))*110%/(180-BU$4))</f>
        <v>12</v>
      </c>
      <c r="BW5" s="23">
        <f>IF($C5&gt;BW$4,SUMIFS(销售取值基础数据!$J:$J,销售取值基础数据!$I:$I,$A5,销售取值基础数据!$B:$B,BW$4),($L5-SUM($P5:BV5))*110%/(180-BV$4))</f>
        <v>13</v>
      </c>
      <c r="BX5" s="23">
        <f>IF($C5&gt;BX$4,SUMIFS(销售取值基础数据!$J:$J,销售取值基础数据!$I:$I,$A5,销售取值基础数据!$B:$B,BX$4),($L5-SUM($P5:BW5))*110%/(180-BW$4))</f>
        <v>7</v>
      </c>
      <c r="BY5" s="23">
        <f>IF($C5&gt;BY$4,SUMIFS(销售取值基础数据!$J:$J,销售取值基础数据!$I:$I,$A5,销售取值基础数据!$B:$B,BY$4),($L5-SUM($P5:BX5))*110%/(180-BX$4))</f>
        <v>8</v>
      </c>
      <c r="BZ5" s="23">
        <f>IF($C5&gt;BZ$4,SUMIFS(销售取值基础数据!$J:$J,销售取值基础数据!$I:$I,$A5,销售取值基础数据!$B:$B,BZ$4),($L5-SUM($P5:BY5))*110%/(180-BY$4))</f>
        <v>9</v>
      </c>
      <c r="CA5" s="23">
        <f>IF($C5&gt;CA$4,SUMIFS(销售取值基础数据!$J:$J,销售取值基础数据!$I:$I,$A5,销售取值基础数据!$B:$B,CA$4),($L5-SUM($P5:BZ5))*110%/(180-BZ$4))</f>
        <v>10</v>
      </c>
      <c r="CB5" s="23">
        <f>IF($C5&gt;CB$4,SUMIFS(销售取值基础数据!$J:$J,销售取值基础数据!$I:$I,$A5,销售取值基础数据!$B:$B,CB$4),($L5-SUM($P5:CA5))*110%/(180-CA$4))</f>
        <v>15</v>
      </c>
      <c r="CC5" s="23">
        <f>IF($C5&gt;CC$4,SUMIFS(销售取值基础数据!$J:$J,销售取值基础数据!$I:$I,$A5,销售取值基础数据!$B:$B,CC$4),($L5-SUM($P5:CB5))*110%/(180-CB$4))</f>
        <v>14</v>
      </c>
      <c r="CD5" s="23">
        <f>IF($C5&gt;CD$4,SUMIFS(销售取值基础数据!$J:$J,销售取值基础数据!$I:$I,$A5,销售取值基础数据!$B:$B,CD$4),($L5-SUM($P5:CC5))*110%/(180-CC$4))</f>
        <v>13</v>
      </c>
      <c r="CE5" s="23">
        <f>IF($C5&gt;CE$4,SUMIFS(销售取值基础数据!$J:$J,销售取值基础数据!$I:$I,$A5,销售取值基础数据!$B:$B,CE$4),($L5-SUM($P5:CD5))*110%/(180-CD$4))</f>
        <v>10</v>
      </c>
      <c r="CF5" s="23">
        <f>IF($C5&gt;CF$4,SUMIFS(销售取值基础数据!$J:$J,销售取值基础数据!$I:$I,$A5,销售取值基础数据!$B:$B,CF$4),($L5-SUM($P5:CE5))*110%/(180-CE$4))</f>
        <v>15</v>
      </c>
      <c r="CG5" s="23">
        <f>IF($C5&gt;CG$4,SUMIFS(销售取值基础数据!$J:$J,销售取值基础数据!$I:$I,$A5,销售取值基础数据!$B:$B,CG$4),($L5-SUM($P5:CF5))*110%/(180-CF$4))</f>
        <v>10</v>
      </c>
      <c r="CH5" s="23">
        <f>IF($C5&gt;CH$4,SUMIFS(销售取值基础数据!$J:$J,销售取值基础数据!$I:$I,$A5,销售取值基础数据!$B:$B,CH$4),($L5-SUM($P5:CG5))*110%/(180-CG$4))</f>
        <v>11</v>
      </c>
      <c r="CI5" s="23">
        <f>IF($C5&gt;CI$4,SUMIFS(销售取值基础数据!$J:$J,销售取值基础数据!$I:$I,$A5,销售取值基础数据!$B:$B,CI$4),($L5-SUM($P5:CH5))*110%/(180-CH$4))</f>
        <v>12</v>
      </c>
      <c r="CJ5" s="23">
        <f>IF($C5&gt;CJ$4,SUMIFS(销售取值基础数据!$J:$J,销售取值基础数据!$I:$I,$A5,销售取值基础数据!$B:$B,CJ$4),($L5-SUM($P5:CI5))*110%/(180-CI$4))</f>
        <v>13</v>
      </c>
      <c r="CK5" s="23">
        <f>IF($C5&gt;CK$4,SUMIFS(销售取值基础数据!$J:$J,销售取值基础数据!$I:$I,$A5,销售取值基础数据!$B:$B,CK$4),($L5-SUM($P5:CJ5))*110%/(180-CJ$4))</f>
        <v>7</v>
      </c>
      <c r="CL5" s="23">
        <f>IF($C5&gt;CL$4,SUMIFS(销售取值基础数据!$J:$J,销售取值基础数据!$I:$I,$A5,销售取值基础数据!$B:$B,CL$4),($L5-SUM($P5:CK5))*110%/(180-CK$4))</f>
        <v>8</v>
      </c>
      <c r="CM5" s="23">
        <f>IF($C5&gt;CM$4,SUMIFS(销售取值基础数据!$J:$J,销售取值基础数据!$I:$I,$A5,销售取值基础数据!$B:$B,CM$4),($L5-SUM($P5:CL5))*110%/(180-CL$4))</f>
        <v>9</v>
      </c>
      <c r="CN5" s="23">
        <f>IF($C5&gt;CN$4,SUMIFS(销售取值基础数据!$J:$J,销售取值基础数据!$I:$I,$A5,销售取值基础数据!$B:$B,CN$4),($L5-SUM($P5:CM5))*110%/(180-CM$4))</f>
        <v>13</v>
      </c>
      <c r="CO5" s="23">
        <f>IF($C5&gt;CO$4,SUMIFS(销售取值基础数据!$J:$J,销售取值基础数据!$I:$I,$A5,销售取值基础数据!$B:$B,CO$4),($L5-SUM($P5:CN5))*110%/(180-CN$4))</f>
        <v>7</v>
      </c>
      <c r="CP5" s="23">
        <f>IF($C5&gt;CP$4,SUMIFS(销售取值基础数据!$J:$J,销售取值基础数据!$I:$I,$A5,销售取值基础数据!$B:$B,CP$4),($L5-SUM($P5:CO5))*110%/(180-CO$4))</f>
        <v>8</v>
      </c>
      <c r="CQ5" s="23">
        <f>IF($C5&gt;CQ$4,SUMIFS(销售取值基础数据!$J:$J,销售取值基础数据!$I:$I,$A5,销售取值基础数据!$B:$B,CQ$4),($L5-SUM($P5:CP5))*110%/(180-CP$4))</f>
        <v>9</v>
      </c>
      <c r="CR5" s="23">
        <f>IF($C5&gt;CR$4,SUMIFS(销售取值基础数据!$J:$J,销售取值基础数据!$I:$I,$A5,销售取值基础数据!$B:$B,CR$4),($L5-SUM($P5:CQ5))*110%/(180-CQ$4))</f>
        <v>10</v>
      </c>
      <c r="CS5" s="23">
        <f>IF($C5&gt;CS$4,SUMIFS(销售取值基础数据!$J:$J,销售取值基础数据!$I:$I,$A5,销售取值基础数据!$B:$B,CS$4),($L5-SUM($P5:CR5))*110%/(180-CR$4))</f>
        <v>15</v>
      </c>
      <c r="CT5" s="23">
        <f>IF($C5&gt;CT$4,SUMIFS(销售取值基础数据!$J:$J,销售取值基础数据!$I:$I,$A5,销售取值基础数据!$B:$B,CT$4),($L5-SUM($P5:CS5))*110%/(180-CS$4))</f>
        <v>14</v>
      </c>
      <c r="CU5" s="23">
        <f>IF($C5&gt;CU$4,SUMIFS(销售取值基础数据!$J:$J,销售取值基础数据!$I:$I,$A5,销售取值基础数据!$B:$B,CU$4),($L5-SUM($P5:CT5))*110%/(180-CT$4))</f>
        <v>13</v>
      </c>
      <c r="CV5" s="23">
        <f>IF($C5&gt;CV$4,SUMIFS(销售取值基础数据!$J:$J,销售取值基础数据!$I:$I,$A5,销售取值基础数据!$B:$B,CV$4),($L5-SUM($P5:CU5))*110%/(180-CU$4))</f>
        <v>15</v>
      </c>
      <c r="CW5" s="23">
        <f>IF($C5&gt;CW$4,SUMIFS(销售取值基础数据!$J:$J,销售取值基础数据!$I:$I,$A5,销售取值基础数据!$B:$B,CW$4),($L5-SUM($P5:CV5))*110%/(180-CV$4))</f>
        <v>10</v>
      </c>
      <c r="CX5" s="23">
        <f>IF($C5&gt;CX$4,SUMIFS(销售取值基础数据!$J:$J,销售取值基础数据!$I:$I,$A5,销售取值基础数据!$B:$B,CX$4),($L5-SUM($P5:CW5))*110%/(180-CW$4))</f>
        <v>11</v>
      </c>
      <c r="CY5" s="23">
        <f>IF($C5&gt;CY$4,SUMIFS(销售取值基础数据!$J:$J,销售取值基础数据!$I:$I,$A5,销售取值基础数据!$B:$B,CY$4),($L5-SUM($P5:CX5))*110%/(180-CX$4))</f>
        <v>12</v>
      </c>
      <c r="CZ5" s="23">
        <f>IF($C5&gt;CZ$4,SUMIFS(销售取值基础数据!$J:$J,销售取值基础数据!$I:$I,$A5,销售取值基础数据!$B:$B,CZ$4),($L5-SUM($P5:CY5))*110%/(180-CY$4))</f>
        <v>9</v>
      </c>
      <c r="DA5" s="23">
        <f>IF($C5&gt;DA$4,SUMIFS(销售取值基础数据!$J:$J,销售取值基础数据!$I:$I,$A5,销售取值基础数据!$B:$B,DA$4),($L5-SUM($P5:CZ5))*110%/(180-CZ$4))</f>
        <v>10</v>
      </c>
      <c r="DB5" s="23">
        <f>IF($C5&gt;DB$4,SUMIFS(销售取值基础数据!$J:$J,销售取值基础数据!$I:$I,$A5,销售取值基础数据!$B:$B,DB$4),($L5-SUM($P5:DA5))*110%/(180-DA$4))</f>
        <v>15</v>
      </c>
      <c r="DC5" s="23">
        <f>IF($C5&gt;DC$4,SUMIFS(销售取值基础数据!$J:$J,销售取值基础数据!$I:$I,$A5,销售取值基础数据!$B:$B,DC$4),($L5-SUM($P5:DB5))*110%/(180-DB$4))</f>
        <v>14</v>
      </c>
      <c r="DD5" s="23">
        <f>IF($C5&gt;DD$4,SUMIFS(销售取值基础数据!$J:$J,销售取值基础数据!$I:$I,$A5,销售取值基础数据!$B:$B,DD$4),($L5-SUM($P5:DC5))*110%/(180-DC$4))</f>
        <v>13</v>
      </c>
      <c r="DE5" s="23">
        <f>IF($C5&gt;DE$4,SUMIFS(销售取值基础数据!$J:$J,销售取值基础数据!$I:$I,$A5,销售取值基础数据!$B:$B,DE$4),($L5-SUM($P5:DD5))*110%/(180-DD$4))</f>
        <v>10</v>
      </c>
      <c r="DF5" s="23">
        <f>IF($C5&gt;DF$4,SUMIFS(销售取值基础数据!$J:$J,销售取值基础数据!$I:$I,$A5,销售取值基础数据!$B:$B,DF$4),($L5-SUM($P5:DE5))*110%/(180-DE$4))</f>
        <v>15</v>
      </c>
      <c r="DG5" s="23">
        <f>IF($C5&gt;DG$4,SUMIFS(销售取值基础数据!$J:$J,销售取值基础数据!$I:$I,$A5,销售取值基础数据!$B:$B,DG$4),($L5-SUM($P5:DF5))*110%/(180-DF$4))</f>
        <v>10</v>
      </c>
      <c r="DH5" s="23">
        <f>IF($C5&gt;DH$4,SUMIFS(销售取值基础数据!$J:$J,销售取值基础数据!$I:$I,$A5,销售取值基础数据!$B:$B,DH$4),($L5-SUM($P5:DG5))*110%/(180-DG$4))</f>
        <v>13</v>
      </c>
      <c r="DI5" s="23">
        <f>IF($C5&gt;DI$4,SUMIFS(销售取值基础数据!$J:$J,销售取值基础数据!$I:$I,$A5,销售取值基础数据!$B:$B,DI$4),($L5-SUM($P5:DH5))*110%/(180-DH$4))</f>
        <v>8</v>
      </c>
      <c r="DJ5" s="23">
        <f>IF($C5&gt;DJ$4,SUMIFS(销售取值基础数据!$J:$J,销售取值基础数据!$I:$I,$A5,销售取值基础数据!$B:$B,DJ$4),($L5-SUM($P5:DI5))*110%/(180-DI$4))</f>
        <v>9</v>
      </c>
      <c r="DK5" s="23">
        <f>IF($C5&gt;DK$4,SUMIFS(销售取值基础数据!$J:$J,销售取值基础数据!$I:$I,$A5,销售取值基础数据!$B:$B,DK$4),($L5-SUM($P5:DJ5))*110%/(180-DJ$4))</f>
        <v>13</v>
      </c>
      <c r="DL5" s="23">
        <f>IF($C5&gt;DL$4,SUMIFS(销售取值基础数据!$J:$J,销售取值基础数据!$I:$I,$A5,销售取值基础数据!$B:$B,DL$4),($L5-SUM($P5:DK5))*110%/(180-DK$4))</f>
        <v>7</v>
      </c>
      <c r="DM5" s="23">
        <f>IF($C5&gt;DM$4,SUMIFS(销售取值基础数据!$J:$J,销售取值基础数据!$I:$I,$A5,销售取值基础数据!$B:$B,DM$4),($L5-SUM($P5:DL5))*110%/(180-DL$4))</f>
        <v>8</v>
      </c>
      <c r="DN5" s="23">
        <f>IF($C5&gt;DN$4,SUMIFS(销售取值基础数据!$J:$J,销售取值基础数据!$I:$I,$A5,销售取值基础数据!$B:$B,DN$4),($L5-SUM($P5:DM5))*110%/(180-DM$4))</f>
        <v>9</v>
      </c>
      <c r="DO5" s="23">
        <f>IF($C5&gt;DO$4,SUMIFS(销售取值基础数据!$J:$J,销售取值基础数据!$I:$I,$A5,销售取值基础数据!$B:$B,DO$4),($L5-SUM($P5:DN5))*110%/(180-DN$4))</f>
        <v>10</v>
      </c>
      <c r="DP5" s="23">
        <f>IF($C5&gt;DP$4,SUMIFS(销售取值基础数据!$J:$J,销售取值基础数据!$I:$I,$A5,销售取值基础数据!$B:$B,DP$4),($L5-SUM($P5:DO5))*110%/(180-DO$4))</f>
        <v>15</v>
      </c>
      <c r="DQ5" s="23">
        <f>IF($C5&gt;DQ$4,SUMIFS(销售取值基础数据!$J:$J,销售取值基础数据!$I:$I,$A5,销售取值基础数据!$B:$B,DQ$4),($L5-SUM($P5:DP5))*110%/(180-DP$4))</f>
        <v>14</v>
      </c>
      <c r="DR5" s="23">
        <f>IF($C5&gt;DR$4,SUMIFS(销售取值基础数据!$J:$J,销售取值基础数据!$I:$I,$A5,销售取值基础数据!$B:$B,DR$4),($L5-SUM($P5:DQ5))*110%/(180-DQ$4))</f>
        <v>13</v>
      </c>
      <c r="DS5" s="23">
        <f>IF($C5&gt;DS$4,SUMIFS(销售取值基础数据!$J:$J,销售取值基础数据!$I:$I,$A5,销售取值基础数据!$B:$B,DS$4),($L5-SUM($P5:DR5))*110%/(180-DR$4))</f>
        <v>15</v>
      </c>
      <c r="DT5" s="23">
        <f>IF($C5&gt;DT$4,SUMIFS(销售取值基础数据!$J:$J,销售取值基础数据!$I:$I,$A5,销售取值基础数据!$B:$B,DT$4),($L5-SUM($P5:DS5))*110%/(180-DS$4))</f>
        <v>10</v>
      </c>
      <c r="DU5" s="23">
        <f>IF($C5&gt;DU$4,SUMIFS(销售取值基础数据!$J:$J,销售取值基础数据!$I:$I,$A5,销售取值基础数据!$B:$B,DU$4),($L5-SUM($P5:DT5))*110%/(180-DT$4))</f>
        <v>11</v>
      </c>
      <c r="DV5" s="23">
        <f>IF($C5&gt;DV$4,SUMIFS(销售取值基础数据!$J:$J,销售取值基础数据!$I:$I,$A5,销售取值基础数据!$B:$B,DV$4),($L5-SUM($P5:DU5))*110%/(180-DU$4))</f>
        <v>12</v>
      </c>
      <c r="DW5" s="23">
        <f>IF($C5&gt;DW$4,SUMIFS(销售取值基础数据!$J:$J,销售取值基础数据!$I:$I,$A5,销售取值基础数据!$B:$B,DW$4),($L5-SUM($P5:DV5))*110%/(180-DV$4))</f>
        <v>9</v>
      </c>
      <c r="DX5" s="23">
        <f>IF($C5&gt;DX$4,SUMIFS(销售取值基础数据!$J:$J,销售取值基础数据!$I:$I,$A5,销售取值基础数据!$B:$B,DX$4),($L5-SUM($P5:DW5))*110%/(180-DW$4))</f>
        <v>10</v>
      </c>
      <c r="DY5" s="23">
        <f>IF($C5&gt;DY$4,SUMIFS(销售取值基础数据!$J:$J,销售取值基础数据!$I:$I,$A5,销售取值基础数据!$B:$B,DY$4),($L5-SUM($P5:DX5))*110%/(180-DX$4))</f>
        <v>15</v>
      </c>
      <c r="DZ5" s="23">
        <f>IF($C5&gt;DZ$4,SUMIFS(销售取值基础数据!$J:$J,销售取值基础数据!$I:$I,$A5,销售取值基础数据!$B:$B,DZ$4),($L5-SUM($P5:DY5))*110%/(180-DY$4))</f>
        <v>14</v>
      </c>
      <c r="EA5" s="23">
        <f>IF($C5&gt;EA$4,SUMIFS(销售取值基础数据!$J:$J,销售取值基础数据!$I:$I,$A5,销售取值基础数据!$B:$B,EA$4),($L5-SUM($P5:DZ5))*110%/(180-DZ$4))</f>
        <v>13</v>
      </c>
      <c r="EB5" s="23">
        <f>IF($C5&gt;EB$4,SUMIFS(销售取值基础数据!$J:$J,销售取值基础数据!$I:$I,$A5,销售取值基础数据!$B:$B,EB$4),($L5-SUM($P5:EA5))*110%/(180-EA$4))</f>
        <v>10</v>
      </c>
      <c r="EC5" s="23">
        <f>IF($C5&gt;EC$4,SUMIFS(销售取值基础数据!$J:$J,销售取值基础数据!$I:$I,$A5,销售取值基础数据!$B:$B,EC$4),($L5-SUM($P5:EB5))*110%/(180-EB$4))</f>
        <v>15</v>
      </c>
      <c r="ED5" s="23">
        <f>IF($C5&gt;ED$4,SUMIFS(销售取值基础数据!$J:$J,销售取值基础数据!$I:$I,$A5,销售取值基础数据!$B:$B,ED$4),($L5-SUM($P5:EC5))*110%/(180-EC$4))</f>
        <v>15</v>
      </c>
      <c r="EE5" s="23">
        <f>IF($C5&gt;EE$4,SUMIFS(销售取值基础数据!$J:$J,销售取值基础数据!$I:$I,$A5,销售取值基础数据!$B:$B,EE$4),($L5-SUM($P5:ED5))*110%/(180-ED$4))</f>
        <v>10</v>
      </c>
      <c r="EF5" s="23">
        <f>IF($C5&gt;EF$4,SUMIFS(销售取值基础数据!$J:$J,销售取值基础数据!$I:$I,$A5,销售取值基础数据!$B:$B,EF$4),($L5-SUM($P5:EE5))*100%/(180-EE$4))</f>
        <v>13</v>
      </c>
      <c r="EG5" s="23">
        <f>IF($C5&gt;EG$4,SUMIFS(销售取值基础数据!$J:$J,销售取值基础数据!$I:$I,$A5,销售取值基础数据!$B:$B,EG$4),($L5-SUM($P5:EF5))*100%/(180-EF$4))</f>
        <v>8</v>
      </c>
      <c r="EH5" s="23">
        <f>IF($C5&gt;EH$4,SUMIFS(销售取值基础数据!$J:$J,销售取值基础数据!$I:$I,$A5,销售取值基础数据!$B:$B,EH$4),($L5-SUM($P5:EG5))*100%/(180-EG$4))</f>
        <v>9</v>
      </c>
      <c r="EI5" s="23">
        <f>IF($C5&gt;EI$4,SUMIFS(销售取值基础数据!$J:$J,销售取值基础数据!$I:$I,$A5,销售取值基础数据!$B:$B,EI$4),($L5-SUM($P5:EH5))*100%/(180-EH$4))</f>
        <v>13</v>
      </c>
      <c r="EJ5" s="23">
        <f>IF($C5&gt;EJ$4,SUMIFS(销售取值基础数据!$J:$J,销售取值基础数据!$I:$I,$A5,销售取值基础数据!$B:$B,EJ$4),($L5-SUM($P5:EI5))*100%/(180-EI$4))</f>
        <v>7</v>
      </c>
      <c r="EK5" s="23">
        <f>IF($C5&gt;EK$4,SUMIFS(销售取值基础数据!$J:$J,销售取值基础数据!$I:$I,$A5,销售取值基础数据!$B:$B,EK$4),($L5-SUM($P5:EJ5))*100%/(180-EJ$4))</f>
        <v>4</v>
      </c>
      <c r="EL5" s="23">
        <f>IF($C5&gt;EL$4,SUMIFS(销售取值基础数据!$J:$J,销售取值基础数据!$I:$I,$A5,销售取值基础数据!$B:$B,EL$4),($L5-SUM($P5:EK5))*100%/(180-EK$4))</f>
        <v>8</v>
      </c>
      <c r="EM5" s="23">
        <f>IF($C5&gt;EM$4,SUMIFS(销售取值基础数据!$J:$J,销售取值基础数据!$I:$I,$A5,销售取值基础数据!$B:$B,EM$4),($L5-SUM($P5:EL5))*100%/(180-EL$4))</f>
        <v>20</v>
      </c>
      <c r="EN5" s="23">
        <f>IF($C5&gt;EN$4,SUMIFS(销售取值基础数据!$J:$J,销售取值基础数据!$I:$I,$A5,销售取值基础数据!$B:$B,EN$4),($L5-SUM($P5:EM5))*100%/(180-EM$4))</f>
        <v>14</v>
      </c>
      <c r="EO5" s="23">
        <f>IF($C5&gt;EO$4,SUMIFS(销售取值基础数据!$J:$J,销售取值基础数据!$I:$I,$A5,销售取值基础数据!$B:$B,EO$4),($L5-SUM($P5:EN5))*100%/(180-EN$4))</f>
        <v>0</v>
      </c>
      <c r="EP5" s="23">
        <f>IF($C5&gt;EP$4,SUMIFS(销售取值基础数据!$J:$J,销售取值基础数据!$I:$I,$A5,销售取值基础数据!$B:$B,EP$4),($L5-SUM($P5:EO5))*100%/(180-EO$4))</f>
        <v>0</v>
      </c>
      <c r="EQ5" s="23">
        <f>IF($C5&gt;EQ$4,SUMIFS(销售取值基础数据!$J:$J,销售取值基础数据!$I:$I,$A5,销售取值基础数据!$B:$B,EQ$4),($L5-SUM($P5:EP5))*100%/(180-EP$4))</f>
        <v>0</v>
      </c>
      <c r="ER5" s="23">
        <f>IF($C5&gt;ER$4,SUMIFS(销售取值基础数据!$J:$J,销售取值基础数据!$I:$I,$A5,销售取值基础数据!$B:$B,ER$4),($L5-SUM($P5:EQ5))*100%/(180-EQ$4))</f>
        <v>0</v>
      </c>
      <c r="ES5" s="23">
        <f>IF($C5&gt;ES$4,SUMIFS(销售取值基础数据!$J:$J,销售取值基础数据!$I:$I,$A5,销售取值基础数据!$B:$B,ES$4),($L5-SUM($P5:ER5))*100%/(180-ER$4))</f>
        <v>74.829787234042598</v>
      </c>
      <c r="ET5" s="23">
        <f>IF($C5&gt;ET$4,SUMIFS(销售取值基础数据!$J:$J,销售取值基础数据!$I:$I,$A5,销售取值基础数据!$B:$B,ET$4),($L5-SUM($P5:ES5))*100%/(180-ES$4))</f>
        <v>74.829787234042598</v>
      </c>
      <c r="EU5" s="23">
        <f>IF($C5&gt;EU$4,SUMIFS(销售取值基础数据!$J:$J,销售取值基础数据!$I:$I,$A5,销售取值基础数据!$B:$B,EU$4),($L5-SUM($P5:ET5))*100%/(180-ET$4))</f>
        <v>74.829787234042499</v>
      </c>
      <c r="EV5" s="23">
        <f>IF($C5&gt;EV$4,SUMIFS(销售取值基础数据!$J:$J,销售取值基础数据!$I:$I,$A5,销售取值基础数据!$B:$B,EV$4),($L5-SUM($P5:EU5))*100%/(180-EU$4))</f>
        <v>74.829787234042499</v>
      </c>
      <c r="EW5" s="23">
        <f>IF($C5&gt;EW$4,SUMIFS(销售取值基础数据!$J:$J,销售取值基础数据!$I:$I,$A5,销售取值基础数据!$B:$B,EW$4),($L5-SUM($P5:EV5))*100%/(180-EV$4))</f>
        <v>74.829787234042598</v>
      </c>
      <c r="EX5" s="23">
        <f>IF($C5&gt;EX$4,SUMIFS(销售取值基础数据!$J:$J,销售取值基础数据!$I:$I,$A5,销售取值基础数据!$B:$B,EX$4),($L5-SUM($P5:EW5))*100%/(180-EW$4))</f>
        <v>74.829787234042598</v>
      </c>
      <c r="EY5" s="23">
        <f>IF($C5&gt;EY$4,SUMIFS(销售取值基础数据!$J:$J,销售取值基础数据!$I:$I,$A5,销售取值基础数据!$B:$B,EY$4),($L5-SUM($P5:EX5))*100%/(180-EX$4))</f>
        <v>74.829787234042499</v>
      </c>
      <c r="EZ5" s="23">
        <f>IF($C5&gt;EZ$4,SUMIFS(销售取值基础数据!$J:$J,销售取值基础数据!$I:$I,$A5,销售取值基础数据!$B:$B,EZ$4),($L5-SUM($P5:EY5))*100%/(180-EY$4))</f>
        <v>74.829787234042598</v>
      </c>
      <c r="FA5" s="23">
        <f>IF($C5&gt;FA$4,SUMIFS(销售取值基础数据!$J:$J,销售取值基础数据!$I:$I,$A5,销售取值基础数据!$B:$B,FA$4),($L5-SUM($P5:EZ5))*100%/(180-EZ$4))</f>
        <v>74.829787234042598</v>
      </c>
      <c r="FB5" s="23">
        <f>IF($C5&gt;FB$4,SUMIFS(销售取值基础数据!$J:$J,销售取值基础数据!$I:$I,$A5,销售取值基础数据!$B:$B,FB$4),($L5-SUM($P5:FA5))*100%/(180-FA$4))</f>
        <v>74.829787234042598</v>
      </c>
      <c r="FC5" s="23">
        <f>IF($C5&gt;FC$4,SUMIFS(销售取值基础数据!$J:$J,销售取值基础数据!$I:$I,$A5,销售取值基础数据!$B:$B,FC$4),($L5-SUM($P5:FB5))*100%/(180-FB$4))</f>
        <v>74.829787234042499</v>
      </c>
      <c r="FD5" s="23">
        <f>IF($C5&gt;FD$4,SUMIFS(销售取值基础数据!$J:$J,销售取值基础数据!$I:$I,$A5,销售取值基础数据!$B:$B,FD$4),($L5-SUM($P5:FC5))*100%/(180-FC$4))</f>
        <v>74.829787234042499</v>
      </c>
      <c r="FE5" s="23">
        <f>IF($C5&gt;FE$4,SUMIFS(销售取值基础数据!$J:$J,销售取值基础数据!$I:$I,$A5,销售取值基础数据!$B:$B,FE$4),($L5-SUM($P5:FD5))*100%/(180-FD$4))</f>
        <v>74.829787234042499</v>
      </c>
      <c r="FF5" s="23">
        <f>IF($C5&gt;FF$4,SUMIFS(销售取值基础数据!$J:$J,销售取值基础数据!$I:$I,$A5,销售取值基础数据!$B:$B,FF$4),($L5-SUM($P5:FE5))*100%/(180-FE$4))</f>
        <v>74.829787234042499</v>
      </c>
      <c r="FG5" s="23">
        <f>IF($C5&gt;FG$4,SUMIFS(销售取值基础数据!$J:$J,销售取值基础数据!$I:$I,$A5,销售取值基础数据!$B:$B,FG$4),($L5-SUM($P5:FF5))*100%/(180-FF$4))</f>
        <v>74.829787234042499</v>
      </c>
      <c r="FH5" s="23">
        <f>IF($C5&gt;FH$4,SUMIFS(销售取值基础数据!$J:$J,销售取值基础数据!$I:$I,$A5,销售取值基础数据!$B:$B,FH$4),($L5-SUM($P5:FG5))*100%/(180-FG$4))</f>
        <v>74.829787234042499</v>
      </c>
      <c r="FI5" s="23">
        <f>IF($C5&gt;FI$4,SUMIFS(销售取值基础数据!$J:$J,销售取值基础数据!$I:$I,$A5,销售取值基础数据!$B:$B,FI$4),($L5-SUM($P5:FH5))*100%/(180-FH$4))</f>
        <v>74.829787234042499</v>
      </c>
      <c r="FJ5" s="23">
        <f>IF($C5&gt;FJ$4,SUMIFS(销售取值基础数据!$J:$J,销售取值基础数据!$I:$I,$A5,销售取值基础数据!$B:$B,FJ$4),($L5-SUM($P5:FI5))*100%/(180-FI$4))</f>
        <v>74.829787234042499</v>
      </c>
      <c r="FK5" s="23">
        <f>IF($C5&gt;FK$4,SUMIFS(销售取值基础数据!$J:$J,销售取值基础数据!$I:$I,$A5,销售取值基础数据!$B:$B,FK$4),($L5-SUM($P5:FJ5))*100%/(180-FJ$4))</f>
        <v>74.829787234042499</v>
      </c>
      <c r="FL5" s="23">
        <f>IF($C5&gt;FL$4,SUMIFS(销售取值基础数据!$J:$J,销售取值基础数据!$I:$I,$A5,销售取值基础数据!$B:$B,FL$4),($L5-SUM($P5:FK5))*100%/(180-FK$4))</f>
        <v>74.829787234042499</v>
      </c>
      <c r="FM5" s="23">
        <f>IF($C5&gt;FM$4,SUMIFS(销售取值基础数据!$J:$J,销售取值基础数据!$I:$I,$A5,销售取值基础数据!$B:$B,FM$4),($L5-SUM($P5:FL5))*100%/(180-FL$4))</f>
        <v>74.829787234042499</v>
      </c>
      <c r="FN5" s="23">
        <f>IF($C5&gt;FN$4,SUMIFS(销售取值基础数据!$J:$J,销售取值基础数据!$I:$I,$A5,销售取值基础数据!$B:$B,FN$4),($L5-SUM($P5:FM5))*100%/(180-FM$4))</f>
        <v>74.829787234042499</v>
      </c>
      <c r="FO5" s="23">
        <f>IF($C5&gt;FO$4,SUMIFS(销售取值基础数据!$J:$J,销售取值基础数据!$I:$I,$A5,销售取值基础数据!$B:$B,FO$4),($L5-SUM($P5:FN5))*100%/(180-FN$4))</f>
        <v>74.829787234042499</v>
      </c>
      <c r="FP5" s="23">
        <f>IF($C5&gt;FP$4,SUMIFS(销售取值基础数据!$J:$J,销售取值基础数据!$I:$I,$A5,销售取值基础数据!$B:$B,FP$4),($L5-SUM($P5:FO5))*100%/(180-FO$4))</f>
        <v>74.829787234042499</v>
      </c>
      <c r="FQ5" s="23">
        <f>IF($C5&gt;FQ$4,SUMIFS(销售取值基础数据!$J:$J,销售取值基础数据!$I:$I,$A5,销售取值基础数据!$B:$B,FQ$4),($L5-SUM($P5:FP5))*100%/(180-FP$4))</f>
        <v>74.829787234042499</v>
      </c>
      <c r="FR5" s="23">
        <f>IF($C5&gt;FR$4,SUMIFS(销售取值基础数据!$J:$J,销售取值基础数据!$I:$I,$A5,销售取值基础数据!$B:$B,FR$4),($L5-SUM($P5:FQ5))*100%/(180-FQ$4))</f>
        <v>74.829787234042499</v>
      </c>
      <c r="FS5" s="23">
        <f>IF($C5&gt;FS$4,SUMIFS(销售取值基础数据!$J:$J,销售取值基础数据!$I:$I,$A5,销售取值基础数据!$B:$B,FS$4),($L5-SUM($P5:FR5))*100%/(180-FR$4))</f>
        <v>74.829787234042499</v>
      </c>
      <c r="FT5" s="23">
        <f>IF($C5&gt;FT$4,SUMIFS(销售取值基础数据!$J:$J,销售取值基础数据!$I:$I,$A5,销售取值基础数据!$B:$B,FT$4),($L5-SUM($P5:FS5))*100%/(180-FS$4))</f>
        <v>74.829787234042399</v>
      </c>
      <c r="FU5" s="23">
        <f>IF($C5&gt;FU$4,SUMIFS(销售取值基础数据!$J:$J,销售取值基础数据!$I:$I,$A5,销售取值基础数据!$B:$B,FU$4),($L5-SUM($P5:FT5))*100%/(180-FT$4))</f>
        <v>74.829787234042399</v>
      </c>
      <c r="FV5" s="23">
        <f>IF($C5&gt;FV$4,SUMIFS(销售取值基础数据!$J:$J,销售取值基础数据!$I:$I,$A5,销售取值基础数据!$B:$B,FV$4),($L5-SUM($P5:FU5))*100%/(180-FU$4))</f>
        <v>74.829787234042399</v>
      </c>
      <c r="FW5" s="23">
        <f>IF($C5&gt;FW$4,SUMIFS(销售取值基础数据!$J:$J,销售取值基础数据!$I:$I,$A5,销售取值基础数据!$B:$B,FW$4),($L5-SUM($P5:FV5))*100%/(180-FV$4))</f>
        <v>74.829787234042499</v>
      </c>
      <c r="FX5" s="23">
        <f>IF($C5&gt;FX$4,SUMIFS(销售取值基础数据!$J:$J,销售取值基础数据!$I:$I,$A5,销售取值基础数据!$B:$B,FX$4),($L5-SUM($P5:FW5))*100%/(180-FW$4))</f>
        <v>74.829787234042399</v>
      </c>
      <c r="FY5" s="23">
        <f>IF($C5&gt;FY$4,SUMIFS(销售取值基础数据!$J:$J,销售取值基础数据!$I:$I,$A5,销售取值基础数据!$B:$B,FY$4),($L5-SUM($P5:FX5))*100%/(180-FX$4))</f>
        <v>74.829787234042399</v>
      </c>
      <c r="FZ5" s="23">
        <f>IF($C5&gt;FZ$4,SUMIFS(销售取值基础数据!$J:$J,销售取值基础数据!$I:$I,$A5,销售取值基础数据!$B:$B,FZ$4),($L5-SUM($P5:FY5))*100%/(180-FY$4))</f>
        <v>74.829787234042399</v>
      </c>
      <c r="GA5" s="23">
        <f>IF($C5&gt;GA$4,SUMIFS(销售取值基础数据!$J:$J,销售取值基础数据!$I:$I,$A5,销售取值基础数据!$B:$B,GA$4),($L5-SUM($P5:FZ5))*100%/(180-FZ$4))</f>
        <v>74.829787234042499</v>
      </c>
      <c r="GB5" s="23">
        <f>IF($C5&gt;GB$4,SUMIFS(销售取值基础数据!$J:$J,销售取值基础数据!$I:$I,$A5,销售取值基础数据!$B:$B,GB$4),($L5-SUM($P5:GA5))*100%/(180-GA$4))</f>
        <v>74.829787234042399</v>
      </c>
      <c r="GC5" s="23">
        <f>IF($C5&gt;GC$4,SUMIFS(销售取值基础数据!$J:$J,销售取值基础数据!$I:$I,$A5,销售取值基础数据!$B:$B,GC$4),($L5-SUM($P5:GB5))*100%/(180-GB$4))</f>
        <v>74.829787234042399</v>
      </c>
      <c r="GD5" s="23">
        <f>IF($C5&gt;GD$4,SUMIFS(销售取值基础数据!$J:$J,销售取值基础数据!$I:$I,$A5,销售取值基础数据!$B:$B,GD$4),($L5-SUM($P5:GC5))*100%/(180-GC$4))</f>
        <v>74.829787234042399</v>
      </c>
      <c r="GE5" s="23">
        <f>IF($C5&gt;GE$4,SUMIFS(销售取值基础数据!$J:$J,销售取值基础数据!$I:$I,$A5,销售取值基础数据!$B:$B,GE$4),($L5-SUM($P5:GD5))*100%/(180-GD$4))</f>
        <v>74.829787234042399</v>
      </c>
      <c r="GF5" s="23">
        <f>IF($C5&gt;GF$4,SUMIFS(销售取值基础数据!$J:$J,销售取值基础数据!$I:$I,$A5,销售取值基础数据!$B:$B,GF$4),($L5-SUM($P5:GE5))*100%/(180-GE$4))</f>
        <v>74.8297872340423</v>
      </c>
      <c r="GG5" s="23">
        <f>IF($C5&gt;GG$4,SUMIFS(销售取值基础数据!$J:$J,销售取值基础数据!$I:$I,$A5,销售取值基础数据!$B:$B,GG$4),($L5-SUM($P5:GF5))*100%/(180-GF$4))</f>
        <v>74.8297872340423</v>
      </c>
      <c r="GH5" s="23">
        <f>IF($C5&gt;GH$4,SUMIFS(销售取值基础数据!$J:$J,销售取值基础数据!$I:$I,$A5,销售取值基础数据!$B:$B,GH$4),($L5-SUM($P5:GG5))*100%/(180-GG$4))</f>
        <v>74.8297872340422</v>
      </c>
      <c r="GI5" s="23">
        <f>IF($C5&gt;GI$4,SUMIFS(销售取值基础数据!$J:$J,销售取值基础数据!$I:$I,$A5,销售取值基础数据!$B:$B,GI$4),($L5-SUM($P5:GH5))*100%/(180-GH$4))</f>
        <v>74.8297872340423</v>
      </c>
      <c r="GJ5" s="23">
        <f>IF($C5&gt;GJ$4,SUMIFS(销售取值基础数据!$J:$J,销售取值基础数据!$I:$I,$A5,销售取值基础数据!$B:$B,GJ$4),($L5-SUM($P5:GI5))*100%/(180-GI$4))</f>
        <v>74.8297872340422</v>
      </c>
      <c r="GK5" s="23">
        <f>IF($C5&gt;GK$4,SUMIFS(销售取值基础数据!$J:$J,销售取值基础数据!$I:$I,$A5,销售取值基础数据!$B:$B,GK$4),($L5-SUM($P5:GJ5))*100%/(180-GJ$4))</f>
        <v>74.829787234042101</v>
      </c>
      <c r="GL5" s="23">
        <f>IF($C5&gt;GL$4,SUMIFS(销售取值基础数据!$J:$J,销售取值基础数据!$I:$I,$A5,销售取值基础数据!$B:$B,GL$4),($L5-SUM($P5:GK5))*100%/(180-GK$4))</f>
        <v>74.8297872340422</v>
      </c>
      <c r="GM5" s="23">
        <f>IF($C5&gt;GM$4,SUMIFS(销售取值基础数据!$J:$J,销售取值基础数据!$I:$I,$A5,销售取值基础数据!$B:$B,GM$4),($L5-SUM($P5:GL5))*100%/(180-GL$4))</f>
        <v>74.829787234042698</v>
      </c>
    </row>
    <row r="6" spans="1:195" x14ac:dyDescent="0.25">
      <c r="A6" s="7" t="s">
        <v>23</v>
      </c>
      <c r="B6" s="21">
        <v>46134</v>
      </c>
      <c r="C6" s="9">
        <v>62</v>
      </c>
      <c r="D6" s="9" t="s">
        <v>95</v>
      </c>
      <c r="E6" s="9">
        <v>2366</v>
      </c>
      <c r="F6" s="9"/>
      <c r="G6" s="9">
        <v>634</v>
      </c>
      <c r="H6" s="10">
        <v>0.21133333333333301</v>
      </c>
      <c r="I6" s="9"/>
      <c r="J6" s="9">
        <v>61</v>
      </c>
      <c r="K6" s="9"/>
      <c r="L6" s="9">
        <v>3000</v>
      </c>
      <c r="M6" s="11">
        <v>15</v>
      </c>
      <c r="N6" s="11">
        <v>21.8705882352941</v>
      </c>
      <c r="O6" s="22"/>
      <c r="P6" s="23">
        <f>SUMIFS(销售取值基础数据!J:J,销售取值基础数据!I:I,$A6,销售取值基础数据!B:B,$P$4)</f>
        <v>10</v>
      </c>
      <c r="Q6" s="23">
        <f>IF($C6&gt;Q$4,SUMIFS(销售取值基础数据!J:J,销售取值基础数据!I:I,$A6,销售取值基础数据!B:B,Q$4),($L6-SUM($P6))*80%/(180-P$4))</f>
        <v>15</v>
      </c>
      <c r="R6" s="23">
        <f>IF($C6&gt;R$4,SUMIFS(销售取值基础数据!$J:$J,销售取值基础数据!$I:$I,$A6,销售取值基础数据!$B:$B,R$4),($L6-SUM($P6:Q6))*80%/(180-Q$4))</f>
        <v>10</v>
      </c>
      <c r="S6" s="23">
        <f>IF($C6&gt;S$4,SUMIFS(销售取值基础数据!$J:$J,销售取值基础数据!$I:$I,$A6,销售取值基础数据!$B:$B,S$4),($L6-SUM($P6:R6))*80%/(180-R$4))</f>
        <v>11</v>
      </c>
      <c r="T6" s="23">
        <f>IF($C6&gt;T$4,SUMIFS(销售取值基础数据!$J:$J,销售取值基础数据!$I:$I,$A6,销售取值基础数据!$B:$B,T$4),($L6-SUM($P6:S6))*80%/(180-S$4))</f>
        <v>12</v>
      </c>
      <c r="U6" s="23">
        <f>IF($C6&gt;U$4,SUMIFS(销售取值基础数据!$J:$J,销售取值基础数据!$I:$I,$A6,销售取值基础数据!$B:$B,U$4),($L6-SUM($P6:T6))*80%/(180-T$4))</f>
        <v>13</v>
      </c>
      <c r="V6" s="23">
        <f>IF($C6&gt;V$4,SUMIFS(销售取值基础数据!$J:$J,销售取值基础数据!$I:$I,$A6,销售取值基础数据!$B:$B,V$4),($L6-SUM($P6:U6))*80%/(180-U$4))</f>
        <v>7</v>
      </c>
      <c r="W6" s="23">
        <f>IF($C6&gt;W$4,SUMIFS(销售取值基础数据!$J:$J,销售取值基础数据!$I:$I,$A6,销售取值基础数据!$B:$B,W$4),($L6-SUM($P6:V6))*80%/(180-V$4))</f>
        <v>8</v>
      </c>
      <c r="X6" s="23">
        <f>IF($C6&gt;X$4,SUMIFS(销售取值基础数据!$J:$J,销售取值基础数据!$I:$I,$A6,销售取值基础数据!$B:$B,X$4),($L6-SUM($P6:W6))*80%/(180-W$4))</f>
        <v>9</v>
      </c>
      <c r="Y6" s="23">
        <f>IF($C6&gt;Y$4,SUMIFS(销售取值基础数据!$J:$J,销售取值基础数据!$I:$I,$A6,销售取值基础数据!$B:$B,Y$4),($L6-SUM($P6:X6))*80%/(180-X$4))</f>
        <v>10</v>
      </c>
      <c r="Z6" s="23">
        <f>IF($C6&gt;Z$4,SUMIFS(销售取值基础数据!$J:$J,销售取值基础数据!$I:$I,$A6,销售取值基础数据!$B:$B,Z$4),($L6-SUM($P6:Y6))*80%/(180-Y$4))</f>
        <v>15</v>
      </c>
      <c r="AA6" s="23">
        <f>IF($C6&gt;AA$4,SUMIFS(销售取值基础数据!$J:$J,销售取值基础数据!$I:$I,$A6,销售取值基础数据!$B:$B,AA$4),($L6-SUM($P6:Z6))*80%/(180-Z$4))</f>
        <v>14</v>
      </c>
      <c r="AB6" s="23">
        <f>IF($C6&gt;AB$4,SUMIFS(销售取值基础数据!$J:$J,销售取值基础数据!$I:$I,$A6,销售取值基础数据!$B:$B,AB$4),($L6-SUM($P6:AA6))*80%/(180-AA$4))</f>
        <v>13</v>
      </c>
      <c r="AC6" s="23">
        <f>IF($C6&gt;AC$4,SUMIFS(销售取值基础数据!$J:$J,销售取值基础数据!$I:$I,$A6,销售取值基础数据!$B:$B,AC$4),($L6-SUM($P6:AB6))*80%/(180-AB$4))</f>
        <v>10</v>
      </c>
      <c r="AD6" s="23">
        <f>IF($C6&gt;AD$4,SUMIFS(销售取值基础数据!$J:$J,销售取值基础数据!$I:$I,$A6,销售取值基础数据!$B:$B,AD$4),($L6-SUM($P6:AC6))*80%/(180-AC$4))</f>
        <v>15</v>
      </c>
      <c r="AE6" s="23">
        <f>IF($C6&gt;AE$4,SUMIFS(销售取值基础数据!$J:$J,销售取值基础数据!$I:$I,$A6,销售取值基础数据!$B:$B,AE$4),($L6-SUM($P6:AD6))*80%/(180-AD$4))</f>
        <v>10</v>
      </c>
      <c r="AF6" s="23">
        <f>IF($C6&gt;AF$4,SUMIFS(销售取值基础数据!$J:$J,销售取值基础数据!$I:$I,$A6,销售取值基础数据!$B:$B,AF$4),($L6-SUM($P6:AE6))*80%/(180-AE$4))</f>
        <v>11</v>
      </c>
      <c r="AG6" s="23">
        <f>IF($C6&gt;AG$4,SUMIFS(销售取值基础数据!$J:$J,销售取值基础数据!$I:$I,$A6,销售取值基础数据!$B:$B,AG$4),($L6-SUM($P6:AF6))*80%/(180-AF$4))</f>
        <v>12</v>
      </c>
      <c r="AH6" s="23">
        <f>IF($C6&gt;AH$4,SUMIFS(销售取值基础数据!$J:$J,销售取值基础数据!$I:$I,$A6,销售取值基础数据!$B:$B,AH$4),($L6-SUM($P6:AG6))*80%/(180-AG$4))</f>
        <v>13</v>
      </c>
      <c r="AI6" s="23">
        <f>IF($C6&gt;AI$4,SUMIFS(销售取值基础数据!$J:$J,销售取值基础数据!$I:$I,$A6,销售取值基础数据!$B:$B,AI$4),($L6-SUM($P6:AH6))*80%/(180-AH$4))</f>
        <v>7</v>
      </c>
      <c r="AJ6" s="23">
        <f>IF($C6&gt;AJ$4,SUMIFS(销售取值基础数据!$J:$J,销售取值基础数据!$I:$I,$A6,销售取值基础数据!$B:$B,AJ$4),($L6-SUM($P6:AI6))*80%/(180-AI$4))</f>
        <v>8</v>
      </c>
      <c r="AK6" s="23">
        <f>IF($C6&gt;AK$4,SUMIFS(销售取值基础数据!$J:$J,销售取值基础数据!$I:$I,$A6,销售取值基础数据!$B:$B,AK$4),($L6-SUM($P6:AJ6))*80%/(180-AJ$4))</f>
        <v>9</v>
      </c>
      <c r="AL6" s="23">
        <f>IF($C6&gt;AL$4,SUMIFS(销售取值基础数据!$J:$J,销售取值基础数据!$I:$I,$A6,销售取值基础数据!$B:$B,AL$4),($L6-SUM($P6:AK6))*80%/(180-AK$4))</f>
        <v>13</v>
      </c>
      <c r="AM6" s="23">
        <f>IF($C6&gt;AM$4,SUMIFS(销售取值基础数据!$J:$J,销售取值基础数据!$I:$I,$A6,销售取值基础数据!$B:$B,AM$4),($L6-SUM($P6:AL6))*80%/(180-AL$4))</f>
        <v>7</v>
      </c>
      <c r="AN6" s="23">
        <f>IF($C6&gt;AN$4,SUMIFS(销售取值基础数据!$J:$J,销售取值基础数据!$I:$I,$A6,销售取值基础数据!$B:$B,AN$4),($L6-SUM($P6:AM6))*80%/(180-AM$4))</f>
        <v>8</v>
      </c>
      <c r="AO6" s="23">
        <f>IF($C6&gt;AO$4,SUMIFS(销售取值基础数据!$J:$J,销售取值基础数据!$I:$I,$A6,销售取值基础数据!$B:$B,AO$4),($L6-SUM($P6:AN6))*80%/(180-AN$4))</f>
        <v>9</v>
      </c>
      <c r="AP6" s="23">
        <f>IF($C6&gt;AP$4,SUMIFS(销售取值基础数据!$J:$J,销售取值基础数据!$I:$I,$A6,销售取值基础数据!$B:$B,AP$4),($L6-SUM($P6:AO6))*80%/(180-AO$4))</f>
        <v>10</v>
      </c>
      <c r="AQ6" s="23">
        <f>IF($C6&gt;AQ$4,SUMIFS(销售取值基础数据!$J:$J,销售取值基础数据!$I:$I,$A6,销售取值基础数据!$B:$B,AQ$4),($L6-SUM($P6:AP6))*80%/(180-AP$4))</f>
        <v>15</v>
      </c>
      <c r="AR6" s="23">
        <f>IF($C6&gt;AR$4,SUMIFS(销售取值基础数据!$J:$J,销售取值基础数据!$I:$I,$A6,销售取值基础数据!$B:$B,AR$4),($L6-SUM($P6:AQ6))*80%/(180-AQ$4))</f>
        <v>14</v>
      </c>
      <c r="AS6" s="23">
        <f>IF($C6&gt;AS$4,SUMIFS(销售取值基础数据!$J:$J,销售取值基础数据!$I:$I,$A6,销售取值基础数据!$B:$B,AS$4),($L6-SUM($P6:AR6))*80%/(180-AR$4))</f>
        <v>13</v>
      </c>
      <c r="AT6" s="23">
        <f>IF($C6&gt;AT$4,SUMIFS(销售取值基础数据!$J:$J,销售取值基础数据!$I:$I,$A6,销售取值基础数据!$B:$B,AT$4),($L6-SUM($P6:AS6))*110%/(180-AS$4))</f>
        <v>15</v>
      </c>
      <c r="AU6" s="23">
        <f>IF($C6&gt;AU$4,SUMIFS(销售取值基础数据!$J:$J,销售取值基础数据!$I:$I,$A6,销售取值基础数据!$B:$B,AU$4),($L6-SUM($P6:AT6))*110%/(180-AT$4))</f>
        <v>10</v>
      </c>
      <c r="AV6" s="23">
        <f>IF($C6&gt;AV$4,SUMIFS(销售取值基础数据!$J:$J,销售取值基础数据!$I:$I,$A6,销售取值基础数据!$B:$B,AV$4),($L6-SUM($P6:AU6))*110%/(180-AU$4))</f>
        <v>11</v>
      </c>
      <c r="AW6" s="23">
        <f>IF($C6&gt;AW$4,SUMIFS(销售取值基础数据!$J:$J,销售取值基础数据!$I:$I,$A6,销售取值基础数据!$B:$B,AW$4),($L6-SUM($P6:AV6))*110%/(180-AV$4))</f>
        <v>12</v>
      </c>
      <c r="AX6" s="23">
        <f>IF($C6&gt;AX$4,SUMIFS(销售取值基础数据!$J:$J,销售取值基础数据!$I:$I,$A6,销售取值基础数据!$B:$B,AX$4),($L6-SUM($P6:AW6))*110%/(180-AW$4))</f>
        <v>9</v>
      </c>
      <c r="AY6" s="23">
        <f>IF($C6&gt;AY$4,SUMIFS(销售取值基础数据!$J:$J,销售取值基础数据!$I:$I,$A6,销售取值基础数据!$B:$B,AY$4),($L6-SUM($P6:AX6))*110%/(180-AX$4))</f>
        <v>10</v>
      </c>
      <c r="AZ6" s="23">
        <f>IF($C6&gt;AZ$4,SUMIFS(销售取值基础数据!$J:$J,销售取值基础数据!$I:$I,$A6,销售取值基础数据!$B:$B,AZ$4),($L6-SUM($P6:AY6))*110%/(180-AY$4))</f>
        <v>15</v>
      </c>
      <c r="BA6" s="23">
        <f>IF($C6&gt;BA$4,SUMIFS(销售取值基础数据!$J:$J,销售取值基础数据!$I:$I,$A6,销售取值基础数据!$B:$B,BA$4),($L6-SUM($P6:AZ6))*110%/(180-AZ$4))</f>
        <v>14</v>
      </c>
      <c r="BB6" s="23">
        <f>IF($C6&gt;BB$4,SUMIFS(销售取值基础数据!$J:$J,销售取值基础数据!$I:$I,$A6,销售取值基础数据!$B:$B,BB$4),($L6-SUM($P6:BA6))*110%/(180-BA$4))</f>
        <v>13</v>
      </c>
      <c r="BC6" s="23">
        <f>IF($C6&gt;BC$4,SUMIFS(销售取值基础数据!$J:$J,销售取值基础数据!$I:$I,$A6,销售取值基础数据!$B:$B,BC$4),($L6-SUM($P6:BB6))*110%/(180-BB$4))</f>
        <v>10</v>
      </c>
      <c r="BD6" s="23">
        <f>IF($C6&gt;BD$4,SUMIFS(销售取值基础数据!$J:$J,销售取值基础数据!$I:$I,$A6,销售取值基础数据!$B:$B,BD$4),($L6-SUM($P6:BC6))*110%/(180-BC$4))</f>
        <v>15</v>
      </c>
      <c r="BE6" s="23">
        <f>IF($C6&gt;BE$4,SUMIFS(销售取值基础数据!$J:$J,销售取值基础数据!$I:$I,$A6,销售取值基础数据!$B:$B,BE$4),($L6-SUM($P6:BD6))*110%/(180-BD$4))</f>
        <v>10</v>
      </c>
      <c r="BF6" s="23">
        <f>IF($C6&gt;BF$4,SUMIFS(销售取值基础数据!$J:$J,销售取值基础数据!$I:$I,$A6,销售取值基础数据!$B:$B,BF$4),($L6-SUM($P6:BE6))*110%/(180-BE$4))</f>
        <v>13</v>
      </c>
      <c r="BG6" s="23">
        <f>IF($C6&gt;BG$4,SUMIFS(销售取值基础数据!$J:$J,销售取值基础数据!$I:$I,$A6,销售取值基础数据!$B:$B,BG$4),($L6-SUM($P6:BF6))*110%/(180-BF$4))</f>
        <v>15</v>
      </c>
      <c r="BH6" s="23">
        <f>IF($C6&gt;BH$4,SUMIFS(销售取值基础数据!$J:$J,销售取值基础数据!$I:$I,$A6,销售取值基础数据!$B:$B,BH$4),($L6-SUM($P6:BG6))*110%/(180-BG$4))</f>
        <v>10</v>
      </c>
      <c r="BI6" s="23">
        <f>IF($C6&gt;BI$4,SUMIFS(销售取值基础数据!$J:$J,销售取值基础数据!$I:$I,$A6,销售取值基础数据!$B:$B,BI$4),($L6-SUM($P6:BH6))*110%/(180-BH$4))</f>
        <v>11</v>
      </c>
      <c r="BJ6" s="23">
        <f>IF($C6&gt;BJ$4,SUMIFS(销售取值基础数据!$J:$J,销售取值基础数据!$I:$I,$A6,销售取值基础数据!$B:$B,BJ$4),($L6-SUM($P6:BI6))*110%/(180-BI$4))</f>
        <v>13</v>
      </c>
      <c r="BK6" s="23">
        <f>IF($C6&gt;BK$4,SUMIFS(销售取值基础数据!$J:$J,销售取值基础数据!$I:$I,$A6,销售取值基础数据!$B:$B,BK$4),($L6-SUM($P6:BJ6))*110%/(180-BJ$4))</f>
        <v>15</v>
      </c>
      <c r="BL6" s="23">
        <f>IF($C6&gt;BL$4,SUMIFS(销售取值基础数据!$J:$J,销售取值基础数据!$I:$I,$A6,销售取值基础数据!$B:$B,BL$4),($L6-SUM($P6:BK6))*110%/(180-BK$4))</f>
        <v>10</v>
      </c>
      <c r="BM6" s="23">
        <f>IF($C6&gt;BM$4,SUMIFS(销售取值基础数据!$J:$J,销售取值基础数据!$I:$I,$A6,销售取值基础数据!$B:$B,BM$4),($L6-SUM($P6:BL6))*110%/(180-BL$4))</f>
        <v>11</v>
      </c>
      <c r="BN6" s="23">
        <f>IF($C6&gt;BN$4,SUMIFS(销售取值基础数据!$J:$J,销售取值基础数据!$I:$I,$A6,销售取值基础数据!$B:$B,BN$4),($L6-SUM($P6:BM6))*110%/(180-BM$4))</f>
        <v>8</v>
      </c>
      <c r="BO6" s="23">
        <f>IF($C6&gt;BO$4,SUMIFS(销售取值基础数据!$J:$J,销售取值基础数据!$I:$I,$A6,销售取值基础数据!$B:$B,BO$4),($L6-SUM($P6:BN6))*110%/(180-BN$4))</f>
        <v>13</v>
      </c>
      <c r="BP6" s="23">
        <f>IF($C6&gt;BP$4,SUMIFS(销售取值基础数据!$J:$J,销售取值基础数据!$I:$I,$A6,销售取值基础数据!$B:$B,BP$4),($L6-SUM($P6:BO6))*110%/(180-BO$4))</f>
        <v>15</v>
      </c>
      <c r="BQ6" s="23">
        <f>IF($C6&gt;BQ$4,SUMIFS(销售取值基础数据!$J:$J,销售取值基础数据!$I:$I,$A6,销售取值基础数据!$B:$B,BQ$4),($L6-SUM($P6:BP6))*110%/(180-BP$4))</f>
        <v>10</v>
      </c>
      <c r="BR6" s="23">
        <f>IF($C6&gt;BR$4,SUMIFS(销售取值基础数据!$J:$J,销售取值基础数据!$I:$I,$A6,销售取值基础数据!$B:$B,BR$4),($L6-SUM($P6:BQ6))*110%/(180-BQ$4))</f>
        <v>15</v>
      </c>
      <c r="BS6" s="23">
        <f>IF($C6&gt;BS$4,SUMIFS(销售取值基础数据!$J:$J,销售取值基础数据!$I:$I,$A6,销售取值基础数据!$B:$B,BS$4),($L6-SUM($P6:BR6))*110%/(180-BR$4))</f>
        <v>0</v>
      </c>
      <c r="BT6" s="23">
        <f>IF($C6&gt;BT$4,SUMIFS(销售取值基础数据!$J:$J,销售取值基础数据!$I:$I,$A6,销售取值基础数据!$B:$B,BT$4),($L6-SUM($P6:BS6))*110%/(180-BS$4))</f>
        <v>0</v>
      </c>
      <c r="BU6" s="23">
        <f>IF($C6&gt;BU$4,SUMIFS(销售取值基础数据!$J:$J,销售取值基础数据!$I:$I,$A6,销售取值基础数据!$B:$B,BU$4),($L6-SUM($P6:BT6))*110%/(180-BT$4))</f>
        <v>0</v>
      </c>
      <c r="BV6" s="23">
        <f>IF($C6&gt;BV$4,SUMIFS(销售取值基础数据!$J:$J,销售取值基础数据!$I:$I,$A6,销售取值基础数据!$B:$B,BV$4),($L6-SUM($P6:BU6))*110%/(180-BU$4))</f>
        <v>0</v>
      </c>
      <c r="BW6" s="23">
        <f>IF($C6&gt;BW$4,SUMIFS(销售取值基础数据!$J:$J,销售取值基础数据!$I:$I,$A6,销售取值基础数据!$B:$B,BW$4),($L6-SUM($P6:BV6))*110%/(180-BV$4))</f>
        <v>0</v>
      </c>
      <c r="BX6" s="23">
        <f>IF($C6&gt;BX$4,SUMIFS(销售取值基础数据!$J:$J,销售取值基础数据!$I:$I,$A6,销售取值基础数据!$B:$B,BX$4),($L6-SUM($P6:BW6))*110%/(180-BW$4))</f>
        <v>0</v>
      </c>
      <c r="BY6" s="23">
        <f>IF($C6&gt;BY$4,SUMIFS(销售取值基础数据!$J:$J,销售取值基础数据!$I:$I,$A6,销售取值基础数据!$B:$B,BY$4),($L6-SUM($P6:BX6))*110%/(180-BX$4))</f>
        <v>21.8705882352941</v>
      </c>
      <c r="BZ6" s="23">
        <f>IF($C6&gt;BZ$4,SUMIFS(销售取值基础数据!$J:$J,销售取值基础数据!$I:$I,$A6,销售取值基础数据!$B:$B,BZ$4),($L6-SUM($P6:BY6))*110%/(180-BY$4))</f>
        <v>21.852053838484501</v>
      </c>
      <c r="CA6" s="23">
        <f>IF($C6&gt;CA$4,SUMIFS(销售取值基础数据!$J:$J,销售取值基础数据!$I:$I,$A6,销售取值基础数据!$B:$B,CA$4),($L6-SUM($P6:BZ6))*110%/(180-BZ$4))</f>
        <v>21.833376869391799</v>
      </c>
      <c r="CB6" s="23">
        <f>IF($C6&gt;CB$4,SUMIFS(销售取值基础数据!$J:$J,销售取值基础数据!$I:$I,$A6,销售取值基础数据!$B:$B,CB$4),($L6-SUM($P6:CA6))*110%/(180-CA$4))</f>
        <v>21.814554992780302</v>
      </c>
      <c r="CC6" s="23">
        <f>IF($C6&gt;CC$4,SUMIFS(销售取值基础数据!$J:$J,销售取值基础数据!$I:$I,$A6,销售取值基础数据!$B:$B,CC$4),($L6-SUM($P6:CB6))*110%/(180-CB$4))</f>
        <v>21.795585814525701</v>
      </c>
      <c r="CD6" s="23">
        <f>IF($C6&gt;CD$4,SUMIFS(销售取值基础数据!$J:$J,销售取值基础数据!$I:$I,$A6,销售取值基础数据!$B:$B,CD$4),($L6-SUM($P6:CC6))*110%/(180-CC$4))</f>
        <v>21.776466879600701</v>
      </c>
      <c r="CE6" s="23">
        <f>IF($C6&gt;CE$4,SUMIFS(销售取值基础数据!$J:$J,销售取值基础数据!$I:$I,$A6,销售取值基础数据!$B:$B,CE$4),($L6-SUM($P6:CD6))*110%/(180-CD$4))</f>
        <v>21.757195669972699</v>
      </c>
      <c r="CF6" s="23">
        <f>IF($C6&gt;CF$4,SUMIFS(销售取值基础数据!$J:$J,销售取值基础数据!$I:$I,$A6,销售取值基础数据!$B:$B,CF$4),($L6-SUM($P6:CE6))*110%/(180-CE$4))</f>
        <v>21.7377696024102</v>
      </c>
      <c r="CG6" s="23">
        <f>IF($C6&gt;CG$4,SUMIFS(销售取值基础数据!$J:$J,销售取值基础数据!$I:$I,$A6,销售取值基础数据!$B:$B,CG$4),($L6-SUM($P6:CF6))*110%/(180-CF$4))</f>
        <v>21.718186026191798</v>
      </c>
      <c r="CH6" s="23">
        <f>IF($C6&gt;CH$4,SUMIFS(销售取值基础数据!$J:$J,销售取值基础数据!$I:$I,$A6,销售取值基础数据!$B:$B,CH$4),($L6-SUM($P6:CG6))*110%/(180-CG$4))</f>
        <v>21.698442220713499</v>
      </c>
      <c r="CI6" s="23">
        <f>IF($C6&gt;CI$4,SUMIFS(销售取值基础数据!$J:$J,销售取值基础数据!$I:$I,$A6,销售取值基础数据!$B:$B,CI$4),($L6-SUM($P6:CH6))*110%/(180-CH$4))</f>
        <v>21.678535392988099</v>
      </c>
      <c r="CJ6" s="23">
        <f>IF($C6&gt;CJ$4,SUMIFS(销售取值基础数据!$J:$J,销售取值基础数据!$I:$I,$A6,销售取值基础数据!$B:$B,CJ$4),($L6-SUM($P6:CI6))*110%/(180-CI$4))</f>
        <v>21.6584626750316</v>
      </c>
      <c r="CK6" s="23">
        <f>IF($C6&gt;CK$4,SUMIFS(销售取值基础数据!$J:$J,销售取值基础数据!$I:$I,$A6,销售取值基础数据!$B:$B,CK$4),($L6-SUM($P6:CJ6))*110%/(180-CJ$4))</f>
        <v>21.6382211211297</v>
      </c>
      <c r="CL6" s="23">
        <f>IF($C6&gt;CL$4,SUMIFS(销售取值基础数据!$J:$J,销售取值基础数据!$I:$I,$A6,销售取值基础数据!$B:$B,CL$4),($L6-SUM($P6:CK6))*110%/(180-CK$4))</f>
        <v>21.6178077049777</v>
      </c>
      <c r="CM6" s="23">
        <f>IF($C6&gt;CM$4,SUMIFS(销售取值基础数据!$J:$J,销售取值基础数据!$I:$I,$A6,销售取值基础数据!$B:$B,CM$4),($L6-SUM($P6:CL6))*110%/(180-CL$4))</f>
        <v>21.597219316687202</v>
      </c>
      <c r="CN6" s="23">
        <f>IF($C6&gt;CN$4,SUMIFS(销售取值基础数据!$J:$J,销售取值基础数据!$I:$I,$A6,销售取值基础数据!$B:$B,CN$4),($L6-SUM($P6:CM6))*110%/(180-CM$4))</f>
        <v>21.5764527596519</v>
      </c>
      <c r="CO6" s="23">
        <f>IF($C6&gt;CO$4,SUMIFS(销售取值基础数据!$J:$J,销售取值基础数据!$I:$I,$A6,销售取值基础数据!$B:$B,CO$4),($L6-SUM($P6:CN6))*110%/(180-CN$4))</f>
        <v>21.5555047472639</v>
      </c>
      <c r="CP6" s="23">
        <f>IF($C6&gt;CP$4,SUMIFS(销售取值基础数据!$J:$J,销售取值基础数据!$I:$I,$A6,销售取值基础数据!$B:$B,CP$4),($L6-SUM($P6:CO6))*110%/(180-CO$4))</f>
        <v>21.5343718994725</v>
      </c>
      <c r="CQ6" s="23">
        <f>IF($C6&gt;CQ$4,SUMIFS(销售取值基础数据!$J:$J,销售取值基础数据!$I:$I,$A6,销售取值基础数据!$B:$B,CQ$4),($L6-SUM($P6:CP6))*110%/(180-CP$4))</f>
        <v>21.513050739175998</v>
      </c>
      <c r="CR6" s="23">
        <f>IF($C6&gt;CR$4,SUMIFS(销售取值基础数据!$J:$J,销售取值基础数据!$I:$I,$A6,销售取值基础数据!$B:$B,CR$4),($L6-SUM($P6:CQ6))*110%/(180-CQ$4))</f>
        <v>21.4915376884368</v>
      </c>
      <c r="CS6" s="23">
        <f>IF($C6&gt;CS$4,SUMIFS(销售取值基础数据!$J:$J,销售取值基础数据!$I:$I,$A6,销售取值基础数据!$B:$B,CS$4),($L6-SUM($P6:CR6))*110%/(180-CR$4))</f>
        <v>21.469829064509099</v>
      </c>
      <c r="CT6" s="23">
        <f>IF($C6&gt;CT$4,SUMIFS(销售取值基础数据!$J:$J,销售取值基础数据!$I:$I,$A6,销售取值基础数据!$B:$B,CT$4),($L6-SUM($P6:CS6))*110%/(180-CS$4))</f>
        <v>21.4479210756678</v>
      </c>
      <c r="CU6" s="23">
        <f>IF($C6&gt;CU$4,SUMIFS(销售取值基础数据!$J:$J,销售取值基础数据!$I:$I,$A6,销售取值基础数据!$B:$B,CU$4),($L6-SUM($P6:CT6))*110%/(180-CT$4))</f>
        <v>21.425809816826899</v>
      </c>
      <c r="CV6" s="23">
        <f>IF($C6&gt;CV$4,SUMIFS(销售取值基础数据!$J:$J,销售取值基础数据!$I:$I,$A6,销售取值基础数据!$B:$B,CV$4),($L6-SUM($P6:CU6))*110%/(180-CU$4))</f>
        <v>21.403491264934299</v>
      </c>
      <c r="CW6" s="23">
        <f>IF($C6&gt;CW$4,SUMIFS(销售取值基础数据!$J:$J,销售取值基础数据!$I:$I,$A6,销售取值基础数据!$B:$B,CW$4),($L6-SUM($P6:CV6))*110%/(180-CV$4))</f>
        <v>21.380961274129099</v>
      </c>
      <c r="CX6" s="23">
        <f>IF($C6&gt;CX$4,SUMIFS(销售取值基础数据!$J:$J,销售取值基础数据!$I:$I,$A6,销售取值基础数据!$B:$B,CX$4),($L6-SUM($P6:CW6))*110%/(180-CW$4))</f>
        <v>21.358215570645999</v>
      </c>
      <c r="CY6" s="23">
        <f>IF($C6&gt;CY$4,SUMIFS(销售取值基础数据!$J:$J,销售取值基础数据!$I:$I,$A6,销售取值基础数据!$B:$B,CY$4),($L6-SUM($P6:CX6))*110%/(180-CX$4))</f>
        <v>21.335249747451801</v>
      </c>
      <c r="CZ6" s="23">
        <f>IF($C6&gt;CZ$4,SUMIFS(销售取值基础数据!$J:$J,销售取值基础数据!$I:$I,$A6,销售取值基础数据!$B:$B,CZ$4),($L6-SUM($P6:CY6))*110%/(180-CY$4))</f>
        <v>21.312059258595902</v>
      </c>
      <c r="DA6" s="23">
        <f>IF($C6&gt;DA$4,SUMIFS(销售取值基础数据!$J:$J,销售取值基础数据!$I:$I,$A6,销售取值基础数据!$B:$B,DA$4),($L6-SUM($P6:CZ6))*110%/(180-CZ$4))</f>
        <v>21.2886394132567</v>
      </c>
      <c r="DB6" s="23">
        <f>IF($C6&gt;DB$4,SUMIFS(销售取值基础数据!$J:$J,销售取值基础数据!$I:$I,$A6,销售取值基础数据!$B:$B,DB$4),($L6-SUM($P6:DA6))*110%/(180-DA$4))</f>
        <v>21.264985369464199</v>
      </c>
      <c r="DC6" s="23">
        <f>IF($C6&gt;DC$4,SUMIFS(销售取值基础数据!$J:$J,销售取值基础数据!$I:$I,$A6,销售取值基础数据!$B:$B,DC$4),($L6-SUM($P6:DB6))*110%/(180-DB$4))</f>
        <v>21.241092127476101</v>
      </c>
      <c r="DD6" s="23">
        <f>IF($C6&gt;DD$4,SUMIFS(销售取值基础数据!$J:$J,销售取值基础数据!$I:$I,$A6,销售取值基础数据!$B:$B,DD$4),($L6-SUM($P6:DC6))*110%/(180-DC$4))</f>
        <v>21.216954522785802</v>
      </c>
      <c r="DE6" s="23">
        <f>IF($C6&gt;DE$4,SUMIFS(销售取值基础数据!$J:$J,销售取值基础数据!$I:$I,$A6,销售取值基础数据!$B:$B,DE$4),($L6-SUM($P6:DD6))*110%/(180-DD$4))</f>
        <v>21.192567218736599</v>
      </c>
      <c r="DF6" s="23">
        <f>IF($C6&gt;DF$4,SUMIFS(销售取值基础数据!$J:$J,销售取值基础数据!$I:$I,$A6,销售取值基础数据!$B:$B,DF$4),($L6-SUM($P6:DE6))*110%/(180-DE$4))</f>
        <v>21.167924698714799</v>
      </c>
      <c r="DG6" s="23">
        <f>IF($C6&gt;DG$4,SUMIFS(销售取值基础数据!$J:$J,销售取值基础数据!$I:$I,$A6,销售取值基础数据!$B:$B,DG$4),($L6-SUM($P6:DF6))*110%/(180-DF$4))</f>
        <v>21.143021257892801</v>
      </c>
      <c r="DH6" s="23">
        <f>IF($C6&gt;DH$4,SUMIFS(销售取值基础数据!$J:$J,销售取值基础数据!$I:$I,$A6,销售取值基础数据!$B:$B,DH$4),($L6-SUM($P6:DG6))*110%/(180-DG$4))</f>
        <v>21.1178509944905</v>
      </c>
      <c r="DI6" s="23">
        <f>IF($C6&gt;DI$4,SUMIFS(销售取值基础数据!$J:$J,销售取值基础数据!$I:$I,$A6,销售取值基础数据!$B:$B,DI$4),($L6-SUM($P6:DH6))*110%/(180-DH$4))</f>
        <v>21.0924078005213</v>
      </c>
      <c r="DJ6" s="23">
        <f>IF($C6&gt;DJ$4,SUMIFS(销售取值基础数据!$J:$J,销售取值基础数据!$I:$I,$A6,销售取值基础数据!$B:$B,DJ$4),($L6-SUM($P6:DI6))*110%/(180-DI$4))</f>
        <v>21.066685351983999</v>
      </c>
      <c r="DK6" s="23">
        <f>IF($C6&gt;DK$4,SUMIFS(销售取值基础数据!$J:$J,销售取值基础数据!$I:$I,$A6,销售取值基础数据!$B:$B,DK$4),($L6-SUM($P6:DJ6))*110%/(180-DJ$4))</f>
        <v>21.0406770984631</v>
      </c>
      <c r="DL6" s="23">
        <f>IF($C6&gt;DL$4,SUMIFS(销售取值基础数据!$J:$J,销售取值基础数据!$I:$I,$A6,销售取值基础数据!$B:$B,DL$4),($L6-SUM($P6:DK6))*110%/(180-DK$4))</f>
        <v>21.014376252089999</v>
      </c>
      <c r="DM6" s="23">
        <f>IF($C6&gt;DM$4,SUMIFS(销售取值基础数据!$J:$J,销售取值基础数据!$I:$I,$A6,销售取值基础数据!$B:$B,DM$4),($L6-SUM($P6:DL6))*110%/(180-DL$4))</f>
        <v>20.9877757758215</v>
      </c>
      <c r="DN6" s="23">
        <f>IF($C6&gt;DN$4,SUMIFS(销售取值基础数据!$J:$J,销售取值基础数据!$I:$I,$A6,销售取值基础数据!$B:$B,DN$4),($L6-SUM($P6:DM6))*110%/(180-DM$4))</f>
        <v>20.960868370980702</v>
      </c>
      <c r="DO6" s="23">
        <f>IF($C6&gt;DO$4,SUMIFS(销售取值基础数据!$J:$J,销售取值基础数据!$I:$I,$A6,销售取值基础数据!$B:$B,DO$4),($L6-SUM($P6:DN6))*110%/(180-DN$4))</f>
        <v>20.933646464005399</v>
      </c>
      <c r="DP6" s="23">
        <f>IF($C6&gt;DP$4,SUMIFS(销售取值基础数据!$J:$J,销售取值基础数据!$I:$I,$A6,销售取值基础数据!$B:$B,DP$4),($L6-SUM($P6:DO6))*110%/(180-DO$4))</f>
        <v>20.906102192342299</v>
      </c>
      <c r="DQ6" s="23">
        <f>IF($C6&gt;DQ$4,SUMIFS(销售取值基础数据!$J:$J,销售取值基础数据!$I:$I,$A6,销售取值基础数据!$B:$B,DQ$4),($L6-SUM($P6:DP6))*110%/(180-DP$4))</f>
        <v>20.878227389419099</v>
      </c>
      <c r="DR6" s="23">
        <f>IF($C6&gt;DR$4,SUMIFS(销售取值基础数据!$J:$J,销售取值基础数据!$I:$I,$A6,销售取值基础数据!$B:$B,DR$4),($L6-SUM($P6:DQ6))*110%/(180-DQ$4))</f>
        <v>20.8500135686226</v>
      </c>
      <c r="DS6" s="23">
        <f>IF($C6&gt;DS$4,SUMIFS(销售取值基础数据!$J:$J,销售取值基础数据!$I:$I,$A6,销售取值基础数据!$B:$B,DS$4),($L6-SUM($P6:DR6))*110%/(180-DR$4))</f>
        <v>20.821451906199901</v>
      </c>
      <c r="DT6" s="23">
        <f>IF($C6&gt;DT$4,SUMIFS(销售取值基础数据!$J:$J,销售取值基础数据!$I:$I,$A6,销售取值基础数据!$B:$B,DT$4),($L6-SUM($P6:DS6))*110%/(180-DS$4))</f>
        <v>20.792533222996799</v>
      </c>
      <c r="DU6" s="23">
        <f>IF($C6&gt;DU$4,SUMIFS(销售取值基础数据!$J:$J,销售取值基础数据!$I:$I,$A6,销售取值基础数据!$B:$B,DU$4),($L6-SUM($P6:DT6))*110%/(180-DT$4))</f>
        <v>20.763247964936198</v>
      </c>
      <c r="DV6" s="23">
        <f>IF($C6&gt;DV$4,SUMIFS(销售取值基础数据!$J:$J,销售取值基础数据!$I:$I,$A6,销售取值基础数据!$B:$B,DV$4),($L6-SUM($P6:DU6))*110%/(180-DU$4))</f>
        <v>20.733586182129201</v>
      </c>
      <c r="DW6" s="23">
        <f>IF($C6&gt;DW$4,SUMIFS(销售取值基础数据!$J:$J,销售取值基础数据!$I:$I,$A6,销售取值基础数据!$B:$B,DW$4),($L6-SUM($P6:DV6))*110%/(180-DV$4))</f>
        <v>20.703537506502901</v>
      </c>
      <c r="DX6" s="23">
        <f>IF($C6&gt;DX$4,SUMIFS(销售取值基础数据!$J:$J,销售取值基础数据!$I:$I,$A6,销售取值基础数据!$B:$B,DX$4),($L6-SUM($P6:DW6))*110%/(180-DW$4))</f>
        <v>20.6730911278169</v>
      </c>
      <c r="DY6" s="23">
        <f>IF($C6&gt;DY$4,SUMIFS(销售取值基础数据!$J:$J,销售取值基础数据!$I:$I,$A6,销售取值基础数据!$B:$B,DY$4),($L6-SUM($P6:DX6))*110%/(180-DX$4))</f>
        <v>20.6422357679246</v>
      </c>
      <c r="DZ6" s="23">
        <f>IF($C6&gt;DZ$4,SUMIFS(销售取值基础数据!$J:$J,销售取值基础数据!$I:$I,$A6,销售取值基础数据!$B:$B,DZ$4),($L6-SUM($P6:DY6))*110%/(180-DY$4))</f>
        <v>20.610959653124699</v>
      </c>
      <c r="EA6" s="23">
        <f>IF($C6&gt;EA$4,SUMIFS(销售取值基础数据!$J:$J,销售取值基础数据!$I:$I,$A6,销售取值基础数据!$B:$B,EA$4),($L6-SUM($P6:DZ6))*110%/(180-DZ$4))</f>
        <v>20.5792504844276</v>
      </c>
      <c r="EB6" s="23">
        <f>IF($C6&gt;EB$4,SUMIFS(销售取值基础数据!$J:$J,销售取值基础数据!$I:$I,$A6,销售取值基础数据!$B:$B,EB$4),($L6-SUM($P6:EA6))*110%/(180-EA$4))</f>
        <v>20.547095405545701</v>
      </c>
      <c r="EC6" s="23">
        <f>IF($C6&gt;EC$4,SUMIFS(销售取值基础数据!$J:$J,销售取值基础数据!$I:$I,$A6,销售取值基础数据!$B:$B,EC$4),($L6-SUM($P6:EB6))*110%/(180-EB$4))</f>
        <v>20.514480968394</v>
      </c>
      <c r="ED6" s="23">
        <f>IF($C6&gt;ED$4,SUMIFS(销售取值基础数据!$J:$J,销售取值基础数据!$I:$I,$A6,销售取值基础数据!$B:$B,ED$4),($L6-SUM($P6:EC6))*110%/(180-EC$4))</f>
        <v>20.481393095864401</v>
      </c>
      <c r="EE6" s="23">
        <f>IF($C6&gt;EE$4,SUMIFS(销售取值基础数据!$J:$J,销售取值基础数据!$I:$I,$A6,销售取值基础数据!$B:$B,EE$4),($L6-SUM($P6:ED6))*110%/(180-ED$4))</f>
        <v>20.4478170416089</v>
      </c>
      <c r="EF6" s="23">
        <f>IF($C6&gt;EF$4,SUMIFS(销售取值基础数据!$J:$J,销售取值基础数据!$I:$I,$A6,销售取值基础数据!$B:$B,EF$4),($L6-SUM($P6:EE6))*100%/(180-EE$4))</f>
        <v>18.557943042308601</v>
      </c>
      <c r="EG6" s="23">
        <f>IF($C6&gt;EG$4,SUMIFS(销售取值基础数据!$J:$J,销售取值基础数据!$I:$I,$A6,销售取值基础数据!$B:$B,EG$4),($L6-SUM($P6:EF6))*100%/(180-EF$4))</f>
        <v>18.5579430423087</v>
      </c>
      <c r="EH6" s="23">
        <f>IF($C6&gt;EH$4,SUMIFS(销售取值基础数据!$J:$J,销售取值基础数据!$I:$I,$A6,销售取值基础数据!$B:$B,EH$4),($L6-SUM($P6:EG6))*100%/(180-EG$4))</f>
        <v>18.5579430423087</v>
      </c>
      <c r="EI6" s="23">
        <f>IF($C6&gt;EI$4,SUMIFS(销售取值基础数据!$J:$J,销售取值基础数据!$I:$I,$A6,销售取值基础数据!$B:$B,EI$4),($L6-SUM($P6:EH6))*100%/(180-EH$4))</f>
        <v>18.5579430423087</v>
      </c>
      <c r="EJ6" s="23">
        <f>IF($C6&gt;EJ$4,SUMIFS(销售取值基础数据!$J:$J,销售取值基础数据!$I:$I,$A6,销售取值基础数据!$B:$B,EJ$4),($L6-SUM($P6:EI6))*100%/(180-EI$4))</f>
        <v>18.5579430423087</v>
      </c>
      <c r="EK6" s="23">
        <f>IF($C6&gt;EK$4,SUMIFS(销售取值基础数据!$J:$J,销售取值基础数据!$I:$I,$A6,销售取值基础数据!$B:$B,EK$4),($L6-SUM($P6:EJ6))*100%/(180-EJ$4))</f>
        <v>18.5579430423087</v>
      </c>
      <c r="EL6" s="23">
        <f>IF($C6&gt;EL$4,SUMIFS(销售取值基础数据!$J:$J,销售取值基础数据!$I:$I,$A6,销售取值基础数据!$B:$B,EL$4),($L6-SUM($P6:EK6))*100%/(180-EK$4))</f>
        <v>18.5579430423087</v>
      </c>
      <c r="EM6" s="23">
        <f>IF($C6&gt;EM$4,SUMIFS(销售取值基础数据!$J:$J,销售取值基础数据!$I:$I,$A6,销售取值基础数据!$B:$B,EM$4),($L6-SUM($P6:EL6))*100%/(180-EL$4))</f>
        <v>18.5579430423087</v>
      </c>
      <c r="EN6" s="23">
        <f>IF($C6&gt;EN$4,SUMIFS(销售取值基础数据!$J:$J,销售取值基础数据!$I:$I,$A6,销售取值基础数据!$B:$B,EN$4),($L6-SUM($P6:EM6))*100%/(180-EM$4))</f>
        <v>18.5579430423087</v>
      </c>
      <c r="EO6" s="23">
        <f>IF($C6&gt;EO$4,SUMIFS(销售取值基础数据!$J:$J,销售取值基础数据!$I:$I,$A6,销售取值基础数据!$B:$B,EO$4),($L6-SUM($P6:EN6))*100%/(180-EN$4))</f>
        <v>18.5579430423087</v>
      </c>
      <c r="EP6" s="23">
        <f>IF($C6&gt;EP$4,SUMIFS(销售取值基础数据!$J:$J,销售取值基础数据!$I:$I,$A6,销售取值基础数据!$B:$B,EP$4),($L6-SUM($P6:EO6))*100%/(180-EO$4))</f>
        <v>18.5579430423087</v>
      </c>
      <c r="EQ6" s="23">
        <f>IF($C6&gt;EQ$4,SUMIFS(销售取值基础数据!$J:$J,销售取值基础数据!$I:$I,$A6,销售取值基础数据!$B:$B,EQ$4),($L6-SUM($P6:EP6))*100%/(180-EP$4))</f>
        <v>18.5579430423087</v>
      </c>
      <c r="ER6" s="23">
        <f>IF($C6&gt;ER$4,SUMIFS(销售取值基础数据!$J:$J,销售取值基础数据!$I:$I,$A6,销售取值基础数据!$B:$B,ER$4),($L6-SUM($P6:EQ6))*100%/(180-EQ$4))</f>
        <v>18.5579430423087</v>
      </c>
      <c r="ES6" s="23">
        <f>IF($C6&gt;ES$4,SUMIFS(销售取值基础数据!$J:$J,销售取值基础数据!$I:$I,$A6,销售取值基础数据!$B:$B,ES$4),($L6-SUM($P6:ER6))*100%/(180-ER$4))</f>
        <v>18.5579430423087</v>
      </c>
      <c r="ET6" s="23">
        <f>IF($C6&gt;ET$4,SUMIFS(销售取值基础数据!$J:$J,销售取值基础数据!$I:$I,$A6,销售取值基础数据!$B:$B,ET$4),($L6-SUM($P6:ES6))*100%/(180-ES$4))</f>
        <v>18.5579430423087</v>
      </c>
      <c r="EU6" s="23">
        <f>IF($C6&gt;EU$4,SUMIFS(销售取值基础数据!$J:$J,销售取值基础数据!$I:$I,$A6,销售取值基础数据!$B:$B,EU$4),($L6-SUM($P6:ET6))*100%/(180-ET$4))</f>
        <v>18.5579430423087</v>
      </c>
      <c r="EV6" s="23">
        <f>IF($C6&gt;EV$4,SUMIFS(销售取值基础数据!$J:$J,销售取值基础数据!$I:$I,$A6,销售取值基础数据!$B:$B,EV$4),($L6-SUM($P6:EU6))*100%/(180-EU$4))</f>
        <v>18.5579430423087</v>
      </c>
      <c r="EW6" s="23">
        <f>IF($C6&gt;EW$4,SUMIFS(销售取值基础数据!$J:$J,销售取值基础数据!$I:$I,$A6,销售取值基础数据!$B:$B,EW$4),($L6-SUM($P6:EV6))*100%/(180-EV$4))</f>
        <v>18.5579430423087</v>
      </c>
      <c r="EX6" s="23">
        <f>IF($C6&gt;EX$4,SUMIFS(销售取值基础数据!$J:$J,销售取值基础数据!$I:$I,$A6,销售取值基础数据!$B:$B,EX$4),($L6-SUM($P6:EW6))*100%/(180-EW$4))</f>
        <v>18.5579430423087</v>
      </c>
      <c r="EY6" s="23">
        <f>IF($C6&gt;EY$4,SUMIFS(销售取值基础数据!$J:$J,销售取值基础数据!$I:$I,$A6,销售取值基础数据!$B:$B,EY$4),($L6-SUM($P6:EX6))*100%/(180-EX$4))</f>
        <v>18.5579430423087</v>
      </c>
      <c r="EZ6" s="23">
        <f>IF($C6&gt;EZ$4,SUMIFS(销售取值基础数据!$J:$J,销售取值基础数据!$I:$I,$A6,销售取值基础数据!$B:$B,EZ$4),($L6-SUM($P6:EY6))*100%/(180-EY$4))</f>
        <v>18.5579430423087</v>
      </c>
      <c r="FA6" s="23">
        <f>IF($C6&gt;FA$4,SUMIFS(销售取值基础数据!$J:$J,销售取值基础数据!$I:$I,$A6,销售取值基础数据!$B:$B,FA$4),($L6-SUM($P6:EZ6))*100%/(180-EZ$4))</f>
        <v>18.5579430423087</v>
      </c>
      <c r="FB6" s="23">
        <f>IF($C6&gt;FB$4,SUMIFS(销售取值基础数据!$J:$J,销售取值基础数据!$I:$I,$A6,销售取值基础数据!$B:$B,FB$4),($L6-SUM($P6:FA6))*100%/(180-FA$4))</f>
        <v>18.5579430423087</v>
      </c>
      <c r="FC6" s="23">
        <f>IF($C6&gt;FC$4,SUMIFS(销售取值基础数据!$J:$J,销售取值基础数据!$I:$I,$A6,销售取值基础数据!$B:$B,FC$4),($L6-SUM($P6:FB6))*100%/(180-FB$4))</f>
        <v>18.5579430423087</v>
      </c>
      <c r="FD6" s="23">
        <f>IF($C6&gt;FD$4,SUMIFS(销售取值基础数据!$J:$J,销售取值基础数据!$I:$I,$A6,销售取值基础数据!$B:$B,FD$4),($L6-SUM($P6:FC6))*100%/(180-FC$4))</f>
        <v>18.5579430423087</v>
      </c>
      <c r="FE6" s="23">
        <f>IF($C6&gt;FE$4,SUMIFS(销售取值基础数据!$J:$J,销售取值基础数据!$I:$I,$A6,销售取值基础数据!$B:$B,FE$4),($L6-SUM($P6:FD6))*100%/(180-FD$4))</f>
        <v>18.5579430423087</v>
      </c>
      <c r="FF6" s="23">
        <f>IF($C6&gt;FF$4,SUMIFS(销售取值基础数据!$J:$J,销售取值基础数据!$I:$I,$A6,销售取值基础数据!$B:$B,FF$4),($L6-SUM($P6:FE6))*100%/(180-FE$4))</f>
        <v>18.5579430423087</v>
      </c>
      <c r="FG6" s="23">
        <f>IF($C6&gt;FG$4,SUMIFS(销售取值基础数据!$J:$J,销售取值基础数据!$I:$I,$A6,销售取值基础数据!$B:$B,FG$4),($L6-SUM($P6:FF6))*100%/(180-FF$4))</f>
        <v>18.5579430423087</v>
      </c>
      <c r="FH6" s="23">
        <f>IF($C6&gt;FH$4,SUMIFS(销售取值基础数据!$J:$J,销售取值基础数据!$I:$I,$A6,销售取值基础数据!$B:$B,FH$4),($L6-SUM($P6:FG6))*100%/(180-FG$4))</f>
        <v>18.5579430423087</v>
      </c>
      <c r="FI6" s="23">
        <f>IF($C6&gt;FI$4,SUMIFS(销售取值基础数据!$J:$J,销售取值基础数据!$I:$I,$A6,销售取值基础数据!$B:$B,FI$4),($L6-SUM($P6:FH6))*100%/(180-FH$4))</f>
        <v>18.5579430423087</v>
      </c>
      <c r="FJ6" s="23">
        <f>IF($C6&gt;FJ$4,SUMIFS(销售取值基础数据!$J:$J,销售取值基础数据!$I:$I,$A6,销售取值基础数据!$B:$B,FJ$4),($L6-SUM($P6:FI6))*100%/(180-FI$4))</f>
        <v>18.5579430423087</v>
      </c>
      <c r="FK6" s="23">
        <f>IF($C6&gt;FK$4,SUMIFS(销售取值基础数据!$J:$J,销售取值基础数据!$I:$I,$A6,销售取值基础数据!$B:$B,FK$4),($L6-SUM($P6:FJ6))*100%/(180-FJ$4))</f>
        <v>18.5579430423087</v>
      </c>
      <c r="FL6" s="23">
        <f>IF($C6&gt;FL$4,SUMIFS(销售取值基础数据!$J:$J,销售取值基础数据!$I:$I,$A6,销售取值基础数据!$B:$B,FL$4),($L6-SUM($P6:FK6))*100%/(180-FK$4))</f>
        <v>18.5579430423087</v>
      </c>
      <c r="FM6" s="23">
        <f>IF($C6&gt;FM$4,SUMIFS(销售取值基础数据!$J:$J,销售取值基础数据!$I:$I,$A6,销售取值基础数据!$B:$B,FM$4),($L6-SUM($P6:FL6))*100%/(180-FL$4))</f>
        <v>18.5579430423087</v>
      </c>
      <c r="FN6" s="23">
        <f>IF($C6&gt;FN$4,SUMIFS(销售取值基础数据!$J:$J,销售取值基础数据!$I:$I,$A6,销售取值基础数据!$B:$B,FN$4),($L6-SUM($P6:FM6))*100%/(180-FM$4))</f>
        <v>18.5579430423087</v>
      </c>
      <c r="FO6" s="23">
        <f>IF($C6&gt;FO$4,SUMIFS(销售取值基础数据!$J:$J,销售取值基础数据!$I:$I,$A6,销售取值基础数据!$B:$B,FO$4),($L6-SUM($P6:FN6))*100%/(180-FN$4))</f>
        <v>18.5579430423087</v>
      </c>
      <c r="FP6" s="23">
        <f>IF($C6&gt;FP$4,SUMIFS(销售取值基础数据!$J:$J,销售取值基础数据!$I:$I,$A6,销售取值基础数据!$B:$B,FP$4),($L6-SUM($P6:FO6))*100%/(180-FO$4))</f>
        <v>18.5579430423088</v>
      </c>
      <c r="FQ6" s="23">
        <f>IF($C6&gt;FQ$4,SUMIFS(销售取值基础数据!$J:$J,销售取值基础数据!$I:$I,$A6,销售取值基础数据!$B:$B,FQ$4),($L6-SUM($P6:FP6))*100%/(180-FP$4))</f>
        <v>18.5579430423088</v>
      </c>
      <c r="FR6" s="23">
        <f>IF($C6&gt;FR$4,SUMIFS(销售取值基础数据!$J:$J,销售取值基础数据!$I:$I,$A6,销售取值基础数据!$B:$B,FR$4),($L6-SUM($P6:FQ6))*100%/(180-FQ$4))</f>
        <v>18.5579430423088</v>
      </c>
      <c r="FS6" s="23">
        <f>IF($C6&gt;FS$4,SUMIFS(销售取值基础数据!$J:$J,销售取值基础数据!$I:$I,$A6,销售取值基础数据!$B:$B,FS$4),($L6-SUM($P6:FR6))*100%/(180-FR$4))</f>
        <v>18.5579430423088</v>
      </c>
      <c r="FT6" s="23">
        <f>IF($C6&gt;FT$4,SUMIFS(销售取值基础数据!$J:$J,销售取值基础数据!$I:$I,$A6,销售取值基础数据!$B:$B,FT$4),($L6-SUM($P6:FS6))*100%/(180-FS$4))</f>
        <v>18.5579430423088</v>
      </c>
      <c r="FU6" s="23">
        <f>IF($C6&gt;FU$4,SUMIFS(销售取值基础数据!$J:$J,销售取值基础数据!$I:$I,$A6,销售取值基础数据!$B:$B,FU$4),($L6-SUM($P6:FT6))*100%/(180-FT$4))</f>
        <v>18.5579430423088</v>
      </c>
      <c r="FV6" s="23">
        <f>IF($C6&gt;FV$4,SUMIFS(销售取值基础数据!$J:$J,销售取值基础数据!$I:$I,$A6,销售取值基础数据!$B:$B,FV$4),($L6-SUM($P6:FU6))*100%/(180-FU$4))</f>
        <v>18.5579430423088</v>
      </c>
      <c r="FW6" s="23">
        <f>IF($C6&gt;FW$4,SUMIFS(销售取值基础数据!$J:$J,销售取值基础数据!$I:$I,$A6,销售取值基础数据!$B:$B,FW$4),($L6-SUM($P6:FV6))*100%/(180-FV$4))</f>
        <v>18.5579430423088</v>
      </c>
      <c r="FX6" s="23">
        <f>IF($C6&gt;FX$4,SUMIFS(销售取值基础数据!$J:$J,销售取值基础数据!$I:$I,$A6,销售取值基础数据!$B:$B,FX$4),($L6-SUM($P6:FW6))*100%/(180-FW$4))</f>
        <v>18.5579430423088</v>
      </c>
      <c r="FY6" s="23">
        <f>IF($C6&gt;FY$4,SUMIFS(销售取值基础数据!$J:$J,销售取值基础数据!$I:$I,$A6,销售取值基础数据!$B:$B,FY$4),($L6-SUM($P6:FX6))*100%/(180-FX$4))</f>
        <v>18.5579430423088</v>
      </c>
      <c r="FZ6" s="23">
        <f>IF($C6&gt;FZ$4,SUMIFS(销售取值基础数据!$J:$J,销售取值基础数据!$I:$I,$A6,销售取值基础数据!$B:$B,FZ$4),($L6-SUM($P6:FY6))*100%/(180-FY$4))</f>
        <v>18.5579430423088</v>
      </c>
      <c r="GA6" s="23">
        <f>IF($C6&gt;GA$4,SUMIFS(销售取值基础数据!$J:$J,销售取值基础数据!$I:$I,$A6,销售取值基础数据!$B:$B,GA$4),($L6-SUM($P6:FZ6))*100%/(180-FZ$4))</f>
        <v>18.5579430423088</v>
      </c>
      <c r="GB6" s="23">
        <f>IF($C6&gt;GB$4,SUMIFS(销售取值基础数据!$J:$J,销售取值基础数据!$I:$I,$A6,销售取值基础数据!$B:$B,GB$4),($L6-SUM($P6:GA6))*100%/(180-GA$4))</f>
        <v>18.5579430423088</v>
      </c>
      <c r="GC6" s="23">
        <f>IF($C6&gt;GC$4,SUMIFS(销售取值基础数据!$J:$J,销售取值基础数据!$I:$I,$A6,销售取值基础数据!$B:$B,GC$4),($L6-SUM($P6:GB6))*100%/(180-GB$4))</f>
        <v>18.5579430423088</v>
      </c>
      <c r="GD6" s="23">
        <f>IF($C6&gt;GD$4,SUMIFS(销售取值基础数据!$J:$J,销售取值基础数据!$I:$I,$A6,销售取值基础数据!$B:$B,GD$4),($L6-SUM($P6:GC6))*100%/(180-GC$4))</f>
        <v>18.5579430423088</v>
      </c>
      <c r="GE6" s="23">
        <f>IF($C6&gt;GE$4,SUMIFS(销售取值基础数据!$J:$J,销售取值基础数据!$I:$I,$A6,销售取值基础数据!$B:$B,GE$4),($L6-SUM($P6:GD6))*100%/(180-GD$4))</f>
        <v>18.5579430423088</v>
      </c>
      <c r="GF6" s="23">
        <f>IF($C6&gt;GF$4,SUMIFS(销售取值基础数据!$J:$J,销售取值基础数据!$I:$I,$A6,销售取值基础数据!$B:$B,GF$4),($L6-SUM($P6:GE6))*100%/(180-GE$4))</f>
        <v>18.5579430423088</v>
      </c>
      <c r="GG6" s="23">
        <f>IF($C6&gt;GG$4,SUMIFS(销售取值基础数据!$J:$J,销售取值基础数据!$I:$I,$A6,销售取值基础数据!$B:$B,GG$4),($L6-SUM($P6:GF6))*100%/(180-GF$4))</f>
        <v>18.5579430423088</v>
      </c>
      <c r="GH6" s="23">
        <f>IF($C6&gt;GH$4,SUMIFS(销售取值基础数据!$J:$J,销售取值基础数据!$I:$I,$A6,销售取值基础数据!$B:$B,GH$4),($L6-SUM($P6:GG6))*100%/(180-GG$4))</f>
        <v>18.5579430423088</v>
      </c>
      <c r="GI6" s="23">
        <f>IF($C6&gt;GI$4,SUMIFS(销售取值基础数据!$J:$J,销售取值基础数据!$I:$I,$A6,销售取值基础数据!$B:$B,GI$4),($L6-SUM($P6:GH6))*100%/(180-GH$4))</f>
        <v>18.5579430423088</v>
      </c>
      <c r="GJ6" s="23">
        <f>IF($C6&gt;GJ$4,SUMIFS(销售取值基础数据!$J:$J,销售取值基础数据!$I:$I,$A6,销售取值基础数据!$B:$B,GJ$4),($L6-SUM($P6:GI6))*100%/(180-GI$4))</f>
        <v>18.5579430423088</v>
      </c>
      <c r="GK6" s="23">
        <f>IF($C6&gt;GK$4,SUMIFS(销售取值基础数据!$J:$J,销售取值基础数据!$I:$I,$A6,销售取值基础数据!$B:$B,GK$4),($L6-SUM($P6:GJ6))*100%/(180-GJ$4))</f>
        <v>18.557943042308899</v>
      </c>
      <c r="GL6" s="23">
        <f>IF($C6&gt;GL$4,SUMIFS(销售取值基础数据!$J:$J,销售取值基础数据!$I:$I,$A6,销售取值基础数据!$B:$B,GL$4),($L6-SUM($P6:GK6))*100%/(180-GK$4))</f>
        <v>18.5579430423088</v>
      </c>
      <c r="GM6" s="23">
        <f>IF($C6&gt;GM$4,SUMIFS(销售取值基础数据!$J:$J,销售取值基础数据!$I:$I,$A6,销售取值基础数据!$B:$B,GM$4),($L6-SUM($P6:GL6))*100%/(180-GL$4))</f>
        <v>18.557943042308601</v>
      </c>
    </row>
    <row r="7" spans="1:195" x14ac:dyDescent="0.25">
      <c r="A7" s="7" t="s">
        <v>24</v>
      </c>
      <c r="B7" s="21">
        <v>46170</v>
      </c>
      <c r="C7" s="9">
        <v>26</v>
      </c>
      <c r="D7" s="9" t="s">
        <v>96</v>
      </c>
      <c r="E7" s="9">
        <v>780</v>
      </c>
      <c r="F7" s="9"/>
      <c r="G7" s="9">
        <v>220</v>
      </c>
      <c r="H7" s="10">
        <v>0.22</v>
      </c>
      <c r="I7" s="9"/>
      <c r="J7" s="9">
        <v>49</v>
      </c>
      <c r="K7" s="9"/>
      <c r="L7" s="9">
        <v>1000</v>
      </c>
      <c r="M7" s="11">
        <v>6</v>
      </c>
      <c r="N7" s="11">
        <v>4.41290322580645</v>
      </c>
      <c r="O7" s="22"/>
      <c r="P7" s="23">
        <f>SUMIFS(销售取值基础数据!J:J,销售取值基础数据!I:I,$A7,销售取值基础数据!B:B,$P$4)</f>
        <v>3</v>
      </c>
      <c r="Q7" s="23">
        <f>IF($C7&gt;Q$4,SUMIFS(销售取值基础数据!J:J,销售取值基础数据!I:I,$A7,销售取值基础数据!B:B,Q$4),($L7-SUM($P7))*80%/(180-P$4))</f>
        <v>1</v>
      </c>
      <c r="R7" s="23">
        <f>IF($C7&gt;R$4,SUMIFS(销售取值基础数据!$J:$J,销售取值基础数据!$I:$I,$A7,销售取值基础数据!$B:$B,R$4),($L7-SUM($P7:Q7))*80%/(180-Q$4))</f>
        <v>2</v>
      </c>
      <c r="S7" s="23">
        <f>IF($C7&gt;S$4,SUMIFS(销售取值基础数据!$J:$J,销售取值基础数据!$I:$I,$A7,销售取值基础数据!$B:$B,S$4),($L7-SUM($P7:R7))*80%/(180-R$4))</f>
        <v>4</v>
      </c>
      <c r="T7" s="23">
        <f>IF($C7&gt;T$4,SUMIFS(销售取值基础数据!$J:$J,销售取值基础数据!$I:$I,$A7,销售取值基础数据!$B:$B,T$4),($L7-SUM($P7:S7))*80%/(180-S$4))</f>
        <v>5</v>
      </c>
      <c r="U7" s="23">
        <f>IF($C7&gt;U$4,SUMIFS(销售取值基础数据!$J:$J,销售取值基础数据!$I:$I,$A7,销售取值基础数据!$B:$B,U$4),($L7-SUM($P7:T7))*80%/(180-T$4))</f>
        <v>5</v>
      </c>
      <c r="V7" s="23">
        <f>IF($C7&gt;V$4,SUMIFS(销售取值基础数据!$J:$J,销售取值基础数据!$I:$I,$A7,销售取值基础数据!$B:$B,V$4),($L7-SUM($P7:U7))*80%/(180-U$4))</f>
        <v>8</v>
      </c>
      <c r="W7" s="23">
        <f>IF($C7&gt;W$4,SUMIFS(销售取值基础数据!$J:$J,销售取值基础数据!$I:$I,$A7,销售取值基础数据!$B:$B,W$4),($L7-SUM($P7:V7))*80%/(180-V$4))</f>
        <v>3</v>
      </c>
      <c r="X7" s="23">
        <f>IF($C7&gt;X$4,SUMIFS(销售取值基础数据!$J:$J,销售取值基础数据!$I:$I,$A7,销售取值基础数据!$B:$B,X$4),($L7-SUM($P7:W7))*80%/(180-W$4))</f>
        <v>5</v>
      </c>
      <c r="Y7" s="23">
        <f>IF($C7&gt;Y$4,SUMIFS(销售取值基础数据!$J:$J,销售取值基础数据!$I:$I,$A7,销售取值基础数据!$B:$B,Y$4),($L7-SUM($P7:X7))*80%/(180-X$4))</f>
        <v>9</v>
      </c>
      <c r="Z7" s="23">
        <f>IF($C7&gt;Z$4,SUMIFS(销售取值基础数据!$J:$J,销售取值基础数据!$I:$I,$A7,销售取值基础数据!$B:$B,Z$4),($L7-SUM($P7:Y7))*80%/(180-Y$4))</f>
        <v>5</v>
      </c>
      <c r="AA7" s="23">
        <f>IF($C7&gt;AA$4,SUMIFS(销售取值基础数据!$J:$J,销售取值基础数据!$I:$I,$A7,销售取值基础数据!$B:$B,AA$4),($L7-SUM($P7:Z7))*80%/(180-Z$4))</f>
        <v>6</v>
      </c>
      <c r="AB7" s="23">
        <f>IF($C7&gt;AB$4,SUMIFS(销售取值基础数据!$J:$J,销售取值基础数据!$I:$I,$A7,销售取值基础数据!$B:$B,AB$4),($L7-SUM($P7:AA7))*80%/(180-AA$4))</f>
        <v>8</v>
      </c>
      <c r="AC7" s="23">
        <f>IF($C7&gt;AC$4,SUMIFS(销售取值基础数据!$J:$J,销售取值基础数据!$I:$I,$A7,销售取值基础数据!$B:$B,AC$4),($L7-SUM($P7:AB7))*80%/(180-AB$4))</f>
        <v>9</v>
      </c>
      <c r="AD7" s="23">
        <f>IF($C7&gt;AD$4,SUMIFS(销售取值基础数据!$J:$J,销售取值基础数据!$I:$I,$A7,销售取值基础数据!$B:$B,AD$4),($L7-SUM($P7:AC7))*80%/(180-AC$4))</f>
        <v>7</v>
      </c>
      <c r="AE7" s="23">
        <f>IF($C7&gt;AE$4,SUMIFS(销售取值基础数据!$J:$J,销售取值基础数据!$I:$I,$A7,销售取值基础数据!$B:$B,AE$4),($L7-SUM($P7:AD7))*80%/(180-AD$4))</f>
        <v>5</v>
      </c>
      <c r="AF7" s="23">
        <f>IF($C7&gt;AF$4,SUMIFS(销售取值基础数据!$J:$J,销售取值基础数据!$I:$I,$A7,销售取值基础数据!$B:$B,AF$4),($L7-SUM($P7:AE7))*80%/(180-AE$4))</f>
        <v>6</v>
      </c>
      <c r="AG7" s="23">
        <f>IF($C7&gt;AG$4,SUMIFS(销售取值基础数据!$J:$J,销售取值基础数据!$I:$I,$A7,销售取值基础数据!$B:$B,AG$4),($L7-SUM($P7:AF7))*80%/(180-AF$4))</f>
        <v>8</v>
      </c>
      <c r="AH7" s="23">
        <f>IF($C7&gt;AH$4,SUMIFS(销售取值基础数据!$J:$J,销售取值基础数据!$I:$I,$A7,销售取值基础数据!$B:$B,AH$4),($L7-SUM($P7:AG7))*80%/(180-AG$4))</f>
        <v>6</v>
      </c>
      <c r="AI7" s="23">
        <f>IF($C7&gt;AI$4,SUMIFS(销售取值基础数据!$J:$J,销售取值基础数据!$I:$I,$A7,销售取值基础数据!$B:$B,AI$4),($L7-SUM($P7:AH7))*80%/(180-AH$4))</f>
        <v>6</v>
      </c>
      <c r="AJ7" s="23">
        <f>IF($C7&gt;AJ$4,SUMIFS(销售取值基础数据!$J:$J,销售取值基础数据!$I:$I,$A7,销售取值基础数据!$B:$B,AJ$4),($L7-SUM($P7:AI7))*80%/(180-AI$4))</f>
        <v>7</v>
      </c>
      <c r="AK7" s="23">
        <f>IF($C7&gt;AK$4,SUMIFS(销售取值基础数据!$J:$J,销售取值基础数据!$I:$I,$A7,销售取值基础数据!$B:$B,AK$4),($L7-SUM($P7:AJ7))*80%/(180-AJ$4))</f>
        <v>5</v>
      </c>
      <c r="AL7" s="23">
        <f>IF($C7&gt;AL$4,SUMIFS(销售取值基础数据!$J:$J,销售取值基础数据!$I:$I,$A7,销售取值基础数据!$B:$B,AL$4),($L7-SUM($P7:AK7))*80%/(180-AK$4))</f>
        <v>9</v>
      </c>
      <c r="AM7" s="23">
        <f>IF($C7&gt;AM$4,SUMIFS(销售取值基础数据!$J:$J,销售取值基础数据!$I:$I,$A7,销售取值基础数据!$B:$B,AM$4),($L7-SUM($P7:AL7))*80%/(180-AL$4))</f>
        <v>9</v>
      </c>
      <c r="AN7" s="23">
        <f>IF($C7&gt;AN$4,SUMIFS(销售取值基础数据!$J:$J,销售取值基础数据!$I:$I,$A7,销售取值基础数据!$B:$B,AN$4),($L7-SUM($P7:AM7))*80%/(180-AM$4))</f>
        <v>7</v>
      </c>
      <c r="AO7" s="23">
        <f>IF($C7&gt;AO$4,SUMIFS(销售取值基础数据!$J:$J,销售取值基础数据!$I:$I,$A7,销售取值基础数据!$B:$B,AO$4),($L7-SUM($P7:AN7))*80%/(180-AN$4))</f>
        <v>4.3974193548387097</v>
      </c>
      <c r="AP7" s="23">
        <f>IF($C7&gt;AP$4,SUMIFS(销售取值基础数据!$J:$J,销售取值基础数据!$I:$I,$A7,销售取值基础数据!$B:$B,AP$4),($L7-SUM($P7:AO7))*80%/(180-AO$4))</f>
        <v>4.4031302890657704</v>
      </c>
      <c r="AQ7" s="23">
        <f>IF($C7&gt;AQ$4,SUMIFS(销售取值基础数据!$J:$J,销售取值基础数据!$I:$I,$A7,销售取值基础数据!$B:$B,AQ$4),($L7-SUM($P7:AP7))*80%/(180-AP$4))</f>
        <v>4.40888601493383</v>
      </c>
      <c r="AR7" s="23">
        <f>IF($C7&gt;AR$4,SUMIFS(销售取值基础数据!$J:$J,销售取值基础数据!$I:$I,$A7,销售取值基础数据!$B:$B,AR$4),($L7-SUM($P7:AQ7))*80%/(180-AQ$4))</f>
        <v>4.41468718074296</v>
      </c>
      <c r="AS7" s="23">
        <f>IF($C7&gt;AS$4,SUMIFS(销售取值基础数据!$J:$J,销售取值基础数据!$I:$I,$A7,销售取值基础数据!$B:$B,AS$4),($L7-SUM($P7:AR7))*80%/(180-AR$4))</f>
        <v>4.4205344485320204</v>
      </c>
      <c r="AT7" s="23">
        <f>IF($C7&gt;AT$4,SUMIFS(销售取值基础数据!$J:$J,销售取值基础数据!$I:$I,$A7,销售取值基础数据!$B:$B,AT$4),($L7-SUM($P7:AS7))*110%/(180-AS$4))</f>
        <v>6.0863391798871698</v>
      </c>
      <c r="AU7" s="23">
        <f>IF($C7&gt;AU$4,SUMIFS(销售取值基础数据!$J:$J,销售取值基础数据!$I:$I,$A7,销售取值基础数据!$B:$B,AU$4),($L7-SUM($P7:AT7))*110%/(180-AT$4))</f>
        <v>6.0822543884912701</v>
      </c>
      <c r="AV7" s="23">
        <f>IF($C7&gt;AV$4,SUMIFS(销售取值基础数据!$J:$J,销售取值基础数据!$I:$I,$A7,销售取值基础数据!$B:$B,AV$4),($L7-SUM($P7:AU7))*110%/(180-AU$4))</f>
        <v>6.0781447571477001</v>
      </c>
      <c r="AW7" s="23">
        <f>IF($C7&gt;AW$4,SUMIFS(销售取值基础数据!$J:$J,销售取值基础数据!$I:$I,$A7,销售取值基础数据!$B:$B,AW$4),($L7-SUM($P7:AV7))*110%/(180-AV$4))</f>
        <v>6.0740099647959003</v>
      </c>
      <c r="AX7" s="23">
        <f>IF($C7&gt;AX$4,SUMIFS(销售取值基础数据!$J:$J,销售取值基础数据!$I:$I,$A7,销售取值基础数据!$B:$B,AX$4),($L7-SUM($P7:AW7))*110%/(180-AW$4))</f>
        <v>6.0698496839980898</v>
      </c>
      <c r="AY7" s="23">
        <f>IF($C7&gt;AY$4,SUMIFS(销售取值基础数据!$J:$J,销售取值基础数据!$I:$I,$A7,销售取值基础数据!$B:$B,AY$4),($L7-SUM($P7:AX7))*110%/(180-AX$4))</f>
        <v>6.0656635807677501</v>
      </c>
      <c r="AZ7" s="23">
        <f>IF($C7&gt;AZ$4,SUMIFS(销售取值基础数据!$J:$J,销售取值基础数据!$I:$I,$A7,销售取值基础数据!$B:$B,AZ$4),($L7-SUM($P7:AY7))*110%/(180-AY$4))</f>
        <v>6.06145131439221</v>
      </c>
      <c r="BA7" s="23">
        <f>IF($C7&gt;BA$4,SUMIFS(销售取值基础数据!$J:$J,销售取值基础数据!$I:$I,$A7,销售取值基础数据!$B:$B,BA$4),($L7-SUM($P7:AZ7))*110%/(180-AZ$4))</f>
        <v>6.0572125372492804</v>
      </c>
      <c r="BB7" s="23">
        <f>IF($C7&gt;BB$4,SUMIFS(销售取值基础数据!$J:$J,销售取值基础数据!$I:$I,$A7,销售取值基础数据!$B:$B,BB$4),($L7-SUM($P7:BA7))*110%/(180-BA$4))</f>
        <v>6.0529468946174196</v>
      </c>
      <c r="BC7" s="23">
        <f>IF($C7&gt;BC$4,SUMIFS(销售取值基础数据!$J:$J,销售取值基础数据!$I:$I,$A7,销售取值基础数据!$B:$B,BC$4),($L7-SUM($P7:BB7))*110%/(180-BB$4))</f>
        <v>6.04865402447939</v>
      </c>
      <c r="BD7" s="23">
        <f>IF($C7&gt;BD$4,SUMIFS(销售取值基础数据!$J:$J,销售取值基础数据!$I:$I,$A7,销售取值基础数据!$B:$B,BD$4),($L7-SUM($P7:BC7))*110%/(180-BC$4))</f>
        <v>6.0443335573190504</v>
      </c>
      <c r="BE7" s="23">
        <f>IF($C7&gt;BE$4,SUMIFS(销售取值基础数据!$J:$J,销售取值基础数据!$I:$I,$A7,销售取值基础数据!$B:$B,BE$4),($L7-SUM($P7:BD7))*110%/(180-BD$4))</f>
        <v>6.0399851159109001</v>
      </c>
      <c r="BF7" s="23">
        <f>IF($C7&gt;BF$4,SUMIFS(销售取值基础数据!$J:$J,销售取值基础数据!$I:$I,$A7,销售取值基础数据!$B:$B,BF$4),($L7-SUM($P7:BE7))*110%/(180-BE$4))</f>
        <v>6.0356083151022704</v>
      </c>
      <c r="BG7" s="23">
        <f>IF($C7&gt;BG$4,SUMIFS(销售取值基础数据!$J:$J,销售取值基础数据!$I:$I,$A7,销售取值基础数据!$B:$B,BG$4),($L7-SUM($P7:BF7))*110%/(180-BF$4))</f>
        <v>6.0312027615875996</v>
      </c>
      <c r="BH7" s="23">
        <f>IF($C7&gt;BH$4,SUMIFS(销售取值基础数据!$J:$J,销售取值基础数据!$I:$I,$A7,销售取值基础数据!$B:$B,BH$4),($L7-SUM($P7:BG7))*110%/(180-BG$4))</f>
        <v>6.0267680536746697</v>
      </c>
      <c r="BI7" s="23">
        <f>IF($C7&gt;BI$4,SUMIFS(销售取值基础数据!$J:$J,销售取值基础数据!$I:$I,$A7,销售取值基础数据!$B:$B,BI$4),($L7-SUM($P7:BH7))*110%/(180-BH$4))</f>
        <v>6.0223037810423197</v>
      </c>
      <c r="BJ7" s="23">
        <f>IF($C7&gt;BJ$4,SUMIFS(销售取值基础数据!$J:$J,销售取值基础数据!$I:$I,$A7,销售取值基础数据!$B:$B,BJ$4),($L7-SUM($P7:BI7))*110%/(180-BI$4))</f>
        <v>6.0178095244892997</v>
      </c>
      <c r="BK7" s="23">
        <f>IF($C7&gt;BK$4,SUMIFS(销售取值基础数据!$J:$J,销售取值基础数据!$I:$I,$A7,销售取值基础数据!$B:$B,BK$4),($L7-SUM($P7:BJ7))*110%/(180-BJ$4))</f>
        <v>6.0132848556738896</v>
      </c>
      <c r="BL7" s="23">
        <f>IF($C7&gt;BL$4,SUMIFS(销售取值基础数据!$J:$J,销售取值基础数据!$I:$I,$A7,销售取值基础数据!$B:$B,BL$4),($L7-SUM($P7:BK7))*110%/(180-BK$4))</f>
        <v>6.0087293368438397</v>
      </c>
      <c r="BM7" s="23">
        <f>IF($C7&gt;BM$4,SUMIFS(销售取值基础数据!$J:$J,销售取值基础数据!$I:$I,$A7,销售取值基础数据!$B:$B,BM$4),($L7-SUM($P7:BL7))*110%/(180-BL$4))</f>
        <v>6.0041425205561696</v>
      </c>
      <c r="BN7" s="23">
        <f>IF($C7&gt;BN$4,SUMIFS(销售取值基础数据!$J:$J,销售取值基础数据!$I:$I,$A7,销售取值基础数据!$B:$B,BN$4),($L7-SUM($P7:BM7))*110%/(180-BM$4))</f>
        <v>5.9995239493865098</v>
      </c>
      <c r="BO7" s="23">
        <f>IF($C7&gt;BO$4,SUMIFS(销售取值基础数据!$J:$J,销售取值基础数据!$I:$I,$A7,销售取值基础数据!$B:$B,BO$4),($L7-SUM($P7:BN7))*110%/(180-BN$4))</f>
        <v>5.9948731556272996</v>
      </c>
      <c r="BP7" s="23">
        <f>IF($C7&gt;BP$4,SUMIFS(销售取值基础数据!$J:$J,销售取值基础数据!$I:$I,$A7,销售取值基础数据!$B:$B,BP$4),($L7-SUM($P7:BO7))*110%/(180-BO$4))</f>
        <v>5.9901896609744698</v>
      </c>
      <c r="BQ7" s="23">
        <f>IF($C7&gt;BQ$4,SUMIFS(销售取值基础数据!$J:$J,销售取值基础数据!$I:$I,$A7,销售取值基础数据!$B:$B,BQ$4),($L7-SUM($P7:BP7))*110%/(180-BP$4))</f>
        <v>5.9854729762020398</v>
      </c>
      <c r="BR7" s="23">
        <f>IF($C7&gt;BR$4,SUMIFS(销售取值基础数据!$J:$J,销售取值基础数据!$I:$I,$A7,销售取值基础数据!$B:$B,BR$4),($L7-SUM($P7:BQ7))*110%/(180-BQ$4))</f>
        <v>5.9807226008241097</v>
      </c>
      <c r="BS7" s="23">
        <f>IF($C7&gt;BS$4,SUMIFS(销售取值基础数据!$J:$J,销售取值基础数据!$I:$I,$A7,销售取值基础数据!$B:$B,BS$4),($L7-SUM($P7:BR7))*110%/(180-BR$4))</f>
        <v>5.97593802274345</v>
      </c>
      <c r="BT7" s="23">
        <f>IF($C7&gt;BT$4,SUMIFS(销售取值基础数据!$J:$J,销售取值基础数据!$I:$I,$A7,销售取值基础数据!$B:$B,BT$4),($L7-SUM($P7:BS7))*110%/(180-BS$4))</f>
        <v>5.97111871788639</v>
      </c>
      <c r="BU7" s="23">
        <f>IF($C7&gt;BU$4,SUMIFS(销售取值基础数据!$J:$J,销售取值基础数据!$I:$I,$A7,销售取值基础数据!$B:$B,BU$4),($L7-SUM($P7:BT7))*110%/(180-BT$4))</f>
        <v>5.9662641498230702</v>
      </c>
      <c r="BV7" s="23">
        <f>IF($C7&gt;BV$4,SUMIFS(销售取值基础数据!$J:$J,销售取值基础数据!$I:$I,$A7,销售取值基础数据!$B:$B,BV$4),($L7-SUM($P7:BU7))*110%/(180-BU$4))</f>
        <v>5.9613737693723996</v>
      </c>
      <c r="BW7" s="23">
        <f>IF($C7&gt;BW$4,SUMIFS(销售取值基础数据!$J:$J,销售取值基础数据!$I:$I,$A7,销售取值基础数据!$B:$B,BW$4),($L7-SUM($P7:BV7))*110%/(180-BV$4))</f>
        <v>5.9564470141910997</v>
      </c>
      <c r="BX7" s="23">
        <f>IF($C7&gt;BX$4,SUMIFS(销售取值基础数据!$J:$J,销售取值基础数据!$I:$I,$A7,销售取值基础数据!$B:$B,BX$4),($L7-SUM($P7:BW7))*110%/(180-BW$4))</f>
        <v>5.9514833083459404</v>
      </c>
      <c r="BY7" s="23">
        <f>IF($C7&gt;BY$4,SUMIFS(销售取值基础数据!$J:$J,销售取值基础数据!$I:$I,$A7,销售取值基础数据!$B:$B,BY$4),($L7-SUM($P7:BX7))*110%/(180-BX$4))</f>
        <v>5.9464820618683403</v>
      </c>
      <c r="BZ7" s="23">
        <f>IF($C7&gt;BZ$4,SUMIFS(销售取值基础数据!$J:$J,销售取值基础数据!$I:$I,$A7,销售取值基础数据!$B:$B,BZ$4),($L7-SUM($P7:BY7))*110%/(180-BY$4))</f>
        <v>5.9414426702904803</v>
      </c>
      <c r="CA7" s="23">
        <f>IF($C7&gt;CA$4,SUMIFS(销售取值基础数据!$J:$J,销售取值基础数据!$I:$I,$A7,销售取值基础数据!$B:$B,CA$4),($L7-SUM($P7:BZ7))*110%/(180-BZ$4))</f>
        <v>5.9363645141620296</v>
      </c>
      <c r="CB7" s="23">
        <f>IF($C7&gt;CB$4,SUMIFS(销售取值基础数据!$J:$J,销售取值基础数据!$I:$I,$A7,销售取值基础数据!$B:$B,CB$4),($L7-SUM($P7:CA7))*110%/(180-CA$4))</f>
        <v>5.9312469585463701</v>
      </c>
      <c r="CC7" s="23">
        <f>IF($C7&gt;CC$4,SUMIFS(销售取值基础数据!$J:$J,销售取值基础数据!$I:$I,$A7,销售取值基础数据!$B:$B,CC$4),($L7-SUM($P7:CB7))*110%/(180-CB$4))</f>
        <v>5.9260893524954597</v>
      </c>
      <c r="CD7" s="23">
        <f>IF($C7&gt;CD$4,SUMIFS(销售取值基础数据!$J:$J,销售取值基础数据!$I:$I,$A7,销售取值基础数据!$B:$B,CD$4),($L7-SUM($P7:CC7))*110%/(180-CC$4))</f>
        <v>5.9208910285020497</v>
      </c>
      <c r="CE7" s="23">
        <f>IF($C7&gt;CE$4,SUMIFS(销售取值基础数据!$J:$J,销售取值基础数据!$I:$I,$A7,销售取值基础数据!$B:$B,CE$4),($L7-SUM($P7:CD7))*110%/(180-CD$4))</f>
        <v>5.9156513019281496</v>
      </c>
      <c r="CF7" s="23">
        <f>IF($C7&gt;CF$4,SUMIFS(销售取值基础数据!$J:$J,销售取值基础数据!$I:$I,$A7,销售取值基础数据!$B:$B,CF$4),($L7-SUM($P7:CE7))*110%/(180-CE$4))</f>
        <v>5.9103694704085701</v>
      </c>
      <c r="CG7" s="23">
        <f>IF($C7&gt;CG$4,SUMIFS(销售取值基础数据!$J:$J,销售取值基础数据!$I:$I,$A7,销售取值基础数据!$B:$B,CG$4),($L7-SUM($P7:CF7))*110%/(180-CF$4))</f>
        <v>5.9050448132280202</v>
      </c>
      <c r="CH7" s="23">
        <f>IF($C7&gt;CH$4,SUMIFS(销售取值基础数据!$J:$J,销售取值基础数据!$I:$I,$A7,销售取值基础数据!$B:$B,CH$4),($L7-SUM($P7:CG7))*110%/(180-CG$4))</f>
        <v>5.8996765906705404</v>
      </c>
      <c r="CI7" s="23">
        <f>IF($C7&gt;CI$4,SUMIFS(销售取值基础数据!$J:$J,销售取值基础数据!$I:$I,$A7,销售取值基础数据!$B:$B,CI$4),($L7-SUM($P7:CH7))*110%/(180-CH$4))</f>
        <v>5.8942640433396498</v>
      </c>
      <c r="CJ7" s="23">
        <f>IF($C7&gt;CJ$4,SUMIFS(销售取值基础数据!$J:$J,销售取值基础数据!$I:$I,$A7,销售取值基础数据!$B:$B,CJ$4),($L7-SUM($P7:CI7))*110%/(180-CI$4))</f>
        <v>5.8888063914476696</v>
      </c>
      <c r="CK7" s="23">
        <f>IF($C7&gt;CK$4,SUMIFS(销售取值基础数据!$J:$J,销售取值基础数据!$I:$I,$A7,销售取值基础数据!$B:$B,CK$4),($L7-SUM($P7:CJ7))*110%/(180-CJ$4))</f>
        <v>5.8833028340724898</v>
      </c>
      <c r="CL7" s="23">
        <f>IF($C7&gt;CL$4,SUMIFS(销售取值基础数据!$J:$J,销售取值基础数据!$I:$I,$A7,销售取值基础数据!$B:$B,CL$4),($L7-SUM($P7:CK7))*110%/(180-CK$4))</f>
        <v>5.87775254837997</v>
      </c>
      <c r="CM7" s="23">
        <f>IF($C7&gt;CM$4,SUMIFS(销售取值基础数据!$J:$J,销售取值基础数据!$I:$I,$A7,销售取值基础数据!$B:$B,CM$4),($L7-SUM($P7:CL7))*110%/(180-CL$4))</f>
        <v>5.8721546888100802</v>
      </c>
      <c r="CN7" s="23">
        <f>IF($C7&gt;CN$4,SUMIFS(销售取值基础数据!$J:$J,销售取值基础数据!$I:$I,$A7,销售取值基础数据!$B:$B,CN$4),($L7-SUM($P7:CM7))*110%/(180-CM$4))</f>
        <v>5.8665083862246901</v>
      </c>
      <c r="CO7" s="23">
        <f>IF($C7&gt;CO$4,SUMIFS(销售取值基础数据!$J:$J,销售取值基础数据!$I:$I,$A7,销售取值基础数据!$B:$B,CO$4),($L7-SUM($P7:CN7))*110%/(180-CN$4))</f>
        <v>5.8608127470147604</v>
      </c>
      <c r="CP7" s="23">
        <f>IF($C7&gt;CP$4,SUMIFS(销售取值基础数据!$J:$J,销售取值基础数据!$I:$I,$A7,销售取值基础数据!$B:$B,CP$4),($L7-SUM($P7:CO7))*110%/(180-CO$4))</f>
        <v>5.8550668521647502</v>
      </c>
      <c r="CQ7" s="23">
        <f>IF($C7&gt;CQ$4,SUMIFS(销售取值基础数据!$J:$J,销售取值基础数据!$I:$I,$A7,销售取值基础数据!$B:$B,CQ$4),($L7-SUM($P7:CP7))*110%/(180-CP$4))</f>
        <v>5.8492697562715099</v>
      </c>
      <c r="CR7" s="23">
        <f>IF($C7&gt;CR$4,SUMIFS(销售取值基础数据!$J:$J,销售取值基础数据!$I:$I,$A7,销售取值基础数据!$B:$B,CR$4),($L7-SUM($P7:CQ7))*110%/(180-CQ$4))</f>
        <v>5.8434204865152397</v>
      </c>
      <c r="CS7" s="23">
        <f>IF($C7&gt;CS$4,SUMIFS(销售取值基础数据!$J:$J,销售取值基础数据!$I:$I,$A7,销售取值基础数据!$B:$B,CS$4),($L7-SUM($P7:CR7))*110%/(180-CR$4))</f>
        <v>5.8375180415793704</v>
      </c>
      <c r="CT7" s="23">
        <f>IF($C7&gt;CT$4,SUMIFS(销售取值基础数据!$J:$J,销售取值基础数据!$I:$I,$A7,销售取值基础数据!$B:$B,CT$4),($L7-SUM($P7:CS7))*110%/(180-CS$4))</f>
        <v>5.83156139051653</v>
      </c>
      <c r="CU7" s="23">
        <f>IF($C7&gt;CU$4,SUMIFS(销售取值基础数据!$J:$J,销售取值基础数据!$I:$I,$A7,销售取值基础数据!$B:$B,CU$4),($L7-SUM($P7:CT7))*110%/(180-CT$4))</f>
        <v>5.82554947155724</v>
      </c>
      <c r="CV7" s="23">
        <f>IF($C7&gt;CV$4,SUMIFS(销售取值基础数据!$J:$J,销售取值基础数据!$I:$I,$A7,销售取值基础数据!$B:$B,CV$4),($L7-SUM($P7:CU7))*110%/(180-CU$4))</f>
        <v>5.8194811908577</v>
      </c>
      <c r="CW7" s="23">
        <f>IF($C7&gt;CW$4,SUMIFS(销售取值基础数据!$J:$J,销售取值基础数据!$I:$I,$A7,销售取值基础数据!$B:$B,CW$4),($L7-SUM($P7:CV7))*110%/(180-CV$4))</f>
        <v>5.8133554211831102</v>
      </c>
      <c r="CX7" s="23">
        <f>IF($C7&gt;CX$4,SUMIFS(销售取值基础数据!$J:$J,销售取值基础数据!$I:$I,$A7,销售取值基础数据!$B:$B,CX$4),($L7-SUM($P7:CW7))*110%/(180-CW$4))</f>
        <v>5.8071710005222803</v>
      </c>
      <c r="CY7" s="23">
        <f>IF($C7&gt;CY$4,SUMIFS(销售取值基础数据!$J:$J,销售取值基础数据!$I:$I,$A7,销售取值基础数据!$B:$B,CY$4),($L7-SUM($P7:CX7))*110%/(180-CX$4))</f>
        <v>5.8009267306292402</v>
      </c>
      <c r="CZ7" s="23">
        <f>IF($C7&gt;CZ$4,SUMIFS(销售取值基础数据!$J:$J,销售取值基础数据!$I:$I,$A7,销售取值基础数据!$B:$B,CZ$4),($L7-SUM($P7:CY7))*110%/(180-CY$4))</f>
        <v>5.7946213754872504</v>
      </c>
      <c r="DA7" s="23">
        <f>IF($C7&gt;DA$4,SUMIFS(销售取值基础数据!$J:$J,销售取值基础数据!$I:$I,$A7,销售取值基础数据!$B:$B,DA$4),($L7-SUM($P7:CZ7))*110%/(180-CZ$4))</f>
        <v>5.7882536596900103</v>
      </c>
      <c r="DB7" s="23">
        <f>IF($C7&gt;DB$4,SUMIFS(销售取值基础数据!$J:$J,销售取值基础数据!$I:$I,$A7,销售取值基础数据!$B:$B,DB$4),($L7-SUM($P7:DA7))*110%/(180-DA$4))</f>
        <v>5.7818222667347996</v>
      </c>
      <c r="DC7" s="23">
        <f>IF($C7&gt;DC$4,SUMIFS(销售取值基础数据!$J:$J,销售取值基础数据!$I:$I,$A7,销售取值基础数据!$B:$B,DC$4),($L7-SUM($P7:DB7))*110%/(180-DB$4))</f>
        <v>5.7753258372216196</v>
      </c>
      <c r="DD7" s="23">
        <f>IF($C7&gt;DD$4,SUMIFS(销售取值基础数据!$J:$J,销售取值基础数据!$I:$I,$A7,销售取值基础数据!$B:$B,DD$4),($L7-SUM($P7:DC7))*110%/(180-DC$4))</f>
        <v>5.7687629669520497</v>
      </c>
      <c r="DE7" s="23">
        <f>IF($C7&gt;DE$4,SUMIFS(销售取值基础数据!$J:$J,销售取值基础数据!$I:$I,$A7,销售取值基础数据!$B:$B,DE$4),($L7-SUM($P7:DD7))*110%/(180-DD$4))</f>
        <v>5.7621322049210697</v>
      </c>
      <c r="DF7" s="23">
        <f>IF($C7&gt;DF$4,SUMIFS(销售取值基础数据!$J:$J,销售取值基础数据!$I:$I,$A7,销售取值基础数据!$B:$B,DF$4),($L7-SUM($P7:DE7))*110%/(180-DE$4))</f>
        <v>5.7554320511944201</v>
      </c>
      <c r="DG7" s="23">
        <f>IF($C7&gt;DG$4,SUMIFS(销售取值基础数据!$J:$J,销售取值基础数据!$I:$I,$A7,销售取值基础数据!$B:$B,DG$4),($L7-SUM($P7:DF7))*110%/(180-DF$4))</f>
        <v>5.7486609546635998</v>
      </c>
      <c r="DH7" s="23">
        <f>IF($C7&gt;DH$4,SUMIFS(销售取值基础数据!$J:$J,销售取值基础数据!$I:$I,$A7,销售取值基础数据!$B:$B,DH$4),($L7-SUM($P7:DG7))*110%/(180-DG$4))</f>
        <v>5.7418173106699504</v>
      </c>
      <c r="DI7" s="23">
        <f>IF($C7&gt;DI$4,SUMIFS(销售取值基础数据!$J:$J,销售取值基础数据!$I:$I,$A7,销售取值基础数据!$B:$B,DI$4),($L7-SUM($P7:DH7))*110%/(180-DH$4))</f>
        <v>5.7348994584884201</v>
      </c>
      <c r="DJ7" s="23">
        <f>IF($C7&gt;DJ$4,SUMIFS(销售取值基础数据!$J:$J,销售取值基础数据!$I:$I,$A7,销售取值基础数据!$B:$B,DJ$4),($L7-SUM($P7:DI7))*110%/(180-DI$4))</f>
        <v>5.7279056786610001</v>
      </c>
      <c r="DK7" s="23">
        <f>IF($C7&gt;DK$4,SUMIFS(销售取值基础数据!$J:$J,销售取值基础数据!$I:$I,$A7,销售取值基础数据!$B:$B,DK$4),($L7-SUM($P7:DJ7))*110%/(180-DJ$4))</f>
        <v>5.7208341901688202</v>
      </c>
      <c r="DL7" s="23">
        <f>IF($C7&gt;DL$4,SUMIFS(销售取值基础数据!$J:$J,销售取值基础数据!$I:$I,$A7,销售取值基础数据!$B:$B,DL$4),($L7-SUM($P7:DK7))*110%/(180-DK$4))</f>
        <v>5.7136831474311096</v>
      </c>
      <c r="DM7" s="23">
        <f>IF($C7&gt;DM$4,SUMIFS(销售取值基础数据!$J:$J,销售取值基础数据!$I:$I,$A7,销售取值基础数据!$B:$B,DM$4),($L7-SUM($P7:DL7))*110%/(180-DL$4))</f>
        <v>5.7064506371179098</v>
      </c>
      <c r="DN7" s="23">
        <f>IF($C7&gt;DN$4,SUMIFS(销售取值基础数据!$J:$J,销售取值基础数据!$I:$I,$A7,销售取值基础数据!$B:$B,DN$4),($L7-SUM($P7:DM7))*110%/(180-DM$4))</f>
        <v>5.6991346747626297</v>
      </c>
      <c r="DO7" s="23">
        <f>IF($C7&gt;DO$4,SUMIFS(销售取值基础数据!$J:$J,销售取值基础数据!$I:$I,$A7,销售取值基础数据!$B:$B,DO$4),($L7-SUM($P7:DN7))*110%/(180-DN$4))</f>
        <v>5.6917332011590398</v>
      </c>
      <c r="DP7" s="23">
        <f>IF($C7&gt;DP$4,SUMIFS(销售取值基础数据!$J:$J,销售取值基础数据!$I:$I,$A7,销售取值基础数据!$B:$B,DP$4),($L7-SUM($P7:DO7))*110%/(180-DO$4))</f>
        <v>5.68424407852594</v>
      </c>
      <c r="DQ7" s="23">
        <f>IF($C7&gt;DQ$4,SUMIFS(销售取值基础数据!$J:$J,销售取值基础数据!$I:$I,$A7,销售取值基础数据!$B:$B,DQ$4),($L7-SUM($P7:DP7))*110%/(180-DP$4))</f>
        <v>5.6766650864212398</v>
      </c>
      <c r="DR7" s="23">
        <f>IF($C7&gt;DR$4,SUMIFS(销售取值基础数据!$J:$J,销售取值基础数据!$I:$I,$A7,销售取值基础数据!$B:$B,DR$4),($L7-SUM($P7:DQ7))*110%/(180-DQ$4))</f>
        <v>5.6689939173855297</v>
      </c>
      <c r="DS7" s="23">
        <f>IF($C7&gt;DS$4,SUMIFS(销售取值基础数据!$J:$J,销售取值基础数据!$I:$I,$A7,销售取值基础数据!$B:$B,DS$4),($L7-SUM($P7:DR7))*110%/(180-DR$4))</f>
        <v>5.6612281722932201</v>
      </c>
      <c r="DT7" s="23">
        <f>IF($C7&gt;DT$4,SUMIFS(销售取值基础数据!$J:$J,销售取值基础数据!$I:$I,$A7,销售取值基础数据!$B:$B,DT$4),($L7-SUM($P7:DS7))*110%/(180-DS$4))</f>
        <v>5.65336535538726</v>
      </c>
      <c r="DU7" s="23">
        <f>IF($C7&gt;DU$4,SUMIFS(销售取值基础数据!$J:$J,销售取值基础数据!$I:$I,$A7,销售取值基础数据!$B:$B,DU$4),($L7-SUM($P7:DT7))*110%/(180-DT$4))</f>
        <v>5.6454028689712201</v>
      </c>
      <c r="DV7" s="23">
        <f>IF($C7&gt;DV$4,SUMIFS(销售取值基础数据!$J:$J,销售取值基础数据!$I:$I,$A7,销售取值基础数据!$B:$B,DV$4),($L7-SUM($P7:DU7))*110%/(180-DU$4))</f>
        <v>5.6373380077298396</v>
      </c>
      <c r="DW7" s="23">
        <f>IF($C7&gt;DW$4,SUMIFS(销售取值基础数据!$J:$J,销售取值基础数据!$I:$I,$A7,销售取值基础数据!$B:$B,DW$4),($L7-SUM($P7:DV7))*110%/(180-DV$4))</f>
        <v>5.6291679526461698</v>
      </c>
      <c r="DX7" s="23">
        <f>IF($C7&gt;DX$4,SUMIFS(销售取值基础数据!$J:$J,销售取值基础数据!$I:$I,$A7,销售取值基础数据!$B:$B,DX$4),($L7-SUM($P7:DW7))*110%/(180-DW$4))</f>
        <v>5.62088976448051</v>
      </c>
      <c r="DY7" s="23">
        <f>IF($C7&gt;DY$4,SUMIFS(销售取值基础数据!$J:$J,销售取值基础数据!$I:$I,$A7,销售取值基础数据!$B:$B,DY$4),($L7-SUM($P7:DX7))*110%/(180-DX$4))</f>
        <v>5.6125003767723296</v>
      </c>
      <c r="DZ7" s="23">
        <f>IF($C7&gt;DZ$4,SUMIFS(销售取值基础数据!$J:$J,销售取值基础数据!$I:$I,$A7,销售取值基础数据!$B:$B,DZ$4),($L7-SUM($P7:DY7))*110%/(180-DY$4))</f>
        <v>5.6039965883226799</v>
      </c>
      <c r="EA7" s="23">
        <f>IF($C7&gt;EA$4,SUMIFS(销售取值基础数据!$J:$J,销售取值基础数据!$I:$I,$A7,销售取值基础数据!$B:$B,EA$4),($L7-SUM($P7:DZ7))*110%/(180-DZ$4))</f>
        <v>5.5953750551098702</v>
      </c>
      <c r="EB7" s="23">
        <f>IF($C7&gt;EB$4,SUMIFS(销售取值基础数据!$J:$J,销售取值基础数据!$I:$I,$A7,销售取值基础数据!$B:$B,EB$4),($L7-SUM($P7:EA7))*110%/(180-EA$4))</f>
        <v>5.5866322815862599</v>
      </c>
      <c r="EC7" s="23">
        <f>IF($C7&gt;EC$4,SUMIFS(销售取值基础数据!$J:$J,销售取值基础数据!$I:$I,$A7,销售取值基础数据!$B:$B,EC$4),($L7-SUM($P7:EB7))*110%/(180-EB$4))</f>
        <v>5.5777646112980301</v>
      </c>
      <c r="ED7" s="23">
        <f>IF($C7&gt;ED$4,SUMIFS(销售取值基础数据!$J:$J,销售取值基础数据!$I:$I,$A7,销售取值基础数据!$B:$B,ED$4),($L7-SUM($P7:EC7))*110%/(180-EC$4))</f>
        <v>5.5687682167636803</v>
      </c>
      <c r="EE7" s="23">
        <f>IF($C7&gt;EE$4,SUMIFS(销售取值基础数据!$J:$J,销售取值基础数据!$I:$I,$A7,销售取值基础数据!$B:$B,EE$4),($L7-SUM($P7:ED7))*110%/(180-ED$4))</f>
        <v>5.5596390885394804</v>
      </c>
      <c r="EF7" s="23">
        <f>IF($C7&gt;EF$4,SUMIFS(销售取值基础数据!$J:$J,销售取值基础数据!$I:$I,$A7,销售取值基础数据!$B:$B,EF$4),($L7-SUM($P7:EE7))*100%/(180-EE$4))</f>
        <v>5.0457936576290097</v>
      </c>
      <c r="EG7" s="23">
        <f>IF($C7&gt;EG$4,SUMIFS(销售取值基础数据!$J:$J,销售取值基础数据!$I:$I,$A7,销售取值基础数据!$B:$B,EG$4),($L7-SUM($P7:EF7))*100%/(180-EF$4))</f>
        <v>5.0457936576290097</v>
      </c>
      <c r="EH7" s="23">
        <f>IF($C7&gt;EH$4,SUMIFS(销售取值基础数据!$J:$J,销售取值基础数据!$I:$I,$A7,销售取值基础数据!$B:$B,EH$4),($L7-SUM($P7:EG7))*100%/(180-EG$4))</f>
        <v>5.0457936576290097</v>
      </c>
      <c r="EI7" s="23">
        <f>IF($C7&gt;EI$4,SUMIFS(销售取值基础数据!$J:$J,销售取值基础数据!$I:$I,$A7,销售取值基础数据!$B:$B,EI$4),($L7-SUM($P7:EH7))*100%/(180-EH$4))</f>
        <v>5.0457936576290097</v>
      </c>
      <c r="EJ7" s="23">
        <f>IF($C7&gt;EJ$4,SUMIFS(销售取值基础数据!$J:$J,销售取值基础数据!$I:$I,$A7,销售取值基础数据!$B:$B,EJ$4),($L7-SUM($P7:EI7))*100%/(180-EI$4))</f>
        <v>5.0457936576290097</v>
      </c>
      <c r="EK7" s="23">
        <f>IF($C7&gt;EK$4,SUMIFS(销售取值基础数据!$J:$J,销售取值基础数据!$I:$I,$A7,销售取值基础数据!$B:$B,EK$4),($L7-SUM($P7:EJ7))*100%/(180-EJ$4))</f>
        <v>5.0457936576290097</v>
      </c>
      <c r="EL7" s="23">
        <f>IF($C7&gt;EL$4,SUMIFS(销售取值基础数据!$J:$J,销售取值基础数据!$I:$I,$A7,销售取值基础数据!$B:$B,EL$4),($L7-SUM($P7:EK7))*100%/(180-EK$4))</f>
        <v>5.0457936576290097</v>
      </c>
      <c r="EM7" s="23">
        <f>IF($C7&gt;EM$4,SUMIFS(销售取值基础数据!$J:$J,销售取值基础数据!$I:$I,$A7,销售取值基础数据!$B:$B,EM$4),($L7-SUM($P7:EL7))*100%/(180-EL$4))</f>
        <v>5.0457936576290097</v>
      </c>
      <c r="EN7" s="23">
        <f>IF($C7&gt;EN$4,SUMIFS(销售取值基础数据!$J:$J,销售取值基础数据!$I:$I,$A7,销售取值基础数据!$B:$B,EN$4),($L7-SUM($P7:EM7))*100%/(180-EM$4))</f>
        <v>5.0457936576290097</v>
      </c>
      <c r="EO7" s="23">
        <f>IF($C7&gt;EO$4,SUMIFS(销售取值基础数据!$J:$J,销售取值基础数据!$I:$I,$A7,销售取值基础数据!$B:$B,EO$4),($L7-SUM($P7:EN7))*100%/(180-EN$4))</f>
        <v>5.0457936576290097</v>
      </c>
      <c r="EP7" s="23">
        <f>IF($C7&gt;EP$4,SUMIFS(销售取值基础数据!$J:$J,销售取值基础数据!$I:$I,$A7,销售取值基础数据!$B:$B,EP$4),($L7-SUM($P7:EO7))*100%/(180-EO$4))</f>
        <v>5.0457936576290097</v>
      </c>
      <c r="EQ7" s="23">
        <f>IF($C7&gt;EQ$4,SUMIFS(销售取值基础数据!$J:$J,销售取值基础数据!$I:$I,$A7,销售取值基础数据!$B:$B,EQ$4),($L7-SUM($P7:EP7))*100%/(180-EP$4))</f>
        <v>5.0457936576290097</v>
      </c>
      <c r="ER7" s="23">
        <f>IF($C7&gt;ER$4,SUMIFS(销售取值基础数据!$J:$J,销售取值基础数据!$I:$I,$A7,销售取值基础数据!$B:$B,ER$4),($L7-SUM($P7:EQ7))*100%/(180-EQ$4))</f>
        <v>5.0457936576290097</v>
      </c>
      <c r="ES7" s="23">
        <f>IF($C7&gt;ES$4,SUMIFS(销售取值基础数据!$J:$J,销售取值基础数据!$I:$I,$A7,销售取值基础数据!$B:$B,ES$4),($L7-SUM($P7:ER7))*100%/(180-ER$4))</f>
        <v>5.0457936576290097</v>
      </c>
      <c r="ET7" s="23">
        <f>IF($C7&gt;ET$4,SUMIFS(销售取值基础数据!$J:$J,销售取值基础数据!$I:$I,$A7,销售取值基础数据!$B:$B,ET$4),($L7-SUM($P7:ES7))*100%/(180-ES$4))</f>
        <v>5.0457936576290097</v>
      </c>
      <c r="EU7" s="23">
        <f>IF($C7&gt;EU$4,SUMIFS(销售取值基础数据!$J:$J,销售取值基础数据!$I:$I,$A7,销售取值基础数据!$B:$B,EU$4),($L7-SUM($P7:ET7))*100%/(180-ET$4))</f>
        <v>5.0457936576290097</v>
      </c>
      <c r="EV7" s="23">
        <f>IF($C7&gt;EV$4,SUMIFS(销售取值基础数据!$J:$J,销售取值基础数据!$I:$I,$A7,销售取值基础数据!$B:$B,EV$4),($L7-SUM($P7:EU7))*100%/(180-EU$4))</f>
        <v>5.0457936576290097</v>
      </c>
      <c r="EW7" s="23">
        <f>IF($C7&gt;EW$4,SUMIFS(销售取值基础数据!$J:$J,销售取值基础数据!$I:$I,$A7,销售取值基础数据!$B:$B,EW$4),($L7-SUM($P7:EV7))*100%/(180-EV$4))</f>
        <v>5.0457936576290097</v>
      </c>
      <c r="EX7" s="23">
        <f>IF($C7&gt;EX$4,SUMIFS(销售取值基础数据!$J:$J,销售取值基础数据!$I:$I,$A7,销售取值基础数据!$B:$B,EX$4),($L7-SUM($P7:EW7))*100%/(180-EW$4))</f>
        <v>5.0457936576290097</v>
      </c>
      <c r="EY7" s="23">
        <f>IF($C7&gt;EY$4,SUMIFS(销售取值基础数据!$J:$J,销售取值基础数据!$I:$I,$A7,销售取值基础数据!$B:$B,EY$4),($L7-SUM($P7:EX7))*100%/(180-EX$4))</f>
        <v>5.0457936576290097</v>
      </c>
      <c r="EZ7" s="23">
        <f>IF($C7&gt;EZ$4,SUMIFS(销售取值基础数据!$J:$J,销售取值基础数据!$I:$I,$A7,销售取值基础数据!$B:$B,EZ$4),($L7-SUM($P7:EY7))*100%/(180-EY$4))</f>
        <v>5.0457936576290097</v>
      </c>
      <c r="FA7" s="23">
        <f>IF($C7&gt;FA$4,SUMIFS(销售取值基础数据!$J:$J,销售取值基础数据!$I:$I,$A7,销售取值基础数据!$B:$B,FA$4),($L7-SUM($P7:EZ7))*100%/(180-EZ$4))</f>
        <v>5.0457936576290097</v>
      </c>
      <c r="FB7" s="23">
        <f>IF($C7&gt;FB$4,SUMIFS(销售取值基础数据!$J:$J,销售取值基础数据!$I:$I,$A7,销售取值基础数据!$B:$B,FB$4),($L7-SUM($P7:FA7))*100%/(180-FA$4))</f>
        <v>5.0457936576289999</v>
      </c>
      <c r="FC7" s="23">
        <f>IF($C7&gt;FC$4,SUMIFS(销售取值基础数据!$J:$J,销售取值基础数据!$I:$I,$A7,销售取值基础数据!$B:$B,FC$4),($L7-SUM($P7:FB7))*100%/(180-FB$4))</f>
        <v>5.0457936576289999</v>
      </c>
      <c r="FD7" s="23">
        <f>IF($C7&gt;FD$4,SUMIFS(销售取值基础数据!$J:$J,销售取值基础数据!$I:$I,$A7,销售取值基础数据!$B:$B,FD$4),($L7-SUM($P7:FC7))*100%/(180-FC$4))</f>
        <v>5.0457936576289999</v>
      </c>
      <c r="FE7" s="23">
        <f>IF($C7&gt;FE$4,SUMIFS(销售取值基础数据!$J:$J,销售取值基础数据!$I:$I,$A7,销售取值基础数据!$B:$B,FE$4),($L7-SUM($P7:FD7))*100%/(180-FD$4))</f>
        <v>5.0457936576289999</v>
      </c>
      <c r="FF7" s="23">
        <f>IF($C7&gt;FF$4,SUMIFS(销售取值基础数据!$J:$J,销售取值基础数据!$I:$I,$A7,销售取值基础数据!$B:$B,FF$4),($L7-SUM($P7:FE7))*100%/(180-FE$4))</f>
        <v>5.0457936576289999</v>
      </c>
      <c r="FG7" s="23">
        <f>IF($C7&gt;FG$4,SUMIFS(销售取值基础数据!$J:$J,销售取值基础数据!$I:$I,$A7,销售取值基础数据!$B:$B,FG$4),($L7-SUM($P7:FF7))*100%/(180-FF$4))</f>
        <v>5.0457936576289999</v>
      </c>
      <c r="FH7" s="23">
        <f>IF($C7&gt;FH$4,SUMIFS(销售取值基础数据!$J:$J,销售取值基础数据!$I:$I,$A7,销售取值基础数据!$B:$B,FH$4),($L7-SUM($P7:FG7))*100%/(180-FG$4))</f>
        <v>5.0457936576289999</v>
      </c>
      <c r="FI7" s="23">
        <f>IF($C7&gt;FI$4,SUMIFS(销售取值基础数据!$J:$J,销售取值基础数据!$I:$I,$A7,销售取值基础数据!$B:$B,FI$4),($L7-SUM($P7:FH7))*100%/(180-FH$4))</f>
        <v>5.0457936576289999</v>
      </c>
      <c r="FJ7" s="23">
        <f>IF($C7&gt;FJ$4,SUMIFS(销售取值基础数据!$J:$J,销售取值基础数据!$I:$I,$A7,销售取值基础数据!$B:$B,FJ$4),($L7-SUM($P7:FI7))*100%/(180-FI$4))</f>
        <v>5.0457936576289999</v>
      </c>
      <c r="FK7" s="23">
        <f>IF($C7&gt;FK$4,SUMIFS(销售取值基础数据!$J:$J,销售取值基础数据!$I:$I,$A7,销售取值基础数据!$B:$B,FK$4),($L7-SUM($P7:FJ7))*100%/(180-FJ$4))</f>
        <v>5.0457936576289999</v>
      </c>
      <c r="FL7" s="23">
        <f>IF($C7&gt;FL$4,SUMIFS(销售取值基础数据!$J:$J,销售取值基础数据!$I:$I,$A7,销售取值基础数据!$B:$B,FL$4),($L7-SUM($P7:FK7))*100%/(180-FK$4))</f>
        <v>5.0457936576289999</v>
      </c>
      <c r="FM7" s="23">
        <f>IF($C7&gt;FM$4,SUMIFS(销售取值基础数据!$J:$J,销售取值基础数据!$I:$I,$A7,销售取值基础数据!$B:$B,FM$4),($L7-SUM($P7:FL7))*100%/(180-FL$4))</f>
        <v>5.0457936576289999</v>
      </c>
      <c r="FN7" s="23">
        <f>IF($C7&gt;FN$4,SUMIFS(销售取值基础数据!$J:$J,销售取值基础数据!$I:$I,$A7,销售取值基础数据!$B:$B,FN$4),($L7-SUM($P7:FM7))*100%/(180-FM$4))</f>
        <v>5.0457936576289999</v>
      </c>
      <c r="FO7" s="23">
        <f>IF($C7&gt;FO$4,SUMIFS(销售取值基础数据!$J:$J,销售取值基础数据!$I:$I,$A7,销售取值基础数据!$B:$B,FO$4),($L7-SUM($P7:FN7))*100%/(180-FN$4))</f>
        <v>5.0457936576289999</v>
      </c>
      <c r="FP7" s="23">
        <f>IF($C7&gt;FP$4,SUMIFS(销售取值基础数据!$J:$J,销售取值基础数据!$I:$I,$A7,销售取值基础数据!$B:$B,FP$4),($L7-SUM($P7:FO7))*100%/(180-FO$4))</f>
        <v>5.0457936576289999</v>
      </c>
      <c r="FQ7" s="23">
        <f>IF($C7&gt;FQ$4,SUMIFS(销售取值基础数据!$J:$J,销售取值基础数据!$I:$I,$A7,销售取值基础数据!$B:$B,FQ$4),($L7-SUM($P7:FP7))*100%/(180-FP$4))</f>
        <v>5.0457936576289901</v>
      </c>
      <c r="FR7" s="23">
        <f>IF($C7&gt;FR$4,SUMIFS(销售取值基础数据!$J:$J,销售取值基础数据!$I:$I,$A7,销售取值基础数据!$B:$B,FR$4),($L7-SUM($P7:FQ7))*100%/(180-FQ$4))</f>
        <v>5.0457936576289901</v>
      </c>
      <c r="FS7" s="23">
        <f>IF($C7&gt;FS$4,SUMIFS(销售取值基础数据!$J:$J,销售取值基础数据!$I:$I,$A7,销售取值基础数据!$B:$B,FS$4),($L7-SUM($P7:FR7))*100%/(180-FR$4))</f>
        <v>5.0457936576289901</v>
      </c>
      <c r="FT7" s="23">
        <f>IF($C7&gt;FT$4,SUMIFS(销售取值基础数据!$J:$J,销售取值基础数据!$I:$I,$A7,销售取值基础数据!$B:$B,FT$4),($L7-SUM($P7:FS7))*100%/(180-FS$4))</f>
        <v>5.0457936576289901</v>
      </c>
      <c r="FU7" s="23">
        <f>IF($C7&gt;FU$4,SUMIFS(销售取值基础数据!$J:$J,销售取值基础数据!$I:$I,$A7,销售取值基础数据!$B:$B,FU$4),($L7-SUM($P7:FT7))*100%/(180-FT$4))</f>
        <v>5.0457936576289901</v>
      </c>
      <c r="FV7" s="23">
        <f>IF($C7&gt;FV$4,SUMIFS(销售取值基础数据!$J:$J,销售取值基础数据!$I:$I,$A7,销售取值基础数据!$B:$B,FV$4),($L7-SUM($P7:FU7))*100%/(180-FU$4))</f>
        <v>5.0457936576289901</v>
      </c>
      <c r="FW7" s="23">
        <f>IF($C7&gt;FW$4,SUMIFS(销售取值基础数据!$J:$J,销售取值基础数据!$I:$I,$A7,销售取值基础数据!$B:$B,FW$4),($L7-SUM($P7:FV7))*100%/(180-FV$4))</f>
        <v>5.0457936576289901</v>
      </c>
      <c r="FX7" s="23">
        <f>IF($C7&gt;FX$4,SUMIFS(销售取值基础数据!$J:$J,销售取值基础数据!$I:$I,$A7,销售取值基础数据!$B:$B,FX$4),($L7-SUM($P7:FW7))*100%/(180-FW$4))</f>
        <v>5.0457936576289804</v>
      </c>
      <c r="FY7" s="23">
        <f>IF($C7&gt;FY$4,SUMIFS(销售取值基础数据!$J:$J,销售取值基础数据!$I:$I,$A7,销售取值基础数据!$B:$B,FY$4),($L7-SUM($P7:FX7))*100%/(180-FX$4))</f>
        <v>5.0457936576289804</v>
      </c>
      <c r="FZ7" s="23">
        <f>IF($C7&gt;FZ$4,SUMIFS(销售取值基础数据!$J:$J,销售取值基础数据!$I:$I,$A7,销售取值基础数据!$B:$B,FZ$4),($L7-SUM($P7:FY7))*100%/(180-FY$4))</f>
        <v>5.0457936576289804</v>
      </c>
      <c r="GA7" s="23">
        <f>IF($C7&gt;GA$4,SUMIFS(销售取值基础数据!$J:$J,销售取值基础数据!$I:$I,$A7,销售取值基础数据!$B:$B,GA$4),($L7-SUM($P7:FZ7))*100%/(180-FZ$4))</f>
        <v>5.0457936576289804</v>
      </c>
      <c r="GB7" s="23">
        <f>IF($C7&gt;GB$4,SUMIFS(销售取值基础数据!$J:$J,销售取值基础数据!$I:$I,$A7,销售取值基础数据!$B:$B,GB$4),($L7-SUM($P7:GA7))*100%/(180-GA$4))</f>
        <v>5.0457936576289697</v>
      </c>
      <c r="GC7" s="23">
        <f>IF($C7&gt;GC$4,SUMIFS(销售取值基础数据!$J:$J,销售取值基础数据!$I:$I,$A7,销售取值基础数据!$B:$B,GC$4),($L7-SUM($P7:GB7))*100%/(180-GB$4))</f>
        <v>5.0457936576289697</v>
      </c>
      <c r="GD7" s="23">
        <f>IF($C7&gt;GD$4,SUMIFS(销售取值基础数据!$J:$J,销售取值基础数据!$I:$I,$A7,销售取值基础数据!$B:$B,GD$4),($L7-SUM($P7:GC7))*100%/(180-GC$4))</f>
        <v>5.0457936576289599</v>
      </c>
      <c r="GE7" s="23">
        <f>IF($C7&gt;GE$4,SUMIFS(销售取值基础数据!$J:$J,销售取值基础数据!$I:$I,$A7,销售取值基础数据!$B:$B,GE$4),($L7-SUM($P7:GD7))*100%/(180-GD$4))</f>
        <v>5.0457936576289697</v>
      </c>
      <c r="GF7" s="23">
        <f>IF($C7&gt;GF$4,SUMIFS(销售取值基础数据!$J:$J,销售取值基础数据!$I:$I,$A7,销售取值基础数据!$B:$B,GF$4),($L7-SUM($P7:GE7))*100%/(180-GE$4))</f>
        <v>5.0457936576289599</v>
      </c>
      <c r="GG7" s="23">
        <f>IF($C7&gt;GG$4,SUMIFS(销售取值基础数据!$J:$J,销售取值基础数据!$I:$I,$A7,销售取值基础数据!$B:$B,GG$4),($L7-SUM($P7:GF7))*100%/(180-GF$4))</f>
        <v>5.0457936576289502</v>
      </c>
      <c r="GH7" s="23">
        <f>IF($C7&gt;GH$4,SUMIFS(销售取值基础数据!$J:$J,销售取值基础数据!$I:$I,$A7,销售取值基础数据!$B:$B,GH$4),($L7-SUM($P7:GG7))*100%/(180-GG$4))</f>
        <v>5.0457936576289599</v>
      </c>
      <c r="GI7" s="23">
        <f>IF($C7&gt;GI$4,SUMIFS(销售取值基础数据!$J:$J,销售取值基础数据!$I:$I,$A7,销售取值基础数据!$B:$B,GI$4),($L7-SUM($P7:GH7))*100%/(180-GH$4))</f>
        <v>5.0457936576289697</v>
      </c>
      <c r="GJ7" s="23">
        <f>IF($C7&gt;GJ$4,SUMIFS(销售取值基础数据!$J:$J,销售取值基础数据!$I:$I,$A7,销售取值基础数据!$B:$B,GJ$4),($L7-SUM($P7:GI7))*100%/(180-GI$4))</f>
        <v>5.0457936576289599</v>
      </c>
      <c r="GK7" s="23">
        <f>IF($C7&gt;GK$4,SUMIFS(销售取值基础数据!$J:$J,销售取值基础数据!$I:$I,$A7,销售取值基础数据!$B:$B,GK$4),($L7-SUM($P7:GJ7))*100%/(180-GJ$4))</f>
        <v>5.0457936576289404</v>
      </c>
      <c r="GL7" s="23">
        <f>IF($C7&gt;GL$4,SUMIFS(销售取值基础数据!$J:$J,销售取值基础数据!$I:$I,$A7,销售取值基础数据!$B:$B,GL$4),($L7-SUM($P7:GK7))*100%/(180-GK$4))</f>
        <v>5.0457936576289599</v>
      </c>
      <c r="GM7" s="23">
        <f>IF($C7&gt;GM$4,SUMIFS(销售取值基础数据!$J:$J,销售取值基础数据!$I:$I,$A7,销售取值基础数据!$B:$B,GM$4),($L7-SUM($P7:GL7))*100%/(180-GL$4))</f>
        <v>5.0457936576290203</v>
      </c>
    </row>
    <row r="8" spans="1:195" x14ac:dyDescent="0.25">
      <c r="A8" s="7" t="s">
        <v>25</v>
      </c>
      <c r="B8" s="21">
        <v>45971</v>
      </c>
      <c r="C8" s="9">
        <v>225</v>
      </c>
      <c r="D8" s="9" t="s">
        <v>97</v>
      </c>
      <c r="E8" s="9">
        <v>2000</v>
      </c>
      <c r="F8" s="9"/>
      <c r="G8" s="9">
        <v>0</v>
      </c>
      <c r="H8" s="10">
        <v>0</v>
      </c>
      <c r="I8" s="9"/>
      <c r="J8" s="9">
        <v>0</v>
      </c>
      <c r="K8" s="9"/>
      <c r="L8" s="9">
        <v>2000</v>
      </c>
      <c r="M8" s="11">
        <v>0</v>
      </c>
      <c r="N8" s="24" t="s">
        <v>98</v>
      </c>
      <c r="O8" s="22"/>
      <c r="P8" s="23">
        <f>SUMIFS(销售取值基础数据!J:J,销售取值基础数据!I:I,$A8,销售取值基础数据!B:B,$P$4)</f>
        <v>0</v>
      </c>
      <c r="Q8" s="23">
        <f>IF($C8&gt;Q$4,SUMIFS(销售取值基础数据!J:J,销售取值基础数据!I:I,$A8,销售取值基础数据!B:B,Q$4),($L8-SUM($P8))*80%/(180-P$4))</f>
        <v>0</v>
      </c>
      <c r="R8" s="23">
        <f>IF($C8&gt;R$4,SUMIFS(销售取值基础数据!$J:$J,销售取值基础数据!$I:$I,$A8,销售取值基础数据!$B:$B,R$4),($L8-SUM($P8:Q8))*80%/(180-Q$4))</f>
        <v>0</v>
      </c>
      <c r="S8" s="23">
        <f>IF($C8&gt;S$4,SUMIFS(销售取值基础数据!$J:$J,销售取值基础数据!$I:$I,$A8,销售取值基础数据!$B:$B,S$4),($L8-SUM($P8:R8))*80%/(180-R$4))</f>
        <v>0</v>
      </c>
      <c r="T8" s="23">
        <f>IF($C8&gt;T$4,SUMIFS(销售取值基础数据!$J:$J,销售取值基础数据!$I:$I,$A8,销售取值基础数据!$B:$B,T$4),($L8-SUM($P8:S8))*80%/(180-S$4))</f>
        <v>0</v>
      </c>
      <c r="U8" s="23">
        <f>IF($C8&gt;U$4,SUMIFS(销售取值基础数据!$J:$J,销售取值基础数据!$I:$I,$A8,销售取值基础数据!$B:$B,U$4),($L8-SUM($P8:T8))*80%/(180-T$4))</f>
        <v>0</v>
      </c>
      <c r="V8" s="23">
        <f>IF($C8&gt;V$4,SUMIFS(销售取值基础数据!$J:$J,销售取值基础数据!$I:$I,$A8,销售取值基础数据!$B:$B,V$4),($L8-SUM($P8:U8))*80%/(180-U$4))</f>
        <v>0</v>
      </c>
      <c r="W8" s="23">
        <f>IF($C8&gt;W$4,SUMIFS(销售取值基础数据!$J:$J,销售取值基础数据!$I:$I,$A8,销售取值基础数据!$B:$B,W$4),($L8-SUM($P8:V8))*80%/(180-V$4))</f>
        <v>0</v>
      </c>
      <c r="X8" s="23">
        <f>IF($C8&gt;X$4,SUMIFS(销售取值基础数据!$J:$J,销售取值基础数据!$I:$I,$A8,销售取值基础数据!$B:$B,X$4),($L8-SUM($P8:W8))*80%/(180-W$4))</f>
        <v>0</v>
      </c>
      <c r="Y8" s="23">
        <f>IF($C8&gt;Y$4,SUMIFS(销售取值基础数据!$J:$J,销售取值基础数据!$I:$I,$A8,销售取值基础数据!$B:$B,Y$4),($L8-SUM($P8:X8))*80%/(180-X$4))</f>
        <v>0</v>
      </c>
      <c r="Z8" s="23">
        <f>IF($C8&gt;Z$4,SUMIFS(销售取值基础数据!$J:$J,销售取值基础数据!$I:$I,$A8,销售取值基础数据!$B:$B,Z$4),($L8-SUM($P8:Y8))*80%/(180-Y$4))</f>
        <v>0</v>
      </c>
      <c r="AA8" s="23">
        <f>IF($C8&gt;AA$4,SUMIFS(销售取值基础数据!$J:$J,销售取值基础数据!$I:$I,$A8,销售取值基础数据!$B:$B,AA$4),($L8-SUM($P8:Z8))*80%/(180-Z$4))</f>
        <v>0</v>
      </c>
      <c r="AB8" s="23">
        <f>IF($C8&gt;AB$4,SUMIFS(销售取值基础数据!$J:$J,销售取值基础数据!$I:$I,$A8,销售取值基础数据!$B:$B,AB$4),($L8-SUM($P8:AA8))*80%/(180-AA$4))</f>
        <v>0</v>
      </c>
      <c r="AC8" s="23">
        <f>IF($C8&gt;AC$4,SUMIFS(销售取值基础数据!$J:$J,销售取值基础数据!$I:$I,$A8,销售取值基础数据!$B:$B,AC$4),($L8-SUM($P8:AB8))*80%/(180-AB$4))</f>
        <v>0</v>
      </c>
      <c r="AD8" s="23">
        <f>IF($C8&gt;AD$4,SUMIFS(销售取值基础数据!$J:$J,销售取值基础数据!$I:$I,$A8,销售取值基础数据!$B:$B,AD$4),($L8-SUM($P8:AC8))*80%/(180-AC$4))</f>
        <v>0</v>
      </c>
      <c r="AE8" s="23">
        <f>IF($C8&gt;AE$4,SUMIFS(销售取值基础数据!$J:$J,销售取值基础数据!$I:$I,$A8,销售取值基础数据!$B:$B,AE$4),($L8-SUM($P8:AD8))*80%/(180-AD$4))</f>
        <v>0</v>
      </c>
      <c r="AF8" s="23">
        <f>IF($C8&gt;AF$4,SUMIFS(销售取值基础数据!$J:$J,销售取值基础数据!$I:$I,$A8,销售取值基础数据!$B:$B,AF$4),($L8-SUM($P8:AE8))*80%/(180-AE$4))</f>
        <v>0</v>
      </c>
      <c r="AG8" s="23">
        <f>IF($C8&gt;AG$4,SUMIFS(销售取值基础数据!$J:$J,销售取值基础数据!$I:$I,$A8,销售取值基础数据!$B:$B,AG$4),($L8-SUM($P8:AF8))*80%/(180-AF$4))</f>
        <v>0</v>
      </c>
      <c r="AH8" s="23">
        <f>IF($C8&gt;AH$4,SUMIFS(销售取值基础数据!$J:$J,销售取值基础数据!$I:$I,$A8,销售取值基础数据!$B:$B,AH$4),($L8-SUM($P8:AG8))*80%/(180-AG$4))</f>
        <v>0</v>
      </c>
      <c r="AI8" s="23">
        <f>IF($C8&gt;AI$4,SUMIFS(销售取值基础数据!$J:$J,销售取值基础数据!$I:$I,$A8,销售取值基础数据!$B:$B,AI$4),($L8-SUM($P8:AH8))*80%/(180-AH$4))</f>
        <v>0</v>
      </c>
      <c r="AJ8" s="23">
        <f>IF($C8&gt;AJ$4,SUMIFS(销售取值基础数据!$J:$J,销售取值基础数据!$I:$I,$A8,销售取值基础数据!$B:$B,AJ$4),($L8-SUM($P8:AI8))*80%/(180-AI$4))</f>
        <v>0</v>
      </c>
      <c r="AK8" s="23">
        <f>IF($C8&gt;AK$4,SUMIFS(销售取值基础数据!$J:$J,销售取值基础数据!$I:$I,$A8,销售取值基础数据!$B:$B,AK$4),($L8-SUM($P8:AJ8))*80%/(180-AJ$4))</f>
        <v>0</v>
      </c>
      <c r="AL8" s="23">
        <f>IF($C8&gt;AL$4,SUMIFS(销售取值基础数据!$J:$J,销售取值基础数据!$I:$I,$A8,销售取值基础数据!$B:$B,AL$4),($L8-SUM($P8:AK8))*80%/(180-AK$4))</f>
        <v>0</v>
      </c>
      <c r="AM8" s="23">
        <f>IF($C8&gt;AM$4,SUMIFS(销售取值基础数据!$J:$J,销售取值基础数据!$I:$I,$A8,销售取值基础数据!$B:$B,AM$4),($L8-SUM($P8:AL8))*80%/(180-AL$4))</f>
        <v>0</v>
      </c>
      <c r="AN8" s="23">
        <f>IF($C8&gt;AN$4,SUMIFS(销售取值基础数据!$J:$J,销售取值基础数据!$I:$I,$A8,销售取值基础数据!$B:$B,AN$4),($L8-SUM($P8:AM8))*80%/(180-AM$4))</f>
        <v>0</v>
      </c>
      <c r="AO8" s="23">
        <f>IF($C8&gt;AO$4,SUMIFS(销售取值基础数据!$J:$J,销售取值基础数据!$I:$I,$A8,销售取值基础数据!$B:$B,AO$4),($L8-SUM($P8:AN8))*80%/(180-AN$4))</f>
        <v>0</v>
      </c>
      <c r="AP8" s="23">
        <f>IF($C8&gt;AP$4,SUMIFS(销售取值基础数据!$J:$J,销售取值基础数据!$I:$I,$A8,销售取值基础数据!$B:$B,AP$4),($L8-SUM($P8:AO8))*80%/(180-AO$4))</f>
        <v>0</v>
      </c>
      <c r="AQ8" s="23">
        <f>IF($C8&gt;AQ$4,SUMIFS(销售取值基础数据!$J:$J,销售取值基础数据!$I:$I,$A8,销售取值基础数据!$B:$B,AQ$4),($L8-SUM($P8:AP8))*80%/(180-AP$4))</f>
        <v>0</v>
      </c>
      <c r="AR8" s="23">
        <f>IF($C8&gt;AR$4,SUMIFS(销售取值基础数据!$J:$J,销售取值基础数据!$I:$I,$A8,销售取值基础数据!$B:$B,AR$4),($L8-SUM($P8:AQ8))*80%/(180-AQ$4))</f>
        <v>0</v>
      </c>
      <c r="AS8" s="23">
        <f>IF($C8&gt;AS$4,SUMIFS(销售取值基础数据!$J:$J,销售取值基础数据!$I:$I,$A8,销售取值基础数据!$B:$B,AS$4),($L8-SUM($P8:AR8))*80%/(180-AR$4))</f>
        <v>0</v>
      </c>
      <c r="AT8" s="23">
        <f>IF($C8&gt;AT$4,SUMIFS(销售取值基础数据!$J:$J,销售取值基础数据!$I:$I,$A8,销售取值基础数据!$B:$B,AT$4),($L8-SUM($P8:AS8))*110%/(180-AS$4))</f>
        <v>0</v>
      </c>
      <c r="AU8" s="23">
        <f>IF($C8&gt;AU$4,SUMIFS(销售取值基础数据!$J:$J,销售取值基础数据!$I:$I,$A8,销售取值基础数据!$B:$B,AU$4),($L8-SUM($P8:AT8))*110%/(180-AT$4))</f>
        <v>0</v>
      </c>
      <c r="AV8" s="23">
        <f>IF($C8&gt;AV$4,SUMIFS(销售取值基础数据!$J:$J,销售取值基础数据!$I:$I,$A8,销售取值基础数据!$B:$B,AV$4),($L8-SUM($P8:AU8))*110%/(180-AU$4))</f>
        <v>0</v>
      </c>
      <c r="AW8" s="23">
        <f>IF($C8&gt;AW$4,SUMIFS(销售取值基础数据!$J:$J,销售取值基础数据!$I:$I,$A8,销售取值基础数据!$B:$B,AW$4),($L8-SUM($P8:AV8))*110%/(180-AV$4))</f>
        <v>0</v>
      </c>
      <c r="AX8" s="23">
        <f>IF($C8&gt;AX$4,SUMIFS(销售取值基础数据!$J:$J,销售取值基础数据!$I:$I,$A8,销售取值基础数据!$B:$B,AX$4),($L8-SUM($P8:AW8))*110%/(180-AW$4))</f>
        <v>0</v>
      </c>
      <c r="AY8" s="23">
        <f>IF($C8&gt;AY$4,SUMIFS(销售取值基础数据!$J:$J,销售取值基础数据!$I:$I,$A8,销售取值基础数据!$B:$B,AY$4),($L8-SUM($P8:AX8))*110%/(180-AX$4))</f>
        <v>0</v>
      </c>
      <c r="AZ8" s="23">
        <f>IF($C8&gt;AZ$4,SUMIFS(销售取值基础数据!$J:$J,销售取值基础数据!$I:$I,$A8,销售取值基础数据!$B:$B,AZ$4),($L8-SUM($P8:AY8))*110%/(180-AY$4))</f>
        <v>0</v>
      </c>
      <c r="BA8" s="23">
        <f>IF($C8&gt;BA$4,SUMIFS(销售取值基础数据!$J:$J,销售取值基础数据!$I:$I,$A8,销售取值基础数据!$B:$B,BA$4),($L8-SUM($P8:AZ8))*110%/(180-AZ$4))</f>
        <v>0</v>
      </c>
      <c r="BB8" s="23">
        <f>IF($C8&gt;BB$4,SUMIFS(销售取值基础数据!$J:$J,销售取值基础数据!$I:$I,$A8,销售取值基础数据!$B:$B,BB$4),($L8-SUM($P8:BA8))*110%/(180-BA$4))</f>
        <v>0</v>
      </c>
      <c r="BC8" s="23">
        <f>IF($C8&gt;BC$4,SUMIFS(销售取值基础数据!$J:$J,销售取值基础数据!$I:$I,$A8,销售取值基础数据!$B:$B,BC$4),($L8-SUM($P8:BB8))*110%/(180-BB$4))</f>
        <v>0</v>
      </c>
      <c r="BD8" s="23">
        <f>IF($C8&gt;BD$4,SUMIFS(销售取值基础数据!$J:$J,销售取值基础数据!$I:$I,$A8,销售取值基础数据!$B:$B,BD$4),($L8-SUM($P8:BC8))*110%/(180-BC$4))</f>
        <v>0</v>
      </c>
      <c r="BE8" s="23">
        <f>IF($C8&gt;BE$4,SUMIFS(销售取值基础数据!$J:$J,销售取值基础数据!$I:$I,$A8,销售取值基础数据!$B:$B,BE$4),($L8-SUM($P8:BD8))*110%/(180-BD$4))</f>
        <v>0</v>
      </c>
      <c r="BF8" s="23">
        <f>IF($C8&gt;BF$4,SUMIFS(销售取值基础数据!$J:$J,销售取值基础数据!$I:$I,$A8,销售取值基础数据!$B:$B,BF$4),($L8-SUM($P8:BE8))*110%/(180-BE$4))</f>
        <v>0</v>
      </c>
      <c r="BG8" s="23">
        <f>IF($C8&gt;BG$4,SUMIFS(销售取值基础数据!$J:$J,销售取值基础数据!$I:$I,$A8,销售取值基础数据!$B:$B,BG$4),($L8-SUM($P8:BF8))*110%/(180-BF$4))</f>
        <v>0</v>
      </c>
      <c r="BH8" s="23">
        <f>IF($C8&gt;BH$4,SUMIFS(销售取值基础数据!$J:$J,销售取值基础数据!$I:$I,$A8,销售取值基础数据!$B:$B,BH$4),($L8-SUM($P8:BG8))*110%/(180-BG$4))</f>
        <v>0</v>
      </c>
      <c r="BI8" s="23">
        <f>IF($C8&gt;BI$4,SUMIFS(销售取值基础数据!$J:$J,销售取值基础数据!$I:$I,$A8,销售取值基础数据!$B:$B,BI$4),($L8-SUM($P8:BH8))*110%/(180-BH$4))</f>
        <v>0</v>
      </c>
      <c r="BJ8" s="23">
        <f>IF($C8&gt;BJ$4,SUMIFS(销售取值基础数据!$J:$J,销售取值基础数据!$I:$I,$A8,销售取值基础数据!$B:$B,BJ$4),($L8-SUM($P8:BI8))*110%/(180-BI$4))</f>
        <v>0</v>
      </c>
      <c r="BK8" s="23">
        <f>IF($C8&gt;BK$4,SUMIFS(销售取值基础数据!$J:$J,销售取值基础数据!$I:$I,$A8,销售取值基础数据!$B:$B,BK$4),($L8-SUM($P8:BJ8))*110%/(180-BJ$4))</f>
        <v>0</v>
      </c>
      <c r="BL8" s="23">
        <f>IF($C8&gt;BL$4,SUMIFS(销售取值基础数据!$J:$J,销售取值基础数据!$I:$I,$A8,销售取值基础数据!$B:$B,BL$4),($L8-SUM($P8:BK8))*110%/(180-BK$4))</f>
        <v>0</v>
      </c>
      <c r="BM8" s="23">
        <f>IF($C8&gt;BM$4,SUMIFS(销售取值基础数据!$J:$J,销售取值基础数据!$I:$I,$A8,销售取值基础数据!$B:$B,BM$4),($L8-SUM($P8:BL8))*110%/(180-BL$4))</f>
        <v>0</v>
      </c>
      <c r="BN8" s="23">
        <f>IF($C8&gt;BN$4,SUMIFS(销售取值基础数据!$J:$J,销售取值基础数据!$I:$I,$A8,销售取值基础数据!$B:$B,BN$4),($L8-SUM($P8:BM8))*110%/(180-BM$4))</f>
        <v>0</v>
      </c>
      <c r="BO8" s="23">
        <f>IF($C8&gt;BO$4,SUMIFS(销售取值基础数据!$J:$J,销售取值基础数据!$I:$I,$A8,销售取值基础数据!$B:$B,BO$4),($L8-SUM($P8:BN8))*110%/(180-BN$4))</f>
        <v>0</v>
      </c>
      <c r="BP8" s="23">
        <f>IF($C8&gt;BP$4,SUMIFS(销售取值基础数据!$J:$J,销售取值基础数据!$I:$I,$A8,销售取值基础数据!$B:$B,BP$4),($L8-SUM($P8:BO8))*110%/(180-BO$4))</f>
        <v>0</v>
      </c>
      <c r="BQ8" s="23">
        <f>IF($C8&gt;BQ$4,SUMIFS(销售取值基础数据!$J:$J,销售取值基础数据!$I:$I,$A8,销售取值基础数据!$B:$B,BQ$4),($L8-SUM($P8:BP8))*110%/(180-BP$4))</f>
        <v>0</v>
      </c>
      <c r="BR8" s="23">
        <f>IF($C8&gt;BR$4,SUMIFS(销售取值基础数据!$J:$J,销售取值基础数据!$I:$I,$A8,销售取值基础数据!$B:$B,BR$4),($L8-SUM($P8:BQ8))*110%/(180-BQ$4))</f>
        <v>0</v>
      </c>
      <c r="BS8" s="23">
        <f>IF($C8&gt;BS$4,SUMIFS(销售取值基础数据!$J:$J,销售取值基础数据!$I:$I,$A8,销售取值基础数据!$B:$B,BS$4),($L8-SUM($P8:BR8))*110%/(180-BR$4))</f>
        <v>0</v>
      </c>
      <c r="BT8" s="23">
        <f>IF($C8&gt;BT$4,SUMIFS(销售取值基础数据!$J:$J,销售取值基础数据!$I:$I,$A8,销售取值基础数据!$B:$B,BT$4),($L8-SUM($P8:BS8))*110%/(180-BS$4))</f>
        <v>0</v>
      </c>
      <c r="BU8" s="23">
        <f>IF($C8&gt;BU$4,SUMIFS(销售取值基础数据!$J:$J,销售取值基础数据!$I:$I,$A8,销售取值基础数据!$B:$B,BU$4),($L8-SUM($P8:BT8))*110%/(180-BT$4))</f>
        <v>0</v>
      </c>
      <c r="BV8" s="23">
        <f>IF($C8&gt;BV$4,SUMIFS(销售取值基础数据!$J:$J,销售取值基础数据!$I:$I,$A8,销售取值基础数据!$B:$B,BV$4),($L8-SUM($P8:BU8))*110%/(180-BU$4))</f>
        <v>0</v>
      </c>
      <c r="BW8" s="23">
        <f>IF($C8&gt;BW$4,SUMIFS(销售取值基础数据!$J:$J,销售取值基础数据!$I:$I,$A8,销售取值基础数据!$B:$B,BW$4),($L8-SUM($P8:BV8))*110%/(180-BV$4))</f>
        <v>0</v>
      </c>
      <c r="BX8" s="23">
        <f>IF($C8&gt;BX$4,SUMIFS(销售取值基础数据!$J:$J,销售取值基础数据!$I:$I,$A8,销售取值基础数据!$B:$B,BX$4),($L8-SUM($P8:BW8))*110%/(180-BW$4))</f>
        <v>0</v>
      </c>
      <c r="BY8" s="23">
        <f>IF($C8&gt;BY$4,SUMIFS(销售取值基础数据!$J:$J,销售取值基础数据!$I:$I,$A8,销售取值基础数据!$B:$B,BY$4),($L8-SUM($P8:BX8))*110%/(180-BX$4))</f>
        <v>0</v>
      </c>
      <c r="BZ8" s="23">
        <f>IF($C8&gt;BZ$4,SUMIFS(销售取值基础数据!$J:$J,销售取值基础数据!$I:$I,$A8,销售取值基础数据!$B:$B,BZ$4),($L8-SUM($P8:BY8))*110%/(180-BY$4))</f>
        <v>0</v>
      </c>
      <c r="CA8" s="23">
        <f>IF($C8&gt;CA$4,SUMIFS(销售取值基础数据!$J:$J,销售取值基础数据!$I:$I,$A8,销售取值基础数据!$B:$B,CA$4),($L8-SUM($P8:BZ8))*110%/(180-BZ$4))</f>
        <v>0</v>
      </c>
      <c r="CB8" s="23">
        <f>IF($C8&gt;CB$4,SUMIFS(销售取值基础数据!$J:$J,销售取值基础数据!$I:$I,$A8,销售取值基础数据!$B:$B,CB$4),($L8-SUM($P8:CA8))*110%/(180-CA$4))</f>
        <v>0</v>
      </c>
      <c r="CC8" s="23">
        <f>IF($C8&gt;CC$4,SUMIFS(销售取值基础数据!$J:$J,销售取值基础数据!$I:$I,$A8,销售取值基础数据!$B:$B,CC$4),($L8-SUM($P8:CB8))*110%/(180-CB$4))</f>
        <v>0</v>
      </c>
      <c r="CD8" s="23">
        <f>IF($C8&gt;CD$4,SUMIFS(销售取值基础数据!$J:$J,销售取值基础数据!$I:$I,$A8,销售取值基础数据!$B:$B,CD$4),($L8-SUM($P8:CC8))*110%/(180-CC$4))</f>
        <v>0</v>
      </c>
      <c r="CE8" s="23">
        <f>IF($C8&gt;CE$4,SUMIFS(销售取值基础数据!$J:$J,销售取值基础数据!$I:$I,$A8,销售取值基础数据!$B:$B,CE$4),($L8-SUM($P8:CD8))*110%/(180-CD$4))</f>
        <v>0</v>
      </c>
      <c r="CF8" s="23">
        <f>IF($C8&gt;CF$4,SUMIFS(销售取值基础数据!$J:$J,销售取值基础数据!$I:$I,$A8,销售取值基础数据!$B:$B,CF$4),($L8-SUM($P8:CE8))*110%/(180-CE$4))</f>
        <v>0</v>
      </c>
      <c r="CG8" s="23">
        <f>IF($C8&gt;CG$4,SUMIFS(销售取值基础数据!$J:$J,销售取值基础数据!$I:$I,$A8,销售取值基础数据!$B:$B,CG$4),($L8-SUM($P8:CF8))*110%/(180-CF$4))</f>
        <v>0</v>
      </c>
      <c r="CH8" s="23">
        <f>IF($C8&gt;CH$4,SUMIFS(销售取值基础数据!$J:$J,销售取值基础数据!$I:$I,$A8,销售取值基础数据!$B:$B,CH$4),($L8-SUM($P8:CG8))*110%/(180-CG$4))</f>
        <v>0</v>
      </c>
      <c r="CI8" s="23">
        <f>IF($C8&gt;CI$4,SUMIFS(销售取值基础数据!$J:$J,销售取值基础数据!$I:$I,$A8,销售取值基础数据!$B:$B,CI$4),($L8-SUM($P8:CH8))*110%/(180-CH$4))</f>
        <v>0</v>
      </c>
      <c r="CJ8" s="23">
        <f>IF($C8&gt;CJ$4,SUMIFS(销售取值基础数据!$J:$J,销售取值基础数据!$I:$I,$A8,销售取值基础数据!$B:$B,CJ$4),($L8-SUM($P8:CI8))*110%/(180-CI$4))</f>
        <v>0</v>
      </c>
      <c r="CK8" s="23">
        <f>IF($C8&gt;CK$4,SUMIFS(销售取值基础数据!$J:$J,销售取值基础数据!$I:$I,$A8,销售取值基础数据!$B:$B,CK$4),($L8-SUM($P8:CJ8))*110%/(180-CJ$4))</f>
        <v>0</v>
      </c>
      <c r="CL8" s="23">
        <f>IF($C8&gt;CL$4,SUMIFS(销售取值基础数据!$J:$J,销售取值基础数据!$I:$I,$A8,销售取值基础数据!$B:$B,CL$4),($L8-SUM($P8:CK8))*110%/(180-CK$4))</f>
        <v>0</v>
      </c>
      <c r="CM8" s="23">
        <f>IF($C8&gt;CM$4,SUMIFS(销售取值基础数据!$J:$J,销售取值基础数据!$I:$I,$A8,销售取值基础数据!$B:$B,CM$4),($L8-SUM($P8:CL8))*110%/(180-CL$4))</f>
        <v>0</v>
      </c>
      <c r="CN8" s="23">
        <f>IF($C8&gt;CN$4,SUMIFS(销售取值基础数据!$J:$J,销售取值基础数据!$I:$I,$A8,销售取值基础数据!$B:$B,CN$4),($L8-SUM($P8:CM8))*110%/(180-CM$4))</f>
        <v>0</v>
      </c>
      <c r="CO8" s="23">
        <f>IF($C8&gt;CO$4,SUMIFS(销售取值基础数据!$J:$J,销售取值基础数据!$I:$I,$A8,销售取值基础数据!$B:$B,CO$4),($L8-SUM($P8:CN8))*110%/(180-CN$4))</f>
        <v>0</v>
      </c>
      <c r="CP8" s="23">
        <f>IF($C8&gt;CP$4,SUMIFS(销售取值基础数据!$J:$J,销售取值基础数据!$I:$I,$A8,销售取值基础数据!$B:$B,CP$4),($L8-SUM($P8:CO8))*110%/(180-CO$4))</f>
        <v>0</v>
      </c>
      <c r="CQ8" s="23">
        <f>IF($C8&gt;CQ$4,SUMIFS(销售取值基础数据!$J:$J,销售取值基础数据!$I:$I,$A8,销售取值基础数据!$B:$B,CQ$4),($L8-SUM($P8:CP8))*110%/(180-CP$4))</f>
        <v>0</v>
      </c>
      <c r="CR8" s="23">
        <f>IF($C8&gt;CR$4,SUMIFS(销售取值基础数据!$J:$J,销售取值基础数据!$I:$I,$A8,销售取值基础数据!$B:$B,CR$4),($L8-SUM($P8:CQ8))*110%/(180-CQ$4))</f>
        <v>0</v>
      </c>
      <c r="CS8" s="23">
        <f>IF($C8&gt;CS$4,SUMIFS(销售取值基础数据!$J:$J,销售取值基础数据!$I:$I,$A8,销售取值基础数据!$B:$B,CS$4),($L8-SUM($P8:CR8))*110%/(180-CR$4))</f>
        <v>0</v>
      </c>
      <c r="CT8" s="23">
        <f>IF($C8&gt;CT$4,SUMIFS(销售取值基础数据!$J:$J,销售取值基础数据!$I:$I,$A8,销售取值基础数据!$B:$B,CT$4),($L8-SUM($P8:CS8))*110%/(180-CS$4))</f>
        <v>0</v>
      </c>
      <c r="CU8" s="23">
        <f>IF($C8&gt;CU$4,SUMIFS(销售取值基础数据!$J:$J,销售取值基础数据!$I:$I,$A8,销售取值基础数据!$B:$B,CU$4),($L8-SUM($P8:CT8))*110%/(180-CT$4))</f>
        <v>0</v>
      </c>
      <c r="CV8" s="23">
        <f>IF($C8&gt;CV$4,SUMIFS(销售取值基础数据!$J:$J,销售取值基础数据!$I:$I,$A8,销售取值基础数据!$B:$B,CV$4),($L8-SUM($P8:CU8))*110%/(180-CU$4))</f>
        <v>0</v>
      </c>
      <c r="CW8" s="23">
        <f>IF($C8&gt;CW$4,SUMIFS(销售取值基础数据!$J:$J,销售取值基础数据!$I:$I,$A8,销售取值基础数据!$B:$B,CW$4),($L8-SUM($P8:CV8))*110%/(180-CV$4))</f>
        <v>0</v>
      </c>
      <c r="CX8" s="23">
        <f>IF($C8&gt;CX$4,SUMIFS(销售取值基础数据!$J:$J,销售取值基础数据!$I:$I,$A8,销售取值基础数据!$B:$B,CX$4),($L8-SUM($P8:CW8))*110%/(180-CW$4))</f>
        <v>0</v>
      </c>
      <c r="CY8" s="23">
        <f>IF($C8&gt;CY$4,SUMIFS(销售取值基础数据!$J:$J,销售取值基础数据!$I:$I,$A8,销售取值基础数据!$B:$B,CY$4),($L8-SUM($P8:CX8))*110%/(180-CX$4))</f>
        <v>0</v>
      </c>
      <c r="CZ8" s="23">
        <f>IF($C8&gt;CZ$4,SUMIFS(销售取值基础数据!$J:$J,销售取值基础数据!$I:$I,$A8,销售取值基础数据!$B:$B,CZ$4),($L8-SUM($P8:CY8))*110%/(180-CY$4))</f>
        <v>0</v>
      </c>
      <c r="DA8" s="23">
        <f>IF($C8&gt;DA$4,SUMIFS(销售取值基础数据!$J:$J,销售取值基础数据!$I:$I,$A8,销售取值基础数据!$B:$B,DA$4),($L8-SUM($P8:CZ8))*110%/(180-CZ$4))</f>
        <v>0</v>
      </c>
      <c r="DB8" s="23">
        <f>IF($C8&gt;DB$4,SUMIFS(销售取值基础数据!$J:$J,销售取值基础数据!$I:$I,$A8,销售取值基础数据!$B:$B,DB$4),($L8-SUM($P8:DA8))*110%/(180-DA$4))</f>
        <v>0</v>
      </c>
      <c r="DC8" s="23">
        <f>IF($C8&gt;DC$4,SUMIFS(销售取值基础数据!$J:$J,销售取值基础数据!$I:$I,$A8,销售取值基础数据!$B:$B,DC$4),($L8-SUM($P8:DB8))*110%/(180-DB$4))</f>
        <v>0</v>
      </c>
      <c r="DD8" s="23">
        <f>IF($C8&gt;DD$4,SUMIFS(销售取值基础数据!$J:$J,销售取值基础数据!$I:$I,$A8,销售取值基础数据!$B:$B,DD$4),($L8-SUM($P8:DC8))*110%/(180-DC$4))</f>
        <v>0</v>
      </c>
      <c r="DE8" s="23">
        <f>IF($C8&gt;DE$4,SUMIFS(销售取值基础数据!$J:$J,销售取值基础数据!$I:$I,$A8,销售取值基础数据!$B:$B,DE$4),($L8-SUM($P8:DD8))*110%/(180-DD$4))</f>
        <v>0</v>
      </c>
      <c r="DF8" s="23">
        <f>IF($C8&gt;DF$4,SUMIFS(销售取值基础数据!$J:$J,销售取值基础数据!$I:$I,$A8,销售取值基础数据!$B:$B,DF$4),($L8-SUM($P8:DE8))*110%/(180-DE$4))</f>
        <v>0</v>
      </c>
      <c r="DG8" s="23">
        <f>IF($C8&gt;DG$4,SUMIFS(销售取值基础数据!$J:$J,销售取值基础数据!$I:$I,$A8,销售取值基础数据!$B:$B,DG$4),($L8-SUM($P8:DF8))*110%/(180-DF$4))</f>
        <v>0</v>
      </c>
      <c r="DH8" s="23">
        <f>IF($C8&gt;DH$4,SUMIFS(销售取值基础数据!$J:$J,销售取值基础数据!$I:$I,$A8,销售取值基础数据!$B:$B,DH$4),($L8-SUM($P8:DG8))*110%/(180-DG$4))</f>
        <v>0</v>
      </c>
      <c r="DI8" s="23">
        <f>IF($C8&gt;DI$4,SUMIFS(销售取值基础数据!$J:$J,销售取值基础数据!$I:$I,$A8,销售取值基础数据!$B:$B,DI$4),($L8-SUM($P8:DH8))*110%/(180-DH$4))</f>
        <v>0</v>
      </c>
      <c r="DJ8" s="23">
        <f>IF($C8&gt;DJ$4,SUMIFS(销售取值基础数据!$J:$J,销售取值基础数据!$I:$I,$A8,销售取值基础数据!$B:$B,DJ$4),($L8-SUM($P8:DI8))*110%/(180-DI$4))</f>
        <v>0</v>
      </c>
      <c r="DK8" s="23">
        <f>IF($C8&gt;DK$4,SUMIFS(销售取值基础数据!$J:$J,销售取值基础数据!$I:$I,$A8,销售取值基础数据!$B:$B,DK$4),($L8-SUM($P8:DJ8))*110%/(180-DJ$4))</f>
        <v>0</v>
      </c>
      <c r="DL8" s="23">
        <f>IF($C8&gt;DL$4,SUMIFS(销售取值基础数据!$J:$J,销售取值基础数据!$I:$I,$A8,销售取值基础数据!$B:$B,DL$4),($L8-SUM($P8:DK8))*110%/(180-DK$4))</f>
        <v>0</v>
      </c>
      <c r="DM8" s="23">
        <f>IF($C8&gt;DM$4,SUMIFS(销售取值基础数据!$J:$J,销售取值基础数据!$I:$I,$A8,销售取值基础数据!$B:$B,DM$4),($L8-SUM($P8:DL8))*110%/(180-DL$4))</f>
        <v>0</v>
      </c>
      <c r="DN8" s="23">
        <f>IF($C8&gt;DN$4,SUMIFS(销售取值基础数据!$J:$J,销售取值基础数据!$I:$I,$A8,销售取值基础数据!$B:$B,DN$4),($L8-SUM($P8:DM8))*110%/(180-DM$4))</f>
        <v>0</v>
      </c>
      <c r="DO8" s="23">
        <f>IF($C8&gt;DO$4,SUMIFS(销售取值基础数据!$J:$J,销售取值基础数据!$I:$I,$A8,销售取值基础数据!$B:$B,DO$4),($L8-SUM($P8:DN8))*110%/(180-DN$4))</f>
        <v>0</v>
      </c>
      <c r="DP8" s="23">
        <f>IF($C8&gt;DP$4,SUMIFS(销售取值基础数据!$J:$J,销售取值基础数据!$I:$I,$A8,销售取值基础数据!$B:$B,DP$4),($L8-SUM($P8:DO8))*110%/(180-DO$4))</f>
        <v>0</v>
      </c>
      <c r="DQ8" s="23">
        <f>IF($C8&gt;DQ$4,SUMIFS(销售取值基础数据!$J:$J,销售取值基础数据!$I:$I,$A8,销售取值基础数据!$B:$B,DQ$4),($L8-SUM($P8:DP8))*110%/(180-DP$4))</f>
        <v>0</v>
      </c>
      <c r="DR8" s="23">
        <f>IF($C8&gt;DR$4,SUMIFS(销售取值基础数据!$J:$J,销售取值基础数据!$I:$I,$A8,销售取值基础数据!$B:$B,DR$4),($L8-SUM($P8:DQ8))*110%/(180-DQ$4))</f>
        <v>0</v>
      </c>
      <c r="DS8" s="23">
        <f>IF($C8&gt;DS$4,SUMIFS(销售取值基础数据!$J:$J,销售取值基础数据!$I:$I,$A8,销售取值基础数据!$B:$B,DS$4),($L8-SUM($P8:DR8))*110%/(180-DR$4))</f>
        <v>0</v>
      </c>
      <c r="DT8" s="23">
        <f>IF($C8&gt;DT$4,SUMIFS(销售取值基础数据!$J:$J,销售取值基础数据!$I:$I,$A8,销售取值基础数据!$B:$B,DT$4),($L8-SUM($P8:DS8))*110%/(180-DS$4))</f>
        <v>0</v>
      </c>
      <c r="DU8" s="23">
        <f>IF($C8&gt;DU$4,SUMIFS(销售取值基础数据!$J:$J,销售取值基础数据!$I:$I,$A8,销售取值基础数据!$B:$B,DU$4),($L8-SUM($P8:DT8))*110%/(180-DT$4))</f>
        <v>0</v>
      </c>
      <c r="DV8" s="23">
        <f>IF($C8&gt;DV$4,SUMIFS(销售取值基础数据!$J:$J,销售取值基础数据!$I:$I,$A8,销售取值基础数据!$B:$B,DV$4),($L8-SUM($P8:DU8))*110%/(180-DU$4))</f>
        <v>0</v>
      </c>
      <c r="DW8" s="23">
        <f>IF($C8&gt;DW$4,SUMIFS(销售取值基础数据!$J:$J,销售取值基础数据!$I:$I,$A8,销售取值基础数据!$B:$B,DW$4),($L8-SUM($P8:DV8))*110%/(180-DV$4))</f>
        <v>0</v>
      </c>
      <c r="DX8" s="23">
        <f>IF($C8&gt;DX$4,SUMIFS(销售取值基础数据!$J:$J,销售取值基础数据!$I:$I,$A8,销售取值基础数据!$B:$B,DX$4),($L8-SUM($P8:DW8))*110%/(180-DW$4))</f>
        <v>0</v>
      </c>
      <c r="DY8" s="23">
        <f>IF($C8&gt;DY$4,SUMIFS(销售取值基础数据!$J:$J,销售取值基础数据!$I:$I,$A8,销售取值基础数据!$B:$B,DY$4),($L8-SUM($P8:DX8))*110%/(180-DX$4))</f>
        <v>0</v>
      </c>
      <c r="DZ8" s="23">
        <f>IF($C8&gt;DZ$4,SUMIFS(销售取值基础数据!$J:$J,销售取值基础数据!$I:$I,$A8,销售取值基础数据!$B:$B,DZ$4),($L8-SUM($P8:DY8))*110%/(180-DY$4))</f>
        <v>0</v>
      </c>
      <c r="EA8" s="23">
        <f>IF($C8&gt;EA$4,SUMIFS(销售取值基础数据!$J:$J,销售取值基础数据!$I:$I,$A8,销售取值基础数据!$B:$B,EA$4),($L8-SUM($P8:DZ8))*110%/(180-DZ$4))</f>
        <v>0</v>
      </c>
      <c r="EB8" s="23">
        <f>IF($C8&gt;EB$4,SUMIFS(销售取值基础数据!$J:$J,销售取值基础数据!$I:$I,$A8,销售取值基础数据!$B:$B,EB$4),($L8-SUM($P8:EA8))*110%/(180-EA$4))</f>
        <v>0</v>
      </c>
      <c r="EC8" s="23">
        <f>IF($C8&gt;EC$4,SUMIFS(销售取值基础数据!$J:$J,销售取值基础数据!$I:$I,$A8,销售取值基础数据!$B:$B,EC$4),($L8-SUM($P8:EB8))*110%/(180-EB$4))</f>
        <v>0</v>
      </c>
      <c r="ED8" s="23">
        <f>IF($C8&gt;ED$4,SUMIFS(销售取值基础数据!$J:$J,销售取值基础数据!$I:$I,$A8,销售取值基础数据!$B:$B,ED$4),($L8-SUM($P8:EC8))*110%/(180-EC$4))</f>
        <v>0</v>
      </c>
      <c r="EE8" s="23">
        <f>IF($C8&gt;EE$4,SUMIFS(销售取值基础数据!$J:$J,销售取值基础数据!$I:$I,$A8,销售取值基础数据!$B:$B,EE$4),($L8-SUM($P8:ED8))*110%/(180-ED$4))</f>
        <v>0</v>
      </c>
      <c r="EF8" s="23">
        <f>IF($C8&gt;EF$4,SUMIFS(销售取值基础数据!$J:$J,销售取值基础数据!$I:$I,$A8,销售取值基础数据!$B:$B,EF$4),($L8-SUM($P8:EE8))*100%/(180-EE$4))</f>
        <v>0</v>
      </c>
      <c r="EG8" s="23">
        <f>IF($C8&gt;EG$4,SUMIFS(销售取值基础数据!$J:$J,销售取值基础数据!$I:$I,$A8,销售取值基础数据!$B:$B,EG$4),($L8-SUM($P8:EF8))*100%/(180-EF$4))</f>
        <v>0</v>
      </c>
      <c r="EH8" s="23">
        <f>IF($C8&gt;EH$4,SUMIFS(销售取值基础数据!$J:$J,销售取值基础数据!$I:$I,$A8,销售取值基础数据!$B:$B,EH$4),($L8-SUM($P8:EG8))*100%/(180-EG$4))</f>
        <v>0</v>
      </c>
      <c r="EI8" s="23">
        <f>IF($C8&gt;EI$4,SUMIFS(销售取值基础数据!$J:$J,销售取值基础数据!$I:$I,$A8,销售取值基础数据!$B:$B,EI$4),($L8-SUM($P8:EH8))*100%/(180-EH$4))</f>
        <v>0</v>
      </c>
      <c r="EJ8" s="23">
        <f>IF($C8&gt;EJ$4,SUMIFS(销售取值基础数据!$J:$J,销售取值基础数据!$I:$I,$A8,销售取值基础数据!$B:$B,EJ$4),($L8-SUM($P8:EI8))*100%/(180-EI$4))</f>
        <v>0</v>
      </c>
      <c r="EK8" s="23">
        <f>IF($C8&gt;EK$4,SUMIFS(销售取值基础数据!$J:$J,销售取值基础数据!$I:$I,$A8,销售取值基础数据!$B:$B,EK$4),($L8-SUM($P8:EJ8))*100%/(180-EJ$4))</f>
        <v>0</v>
      </c>
      <c r="EL8" s="23">
        <f>IF($C8&gt;EL$4,SUMIFS(销售取值基础数据!$J:$J,销售取值基础数据!$I:$I,$A8,销售取值基础数据!$B:$B,EL$4),($L8-SUM($P8:EK8))*100%/(180-EK$4))</f>
        <v>0</v>
      </c>
      <c r="EM8" s="23">
        <f>IF($C8&gt;EM$4,SUMIFS(销售取值基础数据!$J:$J,销售取值基础数据!$I:$I,$A8,销售取值基础数据!$B:$B,EM$4),($L8-SUM($P8:EL8))*100%/(180-EL$4))</f>
        <v>0</v>
      </c>
      <c r="EN8" s="23">
        <f>IF($C8&gt;EN$4,SUMIFS(销售取值基础数据!$J:$J,销售取值基础数据!$I:$I,$A8,销售取值基础数据!$B:$B,EN$4),($L8-SUM($P8:EM8))*100%/(180-EM$4))</f>
        <v>0</v>
      </c>
      <c r="EO8" s="23">
        <f>IF($C8&gt;EO$4,SUMIFS(销售取值基础数据!$J:$J,销售取值基础数据!$I:$I,$A8,销售取值基础数据!$B:$B,EO$4),($L8-SUM($P8:EN8))*100%/(180-EN$4))</f>
        <v>0</v>
      </c>
      <c r="EP8" s="23">
        <f>IF($C8&gt;EP$4,SUMIFS(销售取值基础数据!$J:$J,销售取值基础数据!$I:$I,$A8,销售取值基础数据!$B:$B,EP$4),($L8-SUM($P8:EO8))*100%/(180-EO$4))</f>
        <v>0</v>
      </c>
      <c r="EQ8" s="23">
        <f>IF($C8&gt;EQ$4,SUMIFS(销售取值基础数据!$J:$J,销售取值基础数据!$I:$I,$A8,销售取值基础数据!$B:$B,EQ$4),($L8-SUM($P8:EP8))*100%/(180-EP$4))</f>
        <v>0</v>
      </c>
      <c r="ER8" s="23">
        <f>IF($C8&gt;ER$4,SUMIFS(销售取值基础数据!$J:$J,销售取值基础数据!$I:$I,$A8,销售取值基础数据!$B:$B,ER$4),($L8-SUM($P8:EQ8))*100%/(180-EQ$4))</f>
        <v>0</v>
      </c>
      <c r="ES8" s="23">
        <f>IF($C8&gt;ES$4,SUMIFS(销售取值基础数据!$J:$J,销售取值基础数据!$I:$I,$A8,销售取值基础数据!$B:$B,ES$4),($L8-SUM($P8:ER8))*100%/(180-ER$4))</f>
        <v>0</v>
      </c>
      <c r="ET8" s="23">
        <f>IF($C8&gt;ET$4,SUMIFS(销售取值基础数据!$J:$J,销售取值基础数据!$I:$I,$A8,销售取值基础数据!$B:$B,ET$4),($L8-SUM($P8:ES8))*100%/(180-ES$4))</f>
        <v>0</v>
      </c>
      <c r="EU8" s="23">
        <f>IF($C8&gt;EU$4,SUMIFS(销售取值基础数据!$J:$J,销售取值基础数据!$I:$I,$A8,销售取值基础数据!$B:$B,EU$4),($L8-SUM($P8:ET8))*100%/(180-ET$4))</f>
        <v>0</v>
      </c>
      <c r="EV8" s="23">
        <f>IF($C8&gt;EV$4,SUMIFS(销售取值基础数据!$J:$J,销售取值基础数据!$I:$I,$A8,销售取值基础数据!$B:$B,EV$4),($L8-SUM($P8:EU8))*100%/(180-EU$4))</f>
        <v>0</v>
      </c>
      <c r="EW8" s="23">
        <f>IF($C8&gt;EW$4,SUMIFS(销售取值基础数据!$J:$J,销售取值基础数据!$I:$I,$A8,销售取值基础数据!$B:$B,EW$4),($L8-SUM($P8:EV8))*100%/(180-EV$4))</f>
        <v>0</v>
      </c>
      <c r="EX8" s="23">
        <f>IF($C8&gt;EX$4,SUMIFS(销售取值基础数据!$J:$J,销售取值基础数据!$I:$I,$A8,销售取值基础数据!$B:$B,EX$4),($L8-SUM($P8:EW8))*100%/(180-EW$4))</f>
        <v>0</v>
      </c>
      <c r="EY8" s="23">
        <f>IF($C8&gt;EY$4,SUMIFS(销售取值基础数据!$J:$J,销售取值基础数据!$I:$I,$A8,销售取值基础数据!$B:$B,EY$4),($L8-SUM($P8:EX8))*100%/(180-EX$4))</f>
        <v>0</v>
      </c>
      <c r="EZ8" s="23">
        <f>IF($C8&gt;EZ$4,SUMIFS(销售取值基础数据!$J:$J,销售取值基础数据!$I:$I,$A8,销售取值基础数据!$B:$B,EZ$4),($L8-SUM($P8:EY8))*100%/(180-EY$4))</f>
        <v>0</v>
      </c>
      <c r="FA8" s="23">
        <f>IF($C8&gt;FA$4,SUMIFS(销售取值基础数据!$J:$J,销售取值基础数据!$I:$I,$A8,销售取值基础数据!$B:$B,FA$4),($L8-SUM($P8:EZ8))*100%/(180-EZ$4))</f>
        <v>0</v>
      </c>
      <c r="FB8" s="23">
        <f>IF($C8&gt;FB$4,SUMIFS(销售取值基础数据!$J:$J,销售取值基础数据!$I:$I,$A8,销售取值基础数据!$B:$B,FB$4),($L8-SUM($P8:FA8))*100%/(180-FA$4))</f>
        <v>0</v>
      </c>
      <c r="FC8" s="23">
        <f>IF($C8&gt;FC$4,SUMIFS(销售取值基础数据!$J:$J,销售取值基础数据!$I:$I,$A8,销售取值基础数据!$B:$B,FC$4),($L8-SUM($P8:FB8))*100%/(180-FB$4))</f>
        <v>0</v>
      </c>
      <c r="FD8" s="23">
        <f>IF($C8&gt;FD$4,SUMIFS(销售取值基础数据!$J:$J,销售取值基础数据!$I:$I,$A8,销售取值基础数据!$B:$B,FD$4),($L8-SUM($P8:FC8))*100%/(180-FC$4))</f>
        <v>0</v>
      </c>
      <c r="FE8" s="23">
        <f>IF($C8&gt;FE$4,SUMIFS(销售取值基础数据!$J:$J,销售取值基础数据!$I:$I,$A8,销售取值基础数据!$B:$B,FE$4),($L8-SUM($P8:FD8))*100%/(180-FD$4))</f>
        <v>0</v>
      </c>
      <c r="FF8" s="23">
        <f>IF($C8&gt;FF$4,SUMIFS(销售取值基础数据!$J:$J,销售取值基础数据!$I:$I,$A8,销售取值基础数据!$B:$B,FF$4),($L8-SUM($P8:FE8))*100%/(180-FE$4))</f>
        <v>0</v>
      </c>
      <c r="FG8" s="23">
        <f>IF($C8&gt;FG$4,SUMIFS(销售取值基础数据!$J:$J,销售取值基础数据!$I:$I,$A8,销售取值基础数据!$B:$B,FG$4),($L8-SUM($P8:FF8))*100%/(180-FF$4))</f>
        <v>0</v>
      </c>
      <c r="FH8" s="23">
        <f>IF($C8&gt;FH$4,SUMIFS(销售取值基础数据!$J:$J,销售取值基础数据!$I:$I,$A8,销售取值基础数据!$B:$B,FH$4),($L8-SUM($P8:FG8))*100%/(180-FG$4))</f>
        <v>0</v>
      </c>
      <c r="FI8" s="23">
        <f>IF($C8&gt;FI$4,SUMIFS(销售取值基础数据!$J:$J,销售取值基础数据!$I:$I,$A8,销售取值基础数据!$B:$B,FI$4),($L8-SUM($P8:FH8))*100%/(180-FH$4))</f>
        <v>0</v>
      </c>
      <c r="FJ8" s="23">
        <f>IF($C8&gt;FJ$4,SUMIFS(销售取值基础数据!$J:$J,销售取值基础数据!$I:$I,$A8,销售取值基础数据!$B:$B,FJ$4),($L8-SUM($P8:FI8))*100%/(180-FI$4))</f>
        <v>0</v>
      </c>
      <c r="FK8" s="23">
        <f>IF($C8&gt;FK$4,SUMIFS(销售取值基础数据!$J:$J,销售取值基础数据!$I:$I,$A8,销售取值基础数据!$B:$B,FK$4),($L8-SUM($P8:FJ8))*100%/(180-FJ$4))</f>
        <v>0</v>
      </c>
      <c r="FL8" s="23">
        <f>IF($C8&gt;FL$4,SUMIFS(销售取值基础数据!$J:$J,销售取值基础数据!$I:$I,$A8,销售取值基础数据!$B:$B,FL$4),($L8-SUM($P8:FK8))*100%/(180-FK$4))</f>
        <v>0</v>
      </c>
      <c r="FM8" s="23">
        <f>IF($C8&gt;FM$4,SUMIFS(销售取值基础数据!$J:$J,销售取值基础数据!$I:$I,$A8,销售取值基础数据!$B:$B,FM$4),($L8-SUM($P8:FL8))*100%/(180-FL$4))</f>
        <v>0</v>
      </c>
      <c r="FN8" s="23">
        <f>IF($C8&gt;FN$4,SUMIFS(销售取值基础数据!$J:$J,销售取值基础数据!$I:$I,$A8,销售取值基础数据!$B:$B,FN$4),($L8-SUM($P8:FM8))*100%/(180-FM$4))</f>
        <v>0</v>
      </c>
      <c r="FO8" s="23">
        <f>IF($C8&gt;FO$4,SUMIFS(销售取值基础数据!$J:$J,销售取值基础数据!$I:$I,$A8,销售取值基础数据!$B:$B,FO$4),($L8-SUM($P8:FN8))*100%/(180-FN$4))</f>
        <v>0</v>
      </c>
      <c r="FP8" s="23">
        <f>IF($C8&gt;FP$4,SUMIFS(销售取值基础数据!$J:$J,销售取值基础数据!$I:$I,$A8,销售取值基础数据!$B:$B,FP$4),($L8-SUM($P8:FO8))*100%/(180-FO$4))</f>
        <v>0</v>
      </c>
      <c r="FQ8" s="23">
        <f>IF($C8&gt;FQ$4,SUMIFS(销售取值基础数据!$J:$J,销售取值基础数据!$I:$I,$A8,销售取值基础数据!$B:$B,FQ$4),($L8-SUM($P8:FP8))*100%/(180-FP$4))</f>
        <v>0</v>
      </c>
      <c r="FR8" s="23">
        <f>IF($C8&gt;FR$4,SUMIFS(销售取值基础数据!$J:$J,销售取值基础数据!$I:$I,$A8,销售取值基础数据!$B:$B,FR$4),($L8-SUM($P8:FQ8))*100%/(180-FQ$4))</f>
        <v>0</v>
      </c>
      <c r="FS8" s="23">
        <f>IF($C8&gt;FS$4,SUMIFS(销售取值基础数据!$J:$J,销售取值基础数据!$I:$I,$A8,销售取值基础数据!$B:$B,FS$4),($L8-SUM($P8:FR8))*100%/(180-FR$4))</f>
        <v>0</v>
      </c>
      <c r="FT8" s="23">
        <f>IF($C8&gt;FT$4,SUMIFS(销售取值基础数据!$J:$J,销售取值基础数据!$I:$I,$A8,销售取值基础数据!$B:$B,FT$4),($L8-SUM($P8:FS8))*100%/(180-FS$4))</f>
        <v>0</v>
      </c>
      <c r="FU8" s="23">
        <f>IF($C8&gt;FU$4,SUMIFS(销售取值基础数据!$J:$J,销售取值基础数据!$I:$I,$A8,销售取值基础数据!$B:$B,FU$4),($L8-SUM($P8:FT8))*100%/(180-FT$4))</f>
        <v>0</v>
      </c>
      <c r="FV8" s="23">
        <f>IF($C8&gt;FV$4,SUMIFS(销售取值基础数据!$J:$J,销售取值基础数据!$I:$I,$A8,销售取值基础数据!$B:$B,FV$4),($L8-SUM($P8:FU8))*100%/(180-FU$4))</f>
        <v>0</v>
      </c>
      <c r="FW8" s="23">
        <f>IF($C8&gt;FW$4,SUMIFS(销售取值基础数据!$J:$J,销售取值基础数据!$I:$I,$A8,销售取值基础数据!$B:$B,FW$4),($L8-SUM($P8:FV8))*100%/(180-FV$4))</f>
        <v>0</v>
      </c>
      <c r="FX8" s="23">
        <f>IF($C8&gt;FX$4,SUMIFS(销售取值基础数据!$J:$J,销售取值基础数据!$I:$I,$A8,销售取值基础数据!$B:$B,FX$4),($L8-SUM($P8:FW8))*100%/(180-FW$4))</f>
        <v>0</v>
      </c>
      <c r="FY8" s="23">
        <f>IF($C8&gt;FY$4,SUMIFS(销售取值基础数据!$J:$J,销售取值基础数据!$I:$I,$A8,销售取值基础数据!$B:$B,FY$4),($L8-SUM($P8:FX8))*100%/(180-FX$4))</f>
        <v>0</v>
      </c>
      <c r="FZ8" s="23">
        <f>IF($C8&gt;FZ$4,SUMIFS(销售取值基础数据!$J:$J,销售取值基础数据!$I:$I,$A8,销售取值基础数据!$B:$B,FZ$4),($L8-SUM($P8:FY8))*100%/(180-FY$4))</f>
        <v>0</v>
      </c>
      <c r="GA8" s="23">
        <f>IF($C8&gt;GA$4,SUMIFS(销售取值基础数据!$J:$J,销售取值基础数据!$I:$I,$A8,销售取值基础数据!$B:$B,GA$4),($L8-SUM($P8:FZ8))*100%/(180-FZ$4))</f>
        <v>0</v>
      </c>
      <c r="GB8" s="23">
        <f>IF($C8&gt;GB$4,SUMIFS(销售取值基础数据!$J:$J,销售取值基础数据!$I:$I,$A8,销售取值基础数据!$B:$B,GB$4),($L8-SUM($P8:GA8))*100%/(180-GA$4))</f>
        <v>0</v>
      </c>
      <c r="GC8" s="23">
        <f>IF($C8&gt;GC$4,SUMIFS(销售取值基础数据!$J:$J,销售取值基础数据!$I:$I,$A8,销售取值基础数据!$B:$B,GC$4),($L8-SUM($P8:GB8))*100%/(180-GB$4))</f>
        <v>0</v>
      </c>
      <c r="GD8" s="23">
        <f>IF($C8&gt;GD$4,SUMIFS(销售取值基础数据!$J:$J,销售取值基础数据!$I:$I,$A8,销售取值基础数据!$B:$B,GD$4),($L8-SUM($P8:GC8))*100%/(180-GC$4))</f>
        <v>0</v>
      </c>
      <c r="GE8" s="23">
        <f>IF($C8&gt;GE$4,SUMIFS(销售取值基础数据!$J:$J,销售取值基础数据!$I:$I,$A8,销售取值基础数据!$B:$B,GE$4),($L8-SUM($P8:GD8))*100%/(180-GD$4))</f>
        <v>0</v>
      </c>
      <c r="GF8" s="23">
        <f>IF($C8&gt;GF$4,SUMIFS(销售取值基础数据!$J:$J,销售取值基础数据!$I:$I,$A8,销售取值基础数据!$B:$B,GF$4),($L8-SUM($P8:GE8))*100%/(180-GE$4))</f>
        <v>0</v>
      </c>
      <c r="GG8" s="23">
        <f>IF($C8&gt;GG$4,SUMIFS(销售取值基础数据!$J:$J,销售取值基础数据!$I:$I,$A8,销售取值基础数据!$B:$B,GG$4),($L8-SUM($P8:GF8))*100%/(180-GF$4))</f>
        <v>0</v>
      </c>
      <c r="GH8" s="23">
        <f>IF($C8&gt;GH$4,SUMIFS(销售取值基础数据!$J:$J,销售取值基础数据!$I:$I,$A8,销售取值基础数据!$B:$B,GH$4),($L8-SUM($P8:GG8))*100%/(180-GG$4))</f>
        <v>0</v>
      </c>
      <c r="GI8" s="23">
        <f>IF($C8&gt;GI$4,SUMIFS(销售取值基础数据!$J:$J,销售取值基础数据!$I:$I,$A8,销售取值基础数据!$B:$B,GI$4),($L8-SUM($P8:GH8))*100%/(180-GH$4))</f>
        <v>0</v>
      </c>
      <c r="GJ8" s="23">
        <f>IF($C8&gt;GJ$4,SUMIFS(销售取值基础数据!$J:$J,销售取值基础数据!$I:$I,$A8,销售取值基础数据!$B:$B,GJ$4),($L8-SUM($P8:GI8))*100%/(180-GI$4))</f>
        <v>0</v>
      </c>
      <c r="GK8" s="23">
        <f>IF($C8&gt;GK$4,SUMIFS(销售取值基础数据!$J:$J,销售取值基础数据!$I:$I,$A8,销售取值基础数据!$B:$B,GK$4),($L8-SUM($P8:GJ8))*100%/(180-GJ$4))</f>
        <v>0</v>
      </c>
      <c r="GL8" s="23">
        <f>IF($C8&gt;GL$4,SUMIFS(销售取值基础数据!$J:$J,销售取值基础数据!$I:$I,$A8,销售取值基础数据!$B:$B,GL$4),($L8-SUM($P8:GK8))*100%/(180-GK$4))</f>
        <v>0</v>
      </c>
      <c r="GM8" s="23">
        <f>IF($C8&gt;GM$4,SUMIFS(销售取值基础数据!$J:$J,销售取值基础数据!$I:$I,$A8,销售取值基础数据!$B:$B,GM$4),($L8-SUM($P8:GL8))*100%/(180-GL$4))</f>
        <v>0</v>
      </c>
    </row>
    <row r="9" spans="1:195" x14ac:dyDescent="0.25">
      <c r="A9" s="7"/>
      <c r="B9" s="21"/>
      <c r="C9" s="9">
        <v>46196</v>
      </c>
      <c r="D9" s="9" t="s">
        <v>97</v>
      </c>
      <c r="E9" s="9">
        <v>1000</v>
      </c>
      <c r="F9" s="9"/>
      <c r="G9" s="9">
        <v>0</v>
      </c>
      <c r="H9" s="10">
        <v>0</v>
      </c>
      <c r="I9" s="9"/>
      <c r="J9" s="9">
        <v>0</v>
      </c>
      <c r="K9" s="9"/>
      <c r="L9" s="9">
        <v>1000</v>
      </c>
      <c r="M9" s="11">
        <v>0</v>
      </c>
      <c r="N9" s="11" t="s">
        <v>98</v>
      </c>
      <c r="O9" s="22"/>
      <c r="P9" s="23">
        <f>SUMIFS(销售取值基础数据!J:J,销售取值基础数据!I:I,$A9,销售取值基础数据!B:B,$P$4)</f>
        <v>0</v>
      </c>
      <c r="Q9" s="23">
        <f>IF($C9&gt;Q$4,SUMIFS(销售取值基础数据!J:J,销售取值基础数据!I:I,$A9,销售取值基础数据!B:B,Q$4),($L9-SUM($P9))*80%/(180-P$4))</f>
        <v>0</v>
      </c>
      <c r="R9" s="23">
        <f>IF($C9&gt;R$4,SUMIFS(销售取值基础数据!$J:$J,销售取值基础数据!$I:$I,$A9,销售取值基础数据!$B:$B,R$4),($L9-SUM($P9:Q9))*80%/(180-Q$4))</f>
        <v>0</v>
      </c>
      <c r="S9" s="23">
        <f>IF($C9&gt;S$4,SUMIFS(销售取值基础数据!$J:$J,销售取值基础数据!$I:$I,$A9,销售取值基础数据!$B:$B,S$4),($L9-SUM($P9:R9))*80%/(180-R$4))</f>
        <v>0</v>
      </c>
      <c r="T9" s="23">
        <f>IF($C9&gt;T$4,SUMIFS(销售取值基础数据!$J:$J,销售取值基础数据!$I:$I,$A9,销售取值基础数据!$B:$B,T$4),($L9-SUM($P9:S9))*80%/(180-S$4))</f>
        <v>0</v>
      </c>
      <c r="U9" s="23">
        <f>IF($C9&gt;U$4,SUMIFS(销售取值基础数据!$J:$J,销售取值基础数据!$I:$I,$A9,销售取值基础数据!$B:$B,U$4),($L9-SUM($P9:T9))*80%/(180-T$4))</f>
        <v>0</v>
      </c>
      <c r="V9" s="23">
        <f>IF($C9&gt;V$4,SUMIFS(销售取值基础数据!$J:$J,销售取值基础数据!$I:$I,$A9,销售取值基础数据!$B:$B,V$4),($L9-SUM($P9:U9))*80%/(180-U$4))</f>
        <v>0</v>
      </c>
      <c r="W9" s="23">
        <f>IF($C9&gt;W$4,SUMIFS(销售取值基础数据!$J:$J,销售取值基础数据!$I:$I,$A9,销售取值基础数据!$B:$B,W$4),($L9-SUM($P9:V9))*80%/(180-V$4))</f>
        <v>0</v>
      </c>
      <c r="X9" s="23">
        <f>IF($C9&gt;X$4,SUMIFS(销售取值基础数据!$J:$J,销售取值基础数据!$I:$I,$A9,销售取值基础数据!$B:$B,X$4),($L9-SUM($P9:W9))*80%/(180-W$4))</f>
        <v>0</v>
      </c>
      <c r="Y9" s="23">
        <f>IF($C9&gt;Y$4,SUMIFS(销售取值基础数据!$J:$J,销售取值基础数据!$I:$I,$A9,销售取值基础数据!$B:$B,Y$4),($L9-SUM($P9:X9))*80%/(180-X$4))</f>
        <v>0</v>
      </c>
      <c r="Z9" s="23">
        <f>IF($C9&gt;Z$4,SUMIFS(销售取值基础数据!$J:$J,销售取值基础数据!$I:$I,$A9,销售取值基础数据!$B:$B,Z$4),($L9-SUM($P9:Y9))*80%/(180-Y$4))</f>
        <v>0</v>
      </c>
      <c r="AA9" s="23">
        <f>IF($C9&gt;AA$4,SUMIFS(销售取值基础数据!$J:$J,销售取值基础数据!$I:$I,$A9,销售取值基础数据!$B:$B,AA$4),($L9-SUM($P9:Z9))*80%/(180-Z$4))</f>
        <v>0</v>
      </c>
      <c r="AB9" s="23">
        <f>IF($C9&gt;AB$4,SUMIFS(销售取值基础数据!$J:$J,销售取值基础数据!$I:$I,$A9,销售取值基础数据!$B:$B,AB$4),($L9-SUM($P9:AA9))*80%/(180-AA$4))</f>
        <v>0</v>
      </c>
      <c r="AC9" s="23">
        <f>IF($C9&gt;AC$4,SUMIFS(销售取值基础数据!$J:$J,销售取值基础数据!$I:$I,$A9,销售取值基础数据!$B:$B,AC$4),($L9-SUM($P9:AB9))*80%/(180-AB$4))</f>
        <v>0</v>
      </c>
      <c r="AD9" s="23">
        <f>IF($C9&gt;AD$4,SUMIFS(销售取值基础数据!$J:$J,销售取值基础数据!$I:$I,$A9,销售取值基础数据!$B:$B,AD$4),($L9-SUM($P9:AC9))*80%/(180-AC$4))</f>
        <v>0</v>
      </c>
      <c r="AE9" s="23">
        <f>IF($C9&gt;AE$4,SUMIFS(销售取值基础数据!$J:$J,销售取值基础数据!$I:$I,$A9,销售取值基础数据!$B:$B,AE$4),($L9-SUM($P9:AD9))*80%/(180-AD$4))</f>
        <v>0</v>
      </c>
      <c r="AF9" s="23">
        <f>IF($C9&gt;AF$4,SUMIFS(销售取值基础数据!$J:$J,销售取值基础数据!$I:$I,$A9,销售取值基础数据!$B:$B,AF$4),($L9-SUM($P9:AE9))*80%/(180-AE$4))</f>
        <v>0</v>
      </c>
      <c r="AG9" s="23">
        <f>IF($C9&gt;AG$4,SUMIFS(销售取值基础数据!$J:$J,销售取值基础数据!$I:$I,$A9,销售取值基础数据!$B:$B,AG$4),($L9-SUM($P9:AF9))*80%/(180-AF$4))</f>
        <v>0</v>
      </c>
      <c r="AH9" s="23">
        <f>IF($C9&gt;AH$4,SUMIFS(销售取值基础数据!$J:$J,销售取值基础数据!$I:$I,$A9,销售取值基础数据!$B:$B,AH$4),($L9-SUM($P9:AG9))*80%/(180-AG$4))</f>
        <v>0</v>
      </c>
      <c r="AI9" s="23">
        <f>IF($C9&gt;AI$4,SUMIFS(销售取值基础数据!$J:$J,销售取值基础数据!$I:$I,$A9,销售取值基础数据!$B:$B,AI$4),($L9-SUM($P9:AH9))*80%/(180-AH$4))</f>
        <v>0</v>
      </c>
      <c r="AJ9" s="23">
        <f>IF($C9&gt;AJ$4,SUMIFS(销售取值基础数据!$J:$J,销售取值基础数据!$I:$I,$A9,销售取值基础数据!$B:$B,AJ$4),($L9-SUM($P9:AI9))*80%/(180-AI$4))</f>
        <v>0</v>
      </c>
      <c r="AK9" s="23">
        <f>IF($C9&gt;AK$4,SUMIFS(销售取值基础数据!$J:$J,销售取值基础数据!$I:$I,$A9,销售取值基础数据!$B:$B,AK$4),($L9-SUM($P9:AJ9))*80%/(180-AJ$4))</f>
        <v>0</v>
      </c>
      <c r="AL9" s="23">
        <f>IF($C9&gt;AL$4,SUMIFS(销售取值基础数据!$J:$J,销售取值基础数据!$I:$I,$A9,销售取值基础数据!$B:$B,AL$4),($L9-SUM($P9:AK9))*80%/(180-AK$4))</f>
        <v>0</v>
      </c>
      <c r="AM9" s="23">
        <f>IF($C9&gt;AM$4,SUMIFS(销售取值基础数据!$J:$J,销售取值基础数据!$I:$I,$A9,销售取值基础数据!$B:$B,AM$4),($L9-SUM($P9:AL9))*80%/(180-AL$4))</f>
        <v>0</v>
      </c>
      <c r="AN9" s="23">
        <f>IF($C9&gt;AN$4,SUMIFS(销售取值基础数据!$J:$J,销售取值基础数据!$I:$I,$A9,销售取值基础数据!$B:$B,AN$4),($L9-SUM($P9:AM9))*80%/(180-AM$4))</f>
        <v>0</v>
      </c>
      <c r="AO9" s="23">
        <f>IF($C9&gt;AO$4,SUMIFS(销售取值基础数据!$J:$J,销售取值基础数据!$I:$I,$A9,销售取值基础数据!$B:$B,AO$4),($L9-SUM($P9:AN9))*80%/(180-AN$4))</f>
        <v>0</v>
      </c>
      <c r="AP9" s="23">
        <f>IF($C9&gt;AP$4,SUMIFS(销售取值基础数据!$J:$J,销售取值基础数据!$I:$I,$A9,销售取值基础数据!$B:$B,AP$4),($L9-SUM($P9:AO9))*80%/(180-AO$4))</f>
        <v>0</v>
      </c>
      <c r="AQ9" s="23">
        <f>IF($C9&gt;AQ$4,SUMIFS(销售取值基础数据!$J:$J,销售取值基础数据!$I:$I,$A9,销售取值基础数据!$B:$B,AQ$4),($L9-SUM($P9:AP9))*80%/(180-AP$4))</f>
        <v>0</v>
      </c>
      <c r="AR9" s="23">
        <f>IF($C9&gt;AR$4,SUMIFS(销售取值基础数据!$J:$J,销售取值基础数据!$I:$I,$A9,销售取值基础数据!$B:$B,AR$4),($L9-SUM($P9:AQ9))*80%/(180-AQ$4))</f>
        <v>0</v>
      </c>
      <c r="AS9" s="23">
        <f>IF($C9&gt;AS$4,SUMIFS(销售取值基础数据!$J:$J,销售取值基础数据!$I:$I,$A9,销售取值基础数据!$B:$B,AS$4),($L9-SUM($P9:AR9))*80%/(180-AR$4))</f>
        <v>0</v>
      </c>
      <c r="AT9" s="23">
        <f>IF($C9&gt;AT$4,SUMIFS(销售取值基础数据!$J:$J,销售取值基础数据!$I:$I,$A9,销售取值基础数据!$B:$B,AT$4),($L9-SUM($P9:AS9))*110%/(180-AS$4))</f>
        <v>0</v>
      </c>
      <c r="AU9" s="23">
        <f>IF($C9&gt;AU$4,SUMIFS(销售取值基础数据!$J:$J,销售取值基础数据!$I:$I,$A9,销售取值基础数据!$B:$B,AU$4),($L9-SUM($P9:AT9))*110%/(180-AT$4))</f>
        <v>0</v>
      </c>
      <c r="AV9" s="23">
        <f>IF($C9&gt;AV$4,SUMIFS(销售取值基础数据!$J:$J,销售取值基础数据!$I:$I,$A9,销售取值基础数据!$B:$B,AV$4),($L9-SUM($P9:AU9))*110%/(180-AU$4))</f>
        <v>0</v>
      </c>
      <c r="AW9" s="23">
        <f>IF($C9&gt;AW$4,SUMIFS(销售取值基础数据!$J:$J,销售取值基础数据!$I:$I,$A9,销售取值基础数据!$B:$B,AW$4),($L9-SUM($P9:AV9))*110%/(180-AV$4))</f>
        <v>0</v>
      </c>
      <c r="AX9" s="23">
        <f>IF($C9&gt;AX$4,SUMIFS(销售取值基础数据!$J:$J,销售取值基础数据!$I:$I,$A9,销售取值基础数据!$B:$B,AX$4),($L9-SUM($P9:AW9))*110%/(180-AW$4))</f>
        <v>0</v>
      </c>
      <c r="AY9" s="23">
        <f>IF($C9&gt;AY$4,SUMIFS(销售取值基础数据!$J:$J,销售取值基础数据!$I:$I,$A9,销售取值基础数据!$B:$B,AY$4),($L9-SUM($P9:AX9))*110%/(180-AX$4))</f>
        <v>0</v>
      </c>
      <c r="AZ9" s="23">
        <f>IF($C9&gt;AZ$4,SUMIFS(销售取值基础数据!$J:$J,销售取值基础数据!$I:$I,$A9,销售取值基础数据!$B:$B,AZ$4),($L9-SUM($P9:AY9))*110%/(180-AY$4))</f>
        <v>0</v>
      </c>
      <c r="BA9" s="23">
        <f>IF($C9&gt;BA$4,SUMIFS(销售取值基础数据!$J:$J,销售取值基础数据!$I:$I,$A9,销售取值基础数据!$B:$B,BA$4),($L9-SUM($P9:AZ9))*110%/(180-AZ$4))</f>
        <v>0</v>
      </c>
      <c r="BB9" s="23">
        <f>IF($C9&gt;BB$4,SUMIFS(销售取值基础数据!$J:$J,销售取值基础数据!$I:$I,$A9,销售取值基础数据!$B:$B,BB$4),($L9-SUM($P9:BA9))*110%/(180-BA$4))</f>
        <v>0</v>
      </c>
      <c r="BC9" s="23">
        <f>IF($C9&gt;BC$4,SUMIFS(销售取值基础数据!$J:$J,销售取值基础数据!$I:$I,$A9,销售取值基础数据!$B:$B,BC$4),($L9-SUM($P9:BB9))*110%/(180-BB$4))</f>
        <v>0</v>
      </c>
      <c r="BD9" s="23">
        <f>IF($C9&gt;BD$4,SUMIFS(销售取值基础数据!$J:$J,销售取值基础数据!$I:$I,$A9,销售取值基础数据!$B:$B,BD$4),($L9-SUM($P9:BC9))*110%/(180-BC$4))</f>
        <v>0</v>
      </c>
      <c r="BE9" s="23">
        <f>IF($C9&gt;BE$4,SUMIFS(销售取值基础数据!$J:$J,销售取值基础数据!$I:$I,$A9,销售取值基础数据!$B:$B,BE$4),($L9-SUM($P9:BD9))*110%/(180-BD$4))</f>
        <v>0</v>
      </c>
      <c r="BF9" s="23">
        <f>IF($C9&gt;BF$4,SUMIFS(销售取值基础数据!$J:$J,销售取值基础数据!$I:$I,$A9,销售取值基础数据!$B:$B,BF$4),($L9-SUM($P9:BE9))*110%/(180-BE$4))</f>
        <v>0</v>
      </c>
      <c r="BG9" s="23">
        <f>IF($C9&gt;BG$4,SUMIFS(销售取值基础数据!$J:$J,销售取值基础数据!$I:$I,$A9,销售取值基础数据!$B:$B,BG$4),($L9-SUM($P9:BF9))*110%/(180-BF$4))</f>
        <v>0</v>
      </c>
      <c r="BH9" s="23">
        <f>IF($C9&gt;BH$4,SUMIFS(销售取值基础数据!$J:$J,销售取值基础数据!$I:$I,$A9,销售取值基础数据!$B:$B,BH$4),($L9-SUM($P9:BG9))*110%/(180-BG$4))</f>
        <v>0</v>
      </c>
      <c r="BI9" s="23">
        <f>IF($C9&gt;BI$4,SUMIFS(销售取值基础数据!$J:$J,销售取值基础数据!$I:$I,$A9,销售取值基础数据!$B:$B,BI$4),($L9-SUM($P9:BH9))*110%/(180-BH$4))</f>
        <v>0</v>
      </c>
      <c r="BJ9" s="23">
        <f>IF($C9&gt;BJ$4,SUMIFS(销售取值基础数据!$J:$J,销售取值基础数据!$I:$I,$A9,销售取值基础数据!$B:$B,BJ$4),($L9-SUM($P9:BI9))*110%/(180-BI$4))</f>
        <v>0</v>
      </c>
      <c r="BK9" s="23">
        <f>IF($C9&gt;BK$4,SUMIFS(销售取值基础数据!$J:$J,销售取值基础数据!$I:$I,$A9,销售取值基础数据!$B:$B,BK$4),($L9-SUM($P9:BJ9))*110%/(180-BJ$4))</f>
        <v>0</v>
      </c>
      <c r="BL9" s="23">
        <f>IF($C9&gt;BL$4,SUMIFS(销售取值基础数据!$J:$J,销售取值基础数据!$I:$I,$A9,销售取值基础数据!$B:$B,BL$4),($L9-SUM($P9:BK9))*110%/(180-BK$4))</f>
        <v>0</v>
      </c>
      <c r="BM9" s="23">
        <f>IF($C9&gt;BM$4,SUMIFS(销售取值基础数据!$J:$J,销售取值基础数据!$I:$I,$A9,销售取值基础数据!$B:$B,BM$4),($L9-SUM($P9:BL9))*110%/(180-BL$4))</f>
        <v>0</v>
      </c>
      <c r="BN9" s="23">
        <f>IF($C9&gt;BN$4,SUMIFS(销售取值基础数据!$J:$J,销售取值基础数据!$I:$I,$A9,销售取值基础数据!$B:$B,BN$4),($L9-SUM($P9:BM9))*110%/(180-BM$4))</f>
        <v>0</v>
      </c>
      <c r="BO9" s="23">
        <f>IF($C9&gt;BO$4,SUMIFS(销售取值基础数据!$J:$J,销售取值基础数据!$I:$I,$A9,销售取值基础数据!$B:$B,BO$4),($L9-SUM($P9:BN9))*110%/(180-BN$4))</f>
        <v>0</v>
      </c>
      <c r="BP9" s="23">
        <f>IF($C9&gt;BP$4,SUMIFS(销售取值基础数据!$J:$J,销售取值基础数据!$I:$I,$A9,销售取值基础数据!$B:$B,BP$4),($L9-SUM($P9:BO9))*110%/(180-BO$4))</f>
        <v>0</v>
      </c>
      <c r="BQ9" s="23">
        <f>IF($C9&gt;BQ$4,SUMIFS(销售取值基础数据!$J:$J,销售取值基础数据!$I:$I,$A9,销售取值基础数据!$B:$B,BQ$4),($L9-SUM($P9:BP9))*110%/(180-BP$4))</f>
        <v>0</v>
      </c>
      <c r="BR9" s="23">
        <f>IF($C9&gt;BR$4,SUMIFS(销售取值基础数据!$J:$J,销售取值基础数据!$I:$I,$A9,销售取值基础数据!$B:$B,BR$4),($L9-SUM($P9:BQ9))*110%/(180-BQ$4))</f>
        <v>0</v>
      </c>
      <c r="BS9" s="23">
        <f>IF($C9&gt;BS$4,SUMIFS(销售取值基础数据!$J:$J,销售取值基础数据!$I:$I,$A9,销售取值基础数据!$B:$B,BS$4),($L9-SUM($P9:BR9))*110%/(180-BR$4))</f>
        <v>0</v>
      </c>
      <c r="BT9" s="23">
        <f>IF($C9&gt;BT$4,SUMIFS(销售取值基础数据!$J:$J,销售取值基础数据!$I:$I,$A9,销售取值基础数据!$B:$B,BT$4),($L9-SUM($P9:BS9))*110%/(180-BS$4))</f>
        <v>0</v>
      </c>
      <c r="BU9" s="23">
        <f>IF($C9&gt;BU$4,SUMIFS(销售取值基础数据!$J:$J,销售取值基础数据!$I:$I,$A9,销售取值基础数据!$B:$B,BU$4),($L9-SUM($P9:BT9))*110%/(180-BT$4))</f>
        <v>0</v>
      </c>
      <c r="BV9" s="23">
        <f>IF($C9&gt;BV$4,SUMIFS(销售取值基础数据!$J:$J,销售取值基础数据!$I:$I,$A9,销售取值基础数据!$B:$B,BV$4),($L9-SUM($P9:BU9))*110%/(180-BU$4))</f>
        <v>0</v>
      </c>
      <c r="BW9" s="23">
        <f>IF($C9&gt;BW$4,SUMIFS(销售取值基础数据!$J:$J,销售取值基础数据!$I:$I,$A9,销售取值基础数据!$B:$B,BW$4),($L9-SUM($P9:BV9))*110%/(180-BV$4))</f>
        <v>0</v>
      </c>
      <c r="BX9" s="23">
        <f>IF($C9&gt;BX$4,SUMIFS(销售取值基础数据!$J:$J,销售取值基础数据!$I:$I,$A9,销售取值基础数据!$B:$B,BX$4),($L9-SUM($P9:BW9))*110%/(180-BW$4))</f>
        <v>0</v>
      </c>
      <c r="BY9" s="23">
        <f>IF($C9&gt;BY$4,SUMIFS(销售取值基础数据!$J:$J,销售取值基础数据!$I:$I,$A9,销售取值基础数据!$B:$B,BY$4),($L9-SUM($P9:BX9))*110%/(180-BX$4))</f>
        <v>0</v>
      </c>
      <c r="BZ9" s="23">
        <f>IF($C9&gt;BZ$4,SUMIFS(销售取值基础数据!$J:$J,销售取值基础数据!$I:$I,$A9,销售取值基础数据!$B:$B,BZ$4),($L9-SUM($P9:BY9))*110%/(180-BY$4))</f>
        <v>0</v>
      </c>
      <c r="CA9" s="23">
        <f>IF($C9&gt;CA$4,SUMIFS(销售取值基础数据!$J:$J,销售取值基础数据!$I:$I,$A9,销售取值基础数据!$B:$B,CA$4),($L9-SUM($P9:BZ9))*110%/(180-BZ$4))</f>
        <v>0</v>
      </c>
      <c r="CB9" s="23">
        <f>IF($C9&gt;CB$4,SUMIFS(销售取值基础数据!$J:$J,销售取值基础数据!$I:$I,$A9,销售取值基础数据!$B:$B,CB$4),($L9-SUM($P9:CA9))*110%/(180-CA$4))</f>
        <v>0</v>
      </c>
      <c r="CC9" s="23">
        <f>IF($C9&gt;CC$4,SUMIFS(销售取值基础数据!$J:$J,销售取值基础数据!$I:$I,$A9,销售取值基础数据!$B:$B,CC$4),($L9-SUM($P9:CB9))*110%/(180-CB$4))</f>
        <v>0</v>
      </c>
      <c r="CD9" s="23">
        <f>IF($C9&gt;CD$4,SUMIFS(销售取值基础数据!$J:$J,销售取值基础数据!$I:$I,$A9,销售取值基础数据!$B:$B,CD$4),($L9-SUM($P9:CC9))*110%/(180-CC$4))</f>
        <v>0</v>
      </c>
      <c r="CE9" s="23">
        <f>IF($C9&gt;CE$4,SUMIFS(销售取值基础数据!$J:$J,销售取值基础数据!$I:$I,$A9,销售取值基础数据!$B:$B,CE$4),($L9-SUM($P9:CD9))*110%/(180-CD$4))</f>
        <v>0</v>
      </c>
      <c r="CF9" s="23">
        <f>IF($C9&gt;CF$4,SUMIFS(销售取值基础数据!$J:$J,销售取值基础数据!$I:$I,$A9,销售取值基础数据!$B:$B,CF$4),($L9-SUM($P9:CE9))*110%/(180-CE$4))</f>
        <v>0</v>
      </c>
      <c r="CG9" s="23">
        <f>IF($C9&gt;CG$4,SUMIFS(销售取值基础数据!$J:$J,销售取值基础数据!$I:$I,$A9,销售取值基础数据!$B:$B,CG$4),($L9-SUM($P9:CF9))*110%/(180-CF$4))</f>
        <v>0</v>
      </c>
      <c r="CH9" s="23">
        <f>IF($C9&gt;CH$4,SUMIFS(销售取值基础数据!$J:$J,销售取值基础数据!$I:$I,$A9,销售取值基础数据!$B:$B,CH$4),($L9-SUM($P9:CG9))*110%/(180-CG$4))</f>
        <v>0</v>
      </c>
      <c r="CI9" s="23">
        <f>IF($C9&gt;CI$4,SUMIFS(销售取值基础数据!$J:$J,销售取值基础数据!$I:$I,$A9,销售取值基础数据!$B:$B,CI$4),($L9-SUM($P9:CH9))*110%/(180-CH$4))</f>
        <v>0</v>
      </c>
      <c r="CJ9" s="23">
        <f>IF($C9&gt;CJ$4,SUMIFS(销售取值基础数据!$J:$J,销售取值基础数据!$I:$I,$A9,销售取值基础数据!$B:$B,CJ$4),($L9-SUM($P9:CI9))*110%/(180-CI$4))</f>
        <v>0</v>
      </c>
      <c r="CK9" s="23">
        <f>IF($C9&gt;CK$4,SUMIFS(销售取值基础数据!$J:$J,销售取值基础数据!$I:$I,$A9,销售取值基础数据!$B:$B,CK$4),($L9-SUM($P9:CJ9))*110%/(180-CJ$4))</f>
        <v>0</v>
      </c>
      <c r="CL9" s="23">
        <f>IF($C9&gt;CL$4,SUMIFS(销售取值基础数据!$J:$J,销售取值基础数据!$I:$I,$A9,销售取值基础数据!$B:$B,CL$4),($L9-SUM($P9:CK9))*110%/(180-CK$4))</f>
        <v>0</v>
      </c>
      <c r="CM9" s="23">
        <f>IF($C9&gt;CM$4,SUMIFS(销售取值基础数据!$J:$J,销售取值基础数据!$I:$I,$A9,销售取值基础数据!$B:$B,CM$4),($L9-SUM($P9:CL9))*110%/(180-CL$4))</f>
        <v>0</v>
      </c>
      <c r="CN9" s="23">
        <f>IF($C9&gt;CN$4,SUMIFS(销售取值基础数据!$J:$J,销售取值基础数据!$I:$I,$A9,销售取值基础数据!$B:$B,CN$4),($L9-SUM($P9:CM9))*110%/(180-CM$4))</f>
        <v>0</v>
      </c>
      <c r="CO9" s="23">
        <f>IF($C9&gt;CO$4,SUMIFS(销售取值基础数据!$J:$J,销售取值基础数据!$I:$I,$A9,销售取值基础数据!$B:$B,CO$4),($L9-SUM($P9:CN9))*110%/(180-CN$4))</f>
        <v>0</v>
      </c>
      <c r="CP9" s="23">
        <f>IF($C9&gt;CP$4,SUMIFS(销售取值基础数据!$J:$J,销售取值基础数据!$I:$I,$A9,销售取值基础数据!$B:$B,CP$4),($L9-SUM($P9:CO9))*110%/(180-CO$4))</f>
        <v>0</v>
      </c>
      <c r="CQ9" s="23">
        <f>IF($C9&gt;CQ$4,SUMIFS(销售取值基础数据!$J:$J,销售取值基础数据!$I:$I,$A9,销售取值基础数据!$B:$B,CQ$4),($L9-SUM($P9:CP9))*110%/(180-CP$4))</f>
        <v>0</v>
      </c>
      <c r="CR9" s="23">
        <f>IF($C9&gt;CR$4,SUMIFS(销售取值基础数据!$J:$J,销售取值基础数据!$I:$I,$A9,销售取值基础数据!$B:$B,CR$4),($L9-SUM($P9:CQ9))*110%/(180-CQ$4))</f>
        <v>0</v>
      </c>
      <c r="CS9" s="23">
        <f>IF($C9&gt;CS$4,SUMIFS(销售取值基础数据!$J:$J,销售取值基础数据!$I:$I,$A9,销售取值基础数据!$B:$B,CS$4),($L9-SUM($P9:CR9))*110%/(180-CR$4))</f>
        <v>0</v>
      </c>
      <c r="CT9" s="23">
        <f>IF($C9&gt;CT$4,SUMIFS(销售取值基础数据!$J:$J,销售取值基础数据!$I:$I,$A9,销售取值基础数据!$B:$B,CT$4),($L9-SUM($P9:CS9))*110%/(180-CS$4))</f>
        <v>0</v>
      </c>
      <c r="CU9" s="23">
        <f>IF($C9&gt;CU$4,SUMIFS(销售取值基础数据!$J:$J,销售取值基础数据!$I:$I,$A9,销售取值基础数据!$B:$B,CU$4),($L9-SUM($P9:CT9))*110%/(180-CT$4))</f>
        <v>0</v>
      </c>
      <c r="CV9" s="23">
        <f>IF($C9&gt;CV$4,SUMIFS(销售取值基础数据!$J:$J,销售取值基础数据!$I:$I,$A9,销售取值基础数据!$B:$B,CV$4),($L9-SUM($P9:CU9))*110%/(180-CU$4))</f>
        <v>0</v>
      </c>
      <c r="CW9" s="23">
        <f>IF($C9&gt;CW$4,SUMIFS(销售取值基础数据!$J:$J,销售取值基础数据!$I:$I,$A9,销售取值基础数据!$B:$B,CW$4),($L9-SUM($P9:CV9))*110%/(180-CV$4))</f>
        <v>0</v>
      </c>
      <c r="CX9" s="23">
        <f>IF($C9&gt;CX$4,SUMIFS(销售取值基础数据!$J:$J,销售取值基础数据!$I:$I,$A9,销售取值基础数据!$B:$B,CX$4),($L9-SUM($P9:CW9))*110%/(180-CW$4))</f>
        <v>0</v>
      </c>
      <c r="CY9" s="23">
        <f>IF($C9&gt;CY$4,SUMIFS(销售取值基础数据!$J:$J,销售取值基础数据!$I:$I,$A9,销售取值基础数据!$B:$B,CY$4),($L9-SUM($P9:CX9))*110%/(180-CX$4))</f>
        <v>0</v>
      </c>
      <c r="CZ9" s="23">
        <f>IF($C9&gt;CZ$4,SUMIFS(销售取值基础数据!$J:$J,销售取值基础数据!$I:$I,$A9,销售取值基础数据!$B:$B,CZ$4),($L9-SUM($P9:CY9))*110%/(180-CY$4))</f>
        <v>0</v>
      </c>
      <c r="DA9" s="23">
        <f>IF($C9&gt;DA$4,SUMIFS(销售取值基础数据!$J:$J,销售取值基础数据!$I:$I,$A9,销售取值基础数据!$B:$B,DA$4),($L9-SUM($P9:CZ9))*110%/(180-CZ$4))</f>
        <v>0</v>
      </c>
      <c r="DB9" s="23">
        <f>IF($C9&gt;DB$4,SUMIFS(销售取值基础数据!$J:$J,销售取值基础数据!$I:$I,$A9,销售取值基础数据!$B:$B,DB$4),($L9-SUM($P9:DA9))*110%/(180-DA$4))</f>
        <v>0</v>
      </c>
      <c r="DC9" s="23">
        <f>IF($C9&gt;DC$4,SUMIFS(销售取值基础数据!$J:$J,销售取值基础数据!$I:$I,$A9,销售取值基础数据!$B:$B,DC$4),($L9-SUM($P9:DB9))*110%/(180-DB$4))</f>
        <v>0</v>
      </c>
      <c r="DD9" s="23">
        <f>IF($C9&gt;DD$4,SUMIFS(销售取值基础数据!$J:$J,销售取值基础数据!$I:$I,$A9,销售取值基础数据!$B:$B,DD$4),($L9-SUM($P9:DC9))*110%/(180-DC$4))</f>
        <v>0</v>
      </c>
      <c r="DE9" s="23">
        <f>IF($C9&gt;DE$4,SUMIFS(销售取值基础数据!$J:$J,销售取值基础数据!$I:$I,$A9,销售取值基础数据!$B:$B,DE$4),($L9-SUM($P9:DD9))*110%/(180-DD$4))</f>
        <v>0</v>
      </c>
      <c r="DF9" s="23">
        <f>IF($C9&gt;DF$4,SUMIFS(销售取值基础数据!$J:$J,销售取值基础数据!$I:$I,$A9,销售取值基础数据!$B:$B,DF$4),($L9-SUM($P9:DE9))*110%/(180-DE$4))</f>
        <v>0</v>
      </c>
      <c r="DG9" s="23">
        <f>IF($C9&gt;DG$4,SUMIFS(销售取值基础数据!$J:$J,销售取值基础数据!$I:$I,$A9,销售取值基础数据!$B:$B,DG$4),($L9-SUM($P9:DF9))*110%/(180-DF$4))</f>
        <v>0</v>
      </c>
      <c r="DH9" s="23">
        <f>IF($C9&gt;DH$4,SUMIFS(销售取值基础数据!$J:$J,销售取值基础数据!$I:$I,$A9,销售取值基础数据!$B:$B,DH$4),($L9-SUM($P9:DG9))*110%/(180-DG$4))</f>
        <v>0</v>
      </c>
      <c r="DI9" s="23">
        <f>IF($C9&gt;DI$4,SUMIFS(销售取值基础数据!$J:$J,销售取值基础数据!$I:$I,$A9,销售取值基础数据!$B:$B,DI$4),($L9-SUM($P9:DH9))*110%/(180-DH$4))</f>
        <v>0</v>
      </c>
      <c r="DJ9" s="23">
        <f>IF($C9&gt;DJ$4,SUMIFS(销售取值基础数据!$J:$J,销售取值基础数据!$I:$I,$A9,销售取值基础数据!$B:$B,DJ$4),($L9-SUM($P9:DI9))*110%/(180-DI$4))</f>
        <v>0</v>
      </c>
      <c r="DK9" s="23">
        <f>IF($C9&gt;DK$4,SUMIFS(销售取值基础数据!$J:$J,销售取值基础数据!$I:$I,$A9,销售取值基础数据!$B:$B,DK$4),($L9-SUM($P9:DJ9))*110%/(180-DJ$4))</f>
        <v>0</v>
      </c>
      <c r="DL9" s="23">
        <f>IF($C9&gt;DL$4,SUMIFS(销售取值基础数据!$J:$J,销售取值基础数据!$I:$I,$A9,销售取值基础数据!$B:$B,DL$4),($L9-SUM($P9:DK9))*110%/(180-DK$4))</f>
        <v>0</v>
      </c>
      <c r="DM9" s="23">
        <f>IF($C9&gt;DM$4,SUMIFS(销售取值基础数据!$J:$J,销售取值基础数据!$I:$I,$A9,销售取值基础数据!$B:$B,DM$4),($L9-SUM($P9:DL9))*110%/(180-DL$4))</f>
        <v>0</v>
      </c>
      <c r="DN9" s="23">
        <f>IF($C9&gt;DN$4,SUMIFS(销售取值基础数据!$J:$J,销售取值基础数据!$I:$I,$A9,销售取值基础数据!$B:$B,DN$4),($L9-SUM($P9:DM9))*110%/(180-DM$4))</f>
        <v>0</v>
      </c>
      <c r="DO9" s="23">
        <f>IF($C9&gt;DO$4,SUMIFS(销售取值基础数据!$J:$J,销售取值基础数据!$I:$I,$A9,销售取值基础数据!$B:$B,DO$4),($L9-SUM($P9:DN9))*110%/(180-DN$4))</f>
        <v>0</v>
      </c>
      <c r="DP9" s="23">
        <f>IF($C9&gt;DP$4,SUMIFS(销售取值基础数据!$J:$J,销售取值基础数据!$I:$I,$A9,销售取值基础数据!$B:$B,DP$4),($L9-SUM($P9:DO9))*110%/(180-DO$4))</f>
        <v>0</v>
      </c>
      <c r="DQ9" s="23">
        <f>IF($C9&gt;DQ$4,SUMIFS(销售取值基础数据!$J:$J,销售取值基础数据!$I:$I,$A9,销售取值基础数据!$B:$B,DQ$4),($L9-SUM($P9:DP9))*110%/(180-DP$4))</f>
        <v>0</v>
      </c>
      <c r="DR9" s="23">
        <f>IF($C9&gt;DR$4,SUMIFS(销售取值基础数据!$J:$J,销售取值基础数据!$I:$I,$A9,销售取值基础数据!$B:$B,DR$4),($L9-SUM($P9:DQ9))*110%/(180-DQ$4))</f>
        <v>0</v>
      </c>
      <c r="DS9" s="23">
        <f>IF($C9&gt;DS$4,SUMIFS(销售取值基础数据!$J:$J,销售取值基础数据!$I:$I,$A9,销售取值基础数据!$B:$B,DS$4),($L9-SUM($P9:DR9))*110%/(180-DR$4))</f>
        <v>0</v>
      </c>
      <c r="DT9" s="23">
        <f>IF($C9&gt;DT$4,SUMIFS(销售取值基础数据!$J:$J,销售取值基础数据!$I:$I,$A9,销售取值基础数据!$B:$B,DT$4),($L9-SUM($P9:DS9))*110%/(180-DS$4))</f>
        <v>0</v>
      </c>
      <c r="DU9" s="23">
        <f>IF($C9&gt;DU$4,SUMIFS(销售取值基础数据!$J:$J,销售取值基础数据!$I:$I,$A9,销售取值基础数据!$B:$B,DU$4),($L9-SUM($P9:DT9))*110%/(180-DT$4))</f>
        <v>0</v>
      </c>
      <c r="DV9" s="23">
        <f>IF($C9&gt;DV$4,SUMIFS(销售取值基础数据!$J:$J,销售取值基础数据!$I:$I,$A9,销售取值基础数据!$B:$B,DV$4),($L9-SUM($P9:DU9))*110%/(180-DU$4))</f>
        <v>0</v>
      </c>
      <c r="DW9" s="23">
        <f>IF($C9&gt;DW$4,SUMIFS(销售取值基础数据!$J:$J,销售取值基础数据!$I:$I,$A9,销售取值基础数据!$B:$B,DW$4),($L9-SUM($P9:DV9))*110%/(180-DV$4))</f>
        <v>0</v>
      </c>
      <c r="DX9" s="23">
        <f>IF($C9&gt;DX$4,SUMIFS(销售取值基础数据!$J:$J,销售取值基础数据!$I:$I,$A9,销售取值基础数据!$B:$B,DX$4),($L9-SUM($P9:DW9))*110%/(180-DW$4))</f>
        <v>0</v>
      </c>
      <c r="DY9" s="23">
        <f>IF($C9&gt;DY$4,SUMIFS(销售取值基础数据!$J:$J,销售取值基础数据!$I:$I,$A9,销售取值基础数据!$B:$B,DY$4),($L9-SUM($P9:DX9))*110%/(180-DX$4))</f>
        <v>0</v>
      </c>
      <c r="DZ9" s="23">
        <f>IF($C9&gt;DZ$4,SUMIFS(销售取值基础数据!$J:$J,销售取值基础数据!$I:$I,$A9,销售取值基础数据!$B:$B,DZ$4),($L9-SUM($P9:DY9))*110%/(180-DY$4))</f>
        <v>0</v>
      </c>
      <c r="EA9" s="23">
        <f>IF($C9&gt;EA$4,SUMIFS(销售取值基础数据!$J:$J,销售取值基础数据!$I:$I,$A9,销售取值基础数据!$B:$B,EA$4),($L9-SUM($P9:DZ9))*110%/(180-DZ$4))</f>
        <v>0</v>
      </c>
      <c r="EB9" s="23">
        <f>IF($C9&gt;EB$4,SUMIFS(销售取值基础数据!$J:$J,销售取值基础数据!$I:$I,$A9,销售取值基础数据!$B:$B,EB$4),($L9-SUM($P9:EA9))*110%/(180-EA$4))</f>
        <v>0</v>
      </c>
      <c r="EC9" s="23">
        <f>IF($C9&gt;EC$4,SUMIFS(销售取值基础数据!$J:$J,销售取值基础数据!$I:$I,$A9,销售取值基础数据!$B:$B,EC$4),($L9-SUM($P9:EB9))*110%/(180-EB$4))</f>
        <v>0</v>
      </c>
      <c r="ED9" s="23">
        <f>IF($C9&gt;ED$4,SUMIFS(销售取值基础数据!$J:$J,销售取值基础数据!$I:$I,$A9,销售取值基础数据!$B:$B,ED$4),($L9-SUM($P9:EC9))*110%/(180-EC$4))</f>
        <v>0</v>
      </c>
      <c r="EE9" s="23">
        <f>IF($C9&gt;EE$4,SUMIFS(销售取值基础数据!$J:$J,销售取值基础数据!$I:$I,$A9,销售取值基础数据!$B:$B,EE$4),($L9-SUM($P9:ED9))*110%/(180-ED$4))</f>
        <v>0</v>
      </c>
      <c r="EF9" s="23">
        <f>IF($C9&gt;EF$4,SUMIFS(销售取值基础数据!$J:$J,销售取值基础数据!$I:$I,$A9,销售取值基础数据!$B:$B,EF$4),($L9-SUM($P9:EE9))*100%/(180-EE$4))</f>
        <v>0</v>
      </c>
      <c r="EG9" s="23">
        <f>IF($C9&gt;EG$4,SUMIFS(销售取值基础数据!$J:$J,销售取值基础数据!$I:$I,$A9,销售取值基础数据!$B:$B,EG$4),($L9-SUM($P9:EF9))*100%/(180-EF$4))</f>
        <v>0</v>
      </c>
      <c r="EH9" s="23">
        <f>IF($C9&gt;EH$4,SUMIFS(销售取值基础数据!$J:$J,销售取值基础数据!$I:$I,$A9,销售取值基础数据!$B:$B,EH$4),($L9-SUM($P9:EG9))*100%/(180-EG$4))</f>
        <v>0</v>
      </c>
      <c r="EI9" s="23">
        <f>IF($C9&gt;EI$4,SUMIFS(销售取值基础数据!$J:$J,销售取值基础数据!$I:$I,$A9,销售取值基础数据!$B:$B,EI$4),($L9-SUM($P9:EH9))*100%/(180-EH$4))</f>
        <v>0</v>
      </c>
      <c r="EJ9" s="23">
        <f>IF($C9&gt;EJ$4,SUMIFS(销售取值基础数据!$J:$J,销售取值基础数据!$I:$I,$A9,销售取值基础数据!$B:$B,EJ$4),($L9-SUM($P9:EI9))*100%/(180-EI$4))</f>
        <v>0</v>
      </c>
      <c r="EK9" s="23">
        <f>IF($C9&gt;EK$4,SUMIFS(销售取值基础数据!$J:$J,销售取值基础数据!$I:$I,$A9,销售取值基础数据!$B:$B,EK$4),($L9-SUM($P9:EJ9))*100%/(180-EJ$4))</f>
        <v>0</v>
      </c>
      <c r="EL9" s="23">
        <f>IF($C9&gt;EL$4,SUMIFS(销售取值基础数据!$J:$J,销售取值基础数据!$I:$I,$A9,销售取值基础数据!$B:$B,EL$4),($L9-SUM($P9:EK9))*100%/(180-EK$4))</f>
        <v>0</v>
      </c>
      <c r="EM9" s="23">
        <f>IF($C9&gt;EM$4,SUMIFS(销售取值基础数据!$J:$J,销售取值基础数据!$I:$I,$A9,销售取值基础数据!$B:$B,EM$4),($L9-SUM($P9:EL9))*100%/(180-EL$4))</f>
        <v>0</v>
      </c>
      <c r="EN9" s="23">
        <f>IF($C9&gt;EN$4,SUMIFS(销售取值基础数据!$J:$J,销售取值基础数据!$I:$I,$A9,销售取值基础数据!$B:$B,EN$4),($L9-SUM($P9:EM9))*100%/(180-EM$4))</f>
        <v>0</v>
      </c>
      <c r="EO9" s="23">
        <f>IF($C9&gt;EO$4,SUMIFS(销售取值基础数据!$J:$J,销售取值基础数据!$I:$I,$A9,销售取值基础数据!$B:$B,EO$4),($L9-SUM($P9:EN9))*100%/(180-EN$4))</f>
        <v>0</v>
      </c>
      <c r="EP9" s="23">
        <f>IF($C9&gt;EP$4,SUMIFS(销售取值基础数据!$J:$J,销售取值基础数据!$I:$I,$A9,销售取值基础数据!$B:$B,EP$4),($L9-SUM($P9:EO9))*100%/(180-EO$4))</f>
        <v>0</v>
      </c>
      <c r="EQ9" s="23">
        <f>IF($C9&gt;EQ$4,SUMIFS(销售取值基础数据!$J:$J,销售取值基础数据!$I:$I,$A9,销售取值基础数据!$B:$B,EQ$4),($L9-SUM($P9:EP9))*100%/(180-EP$4))</f>
        <v>0</v>
      </c>
      <c r="ER9" s="23">
        <f>IF($C9&gt;ER$4,SUMIFS(销售取值基础数据!$J:$J,销售取值基础数据!$I:$I,$A9,销售取值基础数据!$B:$B,ER$4),($L9-SUM($P9:EQ9))*100%/(180-EQ$4))</f>
        <v>0</v>
      </c>
      <c r="ES9" s="23">
        <f>IF($C9&gt;ES$4,SUMIFS(销售取值基础数据!$J:$J,销售取值基础数据!$I:$I,$A9,销售取值基础数据!$B:$B,ES$4),($L9-SUM($P9:ER9))*100%/(180-ER$4))</f>
        <v>0</v>
      </c>
      <c r="ET9" s="23">
        <f>IF($C9&gt;ET$4,SUMIFS(销售取值基础数据!$J:$J,销售取值基础数据!$I:$I,$A9,销售取值基础数据!$B:$B,ET$4),($L9-SUM($P9:ES9))*100%/(180-ES$4))</f>
        <v>0</v>
      </c>
      <c r="EU9" s="23">
        <f>IF($C9&gt;EU$4,SUMIFS(销售取值基础数据!$J:$J,销售取值基础数据!$I:$I,$A9,销售取值基础数据!$B:$B,EU$4),($L9-SUM($P9:ET9))*100%/(180-ET$4))</f>
        <v>0</v>
      </c>
      <c r="EV9" s="23">
        <f>IF($C9&gt;EV$4,SUMIFS(销售取值基础数据!$J:$J,销售取值基础数据!$I:$I,$A9,销售取值基础数据!$B:$B,EV$4),($L9-SUM($P9:EU9))*100%/(180-EU$4))</f>
        <v>0</v>
      </c>
      <c r="EW9" s="23">
        <f>IF($C9&gt;EW$4,SUMIFS(销售取值基础数据!$J:$J,销售取值基础数据!$I:$I,$A9,销售取值基础数据!$B:$B,EW$4),($L9-SUM($P9:EV9))*100%/(180-EV$4))</f>
        <v>0</v>
      </c>
      <c r="EX9" s="23">
        <f>IF($C9&gt;EX$4,SUMIFS(销售取值基础数据!$J:$J,销售取值基础数据!$I:$I,$A9,销售取值基础数据!$B:$B,EX$4),($L9-SUM($P9:EW9))*100%/(180-EW$4))</f>
        <v>0</v>
      </c>
      <c r="EY9" s="23">
        <f>IF($C9&gt;EY$4,SUMIFS(销售取值基础数据!$J:$J,销售取值基础数据!$I:$I,$A9,销售取值基础数据!$B:$B,EY$4),($L9-SUM($P9:EX9))*100%/(180-EX$4))</f>
        <v>0</v>
      </c>
      <c r="EZ9" s="23">
        <f>IF($C9&gt;EZ$4,SUMIFS(销售取值基础数据!$J:$J,销售取值基础数据!$I:$I,$A9,销售取值基础数据!$B:$B,EZ$4),($L9-SUM($P9:EY9))*100%/(180-EY$4))</f>
        <v>0</v>
      </c>
      <c r="FA9" s="23">
        <f>IF($C9&gt;FA$4,SUMIFS(销售取值基础数据!$J:$J,销售取值基础数据!$I:$I,$A9,销售取值基础数据!$B:$B,FA$4),($L9-SUM($P9:EZ9))*100%/(180-EZ$4))</f>
        <v>0</v>
      </c>
      <c r="FB9" s="23">
        <f>IF($C9&gt;FB$4,SUMIFS(销售取值基础数据!$J:$J,销售取值基础数据!$I:$I,$A9,销售取值基础数据!$B:$B,FB$4),($L9-SUM($P9:FA9))*100%/(180-FA$4))</f>
        <v>0</v>
      </c>
      <c r="FC9" s="23">
        <f>IF($C9&gt;FC$4,SUMIFS(销售取值基础数据!$J:$J,销售取值基础数据!$I:$I,$A9,销售取值基础数据!$B:$B,FC$4),($L9-SUM($P9:FB9))*100%/(180-FB$4))</f>
        <v>0</v>
      </c>
      <c r="FD9" s="23">
        <f>IF($C9&gt;FD$4,SUMIFS(销售取值基础数据!$J:$J,销售取值基础数据!$I:$I,$A9,销售取值基础数据!$B:$B,FD$4),($L9-SUM($P9:FC9))*100%/(180-FC$4))</f>
        <v>0</v>
      </c>
      <c r="FE9" s="23">
        <f>IF($C9&gt;FE$4,SUMIFS(销售取值基础数据!$J:$J,销售取值基础数据!$I:$I,$A9,销售取值基础数据!$B:$B,FE$4),($L9-SUM($P9:FD9))*100%/(180-FD$4))</f>
        <v>0</v>
      </c>
      <c r="FF9" s="23">
        <f>IF($C9&gt;FF$4,SUMIFS(销售取值基础数据!$J:$J,销售取值基础数据!$I:$I,$A9,销售取值基础数据!$B:$B,FF$4),($L9-SUM($P9:FE9))*100%/(180-FE$4))</f>
        <v>0</v>
      </c>
      <c r="FG9" s="23">
        <f>IF($C9&gt;FG$4,SUMIFS(销售取值基础数据!$J:$J,销售取值基础数据!$I:$I,$A9,销售取值基础数据!$B:$B,FG$4),($L9-SUM($P9:FF9))*100%/(180-FF$4))</f>
        <v>0</v>
      </c>
      <c r="FH9" s="23">
        <f>IF($C9&gt;FH$4,SUMIFS(销售取值基础数据!$J:$J,销售取值基础数据!$I:$I,$A9,销售取值基础数据!$B:$B,FH$4),($L9-SUM($P9:FG9))*100%/(180-FG$4))</f>
        <v>0</v>
      </c>
      <c r="FI9" s="23">
        <f>IF($C9&gt;FI$4,SUMIFS(销售取值基础数据!$J:$J,销售取值基础数据!$I:$I,$A9,销售取值基础数据!$B:$B,FI$4),($L9-SUM($P9:FH9))*100%/(180-FH$4))</f>
        <v>0</v>
      </c>
      <c r="FJ9" s="23">
        <f>IF($C9&gt;FJ$4,SUMIFS(销售取值基础数据!$J:$J,销售取值基础数据!$I:$I,$A9,销售取值基础数据!$B:$B,FJ$4),($L9-SUM($P9:FI9))*100%/(180-FI$4))</f>
        <v>0</v>
      </c>
      <c r="FK9" s="23">
        <f>IF($C9&gt;FK$4,SUMIFS(销售取值基础数据!$J:$J,销售取值基础数据!$I:$I,$A9,销售取值基础数据!$B:$B,FK$4),($L9-SUM($P9:FJ9))*100%/(180-FJ$4))</f>
        <v>0</v>
      </c>
      <c r="FL9" s="23">
        <f>IF($C9&gt;FL$4,SUMIFS(销售取值基础数据!$J:$J,销售取值基础数据!$I:$I,$A9,销售取值基础数据!$B:$B,FL$4),($L9-SUM($P9:FK9))*100%/(180-FK$4))</f>
        <v>0</v>
      </c>
      <c r="FM9" s="23">
        <f>IF($C9&gt;FM$4,SUMIFS(销售取值基础数据!$J:$J,销售取值基础数据!$I:$I,$A9,销售取值基础数据!$B:$B,FM$4),($L9-SUM($P9:FL9))*100%/(180-FL$4))</f>
        <v>0</v>
      </c>
      <c r="FN9" s="23">
        <f>IF($C9&gt;FN$4,SUMIFS(销售取值基础数据!$J:$J,销售取值基础数据!$I:$I,$A9,销售取值基础数据!$B:$B,FN$4),($L9-SUM($P9:FM9))*100%/(180-FM$4))</f>
        <v>0</v>
      </c>
      <c r="FO9" s="23">
        <f>IF($C9&gt;FO$4,SUMIFS(销售取值基础数据!$J:$J,销售取值基础数据!$I:$I,$A9,销售取值基础数据!$B:$B,FO$4),($L9-SUM($P9:FN9))*100%/(180-FN$4))</f>
        <v>0</v>
      </c>
      <c r="FP9" s="23">
        <f>IF($C9&gt;FP$4,SUMIFS(销售取值基础数据!$J:$J,销售取值基础数据!$I:$I,$A9,销售取值基础数据!$B:$B,FP$4),($L9-SUM($P9:FO9))*100%/(180-FO$4))</f>
        <v>0</v>
      </c>
      <c r="FQ9" s="23">
        <f>IF($C9&gt;FQ$4,SUMIFS(销售取值基础数据!$J:$J,销售取值基础数据!$I:$I,$A9,销售取值基础数据!$B:$B,FQ$4),($L9-SUM($P9:FP9))*100%/(180-FP$4))</f>
        <v>0</v>
      </c>
      <c r="FR9" s="23">
        <f>IF($C9&gt;FR$4,SUMIFS(销售取值基础数据!$J:$J,销售取值基础数据!$I:$I,$A9,销售取值基础数据!$B:$B,FR$4),($L9-SUM($P9:FQ9))*100%/(180-FQ$4))</f>
        <v>0</v>
      </c>
      <c r="FS9" s="23">
        <f>IF($C9&gt;FS$4,SUMIFS(销售取值基础数据!$J:$J,销售取值基础数据!$I:$I,$A9,销售取值基础数据!$B:$B,FS$4),($L9-SUM($P9:FR9))*100%/(180-FR$4))</f>
        <v>0</v>
      </c>
      <c r="FT9" s="23">
        <f>IF($C9&gt;FT$4,SUMIFS(销售取值基础数据!$J:$J,销售取值基础数据!$I:$I,$A9,销售取值基础数据!$B:$B,FT$4),($L9-SUM($P9:FS9))*100%/(180-FS$4))</f>
        <v>0</v>
      </c>
      <c r="FU9" s="23">
        <f>IF($C9&gt;FU$4,SUMIFS(销售取值基础数据!$J:$J,销售取值基础数据!$I:$I,$A9,销售取值基础数据!$B:$B,FU$4),($L9-SUM($P9:FT9))*100%/(180-FT$4))</f>
        <v>0</v>
      </c>
      <c r="FV9" s="23">
        <f>IF($C9&gt;FV$4,SUMIFS(销售取值基础数据!$J:$J,销售取值基础数据!$I:$I,$A9,销售取值基础数据!$B:$B,FV$4),($L9-SUM($P9:FU9))*100%/(180-FU$4))</f>
        <v>0</v>
      </c>
      <c r="FW9" s="23">
        <f>IF($C9&gt;FW$4,SUMIFS(销售取值基础数据!$J:$J,销售取值基础数据!$I:$I,$A9,销售取值基础数据!$B:$B,FW$4),($L9-SUM($P9:FV9))*100%/(180-FV$4))</f>
        <v>0</v>
      </c>
      <c r="FX9" s="23">
        <f>IF($C9&gt;FX$4,SUMIFS(销售取值基础数据!$J:$J,销售取值基础数据!$I:$I,$A9,销售取值基础数据!$B:$B,FX$4),($L9-SUM($P9:FW9))*100%/(180-FW$4))</f>
        <v>0</v>
      </c>
      <c r="FY9" s="23">
        <f>IF($C9&gt;FY$4,SUMIFS(销售取值基础数据!$J:$J,销售取值基础数据!$I:$I,$A9,销售取值基础数据!$B:$B,FY$4),($L9-SUM($P9:FX9))*100%/(180-FX$4))</f>
        <v>0</v>
      </c>
      <c r="FZ9" s="23">
        <f>IF($C9&gt;FZ$4,SUMIFS(销售取值基础数据!$J:$J,销售取值基础数据!$I:$I,$A9,销售取值基础数据!$B:$B,FZ$4),($L9-SUM($P9:FY9))*100%/(180-FY$4))</f>
        <v>0</v>
      </c>
      <c r="GA9" s="23">
        <f>IF($C9&gt;GA$4,SUMIFS(销售取值基础数据!$J:$J,销售取值基础数据!$I:$I,$A9,销售取值基础数据!$B:$B,GA$4),($L9-SUM($P9:FZ9))*100%/(180-FZ$4))</f>
        <v>0</v>
      </c>
      <c r="GB9" s="23">
        <f>IF($C9&gt;GB$4,SUMIFS(销售取值基础数据!$J:$J,销售取值基础数据!$I:$I,$A9,销售取值基础数据!$B:$B,GB$4),($L9-SUM($P9:GA9))*100%/(180-GA$4))</f>
        <v>0</v>
      </c>
      <c r="GC9" s="23">
        <f>IF($C9&gt;GC$4,SUMIFS(销售取值基础数据!$J:$J,销售取值基础数据!$I:$I,$A9,销售取值基础数据!$B:$B,GC$4),($L9-SUM($P9:GB9))*100%/(180-GB$4))</f>
        <v>0</v>
      </c>
      <c r="GD9" s="23">
        <f>IF($C9&gt;GD$4,SUMIFS(销售取值基础数据!$J:$J,销售取值基础数据!$I:$I,$A9,销售取值基础数据!$B:$B,GD$4),($L9-SUM($P9:GC9))*100%/(180-GC$4))</f>
        <v>0</v>
      </c>
      <c r="GE9" s="23">
        <f>IF($C9&gt;GE$4,SUMIFS(销售取值基础数据!$J:$J,销售取值基础数据!$I:$I,$A9,销售取值基础数据!$B:$B,GE$4),($L9-SUM($P9:GD9))*100%/(180-GD$4))</f>
        <v>0</v>
      </c>
      <c r="GF9" s="23">
        <f>IF($C9&gt;GF$4,SUMIFS(销售取值基础数据!$J:$J,销售取值基础数据!$I:$I,$A9,销售取值基础数据!$B:$B,GF$4),($L9-SUM($P9:GE9))*100%/(180-GE$4))</f>
        <v>0</v>
      </c>
      <c r="GG9" s="23">
        <f>IF($C9&gt;GG$4,SUMIFS(销售取值基础数据!$J:$J,销售取值基础数据!$I:$I,$A9,销售取值基础数据!$B:$B,GG$4),($L9-SUM($P9:GF9))*100%/(180-GF$4))</f>
        <v>0</v>
      </c>
      <c r="GH9" s="23">
        <f>IF($C9&gt;GH$4,SUMIFS(销售取值基础数据!$J:$J,销售取值基础数据!$I:$I,$A9,销售取值基础数据!$B:$B,GH$4),($L9-SUM($P9:GG9))*100%/(180-GG$4))</f>
        <v>0</v>
      </c>
      <c r="GI9" s="23">
        <f>IF($C9&gt;GI$4,SUMIFS(销售取值基础数据!$J:$J,销售取值基础数据!$I:$I,$A9,销售取值基础数据!$B:$B,GI$4),($L9-SUM($P9:GH9))*100%/(180-GH$4))</f>
        <v>0</v>
      </c>
      <c r="GJ9" s="23">
        <f>IF($C9&gt;GJ$4,SUMIFS(销售取值基础数据!$J:$J,销售取值基础数据!$I:$I,$A9,销售取值基础数据!$B:$B,GJ$4),($L9-SUM($P9:GI9))*100%/(180-GI$4))</f>
        <v>0</v>
      </c>
      <c r="GK9" s="23">
        <f>IF($C9&gt;GK$4,SUMIFS(销售取值基础数据!$J:$J,销售取值基础数据!$I:$I,$A9,销售取值基础数据!$B:$B,GK$4),($L9-SUM($P9:GJ9))*100%/(180-GJ$4))</f>
        <v>0</v>
      </c>
      <c r="GL9" s="23">
        <f>IF($C9&gt;GL$4,SUMIFS(销售取值基础数据!$J:$J,销售取值基础数据!$I:$I,$A9,销售取值基础数据!$B:$B,GL$4),($L9-SUM($P9:GK9))*100%/(180-GK$4))</f>
        <v>0</v>
      </c>
      <c r="GM9" s="23">
        <f>IF($C9&gt;GM$4,SUMIFS(销售取值基础数据!$J:$J,销售取值基础数据!$I:$I,$A9,销售取值基础数据!$B:$B,GM$4),($L9-SUM($P9:GL9))*100%/(180-GL$4))</f>
        <v>0</v>
      </c>
    </row>
    <row r="10" spans="1:195" x14ac:dyDescent="0.25">
      <c r="A10" s="7"/>
      <c r="B10" s="8"/>
      <c r="C10" s="9">
        <v>46195</v>
      </c>
      <c r="D10" s="9"/>
      <c r="E10" s="9">
        <v>0</v>
      </c>
      <c r="F10" s="9"/>
      <c r="G10" s="9"/>
      <c r="H10" s="10" t="e">
        <v>#DIV/0!</v>
      </c>
      <c r="I10" s="9"/>
      <c r="J10" s="9">
        <v>0</v>
      </c>
      <c r="K10" s="9"/>
      <c r="L10" s="9"/>
      <c r="M10" s="11">
        <v>0</v>
      </c>
      <c r="N10" s="11" t="s">
        <v>98</v>
      </c>
      <c r="O10" s="22"/>
      <c r="P10" s="23">
        <f>SUMIFS(销售取值基础数据!J:J,销售取值基础数据!I:I,$A10,销售取值基础数据!B:B,$P$4)</f>
        <v>0</v>
      </c>
      <c r="Q10" s="23">
        <f>IF($C10&gt;Q$4,SUMIFS(销售取值基础数据!J:J,销售取值基础数据!I:I,$A10,销售取值基础数据!B:B,Q$4),($L10-SUM($P10))*80%/(180-P$4))</f>
        <v>0</v>
      </c>
      <c r="R10" s="23">
        <f>IF($C10&gt;R$4,SUMIFS(销售取值基础数据!$J:$J,销售取值基础数据!$I:$I,$A10,销售取值基础数据!$B:$B,R$4),($L10-SUM($P10:Q10))*80%/(180-Q$4))</f>
        <v>0</v>
      </c>
      <c r="S10" s="23">
        <f>IF($C10&gt;S$4,SUMIFS(销售取值基础数据!$J:$J,销售取值基础数据!$I:$I,$A10,销售取值基础数据!$B:$B,S$4),($L10-SUM($P10:R10))*80%/(180-R$4))</f>
        <v>0</v>
      </c>
      <c r="T10" s="23">
        <f>IF($C10&gt;T$4,SUMIFS(销售取值基础数据!$J:$J,销售取值基础数据!$I:$I,$A10,销售取值基础数据!$B:$B,T$4),($L10-SUM($P10:S10))*80%/(180-S$4))</f>
        <v>0</v>
      </c>
      <c r="U10" s="23">
        <f>IF($C10&gt;U$4,SUMIFS(销售取值基础数据!$J:$J,销售取值基础数据!$I:$I,$A10,销售取值基础数据!$B:$B,U$4),($L10-SUM($P10:T10))*80%/(180-T$4))</f>
        <v>0</v>
      </c>
      <c r="V10" s="23">
        <f>IF($C10&gt;V$4,SUMIFS(销售取值基础数据!$J:$J,销售取值基础数据!$I:$I,$A10,销售取值基础数据!$B:$B,V$4),($L10-SUM($P10:U10))*80%/(180-U$4))</f>
        <v>0</v>
      </c>
      <c r="W10" s="23">
        <f>IF($C10&gt;W$4,SUMIFS(销售取值基础数据!$J:$J,销售取值基础数据!$I:$I,$A10,销售取值基础数据!$B:$B,W$4),($L10-SUM($P10:V10))*80%/(180-V$4))</f>
        <v>0</v>
      </c>
      <c r="X10" s="23">
        <f>IF($C10&gt;X$4,SUMIFS(销售取值基础数据!$J:$J,销售取值基础数据!$I:$I,$A10,销售取值基础数据!$B:$B,X$4),($L10-SUM($P10:W10))*80%/(180-W$4))</f>
        <v>0</v>
      </c>
      <c r="Y10" s="23">
        <f>IF($C10&gt;Y$4,SUMIFS(销售取值基础数据!$J:$J,销售取值基础数据!$I:$I,$A10,销售取值基础数据!$B:$B,Y$4),($L10-SUM($P10:X10))*80%/(180-X$4))</f>
        <v>0</v>
      </c>
      <c r="Z10" s="23">
        <f>IF($C10&gt;Z$4,SUMIFS(销售取值基础数据!$J:$J,销售取值基础数据!$I:$I,$A10,销售取值基础数据!$B:$B,Z$4),($L10-SUM($P10:Y10))*80%/(180-Y$4))</f>
        <v>0</v>
      </c>
      <c r="AA10" s="23">
        <f>IF($C10&gt;AA$4,SUMIFS(销售取值基础数据!$J:$J,销售取值基础数据!$I:$I,$A10,销售取值基础数据!$B:$B,AA$4),($L10-SUM($P10:Z10))*80%/(180-Z$4))</f>
        <v>0</v>
      </c>
      <c r="AB10" s="23">
        <f>IF($C10&gt;AB$4,SUMIFS(销售取值基础数据!$J:$J,销售取值基础数据!$I:$I,$A10,销售取值基础数据!$B:$B,AB$4),($L10-SUM($P10:AA10))*80%/(180-AA$4))</f>
        <v>0</v>
      </c>
      <c r="AC10" s="23">
        <f>IF($C10&gt;AC$4,SUMIFS(销售取值基础数据!$J:$J,销售取值基础数据!$I:$I,$A10,销售取值基础数据!$B:$B,AC$4),($L10-SUM($P10:AB10))*80%/(180-AB$4))</f>
        <v>0</v>
      </c>
      <c r="AD10" s="23">
        <f>IF($C10&gt;AD$4,SUMIFS(销售取值基础数据!$J:$J,销售取值基础数据!$I:$I,$A10,销售取值基础数据!$B:$B,AD$4),($L10-SUM($P10:AC10))*80%/(180-AC$4))</f>
        <v>0</v>
      </c>
      <c r="AE10" s="23">
        <f>IF($C10&gt;AE$4,SUMIFS(销售取值基础数据!$J:$J,销售取值基础数据!$I:$I,$A10,销售取值基础数据!$B:$B,AE$4),($L10-SUM($P10:AD10))*80%/(180-AD$4))</f>
        <v>0</v>
      </c>
      <c r="AF10" s="23">
        <f>IF($C10&gt;AF$4,SUMIFS(销售取值基础数据!$J:$J,销售取值基础数据!$I:$I,$A10,销售取值基础数据!$B:$B,AF$4),($L10-SUM($P10:AE10))*80%/(180-AE$4))</f>
        <v>0</v>
      </c>
      <c r="AG10" s="23">
        <f>IF($C10&gt;AG$4,SUMIFS(销售取值基础数据!$J:$J,销售取值基础数据!$I:$I,$A10,销售取值基础数据!$B:$B,AG$4),($L10-SUM($P10:AF10))*80%/(180-AF$4))</f>
        <v>0</v>
      </c>
      <c r="AH10" s="23">
        <f>IF($C10&gt;AH$4,SUMIFS(销售取值基础数据!$J:$J,销售取值基础数据!$I:$I,$A10,销售取值基础数据!$B:$B,AH$4),($L10-SUM($P10:AG10))*80%/(180-AG$4))</f>
        <v>0</v>
      </c>
      <c r="AI10" s="23">
        <f>IF($C10&gt;AI$4,SUMIFS(销售取值基础数据!$J:$J,销售取值基础数据!$I:$I,$A10,销售取值基础数据!$B:$B,AI$4),($L10-SUM($P10:AH10))*80%/(180-AH$4))</f>
        <v>0</v>
      </c>
      <c r="AJ10" s="23">
        <f>IF($C10&gt;AJ$4,SUMIFS(销售取值基础数据!$J:$J,销售取值基础数据!$I:$I,$A10,销售取值基础数据!$B:$B,AJ$4),($L10-SUM($P10:AI10))*80%/(180-AI$4))</f>
        <v>0</v>
      </c>
      <c r="AK10" s="23">
        <f>IF($C10&gt;AK$4,SUMIFS(销售取值基础数据!$J:$J,销售取值基础数据!$I:$I,$A10,销售取值基础数据!$B:$B,AK$4),($L10-SUM($P10:AJ10))*80%/(180-AJ$4))</f>
        <v>0</v>
      </c>
      <c r="AL10" s="23">
        <f>IF($C10&gt;AL$4,SUMIFS(销售取值基础数据!$J:$J,销售取值基础数据!$I:$I,$A10,销售取值基础数据!$B:$B,AL$4),($L10-SUM($P10:AK10))*80%/(180-AK$4))</f>
        <v>0</v>
      </c>
      <c r="AM10" s="23">
        <f>IF($C10&gt;AM$4,SUMIFS(销售取值基础数据!$J:$J,销售取值基础数据!$I:$I,$A10,销售取值基础数据!$B:$B,AM$4),($L10-SUM($P10:AL10))*80%/(180-AL$4))</f>
        <v>0</v>
      </c>
      <c r="AN10" s="23">
        <f>IF($C10&gt;AN$4,SUMIFS(销售取值基础数据!$J:$J,销售取值基础数据!$I:$I,$A10,销售取值基础数据!$B:$B,AN$4),($L10-SUM($P10:AM10))*80%/(180-AM$4))</f>
        <v>0</v>
      </c>
      <c r="AO10" s="23">
        <f>IF($C10&gt;AO$4,SUMIFS(销售取值基础数据!$J:$J,销售取值基础数据!$I:$I,$A10,销售取值基础数据!$B:$B,AO$4),($L10-SUM($P10:AN10))*80%/(180-AN$4))</f>
        <v>0</v>
      </c>
      <c r="AP10" s="23">
        <f>IF($C10&gt;AP$4,SUMIFS(销售取值基础数据!$J:$J,销售取值基础数据!$I:$I,$A10,销售取值基础数据!$B:$B,AP$4),($L10-SUM($P10:AO10))*80%/(180-AO$4))</f>
        <v>0</v>
      </c>
      <c r="AQ10" s="23">
        <f>IF($C10&gt;AQ$4,SUMIFS(销售取值基础数据!$J:$J,销售取值基础数据!$I:$I,$A10,销售取值基础数据!$B:$B,AQ$4),($L10-SUM($P10:AP10))*80%/(180-AP$4))</f>
        <v>0</v>
      </c>
      <c r="AR10" s="23">
        <f>IF($C10&gt;AR$4,SUMIFS(销售取值基础数据!$J:$J,销售取值基础数据!$I:$I,$A10,销售取值基础数据!$B:$B,AR$4),($L10-SUM($P10:AQ10))*80%/(180-AQ$4))</f>
        <v>0</v>
      </c>
      <c r="AS10" s="23">
        <f>IF($C10&gt;AS$4,SUMIFS(销售取值基础数据!$J:$J,销售取值基础数据!$I:$I,$A10,销售取值基础数据!$B:$B,AS$4),($L10-SUM($P10:AR10))*80%/(180-AR$4))</f>
        <v>0</v>
      </c>
      <c r="AT10" s="23">
        <f>IF($C10&gt;AT$4,SUMIFS(销售取值基础数据!$J:$J,销售取值基础数据!$I:$I,$A10,销售取值基础数据!$B:$B,AT$4),($L10-SUM($P10:AS10))*110%/(180-AS$4))</f>
        <v>0</v>
      </c>
      <c r="AU10" s="23">
        <f>IF($C10&gt;AU$4,SUMIFS(销售取值基础数据!$J:$J,销售取值基础数据!$I:$I,$A10,销售取值基础数据!$B:$B,AU$4),($L10-SUM($P10:AT10))*110%/(180-AT$4))</f>
        <v>0</v>
      </c>
      <c r="AV10" s="23">
        <f>IF($C10&gt;AV$4,SUMIFS(销售取值基础数据!$J:$J,销售取值基础数据!$I:$I,$A10,销售取值基础数据!$B:$B,AV$4),($L10-SUM($P10:AU10))*110%/(180-AU$4))</f>
        <v>0</v>
      </c>
      <c r="AW10" s="23">
        <f>IF($C10&gt;AW$4,SUMIFS(销售取值基础数据!$J:$J,销售取值基础数据!$I:$I,$A10,销售取值基础数据!$B:$B,AW$4),($L10-SUM($P10:AV10))*110%/(180-AV$4))</f>
        <v>0</v>
      </c>
      <c r="AX10" s="23">
        <f>IF($C10&gt;AX$4,SUMIFS(销售取值基础数据!$J:$J,销售取值基础数据!$I:$I,$A10,销售取值基础数据!$B:$B,AX$4),($L10-SUM($P10:AW10))*110%/(180-AW$4))</f>
        <v>0</v>
      </c>
      <c r="AY10" s="23">
        <f>IF($C10&gt;AY$4,SUMIFS(销售取值基础数据!$J:$J,销售取值基础数据!$I:$I,$A10,销售取值基础数据!$B:$B,AY$4),($L10-SUM($P10:AX10))*110%/(180-AX$4))</f>
        <v>0</v>
      </c>
      <c r="AZ10" s="23">
        <f>IF($C10&gt;AZ$4,SUMIFS(销售取值基础数据!$J:$J,销售取值基础数据!$I:$I,$A10,销售取值基础数据!$B:$B,AZ$4),($L10-SUM($P10:AY10))*110%/(180-AY$4))</f>
        <v>0</v>
      </c>
      <c r="BA10" s="23">
        <f>IF($C10&gt;BA$4,SUMIFS(销售取值基础数据!$J:$J,销售取值基础数据!$I:$I,$A10,销售取值基础数据!$B:$B,BA$4),($L10-SUM($P10:AZ10))*110%/(180-AZ$4))</f>
        <v>0</v>
      </c>
      <c r="BB10" s="23">
        <f>IF($C10&gt;BB$4,SUMIFS(销售取值基础数据!$J:$J,销售取值基础数据!$I:$I,$A10,销售取值基础数据!$B:$B,BB$4),($L10-SUM($P10:BA10))*110%/(180-BA$4))</f>
        <v>0</v>
      </c>
      <c r="BC10" s="23">
        <f>IF($C10&gt;BC$4,SUMIFS(销售取值基础数据!$J:$J,销售取值基础数据!$I:$I,$A10,销售取值基础数据!$B:$B,BC$4),($L10-SUM($P10:BB10))*110%/(180-BB$4))</f>
        <v>0</v>
      </c>
      <c r="BD10" s="23">
        <f>IF($C10&gt;BD$4,SUMIFS(销售取值基础数据!$J:$J,销售取值基础数据!$I:$I,$A10,销售取值基础数据!$B:$B,BD$4),($L10-SUM($P10:BC10))*110%/(180-BC$4))</f>
        <v>0</v>
      </c>
      <c r="BE10" s="23">
        <f>IF($C10&gt;BE$4,SUMIFS(销售取值基础数据!$J:$J,销售取值基础数据!$I:$I,$A10,销售取值基础数据!$B:$B,BE$4),($L10-SUM($P10:BD10))*110%/(180-BD$4))</f>
        <v>0</v>
      </c>
      <c r="BF10" s="23">
        <f>IF($C10&gt;BF$4,SUMIFS(销售取值基础数据!$J:$J,销售取值基础数据!$I:$I,$A10,销售取值基础数据!$B:$B,BF$4),($L10-SUM($P10:BE10))*110%/(180-BE$4))</f>
        <v>0</v>
      </c>
      <c r="BG10" s="23">
        <f>IF($C10&gt;BG$4,SUMIFS(销售取值基础数据!$J:$J,销售取值基础数据!$I:$I,$A10,销售取值基础数据!$B:$B,BG$4),($L10-SUM($P10:BF10))*110%/(180-BF$4))</f>
        <v>0</v>
      </c>
      <c r="BH10" s="23">
        <f>IF($C10&gt;BH$4,SUMIFS(销售取值基础数据!$J:$J,销售取值基础数据!$I:$I,$A10,销售取值基础数据!$B:$B,BH$4),($L10-SUM($P10:BG10))*110%/(180-BG$4))</f>
        <v>0</v>
      </c>
      <c r="BI10" s="23">
        <f>IF($C10&gt;BI$4,SUMIFS(销售取值基础数据!$J:$J,销售取值基础数据!$I:$I,$A10,销售取值基础数据!$B:$B,BI$4),($L10-SUM($P10:BH10))*110%/(180-BH$4))</f>
        <v>0</v>
      </c>
      <c r="BJ10" s="23">
        <f>IF($C10&gt;BJ$4,SUMIFS(销售取值基础数据!$J:$J,销售取值基础数据!$I:$I,$A10,销售取值基础数据!$B:$B,BJ$4),($L10-SUM($P10:BI10))*110%/(180-BI$4))</f>
        <v>0</v>
      </c>
      <c r="BK10" s="23">
        <f>IF($C10&gt;BK$4,SUMIFS(销售取值基础数据!$J:$J,销售取值基础数据!$I:$I,$A10,销售取值基础数据!$B:$B,BK$4),($L10-SUM($P10:BJ10))*110%/(180-BJ$4))</f>
        <v>0</v>
      </c>
      <c r="BL10" s="23">
        <f>IF($C10&gt;BL$4,SUMIFS(销售取值基础数据!$J:$J,销售取值基础数据!$I:$I,$A10,销售取值基础数据!$B:$B,BL$4),($L10-SUM($P10:BK10))*110%/(180-BK$4))</f>
        <v>0</v>
      </c>
      <c r="BM10" s="23">
        <f>IF($C10&gt;BM$4,SUMIFS(销售取值基础数据!$J:$J,销售取值基础数据!$I:$I,$A10,销售取值基础数据!$B:$B,BM$4),($L10-SUM($P10:BL10))*110%/(180-BL$4))</f>
        <v>0</v>
      </c>
      <c r="BN10" s="23">
        <f>IF($C10&gt;BN$4,SUMIFS(销售取值基础数据!$J:$J,销售取值基础数据!$I:$I,$A10,销售取值基础数据!$B:$B,BN$4),($L10-SUM($P10:BM10))*110%/(180-BM$4))</f>
        <v>0</v>
      </c>
      <c r="BO10" s="23">
        <f>IF($C10&gt;BO$4,SUMIFS(销售取值基础数据!$J:$J,销售取值基础数据!$I:$I,$A10,销售取值基础数据!$B:$B,BO$4),($L10-SUM($P10:BN10))*110%/(180-BN$4))</f>
        <v>0</v>
      </c>
      <c r="BP10" s="23">
        <f>IF($C10&gt;BP$4,SUMIFS(销售取值基础数据!$J:$J,销售取值基础数据!$I:$I,$A10,销售取值基础数据!$B:$B,BP$4),($L10-SUM($P10:BO10))*110%/(180-BO$4))</f>
        <v>0</v>
      </c>
      <c r="BQ10" s="23">
        <f>IF($C10&gt;BQ$4,SUMIFS(销售取值基础数据!$J:$J,销售取值基础数据!$I:$I,$A10,销售取值基础数据!$B:$B,BQ$4),($L10-SUM($P10:BP10))*110%/(180-BP$4))</f>
        <v>0</v>
      </c>
      <c r="BR10" s="23">
        <f>IF($C10&gt;BR$4,SUMIFS(销售取值基础数据!$J:$J,销售取值基础数据!$I:$I,$A10,销售取值基础数据!$B:$B,BR$4),($L10-SUM($P10:BQ10))*110%/(180-BQ$4))</f>
        <v>0</v>
      </c>
      <c r="BS10" s="23">
        <f>IF($C10&gt;BS$4,SUMIFS(销售取值基础数据!$J:$J,销售取值基础数据!$I:$I,$A10,销售取值基础数据!$B:$B,BS$4),($L10-SUM($P10:BR10))*110%/(180-BR$4))</f>
        <v>0</v>
      </c>
      <c r="BT10" s="23">
        <f>IF($C10&gt;BT$4,SUMIFS(销售取值基础数据!$J:$J,销售取值基础数据!$I:$I,$A10,销售取值基础数据!$B:$B,BT$4),($L10-SUM($P10:BS10))*110%/(180-BS$4))</f>
        <v>0</v>
      </c>
      <c r="BU10" s="23">
        <f>IF($C10&gt;BU$4,SUMIFS(销售取值基础数据!$J:$J,销售取值基础数据!$I:$I,$A10,销售取值基础数据!$B:$B,BU$4),($L10-SUM($P10:BT10))*110%/(180-BT$4))</f>
        <v>0</v>
      </c>
      <c r="BV10" s="23">
        <f>IF($C10&gt;BV$4,SUMIFS(销售取值基础数据!$J:$J,销售取值基础数据!$I:$I,$A10,销售取值基础数据!$B:$B,BV$4),($L10-SUM($P10:BU10))*110%/(180-BU$4))</f>
        <v>0</v>
      </c>
      <c r="BW10" s="23">
        <f>IF($C10&gt;BW$4,SUMIFS(销售取值基础数据!$J:$J,销售取值基础数据!$I:$I,$A10,销售取值基础数据!$B:$B,BW$4),($L10-SUM($P10:BV10))*110%/(180-BV$4))</f>
        <v>0</v>
      </c>
      <c r="BX10" s="23">
        <f>IF($C10&gt;BX$4,SUMIFS(销售取值基础数据!$J:$J,销售取值基础数据!$I:$I,$A10,销售取值基础数据!$B:$B,BX$4),($L10-SUM($P10:BW10))*110%/(180-BW$4))</f>
        <v>0</v>
      </c>
      <c r="BY10" s="23">
        <f>IF($C10&gt;BY$4,SUMIFS(销售取值基础数据!$J:$J,销售取值基础数据!$I:$I,$A10,销售取值基础数据!$B:$B,BY$4),($L10-SUM($P10:BX10))*110%/(180-BX$4))</f>
        <v>0</v>
      </c>
      <c r="BZ10" s="23">
        <f>IF($C10&gt;BZ$4,SUMIFS(销售取值基础数据!$J:$J,销售取值基础数据!$I:$I,$A10,销售取值基础数据!$B:$B,BZ$4),($L10-SUM($P10:BY10))*110%/(180-BY$4))</f>
        <v>0</v>
      </c>
      <c r="CA10" s="23">
        <f>IF($C10&gt;CA$4,SUMIFS(销售取值基础数据!$J:$J,销售取值基础数据!$I:$I,$A10,销售取值基础数据!$B:$B,CA$4),($L10-SUM($P10:BZ10))*110%/(180-BZ$4))</f>
        <v>0</v>
      </c>
      <c r="CB10" s="23">
        <f>IF($C10&gt;CB$4,SUMIFS(销售取值基础数据!$J:$J,销售取值基础数据!$I:$I,$A10,销售取值基础数据!$B:$B,CB$4),($L10-SUM($P10:CA10))*110%/(180-CA$4))</f>
        <v>0</v>
      </c>
      <c r="CC10" s="23">
        <f>IF($C10&gt;CC$4,SUMIFS(销售取值基础数据!$J:$J,销售取值基础数据!$I:$I,$A10,销售取值基础数据!$B:$B,CC$4),($L10-SUM($P10:CB10))*110%/(180-CB$4))</f>
        <v>0</v>
      </c>
      <c r="CD10" s="23">
        <f>IF($C10&gt;CD$4,SUMIFS(销售取值基础数据!$J:$J,销售取值基础数据!$I:$I,$A10,销售取值基础数据!$B:$B,CD$4),($L10-SUM($P10:CC10))*110%/(180-CC$4))</f>
        <v>0</v>
      </c>
      <c r="CE10" s="23">
        <f>IF($C10&gt;CE$4,SUMIFS(销售取值基础数据!$J:$J,销售取值基础数据!$I:$I,$A10,销售取值基础数据!$B:$B,CE$4),($L10-SUM($P10:CD10))*110%/(180-CD$4))</f>
        <v>0</v>
      </c>
      <c r="CF10" s="23">
        <f>IF($C10&gt;CF$4,SUMIFS(销售取值基础数据!$J:$J,销售取值基础数据!$I:$I,$A10,销售取值基础数据!$B:$B,CF$4),($L10-SUM($P10:CE10))*110%/(180-CE$4))</f>
        <v>0</v>
      </c>
      <c r="CG10" s="23">
        <f>IF($C10&gt;CG$4,SUMIFS(销售取值基础数据!$J:$J,销售取值基础数据!$I:$I,$A10,销售取值基础数据!$B:$B,CG$4),($L10-SUM($P10:CF10))*110%/(180-CF$4))</f>
        <v>0</v>
      </c>
      <c r="CH10" s="23">
        <f>IF($C10&gt;CH$4,SUMIFS(销售取值基础数据!$J:$J,销售取值基础数据!$I:$I,$A10,销售取值基础数据!$B:$B,CH$4),($L10-SUM($P10:CG10))*110%/(180-CG$4))</f>
        <v>0</v>
      </c>
      <c r="CI10" s="23">
        <f>IF($C10&gt;CI$4,SUMIFS(销售取值基础数据!$J:$J,销售取值基础数据!$I:$I,$A10,销售取值基础数据!$B:$B,CI$4),($L10-SUM($P10:CH10))*110%/(180-CH$4))</f>
        <v>0</v>
      </c>
      <c r="CJ10" s="23">
        <f>IF($C10&gt;CJ$4,SUMIFS(销售取值基础数据!$J:$J,销售取值基础数据!$I:$I,$A10,销售取值基础数据!$B:$B,CJ$4),($L10-SUM($P10:CI10))*110%/(180-CI$4))</f>
        <v>0</v>
      </c>
      <c r="CK10" s="23">
        <f>IF($C10&gt;CK$4,SUMIFS(销售取值基础数据!$J:$J,销售取值基础数据!$I:$I,$A10,销售取值基础数据!$B:$B,CK$4),($L10-SUM($P10:CJ10))*110%/(180-CJ$4))</f>
        <v>0</v>
      </c>
      <c r="CL10" s="23">
        <f>IF($C10&gt;CL$4,SUMIFS(销售取值基础数据!$J:$J,销售取值基础数据!$I:$I,$A10,销售取值基础数据!$B:$B,CL$4),($L10-SUM($P10:CK10))*110%/(180-CK$4))</f>
        <v>0</v>
      </c>
      <c r="CM10" s="23">
        <f>IF($C10&gt;CM$4,SUMIFS(销售取值基础数据!$J:$J,销售取值基础数据!$I:$I,$A10,销售取值基础数据!$B:$B,CM$4),($L10-SUM($P10:CL10))*110%/(180-CL$4))</f>
        <v>0</v>
      </c>
      <c r="CN10" s="23">
        <f>IF($C10&gt;CN$4,SUMIFS(销售取值基础数据!$J:$J,销售取值基础数据!$I:$I,$A10,销售取值基础数据!$B:$B,CN$4),($L10-SUM($P10:CM10))*110%/(180-CM$4))</f>
        <v>0</v>
      </c>
      <c r="CO10" s="23">
        <f>IF($C10&gt;CO$4,SUMIFS(销售取值基础数据!$J:$J,销售取值基础数据!$I:$I,$A10,销售取值基础数据!$B:$B,CO$4),($L10-SUM($P10:CN10))*110%/(180-CN$4))</f>
        <v>0</v>
      </c>
      <c r="CP10" s="23">
        <f>IF($C10&gt;CP$4,SUMIFS(销售取值基础数据!$J:$J,销售取值基础数据!$I:$I,$A10,销售取值基础数据!$B:$B,CP$4),($L10-SUM($P10:CO10))*110%/(180-CO$4))</f>
        <v>0</v>
      </c>
      <c r="CQ10" s="23">
        <f>IF($C10&gt;CQ$4,SUMIFS(销售取值基础数据!$J:$J,销售取值基础数据!$I:$I,$A10,销售取值基础数据!$B:$B,CQ$4),($L10-SUM($P10:CP10))*110%/(180-CP$4))</f>
        <v>0</v>
      </c>
      <c r="CR10" s="23">
        <f>IF($C10&gt;CR$4,SUMIFS(销售取值基础数据!$J:$J,销售取值基础数据!$I:$I,$A10,销售取值基础数据!$B:$B,CR$4),($L10-SUM($P10:CQ10))*110%/(180-CQ$4))</f>
        <v>0</v>
      </c>
      <c r="CS10" s="23">
        <f>IF($C10&gt;CS$4,SUMIFS(销售取值基础数据!$J:$J,销售取值基础数据!$I:$I,$A10,销售取值基础数据!$B:$B,CS$4),($L10-SUM($P10:CR10))*110%/(180-CR$4))</f>
        <v>0</v>
      </c>
      <c r="CT10" s="23">
        <f>IF($C10&gt;CT$4,SUMIFS(销售取值基础数据!$J:$J,销售取值基础数据!$I:$I,$A10,销售取值基础数据!$B:$B,CT$4),($L10-SUM($P10:CS10))*110%/(180-CS$4))</f>
        <v>0</v>
      </c>
      <c r="CU10" s="23">
        <f>IF($C10&gt;CU$4,SUMIFS(销售取值基础数据!$J:$J,销售取值基础数据!$I:$I,$A10,销售取值基础数据!$B:$B,CU$4),($L10-SUM($P10:CT10))*110%/(180-CT$4))</f>
        <v>0</v>
      </c>
      <c r="CV10" s="23">
        <f>IF($C10&gt;CV$4,SUMIFS(销售取值基础数据!$J:$J,销售取值基础数据!$I:$I,$A10,销售取值基础数据!$B:$B,CV$4),($L10-SUM($P10:CU10))*110%/(180-CU$4))</f>
        <v>0</v>
      </c>
      <c r="CW10" s="23">
        <f>IF($C10&gt;CW$4,SUMIFS(销售取值基础数据!$J:$J,销售取值基础数据!$I:$I,$A10,销售取值基础数据!$B:$B,CW$4),($L10-SUM($P10:CV10))*110%/(180-CV$4))</f>
        <v>0</v>
      </c>
      <c r="CX10" s="23">
        <f>IF($C10&gt;CX$4,SUMIFS(销售取值基础数据!$J:$J,销售取值基础数据!$I:$I,$A10,销售取值基础数据!$B:$B,CX$4),($L10-SUM($P10:CW10))*110%/(180-CW$4))</f>
        <v>0</v>
      </c>
      <c r="CY10" s="23">
        <f>IF($C10&gt;CY$4,SUMIFS(销售取值基础数据!$J:$J,销售取值基础数据!$I:$I,$A10,销售取值基础数据!$B:$B,CY$4),($L10-SUM($P10:CX10))*110%/(180-CX$4))</f>
        <v>0</v>
      </c>
      <c r="CZ10" s="23">
        <f>IF($C10&gt;CZ$4,SUMIFS(销售取值基础数据!$J:$J,销售取值基础数据!$I:$I,$A10,销售取值基础数据!$B:$B,CZ$4),($L10-SUM($P10:CY10))*110%/(180-CY$4))</f>
        <v>0</v>
      </c>
      <c r="DA10" s="23">
        <f>IF($C10&gt;DA$4,SUMIFS(销售取值基础数据!$J:$J,销售取值基础数据!$I:$I,$A10,销售取值基础数据!$B:$B,DA$4),($L10-SUM($P10:CZ10))*110%/(180-CZ$4))</f>
        <v>0</v>
      </c>
      <c r="DB10" s="23">
        <f>IF($C10&gt;DB$4,SUMIFS(销售取值基础数据!$J:$J,销售取值基础数据!$I:$I,$A10,销售取值基础数据!$B:$B,DB$4),($L10-SUM($P10:DA10))*110%/(180-DA$4))</f>
        <v>0</v>
      </c>
      <c r="DC10" s="23">
        <f>IF($C10&gt;DC$4,SUMIFS(销售取值基础数据!$J:$J,销售取值基础数据!$I:$I,$A10,销售取值基础数据!$B:$B,DC$4),($L10-SUM($P10:DB10))*110%/(180-DB$4))</f>
        <v>0</v>
      </c>
      <c r="DD10" s="23">
        <f>IF($C10&gt;DD$4,SUMIFS(销售取值基础数据!$J:$J,销售取值基础数据!$I:$I,$A10,销售取值基础数据!$B:$B,DD$4),($L10-SUM($P10:DC10))*110%/(180-DC$4))</f>
        <v>0</v>
      </c>
      <c r="DE10" s="23">
        <f>IF($C10&gt;DE$4,SUMIFS(销售取值基础数据!$J:$J,销售取值基础数据!$I:$I,$A10,销售取值基础数据!$B:$B,DE$4),($L10-SUM($P10:DD10))*110%/(180-DD$4))</f>
        <v>0</v>
      </c>
      <c r="DF10" s="23">
        <f>IF($C10&gt;DF$4,SUMIFS(销售取值基础数据!$J:$J,销售取值基础数据!$I:$I,$A10,销售取值基础数据!$B:$B,DF$4),($L10-SUM($P10:DE10))*110%/(180-DE$4))</f>
        <v>0</v>
      </c>
      <c r="DG10" s="23">
        <f>IF($C10&gt;DG$4,SUMIFS(销售取值基础数据!$J:$J,销售取值基础数据!$I:$I,$A10,销售取值基础数据!$B:$B,DG$4),($L10-SUM($P10:DF10))*110%/(180-DF$4))</f>
        <v>0</v>
      </c>
      <c r="DH10" s="23">
        <f>IF($C10&gt;DH$4,SUMIFS(销售取值基础数据!$J:$J,销售取值基础数据!$I:$I,$A10,销售取值基础数据!$B:$B,DH$4),($L10-SUM($P10:DG10))*110%/(180-DG$4))</f>
        <v>0</v>
      </c>
      <c r="DI10" s="23">
        <f>IF($C10&gt;DI$4,SUMIFS(销售取值基础数据!$J:$J,销售取值基础数据!$I:$I,$A10,销售取值基础数据!$B:$B,DI$4),($L10-SUM($P10:DH10))*110%/(180-DH$4))</f>
        <v>0</v>
      </c>
      <c r="DJ10" s="23">
        <f>IF($C10&gt;DJ$4,SUMIFS(销售取值基础数据!$J:$J,销售取值基础数据!$I:$I,$A10,销售取值基础数据!$B:$B,DJ$4),($L10-SUM($P10:DI10))*110%/(180-DI$4))</f>
        <v>0</v>
      </c>
      <c r="DK10" s="23">
        <f>IF($C10&gt;DK$4,SUMIFS(销售取值基础数据!$J:$J,销售取值基础数据!$I:$I,$A10,销售取值基础数据!$B:$B,DK$4),($L10-SUM($P10:DJ10))*110%/(180-DJ$4))</f>
        <v>0</v>
      </c>
      <c r="DL10" s="23">
        <f>IF($C10&gt;DL$4,SUMIFS(销售取值基础数据!$J:$J,销售取值基础数据!$I:$I,$A10,销售取值基础数据!$B:$B,DL$4),($L10-SUM($P10:DK10))*110%/(180-DK$4))</f>
        <v>0</v>
      </c>
      <c r="DM10" s="23">
        <f>IF($C10&gt;DM$4,SUMIFS(销售取值基础数据!$J:$J,销售取值基础数据!$I:$I,$A10,销售取值基础数据!$B:$B,DM$4),($L10-SUM($P10:DL10))*110%/(180-DL$4))</f>
        <v>0</v>
      </c>
      <c r="DN10" s="23">
        <f>IF($C10&gt;DN$4,SUMIFS(销售取值基础数据!$J:$J,销售取值基础数据!$I:$I,$A10,销售取值基础数据!$B:$B,DN$4),($L10-SUM($P10:DM10))*110%/(180-DM$4))</f>
        <v>0</v>
      </c>
      <c r="DO10" s="23">
        <f>IF($C10&gt;DO$4,SUMIFS(销售取值基础数据!$J:$J,销售取值基础数据!$I:$I,$A10,销售取值基础数据!$B:$B,DO$4),($L10-SUM($P10:DN10))*110%/(180-DN$4))</f>
        <v>0</v>
      </c>
      <c r="DP10" s="23">
        <f>IF($C10&gt;DP$4,SUMIFS(销售取值基础数据!$J:$J,销售取值基础数据!$I:$I,$A10,销售取值基础数据!$B:$B,DP$4),($L10-SUM($P10:DO10))*110%/(180-DO$4))</f>
        <v>0</v>
      </c>
      <c r="DQ10" s="23">
        <f>IF($C10&gt;DQ$4,SUMIFS(销售取值基础数据!$J:$J,销售取值基础数据!$I:$I,$A10,销售取值基础数据!$B:$B,DQ$4),($L10-SUM($P10:DP10))*110%/(180-DP$4))</f>
        <v>0</v>
      </c>
      <c r="DR10" s="23">
        <f>IF($C10&gt;DR$4,SUMIFS(销售取值基础数据!$J:$J,销售取值基础数据!$I:$I,$A10,销售取值基础数据!$B:$B,DR$4),($L10-SUM($P10:DQ10))*110%/(180-DQ$4))</f>
        <v>0</v>
      </c>
      <c r="DS10" s="23">
        <f>IF($C10&gt;DS$4,SUMIFS(销售取值基础数据!$J:$J,销售取值基础数据!$I:$I,$A10,销售取值基础数据!$B:$B,DS$4),($L10-SUM($P10:DR10))*110%/(180-DR$4))</f>
        <v>0</v>
      </c>
      <c r="DT10" s="23">
        <f>IF($C10&gt;DT$4,SUMIFS(销售取值基础数据!$J:$J,销售取值基础数据!$I:$I,$A10,销售取值基础数据!$B:$B,DT$4),($L10-SUM($P10:DS10))*110%/(180-DS$4))</f>
        <v>0</v>
      </c>
      <c r="DU10" s="23">
        <f>IF($C10&gt;DU$4,SUMIFS(销售取值基础数据!$J:$J,销售取值基础数据!$I:$I,$A10,销售取值基础数据!$B:$B,DU$4),($L10-SUM($P10:DT10))*110%/(180-DT$4))</f>
        <v>0</v>
      </c>
      <c r="DV10" s="23">
        <f>IF($C10&gt;DV$4,SUMIFS(销售取值基础数据!$J:$J,销售取值基础数据!$I:$I,$A10,销售取值基础数据!$B:$B,DV$4),($L10-SUM($P10:DU10))*110%/(180-DU$4))</f>
        <v>0</v>
      </c>
      <c r="DW10" s="23">
        <f>IF($C10&gt;DW$4,SUMIFS(销售取值基础数据!$J:$J,销售取值基础数据!$I:$I,$A10,销售取值基础数据!$B:$B,DW$4),($L10-SUM($P10:DV10))*110%/(180-DV$4))</f>
        <v>0</v>
      </c>
      <c r="DX10" s="23">
        <f>IF($C10&gt;DX$4,SUMIFS(销售取值基础数据!$J:$J,销售取值基础数据!$I:$I,$A10,销售取值基础数据!$B:$B,DX$4),($L10-SUM($P10:DW10))*110%/(180-DW$4))</f>
        <v>0</v>
      </c>
      <c r="DY10" s="23">
        <f>IF($C10&gt;DY$4,SUMIFS(销售取值基础数据!$J:$J,销售取值基础数据!$I:$I,$A10,销售取值基础数据!$B:$B,DY$4),($L10-SUM($P10:DX10))*110%/(180-DX$4))</f>
        <v>0</v>
      </c>
      <c r="DZ10" s="23">
        <f>IF($C10&gt;DZ$4,SUMIFS(销售取值基础数据!$J:$J,销售取值基础数据!$I:$I,$A10,销售取值基础数据!$B:$B,DZ$4),($L10-SUM($P10:DY10))*110%/(180-DY$4))</f>
        <v>0</v>
      </c>
      <c r="EA10" s="23">
        <f>IF($C10&gt;EA$4,SUMIFS(销售取值基础数据!$J:$J,销售取值基础数据!$I:$I,$A10,销售取值基础数据!$B:$B,EA$4),($L10-SUM($P10:DZ10))*110%/(180-DZ$4))</f>
        <v>0</v>
      </c>
      <c r="EB10" s="23">
        <f>IF($C10&gt;EB$4,SUMIFS(销售取值基础数据!$J:$J,销售取值基础数据!$I:$I,$A10,销售取值基础数据!$B:$B,EB$4),($L10-SUM($P10:EA10))*110%/(180-EA$4))</f>
        <v>0</v>
      </c>
      <c r="EC10" s="23">
        <f>IF($C10&gt;EC$4,SUMIFS(销售取值基础数据!$J:$J,销售取值基础数据!$I:$I,$A10,销售取值基础数据!$B:$B,EC$4),($L10-SUM($P10:EB10))*110%/(180-EB$4))</f>
        <v>0</v>
      </c>
      <c r="ED10" s="23">
        <f>IF($C10&gt;ED$4,SUMIFS(销售取值基础数据!$J:$J,销售取值基础数据!$I:$I,$A10,销售取值基础数据!$B:$B,ED$4),($L10-SUM($P10:EC10))*110%/(180-EC$4))</f>
        <v>0</v>
      </c>
      <c r="EE10" s="23">
        <f>IF($C10&gt;EE$4,SUMIFS(销售取值基础数据!$J:$J,销售取值基础数据!$I:$I,$A10,销售取值基础数据!$B:$B,EE$4),($L10-SUM($P10:ED10))*110%/(180-ED$4))</f>
        <v>0</v>
      </c>
      <c r="EF10" s="23">
        <f>IF($C10&gt;EF$4,SUMIFS(销售取值基础数据!$J:$J,销售取值基础数据!$I:$I,$A10,销售取值基础数据!$B:$B,EF$4),($L10-SUM($P10:EE10))*100%/(180-EE$4))</f>
        <v>0</v>
      </c>
      <c r="EG10" s="23">
        <f>IF($C10&gt;EG$4,SUMIFS(销售取值基础数据!$J:$J,销售取值基础数据!$I:$I,$A10,销售取值基础数据!$B:$B,EG$4),($L10-SUM($P10:EF10))*100%/(180-EF$4))</f>
        <v>0</v>
      </c>
      <c r="EH10" s="23">
        <f>IF($C10&gt;EH$4,SUMIFS(销售取值基础数据!$J:$J,销售取值基础数据!$I:$I,$A10,销售取值基础数据!$B:$B,EH$4),($L10-SUM($P10:EG10))*100%/(180-EG$4))</f>
        <v>0</v>
      </c>
      <c r="EI10" s="23">
        <f>IF($C10&gt;EI$4,SUMIFS(销售取值基础数据!$J:$J,销售取值基础数据!$I:$I,$A10,销售取值基础数据!$B:$B,EI$4),($L10-SUM($P10:EH10))*100%/(180-EH$4))</f>
        <v>0</v>
      </c>
      <c r="EJ10" s="23">
        <f>IF($C10&gt;EJ$4,SUMIFS(销售取值基础数据!$J:$J,销售取值基础数据!$I:$I,$A10,销售取值基础数据!$B:$B,EJ$4),($L10-SUM($P10:EI10))*100%/(180-EI$4))</f>
        <v>0</v>
      </c>
      <c r="EK10" s="23">
        <f>IF($C10&gt;EK$4,SUMIFS(销售取值基础数据!$J:$J,销售取值基础数据!$I:$I,$A10,销售取值基础数据!$B:$B,EK$4),($L10-SUM($P10:EJ10))*100%/(180-EJ$4))</f>
        <v>0</v>
      </c>
      <c r="EL10" s="23">
        <f>IF($C10&gt;EL$4,SUMIFS(销售取值基础数据!$J:$J,销售取值基础数据!$I:$I,$A10,销售取值基础数据!$B:$B,EL$4),($L10-SUM($P10:EK10))*100%/(180-EK$4))</f>
        <v>0</v>
      </c>
      <c r="EM10" s="23">
        <f>IF($C10&gt;EM$4,SUMIFS(销售取值基础数据!$J:$J,销售取值基础数据!$I:$I,$A10,销售取值基础数据!$B:$B,EM$4),($L10-SUM($P10:EL10))*100%/(180-EL$4))</f>
        <v>0</v>
      </c>
      <c r="EN10" s="23">
        <f>IF($C10&gt;EN$4,SUMIFS(销售取值基础数据!$J:$J,销售取值基础数据!$I:$I,$A10,销售取值基础数据!$B:$B,EN$4),($L10-SUM($P10:EM10))*100%/(180-EM$4))</f>
        <v>0</v>
      </c>
      <c r="EO10" s="23">
        <f>IF($C10&gt;EO$4,SUMIFS(销售取值基础数据!$J:$J,销售取值基础数据!$I:$I,$A10,销售取值基础数据!$B:$B,EO$4),($L10-SUM($P10:EN10))*100%/(180-EN$4))</f>
        <v>0</v>
      </c>
      <c r="EP10" s="23">
        <f>IF($C10&gt;EP$4,SUMIFS(销售取值基础数据!$J:$J,销售取值基础数据!$I:$I,$A10,销售取值基础数据!$B:$B,EP$4),($L10-SUM($P10:EO10))*100%/(180-EO$4))</f>
        <v>0</v>
      </c>
      <c r="EQ10" s="23">
        <f>IF($C10&gt;EQ$4,SUMIFS(销售取值基础数据!$J:$J,销售取值基础数据!$I:$I,$A10,销售取值基础数据!$B:$B,EQ$4),($L10-SUM($P10:EP10))*100%/(180-EP$4))</f>
        <v>0</v>
      </c>
      <c r="ER10" s="23">
        <f>IF($C10&gt;ER$4,SUMIFS(销售取值基础数据!$J:$J,销售取值基础数据!$I:$I,$A10,销售取值基础数据!$B:$B,ER$4),($L10-SUM($P10:EQ10))*100%/(180-EQ$4))</f>
        <v>0</v>
      </c>
      <c r="ES10" s="23">
        <f>IF($C10&gt;ES$4,SUMIFS(销售取值基础数据!$J:$J,销售取值基础数据!$I:$I,$A10,销售取值基础数据!$B:$B,ES$4),($L10-SUM($P10:ER10))*100%/(180-ER$4))</f>
        <v>0</v>
      </c>
      <c r="ET10" s="23">
        <f>IF($C10&gt;ET$4,SUMIFS(销售取值基础数据!$J:$J,销售取值基础数据!$I:$I,$A10,销售取值基础数据!$B:$B,ET$4),($L10-SUM($P10:ES10))*100%/(180-ES$4))</f>
        <v>0</v>
      </c>
      <c r="EU10" s="23">
        <f>IF($C10&gt;EU$4,SUMIFS(销售取值基础数据!$J:$J,销售取值基础数据!$I:$I,$A10,销售取值基础数据!$B:$B,EU$4),($L10-SUM($P10:ET10))*100%/(180-ET$4))</f>
        <v>0</v>
      </c>
      <c r="EV10" s="23">
        <f>IF($C10&gt;EV$4,SUMIFS(销售取值基础数据!$J:$J,销售取值基础数据!$I:$I,$A10,销售取值基础数据!$B:$B,EV$4),($L10-SUM($P10:EU10))*100%/(180-EU$4))</f>
        <v>0</v>
      </c>
      <c r="EW10" s="23">
        <f>IF($C10&gt;EW$4,SUMIFS(销售取值基础数据!$J:$J,销售取值基础数据!$I:$I,$A10,销售取值基础数据!$B:$B,EW$4),($L10-SUM($P10:EV10))*100%/(180-EV$4))</f>
        <v>0</v>
      </c>
      <c r="EX10" s="23">
        <f>IF($C10&gt;EX$4,SUMIFS(销售取值基础数据!$J:$J,销售取值基础数据!$I:$I,$A10,销售取值基础数据!$B:$B,EX$4),($L10-SUM($P10:EW10))*100%/(180-EW$4))</f>
        <v>0</v>
      </c>
      <c r="EY10" s="23">
        <f>IF($C10&gt;EY$4,SUMIFS(销售取值基础数据!$J:$J,销售取值基础数据!$I:$I,$A10,销售取值基础数据!$B:$B,EY$4),($L10-SUM($P10:EX10))*100%/(180-EX$4))</f>
        <v>0</v>
      </c>
      <c r="EZ10" s="23">
        <f>IF($C10&gt;EZ$4,SUMIFS(销售取值基础数据!$J:$J,销售取值基础数据!$I:$I,$A10,销售取值基础数据!$B:$B,EZ$4),($L10-SUM($P10:EY10))*100%/(180-EY$4))</f>
        <v>0</v>
      </c>
      <c r="FA10" s="23">
        <f>IF($C10&gt;FA$4,SUMIFS(销售取值基础数据!$J:$J,销售取值基础数据!$I:$I,$A10,销售取值基础数据!$B:$B,FA$4),($L10-SUM($P10:EZ10))*100%/(180-EZ$4))</f>
        <v>0</v>
      </c>
      <c r="FB10" s="23">
        <f>IF($C10&gt;FB$4,SUMIFS(销售取值基础数据!$J:$J,销售取值基础数据!$I:$I,$A10,销售取值基础数据!$B:$B,FB$4),($L10-SUM($P10:FA10))*100%/(180-FA$4))</f>
        <v>0</v>
      </c>
      <c r="FC10" s="23">
        <f>IF($C10&gt;FC$4,SUMIFS(销售取值基础数据!$J:$J,销售取值基础数据!$I:$I,$A10,销售取值基础数据!$B:$B,FC$4),($L10-SUM($P10:FB10))*100%/(180-FB$4))</f>
        <v>0</v>
      </c>
      <c r="FD10" s="23">
        <f>IF($C10&gt;FD$4,SUMIFS(销售取值基础数据!$J:$J,销售取值基础数据!$I:$I,$A10,销售取值基础数据!$B:$B,FD$4),($L10-SUM($P10:FC10))*100%/(180-FC$4))</f>
        <v>0</v>
      </c>
      <c r="FE10" s="23">
        <f>IF($C10&gt;FE$4,SUMIFS(销售取值基础数据!$J:$J,销售取值基础数据!$I:$I,$A10,销售取值基础数据!$B:$B,FE$4),($L10-SUM($P10:FD10))*100%/(180-FD$4))</f>
        <v>0</v>
      </c>
      <c r="FF10" s="23">
        <f>IF($C10&gt;FF$4,SUMIFS(销售取值基础数据!$J:$J,销售取值基础数据!$I:$I,$A10,销售取值基础数据!$B:$B,FF$4),($L10-SUM($P10:FE10))*100%/(180-FE$4))</f>
        <v>0</v>
      </c>
      <c r="FG10" s="23">
        <f>IF($C10&gt;FG$4,SUMIFS(销售取值基础数据!$J:$J,销售取值基础数据!$I:$I,$A10,销售取值基础数据!$B:$B,FG$4),($L10-SUM($P10:FF10))*100%/(180-FF$4))</f>
        <v>0</v>
      </c>
      <c r="FH10" s="23">
        <f>IF($C10&gt;FH$4,SUMIFS(销售取值基础数据!$J:$J,销售取值基础数据!$I:$I,$A10,销售取值基础数据!$B:$B,FH$4),($L10-SUM($P10:FG10))*100%/(180-FG$4))</f>
        <v>0</v>
      </c>
      <c r="FI10" s="23">
        <f>IF($C10&gt;FI$4,SUMIFS(销售取值基础数据!$J:$J,销售取值基础数据!$I:$I,$A10,销售取值基础数据!$B:$B,FI$4),($L10-SUM($P10:FH10))*100%/(180-FH$4))</f>
        <v>0</v>
      </c>
      <c r="FJ10" s="23">
        <f>IF($C10&gt;FJ$4,SUMIFS(销售取值基础数据!$J:$J,销售取值基础数据!$I:$I,$A10,销售取值基础数据!$B:$B,FJ$4),($L10-SUM($P10:FI10))*100%/(180-FI$4))</f>
        <v>0</v>
      </c>
      <c r="FK10" s="23">
        <f>IF($C10&gt;FK$4,SUMIFS(销售取值基础数据!$J:$J,销售取值基础数据!$I:$I,$A10,销售取值基础数据!$B:$B,FK$4),($L10-SUM($P10:FJ10))*100%/(180-FJ$4))</f>
        <v>0</v>
      </c>
      <c r="FL10" s="23">
        <f>IF($C10&gt;FL$4,SUMIFS(销售取值基础数据!$J:$J,销售取值基础数据!$I:$I,$A10,销售取值基础数据!$B:$B,FL$4),($L10-SUM($P10:FK10))*100%/(180-FK$4))</f>
        <v>0</v>
      </c>
      <c r="FM10" s="23">
        <f>IF($C10&gt;FM$4,SUMIFS(销售取值基础数据!$J:$J,销售取值基础数据!$I:$I,$A10,销售取值基础数据!$B:$B,FM$4),($L10-SUM($P10:FL10))*100%/(180-FL$4))</f>
        <v>0</v>
      </c>
      <c r="FN10" s="23">
        <f>IF($C10&gt;FN$4,SUMIFS(销售取值基础数据!$J:$J,销售取值基础数据!$I:$I,$A10,销售取值基础数据!$B:$B,FN$4),($L10-SUM($P10:FM10))*100%/(180-FM$4))</f>
        <v>0</v>
      </c>
      <c r="FO10" s="23">
        <f>IF($C10&gt;FO$4,SUMIFS(销售取值基础数据!$J:$J,销售取值基础数据!$I:$I,$A10,销售取值基础数据!$B:$B,FO$4),($L10-SUM($P10:FN10))*100%/(180-FN$4))</f>
        <v>0</v>
      </c>
      <c r="FP10" s="23">
        <f>IF($C10&gt;FP$4,SUMIFS(销售取值基础数据!$J:$J,销售取值基础数据!$I:$I,$A10,销售取值基础数据!$B:$B,FP$4),($L10-SUM($P10:FO10))*100%/(180-FO$4))</f>
        <v>0</v>
      </c>
      <c r="FQ10" s="23">
        <f>IF($C10&gt;FQ$4,SUMIFS(销售取值基础数据!$J:$J,销售取值基础数据!$I:$I,$A10,销售取值基础数据!$B:$B,FQ$4),($L10-SUM($P10:FP10))*100%/(180-FP$4))</f>
        <v>0</v>
      </c>
      <c r="FR10" s="23">
        <f>IF($C10&gt;FR$4,SUMIFS(销售取值基础数据!$J:$J,销售取值基础数据!$I:$I,$A10,销售取值基础数据!$B:$B,FR$4),($L10-SUM($P10:FQ10))*100%/(180-FQ$4))</f>
        <v>0</v>
      </c>
      <c r="FS10" s="23">
        <f>IF($C10&gt;FS$4,SUMIFS(销售取值基础数据!$J:$J,销售取值基础数据!$I:$I,$A10,销售取值基础数据!$B:$B,FS$4),($L10-SUM($P10:FR10))*100%/(180-FR$4))</f>
        <v>0</v>
      </c>
      <c r="FT10" s="23">
        <f>IF($C10&gt;FT$4,SUMIFS(销售取值基础数据!$J:$J,销售取值基础数据!$I:$I,$A10,销售取值基础数据!$B:$B,FT$4),($L10-SUM($P10:FS10))*100%/(180-FS$4))</f>
        <v>0</v>
      </c>
      <c r="FU10" s="23">
        <f>IF($C10&gt;FU$4,SUMIFS(销售取值基础数据!$J:$J,销售取值基础数据!$I:$I,$A10,销售取值基础数据!$B:$B,FU$4),($L10-SUM($P10:FT10))*100%/(180-FT$4))</f>
        <v>0</v>
      </c>
      <c r="FV10" s="23">
        <f>IF($C10&gt;FV$4,SUMIFS(销售取值基础数据!$J:$J,销售取值基础数据!$I:$I,$A10,销售取值基础数据!$B:$B,FV$4),($L10-SUM($P10:FU10))*100%/(180-FU$4))</f>
        <v>0</v>
      </c>
      <c r="FW10" s="23">
        <f>IF($C10&gt;FW$4,SUMIFS(销售取值基础数据!$J:$J,销售取值基础数据!$I:$I,$A10,销售取值基础数据!$B:$B,FW$4),($L10-SUM($P10:FV10))*100%/(180-FV$4))</f>
        <v>0</v>
      </c>
      <c r="FX10" s="23">
        <f>IF($C10&gt;FX$4,SUMIFS(销售取值基础数据!$J:$J,销售取值基础数据!$I:$I,$A10,销售取值基础数据!$B:$B,FX$4),($L10-SUM($P10:FW10))*100%/(180-FW$4))</f>
        <v>0</v>
      </c>
      <c r="FY10" s="23">
        <f>IF($C10&gt;FY$4,SUMIFS(销售取值基础数据!$J:$J,销售取值基础数据!$I:$I,$A10,销售取值基础数据!$B:$B,FY$4),($L10-SUM($P10:FX10))*100%/(180-FX$4))</f>
        <v>0</v>
      </c>
      <c r="FZ10" s="23">
        <f>IF($C10&gt;FZ$4,SUMIFS(销售取值基础数据!$J:$J,销售取值基础数据!$I:$I,$A10,销售取值基础数据!$B:$B,FZ$4),($L10-SUM($P10:FY10))*100%/(180-FY$4))</f>
        <v>0</v>
      </c>
      <c r="GA10" s="23">
        <f>IF($C10&gt;GA$4,SUMIFS(销售取值基础数据!$J:$J,销售取值基础数据!$I:$I,$A10,销售取值基础数据!$B:$B,GA$4),($L10-SUM($P10:FZ10))*100%/(180-FZ$4))</f>
        <v>0</v>
      </c>
      <c r="GB10" s="23">
        <f>IF($C10&gt;GB$4,SUMIFS(销售取值基础数据!$J:$J,销售取值基础数据!$I:$I,$A10,销售取值基础数据!$B:$B,GB$4),($L10-SUM($P10:GA10))*100%/(180-GA$4))</f>
        <v>0</v>
      </c>
      <c r="GC10" s="23">
        <f>IF($C10&gt;GC$4,SUMIFS(销售取值基础数据!$J:$J,销售取值基础数据!$I:$I,$A10,销售取值基础数据!$B:$B,GC$4),($L10-SUM($P10:GB10))*100%/(180-GB$4))</f>
        <v>0</v>
      </c>
      <c r="GD10" s="23">
        <f>IF($C10&gt;GD$4,SUMIFS(销售取值基础数据!$J:$J,销售取值基础数据!$I:$I,$A10,销售取值基础数据!$B:$B,GD$4),($L10-SUM($P10:GC10))*100%/(180-GC$4))</f>
        <v>0</v>
      </c>
      <c r="GE10" s="23">
        <f>IF($C10&gt;GE$4,SUMIFS(销售取值基础数据!$J:$J,销售取值基础数据!$I:$I,$A10,销售取值基础数据!$B:$B,GE$4),($L10-SUM($P10:GD10))*100%/(180-GD$4))</f>
        <v>0</v>
      </c>
      <c r="GF10" s="23">
        <f>IF($C10&gt;GF$4,SUMIFS(销售取值基础数据!$J:$J,销售取值基础数据!$I:$I,$A10,销售取值基础数据!$B:$B,GF$4),($L10-SUM($P10:GE10))*100%/(180-GE$4))</f>
        <v>0</v>
      </c>
      <c r="GG10" s="23">
        <f>IF($C10&gt;GG$4,SUMIFS(销售取值基础数据!$J:$J,销售取值基础数据!$I:$I,$A10,销售取值基础数据!$B:$B,GG$4),($L10-SUM($P10:GF10))*100%/(180-GF$4))</f>
        <v>0</v>
      </c>
      <c r="GH10" s="23">
        <f>IF($C10&gt;GH$4,SUMIFS(销售取值基础数据!$J:$J,销售取值基础数据!$I:$I,$A10,销售取值基础数据!$B:$B,GH$4),($L10-SUM($P10:GG10))*100%/(180-GG$4))</f>
        <v>0</v>
      </c>
      <c r="GI10" s="23">
        <f>IF($C10&gt;GI$4,SUMIFS(销售取值基础数据!$J:$J,销售取值基础数据!$I:$I,$A10,销售取值基础数据!$B:$B,GI$4),($L10-SUM($P10:GH10))*100%/(180-GH$4))</f>
        <v>0</v>
      </c>
      <c r="GJ10" s="23">
        <f>IF($C10&gt;GJ$4,SUMIFS(销售取值基础数据!$J:$J,销售取值基础数据!$I:$I,$A10,销售取值基础数据!$B:$B,GJ$4),($L10-SUM($P10:GI10))*100%/(180-GI$4))</f>
        <v>0</v>
      </c>
      <c r="GK10" s="23">
        <f>IF($C10&gt;GK$4,SUMIFS(销售取值基础数据!$J:$J,销售取值基础数据!$I:$I,$A10,销售取值基础数据!$B:$B,GK$4),($L10-SUM($P10:GJ10))*100%/(180-GJ$4))</f>
        <v>0</v>
      </c>
      <c r="GL10" s="23">
        <f>IF($C10&gt;GL$4,SUMIFS(销售取值基础数据!$J:$J,销售取值基础数据!$I:$I,$A10,销售取值基础数据!$B:$B,GL$4),($L10-SUM($P10:GK10))*100%/(180-GK$4))</f>
        <v>0</v>
      </c>
      <c r="GM10" s="23">
        <f>IF($C10&gt;GM$4,SUMIFS(销售取值基础数据!$J:$J,销售取值基础数据!$I:$I,$A10,销售取值基础数据!$B:$B,GM$4),($L10-SUM($P10:GL10))*100%/(180-GL$4))</f>
        <v>0</v>
      </c>
    </row>
    <row r="11" spans="1:195" x14ac:dyDescent="0.25">
      <c r="A11" s="7"/>
      <c r="B11" s="8"/>
      <c r="C11" s="9">
        <v>46195</v>
      </c>
      <c r="D11" s="9"/>
      <c r="E11" s="9">
        <v>0</v>
      </c>
      <c r="F11" s="9"/>
      <c r="G11" s="9"/>
      <c r="H11" s="10" t="e">
        <v>#DIV/0!</v>
      </c>
      <c r="I11" s="9"/>
      <c r="J11" s="9">
        <v>0</v>
      </c>
      <c r="K11" s="9"/>
      <c r="L11" s="9"/>
      <c r="M11" s="11">
        <v>0</v>
      </c>
      <c r="N11" s="11" t="s">
        <v>98</v>
      </c>
      <c r="O11" s="22"/>
      <c r="P11" s="23">
        <f>SUMIFS(销售取值基础数据!J:J,销售取值基础数据!I:I,$A11,销售取值基础数据!B:B,$P$4)</f>
        <v>0</v>
      </c>
      <c r="Q11" s="23">
        <f>IF($C11&gt;Q$4,SUMIFS(销售取值基础数据!J:J,销售取值基础数据!I:I,$A11,销售取值基础数据!B:B,Q$4),($L11-SUM($P11))*80%/(180-P$4))</f>
        <v>0</v>
      </c>
      <c r="R11" s="23">
        <f>IF($C11&gt;R$4,SUMIFS(销售取值基础数据!$J:$J,销售取值基础数据!$I:$I,$A11,销售取值基础数据!$B:$B,R$4),($L11-SUM($P11:Q11))*80%/(180-Q$4))</f>
        <v>0</v>
      </c>
      <c r="S11" s="23">
        <f>IF($C11&gt;S$4,SUMIFS(销售取值基础数据!$J:$J,销售取值基础数据!$I:$I,$A11,销售取值基础数据!$B:$B,S$4),($L11-SUM($P11:R11))*80%/(180-R$4))</f>
        <v>0</v>
      </c>
      <c r="T11" s="23">
        <f>IF($C11&gt;T$4,SUMIFS(销售取值基础数据!$J:$J,销售取值基础数据!$I:$I,$A11,销售取值基础数据!$B:$B,T$4),($L11-SUM($P11:S11))*80%/(180-S$4))</f>
        <v>0</v>
      </c>
      <c r="U11" s="23">
        <f>IF($C11&gt;U$4,SUMIFS(销售取值基础数据!$J:$J,销售取值基础数据!$I:$I,$A11,销售取值基础数据!$B:$B,U$4),($L11-SUM($P11:T11))*80%/(180-T$4))</f>
        <v>0</v>
      </c>
      <c r="V11" s="23">
        <f>IF($C11&gt;V$4,SUMIFS(销售取值基础数据!$J:$J,销售取值基础数据!$I:$I,$A11,销售取值基础数据!$B:$B,V$4),($L11-SUM($P11:U11))*80%/(180-U$4))</f>
        <v>0</v>
      </c>
      <c r="W11" s="23">
        <f>IF($C11&gt;W$4,SUMIFS(销售取值基础数据!$J:$J,销售取值基础数据!$I:$I,$A11,销售取值基础数据!$B:$B,W$4),($L11-SUM($P11:V11))*80%/(180-V$4))</f>
        <v>0</v>
      </c>
      <c r="X11" s="23">
        <f>IF($C11&gt;X$4,SUMIFS(销售取值基础数据!$J:$J,销售取值基础数据!$I:$I,$A11,销售取值基础数据!$B:$B,X$4),($L11-SUM($P11:W11))*80%/(180-W$4))</f>
        <v>0</v>
      </c>
      <c r="Y11" s="23">
        <f>IF($C11&gt;Y$4,SUMIFS(销售取值基础数据!$J:$J,销售取值基础数据!$I:$I,$A11,销售取值基础数据!$B:$B,Y$4),($L11-SUM($P11:X11))*80%/(180-X$4))</f>
        <v>0</v>
      </c>
      <c r="Z11" s="23">
        <f>IF($C11&gt;Z$4,SUMIFS(销售取值基础数据!$J:$J,销售取值基础数据!$I:$I,$A11,销售取值基础数据!$B:$B,Z$4),($L11-SUM($P11:Y11))*80%/(180-Y$4))</f>
        <v>0</v>
      </c>
      <c r="AA11" s="23">
        <f>IF($C11&gt;AA$4,SUMIFS(销售取值基础数据!$J:$J,销售取值基础数据!$I:$I,$A11,销售取值基础数据!$B:$B,AA$4),($L11-SUM($P11:Z11))*80%/(180-Z$4))</f>
        <v>0</v>
      </c>
      <c r="AB11" s="23">
        <f>IF($C11&gt;AB$4,SUMIFS(销售取值基础数据!$J:$J,销售取值基础数据!$I:$I,$A11,销售取值基础数据!$B:$B,AB$4),($L11-SUM($P11:AA11))*80%/(180-AA$4))</f>
        <v>0</v>
      </c>
      <c r="AC11" s="23">
        <f>IF($C11&gt;AC$4,SUMIFS(销售取值基础数据!$J:$J,销售取值基础数据!$I:$I,$A11,销售取值基础数据!$B:$B,AC$4),($L11-SUM($P11:AB11))*80%/(180-AB$4))</f>
        <v>0</v>
      </c>
      <c r="AD11" s="23">
        <f>IF($C11&gt;AD$4,SUMIFS(销售取值基础数据!$J:$J,销售取值基础数据!$I:$I,$A11,销售取值基础数据!$B:$B,AD$4),($L11-SUM($P11:AC11))*80%/(180-AC$4))</f>
        <v>0</v>
      </c>
      <c r="AE11" s="23">
        <f>IF($C11&gt;AE$4,SUMIFS(销售取值基础数据!$J:$J,销售取值基础数据!$I:$I,$A11,销售取值基础数据!$B:$B,AE$4),($L11-SUM($P11:AD11))*80%/(180-AD$4))</f>
        <v>0</v>
      </c>
      <c r="AF11" s="23">
        <f>IF($C11&gt;AF$4,SUMIFS(销售取值基础数据!$J:$J,销售取值基础数据!$I:$I,$A11,销售取值基础数据!$B:$B,AF$4),($L11-SUM($P11:AE11))*80%/(180-AE$4))</f>
        <v>0</v>
      </c>
      <c r="AG11" s="23">
        <f>IF($C11&gt;AG$4,SUMIFS(销售取值基础数据!$J:$J,销售取值基础数据!$I:$I,$A11,销售取值基础数据!$B:$B,AG$4),($L11-SUM($P11:AF11))*80%/(180-AF$4))</f>
        <v>0</v>
      </c>
      <c r="AH11" s="23">
        <f>IF($C11&gt;AH$4,SUMIFS(销售取值基础数据!$J:$J,销售取值基础数据!$I:$I,$A11,销售取值基础数据!$B:$B,AH$4),($L11-SUM($P11:AG11))*80%/(180-AG$4))</f>
        <v>0</v>
      </c>
      <c r="AI11" s="23">
        <f>IF($C11&gt;AI$4,SUMIFS(销售取值基础数据!$J:$J,销售取值基础数据!$I:$I,$A11,销售取值基础数据!$B:$B,AI$4),($L11-SUM($P11:AH11))*80%/(180-AH$4))</f>
        <v>0</v>
      </c>
      <c r="AJ11" s="23">
        <f>IF($C11&gt;AJ$4,SUMIFS(销售取值基础数据!$J:$J,销售取值基础数据!$I:$I,$A11,销售取值基础数据!$B:$B,AJ$4),($L11-SUM($P11:AI11))*80%/(180-AI$4))</f>
        <v>0</v>
      </c>
      <c r="AK11" s="23">
        <f>IF($C11&gt;AK$4,SUMIFS(销售取值基础数据!$J:$J,销售取值基础数据!$I:$I,$A11,销售取值基础数据!$B:$B,AK$4),($L11-SUM($P11:AJ11))*80%/(180-AJ$4))</f>
        <v>0</v>
      </c>
      <c r="AL11" s="23">
        <f>IF($C11&gt;AL$4,SUMIFS(销售取值基础数据!$J:$J,销售取值基础数据!$I:$I,$A11,销售取值基础数据!$B:$B,AL$4),($L11-SUM($P11:AK11))*80%/(180-AK$4))</f>
        <v>0</v>
      </c>
      <c r="AM11" s="23">
        <f>IF($C11&gt;AM$4,SUMIFS(销售取值基础数据!$J:$J,销售取值基础数据!$I:$I,$A11,销售取值基础数据!$B:$B,AM$4),($L11-SUM($P11:AL11))*80%/(180-AL$4))</f>
        <v>0</v>
      </c>
      <c r="AN11" s="23">
        <f>IF($C11&gt;AN$4,SUMIFS(销售取值基础数据!$J:$J,销售取值基础数据!$I:$I,$A11,销售取值基础数据!$B:$B,AN$4),($L11-SUM($P11:AM11))*80%/(180-AM$4))</f>
        <v>0</v>
      </c>
      <c r="AO11" s="23">
        <f>IF($C11&gt;AO$4,SUMIFS(销售取值基础数据!$J:$J,销售取值基础数据!$I:$I,$A11,销售取值基础数据!$B:$B,AO$4),($L11-SUM($P11:AN11))*80%/(180-AN$4))</f>
        <v>0</v>
      </c>
      <c r="AP11" s="23">
        <f>IF($C11&gt;AP$4,SUMIFS(销售取值基础数据!$J:$J,销售取值基础数据!$I:$I,$A11,销售取值基础数据!$B:$B,AP$4),($L11-SUM($P11:AO11))*80%/(180-AO$4))</f>
        <v>0</v>
      </c>
      <c r="AQ11" s="23">
        <f>IF($C11&gt;AQ$4,SUMIFS(销售取值基础数据!$J:$J,销售取值基础数据!$I:$I,$A11,销售取值基础数据!$B:$B,AQ$4),($L11-SUM($P11:AP11))*80%/(180-AP$4))</f>
        <v>0</v>
      </c>
      <c r="AR11" s="23">
        <f>IF($C11&gt;AR$4,SUMIFS(销售取值基础数据!$J:$J,销售取值基础数据!$I:$I,$A11,销售取值基础数据!$B:$B,AR$4),($L11-SUM($P11:AQ11))*80%/(180-AQ$4))</f>
        <v>0</v>
      </c>
      <c r="AS11" s="23">
        <f>IF($C11&gt;AS$4,SUMIFS(销售取值基础数据!$J:$J,销售取值基础数据!$I:$I,$A11,销售取值基础数据!$B:$B,AS$4),($L11-SUM($P11:AR11))*80%/(180-AR$4))</f>
        <v>0</v>
      </c>
      <c r="AT11" s="23">
        <f>IF($C11&gt;AT$4,SUMIFS(销售取值基础数据!$J:$J,销售取值基础数据!$I:$I,$A11,销售取值基础数据!$B:$B,AT$4),($L11-SUM($P11:AS11))*110%/(180-AS$4))</f>
        <v>0</v>
      </c>
      <c r="AU11" s="23">
        <f>IF($C11&gt;AU$4,SUMIFS(销售取值基础数据!$J:$J,销售取值基础数据!$I:$I,$A11,销售取值基础数据!$B:$B,AU$4),($L11-SUM($P11:AT11))*110%/(180-AT$4))</f>
        <v>0</v>
      </c>
      <c r="AV11" s="23">
        <f>IF($C11&gt;AV$4,SUMIFS(销售取值基础数据!$J:$J,销售取值基础数据!$I:$I,$A11,销售取值基础数据!$B:$B,AV$4),($L11-SUM($P11:AU11))*110%/(180-AU$4))</f>
        <v>0</v>
      </c>
      <c r="AW11" s="23">
        <f>IF($C11&gt;AW$4,SUMIFS(销售取值基础数据!$J:$J,销售取值基础数据!$I:$I,$A11,销售取值基础数据!$B:$B,AW$4),($L11-SUM($P11:AV11))*110%/(180-AV$4))</f>
        <v>0</v>
      </c>
      <c r="AX11" s="23">
        <f>IF($C11&gt;AX$4,SUMIFS(销售取值基础数据!$J:$J,销售取值基础数据!$I:$I,$A11,销售取值基础数据!$B:$B,AX$4),($L11-SUM($P11:AW11))*110%/(180-AW$4))</f>
        <v>0</v>
      </c>
      <c r="AY11" s="23">
        <f>IF($C11&gt;AY$4,SUMIFS(销售取值基础数据!$J:$J,销售取值基础数据!$I:$I,$A11,销售取值基础数据!$B:$B,AY$4),($L11-SUM($P11:AX11))*110%/(180-AX$4))</f>
        <v>0</v>
      </c>
      <c r="AZ11" s="23">
        <f>IF($C11&gt;AZ$4,SUMIFS(销售取值基础数据!$J:$J,销售取值基础数据!$I:$I,$A11,销售取值基础数据!$B:$B,AZ$4),($L11-SUM($P11:AY11))*110%/(180-AY$4))</f>
        <v>0</v>
      </c>
      <c r="BA11" s="23">
        <f>IF($C11&gt;BA$4,SUMIFS(销售取值基础数据!$J:$J,销售取值基础数据!$I:$I,$A11,销售取值基础数据!$B:$B,BA$4),($L11-SUM($P11:AZ11))*110%/(180-AZ$4))</f>
        <v>0</v>
      </c>
      <c r="BB11" s="23">
        <f>IF($C11&gt;BB$4,SUMIFS(销售取值基础数据!$J:$J,销售取值基础数据!$I:$I,$A11,销售取值基础数据!$B:$B,BB$4),($L11-SUM($P11:BA11))*110%/(180-BA$4))</f>
        <v>0</v>
      </c>
      <c r="BC11" s="23">
        <f>IF($C11&gt;BC$4,SUMIFS(销售取值基础数据!$J:$J,销售取值基础数据!$I:$I,$A11,销售取值基础数据!$B:$B,BC$4),($L11-SUM($P11:BB11))*110%/(180-BB$4))</f>
        <v>0</v>
      </c>
      <c r="BD11" s="23">
        <f>IF($C11&gt;BD$4,SUMIFS(销售取值基础数据!$J:$J,销售取值基础数据!$I:$I,$A11,销售取值基础数据!$B:$B,BD$4),($L11-SUM($P11:BC11))*110%/(180-BC$4))</f>
        <v>0</v>
      </c>
      <c r="BE11" s="23">
        <f>IF($C11&gt;BE$4,SUMIFS(销售取值基础数据!$J:$J,销售取值基础数据!$I:$I,$A11,销售取值基础数据!$B:$B,BE$4),($L11-SUM($P11:BD11))*110%/(180-BD$4))</f>
        <v>0</v>
      </c>
      <c r="BF11" s="23">
        <f>IF($C11&gt;BF$4,SUMIFS(销售取值基础数据!$J:$J,销售取值基础数据!$I:$I,$A11,销售取值基础数据!$B:$B,BF$4),($L11-SUM($P11:BE11))*110%/(180-BE$4))</f>
        <v>0</v>
      </c>
      <c r="BG11" s="23">
        <f>IF($C11&gt;BG$4,SUMIFS(销售取值基础数据!$J:$J,销售取值基础数据!$I:$I,$A11,销售取值基础数据!$B:$B,BG$4),($L11-SUM($P11:BF11))*110%/(180-BF$4))</f>
        <v>0</v>
      </c>
      <c r="BH11" s="23">
        <f>IF($C11&gt;BH$4,SUMIFS(销售取值基础数据!$J:$J,销售取值基础数据!$I:$I,$A11,销售取值基础数据!$B:$B,BH$4),($L11-SUM($P11:BG11))*110%/(180-BG$4))</f>
        <v>0</v>
      </c>
      <c r="BI11" s="23">
        <f>IF($C11&gt;BI$4,SUMIFS(销售取值基础数据!$J:$J,销售取值基础数据!$I:$I,$A11,销售取值基础数据!$B:$B,BI$4),($L11-SUM($P11:BH11))*110%/(180-BH$4))</f>
        <v>0</v>
      </c>
      <c r="BJ11" s="23">
        <f>IF($C11&gt;BJ$4,SUMIFS(销售取值基础数据!$J:$J,销售取值基础数据!$I:$I,$A11,销售取值基础数据!$B:$B,BJ$4),($L11-SUM($P11:BI11))*110%/(180-BI$4))</f>
        <v>0</v>
      </c>
      <c r="BK11" s="23">
        <f>IF($C11&gt;BK$4,SUMIFS(销售取值基础数据!$J:$J,销售取值基础数据!$I:$I,$A11,销售取值基础数据!$B:$B,BK$4),($L11-SUM($P11:BJ11))*110%/(180-BJ$4))</f>
        <v>0</v>
      </c>
      <c r="BL11" s="23">
        <f>IF($C11&gt;BL$4,SUMIFS(销售取值基础数据!$J:$J,销售取值基础数据!$I:$I,$A11,销售取值基础数据!$B:$B,BL$4),($L11-SUM($P11:BK11))*110%/(180-BK$4))</f>
        <v>0</v>
      </c>
      <c r="BM11" s="23">
        <f>IF($C11&gt;BM$4,SUMIFS(销售取值基础数据!$J:$J,销售取值基础数据!$I:$I,$A11,销售取值基础数据!$B:$B,BM$4),($L11-SUM($P11:BL11))*110%/(180-BL$4))</f>
        <v>0</v>
      </c>
      <c r="BN11" s="23">
        <f>IF($C11&gt;BN$4,SUMIFS(销售取值基础数据!$J:$J,销售取值基础数据!$I:$I,$A11,销售取值基础数据!$B:$B,BN$4),($L11-SUM($P11:BM11))*110%/(180-BM$4))</f>
        <v>0</v>
      </c>
      <c r="BO11" s="23">
        <f>IF($C11&gt;BO$4,SUMIFS(销售取值基础数据!$J:$J,销售取值基础数据!$I:$I,$A11,销售取值基础数据!$B:$B,BO$4),($L11-SUM($P11:BN11))*110%/(180-BN$4))</f>
        <v>0</v>
      </c>
      <c r="BP11" s="23">
        <f>IF($C11&gt;BP$4,SUMIFS(销售取值基础数据!$J:$J,销售取值基础数据!$I:$I,$A11,销售取值基础数据!$B:$B,BP$4),($L11-SUM($P11:BO11))*110%/(180-BO$4))</f>
        <v>0</v>
      </c>
      <c r="BQ11" s="23">
        <f>IF($C11&gt;BQ$4,SUMIFS(销售取值基础数据!$J:$J,销售取值基础数据!$I:$I,$A11,销售取值基础数据!$B:$B,BQ$4),($L11-SUM($P11:BP11))*110%/(180-BP$4))</f>
        <v>0</v>
      </c>
      <c r="BR11" s="23">
        <f>IF($C11&gt;BR$4,SUMIFS(销售取值基础数据!$J:$J,销售取值基础数据!$I:$I,$A11,销售取值基础数据!$B:$B,BR$4),($L11-SUM($P11:BQ11))*110%/(180-BQ$4))</f>
        <v>0</v>
      </c>
      <c r="BS11" s="23">
        <f>IF($C11&gt;BS$4,SUMIFS(销售取值基础数据!$J:$J,销售取值基础数据!$I:$I,$A11,销售取值基础数据!$B:$B,BS$4),($L11-SUM($P11:BR11))*110%/(180-BR$4))</f>
        <v>0</v>
      </c>
      <c r="BT11" s="23">
        <f>IF($C11&gt;BT$4,SUMIFS(销售取值基础数据!$J:$J,销售取值基础数据!$I:$I,$A11,销售取值基础数据!$B:$B,BT$4),($L11-SUM($P11:BS11))*110%/(180-BS$4))</f>
        <v>0</v>
      </c>
      <c r="BU11" s="23">
        <f>IF($C11&gt;BU$4,SUMIFS(销售取值基础数据!$J:$J,销售取值基础数据!$I:$I,$A11,销售取值基础数据!$B:$B,BU$4),($L11-SUM($P11:BT11))*110%/(180-BT$4))</f>
        <v>0</v>
      </c>
      <c r="BV11" s="23">
        <f>IF($C11&gt;BV$4,SUMIFS(销售取值基础数据!$J:$J,销售取值基础数据!$I:$I,$A11,销售取值基础数据!$B:$B,BV$4),($L11-SUM($P11:BU11))*110%/(180-BU$4))</f>
        <v>0</v>
      </c>
      <c r="BW11" s="23">
        <f>IF($C11&gt;BW$4,SUMIFS(销售取值基础数据!$J:$J,销售取值基础数据!$I:$I,$A11,销售取值基础数据!$B:$B,BW$4),($L11-SUM($P11:BV11))*110%/(180-BV$4))</f>
        <v>0</v>
      </c>
      <c r="BX11" s="23">
        <f>IF($C11&gt;BX$4,SUMIFS(销售取值基础数据!$J:$J,销售取值基础数据!$I:$I,$A11,销售取值基础数据!$B:$B,BX$4),($L11-SUM($P11:BW11))*110%/(180-BW$4))</f>
        <v>0</v>
      </c>
      <c r="BY11" s="23">
        <f>IF($C11&gt;BY$4,SUMIFS(销售取值基础数据!$J:$J,销售取值基础数据!$I:$I,$A11,销售取值基础数据!$B:$B,BY$4),($L11-SUM($P11:BX11))*110%/(180-BX$4))</f>
        <v>0</v>
      </c>
      <c r="BZ11" s="23">
        <f>IF($C11&gt;BZ$4,SUMIFS(销售取值基础数据!$J:$J,销售取值基础数据!$I:$I,$A11,销售取值基础数据!$B:$B,BZ$4),($L11-SUM($P11:BY11))*110%/(180-BY$4))</f>
        <v>0</v>
      </c>
      <c r="CA11" s="23">
        <f>IF($C11&gt;CA$4,SUMIFS(销售取值基础数据!$J:$J,销售取值基础数据!$I:$I,$A11,销售取值基础数据!$B:$B,CA$4),($L11-SUM($P11:BZ11))*110%/(180-BZ$4))</f>
        <v>0</v>
      </c>
      <c r="CB11" s="23">
        <f>IF($C11&gt;CB$4,SUMIFS(销售取值基础数据!$J:$J,销售取值基础数据!$I:$I,$A11,销售取值基础数据!$B:$B,CB$4),($L11-SUM($P11:CA11))*110%/(180-CA$4))</f>
        <v>0</v>
      </c>
      <c r="CC11" s="23">
        <f>IF($C11&gt;CC$4,SUMIFS(销售取值基础数据!$J:$J,销售取值基础数据!$I:$I,$A11,销售取值基础数据!$B:$B,CC$4),($L11-SUM($P11:CB11))*110%/(180-CB$4))</f>
        <v>0</v>
      </c>
      <c r="CD11" s="23">
        <f>IF($C11&gt;CD$4,SUMIFS(销售取值基础数据!$J:$J,销售取值基础数据!$I:$I,$A11,销售取值基础数据!$B:$B,CD$4),($L11-SUM($P11:CC11))*110%/(180-CC$4))</f>
        <v>0</v>
      </c>
      <c r="CE11" s="23">
        <f>IF($C11&gt;CE$4,SUMIFS(销售取值基础数据!$J:$J,销售取值基础数据!$I:$I,$A11,销售取值基础数据!$B:$B,CE$4),($L11-SUM($P11:CD11))*110%/(180-CD$4))</f>
        <v>0</v>
      </c>
      <c r="CF11" s="23">
        <f>IF($C11&gt;CF$4,SUMIFS(销售取值基础数据!$J:$J,销售取值基础数据!$I:$I,$A11,销售取值基础数据!$B:$B,CF$4),($L11-SUM($P11:CE11))*110%/(180-CE$4))</f>
        <v>0</v>
      </c>
      <c r="CG11" s="23">
        <f>IF($C11&gt;CG$4,SUMIFS(销售取值基础数据!$J:$J,销售取值基础数据!$I:$I,$A11,销售取值基础数据!$B:$B,CG$4),($L11-SUM($P11:CF11))*110%/(180-CF$4))</f>
        <v>0</v>
      </c>
      <c r="CH11" s="23">
        <f>IF($C11&gt;CH$4,SUMIFS(销售取值基础数据!$J:$J,销售取值基础数据!$I:$I,$A11,销售取值基础数据!$B:$B,CH$4),($L11-SUM($P11:CG11))*110%/(180-CG$4))</f>
        <v>0</v>
      </c>
      <c r="CI11" s="23">
        <f>IF($C11&gt;CI$4,SUMIFS(销售取值基础数据!$J:$J,销售取值基础数据!$I:$I,$A11,销售取值基础数据!$B:$B,CI$4),($L11-SUM($P11:CH11))*110%/(180-CH$4))</f>
        <v>0</v>
      </c>
      <c r="CJ11" s="23">
        <f>IF($C11&gt;CJ$4,SUMIFS(销售取值基础数据!$J:$J,销售取值基础数据!$I:$I,$A11,销售取值基础数据!$B:$B,CJ$4),($L11-SUM($P11:CI11))*110%/(180-CI$4))</f>
        <v>0</v>
      </c>
      <c r="CK11" s="23">
        <f>IF($C11&gt;CK$4,SUMIFS(销售取值基础数据!$J:$J,销售取值基础数据!$I:$I,$A11,销售取值基础数据!$B:$B,CK$4),($L11-SUM($P11:CJ11))*110%/(180-CJ$4))</f>
        <v>0</v>
      </c>
      <c r="CL11" s="23">
        <f>IF($C11&gt;CL$4,SUMIFS(销售取值基础数据!$J:$J,销售取值基础数据!$I:$I,$A11,销售取值基础数据!$B:$B,CL$4),($L11-SUM($P11:CK11))*110%/(180-CK$4))</f>
        <v>0</v>
      </c>
      <c r="CM11" s="23">
        <f>IF($C11&gt;CM$4,SUMIFS(销售取值基础数据!$J:$J,销售取值基础数据!$I:$I,$A11,销售取值基础数据!$B:$B,CM$4),($L11-SUM($P11:CL11))*110%/(180-CL$4))</f>
        <v>0</v>
      </c>
      <c r="CN11" s="23">
        <f>IF($C11&gt;CN$4,SUMIFS(销售取值基础数据!$J:$J,销售取值基础数据!$I:$I,$A11,销售取值基础数据!$B:$B,CN$4),($L11-SUM($P11:CM11))*110%/(180-CM$4))</f>
        <v>0</v>
      </c>
      <c r="CO11" s="23">
        <f>IF($C11&gt;CO$4,SUMIFS(销售取值基础数据!$J:$J,销售取值基础数据!$I:$I,$A11,销售取值基础数据!$B:$B,CO$4),($L11-SUM($P11:CN11))*110%/(180-CN$4))</f>
        <v>0</v>
      </c>
      <c r="CP11" s="23">
        <f>IF($C11&gt;CP$4,SUMIFS(销售取值基础数据!$J:$J,销售取值基础数据!$I:$I,$A11,销售取值基础数据!$B:$B,CP$4),($L11-SUM($P11:CO11))*110%/(180-CO$4))</f>
        <v>0</v>
      </c>
      <c r="CQ11" s="23">
        <f>IF($C11&gt;CQ$4,SUMIFS(销售取值基础数据!$J:$J,销售取值基础数据!$I:$I,$A11,销售取值基础数据!$B:$B,CQ$4),($L11-SUM($P11:CP11))*110%/(180-CP$4))</f>
        <v>0</v>
      </c>
      <c r="CR11" s="23">
        <f>IF($C11&gt;CR$4,SUMIFS(销售取值基础数据!$J:$J,销售取值基础数据!$I:$I,$A11,销售取值基础数据!$B:$B,CR$4),($L11-SUM($P11:CQ11))*110%/(180-CQ$4))</f>
        <v>0</v>
      </c>
      <c r="CS11" s="23">
        <f>IF($C11&gt;CS$4,SUMIFS(销售取值基础数据!$J:$J,销售取值基础数据!$I:$I,$A11,销售取值基础数据!$B:$B,CS$4),($L11-SUM($P11:CR11))*110%/(180-CR$4))</f>
        <v>0</v>
      </c>
      <c r="CT11" s="23">
        <f>IF($C11&gt;CT$4,SUMIFS(销售取值基础数据!$J:$J,销售取值基础数据!$I:$I,$A11,销售取值基础数据!$B:$B,CT$4),($L11-SUM($P11:CS11))*110%/(180-CS$4))</f>
        <v>0</v>
      </c>
      <c r="CU11" s="23">
        <f>IF($C11&gt;CU$4,SUMIFS(销售取值基础数据!$J:$J,销售取值基础数据!$I:$I,$A11,销售取值基础数据!$B:$B,CU$4),($L11-SUM($P11:CT11))*110%/(180-CT$4))</f>
        <v>0</v>
      </c>
      <c r="CV11" s="23">
        <f>IF($C11&gt;CV$4,SUMIFS(销售取值基础数据!$J:$J,销售取值基础数据!$I:$I,$A11,销售取值基础数据!$B:$B,CV$4),($L11-SUM($P11:CU11))*110%/(180-CU$4))</f>
        <v>0</v>
      </c>
      <c r="CW11" s="23">
        <f>IF($C11&gt;CW$4,SUMIFS(销售取值基础数据!$J:$J,销售取值基础数据!$I:$I,$A11,销售取值基础数据!$B:$B,CW$4),($L11-SUM($P11:CV11))*110%/(180-CV$4))</f>
        <v>0</v>
      </c>
      <c r="CX11" s="23">
        <f>IF($C11&gt;CX$4,SUMIFS(销售取值基础数据!$J:$J,销售取值基础数据!$I:$I,$A11,销售取值基础数据!$B:$B,CX$4),($L11-SUM($P11:CW11))*110%/(180-CW$4))</f>
        <v>0</v>
      </c>
      <c r="CY11" s="23">
        <f>IF($C11&gt;CY$4,SUMIFS(销售取值基础数据!$J:$J,销售取值基础数据!$I:$I,$A11,销售取值基础数据!$B:$B,CY$4),($L11-SUM($P11:CX11))*110%/(180-CX$4))</f>
        <v>0</v>
      </c>
      <c r="CZ11" s="23">
        <f>IF($C11&gt;CZ$4,SUMIFS(销售取值基础数据!$J:$J,销售取值基础数据!$I:$I,$A11,销售取值基础数据!$B:$B,CZ$4),($L11-SUM($P11:CY11))*110%/(180-CY$4))</f>
        <v>0</v>
      </c>
      <c r="DA11" s="23">
        <f>IF($C11&gt;DA$4,SUMIFS(销售取值基础数据!$J:$J,销售取值基础数据!$I:$I,$A11,销售取值基础数据!$B:$B,DA$4),($L11-SUM($P11:CZ11))*110%/(180-CZ$4))</f>
        <v>0</v>
      </c>
      <c r="DB11" s="23">
        <f>IF($C11&gt;DB$4,SUMIFS(销售取值基础数据!$J:$J,销售取值基础数据!$I:$I,$A11,销售取值基础数据!$B:$B,DB$4),($L11-SUM($P11:DA11))*110%/(180-DA$4))</f>
        <v>0</v>
      </c>
      <c r="DC11" s="23">
        <f>IF($C11&gt;DC$4,SUMIFS(销售取值基础数据!$J:$J,销售取值基础数据!$I:$I,$A11,销售取值基础数据!$B:$B,DC$4),($L11-SUM($P11:DB11))*110%/(180-DB$4))</f>
        <v>0</v>
      </c>
      <c r="DD11" s="23">
        <f>IF($C11&gt;DD$4,SUMIFS(销售取值基础数据!$J:$J,销售取值基础数据!$I:$I,$A11,销售取值基础数据!$B:$B,DD$4),($L11-SUM($P11:DC11))*110%/(180-DC$4))</f>
        <v>0</v>
      </c>
      <c r="DE11" s="23">
        <f>IF($C11&gt;DE$4,SUMIFS(销售取值基础数据!$J:$J,销售取值基础数据!$I:$I,$A11,销售取值基础数据!$B:$B,DE$4),($L11-SUM($P11:DD11))*110%/(180-DD$4))</f>
        <v>0</v>
      </c>
      <c r="DF11" s="23">
        <f>IF($C11&gt;DF$4,SUMIFS(销售取值基础数据!$J:$J,销售取值基础数据!$I:$I,$A11,销售取值基础数据!$B:$B,DF$4),($L11-SUM($P11:DE11))*110%/(180-DE$4))</f>
        <v>0</v>
      </c>
      <c r="DG11" s="23">
        <f>IF($C11&gt;DG$4,SUMIFS(销售取值基础数据!$J:$J,销售取值基础数据!$I:$I,$A11,销售取值基础数据!$B:$B,DG$4),($L11-SUM($P11:DF11))*110%/(180-DF$4))</f>
        <v>0</v>
      </c>
      <c r="DH11" s="23">
        <f>IF($C11&gt;DH$4,SUMIFS(销售取值基础数据!$J:$J,销售取值基础数据!$I:$I,$A11,销售取值基础数据!$B:$B,DH$4),($L11-SUM($P11:DG11))*110%/(180-DG$4))</f>
        <v>0</v>
      </c>
      <c r="DI11" s="23">
        <f>IF($C11&gt;DI$4,SUMIFS(销售取值基础数据!$J:$J,销售取值基础数据!$I:$I,$A11,销售取值基础数据!$B:$B,DI$4),($L11-SUM($P11:DH11))*110%/(180-DH$4))</f>
        <v>0</v>
      </c>
      <c r="DJ11" s="23">
        <f>IF($C11&gt;DJ$4,SUMIFS(销售取值基础数据!$J:$J,销售取值基础数据!$I:$I,$A11,销售取值基础数据!$B:$B,DJ$4),($L11-SUM($P11:DI11))*110%/(180-DI$4))</f>
        <v>0</v>
      </c>
      <c r="DK11" s="23">
        <f>IF($C11&gt;DK$4,SUMIFS(销售取值基础数据!$J:$J,销售取值基础数据!$I:$I,$A11,销售取值基础数据!$B:$B,DK$4),($L11-SUM($P11:DJ11))*110%/(180-DJ$4))</f>
        <v>0</v>
      </c>
      <c r="DL11" s="23">
        <f>IF($C11&gt;DL$4,SUMIFS(销售取值基础数据!$J:$J,销售取值基础数据!$I:$I,$A11,销售取值基础数据!$B:$B,DL$4),($L11-SUM($P11:DK11))*110%/(180-DK$4))</f>
        <v>0</v>
      </c>
      <c r="DM11" s="23">
        <f>IF($C11&gt;DM$4,SUMIFS(销售取值基础数据!$J:$J,销售取值基础数据!$I:$I,$A11,销售取值基础数据!$B:$B,DM$4),($L11-SUM($P11:DL11))*110%/(180-DL$4))</f>
        <v>0</v>
      </c>
      <c r="DN11" s="23">
        <f>IF($C11&gt;DN$4,SUMIFS(销售取值基础数据!$J:$J,销售取值基础数据!$I:$I,$A11,销售取值基础数据!$B:$B,DN$4),($L11-SUM($P11:DM11))*110%/(180-DM$4))</f>
        <v>0</v>
      </c>
      <c r="DO11" s="23">
        <f>IF($C11&gt;DO$4,SUMIFS(销售取值基础数据!$J:$J,销售取值基础数据!$I:$I,$A11,销售取值基础数据!$B:$B,DO$4),($L11-SUM($P11:DN11))*110%/(180-DN$4))</f>
        <v>0</v>
      </c>
      <c r="DP11" s="23">
        <f>IF($C11&gt;DP$4,SUMIFS(销售取值基础数据!$J:$J,销售取值基础数据!$I:$I,$A11,销售取值基础数据!$B:$B,DP$4),($L11-SUM($P11:DO11))*110%/(180-DO$4))</f>
        <v>0</v>
      </c>
      <c r="DQ11" s="23">
        <f>IF($C11&gt;DQ$4,SUMIFS(销售取值基础数据!$J:$J,销售取值基础数据!$I:$I,$A11,销售取值基础数据!$B:$B,DQ$4),($L11-SUM($P11:DP11))*110%/(180-DP$4))</f>
        <v>0</v>
      </c>
      <c r="DR11" s="23">
        <f>IF($C11&gt;DR$4,SUMIFS(销售取值基础数据!$J:$J,销售取值基础数据!$I:$I,$A11,销售取值基础数据!$B:$B,DR$4),($L11-SUM($P11:DQ11))*110%/(180-DQ$4))</f>
        <v>0</v>
      </c>
      <c r="DS11" s="23">
        <f>IF($C11&gt;DS$4,SUMIFS(销售取值基础数据!$J:$J,销售取值基础数据!$I:$I,$A11,销售取值基础数据!$B:$B,DS$4),($L11-SUM($P11:DR11))*110%/(180-DR$4))</f>
        <v>0</v>
      </c>
      <c r="DT11" s="23">
        <f>IF($C11&gt;DT$4,SUMIFS(销售取值基础数据!$J:$J,销售取值基础数据!$I:$I,$A11,销售取值基础数据!$B:$B,DT$4),($L11-SUM($P11:DS11))*110%/(180-DS$4))</f>
        <v>0</v>
      </c>
      <c r="DU11" s="23">
        <f>IF($C11&gt;DU$4,SUMIFS(销售取值基础数据!$J:$J,销售取值基础数据!$I:$I,$A11,销售取值基础数据!$B:$B,DU$4),($L11-SUM($P11:DT11))*110%/(180-DT$4))</f>
        <v>0</v>
      </c>
      <c r="DV11" s="23">
        <f>IF($C11&gt;DV$4,SUMIFS(销售取值基础数据!$J:$J,销售取值基础数据!$I:$I,$A11,销售取值基础数据!$B:$B,DV$4),($L11-SUM($P11:DU11))*110%/(180-DU$4))</f>
        <v>0</v>
      </c>
      <c r="DW11" s="23">
        <f>IF($C11&gt;DW$4,SUMIFS(销售取值基础数据!$J:$J,销售取值基础数据!$I:$I,$A11,销售取值基础数据!$B:$B,DW$4),($L11-SUM($P11:DV11))*110%/(180-DV$4))</f>
        <v>0</v>
      </c>
      <c r="DX11" s="23">
        <f>IF($C11&gt;DX$4,SUMIFS(销售取值基础数据!$J:$J,销售取值基础数据!$I:$I,$A11,销售取值基础数据!$B:$B,DX$4),($L11-SUM($P11:DW11))*110%/(180-DW$4))</f>
        <v>0</v>
      </c>
      <c r="DY11" s="23">
        <f>IF($C11&gt;DY$4,SUMIFS(销售取值基础数据!$J:$J,销售取值基础数据!$I:$I,$A11,销售取值基础数据!$B:$B,DY$4),($L11-SUM($P11:DX11))*110%/(180-DX$4))</f>
        <v>0</v>
      </c>
      <c r="DZ11" s="23">
        <f>IF($C11&gt;DZ$4,SUMIFS(销售取值基础数据!$J:$J,销售取值基础数据!$I:$I,$A11,销售取值基础数据!$B:$B,DZ$4),($L11-SUM($P11:DY11))*110%/(180-DY$4))</f>
        <v>0</v>
      </c>
      <c r="EA11" s="23">
        <f>IF($C11&gt;EA$4,SUMIFS(销售取值基础数据!$J:$J,销售取值基础数据!$I:$I,$A11,销售取值基础数据!$B:$B,EA$4),($L11-SUM($P11:DZ11))*110%/(180-DZ$4))</f>
        <v>0</v>
      </c>
      <c r="EB11" s="23">
        <f>IF($C11&gt;EB$4,SUMIFS(销售取值基础数据!$J:$J,销售取值基础数据!$I:$I,$A11,销售取值基础数据!$B:$B,EB$4),($L11-SUM($P11:EA11))*110%/(180-EA$4))</f>
        <v>0</v>
      </c>
      <c r="EC11" s="23">
        <f>IF($C11&gt;EC$4,SUMIFS(销售取值基础数据!$J:$J,销售取值基础数据!$I:$I,$A11,销售取值基础数据!$B:$B,EC$4),($L11-SUM($P11:EB11))*110%/(180-EB$4))</f>
        <v>0</v>
      </c>
      <c r="ED11" s="23">
        <f>IF($C11&gt;ED$4,SUMIFS(销售取值基础数据!$J:$J,销售取值基础数据!$I:$I,$A11,销售取值基础数据!$B:$B,ED$4),($L11-SUM($P11:EC11))*110%/(180-EC$4))</f>
        <v>0</v>
      </c>
      <c r="EE11" s="23">
        <f>IF($C11&gt;EE$4,SUMIFS(销售取值基础数据!$J:$J,销售取值基础数据!$I:$I,$A11,销售取值基础数据!$B:$B,EE$4),($L11-SUM($P11:ED11))*110%/(180-ED$4))</f>
        <v>0</v>
      </c>
      <c r="EF11" s="23">
        <f>IF($C11&gt;EF$4,SUMIFS(销售取值基础数据!$J:$J,销售取值基础数据!$I:$I,$A11,销售取值基础数据!$B:$B,EF$4),($L11-SUM($P11:EE11))*100%/(180-EE$4))</f>
        <v>0</v>
      </c>
      <c r="EG11" s="23">
        <f>IF($C11&gt;EG$4,SUMIFS(销售取值基础数据!$J:$J,销售取值基础数据!$I:$I,$A11,销售取值基础数据!$B:$B,EG$4),($L11-SUM($P11:EF11))*100%/(180-EF$4))</f>
        <v>0</v>
      </c>
      <c r="EH11" s="23">
        <f>IF($C11&gt;EH$4,SUMIFS(销售取值基础数据!$J:$J,销售取值基础数据!$I:$I,$A11,销售取值基础数据!$B:$B,EH$4),($L11-SUM($P11:EG11))*100%/(180-EG$4))</f>
        <v>0</v>
      </c>
      <c r="EI11" s="23">
        <f>IF($C11&gt;EI$4,SUMIFS(销售取值基础数据!$J:$J,销售取值基础数据!$I:$I,$A11,销售取值基础数据!$B:$B,EI$4),($L11-SUM($P11:EH11))*100%/(180-EH$4))</f>
        <v>0</v>
      </c>
      <c r="EJ11" s="23">
        <f>IF($C11&gt;EJ$4,SUMIFS(销售取值基础数据!$J:$J,销售取值基础数据!$I:$I,$A11,销售取值基础数据!$B:$B,EJ$4),($L11-SUM($P11:EI11))*100%/(180-EI$4))</f>
        <v>0</v>
      </c>
      <c r="EK11" s="23">
        <f>IF($C11&gt;EK$4,SUMIFS(销售取值基础数据!$J:$J,销售取值基础数据!$I:$I,$A11,销售取值基础数据!$B:$B,EK$4),($L11-SUM($P11:EJ11))*100%/(180-EJ$4))</f>
        <v>0</v>
      </c>
      <c r="EL11" s="23">
        <f>IF($C11&gt;EL$4,SUMIFS(销售取值基础数据!$J:$J,销售取值基础数据!$I:$I,$A11,销售取值基础数据!$B:$B,EL$4),($L11-SUM($P11:EK11))*100%/(180-EK$4))</f>
        <v>0</v>
      </c>
      <c r="EM11" s="23">
        <f>IF($C11&gt;EM$4,SUMIFS(销售取值基础数据!$J:$J,销售取值基础数据!$I:$I,$A11,销售取值基础数据!$B:$B,EM$4),($L11-SUM($P11:EL11))*100%/(180-EL$4))</f>
        <v>0</v>
      </c>
      <c r="EN11" s="23">
        <f>IF($C11&gt;EN$4,SUMIFS(销售取值基础数据!$J:$J,销售取值基础数据!$I:$I,$A11,销售取值基础数据!$B:$B,EN$4),($L11-SUM($P11:EM11))*100%/(180-EM$4))</f>
        <v>0</v>
      </c>
      <c r="EO11" s="23">
        <f>IF($C11&gt;EO$4,SUMIFS(销售取值基础数据!$J:$J,销售取值基础数据!$I:$I,$A11,销售取值基础数据!$B:$B,EO$4),($L11-SUM($P11:EN11))*100%/(180-EN$4))</f>
        <v>0</v>
      </c>
      <c r="EP11" s="23">
        <f>IF($C11&gt;EP$4,SUMIFS(销售取值基础数据!$J:$J,销售取值基础数据!$I:$I,$A11,销售取值基础数据!$B:$B,EP$4),($L11-SUM($P11:EO11))*100%/(180-EO$4))</f>
        <v>0</v>
      </c>
      <c r="EQ11" s="23">
        <f>IF($C11&gt;EQ$4,SUMIFS(销售取值基础数据!$J:$J,销售取值基础数据!$I:$I,$A11,销售取值基础数据!$B:$B,EQ$4),($L11-SUM($P11:EP11))*100%/(180-EP$4))</f>
        <v>0</v>
      </c>
      <c r="ER11" s="23">
        <f>IF($C11&gt;ER$4,SUMIFS(销售取值基础数据!$J:$J,销售取值基础数据!$I:$I,$A11,销售取值基础数据!$B:$B,ER$4),($L11-SUM($P11:EQ11))*100%/(180-EQ$4))</f>
        <v>0</v>
      </c>
      <c r="ES11" s="23">
        <f>IF($C11&gt;ES$4,SUMIFS(销售取值基础数据!$J:$J,销售取值基础数据!$I:$I,$A11,销售取值基础数据!$B:$B,ES$4),($L11-SUM($P11:ER11))*100%/(180-ER$4))</f>
        <v>0</v>
      </c>
      <c r="ET11" s="23">
        <f>IF($C11&gt;ET$4,SUMIFS(销售取值基础数据!$J:$J,销售取值基础数据!$I:$I,$A11,销售取值基础数据!$B:$B,ET$4),($L11-SUM($P11:ES11))*100%/(180-ES$4))</f>
        <v>0</v>
      </c>
      <c r="EU11" s="23">
        <f>IF($C11&gt;EU$4,SUMIFS(销售取值基础数据!$J:$J,销售取值基础数据!$I:$I,$A11,销售取值基础数据!$B:$B,EU$4),($L11-SUM($P11:ET11))*100%/(180-ET$4))</f>
        <v>0</v>
      </c>
      <c r="EV11" s="23">
        <f>IF($C11&gt;EV$4,SUMIFS(销售取值基础数据!$J:$J,销售取值基础数据!$I:$I,$A11,销售取值基础数据!$B:$B,EV$4),($L11-SUM($P11:EU11))*100%/(180-EU$4))</f>
        <v>0</v>
      </c>
      <c r="EW11" s="23">
        <f>IF($C11&gt;EW$4,SUMIFS(销售取值基础数据!$J:$J,销售取值基础数据!$I:$I,$A11,销售取值基础数据!$B:$B,EW$4),($L11-SUM($P11:EV11))*100%/(180-EV$4))</f>
        <v>0</v>
      </c>
      <c r="EX11" s="23">
        <f>IF($C11&gt;EX$4,SUMIFS(销售取值基础数据!$J:$J,销售取值基础数据!$I:$I,$A11,销售取值基础数据!$B:$B,EX$4),($L11-SUM($P11:EW11))*100%/(180-EW$4))</f>
        <v>0</v>
      </c>
      <c r="EY11" s="23">
        <f>IF($C11&gt;EY$4,SUMIFS(销售取值基础数据!$J:$J,销售取值基础数据!$I:$I,$A11,销售取值基础数据!$B:$B,EY$4),($L11-SUM($P11:EX11))*100%/(180-EX$4))</f>
        <v>0</v>
      </c>
      <c r="EZ11" s="23">
        <f>IF($C11&gt;EZ$4,SUMIFS(销售取值基础数据!$J:$J,销售取值基础数据!$I:$I,$A11,销售取值基础数据!$B:$B,EZ$4),($L11-SUM($P11:EY11))*100%/(180-EY$4))</f>
        <v>0</v>
      </c>
      <c r="FA11" s="23">
        <f>IF($C11&gt;FA$4,SUMIFS(销售取值基础数据!$J:$J,销售取值基础数据!$I:$I,$A11,销售取值基础数据!$B:$B,FA$4),($L11-SUM($P11:EZ11))*100%/(180-EZ$4))</f>
        <v>0</v>
      </c>
      <c r="FB11" s="23">
        <f>IF($C11&gt;FB$4,SUMIFS(销售取值基础数据!$J:$J,销售取值基础数据!$I:$I,$A11,销售取值基础数据!$B:$B,FB$4),($L11-SUM($P11:FA11))*100%/(180-FA$4))</f>
        <v>0</v>
      </c>
      <c r="FC11" s="23">
        <f>IF($C11&gt;FC$4,SUMIFS(销售取值基础数据!$J:$J,销售取值基础数据!$I:$I,$A11,销售取值基础数据!$B:$B,FC$4),($L11-SUM($P11:FB11))*100%/(180-FB$4))</f>
        <v>0</v>
      </c>
      <c r="FD11" s="23">
        <f>IF($C11&gt;FD$4,SUMIFS(销售取值基础数据!$J:$J,销售取值基础数据!$I:$I,$A11,销售取值基础数据!$B:$B,FD$4),($L11-SUM($P11:FC11))*100%/(180-FC$4))</f>
        <v>0</v>
      </c>
      <c r="FE11" s="23">
        <f>IF($C11&gt;FE$4,SUMIFS(销售取值基础数据!$J:$J,销售取值基础数据!$I:$I,$A11,销售取值基础数据!$B:$B,FE$4),($L11-SUM($P11:FD11))*100%/(180-FD$4))</f>
        <v>0</v>
      </c>
      <c r="FF11" s="23">
        <f>IF($C11&gt;FF$4,SUMIFS(销售取值基础数据!$J:$J,销售取值基础数据!$I:$I,$A11,销售取值基础数据!$B:$B,FF$4),($L11-SUM($P11:FE11))*100%/(180-FE$4))</f>
        <v>0</v>
      </c>
      <c r="FG11" s="23">
        <f>IF($C11&gt;FG$4,SUMIFS(销售取值基础数据!$J:$J,销售取值基础数据!$I:$I,$A11,销售取值基础数据!$B:$B,FG$4),($L11-SUM($P11:FF11))*100%/(180-FF$4))</f>
        <v>0</v>
      </c>
      <c r="FH11" s="23">
        <f>IF($C11&gt;FH$4,SUMIFS(销售取值基础数据!$J:$J,销售取值基础数据!$I:$I,$A11,销售取值基础数据!$B:$B,FH$4),($L11-SUM($P11:FG11))*100%/(180-FG$4))</f>
        <v>0</v>
      </c>
      <c r="FI11" s="23">
        <f>IF($C11&gt;FI$4,SUMIFS(销售取值基础数据!$J:$J,销售取值基础数据!$I:$I,$A11,销售取值基础数据!$B:$B,FI$4),($L11-SUM($P11:FH11))*100%/(180-FH$4))</f>
        <v>0</v>
      </c>
      <c r="FJ11" s="23">
        <f>IF($C11&gt;FJ$4,SUMIFS(销售取值基础数据!$J:$J,销售取值基础数据!$I:$I,$A11,销售取值基础数据!$B:$B,FJ$4),($L11-SUM($P11:FI11))*100%/(180-FI$4))</f>
        <v>0</v>
      </c>
      <c r="FK11" s="23">
        <f>IF($C11&gt;FK$4,SUMIFS(销售取值基础数据!$J:$J,销售取值基础数据!$I:$I,$A11,销售取值基础数据!$B:$B,FK$4),($L11-SUM($P11:FJ11))*100%/(180-FJ$4))</f>
        <v>0</v>
      </c>
      <c r="FL11" s="23">
        <f>IF($C11&gt;FL$4,SUMIFS(销售取值基础数据!$J:$J,销售取值基础数据!$I:$I,$A11,销售取值基础数据!$B:$B,FL$4),($L11-SUM($P11:FK11))*100%/(180-FK$4))</f>
        <v>0</v>
      </c>
      <c r="FM11" s="23">
        <f>IF($C11&gt;FM$4,SUMIFS(销售取值基础数据!$J:$J,销售取值基础数据!$I:$I,$A11,销售取值基础数据!$B:$B,FM$4),($L11-SUM($P11:FL11))*100%/(180-FL$4))</f>
        <v>0</v>
      </c>
      <c r="FN11" s="23">
        <f>IF($C11&gt;FN$4,SUMIFS(销售取值基础数据!$J:$J,销售取值基础数据!$I:$I,$A11,销售取值基础数据!$B:$B,FN$4),($L11-SUM($P11:FM11))*100%/(180-FM$4))</f>
        <v>0</v>
      </c>
      <c r="FO11" s="23">
        <f>IF($C11&gt;FO$4,SUMIFS(销售取值基础数据!$J:$J,销售取值基础数据!$I:$I,$A11,销售取值基础数据!$B:$B,FO$4),($L11-SUM($P11:FN11))*100%/(180-FN$4))</f>
        <v>0</v>
      </c>
      <c r="FP11" s="23">
        <f>IF($C11&gt;FP$4,SUMIFS(销售取值基础数据!$J:$J,销售取值基础数据!$I:$I,$A11,销售取值基础数据!$B:$B,FP$4),($L11-SUM($P11:FO11))*100%/(180-FO$4))</f>
        <v>0</v>
      </c>
      <c r="FQ11" s="23">
        <f>IF($C11&gt;FQ$4,SUMIFS(销售取值基础数据!$J:$J,销售取值基础数据!$I:$I,$A11,销售取值基础数据!$B:$B,FQ$4),($L11-SUM($P11:FP11))*100%/(180-FP$4))</f>
        <v>0</v>
      </c>
      <c r="FR11" s="23">
        <f>IF($C11&gt;FR$4,SUMIFS(销售取值基础数据!$J:$J,销售取值基础数据!$I:$I,$A11,销售取值基础数据!$B:$B,FR$4),($L11-SUM($P11:FQ11))*100%/(180-FQ$4))</f>
        <v>0</v>
      </c>
      <c r="FS11" s="23">
        <f>IF($C11&gt;FS$4,SUMIFS(销售取值基础数据!$J:$J,销售取值基础数据!$I:$I,$A11,销售取值基础数据!$B:$B,FS$4),($L11-SUM($P11:FR11))*100%/(180-FR$4))</f>
        <v>0</v>
      </c>
      <c r="FT11" s="23">
        <f>IF($C11&gt;FT$4,SUMIFS(销售取值基础数据!$J:$J,销售取值基础数据!$I:$I,$A11,销售取值基础数据!$B:$B,FT$4),($L11-SUM($P11:FS11))*100%/(180-FS$4))</f>
        <v>0</v>
      </c>
      <c r="FU11" s="23">
        <f>IF($C11&gt;FU$4,SUMIFS(销售取值基础数据!$J:$J,销售取值基础数据!$I:$I,$A11,销售取值基础数据!$B:$B,FU$4),($L11-SUM($P11:FT11))*100%/(180-FT$4))</f>
        <v>0</v>
      </c>
      <c r="FV11" s="23">
        <f>IF($C11&gt;FV$4,SUMIFS(销售取值基础数据!$J:$J,销售取值基础数据!$I:$I,$A11,销售取值基础数据!$B:$B,FV$4),($L11-SUM($P11:FU11))*100%/(180-FU$4))</f>
        <v>0</v>
      </c>
      <c r="FW11" s="23">
        <f>IF($C11&gt;FW$4,SUMIFS(销售取值基础数据!$J:$J,销售取值基础数据!$I:$I,$A11,销售取值基础数据!$B:$B,FW$4),($L11-SUM($P11:FV11))*100%/(180-FV$4))</f>
        <v>0</v>
      </c>
      <c r="FX11" s="23">
        <f>IF($C11&gt;FX$4,SUMIFS(销售取值基础数据!$J:$J,销售取值基础数据!$I:$I,$A11,销售取值基础数据!$B:$B,FX$4),($L11-SUM($P11:FW11))*100%/(180-FW$4))</f>
        <v>0</v>
      </c>
      <c r="FY11" s="23">
        <f>IF($C11&gt;FY$4,SUMIFS(销售取值基础数据!$J:$J,销售取值基础数据!$I:$I,$A11,销售取值基础数据!$B:$B,FY$4),($L11-SUM($P11:FX11))*100%/(180-FX$4))</f>
        <v>0</v>
      </c>
      <c r="FZ11" s="23">
        <f>IF($C11&gt;FZ$4,SUMIFS(销售取值基础数据!$J:$J,销售取值基础数据!$I:$I,$A11,销售取值基础数据!$B:$B,FZ$4),($L11-SUM($P11:FY11))*100%/(180-FY$4))</f>
        <v>0</v>
      </c>
      <c r="GA11" s="23">
        <f>IF($C11&gt;GA$4,SUMIFS(销售取值基础数据!$J:$J,销售取值基础数据!$I:$I,$A11,销售取值基础数据!$B:$B,GA$4),($L11-SUM($P11:FZ11))*100%/(180-FZ$4))</f>
        <v>0</v>
      </c>
      <c r="GB11" s="23">
        <f>IF($C11&gt;GB$4,SUMIFS(销售取值基础数据!$J:$J,销售取值基础数据!$I:$I,$A11,销售取值基础数据!$B:$B,GB$4),($L11-SUM($P11:GA11))*100%/(180-GA$4))</f>
        <v>0</v>
      </c>
      <c r="GC11" s="23">
        <f>IF($C11&gt;GC$4,SUMIFS(销售取值基础数据!$J:$J,销售取值基础数据!$I:$I,$A11,销售取值基础数据!$B:$B,GC$4),($L11-SUM($P11:GB11))*100%/(180-GB$4))</f>
        <v>0</v>
      </c>
      <c r="GD11" s="23">
        <f>IF($C11&gt;GD$4,SUMIFS(销售取值基础数据!$J:$J,销售取值基础数据!$I:$I,$A11,销售取值基础数据!$B:$B,GD$4),($L11-SUM($P11:GC11))*100%/(180-GC$4))</f>
        <v>0</v>
      </c>
      <c r="GE11" s="23">
        <f>IF($C11&gt;GE$4,SUMIFS(销售取值基础数据!$J:$J,销售取值基础数据!$I:$I,$A11,销售取值基础数据!$B:$B,GE$4),($L11-SUM($P11:GD11))*100%/(180-GD$4))</f>
        <v>0</v>
      </c>
      <c r="GF11" s="23">
        <f>IF($C11&gt;GF$4,SUMIFS(销售取值基础数据!$J:$J,销售取值基础数据!$I:$I,$A11,销售取值基础数据!$B:$B,GF$4),($L11-SUM($P11:GE11))*100%/(180-GE$4))</f>
        <v>0</v>
      </c>
      <c r="GG11" s="23">
        <f>IF($C11&gt;GG$4,SUMIFS(销售取值基础数据!$J:$J,销售取值基础数据!$I:$I,$A11,销售取值基础数据!$B:$B,GG$4),($L11-SUM($P11:GF11))*100%/(180-GF$4))</f>
        <v>0</v>
      </c>
      <c r="GH11" s="23">
        <f>IF($C11&gt;GH$4,SUMIFS(销售取值基础数据!$J:$J,销售取值基础数据!$I:$I,$A11,销售取值基础数据!$B:$B,GH$4),($L11-SUM($P11:GG11))*100%/(180-GG$4))</f>
        <v>0</v>
      </c>
      <c r="GI11" s="23">
        <f>IF($C11&gt;GI$4,SUMIFS(销售取值基础数据!$J:$J,销售取值基础数据!$I:$I,$A11,销售取值基础数据!$B:$B,GI$4),($L11-SUM($P11:GH11))*100%/(180-GH$4))</f>
        <v>0</v>
      </c>
      <c r="GJ11" s="23">
        <f>IF($C11&gt;GJ$4,SUMIFS(销售取值基础数据!$J:$J,销售取值基础数据!$I:$I,$A11,销售取值基础数据!$B:$B,GJ$4),($L11-SUM($P11:GI11))*100%/(180-GI$4))</f>
        <v>0</v>
      </c>
      <c r="GK11" s="23">
        <f>IF($C11&gt;GK$4,SUMIFS(销售取值基础数据!$J:$J,销售取值基础数据!$I:$I,$A11,销售取值基础数据!$B:$B,GK$4),($L11-SUM($P11:GJ11))*100%/(180-GJ$4))</f>
        <v>0</v>
      </c>
      <c r="GL11" s="23">
        <f>IF($C11&gt;GL$4,SUMIFS(销售取值基础数据!$J:$J,销售取值基础数据!$I:$I,$A11,销售取值基础数据!$B:$B,GL$4),($L11-SUM($P11:GK11))*100%/(180-GK$4))</f>
        <v>0</v>
      </c>
      <c r="GM11" s="23">
        <f>IF($C11&gt;GM$4,SUMIFS(销售取值基础数据!$J:$J,销售取值基础数据!$I:$I,$A11,销售取值基础数据!$B:$B,GM$4),($L11-SUM($P11:GL11))*100%/(180-GL$4))</f>
        <v>0</v>
      </c>
    </row>
    <row r="12" spans="1:195" x14ac:dyDescent="0.25">
      <c r="A12" s="7"/>
      <c r="B12" s="8"/>
      <c r="C12" s="9">
        <v>46195</v>
      </c>
      <c r="D12" s="9"/>
      <c r="E12" s="9">
        <v>0</v>
      </c>
      <c r="F12" s="9"/>
      <c r="G12" s="9"/>
      <c r="H12" s="10" t="e">
        <v>#DIV/0!</v>
      </c>
      <c r="I12" s="9"/>
      <c r="J12" s="9">
        <v>0</v>
      </c>
      <c r="K12" s="9"/>
      <c r="L12" s="9"/>
      <c r="M12" s="11">
        <v>0</v>
      </c>
      <c r="N12" s="11" t="s">
        <v>98</v>
      </c>
      <c r="O12" s="22"/>
      <c r="P12" s="23">
        <f>SUMIFS(销售取值基础数据!J:J,销售取值基础数据!I:I,$A12,销售取值基础数据!B:B,$P$4)</f>
        <v>0</v>
      </c>
      <c r="Q12" s="23">
        <f>IF($C12&gt;Q$4,SUMIFS(销售取值基础数据!J:J,销售取值基础数据!I:I,$A12,销售取值基础数据!B:B,Q$4),($L12-SUM($P12))*80%/(180-P$4))</f>
        <v>0</v>
      </c>
      <c r="R12" s="23">
        <f>IF($C12&gt;R$4,SUMIFS(销售取值基础数据!$J:$J,销售取值基础数据!$I:$I,$A12,销售取值基础数据!$B:$B,R$4),($L12-SUM($P12:Q12))*80%/(180-Q$4))</f>
        <v>0</v>
      </c>
      <c r="S12" s="23">
        <f>IF($C12&gt;S$4,SUMIFS(销售取值基础数据!$J:$J,销售取值基础数据!$I:$I,$A12,销售取值基础数据!$B:$B,S$4),($L12-SUM($P12:R12))*80%/(180-R$4))</f>
        <v>0</v>
      </c>
      <c r="T12" s="23">
        <f>IF($C12&gt;T$4,SUMIFS(销售取值基础数据!$J:$J,销售取值基础数据!$I:$I,$A12,销售取值基础数据!$B:$B,T$4),($L12-SUM($P12:S12))*80%/(180-S$4))</f>
        <v>0</v>
      </c>
      <c r="U12" s="23">
        <f>IF($C12&gt;U$4,SUMIFS(销售取值基础数据!$J:$J,销售取值基础数据!$I:$I,$A12,销售取值基础数据!$B:$B,U$4),($L12-SUM($P12:T12))*80%/(180-T$4))</f>
        <v>0</v>
      </c>
      <c r="V12" s="23">
        <f>IF($C12&gt;V$4,SUMIFS(销售取值基础数据!$J:$J,销售取值基础数据!$I:$I,$A12,销售取值基础数据!$B:$B,V$4),($L12-SUM($P12:U12))*80%/(180-U$4))</f>
        <v>0</v>
      </c>
      <c r="W12" s="23">
        <f>IF($C12&gt;W$4,SUMIFS(销售取值基础数据!$J:$J,销售取值基础数据!$I:$I,$A12,销售取值基础数据!$B:$B,W$4),($L12-SUM($P12:V12))*80%/(180-V$4))</f>
        <v>0</v>
      </c>
      <c r="X12" s="23">
        <f>IF($C12&gt;X$4,SUMIFS(销售取值基础数据!$J:$J,销售取值基础数据!$I:$I,$A12,销售取值基础数据!$B:$B,X$4),($L12-SUM($P12:W12))*80%/(180-W$4))</f>
        <v>0</v>
      </c>
      <c r="Y12" s="23">
        <f>IF($C12&gt;Y$4,SUMIFS(销售取值基础数据!$J:$J,销售取值基础数据!$I:$I,$A12,销售取值基础数据!$B:$B,Y$4),($L12-SUM($P12:X12))*80%/(180-X$4))</f>
        <v>0</v>
      </c>
      <c r="Z12" s="23">
        <f>IF($C12&gt;Z$4,SUMIFS(销售取值基础数据!$J:$J,销售取值基础数据!$I:$I,$A12,销售取值基础数据!$B:$B,Z$4),($L12-SUM($P12:Y12))*80%/(180-Y$4))</f>
        <v>0</v>
      </c>
      <c r="AA12" s="23">
        <f>IF($C12&gt;AA$4,SUMIFS(销售取值基础数据!$J:$J,销售取值基础数据!$I:$I,$A12,销售取值基础数据!$B:$B,AA$4),($L12-SUM($P12:Z12))*80%/(180-Z$4))</f>
        <v>0</v>
      </c>
      <c r="AB12" s="23">
        <f>IF($C12&gt;AB$4,SUMIFS(销售取值基础数据!$J:$J,销售取值基础数据!$I:$I,$A12,销售取值基础数据!$B:$B,AB$4),($L12-SUM($P12:AA12))*80%/(180-AA$4))</f>
        <v>0</v>
      </c>
      <c r="AC12" s="23">
        <f>IF($C12&gt;AC$4,SUMIFS(销售取值基础数据!$J:$J,销售取值基础数据!$I:$I,$A12,销售取值基础数据!$B:$B,AC$4),($L12-SUM($P12:AB12))*80%/(180-AB$4))</f>
        <v>0</v>
      </c>
      <c r="AD12" s="23">
        <f>IF($C12&gt;AD$4,SUMIFS(销售取值基础数据!$J:$J,销售取值基础数据!$I:$I,$A12,销售取值基础数据!$B:$B,AD$4),($L12-SUM($P12:AC12))*80%/(180-AC$4))</f>
        <v>0</v>
      </c>
      <c r="AE12" s="23">
        <f>IF($C12&gt;AE$4,SUMIFS(销售取值基础数据!$J:$J,销售取值基础数据!$I:$I,$A12,销售取值基础数据!$B:$B,AE$4),($L12-SUM($P12:AD12))*80%/(180-AD$4))</f>
        <v>0</v>
      </c>
      <c r="AF12" s="23">
        <f>IF($C12&gt;AF$4,SUMIFS(销售取值基础数据!$J:$J,销售取值基础数据!$I:$I,$A12,销售取值基础数据!$B:$B,AF$4),($L12-SUM($P12:AE12))*80%/(180-AE$4))</f>
        <v>0</v>
      </c>
      <c r="AG12" s="23">
        <f>IF($C12&gt;AG$4,SUMIFS(销售取值基础数据!$J:$J,销售取值基础数据!$I:$I,$A12,销售取值基础数据!$B:$B,AG$4),($L12-SUM($P12:AF12))*80%/(180-AF$4))</f>
        <v>0</v>
      </c>
      <c r="AH12" s="23">
        <f>IF($C12&gt;AH$4,SUMIFS(销售取值基础数据!$J:$J,销售取值基础数据!$I:$I,$A12,销售取值基础数据!$B:$B,AH$4),($L12-SUM($P12:AG12))*80%/(180-AG$4))</f>
        <v>0</v>
      </c>
      <c r="AI12" s="23">
        <f>IF($C12&gt;AI$4,SUMIFS(销售取值基础数据!$J:$J,销售取值基础数据!$I:$I,$A12,销售取值基础数据!$B:$B,AI$4),($L12-SUM($P12:AH12))*80%/(180-AH$4))</f>
        <v>0</v>
      </c>
      <c r="AJ12" s="23">
        <f>IF($C12&gt;AJ$4,SUMIFS(销售取值基础数据!$J:$J,销售取值基础数据!$I:$I,$A12,销售取值基础数据!$B:$B,AJ$4),($L12-SUM($P12:AI12))*80%/(180-AI$4))</f>
        <v>0</v>
      </c>
      <c r="AK12" s="23">
        <f>IF($C12&gt;AK$4,SUMIFS(销售取值基础数据!$J:$J,销售取值基础数据!$I:$I,$A12,销售取值基础数据!$B:$B,AK$4),($L12-SUM($P12:AJ12))*80%/(180-AJ$4))</f>
        <v>0</v>
      </c>
      <c r="AL12" s="23">
        <f>IF($C12&gt;AL$4,SUMIFS(销售取值基础数据!$J:$J,销售取值基础数据!$I:$I,$A12,销售取值基础数据!$B:$B,AL$4),($L12-SUM($P12:AK12))*80%/(180-AK$4))</f>
        <v>0</v>
      </c>
      <c r="AM12" s="23">
        <f>IF($C12&gt;AM$4,SUMIFS(销售取值基础数据!$J:$J,销售取值基础数据!$I:$I,$A12,销售取值基础数据!$B:$B,AM$4),($L12-SUM($P12:AL12))*80%/(180-AL$4))</f>
        <v>0</v>
      </c>
      <c r="AN12" s="23">
        <f>IF($C12&gt;AN$4,SUMIFS(销售取值基础数据!$J:$J,销售取值基础数据!$I:$I,$A12,销售取值基础数据!$B:$B,AN$4),($L12-SUM($P12:AM12))*80%/(180-AM$4))</f>
        <v>0</v>
      </c>
      <c r="AO12" s="23">
        <f>IF($C12&gt;AO$4,SUMIFS(销售取值基础数据!$J:$J,销售取值基础数据!$I:$I,$A12,销售取值基础数据!$B:$B,AO$4),($L12-SUM($P12:AN12))*80%/(180-AN$4))</f>
        <v>0</v>
      </c>
      <c r="AP12" s="23">
        <f>IF($C12&gt;AP$4,SUMIFS(销售取值基础数据!$J:$J,销售取值基础数据!$I:$I,$A12,销售取值基础数据!$B:$B,AP$4),($L12-SUM($P12:AO12))*80%/(180-AO$4))</f>
        <v>0</v>
      </c>
      <c r="AQ12" s="23">
        <f>IF($C12&gt;AQ$4,SUMIFS(销售取值基础数据!$J:$J,销售取值基础数据!$I:$I,$A12,销售取值基础数据!$B:$B,AQ$4),($L12-SUM($P12:AP12))*80%/(180-AP$4))</f>
        <v>0</v>
      </c>
      <c r="AR12" s="23">
        <f>IF($C12&gt;AR$4,SUMIFS(销售取值基础数据!$J:$J,销售取值基础数据!$I:$I,$A12,销售取值基础数据!$B:$B,AR$4),($L12-SUM($P12:AQ12))*80%/(180-AQ$4))</f>
        <v>0</v>
      </c>
      <c r="AS12" s="23">
        <f>IF($C12&gt;AS$4,SUMIFS(销售取值基础数据!$J:$J,销售取值基础数据!$I:$I,$A12,销售取值基础数据!$B:$B,AS$4),($L12-SUM($P12:AR12))*80%/(180-AR$4))</f>
        <v>0</v>
      </c>
      <c r="AT12" s="23">
        <f>IF($C12&gt;AT$4,SUMIFS(销售取值基础数据!$J:$J,销售取值基础数据!$I:$I,$A12,销售取值基础数据!$B:$B,AT$4),($L12-SUM($P12:AS12))*110%/(180-AS$4))</f>
        <v>0</v>
      </c>
      <c r="AU12" s="23">
        <f>IF($C12&gt;AU$4,SUMIFS(销售取值基础数据!$J:$J,销售取值基础数据!$I:$I,$A12,销售取值基础数据!$B:$B,AU$4),($L12-SUM($P12:AT12))*110%/(180-AT$4))</f>
        <v>0</v>
      </c>
      <c r="AV12" s="23">
        <f>IF($C12&gt;AV$4,SUMIFS(销售取值基础数据!$J:$J,销售取值基础数据!$I:$I,$A12,销售取值基础数据!$B:$B,AV$4),($L12-SUM($P12:AU12))*110%/(180-AU$4))</f>
        <v>0</v>
      </c>
      <c r="AW12" s="23">
        <f>IF($C12&gt;AW$4,SUMIFS(销售取值基础数据!$J:$J,销售取值基础数据!$I:$I,$A12,销售取值基础数据!$B:$B,AW$4),($L12-SUM($P12:AV12))*110%/(180-AV$4))</f>
        <v>0</v>
      </c>
      <c r="AX12" s="23">
        <f>IF($C12&gt;AX$4,SUMIFS(销售取值基础数据!$J:$J,销售取值基础数据!$I:$I,$A12,销售取值基础数据!$B:$B,AX$4),($L12-SUM($P12:AW12))*110%/(180-AW$4))</f>
        <v>0</v>
      </c>
      <c r="AY12" s="23">
        <f>IF($C12&gt;AY$4,SUMIFS(销售取值基础数据!$J:$J,销售取值基础数据!$I:$I,$A12,销售取值基础数据!$B:$B,AY$4),($L12-SUM($P12:AX12))*110%/(180-AX$4))</f>
        <v>0</v>
      </c>
      <c r="AZ12" s="23">
        <f>IF($C12&gt;AZ$4,SUMIFS(销售取值基础数据!$J:$J,销售取值基础数据!$I:$I,$A12,销售取值基础数据!$B:$B,AZ$4),($L12-SUM($P12:AY12))*110%/(180-AY$4))</f>
        <v>0</v>
      </c>
      <c r="BA12" s="23">
        <f>IF($C12&gt;BA$4,SUMIFS(销售取值基础数据!$J:$J,销售取值基础数据!$I:$I,$A12,销售取值基础数据!$B:$B,BA$4),($L12-SUM($P12:AZ12))*110%/(180-AZ$4))</f>
        <v>0</v>
      </c>
      <c r="BB12" s="23">
        <f>IF($C12&gt;BB$4,SUMIFS(销售取值基础数据!$J:$J,销售取值基础数据!$I:$I,$A12,销售取值基础数据!$B:$B,BB$4),($L12-SUM($P12:BA12))*110%/(180-BA$4))</f>
        <v>0</v>
      </c>
      <c r="BC12" s="23">
        <f>IF($C12&gt;BC$4,SUMIFS(销售取值基础数据!$J:$J,销售取值基础数据!$I:$I,$A12,销售取值基础数据!$B:$B,BC$4),($L12-SUM($P12:BB12))*110%/(180-BB$4))</f>
        <v>0</v>
      </c>
      <c r="BD12" s="23">
        <f>IF($C12&gt;BD$4,SUMIFS(销售取值基础数据!$J:$J,销售取值基础数据!$I:$I,$A12,销售取值基础数据!$B:$B,BD$4),($L12-SUM($P12:BC12))*110%/(180-BC$4))</f>
        <v>0</v>
      </c>
      <c r="BE12" s="23">
        <f>IF($C12&gt;BE$4,SUMIFS(销售取值基础数据!$J:$J,销售取值基础数据!$I:$I,$A12,销售取值基础数据!$B:$B,BE$4),($L12-SUM($P12:BD12))*110%/(180-BD$4))</f>
        <v>0</v>
      </c>
      <c r="BF12" s="23">
        <f>IF($C12&gt;BF$4,SUMIFS(销售取值基础数据!$J:$J,销售取值基础数据!$I:$I,$A12,销售取值基础数据!$B:$B,BF$4),($L12-SUM($P12:BE12))*110%/(180-BE$4))</f>
        <v>0</v>
      </c>
      <c r="BG12" s="23">
        <f>IF($C12&gt;BG$4,SUMIFS(销售取值基础数据!$J:$J,销售取值基础数据!$I:$I,$A12,销售取值基础数据!$B:$B,BG$4),($L12-SUM($P12:BF12))*110%/(180-BF$4))</f>
        <v>0</v>
      </c>
      <c r="BH12" s="23">
        <f>IF($C12&gt;BH$4,SUMIFS(销售取值基础数据!$J:$J,销售取值基础数据!$I:$I,$A12,销售取值基础数据!$B:$B,BH$4),($L12-SUM($P12:BG12))*110%/(180-BG$4))</f>
        <v>0</v>
      </c>
      <c r="BI12" s="23">
        <f>IF($C12&gt;BI$4,SUMIFS(销售取值基础数据!$J:$J,销售取值基础数据!$I:$I,$A12,销售取值基础数据!$B:$B,BI$4),($L12-SUM($P12:BH12))*110%/(180-BH$4))</f>
        <v>0</v>
      </c>
      <c r="BJ12" s="23">
        <f>IF($C12&gt;BJ$4,SUMIFS(销售取值基础数据!$J:$J,销售取值基础数据!$I:$I,$A12,销售取值基础数据!$B:$B,BJ$4),($L12-SUM($P12:BI12))*110%/(180-BI$4))</f>
        <v>0</v>
      </c>
      <c r="BK12" s="23">
        <f>IF($C12&gt;BK$4,SUMIFS(销售取值基础数据!$J:$J,销售取值基础数据!$I:$I,$A12,销售取值基础数据!$B:$B,BK$4),($L12-SUM($P12:BJ12))*110%/(180-BJ$4))</f>
        <v>0</v>
      </c>
      <c r="BL12" s="23">
        <f>IF($C12&gt;BL$4,SUMIFS(销售取值基础数据!$J:$J,销售取值基础数据!$I:$I,$A12,销售取值基础数据!$B:$B,BL$4),($L12-SUM($P12:BK12))*110%/(180-BK$4))</f>
        <v>0</v>
      </c>
      <c r="BM12" s="23">
        <f>IF($C12&gt;BM$4,SUMIFS(销售取值基础数据!$J:$J,销售取值基础数据!$I:$I,$A12,销售取值基础数据!$B:$B,BM$4),($L12-SUM($P12:BL12))*110%/(180-BL$4))</f>
        <v>0</v>
      </c>
      <c r="BN12" s="23">
        <f>IF($C12&gt;BN$4,SUMIFS(销售取值基础数据!$J:$J,销售取值基础数据!$I:$I,$A12,销售取值基础数据!$B:$B,BN$4),($L12-SUM($P12:BM12))*110%/(180-BM$4))</f>
        <v>0</v>
      </c>
      <c r="BO12" s="23">
        <f>IF($C12&gt;BO$4,SUMIFS(销售取值基础数据!$J:$J,销售取值基础数据!$I:$I,$A12,销售取值基础数据!$B:$B,BO$4),($L12-SUM($P12:BN12))*110%/(180-BN$4))</f>
        <v>0</v>
      </c>
      <c r="BP12" s="23">
        <f>IF($C12&gt;BP$4,SUMIFS(销售取值基础数据!$J:$J,销售取值基础数据!$I:$I,$A12,销售取值基础数据!$B:$B,BP$4),($L12-SUM($P12:BO12))*110%/(180-BO$4))</f>
        <v>0</v>
      </c>
      <c r="BQ12" s="23">
        <f>IF($C12&gt;BQ$4,SUMIFS(销售取值基础数据!$J:$J,销售取值基础数据!$I:$I,$A12,销售取值基础数据!$B:$B,BQ$4),($L12-SUM($P12:BP12))*110%/(180-BP$4))</f>
        <v>0</v>
      </c>
      <c r="BR12" s="23">
        <f>IF($C12&gt;BR$4,SUMIFS(销售取值基础数据!$J:$J,销售取值基础数据!$I:$I,$A12,销售取值基础数据!$B:$B,BR$4),($L12-SUM($P12:BQ12))*110%/(180-BQ$4))</f>
        <v>0</v>
      </c>
      <c r="BS12" s="23">
        <f>IF($C12&gt;BS$4,SUMIFS(销售取值基础数据!$J:$J,销售取值基础数据!$I:$I,$A12,销售取值基础数据!$B:$B,BS$4),($L12-SUM($P12:BR12))*110%/(180-BR$4))</f>
        <v>0</v>
      </c>
      <c r="BT12" s="23">
        <f>IF($C12&gt;BT$4,SUMIFS(销售取值基础数据!$J:$J,销售取值基础数据!$I:$I,$A12,销售取值基础数据!$B:$B,BT$4),($L12-SUM($P12:BS12))*110%/(180-BS$4))</f>
        <v>0</v>
      </c>
      <c r="BU12" s="23">
        <f>IF($C12&gt;BU$4,SUMIFS(销售取值基础数据!$J:$J,销售取值基础数据!$I:$I,$A12,销售取值基础数据!$B:$B,BU$4),($L12-SUM($P12:BT12))*110%/(180-BT$4))</f>
        <v>0</v>
      </c>
      <c r="BV12" s="23">
        <f>IF($C12&gt;BV$4,SUMIFS(销售取值基础数据!$J:$J,销售取值基础数据!$I:$I,$A12,销售取值基础数据!$B:$B,BV$4),($L12-SUM($P12:BU12))*110%/(180-BU$4))</f>
        <v>0</v>
      </c>
      <c r="BW12" s="23">
        <f>IF($C12&gt;BW$4,SUMIFS(销售取值基础数据!$J:$J,销售取值基础数据!$I:$I,$A12,销售取值基础数据!$B:$B,BW$4),($L12-SUM($P12:BV12))*110%/(180-BV$4))</f>
        <v>0</v>
      </c>
      <c r="BX12" s="23">
        <f>IF($C12&gt;BX$4,SUMIFS(销售取值基础数据!$J:$J,销售取值基础数据!$I:$I,$A12,销售取值基础数据!$B:$B,BX$4),($L12-SUM($P12:BW12))*110%/(180-BW$4))</f>
        <v>0</v>
      </c>
      <c r="BY12" s="23">
        <f>IF($C12&gt;BY$4,SUMIFS(销售取值基础数据!$J:$J,销售取值基础数据!$I:$I,$A12,销售取值基础数据!$B:$B,BY$4),($L12-SUM($P12:BX12))*110%/(180-BX$4))</f>
        <v>0</v>
      </c>
      <c r="BZ12" s="23">
        <f>IF($C12&gt;BZ$4,SUMIFS(销售取值基础数据!$J:$J,销售取值基础数据!$I:$I,$A12,销售取值基础数据!$B:$B,BZ$4),($L12-SUM($P12:BY12))*110%/(180-BY$4))</f>
        <v>0</v>
      </c>
      <c r="CA12" s="23">
        <f>IF($C12&gt;CA$4,SUMIFS(销售取值基础数据!$J:$J,销售取值基础数据!$I:$I,$A12,销售取值基础数据!$B:$B,CA$4),($L12-SUM($P12:BZ12))*110%/(180-BZ$4))</f>
        <v>0</v>
      </c>
      <c r="CB12" s="23">
        <f>IF($C12&gt;CB$4,SUMIFS(销售取值基础数据!$J:$J,销售取值基础数据!$I:$I,$A12,销售取值基础数据!$B:$B,CB$4),($L12-SUM($P12:CA12))*110%/(180-CA$4))</f>
        <v>0</v>
      </c>
      <c r="CC12" s="23">
        <f>IF($C12&gt;CC$4,SUMIFS(销售取值基础数据!$J:$J,销售取值基础数据!$I:$I,$A12,销售取值基础数据!$B:$B,CC$4),($L12-SUM($P12:CB12))*110%/(180-CB$4))</f>
        <v>0</v>
      </c>
      <c r="CD12" s="23">
        <f>IF($C12&gt;CD$4,SUMIFS(销售取值基础数据!$J:$J,销售取值基础数据!$I:$I,$A12,销售取值基础数据!$B:$B,CD$4),($L12-SUM($P12:CC12))*110%/(180-CC$4))</f>
        <v>0</v>
      </c>
      <c r="CE12" s="23">
        <f>IF($C12&gt;CE$4,SUMIFS(销售取值基础数据!$J:$J,销售取值基础数据!$I:$I,$A12,销售取值基础数据!$B:$B,CE$4),($L12-SUM($P12:CD12))*110%/(180-CD$4))</f>
        <v>0</v>
      </c>
      <c r="CF12" s="23">
        <f>IF($C12&gt;CF$4,SUMIFS(销售取值基础数据!$J:$J,销售取值基础数据!$I:$I,$A12,销售取值基础数据!$B:$B,CF$4),($L12-SUM($P12:CE12))*110%/(180-CE$4))</f>
        <v>0</v>
      </c>
      <c r="CG12" s="23">
        <f>IF($C12&gt;CG$4,SUMIFS(销售取值基础数据!$J:$J,销售取值基础数据!$I:$I,$A12,销售取值基础数据!$B:$B,CG$4),($L12-SUM($P12:CF12))*110%/(180-CF$4))</f>
        <v>0</v>
      </c>
      <c r="CH12" s="23">
        <f>IF($C12&gt;CH$4,SUMIFS(销售取值基础数据!$J:$J,销售取值基础数据!$I:$I,$A12,销售取值基础数据!$B:$B,CH$4),($L12-SUM($P12:CG12))*110%/(180-CG$4))</f>
        <v>0</v>
      </c>
      <c r="CI12" s="23">
        <f>IF($C12&gt;CI$4,SUMIFS(销售取值基础数据!$J:$J,销售取值基础数据!$I:$I,$A12,销售取值基础数据!$B:$B,CI$4),($L12-SUM($P12:CH12))*110%/(180-CH$4))</f>
        <v>0</v>
      </c>
      <c r="CJ12" s="23">
        <f>IF($C12&gt;CJ$4,SUMIFS(销售取值基础数据!$J:$J,销售取值基础数据!$I:$I,$A12,销售取值基础数据!$B:$B,CJ$4),($L12-SUM($P12:CI12))*110%/(180-CI$4))</f>
        <v>0</v>
      </c>
      <c r="CK12" s="23">
        <f>IF($C12&gt;CK$4,SUMIFS(销售取值基础数据!$J:$J,销售取值基础数据!$I:$I,$A12,销售取值基础数据!$B:$B,CK$4),($L12-SUM($P12:CJ12))*110%/(180-CJ$4))</f>
        <v>0</v>
      </c>
      <c r="CL12" s="23">
        <f>IF($C12&gt;CL$4,SUMIFS(销售取值基础数据!$J:$J,销售取值基础数据!$I:$I,$A12,销售取值基础数据!$B:$B,CL$4),($L12-SUM($P12:CK12))*110%/(180-CK$4))</f>
        <v>0</v>
      </c>
      <c r="CM12" s="23">
        <f>IF($C12&gt;CM$4,SUMIFS(销售取值基础数据!$J:$J,销售取值基础数据!$I:$I,$A12,销售取值基础数据!$B:$B,CM$4),($L12-SUM($P12:CL12))*110%/(180-CL$4))</f>
        <v>0</v>
      </c>
      <c r="CN12" s="23">
        <f>IF($C12&gt;CN$4,SUMIFS(销售取值基础数据!$J:$J,销售取值基础数据!$I:$I,$A12,销售取值基础数据!$B:$B,CN$4),($L12-SUM($P12:CM12))*110%/(180-CM$4))</f>
        <v>0</v>
      </c>
      <c r="CO12" s="23">
        <f>IF($C12&gt;CO$4,SUMIFS(销售取值基础数据!$J:$J,销售取值基础数据!$I:$I,$A12,销售取值基础数据!$B:$B,CO$4),($L12-SUM($P12:CN12))*110%/(180-CN$4))</f>
        <v>0</v>
      </c>
      <c r="CP12" s="23">
        <f>IF($C12&gt;CP$4,SUMIFS(销售取值基础数据!$J:$J,销售取值基础数据!$I:$I,$A12,销售取值基础数据!$B:$B,CP$4),($L12-SUM($P12:CO12))*110%/(180-CO$4))</f>
        <v>0</v>
      </c>
      <c r="CQ12" s="23">
        <f>IF($C12&gt;CQ$4,SUMIFS(销售取值基础数据!$J:$J,销售取值基础数据!$I:$I,$A12,销售取值基础数据!$B:$B,CQ$4),($L12-SUM($P12:CP12))*110%/(180-CP$4))</f>
        <v>0</v>
      </c>
      <c r="CR12" s="23">
        <f>IF($C12&gt;CR$4,SUMIFS(销售取值基础数据!$J:$J,销售取值基础数据!$I:$I,$A12,销售取值基础数据!$B:$B,CR$4),($L12-SUM($P12:CQ12))*110%/(180-CQ$4))</f>
        <v>0</v>
      </c>
      <c r="CS12" s="23">
        <f>IF($C12&gt;CS$4,SUMIFS(销售取值基础数据!$J:$J,销售取值基础数据!$I:$I,$A12,销售取值基础数据!$B:$B,CS$4),($L12-SUM($P12:CR12))*110%/(180-CR$4))</f>
        <v>0</v>
      </c>
      <c r="CT12" s="23">
        <f>IF($C12&gt;CT$4,SUMIFS(销售取值基础数据!$J:$J,销售取值基础数据!$I:$I,$A12,销售取值基础数据!$B:$B,CT$4),($L12-SUM($P12:CS12))*110%/(180-CS$4))</f>
        <v>0</v>
      </c>
      <c r="CU12" s="23">
        <f>IF($C12&gt;CU$4,SUMIFS(销售取值基础数据!$J:$J,销售取值基础数据!$I:$I,$A12,销售取值基础数据!$B:$B,CU$4),($L12-SUM($P12:CT12))*110%/(180-CT$4))</f>
        <v>0</v>
      </c>
      <c r="CV12" s="23">
        <f>IF($C12&gt;CV$4,SUMIFS(销售取值基础数据!$J:$J,销售取值基础数据!$I:$I,$A12,销售取值基础数据!$B:$B,CV$4),($L12-SUM($P12:CU12))*110%/(180-CU$4))</f>
        <v>0</v>
      </c>
      <c r="CW12" s="23">
        <f>IF($C12&gt;CW$4,SUMIFS(销售取值基础数据!$J:$J,销售取值基础数据!$I:$I,$A12,销售取值基础数据!$B:$B,CW$4),($L12-SUM($P12:CV12))*110%/(180-CV$4))</f>
        <v>0</v>
      </c>
      <c r="CX12" s="23">
        <f>IF($C12&gt;CX$4,SUMIFS(销售取值基础数据!$J:$J,销售取值基础数据!$I:$I,$A12,销售取值基础数据!$B:$B,CX$4),($L12-SUM($P12:CW12))*110%/(180-CW$4))</f>
        <v>0</v>
      </c>
      <c r="CY12" s="23">
        <f>IF($C12&gt;CY$4,SUMIFS(销售取值基础数据!$J:$J,销售取值基础数据!$I:$I,$A12,销售取值基础数据!$B:$B,CY$4),($L12-SUM($P12:CX12))*110%/(180-CX$4))</f>
        <v>0</v>
      </c>
      <c r="CZ12" s="23">
        <f>IF($C12&gt;CZ$4,SUMIFS(销售取值基础数据!$J:$J,销售取值基础数据!$I:$I,$A12,销售取值基础数据!$B:$B,CZ$4),($L12-SUM($P12:CY12))*110%/(180-CY$4))</f>
        <v>0</v>
      </c>
      <c r="DA12" s="23">
        <f>IF($C12&gt;DA$4,SUMIFS(销售取值基础数据!$J:$J,销售取值基础数据!$I:$I,$A12,销售取值基础数据!$B:$B,DA$4),($L12-SUM($P12:CZ12))*110%/(180-CZ$4))</f>
        <v>0</v>
      </c>
      <c r="DB12" s="23">
        <f>IF($C12&gt;DB$4,SUMIFS(销售取值基础数据!$J:$J,销售取值基础数据!$I:$I,$A12,销售取值基础数据!$B:$B,DB$4),($L12-SUM($P12:DA12))*110%/(180-DA$4))</f>
        <v>0</v>
      </c>
      <c r="DC12" s="23">
        <f>IF($C12&gt;DC$4,SUMIFS(销售取值基础数据!$J:$J,销售取值基础数据!$I:$I,$A12,销售取值基础数据!$B:$B,DC$4),($L12-SUM($P12:DB12))*110%/(180-DB$4))</f>
        <v>0</v>
      </c>
      <c r="DD12" s="23">
        <f>IF($C12&gt;DD$4,SUMIFS(销售取值基础数据!$J:$J,销售取值基础数据!$I:$I,$A12,销售取值基础数据!$B:$B,DD$4),($L12-SUM($P12:DC12))*110%/(180-DC$4))</f>
        <v>0</v>
      </c>
      <c r="DE12" s="23">
        <f>IF($C12&gt;DE$4,SUMIFS(销售取值基础数据!$J:$J,销售取值基础数据!$I:$I,$A12,销售取值基础数据!$B:$B,DE$4),($L12-SUM($P12:DD12))*110%/(180-DD$4))</f>
        <v>0</v>
      </c>
      <c r="DF12" s="23">
        <f>IF($C12&gt;DF$4,SUMIFS(销售取值基础数据!$J:$J,销售取值基础数据!$I:$I,$A12,销售取值基础数据!$B:$B,DF$4),($L12-SUM($P12:DE12))*110%/(180-DE$4))</f>
        <v>0</v>
      </c>
      <c r="DG12" s="23">
        <f>IF($C12&gt;DG$4,SUMIFS(销售取值基础数据!$J:$J,销售取值基础数据!$I:$I,$A12,销售取值基础数据!$B:$B,DG$4),($L12-SUM($P12:DF12))*110%/(180-DF$4))</f>
        <v>0</v>
      </c>
      <c r="DH12" s="23">
        <f>IF($C12&gt;DH$4,SUMIFS(销售取值基础数据!$J:$J,销售取值基础数据!$I:$I,$A12,销售取值基础数据!$B:$B,DH$4),($L12-SUM($P12:DG12))*110%/(180-DG$4))</f>
        <v>0</v>
      </c>
      <c r="DI12" s="23">
        <f>IF($C12&gt;DI$4,SUMIFS(销售取值基础数据!$J:$J,销售取值基础数据!$I:$I,$A12,销售取值基础数据!$B:$B,DI$4),($L12-SUM($P12:DH12))*110%/(180-DH$4))</f>
        <v>0</v>
      </c>
      <c r="DJ12" s="23">
        <f>IF($C12&gt;DJ$4,SUMIFS(销售取值基础数据!$J:$J,销售取值基础数据!$I:$I,$A12,销售取值基础数据!$B:$B,DJ$4),($L12-SUM($P12:DI12))*110%/(180-DI$4))</f>
        <v>0</v>
      </c>
      <c r="DK12" s="23">
        <f>IF($C12&gt;DK$4,SUMIFS(销售取值基础数据!$J:$J,销售取值基础数据!$I:$I,$A12,销售取值基础数据!$B:$B,DK$4),($L12-SUM($P12:DJ12))*110%/(180-DJ$4))</f>
        <v>0</v>
      </c>
      <c r="DL12" s="23">
        <f>IF($C12&gt;DL$4,SUMIFS(销售取值基础数据!$J:$J,销售取值基础数据!$I:$I,$A12,销售取值基础数据!$B:$B,DL$4),($L12-SUM($P12:DK12))*110%/(180-DK$4))</f>
        <v>0</v>
      </c>
      <c r="DM12" s="23">
        <f>IF($C12&gt;DM$4,SUMIFS(销售取值基础数据!$J:$J,销售取值基础数据!$I:$I,$A12,销售取值基础数据!$B:$B,DM$4),($L12-SUM($P12:DL12))*110%/(180-DL$4))</f>
        <v>0</v>
      </c>
      <c r="DN12" s="23">
        <f>IF($C12&gt;DN$4,SUMIFS(销售取值基础数据!$J:$J,销售取值基础数据!$I:$I,$A12,销售取值基础数据!$B:$B,DN$4),($L12-SUM($P12:DM12))*110%/(180-DM$4))</f>
        <v>0</v>
      </c>
      <c r="DO12" s="23">
        <f>IF($C12&gt;DO$4,SUMIFS(销售取值基础数据!$J:$J,销售取值基础数据!$I:$I,$A12,销售取值基础数据!$B:$B,DO$4),($L12-SUM($P12:DN12))*110%/(180-DN$4))</f>
        <v>0</v>
      </c>
      <c r="DP12" s="23">
        <f>IF($C12&gt;DP$4,SUMIFS(销售取值基础数据!$J:$J,销售取值基础数据!$I:$I,$A12,销售取值基础数据!$B:$B,DP$4),($L12-SUM($P12:DO12))*110%/(180-DO$4))</f>
        <v>0</v>
      </c>
      <c r="DQ12" s="23">
        <f>IF($C12&gt;DQ$4,SUMIFS(销售取值基础数据!$J:$J,销售取值基础数据!$I:$I,$A12,销售取值基础数据!$B:$B,DQ$4),($L12-SUM($P12:DP12))*110%/(180-DP$4))</f>
        <v>0</v>
      </c>
      <c r="DR12" s="23">
        <f>IF($C12&gt;DR$4,SUMIFS(销售取值基础数据!$J:$J,销售取值基础数据!$I:$I,$A12,销售取值基础数据!$B:$B,DR$4),($L12-SUM($P12:DQ12))*110%/(180-DQ$4))</f>
        <v>0</v>
      </c>
      <c r="DS12" s="23">
        <f>IF($C12&gt;DS$4,SUMIFS(销售取值基础数据!$J:$J,销售取值基础数据!$I:$I,$A12,销售取值基础数据!$B:$B,DS$4),($L12-SUM($P12:DR12))*110%/(180-DR$4))</f>
        <v>0</v>
      </c>
      <c r="DT12" s="23">
        <f>IF($C12&gt;DT$4,SUMIFS(销售取值基础数据!$J:$J,销售取值基础数据!$I:$I,$A12,销售取值基础数据!$B:$B,DT$4),($L12-SUM($P12:DS12))*110%/(180-DS$4))</f>
        <v>0</v>
      </c>
      <c r="DU12" s="23">
        <f>IF($C12&gt;DU$4,SUMIFS(销售取值基础数据!$J:$J,销售取值基础数据!$I:$I,$A12,销售取值基础数据!$B:$B,DU$4),($L12-SUM($P12:DT12))*110%/(180-DT$4))</f>
        <v>0</v>
      </c>
      <c r="DV12" s="23">
        <f>IF($C12&gt;DV$4,SUMIFS(销售取值基础数据!$J:$J,销售取值基础数据!$I:$I,$A12,销售取值基础数据!$B:$B,DV$4),($L12-SUM($P12:DU12))*110%/(180-DU$4))</f>
        <v>0</v>
      </c>
      <c r="DW12" s="23">
        <f>IF($C12&gt;DW$4,SUMIFS(销售取值基础数据!$J:$J,销售取值基础数据!$I:$I,$A12,销售取值基础数据!$B:$B,DW$4),($L12-SUM($P12:DV12))*110%/(180-DV$4))</f>
        <v>0</v>
      </c>
      <c r="DX12" s="23">
        <f>IF($C12&gt;DX$4,SUMIFS(销售取值基础数据!$J:$J,销售取值基础数据!$I:$I,$A12,销售取值基础数据!$B:$B,DX$4),($L12-SUM($P12:DW12))*110%/(180-DW$4))</f>
        <v>0</v>
      </c>
      <c r="DY12" s="23">
        <f>IF($C12&gt;DY$4,SUMIFS(销售取值基础数据!$J:$J,销售取值基础数据!$I:$I,$A12,销售取值基础数据!$B:$B,DY$4),($L12-SUM($P12:DX12))*110%/(180-DX$4))</f>
        <v>0</v>
      </c>
      <c r="DZ12" s="23">
        <f>IF($C12&gt;DZ$4,SUMIFS(销售取值基础数据!$J:$J,销售取值基础数据!$I:$I,$A12,销售取值基础数据!$B:$B,DZ$4),($L12-SUM($P12:DY12))*110%/(180-DY$4))</f>
        <v>0</v>
      </c>
      <c r="EA12" s="23">
        <f>IF($C12&gt;EA$4,SUMIFS(销售取值基础数据!$J:$J,销售取值基础数据!$I:$I,$A12,销售取值基础数据!$B:$B,EA$4),($L12-SUM($P12:DZ12))*110%/(180-DZ$4))</f>
        <v>0</v>
      </c>
      <c r="EB12" s="23">
        <f>IF($C12&gt;EB$4,SUMIFS(销售取值基础数据!$J:$J,销售取值基础数据!$I:$I,$A12,销售取值基础数据!$B:$B,EB$4),($L12-SUM($P12:EA12))*110%/(180-EA$4))</f>
        <v>0</v>
      </c>
      <c r="EC12" s="23">
        <f>IF($C12&gt;EC$4,SUMIFS(销售取值基础数据!$J:$J,销售取值基础数据!$I:$I,$A12,销售取值基础数据!$B:$B,EC$4),($L12-SUM($P12:EB12))*110%/(180-EB$4))</f>
        <v>0</v>
      </c>
      <c r="ED12" s="23">
        <f>IF($C12&gt;ED$4,SUMIFS(销售取值基础数据!$J:$J,销售取值基础数据!$I:$I,$A12,销售取值基础数据!$B:$B,ED$4),($L12-SUM($P12:EC12))*110%/(180-EC$4))</f>
        <v>0</v>
      </c>
      <c r="EE12" s="23">
        <f>IF($C12&gt;EE$4,SUMIFS(销售取值基础数据!$J:$J,销售取值基础数据!$I:$I,$A12,销售取值基础数据!$B:$B,EE$4),($L12-SUM($P12:ED12))*110%/(180-ED$4))</f>
        <v>0</v>
      </c>
      <c r="EF12" s="23">
        <f>IF($C12&gt;EF$4,SUMIFS(销售取值基础数据!$J:$J,销售取值基础数据!$I:$I,$A12,销售取值基础数据!$B:$B,EF$4),($L12-SUM($P12:EE12))*100%/(180-EE$4))</f>
        <v>0</v>
      </c>
      <c r="EG12" s="23">
        <f>IF($C12&gt;EG$4,SUMIFS(销售取值基础数据!$J:$J,销售取值基础数据!$I:$I,$A12,销售取值基础数据!$B:$B,EG$4),($L12-SUM($P12:EF12))*100%/(180-EF$4))</f>
        <v>0</v>
      </c>
      <c r="EH12" s="23">
        <f>IF($C12&gt;EH$4,SUMIFS(销售取值基础数据!$J:$J,销售取值基础数据!$I:$I,$A12,销售取值基础数据!$B:$B,EH$4),($L12-SUM($P12:EG12))*100%/(180-EG$4))</f>
        <v>0</v>
      </c>
      <c r="EI12" s="23">
        <f>IF($C12&gt;EI$4,SUMIFS(销售取值基础数据!$J:$J,销售取值基础数据!$I:$I,$A12,销售取值基础数据!$B:$B,EI$4),($L12-SUM($P12:EH12))*100%/(180-EH$4))</f>
        <v>0</v>
      </c>
      <c r="EJ12" s="23">
        <f>IF($C12&gt;EJ$4,SUMIFS(销售取值基础数据!$J:$J,销售取值基础数据!$I:$I,$A12,销售取值基础数据!$B:$B,EJ$4),($L12-SUM($P12:EI12))*100%/(180-EI$4))</f>
        <v>0</v>
      </c>
      <c r="EK12" s="23">
        <f>IF($C12&gt;EK$4,SUMIFS(销售取值基础数据!$J:$J,销售取值基础数据!$I:$I,$A12,销售取值基础数据!$B:$B,EK$4),($L12-SUM($P12:EJ12))*100%/(180-EJ$4))</f>
        <v>0</v>
      </c>
      <c r="EL12" s="23">
        <f>IF($C12&gt;EL$4,SUMIFS(销售取值基础数据!$J:$J,销售取值基础数据!$I:$I,$A12,销售取值基础数据!$B:$B,EL$4),($L12-SUM($P12:EK12))*100%/(180-EK$4))</f>
        <v>0</v>
      </c>
      <c r="EM12" s="23">
        <f>IF($C12&gt;EM$4,SUMIFS(销售取值基础数据!$J:$J,销售取值基础数据!$I:$I,$A12,销售取值基础数据!$B:$B,EM$4),($L12-SUM($P12:EL12))*100%/(180-EL$4))</f>
        <v>0</v>
      </c>
      <c r="EN12" s="23">
        <f>IF($C12&gt;EN$4,SUMIFS(销售取值基础数据!$J:$J,销售取值基础数据!$I:$I,$A12,销售取值基础数据!$B:$B,EN$4),($L12-SUM($P12:EM12))*100%/(180-EM$4))</f>
        <v>0</v>
      </c>
      <c r="EO12" s="23">
        <f>IF($C12&gt;EO$4,SUMIFS(销售取值基础数据!$J:$J,销售取值基础数据!$I:$I,$A12,销售取值基础数据!$B:$B,EO$4),($L12-SUM($P12:EN12))*100%/(180-EN$4))</f>
        <v>0</v>
      </c>
      <c r="EP12" s="23">
        <f>IF($C12&gt;EP$4,SUMIFS(销售取值基础数据!$J:$J,销售取值基础数据!$I:$I,$A12,销售取值基础数据!$B:$B,EP$4),($L12-SUM($P12:EO12))*100%/(180-EO$4))</f>
        <v>0</v>
      </c>
      <c r="EQ12" s="23">
        <f>IF($C12&gt;EQ$4,SUMIFS(销售取值基础数据!$J:$J,销售取值基础数据!$I:$I,$A12,销售取值基础数据!$B:$B,EQ$4),($L12-SUM($P12:EP12))*100%/(180-EP$4))</f>
        <v>0</v>
      </c>
      <c r="ER12" s="23">
        <f>IF($C12&gt;ER$4,SUMIFS(销售取值基础数据!$J:$J,销售取值基础数据!$I:$I,$A12,销售取值基础数据!$B:$B,ER$4),($L12-SUM($P12:EQ12))*100%/(180-EQ$4))</f>
        <v>0</v>
      </c>
      <c r="ES12" s="23">
        <f>IF($C12&gt;ES$4,SUMIFS(销售取值基础数据!$J:$J,销售取值基础数据!$I:$I,$A12,销售取值基础数据!$B:$B,ES$4),($L12-SUM($P12:ER12))*100%/(180-ER$4))</f>
        <v>0</v>
      </c>
      <c r="ET12" s="23">
        <f>IF($C12&gt;ET$4,SUMIFS(销售取值基础数据!$J:$J,销售取值基础数据!$I:$I,$A12,销售取值基础数据!$B:$B,ET$4),($L12-SUM($P12:ES12))*100%/(180-ES$4))</f>
        <v>0</v>
      </c>
      <c r="EU12" s="23">
        <f>IF($C12&gt;EU$4,SUMIFS(销售取值基础数据!$J:$J,销售取值基础数据!$I:$I,$A12,销售取值基础数据!$B:$B,EU$4),($L12-SUM($P12:ET12))*100%/(180-ET$4))</f>
        <v>0</v>
      </c>
      <c r="EV12" s="23">
        <f>IF($C12&gt;EV$4,SUMIFS(销售取值基础数据!$J:$J,销售取值基础数据!$I:$I,$A12,销售取值基础数据!$B:$B,EV$4),($L12-SUM($P12:EU12))*100%/(180-EU$4))</f>
        <v>0</v>
      </c>
      <c r="EW12" s="23">
        <f>IF($C12&gt;EW$4,SUMIFS(销售取值基础数据!$J:$J,销售取值基础数据!$I:$I,$A12,销售取值基础数据!$B:$B,EW$4),($L12-SUM($P12:EV12))*100%/(180-EV$4))</f>
        <v>0</v>
      </c>
      <c r="EX12" s="23">
        <f>IF($C12&gt;EX$4,SUMIFS(销售取值基础数据!$J:$J,销售取值基础数据!$I:$I,$A12,销售取值基础数据!$B:$B,EX$4),($L12-SUM($P12:EW12))*100%/(180-EW$4))</f>
        <v>0</v>
      </c>
      <c r="EY12" s="23">
        <f>IF($C12&gt;EY$4,SUMIFS(销售取值基础数据!$J:$J,销售取值基础数据!$I:$I,$A12,销售取值基础数据!$B:$B,EY$4),($L12-SUM($P12:EX12))*100%/(180-EX$4))</f>
        <v>0</v>
      </c>
      <c r="EZ12" s="23">
        <f>IF($C12&gt;EZ$4,SUMIFS(销售取值基础数据!$J:$J,销售取值基础数据!$I:$I,$A12,销售取值基础数据!$B:$B,EZ$4),($L12-SUM($P12:EY12))*100%/(180-EY$4))</f>
        <v>0</v>
      </c>
      <c r="FA12" s="23">
        <f>IF($C12&gt;FA$4,SUMIFS(销售取值基础数据!$J:$J,销售取值基础数据!$I:$I,$A12,销售取值基础数据!$B:$B,FA$4),($L12-SUM($P12:EZ12))*100%/(180-EZ$4))</f>
        <v>0</v>
      </c>
      <c r="FB12" s="23">
        <f>IF($C12&gt;FB$4,SUMIFS(销售取值基础数据!$J:$J,销售取值基础数据!$I:$I,$A12,销售取值基础数据!$B:$B,FB$4),($L12-SUM($P12:FA12))*100%/(180-FA$4))</f>
        <v>0</v>
      </c>
      <c r="FC12" s="23">
        <f>IF($C12&gt;FC$4,SUMIFS(销售取值基础数据!$J:$J,销售取值基础数据!$I:$I,$A12,销售取值基础数据!$B:$B,FC$4),($L12-SUM($P12:FB12))*100%/(180-FB$4))</f>
        <v>0</v>
      </c>
      <c r="FD12" s="23">
        <f>IF($C12&gt;FD$4,SUMIFS(销售取值基础数据!$J:$J,销售取值基础数据!$I:$I,$A12,销售取值基础数据!$B:$B,FD$4),($L12-SUM($P12:FC12))*100%/(180-FC$4))</f>
        <v>0</v>
      </c>
      <c r="FE12" s="23">
        <f>IF($C12&gt;FE$4,SUMIFS(销售取值基础数据!$J:$J,销售取值基础数据!$I:$I,$A12,销售取值基础数据!$B:$B,FE$4),($L12-SUM($P12:FD12))*100%/(180-FD$4))</f>
        <v>0</v>
      </c>
      <c r="FF12" s="23">
        <f>IF($C12&gt;FF$4,SUMIFS(销售取值基础数据!$J:$J,销售取值基础数据!$I:$I,$A12,销售取值基础数据!$B:$B,FF$4),($L12-SUM($P12:FE12))*100%/(180-FE$4))</f>
        <v>0</v>
      </c>
      <c r="FG12" s="23">
        <f>IF($C12&gt;FG$4,SUMIFS(销售取值基础数据!$J:$J,销售取值基础数据!$I:$I,$A12,销售取值基础数据!$B:$B,FG$4),($L12-SUM($P12:FF12))*100%/(180-FF$4))</f>
        <v>0</v>
      </c>
      <c r="FH12" s="23">
        <f>IF($C12&gt;FH$4,SUMIFS(销售取值基础数据!$J:$J,销售取值基础数据!$I:$I,$A12,销售取值基础数据!$B:$B,FH$4),($L12-SUM($P12:FG12))*100%/(180-FG$4))</f>
        <v>0</v>
      </c>
      <c r="FI12" s="23">
        <f>IF($C12&gt;FI$4,SUMIFS(销售取值基础数据!$J:$J,销售取值基础数据!$I:$I,$A12,销售取值基础数据!$B:$B,FI$4),($L12-SUM($P12:FH12))*100%/(180-FH$4))</f>
        <v>0</v>
      </c>
      <c r="FJ12" s="23">
        <f>IF($C12&gt;FJ$4,SUMIFS(销售取值基础数据!$J:$J,销售取值基础数据!$I:$I,$A12,销售取值基础数据!$B:$B,FJ$4),($L12-SUM($P12:FI12))*100%/(180-FI$4))</f>
        <v>0</v>
      </c>
      <c r="FK12" s="23">
        <f>IF($C12&gt;FK$4,SUMIFS(销售取值基础数据!$J:$J,销售取值基础数据!$I:$I,$A12,销售取值基础数据!$B:$B,FK$4),($L12-SUM($P12:FJ12))*100%/(180-FJ$4))</f>
        <v>0</v>
      </c>
      <c r="FL12" s="23">
        <f>IF($C12&gt;FL$4,SUMIFS(销售取值基础数据!$J:$J,销售取值基础数据!$I:$I,$A12,销售取值基础数据!$B:$B,FL$4),($L12-SUM($P12:FK12))*100%/(180-FK$4))</f>
        <v>0</v>
      </c>
      <c r="FM12" s="23">
        <f>IF($C12&gt;FM$4,SUMIFS(销售取值基础数据!$J:$J,销售取值基础数据!$I:$I,$A12,销售取值基础数据!$B:$B,FM$4),($L12-SUM($P12:FL12))*100%/(180-FL$4))</f>
        <v>0</v>
      </c>
      <c r="FN12" s="23">
        <f>IF($C12&gt;FN$4,SUMIFS(销售取值基础数据!$J:$J,销售取值基础数据!$I:$I,$A12,销售取值基础数据!$B:$B,FN$4),($L12-SUM($P12:FM12))*100%/(180-FM$4))</f>
        <v>0</v>
      </c>
      <c r="FO12" s="23">
        <f>IF($C12&gt;FO$4,SUMIFS(销售取值基础数据!$J:$J,销售取值基础数据!$I:$I,$A12,销售取值基础数据!$B:$B,FO$4),($L12-SUM($P12:FN12))*100%/(180-FN$4))</f>
        <v>0</v>
      </c>
      <c r="FP12" s="23">
        <f>IF($C12&gt;FP$4,SUMIFS(销售取值基础数据!$J:$J,销售取值基础数据!$I:$I,$A12,销售取值基础数据!$B:$B,FP$4),($L12-SUM($P12:FO12))*100%/(180-FO$4))</f>
        <v>0</v>
      </c>
      <c r="FQ12" s="23">
        <f>IF($C12&gt;FQ$4,SUMIFS(销售取值基础数据!$J:$J,销售取值基础数据!$I:$I,$A12,销售取值基础数据!$B:$B,FQ$4),($L12-SUM($P12:FP12))*100%/(180-FP$4))</f>
        <v>0</v>
      </c>
      <c r="FR12" s="23">
        <f>IF($C12&gt;FR$4,SUMIFS(销售取值基础数据!$J:$J,销售取值基础数据!$I:$I,$A12,销售取值基础数据!$B:$B,FR$4),($L12-SUM($P12:FQ12))*100%/(180-FQ$4))</f>
        <v>0</v>
      </c>
      <c r="FS12" s="23">
        <f>IF($C12&gt;FS$4,SUMIFS(销售取值基础数据!$J:$J,销售取值基础数据!$I:$I,$A12,销售取值基础数据!$B:$B,FS$4),($L12-SUM($P12:FR12))*100%/(180-FR$4))</f>
        <v>0</v>
      </c>
      <c r="FT12" s="23">
        <f>IF($C12&gt;FT$4,SUMIFS(销售取值基础数据!$J:$J,销售取值基础数据!$I:$I,$A12,销售取值基础数据!$B:$B,FT$4),($L12-SUM($P12:FS12))*100%/(180-FS$4))</f>
        <v>0</v>
      </c>
      <c r="FU12" s="23">
        <f>IF($C12&gt;FU$4,SUMIFS(销售取值基础数据!$J:$J,销售取值基础数据!$I:$I,$A12,销售取值基础数据!$B:$B,FU$4),($L12-SUM($P12:FT12))*100%/(180-FT$4))</f>
        <v>0</v>
      </c>
      <c r="FV12" s="23">
        <f>IF($C12&gt;FV$4,SUMIFS(销售取值基础数据!$J:$J,销售取值基础数据!$I:$I,$A12,销售取值基础数据!$B:$B,FV$4),($L12-SUM($P12:FU12))*100%/(180-FU$4))</f>
        <v>0</v>
      </c>
      <c r="FW12" s="23">
        <f>IF($C12&gt;FW$4,SUMIFS(销售取值基础数据!$J:$J,销售取值基础数据!$I:$I,$A12,销售取值基础数据!$B:$B,FW$4),($L12-SUM($P12:FV12))*100%/(180-FV$4))</f>
        <v>0</v>
      </c>
      <c r="FX12" s="23">
        <f>IF($C12&gt;FX$4,SUMIFS(销售取值基础数据!$J:$J,销售取值基础数据!$I:$I,$A12,销售取值基础数据!$B:$B,FX$4),($L12-SUM($P12:FW12))*100%/(180-FW$4))</f>
        <v>0</v>
      </c>
      <c r="FY12" s="23">
        <f>IF($C12&gt;FY$4,SUMIFS(销售取值基础数据!$J:$J,销售取值基础数据!$I:$I,$A12,销售取值基础数据!$B:$B,FY$4),($L12-SUM($P12:FX12))*100%/(180-FX$4))</f>
        <v>0</v>
      </c>
      <c r="FZ12" s="23">
        <f>IF($C12&gt;FZ$4,SUMIFS(销售取值基础数据!$J:$J,销售取值基础数据!$I:$I,$A12,销售取值基础数据!$B:$B,FZ$4),($L12-SUM($P12:FY12))*100%/(180-FY$4))</f>
        <v>0</v>
      </c>
      <c r="GA12" s="23">
        <f>IF($C12&gt;GA$4,SUMIFS(销售取值基础数据!$J:$J,销售取值基础数据!$I:$I,$A12,销售取值基础数据!$B:$B,GA$4),($L12-SUM($P12:FZ12))*100%/(180-FZ$4))</f>
        <v>0</v>
      </c>
      <c r="GB12" s="23">
        <f>IF($C12&gt;GB$4,SUMIFS(销售取值基础数据!$J:$J,销售取值基础数据!$I:$I,$A12,销售取值基础数据!$B:$B,GB$4),($L12-SUM($P12:GA12))*100%/(180-GA$4))</f>
        <v>0</v>
      </c>
      <c r="GC12" s="23">
        <f>IF($C12&gt;GC$4,SUMIFS(销售取值基础数据!$J:$J,销售取值基础数据!$I:$I,$A12,销售取值基础数据!$B:$B,GC$4),($L12-SUM($P12:GB12))*100%/(180-GB$4))</f>
        <v>0</v>
      </c>
      <c r="GD12" s="23">
        <f>IF($C12&gt;GD$4,SUMIFS(销售取值基础数据!$J:$J,销售取值基础数据!$I:$I,$A12,销售取值基础数据!$B:$B,GD$4),($L12-SUM($P12:GC12))*100%/(180-GC$4))</f>
        <v>0</v>
      </c>
      <c r="GE12" s="23">
        <f>IF($C12&gt;GE$4,SUMIFS(销售取值基础数据!$J:$J,销售取值基础数据!$I:$I,$A12,销售取值基础数据!$B:$B,GE$4),($L12-SUM($P12:GD12))*100%/(180-GD$4))</f>
        <v>0</v>
      </c>
      <c r="GF12" s="23">
        <f>IF($C12&gt;GF$4,SUMIFS(销售取值基础数据!$J:$J,销售取值基础数据!$I:$I,$A12,销售取值基础数据!$B:$B,GF$4),($L12-SUM($P12:GE12))*100%/(180-GE$4))</f>
        <v>0</v>
      </c>
      <c r="GG12" s="23">
        <f>IF($C12&gt;GG$4,SUMIFS(销售取值基础数据!$J:$J,销售取值基础数据!$I:$I,$A12,销售取值基础数据!$B:$B,GG$4),($L12-SUM($P12:GF12))*100%/(180-GF$4))</f>
        <v>0</v>
      </c>
      <c r="GH12" s="23">
        <f>IF($C12&gt;GH$4,SUMIFS(销售取值基础数据!$J:$J,销售取值基础数据!$I:$I,$A12,销售取值基础数据!$B:$B,GH$4),($L12-SUM($P12:GG12))*100%/(180-GG$4))</f>
        <v>0</v>
      </c>
      <c r="GI12" s="23">
        <f>IF($C12&gt;GI$4,SUMIFS(销售取值基础数据!$J:$J,销售取值基础数据!$I:$I,$A12,销售取值基础数据!$B:$B,GI$4),($L12-SUM($P12:GH12))*100%/(180-GH$4))</f>
        <v>0</v>
      </c>
      <c r="GJ12" s="23">
        <f>IF($C12&gt;GJ$4,SUMIFS(销售取值基础数据!$J:$J,销售取值基础数据!$I:$I,$A12,销售取值基础数据!$B:$B,GJ$4),($L12-SUM($P12:GI12))*100%/(180-GI$4))</f>
        <v>0</v>
      </c>
      <c r="GK12" s="23">
        <f>IF($C12&gt;GK$4,SUMIFS(销售取值基础数据!$J:$J,销售取值基础数据!$I:$I,$A12,销售取值基础数据!$B:$B,GK$4),($L12-SUM($P12:GJ12))*100%/(180-GJ$4))</f>
        <v>0</v>
      </c>
      <c r="GL12" s="23">
        <f>IF($C12&gt;GL$4,SUMIFS(销售取值基础数据!$J:$J,销售取值基础数据!$I:$I,$A12,销售取值基础数据!$B:$B,GL$4),($L12-SUM($P12:GK12))*100%/(180-GK$4))</f>
        <v>0</v>
      </c>
      <c r="GM12" s="23">
        <f>IF($C12&gt;GM$4,SUMIFS(销售取值基础数据!$J:$J,销售取值基础数据!$I:$I,$A12,销售取值基础数据!$B:$B,GM$4),($L12-SUM($P12:GL12))*100%/(180-GL$4))</f>
        <v>0</v>
      </c>
    </row>
  </sheetData>
  <mergeCells count="3">
    <mergeCell ref="P3:AS3"/>
    <mergeCell ref="AT3:EE3"/>
    <mergeCell ref="EF3:GM3"/>
  </mergeCells>
  <phoneticPr fontId="25" type="noConversion"/>
  <dataValidations count="1">
    <dataValidation type="list" allowBlank="1" showInputMessage="1" showErrorMessage="1" sqref="A2" xr:uid="{00000000-0002-0000-0700-000000000000}">
      <formula1>"销售计划（销售前）,销售计划（销售后）,实际销售,达成情况"</formula1>
    </dataValidation>
  </dataValidations>
  <pageMargins left="0.75" right="0.75" top="1" bottom="1" header="0.5" footer="0.5"/>
  <pageSetup paperSize="9" orientation="portrait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销售计划（销售前）</vt:lpstr>
      <vt:lpstr>销售计划（销售后）</vt:lpstr>
      <vt:lpstr>实际销售</vt:lpstr>
      <vt:lpstr>说明文档</vt:lpstr>
      <vt:lpstr>示例1</vt:lpstr>
      <vt:lpstr>销售取值基础数据</vt:lpstr>
      <vt:lpstr>库存表</vt:lpstr>
      <vt:lpstr>辅助表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EDY</dc:creator>
  <cp:lastModifiedBy>辜涛</cp:lastModifiedBy>
  <dcterms:created xsi:type="dcterms:W3CDTF">2026-06-11T03:06:00Z</dcterms:created>
  <dcterms:modified xsi:type="dcterms:W3CDTF">2026-06-30T09:23:51Z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BA1DD1C325CE4B639E0EAED3DC596408_13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  <property fmtid="{D5CDD505-2E9C-101B-9397-08002B2CF9AE}" pid="5" name="KSOReadingLayout">
    <vt:bool>true</vt:bool>
  </property>
</Properties>
</file>