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6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7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8.xml" ContentType="application/vnd.openxmlformats-officedocument.drawing+xml"/>
  <Override PartName="/xl/comments12.xml" ContentType="application/vnd.openxmlformats-officedocument.spreadsheetml.comments+xml"/>
  <Override PartName="/xl/drawings/drawing9.xml" ContentType="application/vnd.openxmlformats-officedocument.drawing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drawings/drawing10.xml" ContentType="application/vnd.openxmlformats-officedocument.drawing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drawings/drawing11.xml" ContentType="application/vnd.openxmlformats-officedocument.drawing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drawings/drawing12.xml" ContentType="application/vnd.openxmlformats-officedocument.drawing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加班\"/>
    </mc:Choice>
  </mc:AlternateContent>
  <workbookProtection workbookPassword="C765" lockStructure="1"/>
  <bookViews>
    <workbookView xWindow="0" yWindow="0" windowWidth="19200" windowHeight="11220" tabRatio="790"/>
  </bookViews>
  <sheets>
    <sheet name="加班表(2018版)" sheetId="39" r:id="rId1"/>
    <sheet name="日历" sheetId="26" state="hidden" r:id="rId2"/>
    <sheet name="2017" sheetId="55" state="hidden" r:id="rId3"/>
    <sheet name="CTE2017" sheetId="52" state="hidden" r:id="rId4"/>
    <sheet name="CMB2017" sheetId="54" state="hidden" r:id="rId5"/>
    <sheet name="2016" sheetId="53" state="hidden" r:id="rId6"/>
    <sheet name="CTE2016" sheetId="50" state="hidden" r:id="rId7"/>
    <sheet name="CMB2016" sheetId="51" state="hidden" r:id="rId8"/>
    <sheet name="2015" sheetId="49" state="hidden" r:id="rId9"/>
    <sheet name="CTE2015" sheetId="48" state="hidden" r:id="rId10"/>
    <sheet name="2014" sheetId="46" state="hidden" r:id="rId11"/>
    <sheet name="CTE2014" sheetId="47" state="hidden" r:id="rId12"/>
    <sheet name="2013" sheetId="43" state="hidden" r:id="rId13"/>
    <sheet name="CTE2013" sheetId="44" state="hidden" r:id="rId14"/>
    <sheet name="2012" sheetId="42" state="hidden" r:id="rId15"/>
    <sheet name="CTE2012" sheetId="40" state="hidden" r:id="rId16"/>
    <sheet name="CMB2012" sheetId="41" state="hidden" r:id="rId17"/>
    <sheet name="2011" sheetId="37" state="hidden" r:id="rId18"/>
    <sheet name="CTE日历2011" sheetId="38" state="hidden" r:id="rId19"/>
    <sheet name="2010" sheetId="35" state="hidden" r:id="rId20"/>
    <sheet name="CTE日历2010" sheetId="33" state="hidden" r:id="rId21"/>
    <sheet name="2009" sheetId="30" state="hidden" r:id="rId22"/>
    <sheet name="CTE日历2009" sheetId="31" state="hidden" r:id="rId23"/>
    <sheet name="2008" sheetId="32" state="hidden" r:id="rId24"/>
  </sheets>
  <definedNames>
    <definedName name="_xlnm._FilterDatabase" localSheetId="21" hidden="1">'2009'!$AJ$1:$BN$186</definedName>
    <definedName name="_xlnm._FilterDatabase" localSheetId="14" hidden="1">'2012'!$A$1:$BS$1</definedName>
    <definedName name="_xlnm._FilterDatabase" localSheetId="12" hidden="1">'2013'!$A$1:$BS$1</definedName>
    <definedName name="_xlnm.Print_Area" localSheetId="16">'CMB2012'!$A$1:$AE$49</definedName>
    <definedName name="_xlnm.Print_Area" localSheetId="15">'CTE2012'!$A$1:$AE$49</definedName>
    <definedName name="_xlnm.Print_Area" localSheetId="13">'CTE2013'!$A$1:$AE$49</definedName>
    <definedName name="_xlnm.Print_Area" localSheetId="11">'CTE2014'!$A$1:$AE$51</definedName>
    <definedName name="_xlnm.Print_Area" localSheetId="22">CTE日历2009!$A$1:$AE$58</definedName>
    <definedName name="_xlnm.Print_Area" localSheetId="20">CTE日历2010!$A$1:$AE$59</definedName>
    <definedName name="_xlnm.Print_Area" localSheetId="18">CTE日历2011!$A$1:$AS$84</definedName>
    <definedName name="_xlnm.Print_Area" localSheetId="0">'加班表(2018版)'!$A$4:$T$43</definedName>
  </definedNames>
  <calcPr calcId="152511"/>
</workbook>
</file>

<file path=xl/calcChain.xml><?xml version="1.0" encoding="utf-8"?>
<calcChain xmlns="http://schemas.openxmlformats.org/spreadsheetml/2006/main">
  <c r="S14" i="26" l="1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AH11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AH10" i="26"/>
  <c r="AG10" i="26"/>
  <c r="AF10" i="26"/>
  <c r="AE10" i="26"/>
  <c r="AD10" i="26"/>
  <c r="AC10" i="26"/>
  <c r="AB10" i="26"/>
  <c r="AA10" i="26"/>
  <c r="Z10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AH9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AH7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AH6" i="26"/>
  <c r="AG6" i="26"/>
  <c r="AF6" i="26"/>
  <c r="AE6" i="26"/>
  <c r="AD6" i="26"/>
  <c r="AC6" i="26"/>
  <c r="AB6" i="26"/>
  <c r="AA6" i="26"/>
  <c r="Z6" i="26"/>
  <c r="Y6" i="26"/>
  <c r="X6" i="26"/>
  <c r="W6" i="26"/>
  <c r="V6" i="26"/>
  <c r="U6" i="26"/>
  <c r="T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AH4" i="26"/>
  <c r="AG4" i="26"/>
  <c r="AF4" i="26"/>
  <c r="AE4" i="26"/>
  <c r="AD4" i="26"/>
  <c r="AC4" i="26"/>
  <c r="AB4" i="26"/>
  <c r="AA4" i="26"/>
  <c r="Z4" i="26"/>
  <c r="Y4" i="26"/>
  <c r="X4" i="26"/>
  <c r="W4" i="26"/>
  <c r="V4" i="26"/>
  <c r="U4" i="26"/>
  <c r="T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AH3" i="26"/>
  <c r="AG3" i="26"/>
  <c r="AF3" i="26"/>
  <c r="AE3" i="26"/>
  <c r="AD3" i="26"/>
  <c r="AC3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AH2" i="26"/>
  <c r="AG2" i="26"/>
  <c r="AF2" i="26"/>
  <c r="AE2" i="26"/>
  <c r="AD2" i="26"/>
  <c r="AC2" i="26"/>
  <c r="AB2" i="26"/>
  <c r="AA2" i="26"/>
  <c r="Z2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DC45" i="55" l="1"/>
  <c r="DB45" i="55"/>
  <c r="DA45" i="55"/>
  <c r="CZ45" i="55"/>
  <c r="CY45" i="55"/>
  <c r="CX45" i="55"/>
  <c r="CW45" i="55"/>
  <c r="CV45" i="55"/>
  <c r="DC42" i="55"/>
  <c r="DB42" i="55"/>
  <c r="DA42" i="55"/>
  <c r="CZ42" i="55"/>
  <c r="CY42" i="55"/>
  <c r="CX42" i="55"/>
  <c r="CW42" i="55"/>
  <c r="CV42" i="55"/>
  <c r="DC38" i="55"/>
  <c r="DB38" i="55"/>
  <c r="DA38" i="55"/>
  <c r="CZ38" i="55"/>
  <c r="CY38" i="55"/>
  <c r="CX38" i="55"/>
  <c r="CW38" i="55"/>
  <c r="CV38" i="55"/>
  <c r="DC35" i="55"/>
  <c r="DB35" i="55"/>
  <c r="CZ35" i="55"/>
  <c r="CY35" i="55"/>
  <c r="CX35" i="55"/>
  <c r="CW35" i="55"/>
  <c r="CV35" i="55"/>
  <c r="DC32" i="55"/>
  <c r="DB32" i="55"/>
  <c r="DA32" i="55"/>
  <c r="CZ32" i="55"/>
  <c r="CY32" i="55"/>
  <c r="CX32" i="55"/>
  <c r="CW32" i="55"/>
  <c r="CV32" i="55"/>
  <c r="DC29" i="55"/>
  <c r="DB29" i="55"/>
  <c r="DA29" i="55"/>
  <c r="CZ29" i="55"/>
  <c r="CY29" i="55"/>
  <c r="CX29" i="55"/>
  <c r="CW29" i="55"/>
  <c r="CV29" i="55"/>
  <c r="DC25" i="55"/>
  <c r="DB25" i="55"/>
  <c r="DA25" i="55"/>
  <c r="CZ25" i="55"/>
  <c r="CY25" i="55"/>
  <c r="CX25" i="55"/>
  <c r="CW25" i="55"/>
  <c r="CV25" i="55"/>
  <c r="DC22" i="55"/>
  <c r="DB22" i="55"/>
  <c r="CZ22" i="55"/>
  <c r="CY22" i="55"/>
  <c r="CX22" i="55"/>
  <c r="CW22" i="55"/>
  <c r="CV22" i="55"/>
  <c r="DC19" i="55"/>
  <c r="DB19" i="55"/>
  <c r="CZ19" i="55"/>
  <c r="CY19" i="55"/>
  <c r="CX19" i="55"/>
  <c r="CW19" i="55"/>
  <c r="CV19" i="55"/>
  <c r="DC16" i="55"/>
  <c r="DB16" i="55"/>
  <c r="CZ16" i="55"/>
  <c r="CY16" i="55"/>
  <c r="CX16" i="55"/>
  <c r="CW16" i="55"/>
  <c r="CV16" i="55"/>
  <c r="S14" i="55"/>
  <c r="R14" i="55"/>
  <c r="Q14" i="55"/>
  <c r="P14" i="55"/>
  <c r="O14" i="55"/>
  <c r="N14" i="55"/>
  <c r="M14" i="55"/>
  <c r="L14" i="55"/>
  <c r="K14" i="55"/>
  <c r="J14" i="55"/>
  <c r="I14" i="55"/>
  <c r="H14" i="55"/>
  <c r="G14" i="55"/>
  <c r="F14" i="55"/>
  <c r="E14" i="55"/>
  <c r="D14" i="55"/>
  <c r="C14" i="55"/>
  <c r="CO13" i="55"/>
  <c r="CN13" i="55"/>
  <c r="CM13" i="55"/>
  <c r="CP13" i="55" s="1"/>
  <c r="CJ13" i="55"/>
  <c r="CI13" i="55"/>
  <c r="CH13" i="55"/>
  <c r="CK13" i="55" s="1"/>
  <c r="AH13" i="55"/>
  <c r="AG13" i="55"/>
  <c r="AF13" i="55"/>
  <c r="AE13" i="55"/>
  <c r="AD13" i="55"/>
  <c r="AC13" i="55"/>
  <c r="AB13" i="55"/>
  <c r="AA13" i="55"/>
  <c r="Z13" i="55"/>
  <c r="Y13" i="55"/>
  <c r="X13" i="55"/>
  <c r="W13" i="55"/>
  <c r="V13" i="55"/>
  <c r="U13" i="55"/>
  <c r="T13" i="55"/>
  <c r="R13" i="55"/>
  <c r="Q13" i="55"/>
  <c r="P13" i="55"/>
  <c r="O13" i="55"/>
  <c r="N13" i="55"/>
  <c r="M13" i="55"/>
  <c r="L13" i="55"/>
  <c r="K13" i="55"/>
  <c r="J13" i="55"/>
  <c r="I13" i="55"/>
  <c r="H13" i="55"/>
  <c r="G13" i="55"/>
  <c r="F13" i="55"/>
  <c r="E13" i="55"/>
  <c r="D13" i="55"/>
  <c r="DC12" i="55"/>
  <c r="DB12" i="55"/>
  <c r="CZ12" i="55"/>
  <c r="CY12" i="55"/>
  <c r="CX12" i="55"/>
  <c r="CW12" i="55"/>
  <c r="CV12" i="55"/>
  <c r="CO12" i="55"/>
  <c r="CN12" i="55"/>
  <c r="CM12" i="55"/>
  <c r="CP12" i="55" s="1"/>
  <c r="CJ12" i="55"/>
  <c r="CI12" i="55"/>
  <c r="CH12" i="55"/>
  <c r="CK12" i="55" s="1"/>
  <c r="AH12" i="55"/>
  <c r="AG12" i="55"/>
  <c r="AF12" i="55"/>
  <c r="AE12" i="55"/>
  <c r="AD12" i="55"/>
  <c r="AC12" i="55"/>
  <c r="AB12" i="55"/>
  <c r="AA12" i="55"/>
  <c r="Z12" i="55"/>
  <c r="Y12" i="55"/>
  <c r="X12" i="55"/>
  <c r="W12" i="55"/>
  <c r="V12" i="55"/>
  <c r="U12" i="55"/>
  <c r="T12" i="55"/>
  <c r="S12" i="55"/>
  <c r="R12" i="55"/>
  <c r="Q12" i="55"/>
  <c r="P12" i="55"/>
  <c r="O12" i="55"/>
  <c r="N12" i="55"/>
  <c r="M12" i="55"/>
  <c r="L12" i="55"/>
  <c r="K12" i="55"/>
  <c r="J12" i="55"/>
  <c r="I12" i="55"/>
  <c r="H12" i="55"/>
  <c r="G12" i="55"/>
  <c r="F12" i="55"/>
  <c r="E12" i="55"/>
  <c r="D12" i="55"/>
  <c r="C12" i="55"/>
  <c r="CO11" i="55"/>
  <c r="CN11" i="55"/>
  <c r="CM11" i="55"/>
  <c r="CP11" i="55" s="1"/>
  <c r="CJ11" i="55"/>
  <c r="CI11" i="55"/>
  <c r="CH11" i="55"/>
  <c r="CK11" i="55" s="1"/>
  <c r="AH11" i="55"/>
  <c r="AG11" i="55"/>
  <c r="AF11" i="55"/>
  <c r="AE11" i="55"/>
  <c r="AD11" i="55"/>
  <c r="AC11" i="55"/>
  <c r="AB11" i="55"/>
  <c r="AA11" i="55"/>
  <c r="Z11" i="55"/>
  <c r="Y11" i="55"/>
  <c r="X11" i="55"/>
  <c r="W11" i="55"/>
  <c r="V11" i="55"/>
  <c r="U11" i="55"/>
  <c r="T11" i="55"/>
  <c r="R11" i="55"/>
  <c r="Q11" i="55"/>
  <c r="P11" i="55"/>
  <c r="O11" i="55"/>
  <c r="N11" i="55"/>
  <c r="M11" i="55"/>
  <c r="L11" i="55"/>
  <c r="K11" i="55"/>
  <c r="J11" i="55"/>
  <c r="I11" i="55"/>
  <c r="H11" i="55"/>
  <c r="G11" i="55"/>
  <c r="F11" i="55"/>
  <c r="E11" i="55"/>
  <c r="D11" i="55"/>
  <c r="CO10" i="55"/>
  <c r="CN10" i="55"/>
  <c r="CM10" i="55"/>
  <c r="CP10" i="55" s="1"/>
  <c r="CJ10" i="55"/>
  <c r="CI10" i="55"/>
  <c r="CH10" i="55"/>
  <c r="CK10" i="55" s="1"/>
  <c r="AH10" i="55"/>
  <c r="AG10" i="55"/>
  <c r="AF10" i="55"/>
  <c r="AE10" i="55"/>
  <c r="AD10" i="55"/>
  <c r="AC10" i="55"/>
  <c r="AB10" i="55"/>
  <c r="AA10" i="55"/>
  <c r="Z10" i="55"/>
  <c r="Y10" i="55"/>
  <c r="X10" i="55"/>
  <c r="W10" i="55"/>
  <c r="V10" i="55"/>
  <c r="U10" i="55"/>
  <c r="T10" i="55"/>
  <c r="S10" i="55"/>
  <c r="R10" i="55"/>
  <c r="Q10" i="55"/>
  <c r="P10" i="55"/>
  <c r="O10" i="55"/>
  <c r="N10" i="55"/>
  <c r="M10" i="55"/>
  <c r="L10" i="55"/>
  <c r="K10" i="55"/>
  <c r="J10" i="55"/>
  <c r="I10" i="55"/>
  <c r="H10" i="55"/>
  <c r="G10" i="55"/>
  <c r="F10" i="55"/>
  <c r="E10" i="55"/>
  <c r="D10" i="55"/>
  <c r="C10" i="55"/>
  <c r="DC9" i="55"/>
  <c r="DB9" i="55"/>
  <c r="CZ9" i="55"/>
  <c r="CY9" i="55"/>
  <c r="CX9" i="55"/>
  <c r="CW9" i="55"/>
  <c r="CV9" i="55"/>
  <c r="CP9" i="55"/>
  <c r="CO9" i="55"/>
  <c r="CN9" i="55"/>
  <c r="CM9" i="55"/>
  <c r="CK9" i="55"/>
  <c r="CJ9" i="55"/>
  <c r="CI9" i="55"/>
  <c r="CH9" i="55"/>
  <c r="AH9" i="55"/>
  <c r="AG9" i="55"/>
  <c r="AF9" i="55"/>
  <c r="AE9" i="55"/>
  <c r="AD9" i="55"/>
  <c r="AC9" i="55"/>
  <c r="AB9" i="55"/>
  <c r="AA9" i="55"/>
  <c r="Z9" i="55"/>
  <c r="Y9" i="55"/>
  <c r="X9" i="55"/>
  <c r="W9" i="55"/>
  <c r="V9" i="55"/>
  <c r="U9" i="55"/>
  <c r="T9" i="55"/>
  <c r="S9" i="55"/>
  <c r="R9" i="55"/>
  <c r="Q9" i="55"/>
  <c r="P9" i="55"/>
  <c r="O9" i="55"/>
  <c r="N9" i="55"/>
  <c r="M9" i="55"/>
  <c r="L9" i="55"/>
  <c r="K9" i="55"/>
  <c r="J9" i="55"/>
  <c r="I9" i="55"/>
  <c r="H9" i="55"/>
  <c r="G9" i="55"/>
  <c r="F9" i="55"/>
  <c r="E9" i="55"/>
  <c r="D9" i="55"/>
  <c r="C9" i="55"/>
  <c r="CP8" i="55"/>
  <c r="CO8" i="55"/>
  <c r="CN8" i="55"/>
  <c r="CM8" i="55"/>
  <c r="CK8" i="55"/>
  <c r="CJ8" i="55"/>
  <c r="CI8" i="55"/>
  <c r="CH8" i="55"/>
  <c r="AH8" i="55"/>
  <c r="AG8" i="55"/>
  <c r="AF8" i="55"/>
  <c r="AE8" i="55"/>
  <c r="AD8" i="55"/>
  <c r="AC8" i="55"/>
  <c r="AB8" i="55"/>
  <c r="AA8" i="55"/>
  <c r="Z8" i="55"/>
  <c r="Y8" i="55"/>
  <c r="X8" i="55"/>
  <c r="W8" i="55"/>
  <c r="V8" i="55"/>
  <c r="U8" i="55"/>
  <c r="T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CO7" i="55"/>
  <c r="CN7" i="55"/>
  <c r="CM7" i="55"/>
  <c r="CP7" i="55" s="1"/>
  <c r="CJ7" i="55"/>
  <c r="CI7" i="55"/>
  <c r="CH7" i="55"/>
  <c r="CK7" i="55" s="1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CO6" i="55"/>
  <c r="CN6" i="55"/>
  <c r="CM6" i="55"/>
  <c r="CP6" i="55" s="1"/>
  <c r="CJ6" i="55"/>
  <c r="CI6" i="55"/>
  <c r="CH6" i="55"/>
  <c r="CK6" i="55" s="1"/>
  <c r="AH6" i="55"/>
  <c r="AG6" i="55"/>
  <c r="AF6" i="55"/>
  <c r="AE6" i="55"/>
  <c r="AD6" i="55"/>
  <c r="AC6" i="55"/>
  <c r="AB6" i="55"/>
  <c r="AA6" i="55"/>
  <c r="Z6" i="55"/>
  <c r="Y6" i="55"/>
  <c r="X6" i="55"/>
  <c r="W6" i="55"/>
  <c r="V6" i="55"/>
  <c r="U6" i="55"/>
  <c r="T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O5" i="55"/>
  <c r="CN5" i="55"/>
  <c r="CM5" i="55"/>
  <c r="CP5" i="55" s="1"/>
  <c r="CJ5" i="55"/>
  <c r="CI5" i="55"/>
  <c r="CH5" i="55"/>
  <c r="CK5" i="55" s="1"/>
  <c r="AH5" i="55"/>
  <c r="AG5" i="55"/>
  <c r="AF5" i="55"/>
  <c r="AE5" i="55"/>
  <c r="AD5" i="55"/>
  <c r="AC5" i="55"/>
  <c r="AB5" i="55"/>
  <c r="AA5" i="55"/>
  <c r="Z5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CO4" i="55"/>
  <c r="CN4" i="55"/>
  <c r="CM4" i="55"/>
  <c r="CP4" i="55" s="1"/>
  <c r="CJ4" i="55"/>
  <c r="CI4" i="55"/>
  <c r="CH4" i="55"/>
  <c r="CK4" i="55" s="1"/>
  <c r="AH4" i="55"/>
  <c r="AG4" i="55"/>
  <c r="AF4" i="55"/>
  <c r="AE4" i="55"/>
  <c r="AD4" i="55"/>
  <c r="AC4" i="55"/>
  <c r="AB4" i="55"/>
  <c r="AA4" i="55"/>
  <c r="Z4" i="55"/>
  <c r="Y4" i="55"/>
  <c r="X4" i="55"/>
  <c r="W4" i="55"/>
  <c r="V4" i="55"/>
  <c r="U4" i="55"/>
  <c r="T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CO3" i="55"/>
  <c r="CN3" i="55"/>
  <c r="CM3" i="55"/>
  <c r="CP3" i="55" s="1"/>
  <c r="CJ3" i="55"/>
  <c r="CI3" i="55"/>
  <c r="CH3" i="55"/>
  <c r="CK3" i="55" s="1"/>
  <c r="AH3" i="55"/>
  <c r="AG3" i="55"/>
  <c r="AF3" i="55"/>
  <c r="AE3" i="55"/>
  <c r="AD3" i="55"/>
  <c r="AC3" i="55"/>
  <c r="AB3" i="55"/>
  <c r="AA3" i="55"/>
  <c r="Z3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CO2" i="55"/>
  <c r="CN2" i="55"/>
  <c r="CM2" i="55"/>
  <c r="CP2" i="55" s="1"/>
  <c r="CJ2" i="55"/>
  <c r="CJ14" i="55" s="1"/>
  <c r="CI2" i="55"/>
  <c r="CH2" i="55"/>
  <c r="CH14" i="55" s="1"/>
  <c r="AH2" i="55"/>
  <c r="AG2" i="55"/>
  <c r="AF2" i="55"/>
  <c r="AE2" i="55"/>
  <c r="AD2" i="55"/>
  <c r="AC2" i="55"/>
  <c r="AB2" i="55"/>
  <c r="AA2" i="55"/>
  <c r="Z2" i="55"/>
  <c r="Y2" i="55"/>
  <c r="X2" i="55"/>
  <c r="W2" i="55"/>
  <c r="V2" i="55"/>
  <c r="U2" i="55"/>
  <c r="T2" i="55"/>
  <c r="S2" i="55"/>
  <c r="R2" i="55"/>
  <c r="Q2" i="55"/>
  <c r="P2" i="55"/>
  <c r="O2" i="55"/>
  <c r="N2" i="55"/>
  <c r="M2" i="55"/>
  <c r="L2" i="55"/>
  <c r="K2" i="55"/>
  <c r="J2" i="55"/>
  <c r="I2" i="55"/>
  <c r="H2" i="55"/>
  <c r="G2" i="55"/>
  <c r="F2" i="55"/>
  <c r="E2" i="55"/>
  <c r="D2" i="55"/>
  <c r="C2" i="55"/>
  <c r="CM2" i="26"/>
  <c r="Q55" i="54"/>
  <c r="Q54" i="54"/>
  <c r="Q53" i="54"/>
  <c r="P51" i="54"/>
  <c r="O51" i="54"/>
  <c r="N51" i="54"/>
  <c r="M51" i="54"/>
  <c r="L51" i="54"/>
  <c r="K51" i="54"/>
  <c r="J51" i="54"/>
  <c r="I51" i="54"/>
  <c r="H51" i="54"/>
  <c r="G51" i="54"/>
  <c r="F51" i="54"/>
  <c r="E51" i="54"/>
  <c r="P50" i="54"/>
  <c r="O50" i="54"/>
  <c r="N50" i="54"/>
  <c r="M50" i="54"/>
  <c r="L50" i="54"/>
  <c r="K50" i="54"/>
  <c r="J50" i="54"/>
  <c r="I50" i="54"/>
  <c r="H50" i="54"/>
  <c r="G50" i="54"/>
  <c r="F50" i="54"/>
  <c r="E50" i="54"/>
  <c r="P49" i="54"/>
  <c r="P52" i="54" s="1"/>
  <c r="O49" i="54"/>
  <c r="O52" i="54" s="1"/>
  <c r="N49" i="54"/>
  <c r="N52" i="54" s="1"/>
  <c r="M49" i="54"/>
  <c r="M52" i="54" s="1"/>
  <c r="L49" i="54"/>
  <c r="L52" i="54" s="1"/>
  <c r="K49" i="54"/>
  <c r="K52" i="54" s="1"/>
  <c r="J49" i="54"/>
  <c r="J52" i="54" s="1"/>
  <c r="I49" i="54"/>
  <c r="I52" i="54" s="1"/>
  <c r="H49" i="54"/>
  <c r="H52" i="54" s="1"/>
  <c r="G49" i="54"/>
  <c r="G52" i="54" s="1"/>
  <c r="F49" i="54"/>
  <c r="F52" i="54" s="1"/>
  <c r="E49" i="54"/>
  <c r="E52" i="54" s="1"/>
  <c r="Q48" i="54"/>
  <c r="S48" i="54" s="1"/>
  <c r="Q47" i="54"/>
  <c r="S47" i="54" s="1"/>
  <c r="DC45" i="53"/>
  <c r="DB45" i="53"/>
  <c r="DA45" i="53"/>
  <c r="CZ45" i="53"/>
  <c r="CY45" i="53"/>
  <c r="CX45" i="53"/>
  <c r="CW45" i="53"/>
  <c r="CV45" i="53"/>
  <c r="DD45" i="53" s="1"/>
  <c r="DC42" i="53"/>
  <c r="DB42" i="53"/>
  <c r="DA42" i="53"/>
  <c r="CZ42" i="53"/>
  <c r="CY42" i="53"/>
  <c r="CX42" i="53"/>
  <c r="CW42" i="53"/>
  <c r="CV42" i="53"/>
  <c r="DD42" i="53" s="1"/>
  <c r="DC38" i="53"/>
  <c r="DB38" i="53"/>
  <c r="DA38" i="53"/>
  <c r="CZ38" i="53"/>
  <c r="CY38" i="53"/>
  <c r="CX38" i="53"/>
  <c r="CW38" i="53"/>
  <c r="CV38" i="53"/>
  <c r="DD38" i="53" s="1"/>
  <c r="DC35" i="53"/>
  <c r="DB35" i="53"/>
  <c r="CZ35" i="53"/>
  <c r="CY35" i="53"/>
  <c r="CX35" i="53"/>
  <c r="CW35" i="53"/>
  <c r="CV35" i="53"/>
  <c r="DC32" i="53"/>
  <c r="DB32" i="53"/>
  <c r="DA32" i="53"/>
  <c r="CZ32" i="53"/>
  <c r="CY32" i="53"/>
  <c r="CX32" i="53"/>
  <c r="CW32" i="53"/>
  <c r="CV32" i="53"/>
  <c r="DC29" i="53"/>
  <c r="DB29" i="53"/>
  <c r="DA29" i="53"/>
  <c r="CZ29" i="53"/>
  <c r="CY29" i="53"/>
  <c r="CX29" i="53"/>
  <c r="CW29" i="53"/>
  <c r="CV29" i="53"/>
  <c r="DC25" i="53"/>
  <c r="DB25" i="53"/>
  <c r="DA25" i="53"/>
  <c r="CZ25" i="53"/>
  <c r="CY25" i="53"/>
  <c r="CX25" i="53"/>
  <c r="CW25" i="53"/>
  <c r="CV25" i="53"/>
  <c r="DC22" i="53"/>
  <c r="DB22" i="53"/>
  <c r="CZ22" i="53"/>
  <c r="CY22" i="53"/>
  <c r="CX22" i="53"/>
  <c r="CW22" i="53"/>
  <c r="CV22" i="53"/>
  <c r="DC19" i="53"/>
  <c r="DB19" i="53"/>
  <c r="CZ19" i="53"/>
  <c r="CY19" i="53"/>
  <c r="CX19" i="53"/>
  <c r="CW19" i="53"/>
  <c r="CV19" i="53"/>
  <c r="DC16" i="53"/>
  <c r="DB16" i="53"/>
  <c r="CZ16" i="53"/>
  <c r="CY16" i="53"/>
  <c r="CX16" i="53"/>
  <c r="CW16" i="53"/>
  <c r="CV16" i="53"/>
  <c r="DD16" i="53" s="1"/>
  <c r="S14" i="53"/>
  <c r="R14" i="53"/>
  <c r="Q14" i="53"/>
  <c r="P14" i="53"/>
  <c r="O14" i="53"/>
  <c r="N14" i="53"/>
  <c r="M14" i="53"/>
  <c r="L14" i="53"/>
  <c r="K14" i="53"/>
  <c r="J14" i="53"/>
  <c r="I14" i="53"/>
  <c r="H14" i="53"/>
  <c r="G14" i="53"/>
  <c r="F14" i="53"/>
  <c r="E14" i="53"/>
  <c r="D14" i="53"/>
  <c r="C14" i="53"/>
  <c r="CO13" i="53"/>
  <c r="CN13" i="53"/>
  <c r="CM13" i="53"/>
  <c r="CP13" i="53" s="1"/>
  <c r="CJ13" i="53"/>
  <c r="CI13" i="53"/>
  <c r="CH13" i="53"/>
  <c r="CK13" i="53" s="1"/>
  <c r="AH13" i="53"/>
  <c r="AG13" i="53"/>
  <c r="AF13" i="53"/>
  <c r="AE13" i="53"/>
  <c r="AD13" i="53"/>
  <c r="AC13" i="53"/>
  <c r="AB13" i="53"/>
  <c r="AA13" i="53"/>
  <c r="Z13" i="53"/>
  <c r="Y13" i="53"/>
  <c r="X13" i="53"/>
  <c r="W13" i="53"/>
  <c r="V13" i="53"/>
  <c r="U13" i="53"/>
  <c r="T13" i="53"/>
  <c r="R13" i="53"/>
  <c r="Q13" i="53"/>
  <c r="P13" i="53"/>
  <c r="O13" i="53"/>
  <c r="N13" i="53"/>
  <c r="M13" i="53"/>
  <c r="L13" i="53"/>
  <c r="K13" i="53"/>
  <c r="J13" i="53"/>
  <c r="I13" i="53"/>
  <c r="H13" i="53"/>
  <c r="G13" i="53"/>
  <c r="F13" i="53"/>
  <c r="E13" i="53"/>
  <c r="D13" i="53"/>
  <c r="DC12" i="53"/>
  <c r="DB12" i="53"/>
  <c r="CZ12" i="53"/>
  <c r="CY12" i="53"/>
  <c r="CX12" i="53"/>
  <c r="CW12" i="53"/>
  <c r="CV12" i="53"/>
  <c r="CO12" i="53"/>
  <c r="CN12" i="53"/>
  <c r="CM12" i="53"/>
  <c r="CP12" i="53" s="1"/>
  <c r="CJ12" i="53"/>
  <c r="CI12" i="53"/>
  <c r="CH12" i="53"/>
  <c r="CK12" i="53" s="1"/>
  <c r="AH12" i="53"/>
  <c r="AG12" i="53"/>
  <c r="AF12" i="53"/>
  <c r="AE12" i="53"/>
  <c r="AD12" i="53"/>
  <c r="AC12" i="53"/>
  <c r="AB12" i="53"/>
  <c r="AA12" i="53"/>
  <c r="Z12" i="53"/>
  <c r="Y12" i="53"/>
  <c r="X12" i="53"/>
  <c r="W12" i="53"/>
  <c r="V12" i="53"/>
  <c r="U12" i="53"/>
  <c r="T12" i="53"/>
  <c r="S12" i="53"/>
  <c r="R12" i="53"/>
  <c r="Q12" i="53"/>
  <c r="P12" i="53"/>
  <c r="O12" i="53"/>
  <c r="N12" i="53"/>
  <c r="M12" i="53"/>
  <c r="L12" i="53"/>
  <c r="K12" i="53"/>
  <c r="J12" i="53"/>
  <c r="I12" i="53"/>
  <c r="H12" i="53"/>
  <c r="G12" i="53"/>
  <c r="F12" i="53"/>
  <c r="E12" i="53"/>
  <c r="D12" i="53"/>
  <c r="C12" i="53"/>
  <c r="CO11" i="53"/>
  <c r="CN11" i="53"/>
  <c r="CM11" i="53"/>
  <c r="CP11" i="53" s="1"/>
  <c r="CJ11" i="53"/>
  <c r="CI11" i="53"/>
  <c r="CH11" i="53"/>
  <c r="CK11" i="53" s="1"/>
  <c r="AH11" i="53"/>
  <c r="AG11" i="53"/>
  <c r="AF11" i="53"/>
  <c r="AE11" i="53"/>
  <c r="AD11" i="53"/>
  <c r="AC11" i="53"/>
  <c r="AB11" i="53"/>
  <c r="AA11" i="53"/>
  <c r="Z11" i="53"/>
  <c r="Y11" i="53"/>
  <c r="X11" i="53"/>
  <c r="W11" i="53"/>
  <c r="V11" i="53"/>
  <c r="U11" i="53"/>
  <c r="T11" i="53"/>
  <c r="R11" i="53"/>
  <c r="Q11" i="53"/>
  <c r="P11" i="53"/>
  <c r="O11" i="53"/>
  <c r="N11" i="53"/>
  <c r="M11" i="53"/>
  <c r="L11" i="53"/>
  <c r="K11" i="53"/>
  <c r="J11" i="53"/>
  <c r="I11" i="53"/>
  <c r="H11" i="53"/>
  <c r="G11" i="53"/>
  <c r="F11" i="53"/>
  <c r="E11" i="53"/>
  <c r="D11" i="53"/>
  <c r="CO10" i="53"/>
  <c r="CN10" i="53"/>
  <c r="CM10" i="53"/>
  <c r="CP10" i="53" s="1"/>
  <c r="CJ10" i="53"/>
  <c r="CI10" i="53"/>
  <c r="CH10" i="53"/>
  <c r="CK10" i="53" s="1"/>
  <c r="AH10" i="53"/>
  <c r="AG10" i="53"/>
  <c r="AF10" i="53"/>
  <c r="AE10" i="53"/>
  <c r="AD10" i="53"/>
  <c r="AC10" i="53"/>
  <c r="AB10" i="53"/>
  <c r="AA10" i="53"/>
  <c r="Z10" i="53"/>
  <c r="Y10" i="53"/>
  <c r="X10" i="53"/>
  <c r="W10" i="53"/>
  <c r="V10" i="53"/>
  <c r="U10" i="53"/>
  <c r="T10" i="53"/>
  <c r="S10" i="53"/>
  <c r="R10" i="53"/>
  <c r="Q10" i="53"/>
  <c r="P10" i="53"/>
  <c r="O10" i="53"/>
  <c r="N10" i="53"/>
  <c r="M10" i="53"/>
  <c r="L10" i="53"/>
  <c r="K10" i="53"/>
  <c r="J10" i="53"/>
  <c r="I10" i="53"/>
  <c r="H10" i="53"/>
  <c r="G10" i="53"/>
  <c r="F10" i="53"/>
  <c r="E10" i="53"/>
  <c r="D10" i="53"/>
  <c r="C10" i="53"/>
  <c r="DC9" i="53"/>
  <c r="DB9" i="53"/>
  <c r="CZ9" i="53"/>
  <c r="CY9" i="53"/>
  <c r="CX9" i="53"/>
  <c r="CW9" i="53"/>
  <c r="CV9" i="53"/>
  <c r="CO9" i="53"/>
  <c r="CN9" i="53"/>
  <c r="CM9" i="53"/>
  <c r="CP9" i="53" s="1"/>
  <c r="CJ9" i="53"/>
  <c r="CI9" i="53"/>
  <c r="CH9" i="53"/>
  <c r="CK9" i="53" s="1"/>
  <c r="AH9" i="53"/>
  <c r="AG9" i="53"/>
  <c r="AF9" i="53"/>
  <c r="AE9" i="53"/>
  <c r="AD9" i="53"/>
  <c r="AC9" i="53"/>
  <c r="AB9" i="53"/>
  <c r="AA9" i="53"/>
  <c r="Z9" i="53"/>
  <c r="Y9" i="53"/>
  <c r="X9" i="53"/>
  <c r="W9" i="53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C9" i="53"/>
  <c r="CO8" i="53"/>
  <c r="CN8" i="53"/>
  <c r="CM8" i="53"/>
  <c r="CP8" i="53" s="1"/>
  <c r="CJ8" i="53"/>
  <c r="CI8" i="53"/>
  <c r="CH8" i="53"/>
  <c r="CK8" i="53" s="1"/>
  <c r="AH8" i="53"/>
  <c r="AG8" i="53"/>
  <c r="AF8" i="53"/>
  <c r="AE8" i="53"/>
  <c r="AD8" i="53"/>
  <c r="AC8" i="53"/>
  <c r="AB8" i="53"/>
  <c r="AA8" i="53"/>
  <c r="Z8" i="53"/>
  <c r="Y8" i="53"/>
  <c r="X8" i="53"/>
  <c r="W8" i="53"/>
  <c r="V8" i="53"/>
  <c r="U8" i="53"/>
  <c r="T8" i="53"/>
  <c r="R8" i="53"/>
  <c r="Q8" i="53"/>
  <c r="P8" i="53"/>
  <c r="O8" i="53"/>
  <c r="N8" i="53"/>
  <c r="M8" i="53"/>
  <c r="L8" i="53"/>
  <c r="K8" i="53"/>
  <c r="J8" i="53"/>
  <c r="I8" i="53"/>
  <c r="H8" i="53"/>
  <c r="G8" i="53"/>
  <c r="F8" i="53"/>
  <c r="E8" i="53"/>
  <c r="D8" i="53"/>
  <c r="CP7" i="53"/>
  <c r="CO7" i="53"/>
  <c r="CN7" i="53"/>
  <c r="CM7" i="53"/>
  <c r="CK7" i="53"/>
  <c r="CJ7" i="53"/>
  <c r="CI7" i="53"/>
  <c r="CH7" i="53"/>
  <c r="AH7" i="53"/>
  <c r="AG7" i="53"/>
  <c r="AF7" i="53"/>
  <c r="AE7" i="53"/>
  <c r="AD7" i="53"/>
  <c r="AC7" i="53"/>
  <c r="AB7" i="53"/>
  <c r="AA7" i="53"/>
  <c r="Z7" i="53"/>
  <c r="Y7" i="53"/>
  <c r="X7" i="53"/>
  <c r="W7" i="53"/>
  <c r="V7" i="53"/>
  <c r="U7" i="53"/>
  <c r="T7" i="53"/>
  <c r="S7" i="53"/>
  <c r="R7" i="53"/>
  <c r="Q7" i="53"/>
  <c r="P7" i="53"/>
  <c r="O7" i="53"/>
  <c r="N7" i="53"/>
  <c r="M7" i="53"/>
  <c r="L7" i="53"/>
  <c r="K7" i="53"/>
  <c r="J7" i="53"/>
  <c r="I7" i="53"/>
  <c r="H7" i="53"/>
  <c r="G7" i="53"/>
  <c r="F7" i="53"/>
  <c r="E7" i="53"/>
  <c r="D7" i="53"/>
  <c r="C7" i="53"/>
  <c r="CO6" i="53"/>
  <c r="CN6" i="53"/>
  <c r="CM6" i="53"/>
  <c r="CP6" i="53" s="1"/>
  <c r="CJ6" i="53"/>
  <c r="CI6" i="53"/>
  <c r="CH6" i="53"/>
  <c r="CK6" i="53" s="1"/>
  <c r="AH6" i="53"/>
  <c r="AG6" i="53"/>
  <c r="AF6" i="53"/>
  <c r="AE6" i="53"/>
  <c r="AD6" i="53"/>
  <c r="AC6" i="53"/>
  <c r="AB6" i="53"/>
  <c r="AA6" i="53"/>
  <c r="Z6" i="53"/>
  <c r="Y6" i="53"/>
  <c r="X6" i="53"/>
  <c r="W6" i="53"/>
  <c r="V6" i="53"/>
  <c r="U6" i="53"/>
  <c r="T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C6" i="53"/>
  <c r="CO5" i="53"/>
  <c r="CN5" i="53"/>
  <c r="CM5" i="53"/>
  <c r="CP5" i="53" s="1"/>
  <c r="CJ5" i="53"/>
  <c r="CI5" i="53"/>
  <c r="CH5" i="53"/>
  <c r="CK5" i="53" s="1"/>
  <c r="AH5" i="53"/>
  <c r="AG5" i="53"/>
  <c r="AF5" i="53"/>
  <c r="AE5" i="53"/>
  <c r="AD5" i="53"/>
  <c r="AC5" i="53"/>
  <c r="AB5" i="53"/>
  <c r="AA5" i="53"/>
  <c r="Z5" i="53"/>
  <c r="Y5" i="53"/>
  <c r="X5" i="53"/>
  <c r="W5" i="53"/>
  <c r="V5" i="53"/>
  <c r="U5" i="53"/>
  <c r="T5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D5" i="53"/>
  <c r="C5" i="53"/>
  <c r="CO4" i="53"/>
  <c r="CN4" i="53"/>
  <c r="CM4" i="53"/>
  <c r="CP4" i="53" s="1"/>
  <c r="CJ4" i="53"/>
  <c r="CI4" i="53"/>
  <c r="CH4" i="53"/>
  <c r="CK4" i="53" s="1"/>
  <c r="AH4" i="53"/>
  <c r="AG4" i="53"/>
  <c r="AF4" i="53"/>
  <c r="AE4" i="53"/>
  <c r="AD4" i="53"/>
  <c r="AC4" i="53"/>
  <c r="AB4" i="53"/>
  <c r="AA4" i="53"/>
  <c r="Z4" i="53"/>
  <c r="Y4" i="53"/>
  <c r="X4" i="53"/>
  <c r="W4" i="53"/>
  <c r="V4" i="53"/>
  <c r="U4" i="53"/>
  <c r="T4" i="53"/>
  <c r="Q4" i="53"/>
  <c r="P4" i="53"/>
  <c r="O4" i="53"/>
  <c r="N4" i="53"/>
  <c r="M4" i="53"/>
  <c r="L4" i="53"/>
  <c r="K4" i="53"/>
  <c r="J4" i="53"/>
  <c r="I4" i="53"/>
  <c r="H4" i="53"/>
  <c r="G4" i="53"/>
  <c r="F4" i="53"/>
  <c r="E4" i="53"/>
  <c r="D4" i="53"/>
  <c r="C4" i="53"/>
  <c r="CO3" i="53"/>
  <c r="CN3" i="53"/>
  <c r="CM3" i="53"/>
  <c r="CP3" i="53" s="1"/>
  <c r="CJ3" i="53"/>
  <c r="CI3" i="53"/>
  <c r="CH3" i="53"/>
  <c r="C3" i="53" s="1"/>
  <c r="AH3" i="53"/>
  <c r="AG3" i="53"/>
  <c r="AF3" i="53"/>
  <c r="AE3" i="53"/>
  <c r="AD3" i="53"/>
  <c r="AC3" i="53"/>
  <c r="AB3" i="53"/>
  <c r="AA3" i="53"/>
  <c r="Z3" i="53"/>
  <c r="Y3" i="53"/>
  <c r="X3" i="53"/>
  <c r="W3" i="53"/>
  <c r="V3" i="53"/>
  <c r="U3" i="53"/>
  <c r="T3" i="53"/>
  <c r="S3" i="53"/>
  <c r="R3" i="53"/>
  <c r="Q3" i="53"/>
  <c r="P3" i="53"/>
  <c r="O3" i="53"/>
  <c r="N3" i="53"/>
  <c r="M3" i="53"/>
  <c r="L3" i="53"/>
  <c r="K3" i="53"/>
  <c r="J3" i="53"/>
  <c r="I3" i="53"/>
  <c r="H3" i="53"/>
  <c r="G3" i="53"/>
  <c r="F3" i="53"/>
  <c r="E3" i="53"/>
  <c r="D3" i="53"/>
  <c r="CO2" i="53"/>
  <c r="CO14" i="53" s="1"/>
  <c r="CN2" i="53"/>
  <c r="CM2" i="53"/>
  <c r="CM14" i="53" s="1"/>
  <c r="CJ2" i="53"/>
  <c r="CI2" i="53"/>
  <c r="CI14" i="53" s="1"/>
  <c r="CH2" i="53"/>
  <c r="AH2" i="53"/>
  <c r="AG2" i="53"/>
  <c r="AF2" i="53"/>
  <c r="AE2" i="53"/>
  <c r="AD2" i="53"/>
  <c r="AC2" i="53"/>
  <c r="AB2" i="53"/>
  <c r="AA2" i="53"/>
  <c r="Z2" i="53"/>
  <c r="Y2" i="53"/>
  <c r="X2" i="53"/>
  <c r="W2" i="53"/>
  <c r="V2" i="53"/>
  <c r="U2" i="53"/>
  <c r="T2" i="53"/>
  <c r="S2" i="53"/>
  <c r="R2" i="53"/>
  <c r="Q2" i="53"/>
  <c r="P2" i="53"/>
  <c r="O2" i="53"/>
  <c r="N2" i="53"/>
  <c r="M2" i="53"/>
  <c r="L2" i="53"/>
  <c r="K2" i="53"/>
  <c r="J2" i="53"/>
  <c r="I2" i="53"/>
  <c r="H2" i="53"/>
  <c r="G2" i="53"/>
  <c r="F2" i="53"/>
  <c r="E2" i="53"/>
  <c r="D2" i="53"/>
  <c r="C2" i="53"/>
  <c r="Q56" i="52"/>
  <c r="Q55" i="52"/>
  <c r="Q54" i="52"/>
  <c r="P52" i="52"/>
  <c r="O52" i="52"/>
  <c r="N52" i="52"/>
  <c r="M52" i="52"/>
  <c r="L52" i="52"/>
  <c r="K52" i="52"/>
  <c r="J52" i="52"/>
  <c r="I52" i="52"/>
  <c r="H52" i="52"/>
  <c r="G52" i="52"/>
  <c r="F52" i="52"/>
  <c r="E52" i="52"/>
  <c r="Q52" i="52" s="1"/>
  <c r="P51" i="52"/>
  <c r="O51" i="52"/>
  <c r="N51" i="52"/>
  <c r="M51" i="52"/>
  <c r="L51" i="52"/>
  <c r="K51" i="52"/>
  <c r="J51" i="52"/>
  <c r="I51" i="52"/>
  <c r="H51" i="52"/>
  <c r="G51" i="52"/>
  <c r="F51" i="52"/>
  <c r="E51" i="52"/>
  <c r="Q51" i="52" s="1"/>
  <c r="P50" i="52"/>
  <c r="P53" i="52" s="1"/>
  <c r="O50" i="52"/>
  <c r="O53" i="52" s="1"/>
  <c r="N50" i="52"/>
  <c r="N53" i="52" s="1"/>
  <c r="M50" i="52"/>
  <c r="M53" i="52" s="1"/>
  <c r="L50" i="52"/>
  <c r="L53" i="52" s="1"/>
  <c r="K50" i="52"/>
  <c r="K53" i="52" s="1"/>
  <c r="J50" i="52"/>
  <c r="J53" i="52" s="1"/>
  <c r="I50" i="52"/>
  <c r="I53" i="52" s="1"/>
  <c r="H50" i="52"/>
  <c r="H53" i="52" s="1"/>
  <c r="G50" i="52"/>
  <c r="G53" i="52" s="1"/>
  <c r="F50" i="52"/>
  <c r="F53" i="52" s="1"/>
  <c r="E50" i="52"/>
  <c r="E53" i="52" s="1"/>
  <c r="Q53" i="52" s="1"/>
  <c r="Q49" i="52"/>
  <c r="S49" i="52" s="1"/>
  <c r="Q48" i="52"/>
  <c r="S48" i="52" s="1"/>
  <c r="CP14" i="55" l="1"/>
  <c r="CO14" i="55"/>
  <c r="CH14" i="53"/>
  <c r="CN14" i="53"/>
  <c r="DD9" i="53"/>
  <c r="DD12" i="53"/>
  <c r="DD25" i="53"/>
  <c r="DD29" i="53"/>
  <c r="DD32" i="53"/>
  <c r="DD35" i="53"/>
  <c r="CK2" i="55"/>
  <c r="C13" i="55"/>
  <c r="DD19" i="55"/>
  <c r="DD38" i="55"/>
  <c r="DD42" i="55"/>
  <c r="DD45" i="55"/>
  <c r="DD16" i="55"/>
  <c r="DD25" i="55"/>
  <c r="DD29" i="55"/>
  <c r="DD32" i="55"/>
  <c r="DD35" i="55"/>
  <c r="DD22" i="53"/>
  <c r="Q50" i="54"/>
  <c r="Q51" i="54"/>
  <c r="CM14" i="55"/>
  <c r="DD9" i="55"/>
  <c r="DD12" i="55"/>
  <c r="CJ14" i="53"/>
  <c r="DD19" i="53"/>
  <c r="CI14" i="55"/>
  <c r="CN14" i="55"/>
  <c r="DD22" i="55"/>
  <c r="CK14" i="55"/>
  <c r="C6" i="55"/>
  <c r="B14" i="55" s="1"/>
  <c r="C11" i="55"/>
  <c r="Q52" i="54"/>
  <c r="Q49" i="54"/>
  <c r="S49" i="54" s="1"/>
  <c r="CK2" i="53"/>
  <c r="CP2" i="53"/>
  <c r="CP14" i="53" s="1"/>
  <c r="CK3" i="53"/>
  <c r="C8" i="53"/>
  <c r="C13" i="53"/>
  <c r="C11" i="53"/>
  <c r="Q50" i="52"/>
  <c r="S50" i="52" s="1"/>
  <c r="B14" i="53" l="1"/>
  <c r="CK14" i="53"/>
  <c r="DC45" i="26" l="1"/>
  <c r="DB45" i="26"/>
  <c r="DA45" i="26"/>
  <c r="CZ45" i="26"/>
  <c r="CY45" i="26"/>
  <c r="CX45" i="26"/>
  <c r="CW45" i="26"/>
  <c r="CV45" i="26"/>
  <c r="DC42" i="26"/>
  <c r="DB42" i="26"/>
  <c r="DA42" i="26"/>
  <c r="CZ42" i="26"/>
  <c r="CY42" i="26"/>
  <c r="CX42" i="26"/>
  <c r="CW42" i="26"/>
  <c r="CV42" i="26"/>
  <c r="DC38" i="26"/>
  <c r="DB38" i="26"/>
  <c r="DA38" i="26"/>
  <c r="CZ38" i="26"/>
  <c r="CY38" i="26"/>
  <c r="CX38" i="26"/>
  <c r="CW38" i="26"/>
  <c r="CV38" i="26"/>
  <c r="DC35" i="26"/>
  <c r="DB35" i="26"/>
  <c r="CZ35" i="26"/>
  <c r="CY35" i="26"/>
  <c r="CX35" i="26"/>
  <c r="CW35" i="26"/>
  <c r="CV35" i="26"/>
  <c r="DD38" i="26" l="1"/>
  <c r="DD42" i="26"/>
  <c r="DD45" i="26"/>
  <c r="DD35" i="26"/>
  <c r="Q56" i="51" l="1"/>
  <c r="Q55" i="51"/>
  <c r="Q54" i="51"/>
  <c r="P52" i="51"/>
  <c r="O52" i="51"/>
  <c r="N52" i="51"/>
  <c r="M52" i="51"/>
  <c r="L52" i="51"/>
  <c r="K52" i="51"/>
  <c r="J52" i="51"/>
  <c r="I52" i="51"/>
  <c r="H52" i="51"/>
  <c r="G52" i="51"/>
  <c r="F52" i="51"/>
  <c r="E52" i="51"/>
  <c r="P51" i="51"/>
  <c r="O51" i="51"/>
  <c r="N51" i="51"/>
  <c r="M51" i="51"/>
  <c r="L51" i="51"/>
  <c r="K51" i="51"/>
  <c r="J51" i="51"/>
  <c r="I51" i="51"/>
  <c r="H51" i="51"/>
  <c r="G51" i="51"/>
  <c r="F51" i="51"/>
  <c r="E51" i="51"/>
  <c r="P50" i="51"/>
  <c r="P53" i="51" s="1"/>
  <c r="O50" i="51"/>
  <c r="O53" i="51" s="1"/>
  <c r="N50" i="51"/>
  <c r="N53" i="51" s="1"/>
  <c r="M50" i="51"/>
  <c r="M53" i="51" s="1"/>
  <c r="L50" i="51"/>
  <c r="L53" i="51" s="1"/>
  <c r="K50" i="51"/>
  <c r="K53" i="51" s="1"/>
  <c r="J50" i="51"/>
  <c r="J53" i="51" s="1"/>
  <c r="I50" i="51"/>
  <c r="I53" i="51" s="1"/>
  <c r="H50" i="51"/>
  <c r="H53" i="51" s="1"/>
  <c r="G50" i="51"/>
  <c r="G53" i="51" s="1"/>
  <c r="F50" i="51"/>
  <c r="F53" i="51" s="1"/>
  <c r="E50" i="51"/>
  <c r="E53" i="51" s="1"/>
  <c r="Q49" i="51"/>
  <c r="S49" i="51" s="1"/>
  <c r="Q48" i="51"/>
  <c r="S48" i="51" s="1"/>
  <c r="Q56" i="50"/>
  <c r="Q55" i="50"/>
  <c r="Q54" i="50"/>
  <c r="P52" i="50"/>
  <c r="O52" i="50"/>
  <c r="N52" i="50"/>
  <c r="M52" i="50"/>
  <c r="L52" i="50"/>
  <c r="K52" i="50"/>
  <c r="J52" i="50"/>
  <c r="I52" i="50"/>
  <c r="H52" i="50"/>
  <c r="G52" i="50"/>
  <c r="F52" i="50"/>
  <c r="E52" i="50"/>
  <c r="P51" i="50"/>
  <c r="O51" i="50"/>
  <c r="N51" i="50"/>
  <c r="M51" i="50"/>
  <c r="L51" i="50"/>
  <c r="K51" i="50"/>
  <c r="J51" i="50"/>
  <c r="I51" i="50"/>
  <c r="H51" i="50"/>
  <c r="G51" i="50"/>
  <c r="F51" i="50"/>
  <c r="E51" i="50"/>
  <c r="P50" i="50"/>
  <c r="P53" i="50" s="1"/>
  <c r="O50" i="50"/>
  <c r="O53" i="50" s="1"/>
  <c r="N50" i="50"/>
  <c r="N53" i="50" s="1"/>
  <c r="M50" i="50"/>
  <c r="M53" i="50" s="1"/>
  <c r="L50" i="50"/>
  <c r="L53" i="50" s="1"/>
  <c r="K50" i="50"/>
  <c r="K53" i="50" s="1"/>
  <c r="J50" i="50"/>
  <c r="J53" i="50" s="1"/>
  <c r="I50" i="50"/>
  <c r="I53" i="50" s="1"/>
  <c r="H50" i="50"/>
  <c r="H53" i="50" s="1"/>
  <c r="G50" i="50"/>
  <c r="G53" i="50" s="1"/>
  <c r="F50" i="50"/>
  <c r="F53" i="50" s="1"/>
  <c r="E50" i="50"/>
  <c r="E53" i="50" s="1"/>
  <c r="Q49" i="50"/>
  <c r="S49" i="50" s="1"/>
  <c r="Q48" i="50"/>
  <c r="S48" i="50" s="1"/>
  <c r="DC32" i="26"/>
  <c r="DB32" i="26"/>
  <c r="DA32" i="26"/>
  <c r="CZ32" i="26"/>
  <c r="CY32" i="26"/>
  <c r="CX32" i="26"/>
  <c r="CW32" i="26"/>
  <c r="CV32" i="26"/>
  <c r="DD32" i="26" s="1"/>
  <c r="DC29" i="26"/>
  <c r="DB29" i="26"/>
  <c r="DA29" i="26"/>
  <c r="CZ29" i="26"/>
  <c r="CY29" i="26"/>
  <c r="CX29" i="26"/>
  <c r="CW29" i="26"/>
  <c r="CV29" i="26"/>
  <c r="DC25" i="26"/>
  <c r="DB25" i="26"/>
  <c r="DA25" i="26"/>
  <c r="CZ25" i="26"/>
  <c r="CY25" i="26"/>
  <c r="CX25" i="26"/>
  <c r="CW25" i="26"/>
  <c r="DD25" i="26" s="1"/>
  <c r="CV25" i="26"/>
  <c r="DC22" i="26"/>
  <c r="DB22" i="26"/>
  <c r="CZ22" i="26"/>
  <c r="CY22" i="26"/>
  <c r="CX22" i="26"/>
  <c r="CW22" i="26"/>
  <c r="CV22" i="26"/>
  <c r="DC19" i="26"/>
  <c r="DB19" i="26"/>
  <c r="CZ19" i="26"/>
  <c r="CY19" i="26"/>
  <c r="CX19" i="26"/>
  <c r="CW19" i="26"/>
  <c r="CV19" i="26"/>
  <c r="DC16" i="26"/>
  <c r="DB16" i="26"/>
  <c r="CZ16" i="26"/>
  <c r="CY16" i="26"/>
  <c r="CX16" i="26"/>
  <c r="CW16" i="26"/>
  <c r="CV16" i="26"/>
  <c r="DC12" i="26"/>
  <c r="DB12" i="26"/>
  <c r="CZ12" i="26"/>
  <c r="CY12" i="26"/>
  <c r="CX12" i="26"/>
  <c r="CW12" i="26"/>
  <c r="CV12" i="26"/>
  <c r="DC9" i="26"/>
  <c r="DB9" i="26"/>
  <c r="CZ9" i="26"/>
  <c r="CY9" i="26"/>
  <c r="CX9" i="26"/>
  <c r="CW9" i="26"/>
  <c r="CV9" i="26"/>
  <c r="DA29" i="49"/>
  <c r="DA32" i="49"/>
  <c r="DA25" i="49"/>
  <c r="DC32" i="49"/>
  <c r="DB32" i="49"/>
  <c r="CZ32" i="49"/>
  <c r="CY32" i="49"/>
  <c r="CX32" i="49"/>
  <c r="CW32" i="49"/>
  <c r="CV32" i="49"/>
  <c r="DC29" i="49"/>
  <c r="DB29" i="49"/>
  <c r="CZ29" i="49"/>
  <c r="CY29" i="49"/>
  <c r="CX29" i="49"/>
  <c r="CW29" i="49"/>
  <c r="CV29" i="49"/>
  <c r="DC25" i="49"/>
  <c r="DB25" i="49"/>
  <c r="CZ25" i="49"/>
  <c r="CY25" i="49"/>
  <c r="CX25" i="49"/>
  <c r="CW25" i="49"/>
  <c r="CV25" i="49"/>
  <c r="DC22" i="49"/>
  <c r="DB22" i="49"/>
  <c r="CZ22" i="49"/>
  <c r="CY22" i="49"/>
  <c r="CX22" i="49"/>
  <c r="CW22" i="49"/>
  <c r="CV22" i="49"/>
  <c r="DC19" i="49"/>
  <c r="DB19" i="49"/>
  <c r="CZ19" i="49"/>
  <c r="CY19" i="49"/>
  <c r="CX19" i="49"/>
  <c r="CW19" i="49"/>
  <c r="CV19" i="49"/>
  <c r="DC16" i="49"/>
  <c r="DB16" i="49"/>
  <c r="CZ16" i="49"/>
  <c r="CY16" i="49"/>
  <c r="CX16" i="49"/>
  <c r="CW16" i="49"/>
  <c r="CV16" i="49"/>
  <c r="DC12" i="49"/>
  <c r="DB12" i="49"/>
  <c r="CZ12" i="49"/>
  <c r="CY12" i="49"/>
  <c r="CX12" i="49"/>
  <c r="CW12" i="49"/>
  <c r="CV12" i="49"/>
  <c r="DC9" i="49"/>
  <c r="DB9" i="49"/>
  <c r="CZ9" i="49"/>
  <c r="CY9" i="49"/>
  <c r="CX9" i="49"/>
  <c r="CW9" i="49"/>
  <c r="CV9" i="49"/>
  <c r="DD9" i="49" s="1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CO13" i="49"/>
  <c r="CN13" i="49"/>
  <c r="CM13" i="49"/>
  <c r="CP13" i="49" s="1"/>
  <c r="CJ13" i="49"/>
  <c r="CI13" i="49"/>
  <c r="CH13" i="49"/>
  <c r="CK13" i="49" s="1"/>
  <c r="AH13" i="49"/>
  <c r="AG13" i="49"/>
  <c r="AF13" i="49"/>
  <c r="AE13" i="49"/>
  <c r="AD13" i="49"/>
  <c r="AC13" i="49"/>
  <c r="AB13" i="49"/>
  <c r="AA13" i="49"/>
  <c r="Z13" i="49"/>
  <c r="Y13" i="49"/>
  <c r="X13" i="49"/>
  <c r="W13" i="49"/>
  <c r="V13" i="49"/>
  <c r="U13" i="49"/>
  <c r="T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O12" i="49"/>
  <c r="CN12" i="49"/>
  <c r="CM12" i="49"/>
  <c r="CP12" i="49" s="1"/>
  <c r="CJ12" i="49"/>
  <c r="CI12" i="49"/>
  <c r="CH12" i="49"/>
  <c r="CK12" i="49" s="1"/>
  <c r="AH12" i="49"/>
  <c r="AG12" i="49"/>
  <c r="AF12" i="49"/>
  <c r="AE12" i="49"/>
  <c r="AD12" i="49"/>
  <c r="AC12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O11" i="49"/>
  <c r="CN11" i="49"/>
  <c r="CM11" i="49"/>
  <c r="CP11" i="49" s="1"/>
  <c r="CJ11" i="49"/>
  <c r="CI11" i="49"/>
  <c r="CH11" i="49"/>
  <c r="CK11" i="49" s="1"/>
  <c r="AH11" i="49"/>
  <c r="AG11" i="49"/>
  <c r="AF11" i="49"/>
  <c r="AE11" i="49"/>
  <c r="AD11" i="49"/>
  <c r="AC11" i="49"/>
  <c r="AB11" i="49"/>
  <c r="AA11" i="49"/>
  <c r="Z11" i="49"/>
  <c r="Y11" i="49"/>
  <c r="X11" i="49"/>
  <c r="W11" i="49"/>
  <c r="V11" i="49"/>
  <c r="U11" i="49"/>
  <c r="T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O10" i="49"/>
  <c r="CN10" i="49"/>
  <c r="CM10" i="49"/>
  <c r="CP10" i="49" s="1"/>
  <c r="CJ10" i="49"/>
  <c r="CI10" i="49"/>
  <c r="CH10" i="49"/>
  <c r="CK10" i="49" s="1"/>
  <c r="AH10" i="49"/>
  <c r="AG10" i="49"/>
  <c r="AF10" i="49"/>
  <c r="AE10" i="49"/>
  <c r="AD10" i="49"/>
  <c r="AC10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O9" i="49"/>
  <c r="CN9" i="49"/>
  <c r="CM9" i="49"/>
  <c r="CP9" i="49" s="1"/>
  <c r="CJ9" i="49"/>
  <c r="CI9" i="49"/>
  <c r="CH9" i="49"/>
  <c r="AH9" i="49"/>
  <c r="AG9" i="49"/>
  <c r="AF9" i="49"/>
  <c r="AE9" i="49"/>
  <c r="AD9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O8" i="49"/>
  <c r="CN8" i="49"/>
  <c r="CM8" i="49"/>
  <c r="CP8" i="49" s="1"/>
  <c r="CJ8" i="49"/>
  <c r="CI8" i="49"/>
  <c r="CH8" i="49"/>
  <c r="CK8" i="49" s="1"/>
  <c r="AH8" i="49"/>
  <c r="AG8" i="49"/>
  <c r="AF8" i="49"/>
  <c r="AE8" i="49"/>
  <c r="AD8" i="49"/>
  <c r="AC8" i="49"/>
  <c r="AB8" i="49"/>
  <c r="AA8" i="49"/>
  <c r="Z8" i="49"/>
  <c r="Y8" i="49"/>
  <c r="X8" i="49"/>
  <c r="W8" i="49"/>
  <c r="V8" i="49"/>
  <c r="U8" i="49"/>
  <c r="T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O7" i="49"/>
  <c r="CN7" i="49"/>
  <c r="CM7" i="49"/>
  <c r="CP7" i="49"/>
  <c r="CJ7" i="49"/>
  <c r="CI7" i="49"/>
  <c r="CH7" i="49"/>
  <c r="CK7" i="49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O6" i="49"/>
  <c r="CN6" i="49"/>
  <c r="CM6" i="49"/>
  <c r="CP6" i="49" s="1"/>
  <c r="CJ6" i="49"/>
  <c r="CI6" i="49"/>
  <c r="CH6" i="49"/>
  <c r="CK6" i="49" s="1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O5" i="49"/>
  <c r="CN5" i="49"/>
  <c r="CM5" i="49"/>
  <c r="CP5" i="49" s="1"/>
  <c r="CJ5" i="49"/>
  <c r="CI5" i="49"/>
  <c r="CH5" i="49"/>
  <c r="AH5" i="49"/>
  <c r="AG5" i="49"/>
  <c r="AF5" i="49"/>
  <c r="AE5" i="49"/>
  <c r="AD5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O4" i="49"/>
  <c r="CN4" i="49"/>
  <c r="CM4" i="49"/>
  <c r="CP4" i="49" s="1"/>
  <c r="CJ4" i="49"/>
  <c r="CI4" i="49"/>
  <c r="CH4" i="49"/>
  <c r="AH4" i="49"/>
  <c r="AG4" i="49"/>
  <c r="AF4" i="49"/>
  <c r="AE4" i="49"/>
  <c r="AD4" i="49"/>
  <c r="AC4" i="49"/>
  <c r="AB4" i="49"/>
  <c r="AA4" i="49"/>
  <c r="Z4" i="49"/>
  <c r="Y4" i="49"/>
  <c r="X4" i="49"/>
  <c r="W4" i="49"/>
  <c r="V4" i="49"/>
  <c r="U4" i="49"/>
  <c r="T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O3" i="49"/>
  <c r="CN3" i="49"/>
  <c r="CM3" i="49"/>
  <c r="CP3" i="49" s="1"/>
  <c r="CJ3" i="49"/>
  <c r="CI3" i="49"/>
  <c r="CH3" i="49"/>
  <c r="AH3" i="49"/>
  <c r="AG3" i="49"/>
  <c r="AF3" i="49"/>
  <c r="AE3" i="49"/>
  <c r="AD3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O2" i="49"/>
  <c r="CN2" i="49"/>
  <c r="CM2" i="49"/>
  <c r="CP2" i="49"/>
  <c r="CJ2" i="49"/>
  <c r="CI2" i="49"/>
  <c r="CH2" i="49"/>
  <c r="CK2" i="49" s="1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Q56" i="48"/>
  <c r="Q55" i="48"/>
  <c r="Q54" i="48"/>
  <c r="P52" i="48"/>
  <c r="O52" i="48"/>
  <c r="N52" i="48"/>
  <c r="M52" i="48"/>
  <c r="L52" i="48"/>
  <c r="K52" i="48"/>
  <c r="J52" i="48"/>
  <c r="I52" i="48"/>
  <c r="H52" i="48"/>
  <c r="G52" i="48"/>
  <c r="F52" i="48"/>
  <c r="Q52" i="48" s="1"/>
  <c r="E52" i="48"/>
  <c r="P51" i="48"/>
  <c r="O51" i="48"/>
  <c r="N51" i="48"/>
  <c r="M51" i="48"/>
  <c r="L51" i="48"/>
  <c r="K51" i="48"/>
  <c r="J51" i="48"/>
  <c r="I51" i="48"/>
  <c r="H51" i="48"/>
  <c r="G51" i="48"/>
  <c r="F51" i="48"/>
  <c r="E51" i="48"/>
  <c r="P50" i="48"/>
  <c r="P53" i="48" s="1"/>
  <c r="O50" i="48"/>
  <c r="O53" i="48" s="1"/>
  <c r="N50" i="48"/>
  <c r="N53" i="48" s="1"/>
  <c r="M50" i="48"/>
  <c r="M53" i="48" s="1"/>
  <c r="L50" i="48"/>
  <c r="L53" i="48" s="1"/>
  <c r="K50" i="48"/>
  <c r="K53" i="48" s="1"/>
  <c r="J50" i="48"/>
  <c r="J53" i="48" s="1"/>
  <c r="I50" i="48"/>
  <c r="I53" i="48" s="1"/>
  <c r="H50" i="48"/>
  <c r="H53" i="48" s="1"/>
  <c r="G50" i="48"/>
  <c r="G53" i="48" s="1"/>
  <c r="F50" i="48"/>
  <c r="F53" i="48" s="1"/>
  <c r="E50" i="48"/>
  <c r="E53" i="48" s="1"/>
  <c r="Q49" i="48"/>
  <c r="S49" i="48" s="1"/>
  <c r="Q48" i="48"/>
  <c r="S48" i="48" s="1"/>
  <c r="P44" i="47"/>
  <c r="R44" i="47" s="1"/>
  <c r="D45" i="47"/>
  <c r="D47" i="47" s="1"/>
  <c r="E45" i="47"/>
  <c r="E47" i="47" s="1"/>
  <c r="F45" i="47"/>
  <c r="F47" i="47" s="1"/>
  <c r="G45" i="47"/>
  <c r="G47" i="47" s="1"/>
  <c r="H45" i="47"/>
  <c r="H47" i="47" s="1"/>
  <c r="I45" i="47"/>
  <c r="I47" i="47" s="1"/>
  <c r="J45" i="47"/>
  <c r="J47" i="47"/>
  <c r="K45" i="47"/>
  <c r="L45" i="47"/>
  <c r="L47" i="47" s="1"/>
  <c r="M45" i="47"/>
  <c r="M47" i="47" s="1"/>
  <c r="N45" i="47"/>
  <c r="N47" i="47" s="1"/>
  <c r="O45" i="47"/>
  <c r="O47" i="47" s="1"/>
  <c r="P46" i="47"/>
  <c r="K47" i="47"/>
  <c r="P48" i="47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CO13" i="46"/>
  <c r="CN13" i="46"/>
  <c r="CM13" i="46"/>
  <c r="CP13" i="46" s="1"/>
  <c r="CJ13" i="46"/>
  <c r="CI13" i="46"/>
  <c r="CH13" i="46"/>
  <c r="CK13" i="46" s="1"/>
  <c r="AH13" i="46"/>
  <c r="AG13" i="46"/>
  <c r="AF13" i="46"/>
  <c r="AE13" i="46"/>
  <c r="AD13" i="46"/>
  <c r="AC13" i="46"/>
  <c r="AB13" i="46"/>
  <c r="AA13" i="46"/>
  <c r="Z13" i="46"/>
  <c r="Y13" i="46"/>
  <c r="X13" i="46"/>
  <c r="W13" i="46"/>
  <c r="V13" i="46"/>
  <c r="U13" i="46"/>
  <c r="T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O12" i="46"/>
  <c r="CN12" i="46"/>
  <c r="CM12" i="46"/>
  <c r="CP12" i="46" s="1"/>
  <c r="CJ12" i="46"/>
  <c r="CI12" i="46"/>
  <c r="CH12" i="46"/>
  <c r="CK12" i="46" s="1"/>
  <c r="AH12" i="46"/>
  <c r="AG12" i="46"/>
  <c r="AF12" i="46"/>
  <c r="AE12" i="46"/>
  <c r="AD12" i="46"/>
  <c r="AC12" i="46"/>
  <c r="AB12" i="46"/>
  <c r="AA12" i="46"/>
  <c r="Z12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O11" i="46"/>
  <c r="CN11" i="46"/>
  <c r="CM11" i="46"/>
  <c r="CP11" i="46" s="1"/>
  <c r="CJ11" i="46"/>
  <c r="CI11" i="46"/>
  <c r="CH11" i="46"/>
  <c r="CK11" i="46" s="1"/>
  <c r="AH11" i="46"/>
  <c r="AG11" i="46"/>
  <c r="AF11" i="46"/>
  <c r="AE11" i="46"/>
  <c r="AD11" i="46"/>
  <c r="AC11" i="46"/>
  <c r="AB11" i="46"/>
  <c r="AA11" i="46"/>
  <c r="Z11" i="46"/>
  <c r="Y11" i="46"/>
  <c r="X11" i="46"/>
  <c r="W11" i="46"/>
  <c r="V11" i="46"/>
  <c r="U11" i="46"/>
  <c r="T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O10" i="46"/>
  <c r="CN10" i="46"/>
  <c r="CM10" i="46"/>
  <c r="CP10" i="46" s="1"/>
  <c r="CJ10" i="46"/>
  <c r="CI10" i="46"/>
  <c r="CH10" i="46"/>
  <c r="CK10" i="46" s="1"/>
  <c r="AH10" i="46"/>
  <c r="AG10" i="46"/>
  <c r="AF10" i="46"/>
  <c r="AE10" i="46"/>
  <c r="AD10" i="46"/>
  <c r="AC10" i="46"/>
  <c r="AB10" i="46"/>
  <c r="AA10" i="46"/>
  <c r="Z10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O9" i="46"/>
  <c r="CN9" i="46"/>
  <c r="CM9" i="46"/>
  <c r="CP9" i="46" s="1"/>
  <c r="CJ9" i="46"/>
  <c r="CI9" i="46"/>
  <c r="CH9" i="46"/>
  <c r="CK9" i="46" s="1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O8" i="46"/>
  <c r="CN8" i="46"/>
  <c r="CM8" i="46"/>
  <c r="CP8" i="46" s="1"/>
  <c r="CJ8" i="46"/>
  <c r="CI8" i="46"/>
  <c r="CH8" i="46"/>
  <c r="CK8" i="46" s="1"/>
  <c r="AH8" i="46"/>
  <c r="AG8" i="46"/>
  <c r="AF8" i="46"/>
  <c r="AE8" i="46"/>
  <c r="AD8" i="46"/>
  <c r="AC8" i="46"/>
  <c r="AB8" i="46"/>
  <c r="AA8" i="46"/>
  <c r="Z8" i="46"/>
  <c r="Y8" i="46"/>
  <c r="X8" i="46"/>
  <c r="W8" i="46"/>
  <c r="V8" i="46"/>
  <c r="U8" i="46"/>
  <c r="T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O7" i="46"/>
  <c r="CN7" i="46"/>
  <c r="CM7" i="46"/>
  <c r="CP7" i="46" s="1"/>
  <c r="CJ7" i="46"/>
  <c r="CI7" i="46"/>
  <c r="CH7" i="46"/>
  <c r="CK7" i="46" s="1"/>
  <c r="AH7" i="46"/>
  <c r="AG7" i="4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CO6" i="46"/>
  <c r="CN6" i="46"/>
  <c r="CM6" i="46"/>
  <c r="CP6" i="46" s="1"/>
  <c r="CJ6" i="46"/>
  <c r="CI6" i="46"/>
  <c r="CH6" i="46"/>
  <c r="CK6" i="46" s="1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CO5" i="46"/>
  <c r="CN5" i="46"/>
  <c r="CM5" i="46"/>
  <c r="CP5" i="46" s="1"/>
  <c r="CJ5" i="46"/>
  <c r="CI5" i="46"/>
  <c r="CH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O4" i="46"/>
  <c r="CN4" i="46"/>
  <c r="CM4" i="46"/>
  <c r="CP4" i="46" s="1"/>
  <c r="CJ4" i="46"/>
  <c r="CI4" i="46"/>
  <c r="CH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O3" i="46"/>
  <c r="CN3" i="46"/>
  <c r="CM3" i="46"/>
  <c r="CP3" i="46" s="1"/>
  <c r="CJ3" i="46"/>
  <c r="CI3" i="46"/>
  <c r="CH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O2" i="46"/>
  <c r="CN2" i="46"/>
  <c r="CM2" i="46"/>
  <c r="CJ2" i="46"/>
  <c r="CI2" i="46"/>
  <c r="CH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Q4" i="43"/>
  <c r="P48" i="44"/>
  <c r="P46" i="44"/>
  <c r="O45" i="44"/>
  <c r="O47" i="44" s="1"/>
  <c r="N45" i="44"/>
  <c r="N47" i="44" s="1"/>
  <c r="M45" i="44"/>
  <c r="M47" i="44" s="1"/>
  <c r="L45" i="44"/>
  <c r="L47" i="44" s="1"/>
  <c r="K45" i="44"/>
  <c r="K47" i="44" s="1"/>
  <c r="J45" i="44"/>
  <c r="J47" i="44" s="1"/>
  <c r="I45" i="44"/>
  <c r="I47" i="44" s="1"/>
  <c r="H45" i="44"/>
  <c r="H47" i="44" s="1"/>
  <c r="G45" i="44"/>
  <c r="G47" i="44" s="1"/>
  <c r="F45" i="44"/>
  <c r="F47" i="44" s="1"/>
  <c r="E45" i="44"/>
  <c r="E47" i="44" s="1"/>
  <c r="D45" i="44"/>
  <c r="D47" i="44" s="1"/>
  <c r="P44" i="44"/>
  <c r="R44" i="44" s="1"/>
  <c r="A36" i="39"/>
  <c r="A32" i="39"/>
  <c r="A31" i="39"/>
  <c r="A26" i="39"/>
  <c r="A22" i="39"/>
  <c r="A18" i="39"/>
  <c r="A14" i="39"/>
  <c r="A12" i="39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CO13" i="43"/>
  <c r="CN13" i="43"/>
  <c r="CM13" i="43"/>
  <c r="CP13" i="43" s="1"/>
  <c r="CJ13" i="43"/>
  <c r="CI13" i="43"/>
  <c r="CH13" i="43"/>
  <c r="CK13" i="43" s="1"/>
  <c r="AH13" i="43"/>
  <c r="AG13" i="43"/>
  <c r="AF13" i="43"/>
  <c r="AE13" i="43"/>
  <c r="AD13" i="43"/>
  <c r="AC13" i="43"/>
  <c r="AB13" i="43"/>
  <c r="AA13" i="43"/>
  <c r="Z13" i="43"/>
  <c r="Y13" i="43"/>
  <c r="X13" i="43"/>
  <c r="W13" i="43"/>
  <c r="V13" i="43"/>
  <c r="U13" i="43"/>
  <c r="T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O12" i="43"/>
  <c r="CN12" i="43"/>
  <c r="CM12" i="43"/>
  <c r="CP12" i="43" s="1"/>
  <c r="CJ12" i="43"/>
  <c r="CI12" i="43"/>
  <c r="CH12" i="43"/>
  <c r="CK12" i="43" s="1"/>
  <c r="AH12" i="43"/>
  <c r="AG12" i="43"/>
  <c r="AF12" i="43"/>
  <c r="AE12" i="43"/>
  <c r="AD12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O11" i="43"/>
  <c r="CN11" i="43"/>
  <c r="CM11" i="43"/>
  <c r="CP11" i="43" s="1"/>
  <c r="CJ11" i="43"/>
  <c r="CI11" i="43"/>
  <c r="CH11" i="43"/>
  <c r="CK11" i="43" s="1"/>
  <c r="AH11" i="43"/>
  <c r="AG11" i="43"/>
  <c r="AF11" i="43"/>
  <c r="AE11" i="43"/>
  <c r="AD11" i="43"/>
  <c r="AC11" i="43"/>
  <c r="AB11" i="43"/>
  <c r="AA11" i="43"/>
  <c r="Z11" i="43"/>
  <c r="Y11" i="43"/>
  <c r="X11" i="43"/>
  <c r="W11" i="43"/>
  <c r="V11" i="43"/>
  <c r="U11" i="43"/>
  <c r="T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O10" i="43"/>
  <c r="CN10" i="43"/>
  <c r="CM10" i="43"/>
  <c r="CP10" i="43" s="1"/>
  <c r="CJ10" i="43"/>
  <c r="CI10" i="43"/>
  <c r="CH10" i="43"/>
  <c r="CK10" i="43" s="1"/>
  <c r="AH10" i="43"/>
  <c r="AG10" i="43"/>
  <c r="AF10" i="43"/>
  <c r="AE10" i="43"/>
  <c r="AD10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O9" i="43"/>
  <c r="CN9" i="43"/>
  <c r="CM9" i="43"/>
  <c r="CP9" i="43" s="1"/>
  <c r="CJ9" i="43"/>
  <c r="CI9" i="43"/>
  <c r="CH9" i="43"/>
  <c r="CK9" i="43" s="1"/>
  <c r="AH9" i="43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O8" i="43"/>
  <c r="CN8" i="43"/>
  <c r="CM8" i="43"/>
  <c r="CP8" i="43" s="1"/>
  <c r="CJ8" i="43"/>
  <c r="CI8" i="43"/>
  <c r="CH8" i="43"/>
  <c r="CK8" i="43" s="1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O7" i="43"/>
  <c r="CN7" i="43"/>
  <c r="CM7" i="43"/>
  <c r="CP7" i="43" s="1"/>
  <c r="CJ7" i="43"/>
  <c r="CI7" i="43"/>
  <c r="CH7" i="43"/>
  <c r="CK7" i="43" s="1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O6" i="43"/>
  <c r="CN6" i="43"/>
  <c r="CM6" i="43"/>
  <c r="CP6" i="43" s="1"/>
  <c r="CJ6" i="43"/>
  <c r="CI6" i="43"/>
  <c r="CH6" i="43"/>
  <c r="CK6" i="43" s="1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O5" i="43"/>
  <c r="CN5" i="43"/>
  <c r="CM5" i="43"/>
  <c r="CP5" i="43" s="1"/>
  <c r="CJ5" i="43"/>
  <c r="CI5" i="43"/>
  <c r="CH5" i="43"/>
  <c r="CK5" i="43" s="1"/>
  <c r="AH5" i="43"/>
  <c r="AG5" i="43"/>
  <c r="AF5" i="43"/>
  <c r="AE5" i="43"/>
  <c r="AD5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O4" i="43"/>
  <c r="CN4" i="43"/>
  <c r="CM4" i="43"/>
  <c r="CP4" i="43" s="1"/>
  <c r="CJ4" i="43"/>
  <c r="CI4" i="43"/>
  <c r="CH4" i="43"/>
  <c r="CK4" i="43" s="1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O3" i="43"/>
  <c r="CN3" i="43"/>
  <c r="CM3" i="43"/>
  <c r="CP3" i="43" s="1"/>
  <c r="CJ3" i="43"/>
  <c r="CI3" i="43"/>
  <c r="CH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O2" i="43"/>
  <c r="CN2" i="43"/>
  <c r="CM2" i="43"/>
  <c r="CP2" i="43" s="1"/>
  <c r="CJ2" i="43"/>
  <c r="CI2" i="43"/>
  <c r="CH2" i="43"/>
  <c r="CK2" i="43" s="1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O13" i="42"/>
  <c r="CN13" i="42"/>
  <c r="CM13" i="42"/>
  <c r="CP13" i="42" s="1"/>
  <c r="CJ13" i="42"/>
  <c r="CI13" i="42"/>
  <c r="CH13" i="42"/>
  <c r="C13" i="42" s="1"/>
  <c r="CO12" i="42"/>
  <c r="CN12" i="42"/>
  <c r="CM12" i="42"/>
  <c r="CP12" i="42" s="1"/>
  <c r="CJ12" i="42"/>
  <c r="CI12" i="42"/>
  <c r="CH12" i="42"/>
  <c r="C12" i="42" s="1"/>
  <c r="CO11" i="42"/>
  <c r="CN11" i="42"/>
  <c r="CM11" i="42"/>
  <c r="CP11" i="42" s="1"/>
  <c r="CJ11" i="42"/>
  <c r="CI11" i="42"/>
  <c r="CH11" i="42"/>
  <c r="CK11" i="42" s="1"/>
  <c r="CO10" i="42"/>
  <c r="CN10" i="42"/>
  <c r="CM10" i="42"/>
  <c r="CP10" i="42" s="1"/>
  <c r="CJ10" i="42"/>
  <c r="CI10" i="42"/>
  <c r="CH10" i="42"/>
  <c r="C10" i="42" s="1"/>
  <c r="CO9" i="42"/>
  <c r="CN9" i="42"/>
  <c r="CM9" i="42"/>
  <c r="CP9" i="42" s="1"/>
  <c r="CJ9" i="42"/>
  <c r="CI9" i="42"/>
  <c r="CH9" i="42"/>
  <c r="CK9" i="42" s="1"/>
  <c r="CO8" i="42"/>
  <c r="CN8" i="42"/>
  <c r="CM8" i="42"/>
  <c r="CP8" i="42" s="1"/>
  <c r="CJ8" i="42"/>
  <c r="CI8" i="42"/>
  <c r="CH8" i="42"/>
  <c r="C8" i="42" s="1"/>
  <c r="CO7" i="42"/>
  <c r="CN7" i="42"/>
  <c r="CM7" i="42"/>
  <c r="CP7" i="42" s="1"/>
  <c r="CJ7" i="42"/>
  <c r="CI7" i="42"/>
  <c r="CH7" i="42"/>
  <c r="CK7" i="42" s="1"/>
  <c r="CO6" i="42"/>
  <c r="CN6" i="42"/>
  <c r="CM6" i="42"/>
  <c r="CP6" i="42" s="1"/>
  <c r="CJ6" i="42"/>
  <c r="CI6" i="42"/>
  <c r="CH6" i="42"/>
  <c r="C6" i="42" s="1"/>
  <c r="CO5" i="42"/>
  <c r="CN5" i="42"/>
  <c r="CM5" i="42"/>
  <c r="CP5" i="42" s="1"/>
  <c r="CJ5" i="42"/>
  <c r="CI5" i="42"/>
  <c r="CH5" i="42"/>
  <c r="C5" i="42" s="1"/>
  <c r="CO4" i="42"/>
  <c r="CN4" i="42"/>
  <c r="CM4" i="42"/>
  <c r="CP4" i="42" s="1"/>
  <c r="CJ4" i="42"/>
  <c r="CI4" i="42"/>
  <c r="CH4" i="42"/>
  <c r="C4" i="42" s="1"/>
  <c r="CO3" i="42"/>
  <c r="CN3" i="42"/>
  <c r="CM3" i="42"/>
  <c r="CP3" i="42" s="1"/>
  <c r="CJ3" i="42"/>
  <c r="CI3" i="42"/>
  <c r="CH3" i="42"/>
  <c r="CK3" i="42" s="1"/>
  <c r="CO2" i="42"/>
  <c r="CO14" i="42"/>
  <c r="CN2" i="42"/>
  <c r="CN14" i="42" s="1"/>
  <c r="CM2" i="42"/>
  <c r="CJ2" i="42"/>
  <c r="CJ14" i="42" s="1"/>
  <c r="CI2" i="42"/>
  <c r="CI14" i="42"/>
  <c r="CH2" i="42"/>
  <c r="C2" i="42" s="1"/>
  <c r="C14" i="26"/>
  <c r="CO13" i="26"/>
  <c r="CN13" i="26"/>
  <c r="CM13" i="26"/>
  <c r="CP13" i="26" s="1"/>
  <c r="CJ13" i="26"/>
  <c r="CI13" i="26"/>
  <c r="CH13" i="26"/>
  <c r="CK13" i="26" s="1"/>
  <c r="CO12" i="26"/>
  <c r="CN12" i="26"/>
  <c r="CM12" i="26"/>
  <c r="CP12" i="26" s="1"/>
  <c r="CJ12" i="26"/>
  <c r="CI12" i="26"/>
  <c r="CH12" i="26"/>
  <c r="CK12" i="26" s="1"/>
  <c r="CO11" i="26"/>
  <c r="CN11" i="26"/>
  <c r="CM11" i="26"/>
  <c r="CP11" i="26" s="1"/>
  <c r="CJ11" i="26"/>
  <c r="CI11" i="26"/>
  <c r="CH11" i="26"/>
  <c r="CK11" i="26" s="1"/>
  <c r="CO10" i="26"/>
  <c r="CN10" i="26"/>
  <c r="CM10" i="26"/>
  <c r="CP10" i="26" s="1"/>
  <c r="CJ10" i="26"/>
  <c r="CI10" i="26"/>
  <c r="CH10" i="26"/>
  <c r="CK10" i="26" s="1"/>
  <c r="CO9" i="26"/>
  <c r="CN9" i="26"/>
  <c r="CM9" i="26"/>
  <c r="CP9" i="26" s="1"/>
  <c r="CJ9" i="26"/>
  <c r="CI9" i="26"/>
  <c r="CH9" i="26"/>
  <c r="CK9" i="26" s="1"/>
  <c r="CO8" i="26"/>
  <c r="CN8" i="26"/>
  <c r="CM8" i="26"/>
  <c r="CP8" i="26" s="1"/>
  <c r="CJ8" i="26"/>
  <c r="CI8" i="26"/>
  <c r="CH8" i="26"/>
  <c r="CK8" i="26" s="1"/>
  <c r="CO7" i="26"/>
  <c r="CN7" i="26"/>
  <c r="CM7" i="26"/>
  <c r="CP7" i="26" s="1"/>
  <c r="CJ7" i="26"/>
  <c r="CI7" i="26"/>
  <c r="CH7" i="26"/>
  <c r="CK7" i="26" s="1"/>
  <c r="CO6" i="26"/>
  <c r="CN6" i="26"/>
  <c r="CM6" i="26"/>
  <c r="CP6" i="26" s="1"/>
  <c r="CJ6" i="26"/>
  <c r="CI6" i="26"/>
  <c r="CH6" i="26"/>
  <c r="CK6" i="26" s="1"/>
  <c r="CO5" i="26"/>
  <c r="CN5" i="26"/>
  <c r="CM5" i="26"/>
  <c r="CP5" i="26" s="1"/>
  <c r="CJ5" i="26"/>
  <c r="CI5" i="26"/>
  <c r="CH5" i="26"/>
  <c r="CK5" i="26" s="1"/>
  <c r="CO4" i="26"/>
  <c r="CN4" i="26"/>
  <c r="CM4" i="26"/>
  <c r="CP4" i="26" s="1"/>
  <c r="CJ4" i="26"/>
  <c r="CI4" i="26"/>
  <c r="CH4" i="26"/>
  <c r="CK4" i="26" s="1"/>
  <c r="CO3" i="26"/>
  <c r="CN3" i="26"/>
  <c r="CM3" i="26"/>
  <c r="CP3" i="26" s="1"/>
  <c r="CJ3" i="26"/>
  <c r="CI3" i="26"/>
  <c r="CH3" i="26"/>
  <c r="CK3" i="26" s="1"/>
  <c r="CO2" i="26"/>
  <c r="CN2" i="26"/>
  <c r="CP2" i="26"/>
  <c r="CJ2" i="26"/>
  <c r="CI2" i="26"/>
  <c r="CH2" i="26"/>
  <c r="C2" i="26" s="1"/>
  <c r="A38" i="39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A11" i="39"/>
  <c r="AH13" i="42"/>
  <c r="AG13" i="42"/>
  <c r="AF13" i="42"/>
  <c r="AE13" i="42"/>
  <c r="AD13" i="42"/>
  <c r="AC13" i="42"/>
  <c r="AB13" i="42"/>
  <c r="AA13" i="42"/>
  <c r="Z13" i="42"/>
  <c r="Y13" i="42"/>
  <c r="X13" i="42"/>
  <c r="W13" i="42"/>
  <c r="V13" i="42"/>
  <c r="U13" i="42"/>
  <c r="T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AH12" i="42"/>
  <c r="AG12" i="42"/>
  <c r="AF12" i="42"/>
  <c r="AE12" i="42"/>
  <c r="AD12" i="42"/>
  <c r="AC12" i="42"/>
  <c r="AB12" i="42"/>
  <c r="AA12" i="42"/>
  <c r="Z12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AH11" i="42"/>
  <c r="AG11" i="42"/>
  <c r="AF11" i="42"/>
  <c r="AE11" i="42"/>
  <c r="AD11" i="42"/>
  <c r="AC11" i="42"/>
  <c r="AB11" i="42"/>
  <c r="AA11" i="42"/>
  <c r="Z11" i="42"/>
  <c r="Y11" i="42"/>
  <c r="X11" i="42"/>
  <c r="W11" i="42"/>
  <c r="V11" i="42"/>
  <c r="U11" i="42"/>
  <c r="T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AH10" i="42"/>
  <c r="AG10" i="42"/>
  <c r="AF10" i="42"/>
  <c r="AE10" i="42"/>
  <c r="AD10" i="42"/>
  <c r="AC10" i="42"/>
  <c r="AB10" i="42"/>
  <c r="AA10" i="42"/>
  <c r="Z10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AH9" i="42"/>
  <c r="AG9" i="42"/>
  <c r="AF9" i="42"/>
  <c r="AE9" i="42"/>
  <c r="AD9" i="42"/>
  <c r="AC9" i="42"/>
  <c r="AB9" i="42"/>
  <c r="AA9" i="42"/>
  <c r="Z9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AH8" i="42"/>
  <c r="AG8" i="42"/>
  <c r="AF8" i="42"/>
  <c r="AE8" i="42"/>
  <c r="AD8" i="42"/>
  <c r="AC8" i="42"/>
  <c r="AB8" i="42"/>
  <c r="AA8" i="42"/>
  <c r="Z8" i="42"/>
  <c r="Y8" i="42"/>
  <c r="X8" i="42"/>
  <c r="W8" i="42"/>
  <c r="V8" i="42"/>
  <c r="U8" i="42"/>
  <c r="T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AH7" i="42"/>
  <c r="AG7" i="42"/>
  <c r="AF7" i="42"/>
  <c r="AE7" i="42"/>
  <c r="AD7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AH6" i="42"/>
  <c r="AG6" i="42"/>
  <c r="AF6" i="42"/>
  <c r="AE6" i="42"/>
  <c r="AD6" i="42"/>
  <c r="AC6" i="42"/>
  <c r="AB6" i="42"/>
  <c r="AA6" i="42"/>
  <c r="Z6" i="42"/>
  <c r="Y6" i="42"/>
  <c r="X6" i="42"/>
  <c r="W6" i="42"/>
  <c r="V6" i="42"/>
  <c r="U6" i="42"/>
  <c r="T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AH5" i="42"/>
  <c r="AG5" i="42"/>
  <c r="AF5" i="42"/>
  <c r="AE5" i="42"/>
  <c r="AD5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AH4" i="42"/>
  <c r="AG4" i="42"/>
  <c r="AF4" i="42"/>
  <c r="AE4" i="42"/>
  <c r="AD4" i="42"/>
  <c r="AC4" i="42"/>
  <c r="AB4" i="42"/>
  <c r="AA4" i="42"/>
  <c r="Z4" i="42"/>
  <c r="Y4" i="42"/>
  <c r="X4" i="42"/>
  <c r="W4" i="42"/>
  <c r="V4" i="42"/>
  <c r="U4" i="42"/>
  <c r="T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AH3" i="42"/>
  <c r="AG3" i="42"/>
  <c r="AF3" i="42"/>
  <c r="AE3" i="42"/>
  <c r="AD3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AH2" i="42"/>
  <c r="AG2" i="42"/>
  <c r="AF2" i="42"/>
  <c r="AE2" i="42"/>
  <c r="AD2" i="42"/>
  <c r="AC2" i="42"/>
  <c r="AB2" i="42"/>
  <c r="AA2" i="42"/>
  <c r="Z2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P48" i="41"/>
  <c r="O45" i="41"/>
  <c r="N45" i="41"/>
  <c r="N47" i="41" s="1"/>
  <c r="M45" i="41"/>
  <c r="M47" i="41" s="1"/>
  <c r="L45" i="41"/>
  <c r="K45" i="41"/>
  <c r="J45" i="41"/>
  <c r="J47" i="41" s="1"/>
  <c r="I45" i="41"/>
  <c r="I47" i="41" s="1"/>
  <c r="H45" i="41"/>
  <c r="G45" i="41"/>
  <c r="G47" i="41"/>
  <c r="F45" i="41"/>
  <c r="F47" i="41" s="1"/>
  <c r="E45" i="41"/>
  <c r="E47" i="41" s="1"/>
  <c r="P47" i="41" s="1"/>
  <c r="D45" i="41"/>
  <c r="P45" i="41"/>
  <c r="R45" i="41" s="1"/>
  <c r="R44" i="41"/>
  <c r="P48" i="40"/>
  <c r="O45" i="40"/>
  <c r="O47" i="40" s="1"/>
  <c r="N45" i="40"/>
  <c r="N47" i="40" s="1"/>
  <c r="M45" i="40"/>
  <c r="M47" i="40" s="1"/>
  <c r="L45" i="40"/>
  <c r="L47" i="40" s="1"/>
  <c r="K45" i="40"/>
  <c r="K47" i="40" s="1"/>
  <c r="J45" i="40"/>
  <c r="J47" i="40" s="1"/>
  <c r="I45" i="40"/>
  <c r="I47" i="40" s="1"/>
  <c r="H45" i="40"/>
  <c r="H47" i="40" s="1"/>
  <c r="G45" i="40"/>
  <c r="G47" i="40" s="1"/>
  <c r="F45" i="40"/>
  <c r="F47" i="40" s="1"/>
  <c r="E45" i="40"/>
  <c r="E47" i="40" s="1"/>
  <c r="D45" i="40"/>
  <c r="D47" i="40" s="1"/>
  <c r="R44" i="40"/>
  <c r="U41" i="39"/>
  <c r="Q41" i="39" s="1"/>
  <c r="U40" i="39"/>
  <c r="Q40" i="39" s="1"/>
  <c r="U39" i="39"/>
  <c r="Q39" i="39" s="1"/>
  <c r="U38" i="39"/>
  <c r="Q38" i="39" s="1"/>
  <c r="U37" i="39"/>
  <c r="U36" i="39"/>
  <c r="Q36" i="39" s="1"/>
  <c r="U35" i="39"/>
  <c r="P35" i="39" s="1"/>
  <c r="U34" i="39"/>
  <c r="P34" i="39" s="1"/>
  <c r="U33" i="39"/>
  <c r="Q33" i="39" s="1"/>
  <c r="U32" i="39"/>
  <c r="U31" i="39"/>
  <c r="Q31" i="39" s="1"/>
  <c r="U30" i="39"/>
  <c r="U29" i="39"/>
  <c r="U28" i="39"/>
  <c r="P28" i="39" s="1"/>
  <c r="U27" i="39"/>
  <c r="P27" i="39" s="1"/>
  <c r="U26" i="39"/>
  <c r="U25" i="39"/>
  <c r="U24" i="39"/>
  <c r="P24" i="39" s="1"/>
  <c r="U23" i="39"/>
  <c r="Q23" i="39" s="1"/>
  <c r="U22" i="39"/>
  <c r="U21" i="39"/>
  <c r="Q21" i="39" s="1"/>
  <c r="U20" i="39"/>
  <c r="Q20" i="39" s="1"/>
  <c r="U19" i="39"/>
  <c r="Q19" i="39" s="1"/>
  <c r="U18" i="39"/>
  <c r="Q18" i="39" s="1"/>
  <c r="U17" i="39"/>
  <c r="P17" i="39" s="1"/>
  <c r="U16" i="39"/>
  <c r="P16" i="39" s="1"/>
  <c r="U15" i="39"/>
  <c r="Q15" i="39" s="1"/>
  <c r="U14" i="39"/>
  <c r="Q14" i="39" s="1"/>
  <c r="G14" i="39"/>
  <c r="I14" i="39" s="1"/>
  <c r="H14" i="39"/>
  <c r="S14" i="39"/>
  <c r="U13" i="39"/>
  <c r="P13" i="39" s="1"/>
  <c r="U12" i="39"/>
  <c r="Q12" i="39" s="1"/>
  <c r="U11" i="39"/>
  <c r="Q11" i="39" s="1"/>
  <c r="R42" i="39"/>
  <c r="S41" i="39"/>
  <c r="H41" i="39"/>
  <c r="G41" i="39"/>
  <c r="C41" i="39"/>
  <c r="B41" i="39"/>
  <c r="D41" i="39" s="1"/>
  <c r="S40" i="39"/>
  <c r="H40" i="39"/>
  <c r="G40" i="39"/>
  <c r="C40" i="39"/>
  <c r="B40" i="39"/>
  <c r="D40" i="39"/>
  <c r="G17" i="39"/>
  <c r="I17" i="39" s="1"/>
  <c r="H17" i="39"/>
  <c r="S17" i="39"/>
  <c r="S12" i="39"/>
  <c r="G12" i="39"/>
  <c r="H12" i="39"/>
  <c r="I12" i="39" s="1"/>
  <c r="S21" i="39"/>
  <c r="G21" i="39"/>
  <c r="H21" i="39"/>
  <c r="S33" i="39"/>
  <c r="G33" i="39"/>
  <c r="H33" i="39"/>
  <c r="S36" i="39"/>
  <c r="G36" i="39"/>
  <c r="I36" i="39" s="1"/>
  <c r="H36" i="39"/>
  <c r="S25" i="39"/>
  <c r="G25" i="39"/>
  <c r="H25" i="39"/>
  <c r="G15" i="39"/>
  <c r="H15" i="39"/>
  <c r="S39" i="39"/>
  <c r="H39" i="39"/>
  <c r="G39" i="39"/>
  <c r="C39" i="39"/>
  <c r="B39" i="39"/>
  <c r="D39" i="39" s="1"/>
  <c r="S38" i="39"/>
  <c r="H38" i="39"/>
  <c r="G38" i="39"/>
  <c r="I38" i="39" s="1"/>
  <c r="C38" i="39"/>
  <c r="B38" i="39"/>
  <c r="S37" i="39"/>
  <c r="H37" i="39"/>
  <c r="G37" i="39"/>
  <c r="I37" i="39" s="1"/>
  <c r="C37" i="39"/>
  <c r="B37" i="39"/>
  <c r="D37" i="39" s="1"/>
  <c r="C36" i="39"/>
  <c r="B36" i="39"/>
  <c r="S35" i="39"/>
  <c r="H35" i="39"/>
  <c r="G35" i="39"/>
  <c r="I35" i="39" s="1"/>
  <c r="C35" i="39"/>
  <c r="B35" i="39"/>
  <c r="D35" i="39" s="1"/>
  <c r="S34" i="39"/>
  <c r="H34" i="39"/>
  <c r="G34" i="39"/>
  <c r="I34" i="39" s="1"/>
  <c r="C34" i="39"/>
  <c r="B34" i="39"/>
  <c r="C33" i="39"/>
  <c r="D33" i="39" s="1"/>
  <c r="B33" i="39"/>
  <c r="S32" i="39"/>
  <c r="H32" i="39"/>
  <c r="I32" i="39" s="1"/>
  <c r="G32" i="39"/>
  <c r="C32" i="39"/>
  <c r="B32" i="39"/>
  <c r="D32" i="39" s="1"/>
  <c r="S31" i="39"/>
  <c r="H31" i="39"/>
  <c r="G31" i="39"/>
  <c r="C31" i="39"/>
  <c r="D31" i="39" s="1"/>
  <c r="B31" i="39"/>
  <c r="S30" i="39"/>
  <c r="H30" i="39"/>
  <c r="I30" i="39" s="1"/>
  <c r="G30" i="39"/>
  <c r="C30" i="39"/>
  <c r="B30" i="39"/>
  <c r="D30" i="39" s="1"/>
  <c r="S29" i="39"/>
  <c r="H29" i="39"/>
  <c r="G29" i="39"/>
  <c r="C29" i="39"/>
  <c r="D29" i="39" s="1"/>
  <c r="B29" i="39"/>
  <c r="S28" i="39"/>
  <c r="H28" i="39"/>
  <c r="G28" i="39"/>
  <c r="C28" i="39"/>
  <c r="B28" i="39"/>
  <c r="D28" i="39" s="1"/>
  <c r="Q28" i="39" s="1"/>
  <c r="S27" i="39"/>
  <c r="H27" i="39"/>
  <c r="G27" i="39"/>
  <c r="C27" i="39"/>
  <c r="D27" i="39" s="1"/>
  <c r="B27" i="39"/>
  <c r="S26" i="39"/>
  <c r="H26" i="39"/>
  <c r="G26" i="39"/>
  <c r="C26" i="39"/>
  <c r="B26" i="39"/>
  <c r="D26" i="39" s="1"/>
  <c r="C25" i="39"/>
  <c r="B25" i="39"/>
  <c r="D25" i="39" s="1"/>
  <c r="S24" i="39"/>
  <c r="H24" i="39"/>
  <c r="G24" i="39"/>
  <c r="C24" i="39"/>
  <c r="B24" i="39"/>
  <c r="D24" i="39"/>
  <c r="S23" i="39"/>
  <c r="H23" i="39"/>
  <c r="G23" i="39"/>
  <c r="I23" i="39"/>
  <c r="C23" i="39"/>
  <c r="B23" i="39"/>
  <c r="D23" i="39" s="1"/>
  <c r="S22" i="39"/>
  <c r="H22" i="39"/>
  <c r="G22" i="39"/>
  <c r="C22" i="39"/>
  <c r="B22" i="39"/>
  <c r="D22" i="39"/>
  <c r="C21" i="39"/>
  <c r="B21" i="39"/>
  <c r="D21" i="39" s="1"/>
  <c r="S20" i="39"/>
  <c r="H20" i="39"/>
  <c r="G20" i="39"/>
  <c r="C20" i="39"/>
  <c r="B20" i="39"/>
  <c r="D20" i="39"/>
  <c r="S19" i="39"/>
  <c r="H19" i="39"/>
  <c r="G19" i="39"/>
  <c r="I19" i="39"/>
  <c r="C19" i="39"/>
  <c r="B19" i="39"/>
  <c r="D19" i="39" s="1"/>
  <c r="S18" i="39"/>
  <c r="H18" i="39"/>
  <c r="G18" i="39"/>
  <c r="C18" i="39"/>
  <c r="B18" i="39"/>
  <c r="D18" i="39"/>
  <c r="C17" i="39"/>
  <c r="B17" i="39"/>
  <c r="D17" i="39" s="1"/>
  <c r="S16" i="39"/>
  <c r="H16" i="39"/>
  <c r="G16" i="39"/>
  <c r="C16" i="39"/>
  <c r="B16" i="39"/>
  <c r="D16" i="39"/>
  <c r="S15" i="39"/>
  <c r="C15" i="39"/>
  <c r="B15" i="39"/>
  <c r="D15" i="39"/>
  <c r="C14" i="39"/>
  <c r="B14" i="39"/>
  <c r="D14" i="39" s="1"/>
  <c r="S13" i="39"/>
  <c r="H13" i="39"/>
  <c r="G13" i="39"/>
  <c r="C13" i="39"/>
  <c r="B13" i="39"/>
  <c r="D13" i="39"/>
  <c r="C12" i="39"/>
  <c r="B12" i="39"/>
  <c r="D12" i="39" s="1"/>
  <c r="S11" i="39"/>
  <c r="H11" i="39"/>
  <c r="G11" i="39"/>
  <c r="C11" i="39"/>
  <c r="B11" i="39"/>
  <c r="D11" i="39" s="1"/>
  <c r="H6" i="39"/>
  <c r="B6" i="39"/>
  <c r="I4" i="39"/>
  <c r="F4" i="39"/>
  <c r="BQ10" i="37"/>
  <c r="A41" i="39"/>
  <c r="A39" i="39"/>
  <c r="A37" i="39"/>
  <c r="A35" i="39"/>
  <c r="A33" i="39"/>
  <c r="A29" i="39"/>
  <c r="A27" i="39"/>
  <c r="A25" i="39"/>
  <c r="A20" i="39"/>
  <c r="A16" i="39"/>
  <c r="A13" i="39"/>
  <c r="AA84" i="38"/>
  <c r="Y83" i="38"/>
  <c r="X83" i="38"/>
  <c r="V83" i="38"/>
  <c r="T83" i="38"/>
  <c r="R83" i="38"/>
  <c r="P83" i="38"/>
  <c r="N83" i="38"/>
  <c r="L83" i="38"/>
  <c r="J83" i="38"/>
  <c r="H83" i="38"/>
  <c r="F83" i="38"/>
  <c r="AA83" i="38" s="1"/>
  <c r="D83" i="38"/>
  <c r="AA82" i="38"/>
  <c r="AE81" i="38"/>
  <c r="AA81" i="38"/>
  <c r="AE80" i="38"/>
  <c r="AA80" i="38"/>
  <c r="BP13" i="37"/>
  <c r="BO13" i="37"/>
  <c r="AH13" i="37"/>
  <c r="AG13" i="37"/>
  <c r="AF13" i="37"/>
  <c r="AE13" i="37"/>
  <c r="AD13" i="37"/>
  <c r="AC13" i="37"/>
  <c r="AB13" i="37"/>
  <c r="AA13" i="37"/>
  <c r="Z13" i="37"/>
  <c r="Y13" i="37"/>
  <c r="X13" i="37"/>
  <c r="W13" i="37"/>
  <c r="V13" i="37"/>
  <c r="U13" i="37"/>
  <c r="T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Q13" i="37" s="1"/>
  <c r="BP12" i="37"/>
  <c r="BO12" i="37"/>
  <c r="AH12" i="37"/>
  <c r="AG12" i="37"/>
  <c r="AF12" i="37"/>
  <c r="AE12" i="37"/>
  <c r="AD12" i="37"/>
  <c r="AC12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Q12" i="37" s="1"/>
  <c r="BP11" i="37"/>
  <c r="BO11" i="37"/>
  <c r="AH11" i="37"/>
  <c r="AG11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Q11" i="37" s="1"/>
  <c r="BP10" i="37"/>
  <c r="BO10" i="37"/>
  <c r="AH10" i="37"/>
  <c r="AG10" i="37"/>
  <c r="AF10" i="37"/>
  <c r="AE10" i="37"/>
  <c r="AD10" i="37"/>
  <c r="AC10" i="37"/>
  <c r="AB10" i="37"/>
  <c r="AA10" i="37"/>
  <c r="Z10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P9" i="37"/>
  <c r="BO9" i="37"/>
  <c r="AH9" i="37"/>
  <c r="AG9" i="37"/>
  <c r="AF9" i="37"/>
  <c r="AE9" i="37"/>
  <c r="AD9" i="37"/>
  <c r="AC9" i="37"/>
  <c r="AB9" i="37"/>
  <c r="AA9" i="37"/>
  <c r="Z9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Q9" i="37" s="1"/>
  <c r="BP8" i="37"/>
  <c r="BP15" i="37" s="1"/>
  <c r="BO8" i="37"/>
  <c r="AH8" i="37"/>
  <c r="AG8" i="37"/>
  <c r="AF8" i="37"/>
  <c r="AE8" i="37"/>
  <c r="AD8" i="37"/>
  <c r="AC8" i="37"/>
  <c r="AB8" i="37"/>
  <c r="AA8" i="37"/>
  <c r="Z8" i="37"/>
  <c r="Y8" i="37"/>
  <c r="X8" i="37"/>
  <c r="W8" i="37"/>
  <c r="V8" i="37"/>
  <c r="U8" i="37"/>
  <c r="T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Q8" i="37" s="1"/>
  <c r="BP7" i="37"/>
  <c r="BO7" i="37"/>
  <c r="AH7" i="37"/>
  <c r="AG7" i="37"/>
  <c r="AF7" i="37"/>
  <c r="AE7" i="37"/>
  <c r="AD7" i="37"/>
  <c r="AC7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Q7" i="37" s="1"/>
  <c r="BP6" i="37"/>
  <c r="BO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Q6" i="37"/>
  <c r="BP5" i="37"/>
  <c r="BO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Q5" i="37" s="1"/>
  <c r="BP4" i="37"/>
  <c r="BO4" i="37"/>
  <c r="AH4" i="37"/>
  <c r="AG4" i="37"/>
  <c r="AF4" i="37"/>
  <c r="AE4" i="37"/>
  <c r="AD4" i="37"/>
  <c r="AC4" i="37"/>
  <c r="AB4" i="37"/>
  <c r="AA4" i="37"/>
  <c r="Z4" i="37"/>
  <c r="Y4" i="37"/>
  <c r="X4" i="37"/>
  <c r="W4" i="37"/>
  <c r="V4" i="37"/>
  <c r="U4" i="37"/>
  <c r="T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Q4" i="37" s="1"/>
  <c r="BP3" i="37"/>
  <c r="BO3" i="37"/>
  <c r="AH3" i="37"/>
  <c r="AG3" i="37"/>
  <c r="AF3" i="37"/>
  <c r="AE3" i="37"/>
  <c r="AD3" i="37"/>
  <c r="AC3" i="37"/>
  <c r="AB3" i="37"/>
  <c r="AA3" i="37"/>
  <c r="Z3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Q3" i="37" s="1"/>
  <c r="BP2" i="37"/>
  <c r="BO2" i="37"/>
  <c r="AH2" i="37"/>
  <c r="AG2" i="37"/>
  <c r="AF2" i="37"/>
  <c r="AE2" i="37"/>
  <c r="AD2" i="37"/>
  <c r="AC2" i="37"/>
  <c r="AB2" i="37"/>
  <c r="AA2" i="37"/>
  <c r="Z2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Q2" i="37" s="1"/>
  <c r="BP13" i="35"/>
  <c r="BO13" i="35"/>
  <c r="AH13" i="35"/>
  <c r="AG13" i="35"/>
  <c r="AF13" i="35"/>
  <c r="AE13" i="35"/>
  <c r="AD13" i="35"/>
  <c r="AC13" i="35"/>
  <c r="AB13" i="35"/>
  <c r="AA13" i="35"/>
  <c r="Z13" i="35"/>
  <c r="Y13" i="35"/>
  <c r="X13" i="35"/>
  <c r="W13" i="35"/>
  <c r="V13" i="35"/>
  <c r="U13" i="35"/>
  <c r="T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P12" i="35"/>
  <c r="BO12" i="35"/>
  <c r="AH12" i="35"/>
  <c r="AG12" i="35"/>
  <c r="AF12" i="35"/>
  <c r="AE12" i="35"/>
  <c r="AD12" i="35"/>
  <c r="AC12" i="35"/>
  <c r="AB12" i="35"/>
  <c r="AA12" i="35"/>
  <c r="Z12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P11" i="35"/>
  <c r="BO11" i="35"/>
  <c r="AH11" i="35"/>
  <c r="AG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P10" i="35"/>
  <c r="BO10" i="35"/>
  <c r="AH10" i="35"/>
  <c r="AG10" i="35"/>
  <c r="AF10" i="35"/>
  <c r="AE10" i="35"/>
  <c r="AD10" i="35"/>
  <c r="AC10" i="35"/>
  <c r="AB10" i="35"/>
  <c r="AA10" i="35"/>
  <c r="Z10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P9" i="35"/>
  <c r="BO9" i="35"/>
  <c r="AH9" i="35"/>
  <c r="AG9" i="35"/>
  <c r="AF9" i="35"/>
  <c r="AE9" i="35"/>
  <c r="AD9" i="35"/>
  <c r="AC9" i="35"/>
  <c r="AB9" i="35"/>
  <c r="AA9" i="35"/>
  <c r="Z9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P8" i="35"/>
  <c r="BO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P7" i="35"/>
  <c r="BO7" i="35"/>
  <c r="AH7" i="35"/>
  <c r="AG7" i="35"/>
  <c r="AF7" i="35"/>
  <c r="AE7" i="35"/>
  <c r="AD7" i="35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P6" i="35"/>
  <c r="BO6" i="35"/>
  <c r="AH6" i="35"/>
  <c r="AG6" i="35"/>
  <c r="AF6" i="35"/>
  <c r="AE6" i="35"/>
  <c r="AD6" i="35"/>
  <c r="AC6" i="35"/>
  <c r="AB6" i="35"/>
  <c r="AA6" i="35"/>
  <c r="Z6" i="35"/>
  <c r="Y6" i="35"/>
  <c r="X6" i="35"/>
  <c r="W6" i="35"/>
  <c r="V6" i="35"/>
  <c r="U6" i="35"/>
  <c r="T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P5" i="35"/>
  <c r="BO5" i="35"/>
  <c r="AH5" i="35"/>
  <c r="AG5" i="35"/>
  <c r="AF5" i="35"/>
  <c r="AE5" i="35"/>
  <c r="AD5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P4" i="35"/>
  <c r="BO4" i="35"/>
  <c r="AH4" i="35"/>
  <c r="AG4" i="35"/>
  <c r="AF4" i="35"/>
  <c r="AE4" i="35"/>
  <c r="AD4" i="35"/>
  <c r="AC4" i="35"/>
  <c r="AB4" i="35"/>
  <c r="AA4" i="35"/>
  <c r="Z4" i="35"/>
  <c r="Y4" i="35"/>
  <c r="X4" i="35"/>
  <c r="W4" i="35"/>
  <c r="V4" i="35"/>
  <c r="U4" i="35"/>
  <c r="T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P3" i="35"/>
  <c r="BO3" i="35"/>
  <c r="AH3" i="35"/>
  <c r="AG3" i="35"/>
  <c r="AF3" i="35"/>
  <c r="AE3" i="35"/>
  <c r="AD3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P2" i="35"/>
  <c r="BP15" i="35" s="1"/>
  <c r="BO2" i="35"/>
  <c r="BO15" i="35" s="1"/>
  <c r="AH2" i="35"/>
  <c r="AG2" i="35"/>
  <c r="AF2" i="35"/>
  <c r="AE2" i="35"/>
  <c r="AD2" i="35"/>
  <c r="AC2" i="35"/>
  <c r="AB2" i="35"/>
  <c r="AA2" i="35"/>
  <c r="Z2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P48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P47" i="33" s="1"/>
  <c r="P46" i="33"/>
  <c r="P45" i="33"/>
  <c r="R45" i="33" s="1"/>
  <c r="P44" i="33"/>
  <c r="R44" i="33" s="1"/>
  <c r="BP13" i="32"/>
  <c r="BO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P12" i="32"/>
  <c r="BO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P11" i="32"/>
  <c r="BO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P10" i="32"/>
  <c r="BO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P9" i="32"/>
  <c r="BO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P8" i="32"/>
  <c r="BO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P7" i="32"/>
  <c r="BO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P6" i="32"/>
  <c r="BO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P5" i="32"/>
  <c r="BO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P4" i="32"/>
  <c r="BO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P3" i="32"/>
  <c r="BO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P2" i="32"/>
  <c r="BP15" i="32" s="1"/>
  <c r="BO2" i="32"/>
  <c r="BO15" i="32" s="1"/>
  <c r="AH2" i="32"/>
  <c r="AG2" i="32"/>
  <c r="AF2" i="32"/>
  <c r="AE2" i="32"/>
  <c r="AD2" i="32"/>
  <c r="AC2" i="32"/>
  <c r="AB2" i="32"/>
  <c r="AA2" i="32"/>
  <c r="Z2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P50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P47" i="31"/>
  <c r="R47" i="31" s="1"/>
  <c r="P46" i="31"/>
  <c r="R46" i="31" s="1"/>
  <c r="BP3" i="30"/>
  <c r="BP4" i="30"/>
  <c r="BP5" i="30"/>
  <c r="BP6" i="30"/>
  <c r="BP7" i="30"/>
  <c r="BP8" i="30"/>
  <c r="BP9" i="30"/>
  <c r="BP10" i="30"/>
  <c r="BP11" i="30"/>
  <c r="BP12" i="30"/>
  <c r="BP13" i="30"/>
  <c r="BP2" i="30"/>
  <c r="BO3" i="30"/>
  <c r="BO4" i="30"/>
  <c r="BO5" i="30"/>
  <c r="BO6" i="30"/>
  <c r="BO7" i="30"/>
  <c r="BO8" i="30"/>
  <c r="BO9" i="30"/>
  <c r="BO10" i="30"/>
  <c r="BO11" i="30"/>
  <c r="BO12" i="30"/>
  <c r="BO15" i="30" s="1"/>
  <c r="BO13" i="30"/>
  <c r="BO2" i="30"/>
  <c r="C3" i="30"/>
  <c r="C4" i="30"/>
  <c r="C5" i="30"/>
  <c r="C6" i="30"/>
  <c r="C7" i="30"/>
  <c r="C8" i="30"/>
  <c r="C9" i="30"/>
  <c r="C10" i="30"/>
  <c r="C11" i="30"/>
  <c r="C12" i="30"/>
  <c r="C13" i="30"/>
  <c r="C2" i="30"/>
  <c r="C15" i="30" s="1"/>
  <c r="AH13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AH12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AH10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AH9" i="30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AH7" i="30"/>
  <c r="AG7" i="30"/>
  <c r="AF7" i="30"/>
  <c r="AE7" i="30"/>
  <c r="AD7" i="30"/>
  <c r="AC7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AH6" i="30"/>
  <c r="AG6" i="30"/>
  <c r="AF6" i="30"/>
  <c r="AE6" i="30"/>
  <c r="AD6" i="30"/>
  <c r="AC6" i="30"/>
  <c r="AB6" i="30"/>
  <c r="AA6" i="30"/>
  <c r="Z6" i="30"/>
  <c r="Y6" i="30"/>
  <c r="X6" i="30"/>
  <c r="W6" i="30"/>
  <c r="V6" i="30"/>
  <c r="U6" i="30"/>
  <c r="T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AH5" i="30"/>
  <c r="AG5" i="30"/>
  <c r="AF5" i="30"/>
  <c r="AE5" i="30"/>
  <c r="AD5" i="30"/>
  <c r="AC5" i="30"/>
  <c r="AB5" i="30"/>
  <c r="AA5" i="30"/>
  <c r="Z5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AH4" i="30"/>
  <c r="AG4" i="30"/>
  <c r="AF4" i="30"/>
  <c r="AE4" i="30"/>
  <c r="AD4" i="30"/>
  <c r="AC4" i="30"/>
  <c r="AB4" i="30"/>
  <c r="AA4" i="30"/>
  <c r="Z4" i="30"/>
  <c r="Y4" i="30"/>
  <c r="X4" i="30"/>
  <c r="W4" i="30"/>
  <c r="V4" i="30"/>
  <c r="U4" i="30"/>
  <c r="T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AH3" i="30"/>
  <c r="AG3" i="30"/>
  <c r="AF3" i="30"/>
  <c r="AE3" i="30"/>
  <c r="AD3" i="30"/>
  <c r="AC3" i="30"/>
  <c r="AB3" i="30"/>
  <c r="AA3" i="30"/>
  <c r="Z3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P45" i="40"/>
  <c r="P47" i="40" s="1"/>
  <c r="C6" i="26"/>
  <c r="C7" i="26"/>
  <c r="CK2" i="42"/>
  <c r="CP2" i="42"/>
  <c r="P45" i="44"/>
  <c r="R45" i="44" s="1"/>
  <c r="C13" i="43"/>
  <c r="CN14" i="43"/>
  <c r="CH14" i="43"/>
  <c r="CJ14" i="43"/>
  <c r="CM14" i="43"/>
  <c r="CO14" i="43"/>
  <c r="C8" i="43"/>
  <c r="C6" i="43"/>
  <c r="C11" i="43"/>
  <c r="P47" i="44"/>
  <c r="CK2" i="46"/>
  <c r="CP2" i="46"/>
  <c r="C8" i="46"/>
  <c r="C13" i="46"/>
  <c r="C11" i="46"/>
  <c r="CK2" i="26"/>
  <c r="C11" i="49"/>
  <c r="C8" i="26"/>
  <c r="Q53" i="48"/>
  <c r="Q50" i="48"/>
  <c r="S50" i="48" s="1"/>
  <c r="C12" i="26"/>
  <c r="A24" i="39"/>
  <c r="CJ14" i="49"/>
  <c r="CN14" i="49"/>
  <c r="C3" i="26"/>
  <c r="C6" i="49"/>
  <c r="C2" i="49"/>
  <c r="CH14" i="49"/>
  <c r="C12" i="49"/>
  <c r="C13" i="49"/>
  <c r="C7" i="49"/>
  <c r="CM14" i="49"/>
  <c r="C10" i="49"/>
  <c r="I28" i="39" l="1"/>
  <c r="I26" i="39"/>
  <c r="O26" i="39"/>
  <c r="I15" i="39"/>
  <c r="P15" i="39" s="1"/>
  <c r="I11" i="39"/>
  <c r="P47" i="47"/>
  <c r="CP14" i="46"/>
  <c r="CP14" i="42"/>
  <c r="BP15" i="30"/>
  <c r="P49" i="31"/>
  <c r="BO15" i="37"/>
  <c r="C15" i="32"/>
  <c r="I13" i="39"/>
  <c r="I16" i="39"/>
  <c r="O16" i="39" s="1"/>
  <c r="I18" i="39"/>
  <c r="I20" i="39"/>
  <c r="I22" i="39"/>
  <c r="O22" i="39" s="1"/>
  <c r="I24" i="39"/>
  <c r="O24" i="39" s="1"/>
  <c r="I25" i="39"/>
  <c r="P25" i="39" s="1"/>
  <c r="I40" i="39"/>
  <c r="O29" i="39"/>
  <c r="O37" i="39"/>
  <c r="C11" i="42"/>
  <c r="C3" i="42"/>
  <c r="Q51" i="48"/>
  <c r="CI14" i="49"/>
  <c r="Q53" i="50"/>
  <c r="Q51" i="50"/>
  <c r="Q52" i="50"/>
  <c r="O30" i="39"/>
  <c r="CM14" i="42"/>
  <c r="C9" i="42"/>
  <c r="C2" i="43"/>
  <c r="CP14" i="43"/>
  <c r="CI14" i="43"/>
  <c r="C7" i="43"/>
  <c r="C12" i="43"/>
  <c r="CJ14" i="46"/>
  <c r="C9" i="46"/>
  <c r="C10" i="46"/>
  <c r="CO14" i="49"/>
  <c r="DD22" i="49"/>
  <c r="DD9" i="26"/>
  <c r="DD22" i="26"/>
  <c r="DD29" i="26"/>
  <c r="Q51" i="51"/>
  <c r="Q52" i="51"/>
  <c r="R45" i="40"/>
  <c r="C15" i="35"/>
  <c r="C15" i="37"/>
  <c r="I27" i="39"/>
  <c r="Q27" i="39" s="1"/>
  <c r="I29" i="39"/>
  <c r="I31" i="39"/>
  <c r="D34" i="39"/>
  <c r="D36" i="39"/>
  <c r="O36" i="39" s="1"/>
  <c r="D38" i="39"/>
  <c r="I41" i="39"/>
  <c r="C7" i="42"/>
  <c r="C4" i="43"/>
  <c r="I39" i="39"/>
  <c r="P39" i="39" s="1"/>
  <c r="I33" i="39"/>
  <c r="P33" i="39" s="1"/>
  <c r="I21" i="39"/>
  <c r="O21" i="39" s="1"/>
  <c r="P32" i="39"/>
  <c r="CH14" i="42"/>
  <c r="CK4" i="42"/>
  <c r="CK5" i="42"/>
  <c r="CK6" i="42"/>
  <c r="CK14" i="42" s="1"/>
  <c r="CK8" i="42"/>
  <c r="CK10" i="42"/>
  <c r="CK12" i="42"/>
  <c r="CK13" i="42"/>
  <c r="C5" i="43"/>
  <c r="C9" i="43"/>
  <c r="C10" i="43"/>
  <c r="CN14" i="46"/>
  <c r="C12" i="46"/>
  <c r="P45" i="47"/>
  <c r="R45" i="47" s="1"/>
  <c r="DD16" i="49"/>
  <c r="DD29" i="49"/>
  <c r="DD32" i="49"/>
  <c r="DD16" i="26"/>
  <c r="A15" i="39"/>
  <c r="A17" i="39"/>
  <c r="A19" i="39"/>
  <c r="A21" i="39"/>
  <c r="A23" i="39"/>
  <c r="A28" i="39"/>
  <c r="A30" i="39"/>
  <c r="A34" i="39"/>
  <c r="A40" i="39"/>
  <c r="CI14" i="26"/>
  <c r="C13" i="26"/>
  <c r="CJ14" i="26"/>
  <c r="C11" i="26"/>
  <c r="K4" i="39" s="1"/>
  <c r="C10" i="26"/>
  <c r="O38" i="39"/>
  <c r="CN14" i="26"/>
  <c r="C9" i="26"/>
  <c r="CO14" i="26"/>
  <c r="CM14" i="26"/>
  <c r="P38" i="39"/>
  <c r="Q16" i="39"/>
  <c r="C5" i="26"/>
  <c r="C4" i="26"/>
  <c r="O28" i="39"/>
  <c r="O32" i="39"/>
  <c r="P20" i="39"/>
  <c r="Q24" i="39"/>
  <c r="P18" i="39"/>
  <c r="O34" i="39"/>
  <c r="P26" i="39"/>
  <c r="CK14" i="26"/>
  <c r="P30" i="39"/>
  <c r="Q30" i="39"/>
  <c r="CH14" i="26"/>
  <c r="Q34" i="39"/>
  <c r="Q26" i="39"/>
  <c r="Q22" i="39"/>
  <c r="Q32" i="39"/>
  <c r="CP14" i="26"/>
  <c r="P21" i="39"/>
  <c r="O35" i="39"/>
  <c r="O15" i="39"/>
  <c r="O12" i="39"/>
  <c r="P14" i="39"/>
  <c r="O18" i="39"/>
  <c r="O20" i="39"/>
  <c r="P36" i="39"/>
  <c r="O14" i="39"/>
  <c r="P40" i="39"/>
  <c r="P29" i="39"/>
  <c r="P23" i="39"/>
  <c r="P19" i="39"/>
  <c r="P31" i="39"/>
  <c r="Q35" i="39"/>
  <c r="Q37" i="39"/>
  <c r="P37" i="39"/>
  <c r="P41" i="39"/>
  <c r="O27" i="39"/>
  <c r="O11" i="39"/>
  <c r="O31" i="39"/>
  <c r="Q29" i="39"/>
  <c r="O23" i="39"/>
  <c r="P11" i="39"/>
  <c r="O33" i="39"/>
  <c r="Q25" i="39"/>
  <c r="Q13" i="39"/>
  <c r="P12" i="39"/>
  <c r="Q53" i="51"/>
  <c r="Q50" i="50"/>
  <c r="S50" i="50" s="1"/>
  <c r="Q50" i="51"/>
  <c r="S50" i="51" s="1"/>
  <c r="O17" i="39"/>
  <c r="O19" i="39"/>
  <c r="Q17" i="39"/>
  <c r="O41" i="39"/>
  <c r="CK3" i="43"/>
  <c r="CK14" i="43" s="1"/>
  <c r="C3" i="43"/>
  <c r="CK3" i="46"/>
  <c r="C3" i="46"/>
  <c r="CK5" i="46"/>
  <c r="C5" i="46"/>
  <c r="CK4" i="49"/>
  <c r="C4" i="49"/>
  <c r="CK9" i="49"/>
  <c r="C9" i="49"/>
  <c r="S43" i="39"/>
  <c r="O40" i="39"/>
  <c r="CI14" i="46"/>
  <c r="CM14" i="46"/>
  <c r="CO14" i="46"/>
  <c r="CP14" i="49"/>
  <c r="C8" i="49"/>
  <c r="CH14" i="46"/>
  <c r="C2" i="46"/>
  <c r="CK4" i="46"/>
  <c r="C4" i="46"/>
  <c r="CK3" i="49"/>
  <c r="C3" i="49"/>
  <c r="CK5" i="49"/>
  <c r="C5" i="49"/>
  <c r="DD12" i="49"/>
  <c r="DD19" i="49"/>
  <c r="DD25" i="49"/>
  <c r="DD12" i="26"/>
  <c r="DD19" i="26"/>
  <c r="P22" i="39" l="1"/>
  <c r="P43" i="39" s="1"/>
  <c r="R15" i="39"/>
  <c r="O39" i="39"/>
  <c r="R39" i="39" s="1"/>
  <c r="O25" i="39"/>
  <c r="I43" i="39"/>
  <c r="CK14" i="49"/>
  <c r="D43" i="39"/>
  <c r="B14" i="43"/>
  <c r="O13" i="39"/>
  <c r="R13" i="39" s="1"/>
  <c r="R21" i="39"/>
  <c r="B14" i="42"/>
  <c r="R38" i="39"/>
  <c r="R20" i="39"/>
  <c r="B14" i="26"/>
  <c r="R16" i="39"/>
  <c r="R34" i="39"/>
  <c r="R35" i="39"/>
  <c r="R30" i="39"/>
  <c r="R18" i="39"/>
  <c r="R32" i="39"/>
  <c r="R31" i="39"/>
  <c r="R29" i="39"/>
  <c r="R14" i="39"/>
  <c r="R12" i="39"/>
  <c r="R36" i="39"/>
  <c r="R40" i="39"/>
  <c r="R23" i="39"/>
  <c r="R33" i="39"/>
  <c r="R41" i="39"/>
  <c r="R19" i="39"/>
  <c r="R11" i="39"/>
  <c r="R27" i="39"/>
  <c r="R37" i="39"/>
  <c r="Q43" i="39"/>
  <c r="R17" i="39"/>
  <c r="CK14" i="46"/>
  <c r="B14" i="49"/>
  <c r="B14" i="46"/>
  <c r="O43" i="39" l="1"/>
  <c r="R25" i="39"/>
  <c r="R22" i="39"/>
  <c r="R24" i="39"/>
  <c r="R26" i="39"/>
  <c r="R28" i="39"/>
  <c r="R43" i="39"/>
</calcChain>
</file>

<file path=xl/comments1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输入月数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输入番号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参照人事课提供的当月刷卡数据输入实际刷卡时间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J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E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J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P42" authorId="0" shapeId="0">
      <text>
        <r>
          <rPr>
            <b/>
            <sz val="9"/>
            <color indexed="81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10.xml><?xml version="1.0" encoding="utf-8"?>
<comments xmlns="http://schemas.openxmlformats.org/spreadsheetml/2006/main">
  <authors>
    <author>CTE050025-huanzhenqiang</author>
  </authors>
  <commentLis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Z20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J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V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H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1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3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4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zhenqiang huan</author>
    <author>sun</author>
  </authors>
  <commentList>
    <comment ref="T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K18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>春节</t>
        </r>
      </text>
    </comment>
    <comment ref="N22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H32" authorId="1" shapeId="0">
      <text>
        <r>
          <rPr>
            <sz val="9"/>
            <color indexed="81"/>
            <rFont val="ＭＳ Ｐゴシック"/>
            <family val="2"/>
          </rPr>
          <t xml:space="preserve">女性節
</t>
        </r>
      </text>
    </comment>
    <comment ref="AB34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4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B54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E6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6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zhenqiang huan</author>
  </authors>
  <commentList>
    <comment ref="L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X21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AB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D25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N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8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zhenqiang huan</author>
  </authors>
  <commentList>
    <comment ref="J8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N26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Z26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AD26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L32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J36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  <comment ref="AB42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</commentList>
</comments>
</file>

<file path=xl/comments2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F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L11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R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1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AB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H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AH10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H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V10" authorId="1" shapeId="0">
      <text>
        <r>
          <rPr>
            <b/>
            <sz val="9"/>
            <color indexed="81"/>
            <rFont val="宋体"/>
            <family val="3"/>
            <charset val="134"/>
          </rPr>
          <t>抗战纪念日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Jiabin Ji</author>
    <author>CTE050025-huanzhenqiang</author>
    <author>CTE940093</author>
  </authors>
  <commentLis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考勤月稼动日数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1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B14" authorId="0" shapeId="0">
      <text>
        <r>
          <rPr>
            <b/>
            <sz val="9"/>
            <color indexed="81"/>
            <rFont val="宋体"/>
            <family val="3"/>
            <charset val="134"/>
          </rPr>
          <t>自然月稼动日数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18" authorId="2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K18" authorId="2" shapeId="0">
      <text>
        <r>
          <rPr>
            <b/>
            <sz val="9"/>
            <color indexed="81"/>
            <rFont val="宋体"/>
            <family val="3"/>
            <charset val="134"/>
          </rPr>
          <t>春节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18" authorId="2" shapeId="0">
      <text>
        <r>
          <rPr>
            <b/>
            <sz val="9"/>
            <color indexed="81"/>
            <rFont val="宋体"/>
            <family val="3"/>
            <charset val="134"/>
          </rPr>
          <t>正月初二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18" authorId="0" shapeId="0">
      <text>
        <r>
          <rPr>
            <sz val="9"/>
            <color indexed="81"/>
            <rFont val="宋体"/>
            <family val="3"/>
            <charset val="134"/>
          </rPr>
          <t>正月初三</t>
        </r>
      </text>
    </comment>
    <comment ref="AA22" authorId="0" shapeId="0">
      <text>
        <r>
          <rPr>
            <sz val="9"/>
            <color indexed="81"/>
            <rFont val="宋体"/>
            <family val="3"/>
            <charset val="134"/>
          </rPr>
          <t>抗战纪念日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6" authorId="2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AA28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C29" authorId="2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34" authorId="2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42" authorId="2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C44" authorId="2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</commentList>
</comments>
</file>

<file path=xl/comments7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AB9" authorId="1" shapeId="0">
      <text>
        <r>
          <rPr>
            <b/>
            <sz val="9"/>
            <color indexed="81"/>
            <rFont val="宋体"/>
            <family val="3"/>
            <charset val="134"/>
          </rPr>
          <t>夏休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0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CTE050025-huanzhenqiang</author>
    <author>Jiabin Ji</author>
  </authors>
  <commentLis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L10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4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X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J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D36" authorId="1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<sst xmlns="http://schemas.openxmlformats.org/spreadsheetml/2006/main" count="12919" uniqueCount="1197">
  <si>
    <t>930029</t>
  </si>
  <si>
    <t>陈佩云</t>
  </si>
  <si>
    <t>940080</t>
  </si>
  <si>
    <t>苏丽红</t>
  </si>
  <si>
    <t>杨涛</t>
  </si>
  <si>
    <t>芮大为</t>
  </si>
  <si>
    <t>孙雪林</t>
  </si>
  <si>
    <t>刘辉</t>
  </si>
  <si>
    <t>葛其瑞</t>
  </si>
  <si>
    <t>P908000</t>
  </si>
  <si>
    <t>吴丽华</t>
  </si>
  <si>
    <t>P908042</t>
  </si>
  <si>
    <t>侯惠英</t>
  </si>
  <si>
    <t>P065082</t>
  </si>
  <si>
    <t>胡世富</t>
  </si>
  <si>
    <t>张金茹</t>
  </si>
  <si>
    <t>970077</t>
  </si>
  <si>
    <t>高翔</t>
  </si>
  <si>
    <t>040009</t>
  </si>
  <si>
    <t>汤萌萌</t>
  </si>
  <si>
    <t>050032</t>
  </si>
  <si>
    <t>李佶</t>
  </si>
  <si>
    <t>060050</t>
  </si>
  <si>
    <t>徐玉田</t>
  </si>
  <si>
    <t>920036</t>
  </si>
  <si>
    <t>王朝明</t>
  </si>
  <si>
    <t>941829</t>
  </si>
  <si>
    <t>范晓丹</t>
  </si>
  <si>
    <t>060007</t>
  </si>
  <si>
    <t>樊媛</t>
  </si>
  <si>
    <t>吴宝华</t>
  </si>
  <si>
    <t>齐国荣</t>
  </si>
  <si>
    <t>李秀萍</t>
  </si>
  <si>
    <t>P908039</t>
  </si>
  <si>
    <t>高秀娟</t>
  </si>
  <si>
    <t>P908040</t>
  </si>
  <si>
    <t>刘婉霞</t>
  </si>
  <si>
    <t>P908031</t>
  </si>
  <si>
    <t>张书敏</t>
  </si>
  <si>
    <t>P908038</t>
  </si>
  <si>
    <t>王慧芝</t>
  </si>
  <si>
    <t>P908041</t>
  </si>
  <si>
    <t>窦明芬</t>
  </si>
  <si>
    <t>P072388</t>
  </si>
  <si>
    <t>姚士红</t>
  </si>
  <si>
    <t>P908033</t>
  </si>
  <si>
    <t>付俊玲</t>
  </si>
  <si>
    <t>马润兰</t>
  </si>
  <si>
    <t>P908027</t>
  </si>
  <si>
    <t>王士凯</t>
  </si>
  <si>
    <t>R073714</t>
  </si>
  <si>
    <t>王啟元</t>
  </si>
  <si>
    <t>P908016</t>
  </si>
  <si>
    <t>郭文立</t>
  </si>
  <si>
    <t>郭强</t>
  </si>
  <si>
    <t>姚劲</t>
  </si>
  <si>
    <t>张培一</t>
  </si>
  <si>
    <t>王哲人</t>
  </si>
  <si>
    <t>许刚</t>
  </si>
  <si>
    <t>郝政</t>
  </si>
  <si>
    <t>张小冬</t>
  </si>
  <si>
    <t>李军</t>
  </si>
  <si>
    <t>杜节</t>
  </si>
  <si>
    <t>020308</t>
  </si>
  <si>
    <t>黄健</t>
  </si>
  <si>
    <t>040302</t>
  </si>
  <si>
    <t>吴志强</t>
  </si>
  <si>
    <t>040304</t>
  </si>
  <si>
    <t>张磊</t>
  </si>
  <si>
    <t>张子金</t>
  </si>
  <si>
    <t>刘凤岭</t>
  </si>
  <si>
    <t>张伟</t>
  </si>
  <si>
    <t>陈庚申</t>
  </si>
  <si>
    <t>禹志群</t>
  </si>
  <si>
    <t>范有为</t>
  </si>
  <si>
    <t>赵萍</t>
  </si>
  <si>
    <t>013028</t>
  </si>
  <si>
    <t>张志强</t>
  </si>
  <si>
    <t>王廼军</t>
  </si>
  <si>
    <t>高钢业</t>
  </si>
  <si>
    <t>040305</t>
  </si>
  <si>
    <t>陆闻</t>
  </si>
  <si>
    <t>050501</t>
  </si>
  <si>
    <t>李疆</t>
  </si>
  <si>
    <t>064553</t>
  </si>
  <si>
    <t>陈长亮</t>
  </si>
  <si>
    <t>高双喜</t>
  </si>
  <si>
    <t>刘大鹏</t>
  </si>
  <si>
    <t>陈满义</t>
  </si>
  <si>
    <t>020307</t>
  </si>
  <si>
    <t>佟志刚</t>
  </si>
  <si>
    <t>安跃良</t>
  </si>
  <si>
    <t>崔宏奎</t>
  </si>
  <si>
    <t>064554</t>
  </si>
  <si>
    <t>王旭</t>
  </si>
  <si>
    <t>王越仑</t>
  </si>
  <si>
    <t>020303</t>
  </si>
  <si>
    <t>刘培祥</t>
  </si>
  <si>
    <t>020306</t>
  </si>
  <si>
    <t>王志楷</t>
  </si>
  <si>
    <t>030301</t>
  </si>
  <si>
    <t>刘景科</t>
  </si>
  <si>
    <t>051597</t>
  </si>
  <si>
    <t>张毅</t>
  </si>
  <si>
    <t>064551</t>
  </si>
  <si>
    <t>王红军</t>
  </si>
  <si>
    <t>李东明</t>
  </si>
  <si>
    <t>高照华</t>
  </si>
  <si>
    <t>020302</t>
  </si>
  <si>
    <t>李喜元</t>
  </si>
  <si>
    <t>064552</t>
  </si>
  <si>
    <t>李凯</t>
  </si>
  <si>
    <t>030302</t>
  </si>
  <si>
    <t>刘凯</t>
  </si>
  <si>
    <t>020305</t>
  </si>
  <si>
    <t>王利忠</t>
  </si>
  <si>
    <t>张东升</t>
  </si>
  <si>
    <t>920037</t>
  </si>
  <si>
    <t>张俊义</t>
  </si>
  <si>
    <t>940321</t>
  </si>
  <si>
    <t>牛叶龙</t>
  </si>
  <si>
    <t>940344</t>
  </si>
  <si>
    <t>940349</t>
  </si>
  <si>
    <t>李垣垣</t>
  </si>
  <si>
    <t>940350</t>
  </si>
  <si>
    <t>940381</t>
  </si>
  <si>
    <t>沈凤英</t>
  </si>
  <si>
    <t>940447</t>
  </si>
  <si>
    <t>孙亚桐</t>
  </si>
  <si>
    <t>940945</t>
  </si>
  <si>
    <t>张书美</t>
  </si>
  <si>
    <t>941206</t>
  </si>
  <si>
    <t>季达</t>
  </si>
  <si>
    <t>941243</t>
  </si>
  <si>
    <t>李丽华</t>
  </si>
  <si>
    <t>950347</t>
  </si>
  <si>
    <t>950360</t>
  </si>
  <si>
    <t>950551</t>
  </si>
  <si>
    <t>程敬</t>
  </si>
  <si>
    <t>950552</t>
  </si>
  <si>
    <t>高文丽</t>
  </si>
  <si>
    <t>950603</t>
  </si>
  <si>
    <t>葛萍</t>
  </si>
  <si>
    <t>950604</t>
  </si>
  <si>
    <t>孙晓娟</t>
  </si>
  <si>
    <t>950888</t>
  </si>
  <si>
    <t>李杰</t>
  </si>
  <si>
    <t>邱桂玲</t>
  </si>
  <si>
    <t>951351</t>
  </si>
  <si>
    <t>董桂珠</t>
  </si>
  <si>
    <t>951353</t>
  </si>
  <si>
    <t>张秀霞</t>
  </si>
  <si>
    <t>951354</t>
  </si>
  <si>
    <t>王德芬</t>
  </si>
  <si>
    <t>951970</t>
  </si>
  <si>
    <t>韩红亮</t>
  </si>
  <si>
    <t>952884</t>
  </si>
  <si>
    <t>孙克娟</t>
  </si>
  <si>
    <t>952728</t>
  </si>
  <si>
    <t>邱桂香</t>
  </si>
  <si>
    <t>952729</t>
  </si>
  <si>
    <t>万小勤</t>
  </si>
  <si>
    <t>952739</t>
  </si>
  <si>
    <t>曹俊芳</t>
  </si>
  <si>
    <t>952868</t>
  </si>
  <si>
    <t>岳永萍</t>
  </si>
  <si>
    <t>993985</t>
  </si>
  <si>
    <t>任淑萍</t>
  </si>
  <si>
    <t>990301</t>
  </si>
  <si>
    <t>王冰</t>
  </si>
  <si>
    <t>990302</t>
  </si>
  <si>
    <t>邹磊</t>
  </si>
  <si>
    <t>003387</t>
  </si>
  <si>
    <t>杨金禄</t>
  </si>
  <si>
    <t>044626</t>
  </si>
  <si>
    <t>胡喆</t>
  </si>
  <si>
    <t>044631</t>
  </si>
  <si>
    <t>杨淑君</t>
  </si>
  <si>
    <t>044858</t>
  </si>
  <si>
    <t>王梅</t>
  </si>
  <si>
    <t>杨小梅</t>
  </si>
  <si>
    <t>045094</t>
  </si>
  <si>
    <t>孙艳霞</t>
  </si>
  <si>
    <t>045608</t>
  </si>
  <si>
    <t>杨淑玲</t>
  </si>
  <si>
    <t>046969</t>
  </si>
  <si>
    <t>陈芙蓉</t>
  </si>
  <si>
    <t>051317</t>
  </si>
  <si>
    <t>宋海涛</t>
  </si>
  <si>
    <t>杨林</t>
  </si>
  <si>
    <t>刘建</t>
  </si>
  <si>
    <t>081005</t>
  </si>
  <si>
    <t>孙智</t>
  </si>
  <si>
    <t>节</t>
    <phoneticPr fontId="2" type="noConversion"/>
  </si>
  <si>
    <t>休</t>
    <phoneticPr fontId="2" type="noConversion"/>
  </si>
  <si>
    <t>天数</t>
    <phoneticPr fontId="2" type="noConversion"/>
  </si>
  <si>
    <t>12月16日——1月15日</t>
    <phoneticPr fontId="2" type="noConversion"/>
  </si>
  <si>
    <t>1月16日——2月15日</t>
    <phoneticPr fontId="2" type="noConversion"/>
  </si>
  <si>
    <t>2月16日——3月15日</t>
    <phoneticPr fontId="2" type="noConversion"/>
  </si>
  <si>
    <t>3月16日——4月15日</t>
    <phoneticPr fontId="2" type="noConversion"/>
  </si>
  <si>
    <t>4月16日——5月15日</t>
    <phoneticPr fontId="2" type="noConversion"/>
  </si>
  <si>
    <t>5月16日——6月15日</t>
    <phoneticPr fontId="2" type="noConversion"/>
  </si>
  <si>
    <t>6月16日——7月15日</t>
    <phoneticPr fontId="2" type="noConversion"/>
  </si>
  <si>
    <t>7月16日——8月15日</t>
    <phoneticPr fontId="2" type="noConversion"/>
  </si>
  <si>
    <t>8月16日——9月15日</t>
    <phoneticPr fontId="2" type="noConversion"/>
  </si>
  <si>
    <t>9月16日——10月15日</t>
    <phoneticPr fontId="2" type="noConversion"/>
  </si>
  <si>
    <t>10月16日——11月15日</t>
    <phoneticPr fontId="2" type="noConversion"/>
  </si>
  <si>
    <t>11月16日——12月15日</t>
    <phoneticPr fontId="2" type="noConversion"/>
  </si>
  <si>
    <t>*每年新日历决定后变更</t>
    <phoneticPr fontId="2" type="noConversion"/>
  </si>
  <si>
    <t>出</t>
    <phoneticPr fontId="2" type="noConversion"/>
  </si>
  <si>
    <r>
      <t xml:space="preserve">                </t>
    </r>
    <r>
      <rPr>
        <b/>
        <sz val="10"/>
        <color indexed="10"/>
        <rFont val="Arial"/>
        <family val="2"/>
      </rPr>
      <t xml:space="preserve">1. </t>
    </r>
    <r>
      <rPr>
        <b/>
        <sz val="10"/>
        <color indexed="10"/>
        <rFont val="宋体"/>
        <family val="3"/>
        <charset val="134"/>
      </rPr>
      <t>修改月份，填数字即可，其他相关内容会自动变更；</t>
    </r>
    <r>
      <rPr>
        <b/>
        <sz val="10"/>
        <color indexed="10"/>
        <rFont val="Arial"/>
        <family val="2"/>
      </rPr>
      <t xml:space="preserve">                           2. </t>
    </r>
    <r>
      <rPr>
        <b/>
        <sz val="10"/>
        <color indexed="10"/>
        <rFont val="宋体"/>
        <family val="3"/>
        <charset val="134"/>
      </rPr>
      <t>填入社员番号，姓名和所属会自动填入；</t>
    </r>
    <r>
      <rPr>
        <b/>
        <sz val="10"/>
        <color indexed="10"/>
        <rFont val="Arial"/>
        <family val="2"/>
      </rPr>
      <t xml:space="preserve">   </t>
    </r>
    <phoneticPr fontId="2" type="noConversion"/>
  </si>
  <si>
    <t>使用
方法</t>
    <phoneticPr fontId="2" type="noConversion"/>
  </si>
  <si>
    <t>月份</t>
    <phoneticPr fontId="2" type="noConversion"/>
  </si>
  <si>
    <t>合计</t>
    <phoneticPr fontId="2" type="noConversion"/>
  </si>
  <si>
    <t>920004</t>
    <phoneticPr fontId="21" type="noConversion"/>
  </si>
  <si>
    <t>胡世勤</t>
    <phoneticPr fontId="21" type="noConversion"/>
  </si>
  <si>
    <t>经理</t>
    <phoneticPr fontId="21" type="noConversion"/>
  </si>
  <si>
    <t>930002</t>
    <phoneticPr fontId="21" type="noConversion"/>
  </si>
  <si>
    <t>朱枫</t>
    <phoneticPr fontId="21" type="noConversion"/>
  </si>
  <si>
    <t>财务课</t>
    <phoneticPr fontId="21" type="noConversion"/>
  </si>
  <si>
    <t>000001</t>
    <phoneticPr fontId="21" type="noConversion"/>
  </si>
  <si>
    <t xml:space="preserve"> 孙伟 </t>
    <phoneticPr fontId="21" type="noConversion"/>
  </si>
  <si>
    <t>030057</t>
    <phoneticPr fontId="21" type="noConversion"/>
  </si>
  <si>
    <t>何晶</t>
    <phoneticPr fontId="21" type="noConversion"/>
  </si>
  <si>
    <t>030103</t>
    <phoneticPr fontId="21" type="noConversion"/>
  </si>
  <si>
    <t>王丽</t>
    <phoneticPr fontId="21" type="noConversion"/>
  </si>
  <si>
    <t>040005</t>
    <phoneticPr fontId="21" type="noConversion"/>
  </si>
  <si>
    <t>张春鹏</t>
    <phoneticPr fontId="21" type="noConversion"/>
  </si>
  <si>
    <t>050142</t>
    <phoneticPr fontId="21" type="noConversion"/>
  </si>
  <si>
    <t>王纪申</t>
    <phoneticPr fontId="21" type="noConversion"/>
  </si>
  <si>
    <t>080052</t>
    <phoneticPr fontId="21" type="noConversion"/>
  </si>
  <si>
    <t>李佳</t>
    <phoneticPr fontId="21" type="noConversion"/>
  </si>
  <si>
    <t>080062</t>
    <phoneticPr fontId="21" type="noConversion"/>
  </si>
  <si>
    <t>王娥</t>
    <phoneticPr fontId="21" type="noConversion"/>
  </si>
  <si>
    <t>000031</t>
    <phoneticPr fontId="21" type="noConversion"/>
  </si>
  <si>
    <t>肖琳</t>
    <phoneticPr fontId="21" type="noConversion"/>
  </si>
  <si>
    <t>040055</t>
    <phoneticPr fontId="21" type="noConversion"/>
  </si>
  <si>
    <t>穆晓杰</t>
    <phoneticPr fontId="21" type="noConversion"/>
  </si>
  <si>
    <t>040086</t>
    <phoneticPr fontId="21" type="noConversion"/>
  </si>
  <si>
    <t>孙宝禄</t>
    <phoneticPr fontId="21" type="noConversion"/>
  </si>
  <si>
    <t>050057</t>
    <phoneticPr fontId="21" type="noConversion"/>
  </si>
  <si>
    <t>张彬</t>
    <phoneticPr fontId="21" type="noConversion"/>
  </si>
  <si>
    <t>060058</t>
    <phoneticPr fontId="21" type="noConversion"/>
  </si>
  <si>
    <r>
      <t>李金施</t>
    </r>
    <r>
      <rPr>
        <sz val="10"/>
        <rFont val="Times New Roman"/>
        <family val="1"/>
      </rPr>
      <t xml:space="preserve">  </t>
    </r>
    <phoneticPr fontId="21" type="noConversion"/>
  </si>
  <si>
    <t>060301</t>
    <phoneticPr fontId="21" type="noConversion"/>
  </si>
  <si>
    <t>杜莉</t>
    <phoneticPr fontId="21" type="noConversion"/>
  </si>
  <si>
    <t>952061</t>
    <phoneticPr fontId="21" type="noConversion"/>
  </si>
  <si>
    <t>信华</t>
    <phoneticPr fontId="21" type="noConversion"/>
  </si>
  <si>
    <t>070001</t>
    <phoneticPr fontId="21" type="noConversion"/>
  </si>
  <si>
    <r>
      <t>郭松</t>
    </r>
    <r>
      <rPr>
        <sz val="10"/>
        <rFont val="Times New Roman"/>
        <family val="1"/>
      </rPr>
      <t xml:space="preserve">  </t>
    </r>
    <phoneticPr fontId="21" type="noConversion"/>
  </si>
  <si>
    <t>070032</t>
    <phoneticPr fontId="21" type="noConversion"/>
  </si>
  <si>
    <t>刘作轶</t>
    <phoneticPr fontId="21" type="noConversion"/>
  </si>
  <si>
    <t>刘敏</t>
    <phoneticPr fontId="21" type="noConversion"/>
  </si>
  <si>
    <t>920033</t>
    <phoneticPr fontId="21" type="noConversion"/>
  </si>
  <si>
    <t>940322</t>
    <phoneticPr fontId="21" type="noConversion"/>
  </si>
  <si>
    <t>960301</t>
    <phoneticPr fontId="21" type="noConversion"/>
  </si>
  <si>
    <t>040301</t>
    <phoneticPr fontId="21" type="noConversion"/>
  </si>
  <si>
    <t>050301</t>
    <phoneticPr fontId="21" type="noConversion"/>
  </si>
  <si>
    <t>081354</t>
    <phoneticPr fontId="21" type="noConversion"/>
  </si>
  <si>
    <t>龚毅</t>
    <phoneticPr fontId="21" type="noConversion"/>
  </si>
  <si>
    <t>P908043</t>
    <phoneticPr fontId="21" type="noConversion"/>
  </si>
  <si>
    <t>930035</t>
    <phoneticPr fontId="21" type="noConversion"/>
  </si>
  <si>
    <t>江国华</t>
    <phoneticPr fontId="21" type="noConversion"/>
  </si>
  <si>
    <t>人事课</t>
    <phoneticPr fontId="21" type="noConversion"/>
  </si>
  <si>
    <t>020004</t>
    <phoneticPr fontId="21" type="noConversion"/>
  </si>
  <si>
    <t>冀佳宾</t>
    <phoneticPr fontId="21" type="noConversion"/>
  </si>
  <si>
    <t>030020</t>
    <phoneticPr fontId="21" type="noConversion"/>
  </si>
  <si>
    <t>曹毅强</t>
    <phoneticPr fontId="21" type="noConversion"/>
  </si>
  <si>
    <t>040101</t>
    <phoneticPr fontId="21" type="noConversion"/>
  </si>
  <si>
    <t>马佳</t>
    <phoneticPr fontId="21" type="noConversion"/>
  </si>
  <si>
    <t>050025</t>
    <phoneticPr fontId="21" type="noConversion"/>
  </si>
  <si>
    <t>桓振强</t>
    <phoneticPr fontId="21" type="noConversion"/>
  </si>
  <si>
    <t>080010</t>
    <phoneticPr fontId="21" type="noConversion"/>
  </si>
  <si>
    <t>只雪玲</t>
    <phoneticPr fontId="21" type="noConversion"/>
  </si>
  <si>
    <t>940024</t>
    <phoneticPr fontId="21" type="noConversion"/>
  </si>
  <si>
    <t>王丽珠</t>
    <phoneticPr fontId="21" type="noConversion"/>
  </si>
  <si>
    <t>950035</t>
    <phoneticPr fontId="21" type="noConversion"/>
  </si>
  <si>
    <t>董建萍</t>
    <phoneticPr fontId="21" type="noConversion"/>
  </si>
  <si>
    <t>960039</t>
    <phoneticPr fontId="21" type="noConversion"/>
  </si>
  <si>
    <t>董润朝</t>
    <phoneticPr fontId="21" type="noConversion"/>
  </si>
  <si>
    <t>970066</t>
    <phoneticPr fontId="21" type="noConversion"/>
  </si>
  <si>
    <t>胡炳雨</t>
    <phoneticPr fontId="21" type="noConversion"/>
  </si>
  <si>
    <t>990002</t>
    <phoneticPr fontId="21" type="noConversion"/>
  </si>
  <si>
    <t>胡静</t>
    <phoneticPr fontId="21" type="noConversion"/>
  </si>
  <si>
    <t>050062</t>
    <phoneticPr fontId="21" type="noConversion"/>
  </si>
  <si>
    <t>孟晶</t>
    <phoneticPr fontId="21" type="noConversion"/>
  </si>
  <si>
    <t>统括室</t>
    <phoneticPr fontId="21" type="noConversion"/>
  </si>
  <si>
    <t>040026</t>
    <phoneticPr fontId="21" type="noConversion"/>
  </si>
  <si>
    <t>柳亚姗</t>
    <phoneticPr fontId="21" type="noConversion"/>
  </si>
  <si>
    <t>070157</t>
    <phoneticPr fontId="21" type="noConversion"/>
  </si>
  <si>
    <t>伊永欢</t>
    <phoneticPr fontId="21" type="noConversion"/>
  </si>
  <si>
    <t>960552</t>
    <phoneticPr fontId="21" type="noConversion"/>
  </si>
  <si>
    <t>024261</t>
    <phoneticPr fontId="21" type="noConversion"/>
  </si>
  <si>
    <t>刘佳擎</t>
    <phoneticPr fontId="21" type="noConversion"/>
  </si>
  <si>
    <t>北京营业所</t>
    <phoneticPr fontId="21" type="noConversion"/>
  </si>
  <si>
    <t>总务课</t>
    <phoneticPr fontId="21" type="noConversion"/>
  </si>
  <si>
    <t>960351</t>
    <phoneticPr fontId="21" type="noConversion"/>
  </si>
  <si>
    <t>杨轶</t>
    <phoneticPr fontId="21" type="noConversion"/>
  </si>
  <si>
    <t>970371</t>
    <phoneticPr fontId="21" type="noConversion"/>
  </si>
  <si>
    <t>周艳</t>
    <phoneticPr fontId="21" type="noConversion"/>
  </si>
  <si>
    <t>P908008</t>
    <phoneticPr fontId="21" type="noConversion"/>
  </si>
  <si>
    <t>P908010</t>
    <phoneticPr fontId="21" type="noConversion"/>
  </si>
  <si>
    <t>P908007</t>
    <phoneticPr fontId="21" type="noConversion"/>
  </si>
  <si>
    <t>P908006</t>
    <phoneticPr fontId="21" type="noConversion"/>
  </si>
  <si>
    <t>930816</t>
    <phoneticPr fontId="21" type="noConversion"/>
  </si>
  <si>
    <t>940426</t>
    <phoneticPr fontId="21" type="noConversion"/>
  </si>
  <si>
    <t>942065</t>
    <phoneticPr fontId="21" type="noConversion"/>
  </si>
  <si>
    <t>950344</t>
    <phoneticPr fontId="21" type="noConversion"/>
  </si>
  <si>
    <t>960350</t>
    <phoneticPr fontId="21" type="noConversion"/>
  </si>
  <si>
    <t>960352</t>
    <phoneticPr fontId="21" type="noConversion"/>
  </si>
  <si>
    <t>960434</t>
    <phoneticPr fontId="21" type="noConversion"/>
  </si>
  <si>
    <t>960551</t>
    <phoneticPr fontId="21" type="noConversion"/>
  </si>
  <si>
    <t>073706</t>
    <phoneticPr fontId="21" type="noConversion"/>
  </si>
  <si>
    <t>074651</t>
    <phoneticPr fontId="21" type="noConversion"/>
  </si>
  <si>
    <t>侯永军</t>
    <phoneticPr fontId="21" type="noConversion"/>
  </si>
  <si>
    <t>081920</t>
    <phoneticPr fontId="21" type="noConversion"/>
  </si>
  <si>
    <t>刘秀</t>
    <phoneticPr fontId="21" type="noConversion"/>
  </si>
  <si>
    <t>940048</t>
    <phoneticPr fontId="21" type="noConversion"/>
  </si>
  <si>
    <t>941633</t>
    <phoneticPr fontId="21" type="noConversion"/>
  </si>
  <si>
    <t>941634</t>
    <phoneticPr fontId="21" type="noConversion"/>
  </si>
  <si>
    <t>941637</t>
    <phoneticPr fontId="21" type="noConversion"/>
  </si>
  <si>
    <t>941731</t>
    <phoneticPr fontId="21" type="noConversion"/>
  </si>
  <si>
    <t>戈繁玲</t>
    <phoneticPr fontId="21" type="noConversion"/>
  </si>
  <si>
    <t>941636</t>
    <phoneticPr fontId="21" type="noConversion"/>
  </si>
  <si>
    <t>941638</t>
    <phoneticPr fontId="21" type="noConversion"/>
  </si>
  <si>
    <t>P064972</t>
  </si>
  <si>
    <t>980507</t>
    <phoneticPr fontId="21" type="noConversion"/>
  </si>
  <si>
    <t>020301</t>
    <phoneticPr fontId="21" type="noConversion"/>
  </si>
  <si>
    <t>P073111</t>
    <phoneticPr fontId="21" type="noConversion"/>
  </si>
  <si>
    <t>980508</t>
    <phoneticPr fontId="21" type="noConversion"/>
  </si>
  <si>
    <t>953018</t>
    <phoneticPr fontId="21" type="noConversion"/>
  </si>
  <si>
    <t>950027</t>
    <phoneticPr fontId="21" type="noConversion"/>
  </si>
  <si>
    <t>950028</t>
    <phoneticPr fontId="21" type="noConversion"/>
  </si>
  <si>
    <t>071091</t>
    <phoneticPr fontId="21" type="noConversion"/>
  </si>
  <si>
    <t>940323</t>
    <phoneticPr fontId="21" type="noConversion"/>
  </si>
  <si>
    <t>P052519</t>
  </si>
  <si>
    <t>总务课―食堂系</t>
    <phoneticPr fontId="21" type="noConversion"/>
  </si>
  <si>
    <t>贾敬涛</t>
    <phoneticPr fontId="21" type="noConversion"/>
  </si>
  <si>
    <t>940345</t>
    <phoneticPr fontId="21" type="noConversion"/>
  </si>
  <si>
    <t>郑琳</t>
    <phoneticPr fontId="21" type="noConversion"/>
  </si>
  <si>
    <t>罗兆红</t>
    <phoneticPr fontId="21" type="noConversion"/>
  </si>
  <si>
    <t>陈庚涛</t>
    <phoneticPr fontId="21" type="noConversion"/>
  </si>
  <si>
    <t>吕福江</t>
    <phoneticPr fontId="21" type="noConversion"/>
  </si>
  <si>
    <t>950887</t>
    <phoneticPr fontId="21" type="noConversion"/>
  </si>
  <si>
    <t>周利军</t>
    <phoneticPr fontId="21" type="noConversion"/>
  </si>
  <si>
    <t>951317</t>
    <phoneticPr fontId="21" type="noConversion"/>
  </si>
  <si>
    <t>P044926</t>
    <phoneticPr fontId="21" type="noConversion"/>
  </si>
  <si>
    <t>P064556</t>
    <phoneticPr fontId="21" type="noConversion"/>
  </si>
  <si>
    <t>P065035</t>
    <phoneticPr fontId="21" type="noConversion"/>
  </si>
  <si>
    <t>073705</t>
    <phoneticPr fontId="21" type="noConversion"/>
  </si>
  <si>
    <t>郭锐</t>
    <phoneticPr fontId="21" type="noConversion"/>
  </si>
  <si>
    <t>050134</t>
    <phoneticPr fontId="21" type="noConversion"/>
  </si>
  <si>
    <t>苏晨</t>
    <phoneticPr fontId="21" type="noConversion"/>
  </si>
  <si>
    <t>080038</t>
    <phoneticPr fontId="21" type="noConversion"/>
  </si>
  <si>
    <t>赵立华</t>
    <phoneticPr fontId="2" type="noConversion"/>
  </si>
  <si>
    <r>
      <t>0</t>
    </r>
    <r>
      <rPr>
        <sz val="10"/>
        <rFont val="宋体"/>
        <family val="3"/>
        <charset val="134"/>
      </rPr>
      <t>82538</t>
    </r>
    <phoneticPr fontId="2" type="noConversion"/>
  </si>
  <si>
    <t>企画课-企画系</t>
    <phoneticPr fontId="21" type="noConversion"/>
  </si>
  <si>
    <t>企画课-系统系</t>
    <phoneticPr fontId="21" type="noConversion"/>
  </si>
  <si>
    <t>企画课-司机班</t>
    <phoneticPr fontId="21" type="noConversion"/>
  </si>
  <si>
    <t>企画课-日方公寓</t>
    <phoneticPr fontId="21" type="noConversion"/>
  </si>
  <si>
    <t>总务课―警备G</t>
    <phoneticPr fontId="21" type="noConversion"/>
  </si>
  <si>
    <t>总务课―设备机器G</t>
    <phoneticPr fontId="21" type="noConversion"/>
  </si>
  <si>
    <t>总务课―电工G</t>
    <phoneticPr fontId="21" type="noConversion"/>
  </si>
  <si>
    <t>总务课-勤务G</t>
    <phoneticPr fontId="21" type="noConversion"/>
  </si>
  <si>
    <t>P074615</t>
    <phoneticPr fontId="21" type="noConversion"/>
  </si>
  <si>
    <t>黄佩娟</t>
    <phoneticPr fontId="21" type="noConversion"/>
  </si>
  <si>
    <t>张文华</t>
    <phoneticPr fontId="21" type="noConversion"/>
  </si>
  <si>
    <t>张子秀</t>
    <phoneticPr fontId="21" type="noConversion"/>
  </si>
  <si>
    <t>W082742</t>
    <phoneticPr fontId="21" type="noConversion"/>
  </si>
  <si>
    <t>W082825</t>
    <phoneticPr fontId="21" type="noConversion"/>
  </si>
  <si>
    <t>休</t>
    <phoneticPr fontId="2" type="noConversion"/>
  </si>
  <si>
    <t>2009年度天津三美電機有限公司通常カレンダー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</si>
  <si>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通常勤務、2組2直2交替　（法定休1１日）</t>
    <phoneticPr fontId="2" type="noConversion"/>
  </si>
  <si>
    <t>会社休日</t>
    <rPh sb="0" eb="2">
      <t>ｶｲｼｬ</t>
    </rPh>
    <rPh sb="2" eb="4">
      <t>ｷｭｳｼﾞﾂ</t>
    </rPh>
    <phoneticPr fontId="2" type="noConversion"/>
  </si>
  <si>
    <t>法定休日</t>
    <phoneticPr fontId="2" type="noConversion"/>
  </si>
  <si>
    <t>天津三美電機有限公司</t>
    <phoneticPr fontId="2" type="noConversion"/>
  </si>
  <si>
    <t>曜日</t>
    <rPh sb="0" eb="2">
      <t>ﾖｳﾋﾞ</t>
    </rPh>
    <phoneticPr fontId="2" type="noConversion"/>
  </si>
  <si>
    <t>日</t>
    <rPh sb="0" eb="1">
      <t>ﾆﾁ</t>
    </rPh>
    <phoneticPr fontId="2" type="noConversion"/>
  </si>
  <si>
    <t>一</t>
    <rPh sb="0" eb="1">
      <t>1</t>
    </rPh>
    <phoneticPr fontId="2" type="noConversion"/>
  </si>
  <si>
    <t>二</t>
    <rPh sb="0" eb="1">
      <t>2</t>
    </rPh>
    <phoneticPr fontId="2" type="noConversion"/>
  </si>
  <si>
    <t>三</t>
    <rPh sb="0" eb="1">
      <t>ｻﾝ</t>
    </rPh>
    <phoneticPr fontId="2" type="noConversion"/>
  </si>
  <si>
    <t>四</t>
    <rPh sb="0" eb="1">
      <t>ｼ</t>
    </rPh>
    <phoneticPr fontId="2" type="noConversion"/>
  </si>
  <si>
    <t>五</t>
    <rPh sb="0" eb="1">
      <t>ｺﾞ</t>
    </rPh>
    <phoneticPr fontId="2" type="noConversion"/>
  </si>
  <si>
    <t>六</t>
    <rPh sb="0" eb="1">
      <t>ﾛｸ</t>
    </rPh>
    <phoneticPr fontId="2" type="noConversion"/>
  </si>
  <si>
    <t>月</t>
    <rPh sb="0" eb="1">
      <t>ｹﾞﾂ</t>
    </rPh>
    <phoneticPr fontId="2" type="noConversion"/>
  </si>
  <si>
    <t>火</t>
  </si>
  <si>
    <t>水</t>
  </si>
  <si>
    <t>木</t>
  </si>
  <si>
    <t>金</t>
  </si>
  <si>
    <t>土</t>
  </si>
  <si>
    <t>月</t>
    <rPh sb="0" eb="1">
      <t>ﾂｷ</t>
    </rPh>
    <phoneticPr fontId="2" type="noConversion"/>
  </si>
  <si>
    <t>月</t>
    <phoneticPr fontId="2" type="noConversion"/>
  </si>
  <si>
    <t>月度</t>
    <rPh sb="0" eb="1">
      <t>ｹﾞﾂ</t>
    </rPh>
    <rPh sb="1" eb="2">
      <t>ﾄﾞ</t>
    </rPh>
    <phoneticPr fontId="2" type="noConversion"/>
  </si>
  <si>
    <t>合計</t>
    <rPh sb="0" eb="2">
      <t>ｺﾞｳｹｲ</t>
    </rPh>
    <phoneticPr fontId="2" type="noConversion"/>
  </si>
  <si>
    <t>1日</t>
    <rPh sb="0" eb="2">
      <t>ｺﾞｳｹｲ</t>
    </rPh>
    <phoneticPr fontId="2" type="noConversion"/>
  </si>
  <si>
    <t>稼働時間</t>
    <phoneticPr fontId="2" type="noConversion"/>
  </si>
  <si>
    <t>08年稼働日</t>
    <rPh sb="0" eb="2">
      <t>ｶﾄﾞｳ</t>
    </rPh>
    <rPh sb="2" eb="3">
      <t>ﾋﾞ</t>
    </rPh>
    <phoneticPr fontId="2" type="noConversion"/>
  </si>
  <si>
    <t>09年稼働日</t>
    <rPh sb="0" eb="2">
      <t>ｶﾄﾞｳ</t>
    </rPh>
    <rPh sb="2" eb="3">
      <t>ﾋﾞ</t>
    </rPh>
    <phoneticPr fontId="2" type="noConversion"/>
  </si>
  <si>
    <t>08年休日</t>
    <rPh sb="0" eb="2">
      <t>ｷｭｳｼﾞﾂ</t>
    </rPh>
    <phoneticPr fontId="2" type="noConversion"/>
  </si>
  <si>
    <t>-</t>
    <phoneticPr fontId="2" type="noConversion"/>
  </si>
  <si>
    <t>09年休日</t>
    <rPh sb="0" eb="2">
      <t>ｷｭｳｼﾞﾂ</t>
    </rPh>
    <phoneticPr fontId="2" type="noConversion"/>
  </si>
  <si>
    <t>2009歴日数</t>
    <rPh sb="0" eb="1">
      <t>ﾚｷ</t>
    </rPh>
    <rPh sb="1" eb="3">
      <t>ﾆｯｽｳ</t>
    </rPh>
    <phoneticPr fontId="2" type="noConversion"/>
  </si>
  <si>
    <t>休日調整</t>
    <rPh sb="0" eb="2">
      <t>ｷｭｳｼﾞﾂ</t>
    </rPh>
    <rPh sb="2" eb="4">
      <t>ﾁｮｳｾｲ</t>
    </rPh>
    <phoneticPr fontId="2" type="noConversion"/>
  </si>
  <si>
    <t>原休日</t>
    <rPh sb="0" eb="1">
      <t>ｹﾞﾝ</t>
    </rPh>
    <rPh sb="1" eb="3">
      <t>ｷｭｳｼﾞﾂ</t>
    </rPh>
    <phoneticPr fontId="2" type="noConversion"/>
  </si>
  <si>
    <t>調整後</t>
    <rPh sb="0" eb="2">
      <t>ﾁｮｳｾｲ</t>
    </rPh>
    <rPh sb="2" eb="3">
      <t>ｺﾞ</t>
    </rPh>
    <phoneticPr fontId="2" type="noConversion"/>
  </si>
  <si>
    <t xml:space="preserve">  調整後</t>
    <rPh sb="0" eb="2">
      <t>ﾁｮｳｾｲ</t>
    </rPh>
    <rPh sb="2" eb="3">
      <t>ｺﾞ</t>
    </rPh>
    <phoneticPr fontId="2" type="noConversion"/>
  </si>
  <si>
    <t>09.01.03</t>
    <phoneticPr fontId="2" type="noConversion"/>
  </si>
  <si>
    <t>09.03.20</t>
    <phoneticPr fontId="2" type="noConversion"/>
  </si>
  <si>
    <t>09.01.17</t>
    <phoneticPr fontId="2" type="noConversion"/>
  </si>
  <si>
    <t xml:space="preserve"> 09.01.30</t>
    <phoneticPr fontId="2" type="noConversion"/>
  </si>
  <si>
    <t>09.05.30</t>
    <phoneticPr fontId="2" type="noConversion"/>
  </si>
  <si>
    <t>09.07.20</t>
    <phoneticPr fontId="2" type="noConversion"/>
  </si>
  <si>
    <t>09.01.10</t>
    <phoneticPr fontId="2" type="noConversion"/>
  </si>
  <si>
    <t>09.08.14</t>
    <phoneticPr fontId="2" type="noConversion"/>
  </si>
  <si>
    <t>09.02.01</t>
    <phoneticPr fontId="2" type="noConversion"/>
  </si>
  <si>
    <t xml:space="preserve"> 09.02.09</t>
    <phoneticPr fontId="2" type="noConversion"/>
  </si>
  <si>
    <t>09.10.03</t>
    <phoneticPr fontId="2" type="noConversion"/>
  </si>
  <si>
    <t>09.09.30</t>
    <phoneticPr fontId="2" type="noConversion"/>
  </si>
  <si>
    <t>09.01.24</t>
    <phoneticPr fontId="2" type="noConversion"/>
  </si>
  <si>
    <t>09.01.28</t>
    <phoneticPr fontId="2" type="noConversion"/>
  </si>
  <si>
    <t>09.04.04</t>
    <phoneticPr fontId="2" type="noConversion"/>
  </si>
  <si>
    <t xml:space="preserve"> 09.04.30</t>
    <phoneticPr fontId="2" type="noConversion"/>
  </si>
  <si>
    <t>09.12.31</t>
    <phoneticPr fontId="2" type="noConversion"/>
  </si>
  <si>
    <t>09.01.25</t>
    <phoneticPr fontId="2" type="noConversion"/>
  </si>
  <si>
    <t>09.01.29</t>
    <phoneticPr fontId="2" type="noConversion"/>
  </si>
  <si>
    <t>注:2009年10月3日为法定国庆节放假日、法定中秋节放假日，同时当天又是周休息日；</t>
    <phoneticPr fontId="2" type="noConversion"/>
  </si>
  <si>
    <t>920004</t>
    <phoneticPr fontId="2" type="noConversion"/>
  </si>
  <si>
    <t>胡世勤</t>
    <phoneticPr fontId="2" type="noConversion"/>
  </si>
  <si>
    <t>经理</t>
    <phoneticPr fontId="2" type="noConversion"/>
  </si>
  <si>
    <t>930002</t>
    <phoneticPr fontId="2" type="noConversion"/>
  </si>
  <si>
    <t>朱枫</t>
    <phoneticPr fontId="2" type="noConversion"/>
  </si>
  <si>
    <t>000001</t>
    <phoneticPr fontId="2" type="noConversion"/>
  </si>
  <si>
    <t xml:space="preserve"> 孙伟 </t>
    <phoneticPr fontId="2" type="noConversion"/>
  </si>
  <si>
    <t>财务课</t>
    <phoneticPr fontId="2" type="noConversion"/>
  </si>
  <si>
    <t>030057</t>
    <phoneticPr fontId="2" type="noConversion"/>
  </si>
  <si>
    <t>何晶</t>
    <phoneticPr fontId="2" type="noConversion"/>
  </si>
  <si>
    <t>030103</t>
    <phoneticPr fontId="2" type="noConversion"/>
  </si>
  <si>
    <t>王丽</t>
    <phoneticPr fontId="2" type="noConversion"/>
  </si>
  <si>
    <t>040005</t>
    <phoneticPr fontId="2" type="noConversion"/>
  </si>
  <si>
    <t>张春鹏</t>
    <phoneticPr fontId="2" type="noConversion"/>
  </si>
  <si>
    <t>050142</t>
    <phoneticPr fontId="2" type="noConversion"/>
  </si>
  <si>
    <t>王纪申</t>
    <phoneticPr fontId="2" type="noConversion"/>
  </si>
  <si>
    <t>080052</t>
    <phoneticPr fontId="2" type="noConversion"/>
  </si>
  <si>
    <t>李佳</t>
    <phoneticPr fontId="2" type="noConversion"/>
  </si>
  <si>
    <t>080062</t>
    <phoneticPr fontId="2" type="noConversion"/>
  </si>
  <si>
    <t>王娥</t>
    <phoneticPr fontId="2" type="noConversion"/>
  </si>
  <si>
    <t>000031</t>
    <phoneticPr fontId="2" type="noConversion"/>
  </si>
  <si>
    <t>肖琳</t>
    <phoneticPr fontId="2" type="noConversion"/>
  </si>
  <si>
    <t>企画课-企画系</t>
    <phoneticPr fontId="2" type="noConversion"/>
  </si>
  <si>
    <t>040055</t>
    <phoneticPr fontId="2" type="noConversion"/>
  </si>
  <si>
    <t>穆晓杰</t>
    <phoneticPr fontId="2" type="noConversion"/>
  </si>
  <si>
    <t>040086</t>
    <phoneticPr fontId="2" type="noConversion"/>
  </si>
  <si>
    <t>孙宝禄</t>
    <phoneticPr fontId="2" type="noConversion"/>
  </si>
  <si>
    <t>企画课-系统系</t>
    <phoneticPr fontId="2" type="noConversion"/>
  </si>
  <si>
    <t>050057</t>
    <phoneticPr fontId="2" type="noConversion"/>
  </si>
  <si>
    <t>张彬</t>
    <phoneticPr fontId="2" type="noConversion"/>
  </si>
  <si>
    <t>060058</t>
    <phoneticPr fontId="2" type="noConversion"/>
  </si>
  <si>
    <r>
      <t>李金施</t>
    </r>
    <r>
      <rPr>
        <sz val="10"/>
        <rFont val="Times New Roman"/>
        <family val="1"/>
      </rPr>
      <t xml:space="preserve">  </t>
    </r>
    <phoneticPr fontId="2" type="noConversion"/>
  </si>
  <si>
    <t>070001</t>
    <phoneticPr fontId="2" type="noConversion"/>
  </si>
  <si>
    <r>
      <t>郭松</t>
    </r>
    <r>
      <rPr>
        <sz val="10"/>
        <rFont val="Times New Roman"/>
        <family val="1"/>
      </rPr>
      <t xml:space="preserve">  </t>
    </r>
    <phoneticPr fontId="2" type="noConversion"/>
  </si>
  <si>
    <t>070032</t>
    <phoneticPr fontId="2" type="noConversion"/>
  </si>
  <si>
    <t>刘作轶</t>
    <phoneticPr fontId="2" type="noConversion"/>
  </si>
  <si>
    <t>080038</t>
    <phoneticPr fontId="2" type="noConversion"/>
  </si>
  <si>
    <t>刘敏</t>
    <phoneticPr fontId="2" type="noConversion"/>
  </si>
  <si>
    <t>050134</t>
    <phoneticPr fontId="2" type="noConversion"/>
  </si>
  <si>
    <t>苏晨</t>
    <phoneticPr fontId="2" type="noConversion"/>
  </si>
  <si>
    <t>企画课-日方公寓</t>
    <phoneticPr fontId="2" type="noConversion"/>
  </si>
  <si>
    <t>P908043</t>
    <phoneticPr fontId="2" type="noConversion"/>
  </si>
  <si>
    <t>930035</t>
    <phoneticPr fontId="2" type="noConversion"/>
  </si>
  <si>
    <t>江国华</t>
    <phoneticPr fontId="2" type="noConversion"/>
  </si>
  <si>
    <t>人事课</t>
    <phoneticPr fontId="2" type="noConversion"/>
  </si>
  <si>
    <t>020004</t>
    <phoneticPr fontId="2" type="noConversion"/>
  </si>
  <si>
    <t>冀佳宾</t>
    <phoneticPr fontId="2" type="noConversion"/>
  </si>
  <si>
    <t>030020</t>
    <phoneticPr fontId="2" type="noConversion"/>
  </si>
  <si>
    <t>曹毅强</t>
    <phoneticPr fontId="2" type="noConversion"/>
  </si>
  <si>
    <t>040101</t>
    <phoneticPr fontId="2" type="noConversion"/>
  </si>
  <si>
    <t>马佳</t>
    <phoneticPr fontId="2" type="noConversion"/>
  </si>
  <si>
    <t>050025</t>
    <phoneticPr fontId="2" type="noConversion"/>
  </si>
  <si>
    <t>桓振强</t>
    <phoneticPr fontId="2" type="noConversion"/>
  </si>
  <si>
    <t>080010</t>
    <phoneticPr fontId="2" type="noConversion"/>
  </si>
  <si>
    <t>只雪玲</t>
    <phoneticPr fontId="2" type="noConversion"/>
  </si>
  <si>
    <t>940024</t>
    <phoneticPr fontId="2" type="noConversion"/>
  </si>
  <si>
    <t>王丽珠</t>
    <phoneticPr fontId="2" type="noConversion"/>
  </si>
  <si>
    <t>950035</t>
    <phoneticPr fontId="2" type="noConversion"/>
  </si>
  <si>
    <t>董建萍</t>
    <phoneticPr fontId="2" type="noConversion"/>
  </si>
  <si>
    <t>090005</t>
    <phoneticPr fontId="2" type="noConversion"/>
  </si>
  <si>
    <t>王艳</t>
    <phoneticPr fontId="2" type="noConversion"/>
  </si>
  <si>
    <t>990011</t>
    <phoneticPr fontId="2" type="noConversion"/>
  </si>
  <si>
    <t>田中华</t>
    <phoneticPr fontId="2" type="noConversion"/>
  </si>
  <si>
    <t>070013</t>
    <phoneticPr fontId="2" type="noConversion"/>
  </si>
  <si>
    <t>张岚</t>
    <phoneticPr fontId="2" type="noConversion"/>
  </si>
  <si>
    <t>090004</t>
    <phoneticPr fontId="2" type="noConversion"/>
  </si>
  <si>
    <t>宋楠</t>
    <phoneticPr fontId="2" type="noConversion"/>
  </si>
  <si>
    <t>960039</t>
    <phoneticPr fontId="2" type="noConversion"/>
  </si>
  <si>
    <t>董润朝</t>
    <phoneticPr fontId="2" type="noConversion"/>
  </si>
  <si>
    <t>970066</t>
    <phoneticPr fontId="2" type="noConversion"/>
  </si>
  <si>
    <t>胡炳雨</t>
    <phoneticPr fontId="2" type="noConversion"/>
  </si>
  <si>
    <t>990002</t>
    <phoneticPr fontId="2" type="noConversion"/>
  </si>
  <si>
    <t>胡静</t>
    <phoneticPr fontId="2" type="noConversion"/>
  </si>
  <si>
    <t>050062</t>
    <phoneticPr fontId="2" type="noConversion"/>
  </si>
  <si>
    <t>孟晶</t>
    <phoneticPr fontId="2" type="noConversion"/>
  </si>
  <si>
    <t>统括室</t>
    <phoneticPr fontId="2" type="noConversion"/>
  </si>
  <si>
    <t>040026</t>
    <phoneticPr fontId="2" type="noConversion"/>
  </si>
  <si>
    <t>柳亚姗</t>
    <phoneticPr fontId="2" type="noConversion"/>
  </si>
  <si>
    <t>070157</t>
    <phoneticPr fontId="2" type="noConversion"/>
  </si>
  <si>
    <t>伊永欢</t>
    <phoneticPr fontId="2" type="noConversion"/>
  </si>
  <si>
    <t>960552</t>
    <phoneticPr fontId="2" type="noConversion"/>
  </si>
  <si>
    <t>024261</t>
    <phoneticPr fontId="2" type="noConversion"/>
  </si>
  <si>
    <t>刘佳擎</t>
    <phoneticPr fontId="2" type="noConversion"/>
  </si>
  <si>
    <t>P074615</t>
    <phoneticPr fontId="2" type="noConversion"/>
  </si>
  <si>
    <t>黄佩娟</t>
    <phoneticPr fontId="2" type="noConversion"/>
  </si>
  <si>
    <t>W082742</t>
    <phoneticPr fontId="2" type="noConversion"/>
  </si>
  <si>
    <t>张文华</t>
    <phoneticPr fontId="2" type="noConversion"/>
  </si>
  <si>
    <t>W082825</t>
    <phoneticPr fontId="2" type="noConversion"/>
  </si>
  <si>
    <t>张子秀</t>
    <phoneticPr fontId="2" type="noConversion"/>
  </si>
  <si>
    <t>北京营业所</t>
    <phoneticPr fontId="2" type="noConversion"/>
  </si>
  <si>
    <t>总务课</t>
    <phoneticPr fontId="2" type="noConversion"/>
  </si>
  <si>
    <t>960351</t>
    <phoneticPr fontId="2" type="noConversion"/>
  </si>
  <si>
    <t>杨轶</t>
    <phoneticPr fontId="2" type="noConversion"/>
  </si>
  <si>
    <t>970371</t>
    <phoneticPr fontId="2" type="noConversion"/>
  </si>
  <si>
    <t>周艳</t>
    <phoneticPr fontId="2" type="noConversion"/>
  </si>
  <si>
    <t>060301</t>
    <phoneticPr fontId="2" type="noConversion"/>
  </si>
  <si>
    <t>杜莉</t>
    <phoneticPr fontId="2" type="noConversion"/>
  </si>
  <si>
    <t>952061</t>
    <phoneticPr fontId="2" type="noConversion"/>
  </si>
  <si>
    <t>信华</t>
    <phoneticPr fontId="2" type="noConversion"/>
  </si>
  <si>
    <t>920033</t>
    <phoneticPr fontId="2" type="noConversion"/>
  </si>
  <si>
    <t>总务课-司机班</t>
    <phoneticPr fontId="2" type="noConversion"/>
  </si>
  <si>
    <t>940322</t>
    <phoneticPr fontId="2" type="noConversion"/>
  </si>
  <si>
    <t>960301</t>
    <phoneticPr fontId="2" type="noConversion"/>
  </si>
  <si>
    <t>040301</t>
    <phoneticPr fontId="2" type="noConversion"/>
  </si>
  <si>
    <t>050301</t>
    <phoneticPr fontId="2" type="noConversion"/>
  </si>
  <si>
    <t>081354</t>
    <phoneticPr fontId="2" type="noConversion"/>
  </si>
  <si>
    <t>龚毅</t>
    <phoneticPr fontId="2" type="noConversion"/>
  </si>
  <si>
    <r>
      <t>0</t>
    </r>
    <r>
      <rPr>
        <sz val="10"/>
        <rFont val="宋体"/>
        <family val="3"/>
        <charset val="134"/>
      </rPr>
      <t>82538</t>
    </r>
    <phoneticPr fontId="2" type="noConversion"/>
  </si>
  <si>
    <t>赵立华</t>
    <phoneticPr fontId="2" type="noConversion"/>
  </si>
  <si>
    <t>P908008</t>
    <phoneticPr fontId="2" type="noConversion"/>
  </si>
  <si>
    <t>总务课-勤务G</t>
    <phoneticPr fontId="2" type="noConversion"/>
  </si>
  <si>
    <t>P908010</t>
    <phoneticPr fontId="2" type="noConversion"/>
  </si>
  <si>
    <t>P908007</t>
    <phoneticPr fontId="2" type="noConversion"/>
  </si>
  <si>
    <t>P908006</t>
    <phoneticPr fontId="2" type="noConversion"/>
  </si>
  <si>
    <t>930816</t>
    <phoneticPr fontId="2" type="noConversion"/>
  </si>
  <si>
    <t>总务课―电工G</t>
    <phoneticPr fontId="2" type="noConversion"/>
  </si>
  <si>
    <t>940426</t>
    <phoneticPr fontId="2" type="noConversion"/>
  </si>
  <si>
    <t>942065</t>
    <phoneticPr fontId="2" type="noConversion"/>
  </si>
  <si>
    <t>950344</t>
    <phoneticPr fontId="2" type="noConversion"/>
  </si>
  <si>
    <t>960350</t>
    <phoneticPr fontId="2" type="noConversion"/>
  </si>
  <si>
    <t>960352</t>
    <phoneticPr fontId="2" type="noConversion"/>
  </si>
  <si>
    <t>960434</t>
    <phoneticPr fontId="2" type="noConversion"/>
  </si>
  <si>
    <t>960551</t>
    <phoneticPr fontId="2" type="noConversion"/>
  </si>
  <si>
    <t>073706</t>
    <phoneticPr fontId="2" type="noConversion"/>
  </si>
  <si>
    <t>074651</t>
    <phoneticPr fontId="2" type="noConversion"/>
  </si>
  <si>
    <t>侯永军</t>
    <phoneticPr fontId="2" type="noConversion"/>
  </si>
  <si>
    <t>081920</t>
    <phoneticPr fontId="2" type="noConversion"/>
  </si>
  <si>
    <t>刘秀</t>
    <phoneticPr fontId="2" type="noConversion"/>
  </si>
  <si>
    <t>940048</t>
    <phoneticPr fontId="2" type="noConversion"/>
  </si>
  <si>
    <t>总务课―设备机器G</t>
    <phoneticPr fontId="2" type="noConversion"/>
  </si>
  <si>
    <t>941633</t>
    <phoneticPr fontId="2" type="noConversion"/>
  </si>
  <si>
    <t>941634</t>
    <phoneticPr fontId="2" type="noConversion"/>
  </si>
  <si>
    <t>941637</t>
    <phoneticPr fontId="2" type="noConversion"/>
  </si>
  <si>
    <t>941731</t>
    <phoneticPr fontId="2" type="noConversion"/>
  </si>
  <si>
    <t>戈繁玲</t>
    <phoneticPr fontId="2" type="noConversion"/>
  </si>
  <si>
    <t>941636</t>
    <phoneticPr fontId="2" type="noConversion"/>
  </si>
  <si>
    <t>941638</t>
    <phoneticPr fontId="2" type="noConversion"/>
  </si>
  <si>
    <t>980507</t>
    <phoneticPr fontId="2" type="noConversion"/>
  </si>
  <si>
    <t>总务课―警备G</t>
    <phoneticPr fontId="2" type="noConversion"/>
  </si>
  <si>
    <t>020301</t>
    <phoneticPr fontId="2" type="noConversion"/>
  </si>
  <si>
    <t>980508</t>
    <phoneticPr fontId="2" type="noConversion"/>
  </si>
  <si>
    <t>953018</t>
    <phoneticPr fontId="2" type="noConversion"/>
  </si>
  <si>
    <t>950027</t>
    <phoneticPr fontId="2" type="noConversion"/>
  </si>
  <si>
    <t>950028</t>
    <phoneticPr fontId="2" type="noConversion"/>
  </si>
  <si>
    <t>071091</t>
    <phoneticPr fontId="2" type="noConversion"/>
  </si>
  <si>
    <t>940323</t>
    <phoneticPr fontId="2" type="noConversion"/>
  </si>
  <si>
    <t>总务课―食堂系</t>
    <phoneticPr fontId="2" type="noConversion"/>
  </si>
  <si>
    <t>贾敬涛</t>
    <phoneticPr fontId="2" type="noConversion"/>
  </si>
  <si>
    <t>940345</t>
    <phoneticPr fontId="2" type="noConversion"/>
  </si>
  <si>
    <t>郑琳</t>
    <phoneticPr fontId="2" type="noConversion"/>
  </si>
  <si>
    <t>罗兆红</t>
    <phoneticPr fontId="2" type="noConversion"/>
  </si>
  <si>
    <t>陈庚涛</t>
    <phoneticPr fontId="2" type="noConversion"/>
  </si>
  <si>
    <t>吕福江</t>
    <phoneticPr fontId="2" type="noConversion"/>
  </si>
  <si>
    <t>950887</t>
    <phoneticPr fontId="2" type="noConversion"/>
  </si>
  <si>
    <t>周利军</t>
    <phoneticPr fontId="2" type="noConversion"/>
  </si>
  <si>
    <t>951317</t>
    <phoneticPr fontId="2" type="noConversion"/>
  </si>
  <si>
    <t>073705</t>
    <phoneticPr fontId="2" type="noConversion"/>
  </si>
  <si>
    <t>郭锐</t>
    <phoneticPr fontId="2" type="noConversion"/>
  </si>
  <si>
    <t>073111</t>
    <phoneticPr fontId="2" type="noConversion"/>
  </si>
  <si>
    <t>052519</t>
    <phoneticPr fontId="2" type="noConversion"/>
  </si>
  <si>
    <t>044926</t>
    <phoneticPr fontId="2" type="noConversion"/>
  </si>
  <si>
    <t>064556</t>
    <phoneticPr fontId="2" type="noConversion"/>
  </si>
  <si>
    <t>065035</t>
    <phoneticPr fontId="2" type="noConversion"/>
  </si>
  <si>
    <t>064972</t>
    <phoneticPr fontId="2" type="noConversion"/>
  </si>
  <si>
    <t>000049</t>
  </si>
  <si>
    <t>020014</t>
  </si>
  <si>
    <t>030068</t>
  </si>
  <si>
    <t>030073</t>
  </si>
  <si>
    <t>033977</t>
  </si>
  <si>
    <t>035142</t>
  </si>
  <si>
    <t>040006</t>
  </si>
  <si>
    <t>040030</t>
  </si>
  <si>
    <t>050096</t>
  </si>
  <si>
    <t>060015</t>
  </si>
  <si>
    <t>060017</t>
  </si>
  <si>
    <t>060024</t>
  </si>
  <si>
    <t>060069</t>
  </si>
  <si>
    <t>070114</t>
  </si>
  <si>
    <t>070120</t>
  </si>
  <si>
    <t>070134</t>
  </si>
  <si>
    <t>070142</t>
  </si>
  <si>
    <t>080021</t>
  </si>
  <si>
    <t>080022</t>
  </si>
  <si>
    <t>080025</t>
  </si>
  <si>
    <t>080044</t>
  </si>
  <si>
    <t>080064</t>
  </si>
  <si>
    <t>080066</t>
  </si>
  <si>
    <t>080071</t>
  </si>
  <si>
    <t>080073</t>
  </si>
  <si>
    <t>080075</t>
  </si>
  <si>
    <t>080087</t>
  </si>
  <si>
    <t>080088</t>
  </si>
  <si>
    <t>080089</t>
  </si>
  <si>
    <t>080090</t>
  </si>
  <si>
    <t>080091</t>
  </si>
  <si>
    <t>080120</t>
  </si>
  <si>
    <t>080138</t>
  </si>
  <si>
    <t>930433</t>
  </si>
  <si>
    <t>930796</t>
  </si>
  <si>
    <t>941947</t>
  </si>
  <si>
    <t>950001</t>
  </si>
  <si>
    <t>950011</t>
  </si>
  <si>
    <t>950428</t>
  </si>
  <si>
    <t>950775</t>
  </si>
  <si>
    <t>960072</t>
  </si>
  <si>
    <t>970076</t>
  </si>
  <si>
    <t>980016</t>
  </si>
  <si>
    <t>初庆章</t>
  </si>
  <si>
    <t>郑建伟</t>
  </si>
  <si>
    <t>张宗志</t>
  </si>
  <si>
    <t>提恩忠</t>
  </si>
  <si>
    <t>姜松奇</t>
  </si>
  <si>
    <t>王雅冬</t>
  </si>
  <si>
    <t>刘志刚</t>
  </si>
  <si>
    <t>李庆海</t>
  </si>
  <si>
    <t>李鹏</t>
  </si>
  <si>
    <t>侯彦宝</t>
  </si>
  <si>
    <t>杨鸣</t>
  </si>
  <si>
    <t>李宏东</t>
  </si>
  <si>
    <t>王磊</t>
  </si>
  <si>
    <t>张亮</t>
  </si>
  <si>
    <t>孙伟光</t>
  </si>
  <si>
    <t>刘占魁</t>
  </si>
  <si>
    <t>王立安</t>
  </si>
  <si>
    <t>贾少华</t>
  </si>
  <si>
    <t>朱晓坤</t>
  </si>
  <si>
    <t>倪磊</t>
  </si>
  <si>
    <t>吕莎</t>
  </si>
  <si>
    <t>于红梅</t>
  </si>
  <si>
    <t>孔翠莉</t>
  </si>
  <si>
    <t>刘佳</t>
  </si>
  <si>
    <t>刘冬</t>
  </si>
  <si>
    <t>郝楠</t>
  </si>
  <si>
    <t>胡立元</t>
  </si>
  <si>
    <t>黄涛</t>
  </si>
  <si>
    <t>王思强</t>
  </si>
  <si>
    <t>赵亮</t>
  </si>
  <si>
    <t>韩强</t>
  </si>
  <si>
    <t>孟振</t>
  </si>
  <si>
    <t>刘剑美</t>
  </si>
  <si>
    <t>王艳凤</t>
  </si>
  <si>
    <t>夏丽红</t>
  </si>
  <si>
    <t>牛健</t>
  </si>
  <si>
    <t>曹金兰</t>
  </si>
  <si>
    <t>刘国强</t>
  </si>
  <si>
    <t>李国玲</t>
  </si>
  <si>
    <t>张强</t>
  </si>
  <si>
    <t>王晓海</t>
  </si>
  <si>
    <t>程虎</t>
  </si>
  <si>
    <t>生产技术部</t>
  </si>
  <si>
    <t>节</t>
    <phoneticPr fontId="32" type="noConversion"/>
  </si>
  <si>
    <t>出</t>
    <phoneticPr fontId="32" type="noConversion"/>
  </si>
  <si>
    <t>2010年度天津三美電機有限公司カレンダー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</si>
  <si>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</si>
  <si>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</si>
  <si>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10年稼働日</t>
    <rPh sb="0" eb="2">
      <t>ｶﾄﾞｳ</t>
    </rPh>
    <rPh sb="2" eb="3">
      <t>ﾋﾞ</t>
    </rPh>
    <phoneticPr fontId="2" type="noConversion"/>
  </si>
  <si>
    <t>-</t>
    <phoneticPr fontId="2" type="noConversion"/>
  </si>
  <si>
    <t>10年休日</t>
    <rPh sb="0" eb="2">
      <t>ｷｭｳｼﾞﾂ</t>
    </rPh>
    <phoneticPr fontId="2" type="noConversion"/>
  </si>
  <si>
    <t>2010歴日数</t>
    <rPh sb="0" eb="1">
      <t>ﾚｷ</t>
    </rPh>
    <rPh sb="1" eb="3">
      <t>ﾆｯｽｳ</t>
    </rPh>
    <phoneticPr fontId="2" type="noConversion"/>
  </si>
  <si>
    <t>〈休日調整〉</t>
    <rPh sb="1" eb="3">
      <t>ｷｭｳｼﾞﾂ</t>
    </rPh>
    <rPh sb="3" eb="5">
      <t>ﾁｮｳｾｲ</t>
    </rPh>
    <phoneticPr fontId="2" type="noConversion"/>
  </si>
  <si>
    <t>10.01.09</t>
    <phoneticPr fontId="2" type="noConversion"/>
  </si>
  <si>
    <t>10.01.04</t>
    <phoneticPr fontId="2" type="noConversion"/>
  </si>
  <si>
    <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27</t>
    </r>
    <phoneticPr fontId="2" type="noConversion"/>
  </si>
  <si>
    <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12</t>
    </r>
    <phoneticPr fontId="2" type="noConversion"/>
  </si>
  <si>
    <t>10.10.02</t>
    <phoneticPr fontId="2" type="noConversion"/>
  </si>
  <si>
    <t>10.08.17</t>
    <phoneticPr fontId="2" type="noConversion"/>
  </si>
  <si>
    <t>10.02.06</t>
    <phoneticPr fontId="2" type="noConversion"/>
  </si>
  <si>
    <t>10.02.16</t>
    <phoneticPr fontId="2" type="noConversion"/>
  </si>
  <si>
    <t>10.03.13</t>
    <phoneticPr fontId="2" type="noConversion"/>
  </si>
  <si>
    <t>10.03.08</t>
    <phoneticPr fontId="2" type="noConversion"/>
  </si>
  <si>
    <t>10.10.03</t>
    <phoneticPr fontId="2" type="noConversion"/>
  </si>
  <si>
    <t>10.10.04</t>
    <phoneticPr fontId="2" type="noConversion"/>
  </si>
  <si>
    <t>10.02.13</t>
    <phoneticPr fontId="2" type="noConversion"/>
  </si>
  <si>
    <t>10.02.17</t>
    <phoneticPr fontId="2" type="noConversion"/>
  </si>
  <si>
    <t>10.05.01</t>
    <phoneticPr fontId="2" type="noConversion"/>
  </si>
  <si>
    <t>10.05.03</t>
    <phoneticPr fontId="2" type="noConversion"/>
  </si>
  <si>
    <t>10.10.09</t>
    <phoneticPr fontId="2" type="noConversion"/>
  </si>
  <si>
    <t>10.10.05</t>
    <phoneticPr fontId="2" type="noConversion"/>
  </si>
  <si>
    <t>10.02.14</t>
    <phoneticPr fontId="2" type="noConversion"/>
  </si>
  <si>
    <t>10.02.18</t>
    <phoneticPr fontId="2" type="noConversion"/>
  </si>
  <si>
    <t>10.05.08</t>
    <phoneticPr fontId="2" type="noConversion"/>
  </si>
  <si>
    <t>10.05.04</t>
    <phoneticPr fontId="2" type="noConversion"/>
  </si>
  <si>
    <t>10.10.16</t>
    <phoneticPr fontId="2" type="noConversion"/>
  </si>
  <si>
    <t>10.12.31</t>
    <phoneticPr fontId="2" type="noConversion"/>
  </si>
  <si>
    <t>10.02.20</t>
    <phoneticPr fontId="2" type="noConversion"/>
  </si>
  <si>
    <t>10.08.13</t>
    <phoneticPr fontId="2" type="noConversion"/>
  </si>
  <si>
    <t>10.08.21</t>
    <phoneticPr fontId="2" type="noConversion"/>
  </si>
  <si>
    <t>10.08.16</t>
    <phoneticPr fontId="2" type="noConversion"/>
  </si>
  <si>
    <t>〈法定休日〉</t>
    <rPh sb="1" eb="3">
      <t>ﾎｳﾃｲ</t>
    </rPh>
    <rPh sb="3" eb="5">
      <t>ｷｭｳｼﾞﾂ</t>
    </rPh>
    <phoneticPr fontId="2" type="noConversion"/>
  </si>
  <si>
    <r>
      <t>新年：1日（1/1）、春節：3日(旧暦晦日</t>
    </r>
    <r>
      <rPr>
        <sz val="9"/>
        <rFont val="ＭＳ Ｐゴシック"/>
        <family val="2"/>
      </rPr>
      <t>・正月</t>
    </r>
    <r>
      <rPr>
        <sz val="9"/>
        <rFont val="宋体"/>
        <family val="3"/>
        <charset val="134"/>
      </rPr>
      <t>2/13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14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15)、 清明節：1日（4/5）、労働節：1日(5/1)、端午節：1日（6/16）、</t>
    </r>
    <rPh sb="17" eb="19">
      <t>キュウレキ</t>
    </rPh>
    <rPh sb="19" eb="21">
      <t>ミソカ</t>
    </rPh>
    <rPh sb="22" eb="24">
      <t>ショウガツ</t>
    </rPh>
    <rPh sb="39" eb="40">
      <t>セツ</t>
    </rPh>
    <phoneticPr fontId="34"/>
  </si>
  <si>
    <r>
      <t>中秋節：1日（9/22）、国慶節：3日(10/1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2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3) 、【婦女節（半日3/8）、青年節（半日5/4）】</t>
    </r>
    <rPh sb="32" eb="34">
      <t>ﾌｼﾞｮ</t>
    </rPh>
    <rPh sb="34" eb="35">
      <t>ｾﾂ</t>
    </rPh>
    <rPh sb="36" eb="38">
      <t>ﾊﾝﾆﾁ</t>
    </rPh>
    <rPh sb="43" eb="45">
      <t>ｾｲﾈﾝ</t>
    </rPh>
    <rPh sb="45" eb="46">
      <t>ｾﾂ</t>
    </rPh>
    <rPh sb="47" eb="49">
      <t>ﾊﾝﾆﾁ</t>
    </rPh>
    <phoneticPr fontId="2" type="noConversion"/>
  </si>
  <si>
    <t xml:space="preserve"> </t>
    <phoneticPr fontId="2" type="noConversion"/>
  </si>
  <si>
    <t>休</t>
    <phoneticPr fontId="2" type="noConversion"/>
  </si>
  <si>
    <t>华苑担当</t>
    <phoneticPr fontId="2" type="noConversion"/>
  </si>
  <si>
    <t>080087</t>
    <phoneticPr fontId="2" type="noConversion"/>
  </si>
  <si>
    <t>胡立元</t>
    <phoneticPr fontId="2" type="noConversion"/>
  </si>
  <si>
    <t>2011年度天津三美電機有限公司カレンダー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36" type="noConversion"/>
  </si>
  <si>
    <t>通常勤務、2組2直2交替　（法定休1１日）</t>
    <phoneticPr fontId="36" type="noConversion"/>
  </si>
  <si>
    <t>会社休日</t>
    <rPh sb="0" eb="2">
      <t>ｶｲｼｬ</t>
    </rPh>
    <rPh sb="2" eb="4">
      <t>ｷｭｳｼﾞﾂ</t>
    </rPh>
    <phoneticPr fontId="36" type="noConversion"/>
  </si>
  <si>
    <t>法定休日</t>
    <phoneticPr fontId="36" type="noConversion"/>
  </si>
  <si>
    <t>天津三美電機有限公司</t>
    <phoneticPr fontId="36" type="noConversion"/>
  </si>
  <si>
    <t>曜日</t>
    <rPh sb="0" eb="2">
      <t>ﾖｳﾋﾞ</t>
    </rPh>
    <phoneticPr fontId="36" type="noConversion"/>
  </si>
  <si>
    <t>日</t>
    <rPh sb="0" eb="1">
      <t>ﾆﾁ</t>
    </rPh>
    <phoneticPr fontId="36" type="noConversion"/>
  </si>
  <si>
    <t>一</t>
    <rPh sb="0" eb="1">
      <t>1</t>
    </rPh>
    <phoneticPr fontId="36" type="noConversion"/>
  </si>
  <si>
    <t>二</t>
    <rPh sb="0" eb="1">
      <t>2</t>
    </rPh>
    <phoneticPr fontId="36" type="noConversion"/>
  </si>
  <si>
    <t>三</t>
    <rPh sb="0" eb="1">
      <t>ｻﾝ</t>
    </rPh>
    <phoneticPr fontId="36" type="noConversion"/>
  </si>
  <si>
    <t>四</t>
    <rPh sb="0" eb="1">
      <t>ｼ</t>
    </rPh>
    <phoneticPr fontId="36" type="noConversion"/>
  </si>
  <si>
    <t>五</t>
    <rPh sb="0" eb="1">
      <t>ｺﾞ</t>
    </rPh>
    <phoneticPr fontId="36" type="noConversion"/>
  </si>
  <si>
    <t>六</t>
    <rPh sb="0" eb="1">
      <t>ﾛｸ</t>
    </rPh>
    <phoneticPr fontId="36" type="noConversion"/>
  </si>
  <si>
    <t>月</t>
    <rPh sb="0" eb="1">
      <t>ｹﾞﾂ</t>
    </rPh>
    <phoneticPr fontId="36" type="noConversion"/>
  </si>
  <si>
    <t>月</t>
    <rPh sb="0" eb="1">
      <t>ﾂｷ</t>
    </rPh>
    <phoneticPr fontId="36" type="noConversion"/>
  </si>
  <si>
    <t>月</t>
    <phoneticPr fontId="36" type="noConversion"/>
  </si>
  <si>
    <t>２１</t>
    <phoneticPr fontId="36" type="noConversion"/>
  </si>
  <si>
    <t>２２</t>
    <phoneticPr fontId="36" type="noConversion"/>
  </si>
  <si>
    <t>１６</t>
    <phoneticPr fontId="36" type="noConversion"/>
  </si>
  <si>
    <t>２３</t>
    <phoneticPr fontId="36" type="noConversion"/>
  </si>
  <si>
    <t>２０</t>
    <phoneticPr fontId="36" type="noConversion"/>
  </si>
  <si>
    <t>１９</t>
    <phoneticPr fontId="36" type="noConversion"/>
  </si>
  <si>
    <t>月度</t>
    <rPh sb="0" eb="1">
      <t>ｹﾞﾂ</t>
    </rPh>
    <rPh sb="1" eb="2">
      <t>ﾄﾞ</t>
    </rPh>
    <phoneticPr fontId="36" type="noConversion"/>
  </si>
  <si>
    <t>合計</t>
    <rPh sb="0" eb="2">
      <t>ｺﾞｳｹｲ</t>
    </rPh>
    <phoneticPr fontId="36" type="noConversion"/>
  </si>
  <si>
    <t>1日</t>
    <rPh sb="0" eb="2">
      <t>ｺﾞｳｹｲ</t>
    </rPh>
    <phoneticPr fontId="36" type="noConversion"/>
  </si>
  <si>
    <t>稼働時間</t>
    <phoneticPr fontId="36" type="noConversion"/>
  </si>
  <si>
    <t>10年稼働日</t>
    <rPh sb="0" eb="2">
      <t>ｶﾄﾞｳ</t>
    </rPh>
    <rPh sb="2" eb="3">
      <t>ﾋﾞ</t>
    </rPh>
    <phoneticPr fontId="36" type="noConversion"/>
  </si>
  <si>
    <t>11年稼働日</t>
    <rPh sb="0" eb="2">
      <t>ｶﾄﾞｳ</t>
    </rPh>
    <rPh sb="2" eb="3">
      <t>ﾋﾞ</t>
    </rPh>
    <phoneticPr fontId="36" type="noConversion"/>
  </si>
  <si>
    <t>10年休日</t>
    <rPh sb="0" eb="2">
      <t>ｷｭｳｼﾞﾂ</t>
    </rPh>
    <phoneticPr fontId="36" type="noConversion"/>
  </si>
  <si>
    <t>-</t>
    <phoneticPr fontId="36" type="noConversion"/>
  </si>
  <si>
    <t>11年休日</t>
    <rPh sb="0" eb="2">
      <t>ｷｭｳｼﾞﾂ</t>
    </rPh>
    <phoneticPr fontId="36" type="noConversion"/>
  </si>
  <si>
    <t>2011歴日数</t>
    <rPh sb="0" eb="1">
      <t>ﾚｷ</t>
    </rPh>
    <rPh sb="1" eb="3">
      <t>ﾆｯｽｳ</t>
    </rPh>
    <phoneticPr fontId="36" type="noConversion"/>
  </si>
  <si>
    <t xml:space="preserve"> </t>
    <phoneticPr fontId="36" type="noConversion"/>
  </si>
  <si>
    <t>工时</t>
    <phoneticPr fontId="36" type="noConversion"/>
  </si>
  <si>
    <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  <r>
      <rPr>
        <b/>
        <sz val="10"/>
        <color indexed="10"/>
        <rFont val="Arial"/>
        <family val="2"/>
      </rPr>
      <t/>
    </r>
    <phoneticPr fontId="2" type="noConversion"/>
  </si>
  <si>
    <r>
      <t xml:space="preserve">                5. </t>
    </r>
    <r>
      <rPr>
        <b/>
        <sz val="10"/>
        <color indexed="10"/>
        <rFont val="宋体"/>
        <family val="3"/>
        <charset val="134"/>
      </rPr>
      <t>倒休须填写倒休日期，并在休出处填入倒休日数；</t>
    </r>
    <r>
      <rPr>
        <b/>
        <sz val="10"/>
        <color indexed="10"/>
        <rFont val="Arial"/>
        <family val="2"/>
      </rPr>
      <t xml:space="preserve">                               6. </t>
    </r>
    <r>
      <rPr>
        <b/>
        <sz val="10"/>
        <color indexed="10"/>
        <rFont val="宋体"/>
        <family val="3"/>
        <charset val="134"/>
      </rPr>
      <t>核对完成后打印、提交。</t>
    </r>
    <phoneticPr fontId="2" type="noConversion"/>
  </si>
  <si>
    <r>
      <t>加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班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明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细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表</t>
    </r>
    <phoneticPr fontId="2" type="noConversion"/>
  </si>
  <si>
    <t>所属</t>
    <phoneticPr fontId="2" type="noConversion"/>
  </si>
  <si>
    <r>
      <t xml:space="preserve">  </t>
    </r>
    <r>
      <rPr>
        <b/>
        <sz val="10"/>
        <rFont val="宋体"/>
        <family val="3"/>
        <charset val="134"/>
      </rPr>
      <t>社员番号</t>
    </r>
    <phoneticPr fontId="2" type="noConversion"/>
  </si>
  <si>
    <t>姓名</t>
    <phoneticPr fontId="2" type="noConversion"/>
  </si>
  <si>
    <t>日期</t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</si>
  <si>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申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请</t>
    </r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</si>
  <si>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实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际</t>
    </r>
    <phoneticPr fontId="2" type="noConversion"/>
  </si>
  <si>
    <t>早出 / 班前</t>
    <phoneticPr fontId="2" type="noConversion"/>
  </si>
  <si>
    <r>
      <t>残业 /</t>
    </r>
    <r>
      <rPr>
        <b/>
        <sz val="10"/>
        <rFont val="宋体"/>
        <family val="3"/>
        <charset val="134"/>
      </rPr>
      <t xml:space="preserve"> </t>
    </r>
    <r>
      <rPr>
        <b/>
        <sz val="10"/>
        <rFont val="宋体"/>
        <family val="3"/>
        <charset val="134"/>
      </rPr>
      <t>班后</t>
    </r>
    <phoneticPr fontId="2" type="noConversion"/>
  </si>
  <si>
    <t>早出/班前</t>
    <phoneticPr fontId="2" type="noConversion"/>
  </si>
  <si>
    <t>残业/班后</t>
    <phoneticPr fontId="2" type="noConversion"/>
  </si>
  <si>
    <r>
      <t>加班时长</t>
    </r>
    <r>
      <rPr>
        <b/>
        <sz val="9"/>
        <rFont val="Arial"/>
        <family val="2"/>
      </rPr>
      <t/>
    </r>
    <phoneticPr fontId="2" type="noConversion"/>
  </si>
  <si>
    <t>教育
时间</t>
    <phoneticPr fontId="2" type="noConversion"/>
  </si>
  <si>
    <t>开始</t>
    <phoneticPr fontId="2" type="noConversion"/>
  </si>
  <si>
    <t>结束</t>
    <phoneticPr fontId="2" type="noConversion"/>
  </si>
  <si>
    <t>时长</t>
    <phoneticPr fontId="2" type="noConversion"/>
  </si>
  <si>
    <t>加班理由</t>
    <phoneticPr fontId="2" type="noConversion"/>
  </si>
  <si>
    <t>早出残业</t>
    <phoneticPr fontId="2" type="noConversion"/>
  </si>
  <si>
    <t>休出</t>
    <phoneticPr fontId="2" type="noConversion"/>
  </si>
  <si>
    <t>节日</t>
    <phoneticPr fontId="2" type="noConversion"/>
  </si>
  <si>
    <t>累计</t>
    <phoneticPr fontId="2" type="noConversion"/>
  </si>
  <si>
    <t>倒休</t>
    <phoneticPr fontId="2" type="noConversion"/>
  </si>
  <si>
    <t>合计</t>
    <phoneticPr fontId="2" type="noConversion"/>
  </si>
  <si>
    <t>部门
管理
签章</t>
    <phoneticPr fontId="2" type="noConversion"/>
  </si>
  <si>
    <t>2012年度天津三美電機有限公司カレンダー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</si>
  <si>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</si>
  <si>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</si>
  <si>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11年稼働日</t>
    <rPh sb="0" eb="2">
      <t>ｶﾄﾞｳ</t>
    </rPh>
    <rPh sb="2" eb="3">
      <t>ﾋﾞ</t>
    </rPh>
    <phoneticPr fontId="2" type="noConversion"/>
  </si>
  <si>
    <t>12年稼働日</t>
    <rPh sb="0" eb="2">
      <t>ｶﾄﾞｳ</t>
    </rPh>
    <rPh sb="2" eb="3">
      <t>ﾋﾞ</t>
    </rPh>
    <phoneticPr fontId="2" type="noConversion"/>
  </si>
  <si>
    <t>11年休日</t>
    <rPh sb="0" eb="2">
      <t>ｷｭｳｼﾞﾂ</t>
    </rPh>
    <phoneticPr fontId="2" type="noConversion"/>
  </si>
  <si>
    <t>-</t>
    <phoneticPr fontId="2" type="noConversion"/>
  </si>
  <si>
    <t>12年休日</t>
    <rPh sb="0" eb="2">
      <t>ｷｭｳｼﾞﾂ</t>
    </rPh>
    <phoneticPr fontId="2" type="noConversion"/>
  </si>
  <si>
    <t>2012歴日数</t>
    <rPh sb="0" eb="1">
      <t>ﾚｷ</t>
    </rPh>
    <rPh sb="1" eb="3">
      <t>ﾆｯｽｳ</t>
    </rPh>
    <phoneticPr fontId="2" type="noConversion"/>
  </si>
  <si>
    <t xml:space="preserve"> </t>
    <phoneticPr fontId="2" type="noConversion"/>
  </si>
  <si>
    <t>2012年度天津三美電機有限公司北京営業所カレンダー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4">
      <t>ｷﾘ</t>
    </rPh>
    <rPh sb="14" eb="16">
      <t>ｺｳｼ</t>
    </rPh>
    <rPh sb="16" eb="18">
      <t>ﾍﾟｷﾝ</t>
    </rPh>
    <rPh sb="18" eb="20">
      <t>ｴｲｷﾞｮｳ</t>
    </rPh>
    <rPh sb="20" eb="21">
      <t>ｼﾞｮ</t>
    </rPh>
    <phoneticPr fontId="2" type="noConversion"/>
  </si>
  <si>
    <t>出</t>
  </si>
  <si>
    <t>合计</t>
    <phoneticPr fontId="2" type="noConversion"/>
  </si>
  <si>
    <t>考勤月</t>
    <phoneticPr fontId="2" type="noConversion"/>
  </si>
  <si>
    <t>自然月</t>
    <phoneticPr fontId="2" type="noConversion"/>
  </si>
  <si>
    <r>
      <t>*本表每年新日历决定后，12月份考勤统计完成</t>
    </r>
    <r>
      <rPr>
        <b/>
        <sz val="10"/>
        <color indexed="10"/>
        <rFont val="宋体"/>
        <family val="3"/>
        <charset val="134"/>
      </rPr>
      <t>变更</t>
    </r>
    <phoneticPr fontId="2" type="noConversion"/>
  </si>
  <si>
    <t>930002</t>
  </si>
  <si>
    <t>朱枫</t>
  </si>
  <si>
    <t>000001</t>
  </si>
  <si>
    <t>孙伟</t>
  </si>
  <si>
    <t>030103</t>
  </si>
  <si>
    <t>王丽</t>
  </si>
  <si>
    <t>040005</t>
  </si>
  <si>
    <t>张春鹏</t>
  </si>
  <si>
    <t>050142</t>
  </si>
  <si>
    <t>王纪申</t>
  </si>
  <si>
    <t>080052</t>
  </si>
  <si>
    <t>李佳</t>
  </si>
  <si>
    <t>100032</t>
  </si>
  <si>
    <t>040086</t>
  </si>
  <si>
    <t>孙宝禄</t>
  </si>
  <si>
    <t>050057</t>
  </si>
  <si>
    <t>张彬</t>
  </si>
  <si>
    <t>050134</t>
  </si>
  <si>
    <t>苏晨</t>
  </si>
  <si>
    <t>070001</t>
  </si>
  <si>
    <t>郭松</t>
  </si>
  <si>
    <t>040055</t>
  </si>
  <si>
    <t>穆晓杰</t>
  </si>
  <si>
    <t>952061</t>
  </si>
  <si>
    <t>信华</t>
  </si>
  <si>
    <t>P908043</t>
  </si>
  <si>
    <t>020004</t>
  </si>
  <si>
    <t>冀佳宾</t>
  </si>
  <si>
    <t>030020</t>
  </si>
  <si>
    <t>曹毅强</t>
  </si>
  <si>
    <t>050025</t>
  </si>
  <si>
    <t>桓振强</t>
  </si>
  <si>
    <t>070013</t>
  </si>
  <si>
    <t>张岚</t>
  </si>
  <si>
    <t>090005</t>
  </si>
  <si>
    <t>王艳</t>
  </si>
  <si>
    <t>110004</t>
  </si>
  <si>
    <t>何鸿霏</t>
  </si>
  <si>
    <t>940024</t>
  </si>
  <si>
    <t>王丽珠</t>
  </si>
  <si>
    <t>950109</t>
  </si>
  <si>
    <t>曹建波</t>
  </si>
  <si>
    <t>970066</t>
  </si>
  <si>
    <t>胡炳雨</t>
  </si>
  <si>
    <t>990011</t>
  </si>
  <si>
    <t>田中华</t>
  </si>
  <si>
    <t>960552</t>
  </si>
  <si>
    <t>W082742</t>
  </si>
  <si>
    <t>张文华</t>
  </si>
  <si>
    <t>074651</t>
  </si>
  <si>
    <t>侯永军</t>
  </si>
  <si>
    <t>081920</t>
  </si>
  <si>
    <t>刘秀</t>
  </si>
  <si>
    <t>930816</t>
  </si>
  <si>
    <t>940426</t>
  </si>
  <si>
    <t>942065</t>
  </si>
  <si>
    <t>950344</t>
  </si>
  <si>
    <t>960350</t>
  </si>
  <si>
    <t>960352</t>
  </si>
  <si>
    <t>960434</t>
  </si>
  <si>
    <t>960551</t>
  </si>
  <si>
    <t>P111247</t>
  </si>
  <si>
    <t>冯秀琴</t>
  </si>
  <si>
    <t>W112073</t>
  </si>
  <si>
    <t>赵义芝</t>
  </si>
  <si>
    <t>P908036</t>
  </si>
  <si>
    <t>王惠芳</t>
  </si>
  <si>
    <t>P908006</t>
  </si>
  <si>
    <t>P908007</t>
  </si>
  <si>
    <t>950644</t>
  </si>
  <si>
    <t>赵秀燕</t>
  </si>
  <si>
    <t>970939</t>
  </si>
  <si>
    <t>汪燕</t>
  </si>
  <si>
    <t>P103925</t>
  </si>
  <si>
    <t>张洪艳</t>
  </si>
  <si>
    <t>傅俊玲</t>
  </si>
  <si>
    <t>020301</t>
  </si>
  <si>
    <t>052519</t>
  </si>
  <si>
    <t>953018</t>
  </si>
  <si>
    <t>安跃梁</t>
  </si>
  <si>
    <t>佟志钢</t>
  </si>
  <si>
    <t>073111</t>
  </si>
  <si>
    <t>950028</t>
  </si>
  <si>
    <t>980508</t>
  </si>
  <si>
    <t>071091</t>
  </si>
  <si>
    <t>950027</t>
  </si>
  <si>
    <t>980507</t>
  </si>
  <si>
    <t>024261</t>
  </si>
  <si>
    <t>刘佳擎</t>
  </si>
  <si>
    <t>064972</t>
  </si>
  <si>
    <t>940048</t>
  </si>
  <si>
    <t>941633</t>
  </si>
  <si>
    <t>941634</t>
  </si>
  <si>
    <t>941637</t>
  </si>
  <si>
    <t>941731</t>
  </si>
  <si>
    <t>戈凡玲</t>
  </si>
  <si>
    <t>040301</t>
  </si>
  <si>
    <t>050301</t>
  </si>
  <si>
    <t>082538</t>
  </si>
  <si>
    <t>赵立华</t>
  </si>
  <si>
    <t>920033</t>
  </si>
  <si>
    <t>941245</t>
  </si>
  <si>
    <t>刘杰</t>
  </si>
  <si>
    <t>960301</t>
  </si>
  <si>
    <t>960351</t>
  </si>
  <si>
    <t>杨轶</t>
  </si>
  <si>
    <t>970371</t>
  </si>
  <si>
    <t>周艳</t>
  </si>
  <si>
    <t>064556</t>
  </si>
  <si>
    <t>073705</t>
  </si>
  <si>
    <t>郭锐</t>
  </si>
  <si>
    <t>081621</t>
  </si>
  <si>
    <t>麻桂琴</t>
  </si>
  <si>
    <t>贾静涛</t>
  </si>
  <si>
    <t>940345</t>
  </si>
  <si>
    <t>郑琳</t>
  </si>
  <si>
    <t>陈庚涛</t>
  </si>
  <si>
    <t>吕福江</t>
  </si>
  <si>
    <t>951317</t>
  </si>
  <si>
    <t>952807</t>
  </si>
  <si>
    <t>刘静怡</t>
  </si>
  <si>
    <t>岳永平</t>
  </si>
  <si>
    <t>H104087</t>
  </si>
  <si>
    <t>冯丽</t>
  </si>
  <si>
    <t>W104088</t>
  </si>
  <si>
    <t>刘菊华</t>
  </si>
  <si>
    <t>W113742</t>
  </si>
  <si>
    <t>王桂林</t>
  </si>
  <si>
    <t>W113743</t>
  </si>
  <si>
    <t>杨金红</t>
  </si>
  <si>
    <t>W113744</t>
  </si>
  <si>
    <t>杨丹桂</t>
  </si>
  <si>
    <t>W114385</t>
  </si>
  <si>
    <t>王亮</t>
  </si>
  <si>
    <t>财务课</t>
  </si>
  <si>
    <t>企画课-System管理系</t>
  </si>
  <si>
    <t>企画课-企画系</t>
  </si>
  <si>
    <t>企画课-企画系-日方公寓</t>
  </si>
  <si>
    <t>人事课</t>
  </si>
  <si>
    <t>总务课</t>
  </si>
  <si>
    <t>总务课-华苑担当</t>
  </si>
  <si>
    <t>总务课-设备保守系-电工G</t>
  </si>
  <si>
    <t>总务课-设备保守系-环境G</t>
  </si>
  <si>
    <t>总务课-设备保守系-环境G-大学生公寓</t>
  </si>
  <si>
    <t>总务课-设备保守系-环境G-更衣室</t>
  </si>
  <si>
    <t>总务课-设备保守系-环境G-卫生</t>
  </si>
  <si>
    <t>总务课-设备保守系-警备G-A班</t>
  </si>
  <si>
    <t>总务课-设备保守系-警备G-B班</t>
  </si>
  <si>
    <t>总务课-设备保守系-警备G-C班</t>
  </si>
  <si>
    <t>总务课-设备保守系-警备G-D班</t>
  </si>
  <si>
    <t>总务课-设备保守系-警备G-正常班</t>
  </si>
  <si>
    <t>总务课-设备保守系-设备机器G</t>
  </si>
  <si>
    <t>总务课-设备保守系-司机班</t>
  </si>
  <si>
    <t>总务课-食堂系</t>
  </si>
  <si>
    <t>总务课-设备保守系</t>
    <phoneticPr fontId="2" type="noConversion"/>
  </si>
  <si>
    <t>李永吉</t>
    <phoneticPr fontId="2" type="noConversion"/>
  </si>
  <si>
    <t>R115896</t>
    <phoneticPr fontId="2" type="noConversion"/>
  </si>
  <si>
    <t>节日</t>
  </si>
  <si>
    <t>放假时间</t>
  </si>
  <si>
    <t>调休上班日期</t>
  </si>
  <si>
    <t>放假天数</t>
  </si>
  <si>
    <t>元旦</t>
  </si>
  <si>
    <t>1月1日~3日</t>
  </si>
  <si>
    <t>2011年12月31日（周六）</t>
  </si>
  <si>
    <t>3天</t>
  </si>
  <si>
    <t>春节</t>
  </si>
  <si>
    <t>1月22日~28日</t>
  </si>
  <si>
    <t>1月21日（周六）、1月29日（周日）</t>
  </si>
  <si>
    <t>7天</t>
  </si>
  <si>
    <t>清明节</t>
  </si>
  <si>
    <t>4月2日~4日</t>
  </si>
  <si>
    <t>3月31日、4月1日（周六、日）</t>
  </si>
  <si>
    <t>劳动节</t>
  </si>
  <si>
    <t>4月29日~5月1日</t>
  </si>
  <si>
    <t>4月28日（周六）</t>
  </si>
  <si>
    <t>端午节</t>
  </si>
  <si>
    <t>6月22日~24日</t>
  </si>
  <si>
    <t>无调休</t>
  </si>
  <si>
    <t>中秋、国庆</t>
  </si>
  <si>
    <t>9月30日~10月7日</t>
  </si>
  <si>
    <t>9月29日（周六）</t>
  </si>
  <si>
    <t>8天</t>
  </si>
  <si>
    <t>国家放假安排</t>
    <phoneticPr fontId="2" type="noConversion"/>
  </si>
  <si>
    <t>日数</t>
    <phoneticPr fontId="2" type="noConversion"/>
  </si>
  <si>
    <t>950046</t>
  </si>
  <si>
    <t>宋力</t>
  </si>
  <si>
    <t>960031</t>
  </si>
  <si>
    <t>李晶</t>
  </si>
  <si>
    <t>990001</t>
  </si>
  <si>
    <t>唐力</t>
  </si>
  <si>
    <t>023101</t>
  </si>
  <si>
    <t>阎巍巍</t>
  </si>
  <si>
    <t>030074</t>
  </si>
  <si>
    <t>陈欣</t>
  </si>
  <si>
    <t>040022</t>
  </si>
  <si>
    <t>刘蕊</t>
  </si>
  <si>
    <t>040058</t>
  </si>
  <si>
    <t>冯逊</t>
  </si>
  <si>
    <t>060011</t>
  </si>
  <si>
    <t>刘婧</t>
  </si>
  <si>
    <t>060112</t>
  </si>
  <si>
    <t>肖波</t>
  </si>
  <si>
    <t>070089</t>
  </si>
  <si>
    <t>陈培培</t>
  </si>
  <si>
    <t>070177</t>
  </si>
  <si>
    <t>080051</t>
  </si>
  <si>
    <t>鲍海滨</t>
  </si>
  <si>
    <t>080072</t>
  </si>
  <si>
    <t>张芳</t>
  </si>
  <si>
    <t>110008</t>
  </si>
  <si>
    <t>周凯</t>
  </si>
  <si>
    <t>贸易课</t>
  </si>
  <si>
    <t>休</t>
  </si>
  <si>
    <t>休</t>
    <phoneticPr fontId="2" type="noConversion"/>
  </si>
  <si>
    <t>节</t>
  </si>
  <si>
    <t>2013年度天津三美電機有限公司カレンダー（案）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</si>
  <si>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</si>
  <si>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</si>
  <si>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13年稼働日</t>
    <rPh sb="0" eb="2">
      <t>ｶﾄﾞｳ</t>
    </rPh>
    <rPh sb="2" eb="3">
      <t>ﾋﾞ</t>
    </rPh>
    <phoneticPr fontId="2" type="noConversion"/>
  </si>
  <si>
    <t>-</t>
    <phoneticPr fontId="2" type="noConversion"/>
  </si>
  <si>
    <t>13年休日</t>
    <rPh sb="0" eb="2">
      <t>ｷｭｳｼﾞﾂ</t>
    </rPh>
    <phoneticPr fontId="2" type="noConversion"/>
  </si>
  <si>
    <t>2013歴日数</t>
    <rPh sb="0" eb="1">
      <t>ﾚｷ</t>
    </rPh>
    <rPh sb="1" eb="3">
      <t>ﾆｯｽｳ</t>
    </rPh>
    <phoneticPr fontId="2" type="noConversion"/>
  </si>
  <si>
    <t>980463</t>
  </si>
  <si>
    <t>张然</t>
  </si>
  <si>
    <t>115106</t>
  </si>
  <si>
    <t>齐琳</t>
  </si>
  <si>
    <t>130006</t>
  </si>
  <si>
    <t>周晓楠</t>
  </si>
  <si>
    <t>闫巍巍</t>
  </si>
  <si>
    <t>W132748</t>
  </si>
  <si>
    <t>叶莲莲</t>
  </si>
  <si>
    <t>B101283</t>
  </si>
  <si>
    <t>张竹梅</t>
  </si>
  <si>
    <t>R044563</t>
  </si>
  <si>
    <t>何凤会</t>
  </si>
  <si>
    <t>王启元</t>
  </si>
  <si>
    <t>R131124</t>
  </si>
  <si>
    <t>廖华君</t>
  </si>
  <si>
    <t>R121612</t>
  </si>
  <si>
    <t>魏香利</t>
  </si>
  <si>
    <t>W121613</t>
  </si>
  <si>
    <t>蒙玉兰</t>
  </si>
  <si>
    <t>企画课-系统系</t>
  </si>
  <si>
    <t>人事课-RFU-A制品部借</t>
  </si>
  <si>
    <t>总务课-设备保守系</t>
  </si>
  <si>
    <t>贸易课-手册管理G</t>
  </si>
  <si>
    <t>贸易课-手册管理G</t>
    <phoneticPr fontId="2" type="noConversion"/>
  </si>
  <si>
    <t>休</t>
    <phoneticPr fontId="2" type="noConversion"/>
  </si>
  <si>
    <t>出</t>
    <phoneticPr fontId="2" type="noConversion"/>
  </si>
  <si>
    <t>节</t>
    <phoneticPr fontId="2" type="noConversion"/>
  </si>
  <si>
    <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日</t>
    </r>
    <phoneticPr fontId="2" type="noConversion"/>
  </si>
  <si>
    <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31</t>
    </r>
    <r>
      <rPr>
        <sz val="9"/>
        <color indexed="8"/>
        <rFont val="宋体"/>
        <family val="3"/>
        <charset val="134"/>
      </rPr>
      <t>日</t>
    </r>
    <r>
      <rPr>
        <sz val="9"/>
        <color indexed="8"/>
        <rFont val="Arial"/>
        <family val="2"/>
      </rPr>
      <t>~2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2</t>
    </r>
    <r>
      <rPr>
        <sz val="9"/>
        <color indexed="8"/>
        <rFont val="宋体"/>
        <family val="3"/>
        <charset val="134"/>
      </rPr>
      <t>日</t>
    </r>
    <phoneticPr fontId="2" type="noConversion"/>
  </si>
  <si>
    <t>070127</t>
    <phoneticPr fontId="2" type="noConversion"/>
  </si>
  <si>
    <t>关雅晶</t>
    <phoneticPr fontId="2" type="noConversion"/>
  </si>
  <si>
    <t>管理部经理</t>
    <phoneticPr fontId="2" type="noConversion"/>
  </si>
  <si>
    <t>课长</t>
    <phoneticPr fontId="2" type="noConversion"/>
  </si>
  <si>
    <t>部门管理</t>
    <phoneticPr fontId="2" type="noConversion"/>
  </si>
  <si>
    <t>-</t>
    <phoneticPr fontId="2" type="noConversion"/>
  </si>
  <si>
    <t>2014歴日数</t>
    <phoneticPr fontId="2" type="noConversion"/>
  </si>
  <si>
    <t>14年休日</t>
    <phoneticPr fontId="2" type="noConversion"/>
  </si>
  <si>
    <t>14年稼働日</t>
    <rPh sb="2" eb="3">
      <t>ﾋﾞ</t>
    </rPh>
    <phoneticPr fontId="2" type="noConversion"/>
  </si>
  <si>
    <t>稼働時間</t>
    <phoneticPr fontId="2" type="noConversion"/>
  </si>
  <si>
    <t>月</t>
    <phoneticPr fontId="2" type="noConversion"/>
  </si>
  <si>
    <t>天津三美電機有限公司</t>
    <phoneticPr fontId="2" type="noConversion"/>
  </si>
  <si>
    <t>法定休日</t>
    <phoneticPr fontId="2" type="noConversion"/>
  </si>
  <si>
    <t>通常勤務、2組2直2交替　（法定休11日）</t>
    <phoneticPr fontId="2" type="noConversion"/>
  </si>
  <si>
    <r>
      <t>2014年度天津三美電機有限公司カレンダー（最</t>
    </r>
    <r>
      <rPr>
        <b/>
        <sz val="12"/>
        <rFont val="宋体"/>
        <family val="3"/>
        <charset val="134"/>
      </rPr>
      <t>终</t>
    </r>
    <r>
      <rPr>
        <b/>
        <sz val="12"/>
        <rFont val="ＭＳ Ｐゴシック"/>
        <family val="2"/>
        <charset val="128"/>
      </rPr>
      <t>案）</t>
    </r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</si>
  <si>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2015年度天津三美電機有限公司カレンダー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</si>
  <si>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总经理</t>
    <phoneticPr fontId="2" type="noConversion"/>
  </si>
  <si>
    <r>
      <t>管理部</t>
    </r>
    <r>
      <rPr>
        <sz val="10"/>
        <rFont val="宋体"/>
        <family val="3"/>
        <charset val="134"/>
      </rPr>
      <t>经理</t>
    </r>
    <phoneticPr fontId="2" type="noConversion"/>
  </si>
  <si>
    <r>
      <t>人事</t>
    </r>
    <r>
      <rPr>
        <sz val="10"/>
        <rFont val="宋体"/>
        <family val="3"/>
        <charset val="134"/>
      </rPr>
      <t>课</t>
    </r>
    <phoneticPr fontId="2" type="noConversion"/>
  </si>
  <si>
    <t>作成</t>
    <phoneticPr fontId="2" type="noConversion"/>
  </si>
  <si>
    <t>通常勤務、2組2直2交替　（法定休1１日）</t>
    <phoneticPr fontId="2" type="noConversion"/>
  </si>
  <si>
    <t>法定休日</t>
    <phoneticPr fontId="2" type="noConversion"/>
  </si>
  <si>
    <t xml:space="preserve">     21</t>
    <phoneticPr fontId="2" type="noConversion"/>
  </si>
  <si>
    <r>
      <t>考勤月稼</t>
    </r>
    <r>
      <rPr>
        <sz val="10"/>
        <rFont val="宋体"/>
        <family val="3"/>
        <charset val="134"/>
      </rPr>
      <t>动日数</t>
    </r>
    <phoneticPr fontId="2" type="noConversion"/>
  </si>
  <si>
    <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  <charset val="128"/>
      </rPr>
      <t>月稼</t>
    </r>
    <r>
      <rPr>
        <sz val="10"/>
        <rFont val="宋体"/>
        <family val="3"/>
        <charset val="134"/>
      </rPr>
      <t>动日数</t>
    </r>
    <phoneticPr fontId="2" type="noConversion"/>
  </si>
  <si>
    <t>22</t>
    <phoneticPr fontId="2" type="noConversion"/>
  </si>
  <si>
    <t>21</t>
    <phoneticPr fontId="2" type="noConversion"/>
  </si>
  <si>
    <t>月</t>
    <phoneticPr fontId="2" type="noConversion"/>
  </si>
  <si>
    <t>23</t>
    <phoneticPr fontId="2" type="noConversion"/>
  </si>
  <si>
    <t>15</t>
    <phoneticPr fontId="2" type="noConversion"/>
  </si>
  <si>
    <t>18</t>
    <phoneticPr fontId="2" type="noConversion"/>
  </si>
  <si>
    <t>稼働時間</t>
    <phoneticPr fontId="2" type="noConversion"/>
  </si>
  <si>
    <t>15年稼働日</t>
    <rPh sb="2" eb="3">
      <t>ﾋﾞ</t>
    </rPh>
    <phoneticPr fontId="2" type="noConversion"/>
  </si>
  <si>
    <t>-</t>
    <phoneticPr fontId="2" type="noConversion"/>
  </si>
  <si>
    <t>14年休日</t>
  </si>
  <si>
    <t>15年休日</t>
    <phoneticPr fontId="2" type="noConversion"/>
  </si>
  <si>
    <t>2014歴日数</t>
    <rPh sb="0" eb="1">
      <t>ﾚｷ</t>
    </rPh>
    <rPh sb="1" eb="3">
      <t>ﾆｯｽｳ</t>
    </rPh>
    <phoneticPr fontId="2" type="noConversion"/>
  </si>
  <si>
    <t>2015歴日数</t>
    <phoneticPr fontId="2" type="noConversion"/>
  </si>
  <si>
    <t>天津三美電機有限公司</t>
    <phoneticPr fontId="2" type="noConversion"/>
  </si>
  <si>
    <t>030083</t>
    <phoneticPr fontId="2" type="noConversion"/>
  </si>
  <si>
    <t>曹巍</t>
    <phoneticPr fontId="2" type="noConversion"/>
  </si>
  <si>
    <t>中秋节</t>
    <phoneticPr fontId="2" type="noConversion"/>
  </si>
  <si>
    <t>国庆节</t>
    <phoneticPr fontId="2" type="noConversion"/>
  </si>
  <si>
    <t>起日</t>
    <phoneticPr fontId="2" type="noConversion"/>
  </si>
  <si>
    <t>止日</t>
    <phoneticPr fontId="2" type="noConversion"/>
  </si>
  <si>
    <t>法定节假日</t>
    <phoneticPr fontId="2" type="noConversion"/>
  </si>
  <si>
    <t>年份</t>
    <phoneticPr fontId="2" type="noConversion"/>
  </si>
  <si>
    <t>合计</t>
    <phoneticPr fontId="2" type="noConversion"/>
  </si>
  <si>
    <t>连休区间</t>
    <phoneticPr fontId="2" type="noConversion"/>
  </si>
  <si>
    <t>公司放假安排
连休区间</t>
    <phoneticPr fontId="2" type="noConversion"/>
  </si>
  <si>
    <t>部分节假日放假安排</t>
    <phoneticPr fontId="2" type="noConversion"/>
  </si>
  <si>
    <t>参考文件</t>
    <phoneticPr fontId="2" type="noConversion"/>
  </si>
  <si>
    <t>国办发明电〔2014〕28号-
国务院办公厅关于2015年部
分节假日安排的通知</t>
    <phoneticPr fontId="2" type="noConversion"/>
  </si>
  <si>
    <t>国务院关于修改《全国年节
及纪念日放假办法》的决定
（国务院令第644号）</t>
    <phoneticPr fontId="2" type="noConversion"/>
  </si>
  <si>
    <t>国办发明电〔2013〕28号-
国务院办公厅关于2014年部
分节假日安排的通知</t>
    <phoneticPr fontId="2" type="noConversion"/>
  </si>
  <si>
    <t>调休/补休
上班日期</t>
    <phoneticPr fontId="2" type="noConversion"/>
  </si>
  <si>
    <t>2014年CTE公司工作日历</t>
    <phoneticPr fontId="2" type="noConversion"/>
  </si>
  <si>
    <t>2015年CTE公司工作日历</t>
    <phoneticPr fontId="2" type="noConversion"/>
  </si>
  <si>
    <t>各年度国家及公司放假安排</t>
    <phoneticPr fontId="2" type="noConversion"/>
  </si>
  <si>
    <t>说明：1.连休区间：包含与节假日相连的周末日期；</t>
    <phoneticPr fontId="2" type="noConversion"/>
  </si>
  <si>
    <t xml:space="preserve">      2.调休/补休上班日期：包含在连休区间内的日期为调休/补休日期；</t>
    <phoneticPr fontId="2" type="noConversion"/>
  </si>
  <si>
    <r>
      <t xml:space="preserve">        </t>
    </r>
    <r>
      <rPr>
        <sz val="10"/>
        <rFont val="宋体"/>
        <family val="3"/>
        <charset val="134"/>
      </rPr>
      <t>未包含在连休区间内的日期为调休/补休后的上班日期。</t>
    </r>
    <phoneticPr fontId="2" type="noConversion"/>
  </si>
  <si>
    <t>出</t>
    <phoneticPr fontId="2" type="noConversion"/>
  </si>
  <si>
    <t>抗战日</t>
    <phoneticPr fontId="2" type="noConversion"/>
  </si>
  <si>
    <t>21</t>
    <phoneticPr fontId="2" type="noConversion"/>
  </si>
  <si>
    <t>2016年度天津三美電機有限公司カレンダー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</si>
  <si>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r>
      <t>人事</t>
    </r>
    <r>
      <rPr>
        <sz val="10"/>
        <rFont val="宋体"/>
        <family val="3"/>
        <charset val="134"/>
      </rPr>
      <t>课</t>
    </r>
    <phoneticPr fontId="2" type="noConversion"/>
  </si>
  <si>
    <t>作成</t>
    <phoneticPr fontId="2" type="noConversion"/>
  </si>
  <si>
    <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  <charset val="128"/>
      </rPr>
      <t>月稼</t>
    </r>
    <r>
      <rPr>
        <sz val="10"/>
        <rFont val="宋体"/>
        <family val="3"/>
        <charset val="134"/>
      </rPr>
      <t>动日数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</si>
  <si>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  <charset val="128"/>
      </rPr>
      <t>元旦</t>
    </r>
    <phoneticPr fontId="2" type="noConversion"/>
  </si>
  <si>
    <t>考勤月</t>
    <phoneticPr fontId="2" type="noConversion"/>
  </si>
  <si>
    <t>月</t>
    <phoneticPr fontId="2" type="noConversion"/>
  </si>
  <si>
    <t>日历月</t>
  </si>
  <si>
    <r>
      <t xml:space="preserve">7 </t>
    </r>
    <r>
      <rPr>
        <sz val="8"/>
        <rFont val="ＭＳ Ｐゴシック"/>
        <family val="2"/>
        <charset val="128"/>
      </rPr>
      <t>除夕</t>
    </r>
    <phoneticPr fontId="2" type="noConversion"/>
  </si>
  <si>
    <r>
      <t xml:space="preserve">8 </t>
    </r>
    <r>
      <rPr>
        <sz val="8"/>
        <color indexed="9"/>
        <rFont val="ＭＳ Ｐゴシック"/>
        <family val="2"/>
        <charset val="128"/>
      </rPr>
      <t>春</t>
    </r>
    <r>
      <rPr>
        <sz val="8"/>
        <color indexed="9"/>
        <rFont val="宋体"/>
        <family val="3"/>
        <charset val="134"/>
      </rPr>
      <t>节</t>
    </r>
    <phoneticPr fontId="2" type="noConversion"/>
  </si>
  <si>
    <r>
      <t xml:space="preserve">9 </t>
    </r>
    <r>
      <rPr>
        <sz val="8"/>
        <color indexed="9"/>
        <rFont val="ＭＳ Ｐゴシック"/>
        <family val="2"/>
        <charset val="128"/>
      </rPr>
      <t>初二</t>
    </r>
    <phoneticPr fontId="2" type="noConversion"/>
  </si>
  <si>
    <r>
      <t xml:space="preserve">10 </t>
    </r>
    <r>
      <rPr>
        <sz val="8"/>
        <color indexed="9"/>
        <rFont val="ＭＳ Ｐゴシック"/>
        <family val="2"/>
        <charset val="128"/>
      </rPr>
      <t>初三</t>
    </r>
    <phoneticPr fontId="2" type="noConversion"/>
  </si>
  <si>
    <r>
      <t xml:space="preserve">15 </t>
    </r>
    <r>
      <rPr>
        <sz val="8"/>
        <color indexed="9"/>
        <rFont val="ＭＳ Ｐゴシック"/>
        <family val="2"/>
        <charset val="128"/>
      </rPr>
      <t>中秋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</si>
  <si>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</si>
  <si>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4 </t>
    </r>
    <r>
      <rPr>
        <sz val="8"/>
        <color indexed="9"/>
        <rFont val="ＭＳ Ｐゴシック"/>
        <family val="2"/>
        <charset val="128"/>
      </rPr>
      <t>清明</t>
    </r>
    <phoneticPr fontId="2" type="noConversion"/>
  </si>
  <si>
    <r>
      <t xml:space="preserve">2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</si>
  <si>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3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</si>
  <si>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1 </t>
    </r>
    <r>
      <rPr>
        <sz val="8"/>
        <color indexed="9"/>
        <rFont val="宋体"/>
        <family val="3"/>
        <charset val="134"/>
      </rPr>
      <t>劳动</t>
    </r>
    <phoneticPr fontId="2" type="noConversion"/>
  </si>
  <si>
    <r>
      <t xml:space="preserve">9 </t>
    </r>
    <r>
      <rPr>
        <sz val="8"/>
        <color indexed="9"/>
        <rFont val="ＭＳ Ｐゴシック"/>
        <family val="2"/>
        <charset val="128"/>
      </rPr>
      <t>端午</t>
    </r>
    <phoneticPr fontId="2" type="noConversion"/>
  </si>
  <si>
    <t>稼働時間</t>
    <phoneticPr fontId="2" type="noConversion"/>
  </si>
  <si>
    <t>14年稼働日</t>
    <rPh sb="0" eb="2">
      <t>ｶﾄﾞｳ</t>
    </rPh>
    <rPh sb="2" eb="3">
      <t>ﾋﾞ</t>
    </rPh>
    <phoneticPr fontId="2" type="noConversion"/>
  </si>
  <si>
    <t>16年稼働日</t>
    <rPh sb="2" eb="3">
      <t>ﾋﾞ</t>
    </rPh>
    <phoneticPr fontId="2" type="noConversion"/>
  </si>
  <si>
    <t>14年休日</t>
    <rPh sb="0" eb="2">
      <t>ｷｭｳｼﾞﾂ</t>
    </rPh>
    <phoneticPr fontId="2" type="noConversion"/>
  </si>
  <si>
    <t>-</t>
    <phoneticPr fontId="2" type="noConversion"/>
  </si>
  <si>
    <t>15年休日</t>
    <phoneticPr fontId="2" type="noConversion"/>
  </si>
  <si>
    <t>16年休日</t>
    <phoneticPr fontId="2" type="noConversion"/>
  </si>
  <si>
    <t>2015歴日数</t>
    <rPh sb="0" eb="1">
      <t>ﾚｷ</t>
    </rPh>
    <rPh sb="1" eb="3">
      <t>ﾆｯｽｳ</t>
    </rPh>
    <phoneticPr fontId="2" type="noConversion"/>
  </si>
  <si>
    <t>2016歴日数</t>
    <phoneticPr fontId="2" type="noConversion"/>
  </si>
  <si>
    <t>天津三美電機有限公司</t>
    <phoneticPr fontId="2" type="noConversion"/>
  </si>
  <si>
    <t>2016年度CMB（北京事務所）カレンダー</t>
    <rPh sb="0" eb="1">
      <t>ﾃﾝ</t>
    </rPh>
    <rPh sb="1" eb="2">
      <t>ﾂ</t>
    </rPh>
    <rPh sb="2" eb="3">
      <t>ｻﾝ</t>
    </rPh>
    <rPh sb="4" eb="6">
      <t>ﾃﾞﾝｷ</t>
    </rPh>
    <rPh sb="10" eb="12">
      <t>ﾍﾟキン</t>
    </rPh>
    <rPh sb="12" eb="14">
      <t>ｼﾞム</t>
    </rPh>
    <rPh sb="14" eb="15">
      <t>ショ</t>
    </rPh>
    <phoneticPr fontId="2" type="noConversion"/>
  </si>
  <si>
    <t>CTE稼働CMB休日</t>
    <rPh sb="3" eb="5">
      <t>カﾄﾞウ</t>
    </rPh>
    <rPh sb="8" eb="10">
      <t>キュウｼﾞツ</t>
    </rPh>
    <phoneticPr fontId="2" type="noConversion"/>
  </si>
  <si>
    <t>CMB稼働CTE休日</t>
    <rPh sb="3" eb="5">
      <t>カﾄﾞウ</t>
    </rPh>
    <rPh sb="8" eb="10">
      <t>キュウｼﾞツ</t>
    </rPh>
    <phoneticPr fontId="2" type="noConversion"/>
  </si>
  <si>
    <t>休</t>
    <phoneticPr fontId="2" type="noConversion"/>
  </si>
  <si>
    <t>休</t>
    <phoneticPr fontId="2" type="noConversion"/>
  </si>
  <si>
    <t>节</t>
    <phoneticPr fontId="2" type="noConversion"/>
  </si>
  <si>
    <t>休</t>
    <phoneticPr fontId="2" type="noConversion"/>
  </si>
  <si>
    <r>
      <t>国办发明电〔201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〕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8号-
国务院办公厅关于2015年部
分节假日安排的通知</t>
    </r>
    <phoneticPr fontId="2" type="noConversion"/>
  </si>
  <si>
    <t>941761</t>
    <phoneticPr fontId="2" type="noConversion"/>
  </si>
  <si>
    <t>马艳荣</t>
    <phoneticPr fontId="2" type="noConversion"/>
  </si>
  <si>
    <t>2017年度天津三美電機有限公司カレンダー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</si>
  <si>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土</t>
    <phoneticPr fontId="86" type="noConversion"/>
  </si>
  <si>
    <r>
      <t xml:space="preserve">1 </t>
    </r>
    <r>
      <rPr>
        <sz val="8"/>
        <color theme="0"/>
        <rFont val="MS PGothic"/>
        <family val="2"/>
      </rPr>
      <t>元旦</t>
    </r>
    <phoneticPr fontId="2" type="noConversion"/>
  </si>
  <si>
    <t>考勤月</t>
    <phoneticPr fontId="2" type="noConversion"/>
  </si>
  <si>
    <r>
      <t xml:space="preserve">28 </t>
    </r>
    <r>
      <rPr>
        <sz val="8"/>
        <color indexed="9"/>
        <rFont val="ＭＳ Ｐゴシック"/>
        <family val="2"/>
        <charset val="128"/>
      </rPr>
      <t>春</t>
    </r>
    <r>
      <rPr>
        <sz val="8"/>
        <color indexed="9"/>
        <rFont val="宋体"/>
        <family val="3"/>
        <charset val="134"/>
      </rPr>
      <t>节</t>
    </r>
    <phoneticPr fontId="2" type="noConversion"/>
  </si>
  <si>
    <t>月</t>
    <phoneticPr fontId="2" type="noConversion"/>
  </si>
  <si>
    <r>
      <t>29</t>
    </r>
    <r>
      <rPr>
        <sz val="8"/>
        <color indexed="9"/>
        <rFont val="ＭＳ Ｐゴシック"/>
        <family val="2"/>
      </rPr>
      <t xml:space="preserve"> 初二</t>
    </r>
    <phoneticPr fontId="2" type="noConversion"/>
  </si>
  <si>
    <r>
      <t>30</t>
    </r>
    <r>
      <rPr>
        <sz val="8"/>
        <color indexed="9"/>
        <rFont val="ＭＳ Ｐゴシック"/>
        <family val="2"/>
      </rPr>
      <t xml:space="preserve"> 初三</t>
    </r>
    <phoneticPr fontId="2" type="noConversion"/>
  </si>
  <si>
    <r>
      <t>11</t>
    </r>
    <r>
      <rPr>
        <sz val="8"/>
        <rFont val="ＭＳ Ｐゴシック"/>
        <family val="2"/>
      </rPr>
      <t xml:space="preserve"> 元宵</t>
    </r>
    <phoneticPr fontId="2" type="noConversion"/>
  </si>
  <si>
    <r>
      <t>1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  <phoneticPr fontId="2" type="noConversion"/>
  </si>
  <si>
    <r>
      <rPr>
        <sz val="10"/>
        <color indexed="9"/>
        <rFont val="ＭＳ Ｐゴシック"/>
        <family val="2"/>
      </rPr>
      <t>2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  <phoneticPr fontId="2" type="noConversion"/>
  </si>
  <si>
    <r>
      <rPr>
        <sz val="10"/>
        <color theme="0"/>
        <rFont val="ＭＳ Ｐゴシック"/>
        <family val="2"/>
      </rPr>
      <t>3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  <phoneticPr fontId="2" type="noConversion"/>
  </si>
  <si>
    <r>
      <rPr>
        <sz val="10"/>
        <color theme="0"/>
        <rFont val="ＭＳ Ｐゴシック"/>
        <family val="2"/>
      </rPr>
      <t>4</t>
    </r>
    <r>
      <rPr>
        <sz val="8"/>
        <color theme="0"/>
        <rFont val="ＭＳ Ｐゴシック"/>
        <family val="2"/>
        <charset val="128"/>
      </rPr>
      <t xml:space="preserve"> 中秋</t>
    </r>
    <phoneticPr fontId="2" type="noConversion"/>
  </si>
  <si>
    <r>
      <t>4</t>
    </r>
    <r>
      <rPr>
        <sz val="8"/>
        <color indexed="9"/>
        <rFont val="ＭＳ Ｐゴシック"/>
        <family val="2"/>
      </rPr>
      <t xml:space="preserve"> 清明</t>
    </r>
    <phoneticPr fontId="2" type="noConversion"/>
  </si>
  <si>
    <r>
      <t>1</t>
    </r>
    <r>
      <rPr>
        <sz val="8"/>
        <color indexed="9"/>
        <rFont val="ＭＳ Ｐゴシック"/>
        <family val="2"/>
        <charset val="128"/>
      </rPr>
      <t xml:space="preserve"> </t>
    </r>
    <r>
      <rPr>
        <sz val="8"/>
        <color indexed="9"/>
        <rFont val="宋体"/>
        <family val="3"/>
        <charset val="134"/>
      </rPr>
      <t>劳动</t>
    </r>
    <phoneticPr fontId="2" type="noConversion"/>
  </si>
  <si>
    <r>
      <t>30</t>
    </r>
    <r>
      <rPr>
        <sz val="8"/>
        <color indexed="9"/>
        <rFont val="ＭＳ Ｐゴシック"/>
        <family val="2"/>
      </rPr>
      <t xml:space="preserve"> 端午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</si>
  <si>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</rPr>
      <t>元旦</t>
    </r>
    <phoneticPr fontId="2" type="noConversion"/>
  </si>
  <si>
    <t>稼働時間</t>
    <phoneticPr fontId="2" type="noConversion"/>
  </si>
  <si>
    <t>15年稼働日</t>
  </si>
  <si>
    <t>16年稼働日</t>
  </si>
  <si>
    <t>17年稼働日</t>
    <rPh sb="2" eb="3">
      <t>ﾋﾞ</t>
    </rPh>
    <phoneticPr fontId="2" type="noConversion"/>
  </si>
  <si>
    <t>15年休日</t>
    <rPh sb="0" eb="2">
      <t>ｷｭｳｼﾞﾂ</t>
    </rPh>
    <phoneticPr fontId="2" type="noConversion"/>
  </si>
  <si>
    <t>-</t>
    <phoneticPr fontId="2" type="noConversion"/>
  </si>
  <si>
    <t>16年休日</t>
    <phoneticPr fontId="2" type="noConversion"/>
  </si>
  <si>
    <t>17年休日</t>
    <phoneticPr fontId="2" type="noConversion"/>
  </si>
  <si>
    <t>2015歴日数</t>
  </si>
  <si>
    <t>2016歴日数</t>
  </si>
  <si>
    <t>2017歴日数</t>
    <phoneticPr fontId="2" type="noConversion"/>
  </si>
  <si>
    <t>天津三美電機有限公司</t>
    <phoneticPr fontId="2" type="noConversion"/>
  </si>
  <si>
    <t>2017年度　北京事務所（CMB)カレンダー</t>
    <rPh sb="0" eb="1">
      <t>ﾃﾝ</t>
    </rPh>
    <rPh sb="1" eb="2">
      <t>ﾂ</t>
    </rPh>
    <rPh sb="2" eb="3">
      <t>ｻﾝ</t>
    </rPh>
    <rPh sb="4" eb="6">
      <t>ﾃﾞﾝｷ</t>
    </rPh>
    <rPh sb="7" eb="9">
      <t>ﾍﾟキン</t>
    </rPh>
    <rPh sb="9" eb="11">
      <t>ｼﾞム</t>
    </rPh>
    <rPh sb="11" eb="12">
      <t>ショ</t>
    </rPh>
    <phoneticPr fontId="2" type="noConversion"/>
  </si>
  <si>
    <t>CMB休日CTE稼働</t>
    <rPh sb="3" eb="5">
      <t>キュウｼﾞツ</t>
    </rPh>
    <rPh sb="8" eb="10">
      <t>カﾄﾞウ</t>
    </rPh>
    <phoneticPr fontId="2" type="noConversion"/>
  </si>
  <si>
    <t>19</t>
    <phoneticPr fontId="86" type="noConversion"/>
  </si>
  <si>
    <t>12</t>
    <phoneticPr fontId="86" type="noConversion"/>
  </si>
  <si>
    <t>9</t>
    <phoneticPr fontId="86" type="noConversion"/>
  </si>
  <si>
    <t>23</t>
    <phoneticPr fontId="86" type="noConversion"/>
  </si>
  <si>
    <t>8</t>
    <phoneticPr fontId="86" type="noConversion"/>
  </si>
  <si>
    <t>11</t>
    <phoneticPr fontId="86" type="noConversion"/>
  </si>
  <si>
    <t>21</t>
    <phoneticPr fontId="86" type="noConversion"/>
  </si>
  <si>
    <t>10</t>
    <phoneticPr fontId="86" type="noConversion"/>
  </si>
  <si>
    <t>22</t>
    <phoneticPr fontId="86" type="noConversion"/>
  </si>
  <si>
    <t>工作顺延</t>
    <phoneticPr fontId="2" type="noConversion"/>
  </si>
  <si>
    <t>公司网络维护</t>
    <phoneticPr fontId="2" type="noConversion"/>
  </si>
  <si>
    <t>040086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</si>
</sst>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0_ "/>
    <numFmt numFmtId="178" formatCode="0_);[Red]\(0\)"/>
    <numFmt numFmtId="179" formatCode="m/d;@"/>
    <numFmt numFmtId="180" formatCode="h:mm;@"/>
    <numFmt numFmtId="181" formatCode="0.0_);[Red]\(0.0\)"/>
    <numFmt numFmtId="182" formatCode="&quot;(本月&quot;#&quot;天&quot;\)"/>
    <numFmt numFmtId="183" formatCode="#&quot;考勤月区间&quot;"/>
    <numFmt numFmtId="184" formatCode="d"/>
    <numFmt numFmtId="185" formatCode="#&quot;年&quot;"/>
    <numFmt numFmtId="186" formatCode="#&quot;月&quot;"/>
    <numFmt numFmtId="187" formatCode="0.00_ "/>
    <numFmt numFmtId="188" formatCode="[$-F400]h:mm:ss\ AM/PM"/>
    <numFmt numFmtId="189" formatCode="_-* #,##0_-;\-* #,##0_-;_-* &quot;-&quot;_-;_-@_-"/>
  </numFmts>
  <fonts count="95">
    <font>
      <sz val="12"/>
      <name val="宋体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6"/>
      <name val="Arial"/>
      <family val="2"/>
    </font>
    <font>
      <b/>
      <sz val="16"/>
      <name val="宋体"/>
      <family val="3"/>
      <charset val="134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9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9"/>
      <color indexed="81"/>
      <name val="Tahoma"/>
      <family val="2"/>
    </font>
    <font>
      <b/>
      <sz val="10"/>
      <color indexed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2"/>
      <name val="ＭＳ Ｐゴシック"/>
      <family val="2"/>
    </font>
    <font>
      <sz val="12"/>
      <name val="ＭＳ Ｐゴシック"/>
      <family val="2"/>
    </font>
    <font>
      <sz val="10"/>
      <name val="ＭＳ Ｐゴシック"/>
      <family val="2"/>
    </font>
    <font>
      <b/>
      <sz val="10"/>
      <name val="ＭＳ Ｐゴシック"/>
      <family val="2"/>
    </font>
    <font>
      <sz val="8"/>
      <name val="ＭＳ Ｐゴシック"/>
      <family val="2"/>
    </font>
    <font>
      <sz val="12"/>
      <name val="ＧＢ 中国明朝"/>
      <family val="3"/>
    </font>
    <font>
      <sz val="10"/>
      <name val="ＧＢ 中国明朝"/>
      <family val="3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ＭＳ Ｐゴシック"/>
      <family val="2"/>
    </font>
    <font>
      <sz val="6"/>
      <name val="ＭＳ Ｐゴシック"/>
      <family val="2"/>
    </font>
    <font>
      <b/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ＭＳ Ｐゴシック"/>
      <family val="2"/>
    </font>
    <font>
      <b/>
      <sz val="8.5"/>
      <name val="宋体"/>
      <family val="3"/>
      <charset val="134"/>
    </font>
    <font>
      <sz val="10"/>
      <color indexed="9"/>
      <name val="ＭＳ Ｐゴシック"/>
      <family val="2"/>
    </font>
    <font>
      <sz val="12"/>
      <name val="ＧＢ 中国明朝"/>
      <family val="3"/>
    </font>
    <font>
      <sz val="10"/>
      <name val="ＧＢ 中国明朝"/>
      <family val="3"/>
    </font>
    <font>
      <b/>
      <sz val="10"/>
      <color indexed="23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ＭＳ Ｐゴシック"/>
      <family val="2"/>
      <charset val="128"/>
    </font>
    <font>
      <b/>
      <sz val="12"/>
      <name val="ＭＳ Ｐゴシック"/>
      <family val="2"/>
      <charset val="128"/>
    </font>
    <font>
      <sz val="10"/>
      <color indexed="9"/>
      <name val="ＭＳ Ｐゴシック"/>
      <family val="2"/>
      <charset val="128"/>
    </font>
    <font>
      <sz val="12"/>
      <name val="ＭＳ Ｐゴシック"/>
      <family val="2"/>
      <charset val="128"/>
    </font>
    <font>
      <sz val="9"/>
      <color indexed="81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b/>
      <sz val="18"/>
      <name val="ＭＳ Ｐゴシック"/>
      <family val="2"/>
    </font>
    <font>
      <b/>
      <sz val="9"/>
      <color indexed="81"/>
      <name val="Tahoma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ＭＳ Ｐゴシック"/>
      <family val="2"/>
    </font>
    <font>
      <sz val="10"/>
      <color indexed="9"/>
      <name val="ＭＳ Ｐゴシック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sz val="10"/>
      <color indexed="10"/>
      <name val="ＭＳ Ｐゴシック"/>
      <family val="2"/>
      <charset val="128"/>
    </font>
    <font>
      <sz val="8"/>
      <color indexed="9"/>
      <name val="ＭＳ Ｐゴシック"/>
      <family val="2"/>
      <charset val="128"/>
    </font>
    <font>
      <sz val="8"/>
      <name val="宋体"/>
      <family val="3"/>
      <charset val="134"/>
    </font>
    <font>
      <sz val="8"/>
      <name val="ＭＳ Ｐゴシック"/>
      <family val="2"/>
      <charset val="128"/>
    </font>
    <font>
      <sz val="8"/>
      <color indexed="9"/>
      <name val="宋体"/>
      <family val="3"/>
      <charset val="134"/>
    </font>
    <font>
      <sz val="9"/>
      <name val="宋体"/>
      <family val="2"/>
      <charset val="134"/>
      <scheme val="minor"/>
    </font>
    <font>
      <sz val="8"/>
      <color theme="0"/>
      <name val="MS PGothic"/>
      <family val="2"/>
    </font>
    <font>
      <sz val="8"/>
      <color indexed="9"/>
      <name val="ＭＳ Ｐゴシック"/>
      <family val="2"/>
    </font>
    <font>
      <sz val="8"/>
      <color theme="0"/>
      <name val="ＭＳ Ｐゴシック"/>
      <family val="2"/>
    </font>
    <font>
      <sz val="8"/>
      <color theme="0"/>
      <name val="宋体"/>
      <family val="3"/>
      <charset val="134"/>
    </font>
    <font>
      <sz val="8"/>
      <color theme="0"/>
      <name val="ＭＳ Ｐゴシック"/>
      <family val="2"/>
      <charset val="128"/>
    </font>
    <font>
      <sz val="10"/>
      <color theme="0"/>
      <name val="ＭＳ Ｐゴシック"/>
      <family val="2"/>
    </font>
    <font>
      <sz val="11"/>
      <name val="ＭＳ Ｐゴシック"/>
      <family val="3"/>
      <charset val="128"/>
    </font>
    <font>
      <sz val="11"/>
      <name val="明朝"/>
      <family val="3"/>
      <charset val="128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6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medium">
        <color indexed="64"/>
      </right>
      <top style="double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8">
    <xf numFmtId="0" fontId="0" fillId="0" borderId="0"/>
    <xf numFmtId="0" fontId="55" fillId="2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20" borderId="1" applyNumberFormat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13" fillId="22" borderId="2" applyNumberFormat="0" applyFont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1" fillId="0" borderId="0"/>
    <xf numFmtId="0" fontId="61" fillId="0" borderId="0"/>
    <xf numFmtId="0" fontId="1" fillId="0" borderId="0"/>
    <xf numFmtId="0" fontId="13" fillId="0" borderId="0">
      <alignment vertical="center"/>
    </xf>
    <xf numFmtId="0" fontId="37" fillId="0" borderId="0">
      <alignment vertical="center"/>
    </xf>
    <xf numFmtId="0" fontId="13" fillId="0" borderId="0"/>
    <xf numFmtId="0" fontId="13" fillId="0" borderId="0"/>
    <xf numFmtId="0" fontId="37" fillId="0" borderId="0"/>
    <xf numFmtId="0" fontId="13" fillId="0" borderId="0"/>
    <xf numFmtId="0" fontId="13" fillId="0" borderId="0"/>
    <xf numFmtId="0" fontId="62" fillId="23" borderId="7" applyNumberFormat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38" fontId="61" fillId="0" borderId="0" applyFont="0" applyFill="0" applyBorder="0" applyAlignment="0" applyProtection="0"/>
    <xf numFmtId="38" fontId="61" fillId="0" borderId="0" applyFont="0" applyFill="0" applyBorder="0" applyAlignment="0" applyProtection="0"/>
    <xf numFmtId="0" fontId="64" fillId="0" borderId="8" applyNumberFormat="0" applyFill="0" applyAlignment="0" applyProtection="0">
      <alignment vertical="center"/>
    </xf>
    <xf numFmtId="0" fontId="65" fillId="23" borderId="9" applyNumberFormat="0" applyAlignment="0" applyProtection="0">
      <alignment vertical="center"/>
    </xf>
    <xf numFmtId="0" fontId="66" fillId="0" borderId="4" applyNumberFormat="0" applyFill="0" applyAlignment="0" applyProtection="0">
      <alignment vertical="center"/>
    </xf>
    <xf numFmtId="0" fontId="67" fillId="0" borderId="5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1" fillId="7" borderId="9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3" fillId="0" borderId="0"/>
    <xf numFmtId="0" fontId="61" fillId="0" borderId="0"/>
    <xf numFmtId="0" fontId="61" fillId="0" borderId="0"/>
    <xf numFmtId="38" fontId="61" fillId="0" borderId="0" applyFont="0" applyFill="0" applyBorder="0" applyAlignment="0" applyProtection="0"/>
    <xf numFmtId="38" fontId="61" fillId="0" borderId="0" applyFont="0" applyFill="0" applyBorder="0" applyAlignment="0" applyProtection="0"/>
    <xf numFmtId="189" fontId="13" fillId="0" borderId="0" applyFont="0" applyFill="0" applyBorder="0" applyAlignment="0" applyProtection="0">
      <alignment vertical="center"/>
    </xf>
    <xf numFmtId="0" fontId="93" fillId="0" borderId="0"/>
    <xf numFmtId="0" fontId="61" fillId="0" borderId="0">
      <alignment vertical="center"/>
    </xf>
    <xf numFmtId="0" fontId="61" fillId="0" borderId="0"/>
    <xf numFmtId="0" fontId="13" fillId="0" borderId="0">
      <alignment vertical="center"/>
    </xf>
    <xf numFmtId="0" fontId="94" fillId="0" borderId="0"/>
    <xf numFmtId="0" fontId="13" fillId="0" borderId="0"/>
    <xf numFmtId="38" fontId="93" fillId="0" borderId="0" applyFont="0" applyFill="0" applyBorder="0" applyAlignment="0" applyProtection="0"/>
    <xf numFmtId="189" fontId="13" fillId="0" borderId="0" applyFont="0" applyFill="0" applyBorder="0" applyAlignment="0" applyProtection="0">
      <alignment vertical="center"/>
    </xf>
  </cellStyleXfs>
  <cellXfs count="1380">
    <xf numFmtId="0" fontId="0" fillId="0" borderId="0" xfId="0"/>
    <xf numFmtId="0" fontId="11" fillId="0" borderId="14" xfId="0" applyFont="1" applyBorder="1"/>
    <xf numFmtId="0" fontId="11" fillId="0" borderId="0" xfId="0" applyFont="1"/>
    <xf numFmtId="179" fontId="11" fillId="0" borderId="0" xfId="0" applyNumberFormat="1" applyFont="1"/>
    <xf numFmtId="179" fontId="11" fillId="0" borderId="14" xfId="0" applyNumberFormat="1" applyFont="1" applyBorder="1"/>
    <xf numFmtId="179" fontId="11" fillId="24" borderId="14" xfId="0" applyNumberFormat="1" applyFont="1" applyFill="1" applyBorder="1"/>
    <xf numFmtId="179" fontId="11" fillId="25" borderId="14" xfId="0" applyNumberFormat="1" applyFont="1" applyFill="1" applyBorder="1"/>
    <xf numFmtId="0" fontId="14" fillId="0" borderId="0" xfId="0" applyFont="1" applyAlignment="1">
      <alignment horizontal="center"/>
    </xf>
    <xf numFmtId="0" fontId="10" fillId="26" borderId="14" xfId="0" applyFont="1" applyFill="1" applyBorder="1" applyAlignment="1">
      <alignment horizontal="center"/>
    </xf>
    <xf numFmtId="0" fontId="14" fillId="0" borderId="25" xfId="0" applyFont="1" applyFill="1" applyBorder="1" applyAlignment="1"/>
    <xf numFmtId="0" fontId="14" fillId="0" borderId="26" xfId="0" applyFont="1" applyFill="1" applyBorder="1" applyAlignment="1"/>
    <xf numFmtId="0" fontId="11" fillId="0" borderId="14" xfId="0" applyNumberFormat="1" applyFont="1" applyBorder="1"/>
    <xf numFmtId="183" fontId="10" fillId="0" borderId="14" xfId="0" applyNumberFormat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184" fontId="11" fillId="24" borderId="14" xfId="0" applyNumberFormat="1" applyFont="1" applyFill="1" applyBorder="1"/>
    <xf numFmtId="184" fontId="11" fillId="0" borderId="14" xfId="0" applyNumberFormat="1" applyFont="1" applyBorder="1"/>
    <xf numFmtId="184" fontId="11" fillId="25" borderId="14" xfId="0" applyNumberFormat="1" applyFont="1" applyFill="1" applyBorder="1"/>
    <xf numFmtId="184" fontId="11" fillId="27" borderId="14" xfId="0" applyNumberFormat="1" applyFont="1" applyFill="1" applyBorder="1"/>
    <xf numFmtId="0" fontId="11" fillId="0" borderId="0" xfId="0" applyNumberFormat="1" applyFont="1"/>
    <xf numFmtId="14" fontId="11" fillId="0" borderId="0" xfId="0" applyNumberFormat="1" applyFont="1"/>
    <xf numFmtId="0" fontId="19" fillId="0" borderId="0" xfId="0" applyFont="1"/>
    <xf numFmtId="0" fontId="10" fillId="0" borderId="25" xfId="0" applyNumberFormat="1" applyFont="1" applyFill="1" applyBorder="1" applyAlignment="1"/>
    <xf numFmtId="0" fontId="10" fillId="0" borderId="26" xfId="0" applyNumberFormat="1" applyFont="1" applyFill="1" applyBorder="1" applyAlignment="1"/>
    <xf numFmtId="0" fontId="10" fillId="0" borderId="25" xfId="0" applyFont="1" applyFill="1" applyBorder="1" applyAlignment="1"/>
    <xf numFmtId="0" fontId="10" fillId="0" borderId="26" xfId="0" applyFont="1" applyFill="1" applyBorder="1" applyAlignment="1"/>
    <xf numFmtId="184" fontId="11" fillId="0" borderId="14" xfId="0" applyNumberFormat="1" applyFont="1" applyFill="1" applyBorder="1"/>
    <xf numFmtId="49" fontId="20" fillId="28" borderId="14" xfId="0" applyNumberFormat="1" applyFont="1" applyFill="1" applyBorder="1" applyAlignment="1" applyProtection="1">
      <alignment horizontal="center" vertical="center"/>
    </xf>
    <xf numFmtId="0" fontId="20" fillId="28" borderId="14" xfId="0" applyFont="1" applyFill="1" applyBorder="1" applyAlignment="1" applyProtection="1">
      <alignment horizontal="center" vertical="center" shrinkToFit="1"/>
    </xf>
    <xf numFmtId="49" fontId="20" fillId="29" borderId="14" xfId="0" applyNumberFormat="1" applyFont="1" applyFill="1" applyBorder="1" applyAlignment="1" applyProtection="1">
      <alignment horizontal="center" vertical="center"/>
    </xf>
    <xf numFmtId="0" fontId="20" fillId="29" borderId="14" xfId="0" applyFont="1" applyFill="1" applyBorder="1" applyAlignment="1" applyProtection="1">
      <alignment horizontal="center" vertical="center"/>
    </xf>
    <xf numFmtId="0" fontId="20" fillId="29" borderId="33" xfId="0" applyFont="1" applyFill="1" applyBorder="1" applyAlignment="1" applyProtection="1">
      <alignment horizontal="center" vertical="center"/>
    </xf>
    <xf numFmtId="0" fontId="20" fillId="28" borderId="14" xfId="0" applyFont="1" applyFill="1" applyBorder="1" applyAlignment="1" applyProtection="1">
      <alignment horizontal="center" vertical="center"/>
    </xf>
    <xf numFmtId="0" fontId="20" fillId="30" borderId="33" xfId="0" applyFont="1" applyFill="1" applyBorder="1" applyAlignment="1" applyProtection="1">
      <alignment horizontal="center" vertical="center"/>
    </xf>
    <xf numFmtId="0" fontId="20" fillId="28" borderId="33" xfId="0" applyFont="1" applyFill="1" applyBorder="1" applyAlignment="1" applyProtection="1">
      <alignment horizontal="center" vertical="center"/>
    </xf>
    <xf numFmtId="0" fontId="20" fillId="29" borderId="14" xfId="0" applyFont="1" applyFill="1" applyBorder="1" applyAlignment="1" applyProtection="1">
      <alignment horizontal="center" vertical="center" shrinkToFit="1"/>
    </xf>
    <xf numFmtId="49" fontId="20" fillId="29" borderId="33" xfId="0" applyNumberFormat="1" applyFont="1" applyFill="1" applyBorder="1" applyAlignment="1" applyProtection="1">
      <alignment horizontal="center" vertical="center"/>
    </xf>
    <xf numFmtId="0" fontId="20" fillId="29" borderId="33" xfId="0" applyFont="1" applyFill="1" applyBorder="1" applyAlignment="1" applyProtection="1">
      <alignment horizontal="center" vertical="center" shrinkToFit="1"/>
    </xf>
    <xf numFmtId="0" fontId="20" fillId="30" borderId="14" xfId="0" applyFont="1" applyFill="1" applyBorder="1" applyAlignment="1" applyProtection="1">
      <alignment horizontal="center" vertical="center"/>
    </xf>
    <xf numFmtId="0" fontId="20" fillId="30" borderId="14" xfId="0" applyFont="1" applyFill="1" applyBorder="1" applyAlignment="1" applyProtection="1">
      <alignment horizontal="center" vertical="center" shrinkToFit="1"/>
    </xf>
    <xf numFmtId="49" fontId="20" fillId="30" borderId="14" xfId="0" applyNumberFormat="1" applyFont="1" applyFill="1" applyBorder="1" applyAlignment="1" applyProtection="1">
      <alignment horizontal="center" vertical="center"/>
    </xf>
    <xf numFmtId="49" fontId="20" fillId="28" borderId="33" xfId="0" applyNumberFormat="1" applyFont="1" applyFill="1" applyBorder="1" applyAlignment="1" applyProtection="1">
      <alignment horizontal="center" vertical="center"/>
    </xf>
    <xf numFmtId="49" fontId="20" fillId="30" borderId="33" xfId="0" applyNumberFormat="1" applyFont="1" applyFill="1" applyBorder="1" applyAlignment="1" applyProtection="1">
      <alignment horizontal="center" vertical="center"/>
    </xf>
    <xf numFmtId="0" fontId="22" fillId="30" borderId="33" xfId="0" applyFont="1" applyFill="1" applyBorder="1" applyAlignment="1" applyProtection="1">
      <alignment horizontal="center" vertical="center"/>
    </xf>
    <xf numFmtId="0" fontId="22" fillId="29" borderId="33" xfId="0" applyFont="1" applyFill="1" applyBorder="1" applyAlignment="1" applyProtection="1">
      <alignment horizontal="center" vertical="center"/>
    </xf>
    <xf numFmtId="49" fontId="11" fillId="28" borderId="14" xfId="0" applyNumberFormat="1" applyFont="1" applyFill="1" applyBorder="1" applyAlignment="1" applyProtection="1">
      <alignment horizontal="center" vertical="center"/>
    </xf>
    <xf numFmtId="0" fontId="11" fillId="29" borderId="33" xfId="0" applyFont="1" applyFill="1" applyBorder="1" applyAlignment="1" applyProtection="1">
      <alignment horizontal="center" vertical="center" shrinkToFit="1"/>
    </xf>
    <xf numFmtId="49" fontId="11" fillId="29" borderId="33" xfId="0" applyNumberFormat="1" applyFont="1" applyFill="1" applyBorder="1" applyAlignment="1" applyProtection="1">
      <alignment horizontal="center" vertical="center"/>
    </xf>
    <xf numFmtId="0" fontId="11" fillId="30" borderId="33" xfId="0" applyFont="1" applyFill="1" applyBorder="1" applyAlignment="1" applyProtection="1">
      <alignment horizontal="center" vertical="center"/>
    </xf>
    <xf numFmtId="0" fontId="11" fillId="30" borderId="14" xfId="0" applyFont="1" applyFill="1" applyBorder="1" applyAlignment="1" applyProtection="1">
      <alignment horizontal="center" vertical="center"/>
    </xf>
    <xf numFmtId="0" fontId="11" fillId="28" borderId="33" xfId="0" applyFont="1" applyFill="1" applyBorder="1" applyAlignment="1" applyProtection="1">
      <alignment horizontal="center" vertical="center"/>
    </xf>
    <xf numFmtId="0" fontId="11" fillId="29" borderId="33" xfId="0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center"/>
    </xf>
    <xf numFmtId="0" fontId="23" fillId="0" borderId="0" xfId="36" applyNumberFormat="1" applyFont="1" applyAlignment="1">
      <alignment horizontal="center"/>
    </xf>
    <xf numFmtId="49" fontId="24" fillId="0" borderId="0" xfId="36" applyNumberFormat="1" applyFont="1"/>
    <xf numFmtId="49" fontId="24" fillId="0" borderId="0" xfId="36" applyNumberFormat="1" applyFont="1" applyBorder="1"/>
    <xf numFmtId="0" fontId="25" fillId="0" borderId="0" xfId="36" applyNumberFormat="1" applyFont="1" applyAlignment="1">
      <alignment horizontal="center"/>
    </xf>
    <xf numFmtId="0" fontId="25" fillId="0" borderId="0" xfId="36" applyNumberFormat="1" applyFont="1" applyAlignment="1">
      <alignment horizontal="right"/>
    </xf>
    <xf numFmtId="49" fontId="25" fillId="31" borderId="0" xfId="36" applyNumberFormat="1" applyFont="1" applyFill="1" applyBorder="1" applyAlignment="1">
      <alignment horizontal="center"/>
    </xf>
    <xf numFmtId="49" fontId="25" fillId="0" borderId="0" xfId="36" applyNumberFormat="1" applyFont="1" applyBorder="1" applyAlignment="1">
      <alignment horizontal="center"/>
    </xf>
    <xf numFmtId="49" fontId="25" fillId="32" borderId="0" xfId="36" applyNumberFormat="1" applyFont="1" applyFill="1" applyBorder="1" applyAlignment="1">
      <alignment horizontal="center" vertical="center"/>
    </xf>
    <xf numFmtId="49" fontId="25" fillId="0" borderId="0" xfId="36" applyNumberFormat="1" applyFont="1" applyBorder="1" applyAlignment="1">
      <alignment horizontal="center" vertical="top" wrapText="1"/>
    </xf>
    <xf numFmtId="49" fontId="25" fillId="0" borderId="0" xfId="36" applyNumberFormat="1" applyFont="1" applyFill="1" applyBorder="1" applyAlignment="1">
      <alignment vertical="top" wrapText="1"/>
    </xf>
    <xf numFmtId="49" fontId="25" fillId="0" borderId="0" xfId="36" applyNumberFormat="1" applyFont="1" applyBorder="1" applyAlignment="1">
      <alignment vertical="top" wrapText="1"/>
    </xf>
    <xf numFmtId="49" fontId="25" fillId="0" borderId="0" xfId="36" applyNumberFormat="1" applyFont="1" applyAlignment="1">
      <alignment horizontal="left"/>
    </xf>
    <xf numFmtId="49" fontId="25" fillId="0" borderId="34" xfId="36" applyNumberFormat="1" applyFont="1" applyBorder="1"/>
    <xf numFmtId="49" fontId="25" fillId="0" borderId="18" xfId="36" applyNumberFormat="1" applyFont="1" applyFill="1" applyBorder="1" applyAlignment="1">
      <alignment horizontal="center"/>
    </xf>
    <xf numFmtId="49" fontId="25" fillId="0" borderId="35" xfId="36" applyNumberFormat="1" applyFont="1" applyBorder="1"/>
    <xf numFmtId="49" fontId="25" fillId="0" borderId="0" xfId="36" applyNumberFormat="1" applyFont="1" applyBorder="1"/>
    <xf numFmtId="49" fontId="25" fillId="0" borderId="0" xfId="36" applyNumberFormat="1" applyFont="1"/>
    <xf numFmtId="49" fontId="25" fillId="0" borderId="30" xfId="36" applyNumberFormat="1" applyFont="1" applyBorder="1"/>
    <xf numFmtId="49" fontId="25" fillId="0" borderId="10" xfId="36" applyNumberFormat="1" applyFont="1" applyBorder="1"/>
    <xf numFmtId="49" fontId="25" fillId="0" borderId="36" xfId="36" applyNumberFormat="1" applyFont="1" applyBorder="1" applyAlignment="1">
      <alignment horizontal="center"/>
    </xf>
    <xf numFmtId="0" fontId="25" fillId="0" borderId="18" xfId="36" applyNumberFormat="1" applyFont="1" applyFill="1" applyBorder="1"/>
    <xf numFmtId="49" fontId="25" fillId="0" borderId="35" xfId="36" applyNumberFormat="1" applyFont="1" applyFill="1" applyBorder="1" applyAlignment="1">
      <alignment horizontal="center"/>
    </xf>
    <xf numFmtId="49" fontId="25" fillId="0" borderId="32" xfId="36" applyNumberFormat="1" applyFont="1" applyBorder="1" applyAlignment="1">
      <alignment horizontal="center"/>
    </xf>
    <xf numFmtId="49" fontId="25" fillId="0" borderId="10" xfId="36" applyNumberFormat="1" applyFont="1" applyFill="1" applyBorder="1" applyAlignment="1">
      <alignment horizontal="center"/>
    </xf>
    <xf numFmtId="0" fontId="25" fillId="0" borderId="10" xfId="36" applyNumberFormat="1" applyFont="1" applyFill="1" applyBorder="1" applyAlignment="1">
      <alignment horizontal="center"/>
    </xf>
    <xf numFmtId="49" fontId="25" fillId="0" borderId="37" xfId="36" applyNumberFormat="1" applyFont="1" applyFill="1" applyBorder="1" applyAlignment="1">
      <alignment horizontal="center"/>
    </xf>
    <xf numFmtId="49" fontId="25" fillId="0" borderId="34" xfId="36" applyNumberFormat="1" applyFont="1" applyBorder="1" applyAlignment="1">
      <alignment horizontal="center"/>
    </xf>
    <xf numFmtId="49" fontId="25" fillId="0" borderId="36" xfId="36" applyNumberFormat="1" applyFont="1" applyFill="1" applyBorder="1" applyAlignment="1">
      <alignment horizontal="center"/>
    </xf>
    <xf numFmtId="49" fontId="25" fillId="0" borderId="32" xfId="36" applyNumberFormat="1" applyFont="1" applyFill="1" applyBorder="1" applyAlignment="1">
      <alignment horizontal="center"/>
    </xf>
    <xf numFmtId="49" fontId="25" fillId="0" borderId="30" xfId="36" applyNumberFormat="1" applyFont="1" applyBorder="1" applyAlignment="1">
      <alignment horizontal="center"/>
    </xf>
    <xf numFmtId="0" fontId="25" fillId="0" borderId="32" xfId="36" applyNumberFormat="1" applyFont="1" applyFill="1" applyBorder="1" applyAlignment="1">
      <alignment horizontal="center"/>
    </xf>
    <xf numFmtId="49" fontId="25" fillId="0" borderId="18" xfId="36" applyNumberFormat="1" applyFont="1" applyFill="1" applyBorder="1"/>
    <xf numFmtId="49" fontId="25" fillId="0" borderId="38" xfId="36" applyNumberFormat="1" applyFont="1" applyFill="1" applyBorder="1" applyAlignment="1">
      <alignment horizontal="center"/>
    </xf>
    <xf numFmtId="49" fontId="25" fillId="0" borderId="0" xfId="36" applyNumberFormat="1" applyFont="1" applyFill="1" applyBorder="1" applyAlignment="1">
      <alignment horizontal="center"/>
    </xf>
    <xf numFmtId="49" fontId="25" fillId="0" borderId="39" xfId="36" applyNumberFormat="1" applyFont="1" applyBorder="1" applyAlignment="1">
      <alignment horizontal="center"/>
    </xf>
    <xf numFmtId="49" fontId="25" fillId="0" borderId="34" xfId="36" applyNumberFormat="1" applyFont="1" applyFill="1" applyBorder="1" applyAlignment="1">
      <alignment horizontal="center"/>
    </xf>
    <xf numFmtId="49" fontId="25" fillId="0" borderId="30" xfId="36" applyNumberFormat="1" applyFont="1" applyFill="1" applyBorder="1" applyAlignment="1">
      <alignment horizontal="center"/>
    </xf>
    <xf numFmtId="0" fontId="25" fillId="0" borderId="30" xfId="36" applyNumberFormat="1" applyFont="1" applyFill="1" applyBorder="1" applyAlignment="1">
      <alignment horizontal="center"/>
    </xf>
    <xf numFmtId="49" fontId="25" fillId="0" borderId="30" xfId="36" applyNumberFormat="1" applyFont="1" applyFill="1" applyBorder="1"/>
    <xf numFmtId="49" fontId="25" fillId="0" borderId="38" xfId="36" applyNumberFormat="1" applyFont="1" applyBorder="1"/>
    <xf numFmtId="49" fontId="25" fillId="0" borderId="39" xfId="36" applyNumberFormat="1" applyFont="1" applyFill="1" applyBorder="1"/>
    <xf numFmtId="49" fontId="25" fillId="0" borderId="40" xfId="36" applyNumberFormat="1" applyFont="1" applyFill="1" applyBorder="1"/>
    <xf numFmtId="49" fontId="25" fillId="0" borderId="41" xfId="36" applyNumberFormat="1" applyFont="1" applyBorder="1" applyAlignment="1">
      <alignment horizontal="center"/>
    </xf>
    <xf numFmtId="49" fontId="25" fillId="0" borderId="42" xfId="36" applyNumberFormat="1" applyFont="1" applyBorder="1" applyAlignment="1">
      <alignment horizontal="center"/>
    </xf>
    <xf numFmtId="0" fontId="25" fillId="30" borderId="43" xfId="36" applyNumberFormat="1" applyFont="1" applyFill="1" applyBorder="1"/>
    <xf numFmtId="0" fontId="25" fillId="30" borderId="43" xfId="36" applyNumberFormat="1" applyFont="1" applyFill="1" applyBorder="1" applyAlignment="1">
      <alignment horizontal="center" wrapText="1"/>
    </xf>
    <xf numFmtId="0" fontId="25" fillId="30" borderId="44" xfId="36" applyNumberFormat="1" applyFont="1" applyFill="1" applyBorder="1"/>
    <xf numFmtId="0" fontId="25" fillId="30" borderId="44" xfId="36" applyNumberFormat="1" applyFont="1" applyFill="1" applyBorder="1" applyAlignment="1">
      <alignment horizontal="center"/>
    </xf>
    <xf numFmtId="0" fontId="25" fillId="0" borderId="16" xfId="36" applyNumberFormat="1" applyFont="1" applyFill="1" applyBorder="1"/>
    <xf numFmtId="0" fontId="25" fillId="0" borderId="45" xfId="36" applyNumberFormat="1" applyFont="1" applyFill="1" applyBorder="1"/>
    <xf numFmtId="0" fontId="25" fillId="0" borderId="45" xfId="36" applyNumberFormat="1" applyFont="1" applyFill="1" applyBorder="1" applyAlignment="1">
      <alignment horizontal="center"/>
    </xf>
    <xf numFmtId="49" fontId="25" fillId="30" borderId="46" xfId="36" applyNumberFormat="1" applyFont="1" applyFill="1" applyBorder="1" applyAlignment="1">
      <alignment horizontal="right"/>
    </xf>
    <xf numFmtId="49" fontId="25" fillId="30" borderId="47" xfId="36" applyNumberFormat="1" applyFont="1" applyFill="1" applyBorder="1" applyAlignment="1">
      <alignment horizontal="right"/>
    </xf>
    <xf numFmtId="49" fontId="25" fillId="30" borderId="47" xfId="36" applyNumberFormat="1" applyFont="1" applyFill="1" applyBorder="1" applyAlignment="1">
      <alignment horizontal="center"/>
    </xf>
    <xf numFmtId="49" fontId="25" fillId="0" borderId="16" xfId="36" applyNumberFormat="1" applyFont="1" applyFill="1" applyBorder="1" applyAlignment="1">
      <alignment horizontal="right"/>
    </xf>
    <xf numFmtId="49" fontId="25" fillId="0" borderId="45" xfId="36" applyNumberFormat="1" applyFont="1" applyFill="1" applyBorder="1" applyAlignment="1">
      <alignment horizontal="center"/>
    </xf>
    <xf numFmtId="187" fontId="24" fillId="0" borderId="0" xfId="36" applyNumberFormat="1" applyFont="1" applyAlignment="1"/>
    <xf numFmtId="49" fontId="25" fillId="30" borderId="48" xfId="36" applyNumberFormat="1" applyFont="1" applyFill="1" applyBorder="1" applyAlignment="1">
      <alignment horizontal="right"/>
    </xf>
    <xf numFmtId="177" fontId="25" fillId="30" borderId="48" xfId="36" applyNumberFormat="1" applyFont="1" applyFill="1" applyBorder="1" applyAlignment="1">
      <alignment horizontal="right"/>
    </xf>
    <xf numFmtId="49" fontId="25" fillId="30" borderId="49" xfId="36" applyNumberFormat="1" applyFont="1" applyFill="1" applyBorder="1" applyAlignment="1">
      <alignment horizontal="right"/>
    </xf>
    <xf numFmtId="49" fontId="25" fillId="30" borderId="49" xfId="36" applyNumberFormat="1" applyFont="1" applyFill="1" applyBorder="1" applyAlignment="1">
      <alignment horizontal="center"/>
    </xf>
    <xf numFmtId="49" fontId="24" fillId="0" borderId="0" xfId="36" applyNumberFormat="1" applyFont="1" applyFill="1"/>
    <xf numFmtId="49" fontId="25" fillId="0" borderId="0" xfId="36" applyNumberFormat="1" applyFont="1" applyFill="1" applyBorder="1" applyAlignment="1">
      <alignment horizontal="center" vertical="center"/>
    </xf>
    <xf numFmtId="49" fontId="25" fillId="0" borderId="0" xfId="36" applyNumberFormat="1" applyFont="1" applyFill="1" applyBorder="1" applyAlignment="1">
      <alignment horizontal="right"/>
    </xf>
    <xf numFmtId="177" fontId="25" fillId="0" borderId="0" xfId="36" applyNumberFormat="1" applyFont="1" applyFill="1" applyBorder="1" applyAlignment="1">
      <alignment horizontal="right"/>
    </xf>
    <xf numFmtId="49" fontId="24" fillId="0" borderId="0" xfId="36" applyNumberFormat="1" applyFont="1" applyFill="1" applyBorder="1"/>
    <xf numFmtId="49" fontId="26" fillId="0" borderId="0" xfId="36" applyNumberFormat="1" applyFont="1"/>
    <xf numFmtId="49" fontId="25" fillId="0" borderId="0" xfId="36" applyNumberFormat="1" applyFont="1" applyAlignment="1">
      <alignment horizontal="center"/>
    </xf>
    <xf numFmtId="49" fontId="25" fillId="0" borderId="0" xfId="36" applyNumberFormat="1" applyFont="1" applyAlignment="1"/>
    <xf numFmtId="49" fontId="27" fillId="0" borderId="0" xfId="36" applyNumberFormat="1" applyFont="1"/>
    <xf numFmtId="49" fontId="25" fillId="0" borderId="0" xfId="36" applyNumberFormat="1" applyFont="1" applyFill="1" applyAlignment="1"/>
    <xf numFmtId="49" fontId="25" fillId="0" borderId="0" xfId="36" applyNumberFormat="1" applyFont="1" applyFill="1" applyAlignment="1">
      <alignment horizontal="center"/>
    </xf>
    <xf numFmtId="49" fontId="11" fillId="0" borderId="0" xfId="36" applyNumberFormat="1" applyFont="1"/>
    <xf numFmtId="178" fontId="24" fillId="0" borderId="0" xfId="36" applyNumberFormat="1" applyFont="1"/>
    <xf numFmtId="49" fontId="28" fillId="0" borderId="0" xfId="36" applyNumberFormat="1" applyFont="1"/>
    <xf numFmtId="49" fontId="28" fillId="0" borderId="0" xfId="36" applyNumberFormat="1" applyFont="1" applyBorder="1"/>
    <xf numFmtId="0" fontId="28" fillId="0" borderId="0" xfId="36" applyFont="1"/>
    <xf numFmtId="49" fontId="29" fillId="0" borderId="0" xfId="36" applyNumberFormat="1" applyFont="1"/>
    <xf numFmtId="177" fontId="28" fillId="0" borderId="0" xfId="36" applyNumberFormat="1" applyFont="1"/>
    <xf numFmtId="188" fontId="11" fillId="28" borderId="14" xfId="0" applyNumberFormat="1" applyFont="1" applyFill="1" applyBorder="1" applyAlignment="1" applyProtection="1">
      <alignment horizontal="center" vertical="center" shrinkToFit="1"/>
    </xf>
    <xf numFmtId="49" fontId="11" fillId="29" borderId="14" xfId="0" applyNumberFormat="1" applyFont="1" applyFill="1" applyBorder="1" applyAlignment="1" applyProtection="1">
      <alignment horizontal="center" vertical="center"/>
    </xf>
    <xf numFmtId="188" fontId="11" fillId="29" borderId="14" xfId="0" applyNumberFormat="1" applyFont="1" applyFill="1" applyBorder="1" applyAlignment="1" applyProtection="1">
      <alignment horizontal="center" vertical="center"/>
    </xf>
    <xf numFmtId="188" fontId="11" fillId="29" borderId="33" xfId="0" applyNumberFormat="1" applyFont="1" applyFill="1" applyBorder="1" applyAlignment="1" applyProtection="1">
      <alignment horizontal="center" vertical="center"/>
    </xf>
    <xf numFmtId="188" fontId="11" fillId="28" borderId="14" xfId="0" applyNumberFormat="1" applyFont="1" applyFill="1" applyBorder="1" applyAlignment="1" applyProtection="1">
      <alignment horizontal="center" vertical="center"/>
    </xf>
    <xf numFmtId="188" fontId="11" fillId="30" borderId="33" xfId="0" applyNumberFormat="1" applyFont="1" applyFill="1" applyBorder="1" applyAlignment="1" applyProtection="1">
      <alignment horizontal="center" vertical="center"/>
    </xf>
    <xf numFmtId="188" fontId="11" fillId="28" borderId="33" xfId="0" applyNumberFormat="1" applyFont="1" applyFill="1" applyBorder="1" applyAlignment="1" applyProtection="1">
      <alignment horizontal="center" vertical="center"/>
    </xf>
    <xf numFmtId="188" fontId="11" fillId="30" borderId="14" xfId="0" applyNumberFormat="1" applyFont="1" applyFill="1" applyBorder="1" applyAlignment="1" applyProtection="1">
      <alignment horizontal="center" vertical="center"/>
    </xf>
    <xf numFmtId="188" fontId="11" fillId="30" borderId="14" xfId="0" applyNumberFormat="1" applyFont="1" applyFill="1" applyBorder="1" applyAlignment="1" applyProtection="1">
      <alignment horizontal="center" vertical="center" shrinkToFit="1"/>
    </xf>
    <xf numFmtId="49" fontId="11" fillId="30" borderId="14" xfId="0" applyNumberFormat="1" applyFont="1" applyFill="1" applyBorder="1" applyAlignment="1" applyProtection="1">
      <alignment horizontal="center" vertical="center"/>
    </xf>
    <xf numFmtId="49" fontId="11" fillId="28" borderId="33" xfId="0" applyNumberFormat="1" applyFont="1" applyFill="1" applyBorder="1" applyAlignment="1" applyProtection="1">
      <alignment horizontal="center" vertical="center"/>
    </xf>
    <xf numFmtId="188" fontId="11" fillId="29" borderId="14" xfId="0" applyNumberFormat="1" applyFont="1" applyFill="1" applyBorder="1" applyAlignment="1" applyProtection="1">
      <alignment horizontal="center" vertical="center" shrinkToFit="1"/>
    </xf>
    <xf numFmtId="188" fontId="11" fillId="29" borderId="33" xfId="0" applyNumberFormat="1" applyFont="1" applyFill="1" applyBorder="1" applyAlignment="1" applyProtection="1">
      <alignment horizontal="center" vertical="center" shrinkToFit="1"/>
    </xf>
    <xf numFmtId="49" fontId="11" fillId="30" borderId="33" xfId="0" applyNumberFormat="1" applyFont="1" applyFill="1" applyBorder="1" applyAlignment="1" applyProtection="1">
      <alignment horizontal="center" vertical="center"/>
    </xf>
    <xf numFmtId="188" fontId="22" fillId="30" borderId="33" xfId="0" applyNumberFormat="1" applyFont="1" applyFill="1" applyBorder="1" applyAlignment="1" applyProtection="1">
      <alignment horizontal="center" vertical="center"/>
    </xf>
    <xf numFmtId="188" fontId="22" fillId="29" borderId="33" xfId="0" applyNumberFormat="1" applyFont="1" applyFill="1" applyBorder="1" applyAlignment="1" applyProtection="1">
      <alignment horizontal="center" vertical="center"/>
    </xf>
    <xf numFmtId="184" fontId="31" fillId="25" borderId="14" xfId="0" applyNumberFormat="1" applyFont="1" applyFill="1" applyBorder="1"/>
    <xf numFmtId="184" fontId="31" fillId="0" borderId="14" xfId="0" applyNumberFormat="1" applyFont="1" applyBorder="1"/>
    <xf numFmtId="184" fontId="31" fillId="0" borderId="14" xfId="0" applyNumberFormat="1" applyFont="1" applyFill="1" applyBorder="1"/>
    <xf numFmtId="49" fontId="24" fillId="33" borderId="0" xfId="36" applyNumberFormat="1" applyFont="1" applyFill="1"/>
    <xf numFmtId="49" fontId="25" fillId="33" borderId="0" xfId="36" applyNumberFormat="1" applyFont="1" applyFill="1"/>
    <xf numFmtId="49" fontId="25" fillId="33" borderId="40" xfId="36" applyNumberFormat="1" applyFont="1" applyFill="1" applyBorder="1"/>
    <xf numFmtId="49" fontId="24" fillId="33" borderId="0" xfId="36" applyNumberFormat="1" applyFont="1" applyFill="1" applyBorder="1"/>
    <xf numFmtId="0" fontId="2" fillId="0" borderId="0" xfId="33" applyFont="1" applyAlignment="1"/>
    <xf numFmtId="0" fontId="11" fillId="0" borderId="0" xfId="33" applyFont="1" applyAlignment="1"/>
    <xf numFmtId="0" fontId="2" fillId="0" borderId="0" xfId="33" applyFont="1" applyFill="1" applyAlignment="1"/>
    <xf numFmtId="14" fontId="11" fillId="0" borderId="0" xfId="0" applyNumberFormat="1" applyFont="1" applyFill="1"/>
    <xf numFmtId="184" fontId="31" fillId="24" borderId="14" xfId="0" applyNumberFormat="1" applyFont="1" applyFill="1" applyBorder="1"/>
    <xf numFmtId="49" fontId="24" fillId="0" borderId="0" xfId="37" applyNumberFormat="1" applyFont="1"/>
    <xf numFmtId="49" fontId="25" fillId="31" borderId="0" xfId="37" applyNumberFormat="1" applyFont="1" applyFill="1" applyBorder="1" applyAlignment="1">
      <alignment horizontal="center" vertical="center"/>
    </xf>
    <xf numFmtId="49" fontId="25" fillId="0" borderId="0" xfId="37" applyNumberFormat="1" applyFont="1" applyBorder="1" applyAlignment="1">
      <alignment horizontal="center" vertical="center"/>
    </xf>
    <xf numFmtId="49" fontId="25" fillId="32" borderId="40" xfId="37" applyNumberFormat="1" applyFont="1" applyFill="1" applyBorder="1" applyAlignment="1">
      <alignment vertical="center"/>
    </xf>
    <xf numFmtId="49" fontId="25" fillId="0" borderId="40" xfId="37" applyNumberFormat="1" applyFont="1" applyBorder="1" applyAlignment="1">
      <alignment vertical="center" wrapText="1"/>
    </xf>
    <xf numFmtId="49" fontId="25" fillId="0" borderId="0" xfId="37" applyNumberFormat="1" applyFont="1" applyBorder="1" applyAlignment="1">
      <alignment horizontal="center" vertical="center" wrapText="1"/>
    </xf>
    <xf numFmtId="49" fontId="25" fillId="0" borderId="0" xfId="37" applyNumberFormat="1" applyFont="1" applyFill="1" applyBorder="1" applyAlignment="1">
      <alignment vertical="center" wrapText="1"/>
    </xf>
    <xf numFmtId="49" fontId="25" fillId="0" borderId="0" xfId="37" applyNumberFormat="1" applyFont="1" applyBorder="1" applyAlignment="1">
      <alignment vertical="center" wrapText="1"/>
    </xf>
    <xf numFmtId="49" fontId="24" fillId="0" borderId="0" xfId="37" applyNumberFormat="1" applyFont="1" applyAlignment="1">
      <alignment vertical="center"/>
    </xf>
    <xf numFmtId="49" fontId="25" fillId="0" borderId="34" xfId="37" applyNumberFormat="1" applyFont="1" applyBorder="1" applyAlignment="1">
      <alignment horizontal="center" vertical="center"/>
    </xf>
    <xf numFmtId="49" fontId="25" fillId="0" borderId="18" xfId="37" applyNumberFormat="1" applyFont="1" applyFill="1" applyBorder="1" applyAlignment="1">
      <alignment horizontal="center" vertical="center"/>
    </xf>
    <xf numFmtId="49" fontId="25" fillId="0" borderId="0" xfId="37" applyNumberFormat="1" applyFont="1"/>
    <xf numFmtId="49" fontId="25" fillId="0" borderId="36" xfId="37" applyNumberFormat="1" applyFont="1" applyBorder="1" applyAlignment="1">
      <alignment horizontal="center" vertical="center"/>
    </xf>
    <xf numFmtId="0" fontId="25" fillId="0" borderId="18" xfId="37" applyNumberFormat="1" applyFont="1" applyFill="1" applyBorder="1" applyAlignment="1">
      <alignment vertical="center"/>
    </xf>
    <xf numFmtId="49" fontId="25" fillId="0" borderId="35" xfId="37" applyNumberFormat="1" applyFont="1" applyFill="1" applyBorder="1" applyAlignment="1">
      <alignment horizontal="center" vertical="center"/>
    </xf>
    <xf numFmtId="49" fontId="25" fillId="0" borderId="32" xfId="37" applyNumberFormat="1" applyFont="1" applyBorder="1" applyAlignment="1">
      <alignment horizontal="center" vertical="center"/>
    </xf>
    <xf numFmtId="49" fontId="25" fillId="0" borderId="10" xfId="37" applyNumberFormat="1" applyFont="1" applyFill="1" applyBorder="1" applyAlignment="1">
      <alignment horizontal="center" vertical="center"/>
    </xf>
    <xf numFmtId="0" fontId="25" fillId="0" borderId="10" xfId="37" applyNumberFormat="1" applyFont="1" applyFill="1" applyBorder="1" applyAlignment="1">
      <alignment horizontal="center" vertical="center"/>
    </xf>
    <xf numFmtId="177" fontId="25" fillId="0" borderId="32" xfId="37" applyNumberFormat="1" applyFont="1" applyBorder="1" applyAlignment="1">
      <alignment horizontal="center" vertical="center"/>
    </xf>
    <xf numFmtId="177" fontId="25" fillId="0" borderId="10" xfId="37" applyNumberFormat="1" applyFont="1" applyFill="1" applyBorder="1" applyAlignment="1">
      <alignment horizontal="center" vertical="center"/>
    </xf>
    <xf numFmtId="49" fontId="25" fillId="0" borderId="0" xfId="37" applyNumberFormat="1" applyFont="1" applyFill="1" applyBorder="1" applyAlignment="1">
      <alignment horizontal="center" vertical="center"/>
    </xf>
    <xf numFmtId="49" fontId="25" fillId="0" borderId="36" xfId="37" applyNumberFormat="1" applyFont="1" applyFill="1" applyBorder="1" applyAlignment="1">
      <alignment horizontal="center" vertical="center"/>
    </xf>
    <xf numFmtId="49" fontId="25" fillId="0" borderId="32" xfId="37" applyNumberFormat="1" applyFont="1" applyFill="1" applyBorder="1" applyAlignment="1">
      <alignment horizontal="center" vertical="center"/>
    </xf>
    <xf numFmtId="49" fontId="25" fillId="0" borderId="30" xfId="37" applyNumberFormat="1" applyFont="1" applyBorder="1" applyAlignment="1">
      <alignment horizontal="center" vertical="center"/>
    </xf>
    <xf numFmtId="0" fontId="25" fillId="0" borderId="32" xfId="37" applyNumberFormat="1" applyFont="1" applyFill="1" applyBorder="1" applyAlignment="1">
      <alignment horizontal="center" vertical="center"/>
    </xf>
    <xf numFmtId="177" fontId="25" fillId="0" borderId="30" xfId="37" applyNumberFormat="1" applyFont="1" applyBorder="1" applyAlignment="1">
      <alignment horizontal="center" vertical="center"/>
    </xf>
    <xf numFmtId="177" fontId="25" fillId="0" borderId="32" xfId="37" applyNumberFormat="1" applyFont="1" applyFill="1" applyBorder="1" applyAlignment="1">
      <alignment horizontal="center" vertical="center"/>
    </xf>
    <xf numFmtId="49" fontId="25" fillId="0" borderId="18" xfId="37" applyNumberFormat="1" applyFont="1" applyFill="1" applyBorder="1" applyAlignment="1">
      <alignment vertical="center"/>
    </xf>
    <xf numFmtId="49" fontId="25" fillId="0" borderId="38" xfId="37" applyNumberFormat="1" applyFont="1" applyFill="1" applyBorder="1" applyAlignment="1">
      <alignment horizontal="center" vertical="center"/>
    </xf>
    <xf numFmtId="0" fontId="25" fillId="0" borderId="0" xfId="37" applyNumberFormat="1" applyFont="1" applyFill="1" applyBorder="1" applyAlignment="1">
      <alignment horizontal="center" vertical="center"/>
    </xf>
    <xf numFmtId="49" fontId="25" fillId="0" borderId="34" xfId="37" applyNumberFormat="1" applyFont="1" applyFill="1" applyBorder="1" applyAlignment="1">
      <alignment horizontal="center" vertical="center"/>
    </xf>
    <xf numFmtId="49" fontId="25" fillId="0" borderId="30" xfId="37" applyNumberFormat="1" applyFont="1" applyFill="1" applyBorder="1" applyAlignment="1">
      <alignment horizontal="center" vertical="center"/>
    </xf>
    <xf numFmtId="0" fontId="25" fillId="0" borderId="30" xfId="37" applyNumberFormat="1" applyFont="1" applyFill="1" applyBorder="1" applyAlignment="1">
      <alignment horizontal="center" vertical="center"/>
    </xf>
    <xf numFmtId="177" fontId="25" fillId="0" borderId="30" xfId="37" applyNumberFormat="1" applyFont="1" applyFill="1" applyBorder="1" applyAlignment="1">
      <alignment horizontal="center" vertical="center"/>
    </xf>
    <xf numFmtId="49" fontId="25" fillId="0" borderId="0" xfId="37" applyNumberFormat="1" applyFont="1" applyFill="1"/>
    <xf numFmtId="49" fontId="25" fillId="0" borderId="39" xfId="37" applyNumberFormat="1" applyFont="1" applyFill="1" applyBorder="1" applyAlignment="1">
      <alignment horizontal="center" vertical="center"/>
    </xf>
    <xf numFmtId="49" fontId="25" fillId="0" borderId="0" xfId="37" applyNumberFormat="1" applyFont="1" applyFill="1" applyBorder="1" applyAlignment="1">
      <alignment vertical="center"/>
    </xf>
    <xf numFmtId="49" fontId="24" fillId="0" borderId="0" xfId="37" applyNumberFormat="1" applyFont="1" applyFill="1" applyAlignment="1">
      <alignment vertical="center"/>
    </xf>
    <xf numFmtId="49" fontId="25" fillId="0" borderId="0" xfId="37" applyNumberFormat="1" applyFont="1" applyFill="1" applyAlignment="1">
      <alignment vertical="center"/>
    </xf>
    <xf numFmtId="49" fontId="25" fillId="0" borderId="40" xfId="37" applyNumberFormat="1" applyFont="1" applyFill="1" applyBorder="1" applyAlignment="1">
      <alignment vertical="center"/>
    </xf>
    <xf numFmtId="49" fontId="24" fillId="0" borderId="0" xfId="37" applyNumberFormat="1" applyFont="1" applyFill="1"/>
    <xf numFmtId="49" fontId="25" fillId="0" borderId="42" xfId="37" applyNumberFormat="1" applyFont="1" applyFill="1" applyBorder="1" applyAlignment="1">
      <alignment horizontal="center" vertical="center"/>
    </xf>
    <xf numFmtId="0" fontId="25" fillId="30" borderId="43" xfId="37" applyNumberFormat="1" applyFont="1" applyFill="1" applyBorder="1" applyAlignment="1">
      <alignment horizontal="center" vertical="center"/>
    </xf>
    <xf numFmtId="0" fontId="25" fillId="0" borderId="16" xfId="37" applyNumberFormat="1" applyFont="1" applyFill="1" applyBorder="1" applyAlignment="1">
      <alignment horizontal="center" vertical="center"/>
    </xf>
    <xf numFmtId="0" fontId="25" fillId="30" borderId="46" xfId="37" applyNumberFormat="1" applyFont="1" applyFill="1" applyBorder="1" applyAlignment="1">
      <alignment horizontal="center" vertical="center"/>
    </xf>
    <xf numFmtId="0" fontId="25" fillId="30" borderId="48" xfId="37" applyNumberFormat="1" applyFont="1" applyFill="1" applyBorder="1" applyAlignment="1">
      <alignment horizontal="center" vertical="center"/>
    </xf>
    <xf numFmtId="0" fontId="36" fillId="0" borderId="0" xfId="34" applyFont="1" applyAlignment="1"/>
    <xf numFmtId="0" fontId="38" fillId="0" borderId="0" xfId="34" applyFont="1" applyAlignment="1"/>
    <xf numFmtId="0" fontId="36" fillId="0" borderId="0" xfId="34" applyFont="1" applyFill="1" applyAlignment="1"/>
    <xf numFmtId="49" fontId="28" fillId="0" borderId="0" xfId="37" applyNumberFormat="1" applyFont="1"/>
    <xf numFmtId="0" fontId="28" fillId="0" borderId="0" xfId="37" applyFont="1"/>
    <xf numFmtId="49" fontId="29" fillId="0" borderId="0" xfId="37" applyNumberFormat="1" applyFont="1"/>
    <xf numFmtId="177" fontId="28" fillId="0" borderId="0" xfId="37" applyNumberFormat="1" applyFont="1"/>
    <xf numFmtId="0" fontId="9" fillId="0" borderId="0" xfId="35" applyFont="1" applyAlignment="1">
      <alignment vertical="center"/>
    </xf>
    <xf numFmtId="0" fontId="1" fillId="0" borderId="0" xfId="35" applyFont="1" applyAlignment="1">
      <alignment vertical="center"/>
    </xf>
    <xf numFmtId="0" fontId="5" fillId="0" borderId="0" xfId="35" applyFont="1" applyAlignment="1">
      <alignment vertical="center"/>
    </xf>
    <xf numFmtId="0" fontId="18" fillId="0" borderId="0" xfId="35" applyFont="1" applyAlignment="1">
      <alignment vertical="center"/>
    </xf>
    <xf numFmtId="0" fontId="5" fillId="0" borderId="10" xfId="35" applyFont="1" applyBorder="1" applyAlignment="1">
      <alignment vertical="center"/>
    </xf>
    <xf numFmtId="0" fontId="10" fillId="0" borderId="0" xfId="35" applyFont="1" applyBorder="1" applyAlignment="1">
      <alignment horizontal="center"/>
    </xf>
    <xf numFmtId="0" fontId="9" fillId="0" borderId="0" xfId="35" applyFont="1" applyBorder="1" applyAlignment="1"/>
    <xf numFmtId="49" fontId="1" fillId="0" borderId="0" xfId="35" applyNumberFormat="1" applyFont="1" applyBorder="1" applyAlignment="1" applyProtection="1">
      <protection locked="0"/>
    </xf>
    <xf numFmtId="0" fontId="8" fillId="0" borderId="0" xfId="35" applyFont="1" applyAlignment="1">
      <alignment horizontal="center" vertical="center"/>
    </xf>
    <xf numFmtId="0" fontId="1" fillId="0" borderId="0" xfId="35" applyFont="1" applyBorder="1" applyAlignment="1">
      <alignment horizontal="center" vertical="center"/>
    </xf>
    <xf numFmtId="0" fontId="7" fillId="0" borderId="0" xfId="35" applyFont="1" applyAlignment="1">
      <alignment vertical="center"/>
    </xf>
    <xf numFmtId="49" fontId="1" fillId="0" borderId="0" xfId="35" applyNumberFormat="1" applyFont="1" applyBorder="1" applyAlignment="1" applyProtection="1">
      <alignment vertical="center"/>
      <protection locked="0"/>
    </xf>
    <xf numFmtId="0" fontId="8" fillId="0" borderId="58" xfId="35" applyFont="1" applyBorder="1" applyAlignment="1">
      <alignment horizontal="center" vertical="center"/>
    </xf>
    <xf numFmtId="0" fontId="8" fillId="0" borderId="59" xfId="35" applyFont="1" applyBorder="1" applyAlignment="1">
      <alignment horizontal="center" vertical="center"/>
    </xf>
    <xf numFmtId="0" fontId="8" fillId="0" borderId="70" xfId="35" applyFont="1" applyBorder="1" applyAlignment="1">
      <alignment horizontal="center" vertical="center"/>
    </xf>
    <xf numFmtId="0" fontId="8" fillId="0" borderId="60" xfId="35" applyFont="1" applyBorder="1" applyAlignment="1">
      <alignment horizontal="center" vertical="center"/>
    </xf>
    <xf numFmtId="0" fontId="8" fillId="0" borderId="65" xfId="35" applyFont="1" applyBorder="1" applyAlignment="1">
      <alignment horizontal="center" vertical="center"/>
    </xf>
    <xf numFmtId="0" fontId="8" fillId="0" borderId="74" xfId="35" applyFont="1" applyBorder="1" applyAlignment="1">
      <alignment horizontal="center" vertical="center"/>
    </xf>
    <xf numFmtId="0" fontId="8" fillId="0" borderId="76" xfId="35" applyFont="1" applyBorder="1" applyAlignment="1">
      <alignment horizontal="center" vertical="center"/>
    </xf>
    <xf numFmtId="0" fontId="8" fillId="0" borderId="73" xfId="35" applyFont="1" applyBorder="1" applyAlignment="1">
      <alignment horizontal="center" vertical="center"/>
    </xf>
    <xf numFmtId="0" fontId="40" fillId="0" borderId="77" xfId="35" applyFont="1" applyBorder="1" applyAlignment="1">
      <alignment horizontal="center" vertical="center"/>
    </xf>
    <xf numFmtId="0" fontId="8" fillId="0" borderId="77" xfId="35" applyFont="1" applyBorder="1" applyAlignment="1">
      <alignment horizontal="center" vertical="center"/>
    </xf>
    <xf numFmtId="179" fontId="7" fillId="0" borderId="23" xfId="35" applyNumberFormat="1" applyFont="1" applyFill="1" applyBorder="1" applyAlignment="1">
      <alignment horizontal="center" vertical="center"/>
    </xf>
    <xf numFmtId="180" fontId="7" fillId="0" borderId="29" xfId="35" applyNumberFormat="1" applyFont="1" applyFill="1" applyBorder="1" applyAlignment="1">
      <alignment horizontal="center" vertical="center"/>
    </xf>
    <xf numFmtId="180" fontId="7" fillId="0" borderId="53" xfId="35" applyNumberFormat="1" applyFont="1" applyFill="1" applyBorder="1" applyAlignment="1">
      <alignment vertical="center"/>
    </xf>
    <xf numFmtId="176" fontId="7" fillId="0" borderId="53" xfId="35" applyNumberFormat="1" applyFont="1" applyFill="1" applyBorder="1" applyAlignment="1">
      <alignment vertical="center"/>
    </xf>
    <xf numFmtId="180" fontId="7" fillId="0" borderId="25" xfId="35" applyNumberFormat="1" applyFont="1" applyFill="1" applyBorder="1" applyAlignment="1">
      <alignment horizontal="center" vertical="center"/>
    </xf>
    <xf numFmtId="180" fontId="7" fillId="0" borderId="66" xfId="35" applyNumberFormat="1" applyFont="1" applyFill="1" applyBorder="1" applyAlignment="1">
      <alignment vertical="center"/>
    </xf>
    <xf numFmtId="176" fontId="7" fillId="0" borderId="66" xfId="35" applyNumberFormat="1" applyFont="1" applyFill="1" applyBorder="1" applyAlignment="1">
      <alignment vertical="center"/>
    </xf>
    <xf numFmtId="0" fontId="8" fillId="0" borderId="61" xfId="35" applyFont="1" applyFill="1" applyBorder="1" applyAlignment="1" applyProtection="1">
      <alignment vertical="center"/>
      <protection locked="0"/>
    </xf>
    <xf numFmtId="180" fontId="7" fillId="0" borderId="29" xfId="35" applyNumberFormat="1" applyFont="1" applyFill="1" applyBorder="1" applyAlignment="1" applyProtection="1">
      <alignment vertical="center"/>
      <protection locked="0"/>
    </xf>
    <xf numFmtId="180" fontId="7" fillId="0" borderId="75" xfId="35" applyNumberFormat="1" applyFont="1" applyFill="1" applyBorder="1" applyAlignment="1" applyProtection="1">
      <alignment vertical="center"/>
      <protection locked="0"/>
    </xf>
    <xf numFmtId="180" fontId="7" fillId="0" borderId="25" xfId="35" applyNumberFormat="1" applyFont="1" applyFill="1" applyBorder="1" applyAlignment="1" applyProtection="1">
      <alignment vertical="center"/>
      <protection locked="0"/>
    </xf>
    <xf numFmtId="176" fontId="7" fillId="0" borderId="26" xfId="35" applyNumberFormat="1" applyFont="1" applyFill="1" applyBorder="1" applyAlignment="1">
      <alignment vertical="center"/>
    </xf>
    <xf numFmtId="176" fontId="7" fillId="0" borderId="71" xfId="35" applyNumberFormat="1" applyFont="1" applyFill="1" applyBorder="1" applyAlignment="1">
      <alignment vertical="center"/>
    </xf>
    <xf numFmtId="181" fontId="7" fillId="0" borderId="14" xfId="35" applyNumberFormat="1" applyFont="1" applyFill="1" applyBorder="1" applyAlignment="1">
      <alignment vertical="center"/>
    </xf>
    <xf numFmtId="181" fontId="7" fillId="0" borderId="17" xfId="35" applyNumberFormat="1" applyFont="1" applyFill="1" applyBorder="1" applyAlignment="1">
      <alignment vertical="center"/>
    </xf>
    <xf numFmtId="181" fontId="7" fillId="0" borderId="15" xfId="35" applyNumberFormat="1" applyFont="1" applyFill="1" applyBorder="1" applyAlignment="1">
      <alignment vertical="center"/>
    </xf>
    <xf numFmtId="0" fontId="7" fillId="0" borderId="61" xfId="35" applyFont="1" applyFill="1" applyBorder="1" applyAlignment="1" applyProtection="1">
      <alignment vertical="center"/>
      <protection locked="0"/>
    </xf>
    <xf numFmtId="180" fontId="7" fillId="0" borderId="80" xfId="35" applyNumberFormat="1" applyFont="1" applyFill="1" applyBorder="1" applyAlignment="1">
      <alignment horizontal="center" vertical="center"/>
    </xf>
    <xf numFmtId="176" fontId="7" fillId="0" borderId="57" xfId="35" applyNumberFormat="1" applyFont="1" applyFill="1" applyBorder="1" applyAlignment="1">
      <alignment vertical="center"/>
    </xf>
    <xf numFmtId="180" fontId="7" fillId="0" borderId="28" xfId="35" applyNumberFormat="1" applyFont="1" applyFill="1" applyBorder="1" applyAlignment="1">
      <alignment horizontal="center" vertical="center"/>
    </xf>
    <xf numFmtId="176" fontId="7" fillId="0" borderId="67" xfId="35" applyNumberFormat="1" applyFont="1" applyFill="1" applyBorder="1" applyAlignment="1">
      <alignment vertical="center"/>
    </xf>
    <xf numFmtId="0" fontId="7" fillId="0" borderId="62" xfId="35" applyFont="1" applyFill="1" applyBorder="1" applyAlignment="1" applyProtection="1">
      <alignment vertical="center"/>
      <protection locked="0"/>
    </xf>
    <xf numFmtId="176" fontId="7" fillId="0" borderId="78" xfId="35" applyNumberFormat="1" applyFont="1" applyFill="1" applyBorder="1" applyAlignment="1">
      <alignment vertical="center"/>
    </xf>
    <xf numFmtId="176" fontId="7" fillId="0" borderId="45" xfId="35" applyNumberFormat="1" applyFont="1" applyFill="1" applyBorder="1" applyAlignment="1">
      <alignment vertical="center"/>
    </xf>
    <xf numFmtId="181" fontId="7" fillId="0" borderId="16" xfId="35" applyNumberFormat="1" applyFont="1" applyFill="1" applyBorder="1" applyAlignment="1">
      <alignment vertical="center"/>
    </xf>
    <xf numFmtId="49" fontId="2" fillId="0" borderId="18" xfId="35" applyNumberFormat="1" applyFont="1" applyFill="1" applyBorder="1" applyAlignment="1">
      <alignment horizontal="center" vertical="center"/>
    </xf>
    <xf numFmtId="180" fontId="7" fillId="0" borderId="32" xfId="35" applyNumberFormat="1" applyFont="1" applyFill="1" applyBorder="1" applyAlignment="1" applyProtection="1">
      <alignment horizontal="center" vertical="center"/>
    </xf>
    <xf numFmtId="180" fontId="7" fillId="0" borderId="54" xfId="35" applyNumberFormat="1" applyFont="1" applyFill="1" applyBorder="1" applyAlignment="1" applyProtection="1">
      <alignment vertical="center"/>
    </xf>
    <xf numFmtId="176" fontId="7" fillId="0" borderId="54" xfId="35" applyNumberFormat="1" applyFont="1" applyFill="1" applyBorder="1" applyAlignment="1" applyProtection="1">
      <alignment vertical="center"/>
    </xf>
    <xf numFmtId="180" fontId="7" fillId="0" borderId="27" xfId="35" applyNumberFormat="1" applyFont="1" applyFill="1" applyBorder="1" applyAlignment="1" applyProtection="1">
      <alignment horizontal="center" vertical="center"/>
    </xf>
    <xf numFmtId="180" fontId="7" fillId="0" borderId="68" xfId="35" applyNumberFormat="1" applyFont="1" applyFill="1" applyBorder="1" applyAlignment="1" applyProtection="1">
      <alignment vertical="center"/>
    </xf>
    <xf numFmtId="176" fontId="7" fillId="0" borderId="68" xfId="35" applyNumberFormat="1" applyFont="1" applyFill="1" applyBorder="1" applyAlignment="1" applyProtection="1">
      <alignment vertical="center"/>
    </xf>
    <xf numFmtId="0" fontId="7" fillId="0" borderId="63" xfId="35" applyFont="1" applyFill="1" applyBorder="1" applyAlignment="1" applyProtection="1">
      <alignment vertical="center"/>
      <protection locked="0"/>
    </xf>
    <xf numFmtId="180" fontId="7" fillId="0" borderId="32" xfId="35" applyNumberFormat="1" applyFont="1" applyFill="1" applyBorder="1" applyAlignment="1" applyProtection="1">
      <alignment vertical="center"/>
    </xf>
    <xf numFmtId="180" fontId="7" fillId="0" borderId="51" xfId="35" applyNumberFormat="1" applyFont="1" applyFill="1" applyBorder="1" applyAlignment="1" applyProtection="1">
      <alignment vertical="center"/>
    </xf>
    <xf numFmtId="180" fontId="7" fillId="0" borderId="27" xfId="35" applyNumberFormat="1" applyFont="1" applyFill="1" applyBorder="1" applyAlignment="1" applyProtection="1">
      <alignment vertical="center"/>
    </xf>
    <xf numFmtId="176" fontId="7" fillId="0" borderId="0" xfId="35" applyNumberFormat="1" applyFont="1" applyFill="1" applyBorder="1" applyAlignment="1" applyProtection="1">
      <alignment vertical="center"/>
    </xf>
    <xf numFmtId="176" fontId="7" fillId="0" borderId="68" xfId="35" applyNumberFormat="1" applyFont="1" applyFill="1" applyBorder="1" applyAlignment="1" applyProtection="1">
      <alignment vertical="center"/>
      <protection locked="0"/>
    </xf>
    <xf numFmtId="176" fontId="7" fillId="0" borderId="10" xfId="35" applyNumberFormat="1" applyFont="1" applyFill="1" applyBorder="1" applyAlignment="1" applyProtection="1">
      <alignment vertical="center"/>
    </xf>
    <xf numFmtId="0" fontId="7" fillId="0" borderId="31" xfId="35" applyFont="1" applyFill="1" applyBorder="1" applyAlignment="1" applyProtection="1">
      <alignment vertical="center"/>
    </xf>
    <xf numFmtId="0" fontId="7" fillId="0" borderId="81" xfId="35" applyFont="1" applyFill="1" applyBorder="1" applyAlignment="1" applyProtection="1">
      <alignment vertical="center"/>
    </xf>
    <xf numFmtId="49" fontId="8" fillId="0" borderId="19" xfId="35" applyNumberFormat="1" applyFont="1" applyFill="1" applyBorder="1" applyAlignment="1">
      <alignment horizontal="center" vertical="center"/>
    </xf>
    <xf numFmtId="0" fontId="7" fillId="0" borderId="50" xfId="35" applyFont="1" applyFill="1" applyBorder="1" applyAlignment="1">
      <alignment vertical="center"/>
    </xf>
    <xf numFmtId="0" fontId="7" fillId="0" borderId="55" xfId="35" applyFont="1" applyFill="1" applyBorder="1" applyAlignment="1">
      <alignment vertical="center"/>
    </xf>
    <xf numFmtId="176" fontId="7" fillId="0" borderId="55" xfId="35" applyNumberFormat="1" applyFont="1" applyFill="1" applyBorder="1" applyAlignment="1">
      <alignment vertical="center"/>
    </xf>
    <xf numFmtId="0" fontId="7" fillId="0" borderId="56" xfId="35" applyFont="1" applyFill="1" applyBorder="1" applyAlignment="1">
      <alignment vertical="center"/>
    </xf>
    <xf numFmtId="0" fontId="7" fillId="0" borderId="69" xfId="35" applyFont="1" applyFill="1" applyBorder="1" applyAlignment="1">
      <alignment vertical="center"/>
    </xf>
    <xf numFmtId="176" fontId="7" fillId="0" borderId="69" xfId="35" applyNumberFormat="1" applyFont="1" applyFill="1" applyBorder="1" applyAlignment="1">
      <alignment vertical="center"/>
    </xf>
    <xf numFmtId="0" fontId="7" fillId="0" borderId="64" xfId="35" applyFont="1" applyFill="1" applyBorder="1" applyAlignment="1">
      <alignment vertical="center"/>
    </xf>
    <xf numFmtId="0" fontId="7" fillId="0" borderId="52" xfId="35" applyFont="1" applyFill="1" applyBorder="1" applyAlignment="1">
      <alignment vertical="center"/>
    </xf>
    <xf numFmtId="176" fontId="7" fillId="0" borderId="79" xfId="35" applyNumberFormat="1" applyFont="1" applyFill="1" applyBorder="1" applyAlignment="1">
      <alignment vertical="center"/>
    </xf>
    <xf numFmtId="176" fontId="7" fillId="0" borderId="72" xfId="35" applyNumberFormat="1" applyFont="1" applyFill="1" applyBorder="1" applyAlignment="1">
      <alignment vertical="center"/>
    </xf>
    <xf numFmtId="0" fontId="7" fillId="0" borderId="20" xfId="35" applyFont="1" applyFill="1" applyBorder="1" applyAlignment="1">
      <alignment vertical="center"/>
    </xf>
    <xf numFmtId="0" fontId="7" fillId="0" borderId="22" xfId="35" applyFont="1" applyFill="1" applyBorder="1" applyAlignment="1">
      <alignment vertical="center"/>
    </xf>
    <xf numFmtId="0" fontId="5" fillId="0" borderId="0" xfId="35" applyFont="1" applyFill="1" applyAlignment="1">
      <alignment vertical="center"/>
    </xf>
    <xf numFmtId="49" fontId="5" fillId="0" borderId="0" xfId="35" applyNumberFormat="1" applyFont="1" applyAlignment="1">
      <alignment vertical="center"/>
    </xf>
    <xf numFmtId="177" fontId="25" fillId="0" borderId="32" xfId="36" applyNumberFormat="1" applyFont="1" applyBorder="1" applyAlignment="1">
      <alignment horizontal="center"/>
    </xf>
    <xf numFmtId="177" fontId="25" fillId="0" borderId="10" xfId="36" applyNumberFormat="1" applyFont="1" applyFill="1" applyBorder="1" applyAlignment="1">
      <alignment horizontal="center"/>
    </xf>
    <xf numFmtId="177" fontId="25" fillId="0" borderId="30" xfId="36" applyNumberFormat="1" applyFont="1" applyBorder="1" applyAlignment="1">
      <alignment horizontal="center"/>
    </xf>
    <xf numFmtId="177" fontId="25" fillId="0" borderId="32" xfId="36" applyNumberFormat="1" applyFont="1" applyFill="1" applyBorder="1" applyAlignment="1">
      <alignment horizontal="center"/>
    </xf>
    <xf numFmtId="177" fontId="25" fillId="0" borderId="30" xfId="36" applyNumberFormat="1" applyFont="1" applyFill="1" applyBorder="1" applyAlignment="1">
      <alignment horizontal="center"/>
    </xf>
    <xf numFmtId="177" fontId="25" fillId="0" borderId="16" xfId="36" applyNumberFormat="1" applyFont="1" applyFill="1" applyBorder="1"/>
    <xf numFmtId="0" fontId="25" fillId="0" borderId="16" xfId="36" applyNumberFormat="1" applyFont="1" applyFill="1" applyBorder="1" applyAlignment="1">
      <alignment horizontal="center"/>
    </xf>
    <xf numFmtId="49" fontId="42" fillId="0" borderId="0" xfId="36" applyNumberFormat="1" applyFont="1"/>
    <xf numFmtId="49" fontId="42" fillId="0" borderId="0" xfId="36" applyNumberFormat="1" applyFont="1" applyBorder="1"/>
    <xf numFmtId="0" fontId="42" fillId="0" borderId="0" xfId="36" applyFont="1"/>
    <xf numFmtId="49" fontId="43" fillId="0" borderId="0" xfId="36" applyNumberFormat="1" applyFont="1"/>
    <xf numFmtId="177" fontId="42" fillId="0" borderId="0" xfId="36" applyNumberFormat="1" applyFont="1"/>
    <xf numFmtId="49" fontId="24" fillId="0" borderId="0" xfId="38" applyNumberFormat="1" applyFont="1"/>
    <xf numFmtId="49" fontId="24" fillId="0" borderId="0" xfId="38" applyNumberFormat="1" applyFont="1" applyBorder="1"/>
    <xf numFmtId="49" fontId="25" fillId="31" borderId="0" xfId="38" applyNumberFormat="1" applyFont="1" applyFill="1" applyBorder="1" applyAlignment="1">
      <alignment horizontal="center"/>
    </xf>
    <xf numFmtId="49" fontId="25" fillId="0" borderId="0" xfId="38" applyNumberFormat="1" applyFont="1" applyBorder="1" applyAlignment="1">
      <alignment horizontal="center"/>
    </xf>
    <xf numFmtId="49" fontId="25" fillId="0" borderId="0" xfId="38" applyNumberFormat="1" applyFont="1" applyBorder="1" applyAlignment="1">
      <alignment horizontal="center" vertical="top" wrapText="1"/>
    </xf>
    <xf numFmtId="49" fontId="25" fillId="0" borderId="0" xfId="38" applyNumberFormat="1" applyFont="1" applyFill="1" applyBorder="1" applyAlignment="1">
      <alignment vertical="top" wrapText="1"/>
    </xf>
    <xf numFmtId="49" fontId="25" fillId="0" borderId="0" xfId="38" applyNumberFormat="1" applyFont="1" applyBorder="1" applyAlignment="1">
      <alignment vertical="top" wrapText="1"/>
    </xf>
    <xf numFmtId="49" fontId="25" fillId="0" borderId="0" xfId="38" applyNumberFormat="1" applyFont="1" applyAlignment="1">
      <alignment horizontal="left"/>
    </xf>
    <xf numFmtId="49" fontId="25" fillId="0" borderId="34" xfId="38" applyNumberFormat="1" applyFont="1" applyBorder="1"/>
    <xf numFmtId="49" fontId="25" fillId="0" borderId="18" xfId="38" applyNumberFormat="1" applyFont="1" applyFill="1" applyBorder="1" applyAlignment="1">
      <alignment horizontal="center"/>
    </xf>
    <xf numFmtId="49" fontId="25" fillId="0" borderId="35" xfId="38" applyNumberFormat="1" applyFont="1" applyBorder="1"/>
    <xf numFmtId="49" fontId="25" fillId="0" borderId="0" xfId="38" applyNumberFormat="1" applyFont="1" applyBorder="1"/>
    <xf numFmtId="49" fontId="25" fillId="0" borderId="0" xfId="38" applyNumberFormat="1" applyFont="1"/>
    <xf numFmtId="49" fontId="25" fillId="0" borderId="30" xfId="38" applyNumberFormat="1" applyFont="1" applyBorder="1"/>
    <xf numFmtId="49" fontId="25" fillId="0" borderId="10" xfId="38" applyNumberFormat="1" applyFont="1" applyBorder="1"/>
    <xf numFmtId="49" fontId="25" fillId="0" borderId="36" xfId="38" applyNumberFormat="1" applyFont="1" applyBorder="1" applyAlignment="1">
      <alignment horizontal="center"/>
    </xf>
    <xf numFmtId="0" fontId="25" fillId="0" borderId="18" xfId="38" applyNumberFormat="1" applyFont="1" applyFill="1" applyBorder="1"/>
    <xf numFmtId="49" fontId="25" fillId="0" borderId="35" xfId="38" applyNumberFormat="1" applyFont="1" applyFill="1" applyBorder="1" applyAlignment="1">
      <alignment horizontal="center"/>
    </xf>
    <xf numFmtId="49" fontId="25" fillId="0" borderId="32" xfId="38" applyNumberFormat="1" applyFont="1" applyBorder="1" applyAlignment="1">
      <alignment horizontal="center"/>
    </xf>
    <xf numFmtId="49" fontId="25" fillId="0" borderId="10" xfId="38" applyNumberFormat="1" applyFont="1" applyFill="1" applyBorder="1" applyAlignment="1">
      <alignment horizontal="center"/>
    </xf>
    <xf numFmtId="0" fontId="25" fillId="0" borderId="10" xfId="38" applyNumberFormat="1" applyFont="1" applyFill="1" applyBorder="1" applyAlignment="1">
      <alignment horizontal="center"/>
    </xf>
    <xf numFmtId="177" fontId="25" fillId="0" borderId="32" xfId="38" applyNumberFormat="1" applyFont="1" applyBorder="1" applyAlignment="1">
      <alignment horizontal="center"/>
    </xf>
    <xf numFmtId="177" fontId="25" fillId="0" borderId="10" xfId="38" applyNumberFormat="1" applyFont="1" applyFill="1" applyBorder="1" applyAlignment="1">
      <alignment horizontal="center"/>
    </xf>
    <xf numFmtId="49" fontId="25" fillId="0" borderId="37" xfId="38" applyNumberFormat="1" applyFont="1" applyFill="1" applyBorder="1" applyAlignment="1">
      <alignment horizontal="center"/>
    </xf>
    <xf numFmtId="49" fontId="25" fillId="0" borderId="34" xfId="38" applyNumberFormat="1" applyFont="1" applyBorder="1" applyAlignment="1">
      <alignment horizontal="center"/>
    </xf>
    <xf numFmtId="49" fontId="25" fillId="0" borderId="36" xfId="38" applyNumberFormat="1" applyFont="1" applyFill="1" applyBorder="1" applyAlignment="1">
      <alignment horizontal="center"/>
    </xf>
    <xf numFmtId="49" fontId="25" fillId="0" borderId="32" xfId="38" applyNumberFormat="1" applyFont="1" applyFill="1" applyBorder="1" applyAlignment="1">
      <alignment horizontal="center"/>
    </xf>
    <xf numFmtId="49" fontId="25" fillId="0" borderId="30" xfId="38" applyNumberFormat="1" applyFont="1" applyBorder="1" applyAlignment="1">
      <alignment horizontal="center"/>
    </xf>
    <xf numFmtId="0" fontId="25" fillId="0" borderId="32" xfId="38" applyNumberFormat="1" applyFont="1" applyFill="1" applyBorder="1" applyAlignment="1">
      <alignment horizontal="center"/>
    </xf>
    <xf numFmtId="177" fontId="25" fillId="0" borderId="30" xfId="38" applyNumberFormat="1" applyFont="1" applyBorder="1" applyAlignment="1">
      <alignment horizontal="center"/>
    </xf>
    <xf numFmtId="177" fontId="25" fillId="0" borderId="32" xfId="38" applyNumberFormat="1" applyFont="1" applyFill="1" applyBorder="1" applyAlignment="1">
      <alignment horizontal="center"/>
    </xf>
    <xf numFmtId="49" fontId="25" fillId="0" borderId="18" xfId="38" applyNumberFormat="1" applyFont="1" applyFill="1" applyBorder="1"/>
    <xf numFmtId="49" fontId="25" fillId="0" borderId="38" xfId="38" applyNumberFormat="1" applyFont="1" applyFill="1" applyBorder="1" applyAlignment="1">
      <alignment horizontal="center"/>
    </xf>
    <xf numFmtId="49" fontId="25" fillId="0" borderId="0" xfId="38" applyNumberFormat="1" applyFont="1" applyFill="1" applyBorder="1" applyAlignment="1">
      <alignment horizontal="center"/>
    </xf>
    <xf numFmtId="49" fontId="25" fillId="0" borderId="39" xfId="38" applyNumberFormat="1" applyFont="1" applyBorder="1" applyAlignment="1">
      <alignment horizontal="center"/>
    </xf>
    <xf numFmtId="49" fontId="25" fillId="0" borderId="34" xfId="38" applyNumberFormat="1" applyFont="1" applyFill="1" applyBorder="1" applyAlignment="1">
      <alignment horizontal="center"/>
    </xf>
    <xf numFmtId="49" fontId="25" fillId="0" borderId="30" xfId="38" applyNumberFormat="1" applyFont="1" applyFill="1" applyBorder="1" applyAlignment="1">
      <alignment horizontal="center"/>
    </xf>
    <xf numFmtId="0" fontId="25" fillId="0" borderId="30" xfId="38" applyNumberFormat="1" applyFont="1" applyFill="1" applyBorder="1" applyAlignment="1">
      <alignment horizontal="center"/>
    </xf>
    <xf numFmtId="177" fontId="25" fillId="0" borderId="30" xfId="38" applyNumberFormat="1" applyFont="1" applyFill="1" applyBorder="1" applyAlignment="1">
      <alignment horizontal="center"/>
    </xf>
    <xf numFmtId="49" fontId="25" fillId="0" borderId="38" xfId="38" applyNumberFormat="1" applyFont="1" applyBorder="1"/>
    <xf numFmtId="49" fontId="25" fillId="0" borderId="39" xfId="38" applyNumberFormat="1" applyFont="1" applyFill="1" applyBorder="1"/>
    <xf numFmtId="49" fontId="24" fillId="33" borderId="0" xfId="38" applyNumberFormat="1" applyFont="1" applyFill="1"/>
    <xf numFmtId="49" fontId="25" fillId="33" borderId="0" xfId="38" applyNumberFormat="1" applyFont="1" applyFill="1"/>
    <xf numFmtId="49" fontId="25" fillId="33" borderId="40" xfId="38" applyNumberFormat="1" applyFont="1" applyFill="1" applyBorder="1"/>
    <xf numFmtId="49" fontId="24" fillId="33" borderId="0" xfId="38" applyNumberFormat="1" applyFont="1" applyFill="1" applyBorder="1"/>
    <xf numFmtId="49" fontId="25" fillId="0" borderId="41" xfId="38" applyNumberFormat="1" applyFont="1" applyBorder="1" applyAlignment="1">
      <alignment horizontal="center"/>
    </xf>
    <xf numFmtId="49" fontId="25" fillId="0" borderId="42" xfId="38" applyNumberFormat="1" applyFont="1" applyBorder="1" applyAlignment="1">
      <alignment horizontal="center"/>
    </xf>
    <xf numFmtId="0" fontId="25" fillId="30" borderId="43" xfId="38" applyNumberFormat="1" applyFont="1" applyFill="1" applyBorder="1"/>
    <xf numFmtId="0" fontId="25" fillId="30" borderId="43" xfId="38" applyNumberFormat="1" applyFont="1" applyFill="1" applyBorder="1" applyAlignment="1">
      <alignment horizontal="center" wrapText="1"/>
    </xf>
    <xf numFmtId="0" fontId="25" fillId="30" borderId="44" xfId="38" applyNumberFormat="1" applyFont="1" applyFill="1" applyBorder="1"/>
    <xf numFmtId="0" fontId="25" fillId="30" borderId="44" xfId="38" applyNumberFormat="1" applyFont="1" applyFill="1" applyBorder="1" applyAlignment="1">
      <alignment horizontal="center"/>
    </xf>
    <xf numFmtId="0" fontId="25" fillId="0" borderId="16" xfId="38" applyNumberFormat="1" applyFont="1" applyFill="1" applyBorder="1"/>
    <xf numFmtId="0" fontId="25" fillId="0" borderId="45" xfId="38" applyNumberFormat="1" applyFont="1" applyFill="1" applyBorder="1" applyAlignment="1">
      <alignment horizontal="center"/>
    </xf>
    <xf numFmtId="49" fontId="25" fillId="30" borderId="46" xfId="38" applyNumberFormat="1" applyFont="1" applyFill="1" applyBorder="1" applyAlignment="1">
      <alignment horizontal="right"/>
    </xf>
    <xf numFmtId="49" fontId="25" fillId="30" borderId="47" xfId="38" applyNumberFormat="1" applyFont="1" applyFill="1" applyBorder="1" applyAlignment="1">
      <alignment horizontal="right"/>
    </xf>
    <xf numFmtId="49" fontId="25" fillId="30" borderId="47" xfId="38" applyNumberFormat="1" applyFont="1" applyFill="1" applyBorder="1" applyAlignment="1">
      <alignment horizontal="center"/>
    </xf>
    <xf numFmtId="0" fontId="25" fillId="0" borderId="16" xfId="38" applyNumberFormat="1" applyFont="1" applyFill="1" applyBorder="1" applyAlignment="1">
      <alignment horizontal="center"/>
    </xf>
    <xf numFmtId="49" fontId="25" fillId="0" borderId="45" xfId="38" applyNumberFormat="1" applyFont="1" applyFill="1" applyBorder="1" applyAlignment="1">
      <alignment horizontal="center"/>
    </xf>
    <xf numFmtId="187" fontId="24" fillId="0" borderId="0" xfId="38" applyNumberFormat="1" applyFont="1" applyAlignment="1"/>
    <xf numFmtId="49" fontId="25" fillId="30" borderId="48" xfId="38" applyNumberFormat="1" applyFont="1" applyFill="1" applyBorder="1" applyAlignment="1">
      <alignment horizontal="right"/>
    </xf>
    <xf numFmtId="177" fontId="25" fillId="30" borderId="48" xfId="38" applyNumberFormat="1" applyFont="1" applyFill="1" applyBorder="1" applyAlignment="1">
      <alignment horizontal="right"/>
    </xf>
    <xf numFmtId="49" fontId="25" fillId="30" borderId="49" xfId="38" applyNumberFormat="1" applyFont="1" applyFill="1" applyBorder="1" applyAlignment="1">
      <alignment horizontal="right"/>
    </xf>
    <xf numFmtId="49" fontId="25" fillId="30" borderId="49" xfId="38" applyNumberFormat="1" applyFont="1" applyFill="1" applyBorder="1" applyAlignment="1">
      <alignment horizontal="center"/>
    </xf>
    <xf numFmtId="49" fontId="42" fillId="0" borderId="0" xfId="38" applyNumberFormat="1" applyFont="1"/>
    <xf numFmtId="49" fontId="42" fillId="0" borderId="0" xfId="38" applyNumberFormat="1" applyFont="1" applyBorder="1"/>
    <xf numFmtId="0" fontId="42" fillId="0" borderId="0" xfId="38" applyFont="1"/>
    <xf numFmtId="49" fontId="43" fillId="0" borderId="0" xfId="38" applyNumberFormat="1" applyFont="1"/>
    <xf numFmtId="177" fontId="42" fillId="0" borderId="0" xfId="38" applyNumberFormat="1" applyFont="1"/>
    <xf numFmtId="0" fontId="44" fillId="0" borderId="0" xfId="0" applyFont="1"/>
    <xf numFmtId="0" fontId="44" fillId="26" borderId="0" xfId="0" applyNumberFormat="1" applyFont="1" applyFill="1"/>
    <xf numFmtId="0" fontId="11" fillId="26" borderId="14" xfId="0" applyFont="1" applyFill="1" applyBorder="1" applyAlignment="1">
      <alignment horizontal="right"/>
    </xf>
    <xf numFmtId="0" fontId="11" fillId="0" borderId="14" xfId="0" applyFont="1" applyBorder="1" applyAlignment="1">
      <alignment horizontal="center"/>
    </xf>
    <xf numFmtId="0" fontId="45" fillId="0" borderId="0" xfId="0" applyFont="1"/>
    <xf numFmtId="0" fontId="16" fillId="0" borderId="0" xfId="0" applyFont="1"/>
    <xf numFmtId="49" fontId="11" fillId="0" borderId="14" xfId="0" applyNumberFormat="1" applyFont="1" applyFill="1" applyBorder="1" applyAlignment="1" applyProtection="1">
      <alignment horizontal="center" vertical="center"/>
    </xf>
    <xf numFmtId="188" fontId="11" fillId="0" borderId="14" xfId="0" applyNumberFormat="1" applyFont="1" applyFill="1" applyBorder="1" applyAlignment="1" applyProtection="1">
      <alignment horizontal="center" vertical="center" shrinkToFit="1"/>
    </xf>
    <xf numFmtId="188" fontId="11" fillId="0" borderId="14" xfId="0" applyNumberFormat="1" applyFont="1" applyFill="1" applyBorder="1" applyAlignment="1" applyProtection="1">
      <alignment horizontal="center" vertical="center"/>
    </xf>
    <xf numFmtId="188" fontId="11" fillId="0" borderId="33" xfId="0" applyNumberFormat="1" applyFont="1" applyFill="1" applyBorder="1" applyAlignment="1" applyProtection="1">
      <alignment horizontal="center" vertical="center"/>
    </xf>
    <xf numFmtId="49" fontId="11" fillId="0" borderId="33" xfId="0" applyNumberFormat="1" applyFont="1" applyFill="1" applyBorder="1" applyAlignment="1" applyProtection="1">
      <alignment horizontal="center" vertical="center"/>
    </xf>
    <xf numFmtId="188" fontId="11" fillId="0" borderId="33" xfId="0" applyNumberFormat="1" applyFont="1" applyFill="1" applyBorder="1" applyAlignment="1" applyProtection="1">
      <alignment horizontal="center" vertical="center" shrinkToFit="1"/>
    </xf>
    <xf numFmtId="188" fontId="22" fillId="0" borderId="33" xfId="0" applyNumberFormat="1" applyFont="1" applyFill="1" applyBorder="1" applyAlignment="1" applyProtection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47" fillId="0" borderId="14" xfId="0" applyFont="1" applyBorder="1" applyAlignment="1">
      <alignment vertical="center"/>
    </xf>
    <xf numFmtId="0" fontId="10" fillId="0" borderId="0" xfId="0" applyFont="1" applyAlignment="1"/>
    <xf numFmtId="184" fontId="11" fillId="24" borderId="14" xfId="0" applyNumberFormat="1" applyFont="1" applyFill="1" applyBorder="1" applyAlignment="1"/>
    <xf numFmtId="184" fontId="11" fillId="0" borderId="14" xfId="0" applyNumberFormat="1" applyFont="1" applyFill="1" applyBorder="1" applyAlignment="1"/>
    <xf numFmtId="184" fontId="11" fillId="25" borderId="14" xfId="0" applyNumberFormat="1" applyFont="1" applyFill="1" applyBorder="1" applyAlignment="1"/>
    <xf numFmtId="184" fontId="11" fillId="0" borderId="14" xfId="36" applyNumberFormat="1" applyFont="1" applyFill="1" applyBorder="1" applyAlignment="1">
      <alignment horizontal="center"/>
    </xf>
    <xf numFmtId="184" fontId="11" fillId="0" borderId="14" xfId="36" applyNumberFormat="1" applyFont="1" applyBorder="1"/>
    <xf numFmtId="184" fontId="11" fillId="33" borderId="14" xfId="36" applyNumberFormat="1" applyFont="1" applyFill="1" applyBorder="1" applyAlignment="1">
      <alignment horizontal="center"/>
    </xf>
    <xf numFmtId="184" fontId="11" fillId="24" borderId="14" xfId="0" applyNumberFormat="1" applyFont="1" applyFill="1" applyBorder="1" applyAlignment="1">
      <alignment horizontal="center"/>
    </xf>
    <xf numFmtId="184" fontId="11" fillId="0" borderId="14" xfId="0" applyNumberFormat="1" applyFont="1" applyFill="1" applyBorder="1" applyAlignment="1">
      <alignment horizontal="center"/>
    </xf>
    <xf numFmtId="184" fontId="11" fillId="25" borderId="14" xfId="0" applyNumberFormat="1" applyFont="1" applyFill="1" applyBorder="1" applyAlignment="1">
      <alignment horizontal="center"/>
    </xf>
    <xf numFmtId="184" fontId="11" fillId="0" borderId="14" xfId="36" applyNumberFormat="1" applyFont="1" applyBorder="1" applyAlignment="1">
      <alignment horizontal="center"/>
    </xf>
    <xf numFmtId="179" fontId="11" fillId="0" borderId="0" xfId="0" applyNumberFormat="1" applyFont="1" applyAlignment="1">
      <alignment horizontal="center"/>
    </xf>
    <xf numFmtId="49" fontId="48" fillId="31" borderId="0" xfId="36" applyNumberFormat="1" applyFont="1" applyFill="1" applyBorder="1" applyAlignment="1">
      <alignment horizontal="center"/>
    </xf>
    <xf numFmtId="49" fontId="48" fillId="0" borderId="0" xfId="36" applyNumberFormat="1" applyFont="1" applyBorder="1" applyAlignment="1">
      <alignment horizontal="center"/>
    </xf>
    <xf numFmtId="49" fontId="48" fillId="0" borderId="0" xfId="36" applyNumberFormat="1" applyFont="1" applyBorder="1" applyAlignment="1">
      <alignment horizontal="center" vertical="top" wrapText="1"/>
    </xf>
    <xf numFmtId="49" fontId="48" fillId="0" borderId="0" xfId="36" applyNumberFormat="1" applyFont="1" applyFill="1" applyBorder="1" applyAlignment="1">
      <alignment vertical="top" wrapText="1"/>
    </xf>
    <xf numFmtId="49" fontId="48" fillId="0" borderId="0" xfId="36" applyNumberFormat="1" applyFont="1" applyBorder="1" applyAlignment="1">
      <alignment vertical="top" wrapText="1"/>
    </xf>
    <xf numFmtId="49" fontId="51" fillId="0" borderId="0" xfId="36" applyNumberFormat="1" applyFont="1"/>
    <xf numFmtId="49" fontId="48" fillId="0" borderId="34" xfId="36" applyNumberFormat="1" applyFont="1" applyBorder="1"/>
    <xf numFmtId="49" fontId="48" fillId="0" borderId="18" xfId="36" applyNumberFormat="1" applyFont="1" applyFill="1" applyBorder="1" applyAlignment="1">
      <alignment horizontal="center"/>
    </xf>
    <xf numFmtId="49" fontId="48" fillId="0" borderId="35" xfId="36" applyNumberFormat="1" applyFont="1" applyBorder="1"/>
    <xf numFmtId="49" fontId="48" fillId="0" borderId="30" xfId="36" applyNumberFormat="1" applyFont="1" applyBorder="1"/>
    <xf numFmtId="49" fontId="48" fillId="0" borderId="10" xfId="36" applyNumberFormat="1" applyFont="1" applyBorder="1"/>
    <xf numFmtId="49" fontId="48" fillId="0" borderId="36" xfId="36" applyNumberFormat="1" applyFont="1" applyBorder="1" applyAlignment="1">
      <alignment horizontal="center"/>
    </xf>
    <xf numFmtId="0" fontId="48" fillId="0" borderId="18" xfId="36" applyNumberFormat="1" applyFont="1" applyFill="1" applyBorder="1"/>
    <xf numFmtId="49" fontId="48" fillId="0" borderId="35" xfId="36" applyNumberFormat="1" applyFont="1" applyFill="1" applyBorder="1" applyAlignment="1">
      <alignment horizontal="center"/>
    </xf>
    <xf numFmtId="49" fontId="48" fillId="0" borderId="32" xfId="36" applyNumberFormat="1" applyFont="1" applyBorder="1" applyAlignment="1">
      <alignment horizontal="center"/>
    </xf>
    <xf numFmtId="49" fontId="48" fillId="0" borderId="10" xfId="36" applyNumberFormat="1" applyFont="1" applyFill="1" applyBorder="1" applyAlignment="1">
      <alignment horizontal="center"/>
    </xf>
    <xf numFmtId="0" fontId="48" fillId="0" borderId="10" xfId="36" applyNumberFormat="1" applyFont="1" applyFill="1" applyBorder="1" applyAlignment="1">
      <alignment horizontal="center"/>
    </xf>
    <xf numFmtId="177" fontId="48" fillId="0" borderId="32" xfId="36" applyNumberFormat="1" applyFont="1" applyFill="1" applyBorder="1" applyAlignment="1">
      <alignment horizontal="center"/>
    </xf>
    <xf numFmtId="177" fontId="48" fillId="0" borderId="10" xfId="36" applyNumberFormat="1" applyFont="1" applyFill="1" applyBorder="1" applyAlignment="1">
      <alignment horizontal="center"/>
    </xf>
    <xf numFmtId="49" fontId="48" fillId="0" borderId="37" xfId="36" applyNumberFormat="1" applyFont="1" applyFill="1" applyBorder="1" applyAlignment="1">
      <alignment horizontal="center"/>
    </xf>
    <xf numFmtId="49" fontId="48" fillId="0" borderId="34" xfId="36" applyNumberFormat="1" applyFont="1" applyBorder="1" applyAlignment="1">
      <alignment horizontal="center"/>
    </xf>
    <xf numFmtId="49" fontId="48" fillId="0" borderId="36" xfId="36" applyNumberFormat="1" applyFont="1" applyFill="1" applyBorder="1" applyAlignment="1">
      <alignment horizontal="center"/>
    </xf>
    <xf numFmtId="49" fontId="48" fillId="0" borderId="32" xfId="36" applyNumberFormat="1" applyFont="1" applyFill="1" applyBorder="1" applyAlignment="1">
      <alignment horizontal="center"/>
    </xf>
    <xf numFmtId="49" fontId="48" fillId="0" borderId="30" xfId="36" applyNumberFormat="1" applyFont="1" applyBorder="1" applyAlignment="1">
      <alignment horizontal="center"/>
    </xf>
    <xf numFmtId="0" fontId="48" fillId="0" borderId="32" xfId="36" applyNumberFormat="1" applyFont="1" applyFill="1" applyBorder="1" applyAlignment="1">
      <alignment horizontal="center"/>
    </xf>
    <xf numFmtId="177" fontId="48" fillId="0" borderId="30" xfId="36" applyNumberFormat="1" applyFont="1" applyBorder="1" applyAlignment="1">
      <alignment horizontal="center"/>
    </xf>
    <xf numFmtId="49" fontId="48" fillId="0" borderId="18" xfId="36" applyNumberFormat="1" applyFont="1" applyFill="1" applyBorder="1"/>
    <xf numFmtId="49" fontId="48" fillId="0" borderId="38" xfId="36" applyNumberFormat="1" applyFont="1" applyFill="1" applyBorder="1" applyAlignment="1">
      <alignment horizontal="center"/>
    </xf>
    <xf numFmtId="49" fontId="48" fillId="0" borderId="0" xfId="36" applyNumberFormat="1" applyFont="1" applyFill="1" applyBorder="1" applyAlignment="1">
      <alignment horizontal="center"/>
    </xf>
    <xf numFmtId="49" fontId="48" fillId="0" borderId="39" xfId="36" applyNumberFormat="1" applyFont="1" applyBorder="1" applyAlignment="1">
      <alignment horizontal="center"/>
    </xf>
    <xf numFmtId="49" fontId="48" fillId="0" borderId="34" xfId="36" applyNumberFormat="1" applyFont="1" applyFill="1" applyBorder="1" applyAlignment="1">
      <alignment horizontal="center"/>
    </xf>
    <xf numFmtId="49" fontId="48" fillId="0" borderId="30" xfId="36" applyNumberFormat="1" applyFont="1" applyFill="1" applyBorder="1" applyAlignment="1">
      <alignment horizontal="center"/>
    </xf>
    <xf numFmtId="0" fontId="48" fillId="0" borderId="30" xfId="36" applyNumberFormat="1" applyFont="1" applyFill="1" applyBorder="1" applyAlignment="1">
      <alignment horizontal="center"/>
    </xf>
    <xf numFmtId="177" fontId="48" fillId="0" borderId="30" xfId="36" applyNumberFormat="1" applyFont="1" applyFill="1" applyBorder="1" applyAlignment="1">
      <alignment horizontal="center"/>
    </xf>
    <xf numFmtId="49" fontId="48" fillId="0" borderId="38" xfId="36" applyNumberFormat="1" applyFont="1" applyBorder="1"/>
    <xf numFmtId="49" fontId="48" fillId="0" borderId="39" xfId="36" applyNumberFormat="1" applyFont="1" applyFill="1" applyBorder="1"/>
    <xf numFmtId="49" fontId="51" fillId="33" borderId="0" xfId="36" applyNumberFormat="1" applyFont="1" applyFill="1"/>
    <xf numFmtId="49" fontId="48" fillId="33" borderId="0" xfId="36" applyNumberFormat="1" applyFont="1" applyFill="1"/>
    <xf numFmtId="49" fontId="48" fillId="33" borderId="40" xfId="36" applyNumberFormat="1" applyFont="1" applyFill="1" applyBorder="1"/>
    <xf numFmtId="49" fontId="48" fillId="0" borderId="41" xfId="36" applyNumberFormat="1" applyFont="1" applyBorder="1" applyAlignment="1">
      <alignment horizontal="center"/>
    </xf>
    <xf numFmtId="49" fontId="48" fillId="0" borderId="42" xfId="36" applyNumberFormat="1" applyFont="1" applyBorder="1" applyAlignment="1">
      <alignment horizontal="center"/>
    </xf>
    <xf numFmtId="49" fontId="51" fillId="0" borderId="0" xfId="36" applyNumberFormat="1" applyFont="1" applyBorder="1"/>
    <xf numFmtId="0" fontId="48" fillId="30" borderId="43" xfId="36" applyNumberFormat="1" applyFont="1" applyFill="1" applyBorder="1"/>
    <xf numFmtId="0" fontId="48" fillId="30" borderId="43" xfId="36" applyNumberFormat="1" applyFont="1" applyFill="1" applyBorder="1" applyAlignment="1">
      <alignment horizontal="center" wrapText="1"/>
    </xf>
    <xf numFmtId="0" fontId="48" fillId="30" borderId="44" xfId="36" applyNumberFormat="1" applyFont="1" applyFill="1" applyBorder="1"/>
    <xf numFmtId="0" fontId="48" fillId="30" borderId="44" xfId="36" applyNumberFormat="1" applyFont="1" applyFill="1" applyBorder="1" applyAlignment="1">
      <alignment horizontal="center"/>
    </xf>
    <xf numFmtId="177" fontId="48" fillId="0" borderId="16" xfId="36" applyNumberFormat="1" applyFont="1" applyFill="1" applyBorder="1"/>
    <xf numFmtId="0" fontId="48" fillId="0" borderId="16" xfId="36" applyNumberFormat="1" applyFont="1" applyFill="1" applyBorder="1"/>
    <xf numFmtId="0" fontId="48" fillId="0" borderId="45" xfId="36" applyNumberFormat="1" applyFont="1" applyFill="1" applyBorder="1" applyAlignment="1">
      <alignment horizontal="center"/>
    </xf>
    <xf numFmtId="49" fontId="48" fillId="30" borderId="46" xfId="36" applyNumberFormat="1" applyFont="1" applyFill="1" applyBorder="1" applyAlignment="1">
      <alignment horizontal="right"/>
    </xf>
    <xf numFmtId="49" fontId="48" fillId="30" borderId="47" xfId="36" applyNumberFormat="1" applyFont="1" applyFill="1" applyBorder="1" applyAlignment="1">
      <alignment horizontal="right"/>
    </xf>
    <xf numFmtId="49" fontId="48" fillId="30" borderId="47" xfId="36" applyNumberFormat="1" applyFont="1" applyFill="1" applyBorder="1" applyAlignment="1">
      <alignment horizontal="center"/>
    </xf>
    <xf numFmtId="0" fontId="48" fillId="0" borderId="16" xfId="36" applyNumberFormat="1" applyFont="1" applyFill="1" applyBorder="1" applyAlignment="1">
      <alignment horizontal="center"/>
    </xf>
    <xf numFmtId="49" fontId="48" fillId="0" borderId="45" xfId="36" applyNumberFormat="1" applyFont="1" applyFill="1" applyBorder="1" applyAlignment="1">
      <alignment horizontal="center"/>
    </xf>
    <xf numFmtId="49" fontId="48" fillId="30" borderId="48" xfId="36" applyNumberFormat="1" applyFont="1" applyFill="1" applyBorder="1" applyAlignment="1">
      <alignment horizontal="right"/>
    </xf>
    <xf numFmtId="177" fontId="48" fillId="30" borderId="48" xfId="36" applyNumberFormat="1" applyFont="1" applyFill="1" applyBorder="1" applyAlignment="1">
      <alignment horizontal="right"/>
    </xf>
    <xf numFmtId="49" fontId="48" fillId="30" borderId="49" xfId="36" applyNumberFormat="1" applyFont="1" applyFill="1" applyBorder="1" applyAlignment="1">
      <alignment horizontal="right"/>
    </xf>
    <xf numFmtId="49" fontId="48" fillId="30" borderId="49" xfId="36" applyNumberFormat="1" applyFont="1" applyFill="1" applyBorder="1" applyAlignment="1">
      <alignment horizontal="center"/>
    </xf>
    <xf numFmtId="49" fontId="47" fillId="0" borderId="14" xfId="0" applyNumberFormat="1" applyFont="1" applyBorder="1" applyAlignment="1">
      <alignment vertical="center"/>
    </xf>
    <xf numFmtId="184" fontId="11" fillId="0" borderId="0" xfId="0" applyNumberFormat="1" applyFont="1"/>
    <xf numFmtId="184" fontId="11" fillId="0" borderId="14" xfId="36" applyNumberFormat="1" applyFont="1" applyFill="1" applyBorder="1" applyAlignment="1"/>
    <xf numFmtId="0" fontId="11" fillId="0" borderId="0" xfId="0" applyFont="1" applyAlignment="1"/>
    <xf numFmtId="184" fontId="11" fillId="0" borderId="14" xfId="36" applyNumberFormat="1" applyFont="1" applyBorder="1" applyAlignment="1"/>
    <xf numFmtId="184" fontId="11" fillId="33" borderId="14" xfId="36" applyNumberFormat="1" applyFont="1" applyFill="1" applyBorder="1" applyAlignment="1"/>
    <xf numFmtId="49" fontId="51" fillId="0" borderId="0" xfId="39" applyNumberFormat="1" applyFont="1"/>
    <xf numFmtId="177" fontId="51" fillId="0" borderId="0" xfId="39" applyNumberFormat="1" applyFont="1"/>
    <xf numFmtId="49" fontId="51" fillId="0" borderId="0" xfId="39" applyNumberFormat="1" applyFont="1" applyBorder="1"/>
    <xf numFmtId="0" fontId="48" fillId="0" borderId="16" xfId="36" applyNumberFormat="1" applyFont="1" applyFill="1" applyBorder="1" applyAlignment="1"/>
    <xf numFmtId="0" fontId="48" fillId="30" borderId="46" xfId="36" applyNumberFormat="1" applyFont="1" applyFill="1" applyBorder="1" applyAlignment="1">
      <alignment horizontal="right"/>
    </xf>
    <xf numFmtId="0" fontId="48" fillId="30" borderId="47" xfId="36" applyNumberFormat="1" applyFont="1" applyFill="1" applyBorder="1" applyAlignment="1">
      <alignment horizontal="right"/>
    </xf>
    <xf numFmtId="49" fontId="51" fillId="0" borderId="0" xfId="39" applyNumberFormat="1" applyFont="1" applyFill="1"/>
    <xf numFmtId="49" fontId="51" fillId="0" borderId="0" xfId="39" applyNumberFormat="1" applyFont="1" applyFill="1" applyBorder="1"/>
    <xf numFmtId="49" fontId="48" fillId="0" borderId="41" xfId="39" applyNumberFormat="1" applyFont="1" applyFill="1" applyBorder="1" applyAlignment="1">
      <alignment horizontal="center"/>
    </xf>
    <xf numFmtId="49" fontId="48" fillId="0" borderId="42" xfId="39" applyNumberFormat="1" applyFont="1" applyFill="1" applyBorder="1" applyAlignment="1">
      <alignment horizontal="center"/>
    </xf>
    <xf numFmtId="49" fontId="48" fillId="0" borderId="0" xfId="39" applyNumberFormat="1" applyFont="1" applyFill="1"/>
    <xf numFmtId="49" fontId="48" fillId="0" borderId="40" xfId="39" applyNumberFormat="1" applyFont="1" applyFill="1" applyBorder="1"/>
    <xf numFmtId="49" fontId="48" fillId="0" borderId="0" xfId="39" applyNumberFormat="1" applyFont="1"/>
    <xf numFmtId="0" fontId="48" fillId="0" borderId="37" xfId="39" applyNumberFormat="1" applyFont="1" applyFill="1" applyBorder="1" applyAlignment="1">
      <alignment horizontal="center"/>
    </xf>
    <xf numFmtId="49" fontId="48" fillId="0" borderId="18" xfId="39" applyNumberFormat="1" applyFont="1" applyFill="1" applyBorder="1"/>
    <xf numFmtId="0" fontId="48" fillId="0" borderId="38" xfId="39" applyNumberFormat="1" applyFont="1" applyBorder="1" applyAlignment="1">
      <alignment horizontal="center"/>
    </xf>
    <xf numFmtId="177" fontId="77" fillId="0" borderId="30" xfId="39" applyNumberFormat="1" applyFont="1" applyFill="1" applyBorder="1" applyAlignment="1">
      <alignment horizontal="center"/>
    </xf>
    <xf numFmtId="0" fontId="48" fillId="0" borderId="18" xfId="39" applyNumberFormat="1" applyFont="1" applyFill="1" applyBorder="1"/>
    <xf numFmtId="177" fontId="77" fillId="0" borderId="30" xfId="39" applyNumberFormat="1" applyFont="1" applyBorder="1" applyAlignment="1">
      <alignment horizontal="center"/>
    </xf>
    <xf numFmtId="49" fontId="48" fillId="0" borderId="32" xfId="39" applyNumberFormat="1" applyFont="1" applyFill="1" applyBorder="1" applyAlignment="1">
      <alignment horizontal="center"/>
    </xf>
    <xf numFmtId="49" fontId="48" fillId="0" borderId="30" xfId="39" applyNumberFormat="1" applyFont="1" applyBorder="1" applyAlignment="1">
      <alignment horizontal="center"/>
    </xf>
    <xf numFmtId="0" fontId="48" fillId="0" borderId="30" xfId="39" applyNumberFormat="1" applyFont="1" applyFill="1" applyBorder="1" applyAlignment="1">
      <alignment horizontal="center"/>
    </xf>
    <xf numFmtId="0" fontId="48" fillId="0" borderId="30" xfId="39" applyNumberFormat="1" applyFont="1" applyBorder="1" applyAlignment="1">
      <alignment horizontal="center"/>
    </xf>
    <xf numFmtId="49" fontId="48" fillId="0" borderId="34" xfId="39" applyNumberFormat="1" applyFont="1" applyFill="1" applyBorder="1" applyAlignment="1">
      <alignment horizontal="center"/>
    </xf>
    <xf numFmtId="49" fontId="48" fillId="0" borderId="34" xfId="39" applyNumberFormat="1" applyFont="1" applyBorder="1" applyAlignment="1">
      <alignment horizontal="center"/>
    </xf>
    <xf numFmtId="0" fontId="48" fillId="0" borderId="39" xfId="39" applyNumberFormat="1" applyFont="1" applyBorder="1" applyAlignment="1">
      <alignment horizontal="center"/>
    </xf>
    <xf numFmtId="177" fontId="77" fillId="0" borderId="10" xfId="39" applyNumberFormat="1" applyFont="1" applyFill="1" applyBorder="1" applyAlignment="1">
      <alignment horizontal="center"/>
    </xf>
    <xf numFmtId="49" fontId="48" fillId="0" borderId="0" xfId="39" applyNumberFormat="1" applyFont="1" applyFill="1" applyBorder="1" applyAlignment="1">
      <alignment horizontal="center"/>
    </xf>
    <xf numFmtId="0" fontId="48" fillId="0" borderId="10" xfId="39" applyNumberFormat="1" applyFont="1" applyFill="1" applyBorder="1" applyAlignment="1">
      <alignment horizontal="center"/>
    </xf>
    <xf numFmtId="49" fontId="48" fillId="0" borderId="35" xfId="39" applyNumberFormat="1" applyFont="1" applyFill="1" applyBorder="1" applyAlignment="1">
      <alignment horizontal="center"/>
    </xf>
    <xf numFmtId="49" fontId="48" fillId="0" borderId="10" xfId="39" applyNumberFormat="1" applyFont="1" applyFill="1" applyBorder="1" applyAlignment="1">
      <alignment horizontal="center"/>
    </xf>
    <xf numFmtId="177" fontId="77" fillId="0" borderId="32" xfId="39" applyNumberFormat="1" applyFont="1" applyFill="1" applyBorder="1" applyAlignment="1">
      <alignment horizontal="center"/>
    </xf>
    <xf numFmtId="0" fontId="48" fillId="0" borderId="32" xfId="39" applyNumberFormat="1" applyFont="1" applyFill="1" applyBorder="1" applyAlignment="1">
      <alignment horizontal="center"/>
    </xf>
    <xf numFmtId="0" fontId="48" fillId="0" borderId="32" xfId="39" applyNumberFormat="1" applyFont="1" applyBorder="1" applyAlignment="1">
      <alignment horizontal="center"/>
    </xf>
    <xf numFmtId="49" fontId="48" fillId="0" borderId="36" xfId="39" applyNumberFormat="1" applyFont="1" applyFill="1" applyBorder="1" applyAlignment="1">
      <alignment horizontal="center"/>
    </xf>
    <xf numFmtId="49" fontId="78" fillId="0" borderId="0" xfId="39" applyNumberFormat="1" applyFont="1"/>
    <xf numFmtId="0" fontId="77" fillId="0" borderId="32" xfId="39" applyNumberFormat="1" applyFont="1" applyFill="1" applyBorder="1" applyAlignment="1">
      <alignment horizontal="center"/>
    </xf>
    <xf numFmtId="49" fontId="48" fillId="0" borderId="32" xfId="39" applyNumberFormat="1" applyFont="1" applyBorder="1" applyAlignment="1">
      <alignment horizontal="center"/>
    </xf>
    <xf numFmtId="49" fontId="48" fillId="0" borderId="36" xfId="39" applyNumberFormat="1" applyFont="1" applyBorder="1" applyAlignment="1">
      <alignment horizontal="center"/>
    </xf>
    <xf numFmtId="49" fontId="48" fillId="0" borderId="0" xfId="39" applyNumberFormat="1" applyFont="1" applyBorder="1"/>
    <xf numFmtId="49" fontId="48" fillId="0" borderId="10" xfId="39" applyNumberFormat="1" applyFont="1" applyBorder="1"/>
    <xf numFmtId="49" fontId="48" fillId="0" borderId="18" xfId="39" applyNumberFormat="1" applyFont="1" applyFill="1" applyBorder="1" applyAlignment="1">
      <alignment horizontal="center"/>
    </xf>
    <xf numFmtId="49" fontId="48" fillId="0" borderId="30" xfId="39" applyNumberFormat="1" applyFont="1" applyBorder="1"/>
    <xf numFmtId="49" fontId="48" fillId="0" borderId="35" xfId="39" applyNumberFormat="1" applyFont="1" applyBorder="1"/>
    <xf numFmtId="49" fontId="48" fillId="0" borderId="34" xfId="39" applyNumberFormat="1" applyFont="1" applyBorder="1"/>
    <xf numFmtId="49" fontId="48" fillId="0" borderId="0" xfId="39" applyNumberFormat="1" applyFont="1" applyAlignment="1">
      <alignment horizontal="left"/>
    </xf>
    <xf numFmtId="49" fontId="48" fillId="0" borderId="0" xfId="39" applyNumberFormat="1" applyFont="1" applyBorder="1" applyAlignment="1">
      <alignment vertical="top" wrapText="1"/>
    </xf>
    <xf numFmtId="49" fontId="48" fillId="0" borderId="0" xfId="39" applyNumberFormat="1" applyFont="1" applyFill="1" applyBorder="1" applyAlignment="1">
      <alignment vertical="top" wrapText="1"/>
    </xf>
    <xf numFmtId="49" fontId="48" fillId="0" borderId="0" xfId="39" applyNumberFormat="1" applyFont="1" applyBorder="1" applyAlignment="1">
      <alignment horizontal="center" vertical="top" wrapText="1"/>
    </xf>
    <xf numFmtId="49" fontId="48" fillId="0" borderId="0" xfId="39" applyNumberFormat="1" applyFont="1" applyBorder="1" applyAlignment="1">
      <alignment horizontal="center"/>
    </xf>
    <xf numFmtId="49" fontId="48" fillId="31" borderId="0" xfId="39" applyNumberFormat="1" applyFont="1" applyFill="1" applyBorder="1" applyAlignment="1">
      <alignment horizontal="center"/>
    </xf>
    <xf numFmtId="49" fontId="51" fillId="0" borderId="32" xfId="39" applyNumberFormat="1" applyFont="1" applyBorder="1"/>
    <xf numFmtId="0" fontId="49" fillId="0" borderId="0" xfId="39" applyNumberFormat="1" applyFont="1" applyBorder="1" applyAlignment="1"/>
    <xf numFmtId="49" fontId="51" fillId="0" borderId="63" xfId="39" applyNumberFormat="1" applyFont="1" applyBorder="1"/>
    <xf numFmtId="49" fontId="48" fillId="0" borderId="40" xfId="39" applyNumberFormat="1" applyFont="1" applyBorder="1" applyAlignment="1">
      <alignment vertical="top" wrapText="1"/>
    </xf>
    <xf numFmtId="49" fontId="48" fillId="0" borderId="63" xfId="39" applyNumberFormat="1" applyFont="1" applyBorder="1" applyAlignment="1">
      <alignment horizontal="left"/>
    </xf>
    <xf numFmtId="49" fontId="48" fillId="0" borderId="32" xfId="39" applyNumberFormat="1" applyFont="1" applyBorder="1"/>
    <xf numFmtId="49" fontId="48" fillId="0" borderId="63" xfId="39" applyNumberFormat="1" applyFont="1" applyBorder="1"/>
    <xf numFmtId="49" fontId="48" fillId="26" borderId="36" xfId="39" applyNumberFormat="1" applyFont="1" applyFill="1" applyBorder="1" applyAlignment="1">
      <alignment horizontal="center"/>
    </xf>
    <xf numFmtId="49" fontId="48" fillId="26" borderId="35" xfId="39" applyNumberFormat="1" applyFont="1" applyFill="1" applyBorder="1" applyAlignment="1">
      <alignment horizontal="center"/>
    </xf>
    <xf numFmtId="49" fontId="48" fillId="0" borderId="37" xfId="39" applyNumberFormat="1" applyFont="1" applyFill="1" applyBorder="1" applyAlignment="1">
      <alignment horizontal="center"/>
    </xf>
    <xf numFmtId="49" fontId="48" fillId="26" borderId="34" xfId="39" applyNumberFormat="1" applyFont="1" applyFill="1" applyBorder="1" applyAlignment="1">
      <alignment horizontal="center"/>
    </xf>
    <xf numFmtId="49" fontId="48" fillId="0" borderId="38" xfId="39" applyNumberFormat="1" applyFont="1" applyFill="1" applyBorder="1" applyAlignment="1">
      <alignment horizontal="center"/>
    </xf>
    <xf numFmtId="49" fontId="48" fillId="26" borderId="10" xfId="39" applyNumberFormat="1" applyFont="1" applyFill="1" applyBorder="1" applyAlignment="1">
      <alignment horizontal="center"/>
    </xf>
    <xf numFmtId="49" fontId="48" fillId="0" borderId="39" xfId="39" applyNumberFormat="1" applyFont="1" applyBorder="1" applyAlignment="1">
      <alignment horizontal="center"/>
    </xf>
    <xf numFmtId="0" fontId="48" fillId="0" borderId="63" xfId="39" applyNumberFormat="1" applyFont="1" applyFill="1" applyBorder="1"/>
    <xf numFmtId="49" fontId="48" fillId="0" borderId="30" xfId="39" applyNumberFormat="1" applyFont="1" applyFill="1" applyBorder="1" applyAlignment="1">
      <alignment horizontal="center"/>
    </xf>
    <xf numFmtId="49" fontId="48" fillId="0" borderId="38" xfId="39" applyNumberFormat="1" applyFont="1" applyBorder="1"/>
    <xf numFmtId="49" fontId="48" fillId="0" borderId="39" xfId="39" applyNumberFormat="1" applyFont="1" applyFill="1" applyBorder="1"/>
    <xf numFmtId="49" fontId="51" fillId="0" borderId="32" xfId="39" applyNumberFormat="1" applyFont="1" applyFill="1" applyBorder="1"/>
    <xf numFmtId="49" fontId="48" fillId="0" borderId="0" xfId="39" applyNumberFormat="1" applyFont="1" applyFill="1" applyBorder="1"/>
    <xf numFmtId="49" fontId="51" fillId="0" borderId="63" xfId="39" applyNumberFormat="1" applyFont="1" applyFill="1" applyBorder="1"/>
    <xf numFmtId="49" fontId="48" fillId="0" borderId="41" xfId="39" applyNumberFormat="1" applyFont="1" applyBorder="1" applyAlignment="1">
      <alignment horizontal="center"/>
    </xf>
    <xf numFmtId="49" fontId="48" fillId="0" borderId="42" xfId="39" applyNumberFormat="1" applyFont="1" applyBorder="1" applyAlignment="1">
      <alignment horizontal="center"/>
    </xf>
    <xf numFmtId="177" fontId="48" fillId="0" borderId="16" xfId="39" applyNumberFormat="1" applyFont="1" applyFill="1" applyBorder="1" applyAlignment="1">
      <alignment horizontal="center"/>
    </xf>
    <xf numFmtId="0" fontId="48" fillId="0" borderId="16" xfId="39" applyNumberFormat="1" applyFont="1" applyFill="1" applyBorder="1" applyAlignment="1">
      <alignment horizontal="center"/>
    </xf>
    <xf numFmtId="0" fontId="48" fillId="0" borderId="45" xfId="39" applyNumberFormat="1" applyFont="1" applyFill="1" applyBorder="1" applyAlignment="1">
      <alignment horizontal="center"/>
    </xf>
    <xf numFmtId="177" fontId="48" fillId="29" borderId="16" xfId="39" applyNumberFormat="1" applyFont="1" applyFill="1" applyBorder="1" applyAlignment="1">
      <alignment horizontal="center"/>
    </xf>
    <xf numFmtId="0" fontId="48" fillId="29" borderId="16" xfId="39" applyNumberFormat="1" applyFont="1" applyFill="1" applyBorder="1" applyAlignment="1">
      <alignment horizontal="center"/>
    </xf>
    <xf numFmtId="0" fontId="48" fillId="29" borderId="14" xfId="39" applyNumberFormat="1" applyFont="1" applyFill="1" applyBorder="1" applyAlignment="1">
      <alignment horizontal="center"/>
    </xf>
    <xf numFmtId="177" fontId="48" fillId="34" borderId="16" xfId="39" applyNumberFormat="1" applyFont="1" applyFill="1" applyBorder="1" applyAlignment="1">
      <alignment horizontal="center"/>
    </xf>
    <xf numFmtId="0" fontId="48" fillId="34" borderId="16" xfId="39" applyNumberFormat="1" applyFont="1" applyFill="1" applyBorder="1" applyAlignment="1">
      <alignment horizontal="center"/>
    </xf>
    <xf numFmtId="0" fontId="48" fillId="34" borderId="14" xfId="39" applyNumberFormat="1" applyFont="1" applyFill="1" applyBorder="1" applyAlignment="1">
      <alignment horizontal="center"/>
    </xf>
    <xf numFmtId="49" fontId="48" fillId="0" borderId="45" xfId="39" applyNumberFormat="1" applyFont="1" applyFill="1" applyBorder="1" applyAlignment="1">
      <alignment horizontal="center"/>
    </xf>
    <xf numFmtId="187" fontId="51" fillId="0" borderId="32" xfId="39" applyNumberFormat="1" applyFont="1" applyBorder="1" applyAlignment="1"/>
    <xf numFmtId="49" fontId="48" fillId="29" borderId="14" xfId="39" applyNumberFormat="1" applyFont="1" applyFill="1" applyBorder="1" applyAlignment="1">
      <alignment horizontal="center"/>
    </xf>
    <xf numFmtId="187" fontId="51" fillId="0" borderId="0" xfId="39" applyNumberFormat="1" applyFont="1" applyAlignment="1"/>
    <xf numFmtId="49" fontId="48" fillId="34" borderId="71" xfId="39" applyNumberFormat="1" applyFont="1" applyFill="1" applyBorder="1" applyAlignment="1">
      <alignment horizontal="center"/>
    </xf>
    <xf numFmtId="177" fontId="48" fillId="29" borderId="82" xfId="39" applyNumberFormat="1" applyFont="1" applyFill="1" applyBorder="1" applyAlignment="1">
      <alignment horizontal="center"/>
    </xf>
    <xf numFmtId="0" fontId="48" fillId="29" borderId="82" xfId="39" applyNumberFormat="1" applyFont="1" applyFill="1" applyBorder="1" applyAlignment="1">
      <alignment horizontal="center"/>
    </xf>
    <xf numFmtId="0" fontId="48" fillId="29" borderId="48" xfId="39" applyNumberFormat="1" applyFont="1" applyFill="1" applyBorder="1" applyAlignment="1">
      <alignment horizontal="center"/>
    </xf>
    <xf numFmtId="184" fontId="75" fillId="24" borderId="14" xfId="0" applyNumberFormat="1" applyFont="1" applyFill="1" applyBorder="1" applyAlignment="1"/>
    <xf numFmtId="184" fontId="75" fillId="25" borderId="14" xfId="0" applyNumberFormat="1" applyFont="1" applyFill="1" applyBorder="1" applyAlignment="1"/>
    <xf numFmtId="0" fontId="75" fillId="0" borderId="0" xfId="0" applyFont="1"/>
    <xf numFmtId="179" fontId="75" fillId="0" borderId="33" xfId="0" applyNumberFormat="1" applyFont="1" applyBorder="1"/>
    <xf numFmtId="179" fontId="75" fillId="0" borderId="83" xfId="0" applyNumberFormat="1" applyFont="1" applyBorder="1"/>
    <xf numFmtId="0" fontId="11" fillId="34" borderId="16" xfId="0" applyFont="1" applyFill="1" applyBorder="1"/>
    <xf numFmtId="0" fontId="75" fillId="0" borderId="83" xfId="0" applyFont="1" applyBorder="1" applyAlignment="1">
      <alignment horizontal="center"/>
    </xf>
    <xf numFmtId="0" fontId="75" fillId="34" borderId="16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83" xfId="0" applyFont="1" applyBorder="1" applyAlignment="1">
      <alignment horizontal="center"/>
    </xf>
    <xf numFmtId="0" fontId="75" fillId="0" borderId="84" xfId="0" applyFont="1" applyBorder="1" applyAlignment="1">
      <alignment horizontal="center"/>
    </xf>
    <xf numFmtId="179" fontId="75" fillId="0" borderId="84" xfId="0" applyNumberFormat="1" applyFont="1" applyBorder="1"/>
    <xf numFmtId="0" fontId="75" fillId="34" borderId="82" xfId="0" applyFont="1" applyFill="1" applyBorder="1" applyAlignment="1">
      <alignment horizontal="center"/>
    </xf>
    <xf numFmtId="0" fontId="11" fillId="34" borderId="82" xfId="0" applyFont="1" applyFill="1" applyBorder="1"/>
    <xf numFmtId="0" fontId="75" fillId="0" borderId="21" xfId="0" applyFont="1" applyBorder="1" applyAlignment="1">
      <alignment horizontal="center"/>
    </xf>
    <xf numFmtId="0" fontId="75" fillId="0" borderId="20" xfId="0" applyFont="1" applyBorder="1" applyAlignment="1">
      <alignment horizontal="center"/>
    </xf>
    <xf numFmtId="0" fontId="75" fillId="0" borderId="22" xfId="0" applyFont="1" applyBorder="1" applyAlignment="1">
      <alignment horizontal="center"/>
    </xf>
    <xf numFmtId="0" fontId="11" fillId="0" borderId="56" xfId="0" applyFont="1" applyBorder="1" applyAlignment="1">
      <alignment horizontal="center"/>
    </xf>
    <xf numFmtId="179" fontId="11" fillId="0" borderId="85" xfId="0" applyNumberFormat="1" applyFont="1" applyBorder="1"/>
    <xf numFmtId="0" fontId="11" fillId="34" borderId="28" xfId="0" applyFont="1" applyFill="1" applyBorder="1"/>
    <xf numFmtId="179" fontId="75" fillId="0" borderId="86" xfId="0" applyNumberFormat="1" applyFont="1" applyBorder="1"/>
    <xf numFmtId="179" fontId="75" fillId="0" borderId="85" xfId="0" applyNumberFormat="1" applyFont="1" applyBorder="1"/>
    <xf numFmtId="0" fontId="11" fillId="34" borderId="87" xfId="0" applyFont="1" applyFill="1" applyBorder="1"/>
    <xf numFmtId="0" fontId="75" fillId="0" borderId="72" xfId="0" applyFont="1" applyBorder="1" applyAlignment="1">
      <alignment horizontal="center"/>
    </xf>
    <xf numFmtId="179" fontId="75" fillId="0" borderId="35" xfId="0" applyNumberFormat="1" applyFont="1" applyBorder="1"/>
    <xf numFmtId="179" fontId="75" fillId="0" borderId="88" xfId="0" applyNumberFormat="1" applyFont="1" applyBorder="1"/>
    <xf numFmtId="0" fontId="11" fillId="34" borderId="45" xfId="0" applyFont="1" applyFill="1" applyBorder="1"/>
    <xf numFmtId="179" fontId="75" fillId="0" borderId="89" xfId="0" applyNumberFormat="1" applyFont="1" applyBorder="1"/>
    <xf numFmtId="0" fontId="11" fillId="34" borderId="37" xfId="0" applyFont="1" applyFill="1" applyBorder="1"/>
    <xf numFmtId="0" fontId="11" fillId="0" borderId="69" xfId="0" applyFont="1" applyBorder="1" applyAlignment="1">
      <alignment horizontal="center"/>
    </xf>
    <xf numFmtId="0" fontId="75" fillId="0" borderId="69" xfId="0" applyFont="1" applyBorder="1" applyAlignment="1">
      <alignment horizontal="center"/>
    </xf>
    <xf numFmtId="179" fontId="75" fillId="0" borderId="90" xfId="0" applyNumberFormat="1" applyFont="1" applyBorder="1"/>
    <xf numFmtId="179" fontId="75" fillId="0" borderId="91" xfId="0" applyNumberFormat="1" applyFont="1" applyBorder="1"/>
    <xf numFmtId="0" fontId="11" fillId="34" borderId="67" xfId="0" applyFont="1" applyFill="1" applyBorder="1"/>
    <xf numFmtId="179" fontId="75" fillId="0" borderId="92" xfId="0" applyNumberFormat="1" applyFont="1" applyBorder="1"/>
    <xf numFmtId="0" fontId="11" fillId="34" borderId="93" xfId="0" applyFont="1" applyFill="1" applyBorder="1"/>
    <xf numFmtId="0" fontId="75" fillId="34" borderId="94" xfId="0" applyFont="1" applyFill="1" applyBorder="1" applyAlignment="1">
      <alignment horizontal="center"/>
    </xf>
    <xf numFmtId="0" fontId="11" fillId="34" borderId="60" xfId="0" applyFont="1" applyFill="1" applyBorder="1"/>
    <xf numFmtId="0" fontId="11" fillId="34" borderId="95" xfId="0" applyFont="1" applyFill="1" applyBorder="1"/>
    <xf numFmtId="0" fontId="11" fillId="34" borderId="12" xfId="0" applyFont="1" applyFill="1" applyBorder="1"/>
    <xf numFmtId="0" fontId="11" fillId="34" borderId="94" xfId="0" applyFont="1" applyFill="1" applyBorder="1"/>
    <xf numFmtId="0" fontId="75" fillId="0" borderId="96" xfId="0" applyFont="1" applyBorder="1" applyAlignment="1">
      <alignment horizontal="center"/>
    </xf>
    <xf numFmtId="179" fontId="11" fillId="0" borderId="97" xfId="0" applyNumberFormat="1" applyFont="1" applyBorder="1"/>
    <xf numFmtId="179" fontId="75" fillId="0" borderId="98" xfId="0" applyNumberFormat="1" applyFont="1" applyBorder="1"/>
    <xf numFmtId="179" fontId="75" fillId="0" borderId="99" xfId="0" applyNumberFormat="1" applyFont="1" applyBorder="1"/>
    <xf numFmtId="179" fontId="75" fillId="0" borderId="96" xfId="0" applyNumberFormat="1" applyFont="1" applyBorder="1"/>
    <xf numFmtId="179" fontId="75" fillId="0" borderId="100" xfId="0" applyNumberFormat="1" applyFont="1" applyBorder="1"/>
    <xf numFmtId="0" fontId="76" fillId="0" borderId="0" xfId="0" applyFont="1" applyAlignment="1"/>
    <xf numFmtId="0" fontId="79" fillId="0" borderId="0" xfId="35" applyFont="1" applyAlignment="1">
      <alignment vertical="center"/>
    </xf>
    <xf numFmtId="0" fontId="80" fillId="0" borderId="0" xfId="35" applyFont="1" applyAlignment="1">
      <alignment vertical="center"/>
    </xf>
    <xf numFmtId="0" fontId="79" fillId="0" borderId="0" xfId="35" applyFont="1" applyFill="1" applyAlignment="1">
      <alignment vertical="center"/>
    </xf>
    <xf numFmtId="0" fontId="8" fillId="0" borderId="62" xfId="35" applyFont="1" applyFill="1" applyBorder="1" applyAlignment="1" applyProtection="1">
      <alignment vertical="center"/>
      <protection locked="0"/>
    </xf>
    <xf numFmtId="49" fontId="48" fillId="34" borderId="71" xfId="39" applyNumberFormat="1" applyFont="1" applyFill="1" applyBorder="1" applyAlignment="1">
      <alignment horizontal="center" vertical="center"/>
    </xf>
    <xf numFmtId="49" fontId="48" fillId="0" borderId="41" xfId="39" applyNumberFormat="1" applyFont="1" applyBorder="1" applyAlignment="1">
      <alignment horizontal="center"/>
    </xf>
    <xf numFmtId="49" fontId="48" fillId="0" borderId="0" xfId="39" applyNumberFormat="1" applyFont="1" applyBorder="1" applyAlignment="1">
      <alignment horizontal="center"/>
    </xf>
    <xf numFmtId="49" fontId="48" fillId="0" borderId="0" xfId="39" applyNumberFormat="1" applyFont="1" applyBorder="1" applyAlignment="1">
      <alignment horizontal="center" vertical="top" wrapText="1"/>
    </xf>
    <xf numFmtId="49" fontId="48" fillId="0" borderId="40" xfId="39" applyNumberFormat="1" applyFont="1" applyBorder="1" applyAlignment="1">
      <alignment vertical="top" wrapText="1"/>
    </xf>
    <xf numFmtId="0" fontId="48" fillId="0" borderId="40" xfId="39" applyNumberFormat="1" applyFont="1" applyBorder="1" applyAlignment="1">
      <alignment horizontal="right" vertical="top"/>
    </xf>
    <xf numFmtId="49" fontId="48" fillId="0" borderId="34" xfId="39" applyNumberFormat="1" applyFont="1" applyBorder="1" applyAlignment="1">
      <alignment vertical="center"/>
    </xf>
    <xf numFmtId="49" fontId="48" fillId="0" borderId="18" xfId="39" applyNumberFormat="1" applyFont="1" applyFill="1" applyBorder="1" applyAlignment="1">
      <alignment horizontal="center" vertical="center"/>
    </xf>
    <xf numFmtId="49" fontId="48" fillId="0" borderId="35" xfId="39" applyNumberFormat="1" applyFont="1" applyBorder="1" applyAlignment="1">
      <alignment vertical="center"/>
    </xf>
    <xf numFmtId="49" fontId="48" fillId="0" borderId="30" xfId="39" applyNumberFormat="1" applyFont="1" applyBorder="1" applyAlignment="1">
      <alignment vertical="center"/>
    </xf>
    <xf numFmtId="49" fontId="48" fillId="0" borderId="10" xfId="39" applyNumberFormat="1" applyFont="1" applyBorder="1" applyAlignment="1">
      <alignment vertical="center"/>
    </xf>
    <xf numFmtId="0" fontId="48" fillId="26" borderId="36" xfId="39" applyNumberFormat="1" applyFont="1" applyFill="1" applyBorder="1" applyAlignment="1">
      <alignment horizontal="center" vertical="center"/>
    </xf>
    <xf numFmtId="0" fontId="48" fillId="0" borderId="18" xfId="39" applyNumberFormat="1" applyFont="1" applyFill="1" applyBorder="1" applyAlignment="1">
      <alignment vertical="center"/>
    </xf>
    <xf numFmtId="0" fontId="48" fillId="26" borderId="35" xfId="39" applyNumberFormat="1" applyFont="1" applyFill="1" applyBorder="1" applyAlignment="1">
      <alignment horizontal="center" vertical="center"/>
    </xf>
    <xf numFmtId="49" fontId="83" fillId="0" borderId="32" xfId="39" applyNumberFormat="1" applyFont="1" applyBorder="1" applyAlignment="1">
      <alignment horizontal="center" vertical="top"/>
    </xf>
    <xf numFmtId="49" fontId="48" fillId="0" borderId="32" xfId="39" applyNumberFormat="1" applyFont="1" applyBorder="1" applyAlignment="1">
      <alignment horizontal="center" vertical="center"/>
    </xf>
    <xf numFmtId="0" fontId="48" fillId="0" borderId="10" xfId="39" applyNumberFormat="1" applyFont="1" applyFill="1" applyBorder="1" applyAlignment="1">
      <alignment horizontal="center" vertical="center"/>
    </xf>
    <xf numFmtId="49" fontId="48" fillId="0" borderId="10" xfId="39" applyNumberFormat="1" applyFont="1" applyFill="1" applyBorder="1" applyAlignment="1">
      <alignment horizontal="center" vertical="center"/>
    </xf>
    <xf numFmtId="177" fontId="81" fillId="0" borderId="32" xfId="39" applyNumberFormat="1" applyFont="1" applyFill="1" applyBorder="1" applyAlignment="1">
      <alignment horizontal="center" vertical="center"/>
    </xf>
    <xf numFmtId="177" fontId="81" fillId="0" borderId="10" xfId="39" applyNumberFormat="1" applyFont="1" applyFill="1" applyBorder="1" applyAlignment="1">
      <alignment horizontal="center" vertical="center"/>
    </xf>
    <xf numFmtId="0" fontId="48" fillId="26" borderId="34" xfId="39" applyNumberFormat="1" applyFont="1" applyFill="1" applyBorder="1" applyAlignment="1">
      <alignment horizontal="center" vertical="center"/>
    </xf>
    <xf numFmtId="49" fontId="48" fillId="0" borderId="30" xfId="39" applyNumberFormat="1" applyFont="1" applyBorder="1" applyAlignment="1">
      <alignment horizontal="center" vertical="center"/>
    </xf>
    <xf numFmtId="0" fontId="48" fillId="0" borderId="32" xfId="39" applyNumberFormat="1" applyFont="1" applyFill="1" applyBorder="1" applyAlignment="1">
      <alignment horizontal="center" vertical="center"/>
    </xf>
    <xf numFmtId="49" fontId="48" fillId="0" borderId="32" xfId="39" applyNumberFormat="1" applyFont="1" applyFill="1" applyBorder="1" applyAlignment="1">
      <alignment horizontal="center" vertical="center"/>
    </xf>
    <xf numFmtId="177" fontId="81" fillId="0" borderId="30" xfId="39" applyNumberFormat="1" applyFont="1" applyBorder="1" applyAlignment="1">
      <alignment horizontal="center" vertical="center"/>
    </xf>
    <xf numFmtId="49" fontId="48" fillId="0" borderId="18" xfId="39" applyNumberFormat="1" applyFont="1" applyFill="1" applyBorder="1" applyAlignment="1">
      <alignment vertical="center"/>
    </xf>
    <xf numFmtId="49" fontId="83" fillId="0" borderId="39" xfId="39" applyNumberFormat="1" applyFont="1" applyBorder="1" applyAlignment="1">
      <alignment horizontal="center" vertical="top"/>
    </xf>
    <xf numFmtId="0" fontId="48" fillId="26" borderId="10" xfId="39" applyNumberFormat="1" applyFont="1" applyFill="1" applyBorder="1" applyAlignment="1">
      <alignment horizontal="center" vertical="center"/>
    </xf>
    <xf numFmtId="49" fontId="48" fillId="0" borderId="0" xfId="39" applyNumberFormat="1" applyFont="1" applyFill="1" applyBorder="1" applyAlignment="1">
      <alignment horizontal="center" vertical="center"/>
    </xf>
    <xf numFmtId="0" fontId="48" fillId="0" borderId="63" xfId="39" applyNumberFormat="1" applyFont="1" applyFill="1" applyBorder="1" applyAlignment="1">
      <alignment vertical="center"/>
    </xf>
    <xf numFmtId="0" fontId="48" fillId="0" borderId="30" xfId="39" applyNumberFormat="1" applyFont="1" applyFill="1" applyBorder="1" applyAlignment="1">
      <alignment horizontal="center" vertical="center"/>
    </xf>
    <xf numFmtId="177" fontId="81" fillId="0" borderId="30" xfId="39" applyNumberFormat="1" applyFont="1" applyFill="1" applyBorder="1" applyAlignment="1">
      <alignment horizontal="center" vertical="center"/>
    </xf>
    <xf numFmtId="0" fontId="48" fillId="0" borderId="16" xfId="39" applyNumberFormat="1" applyFont="1" applyFill="1" applyBorder="1" applyAlignment="1">
      <alignment horizontal="center" vertical="center"/>
    </xf>
    <xf numFmtId="0" fontId="48" fillId="0" borderId="45" xfId="39" applyNumberFormat="1" applyFont="1" applyFill="1" applyBorder="1" applyAlignment="1">
      <alignment horizontal="center" vertical="center"/>
    </xf>
    <xf numFmtId="0" fontId="48" fillId="29" borderId="16" xfId="39" applyNumberFormat="1" applyFont="1" applyFill="1" applyBorder="1" applyAlignment="1">
      <alignment horizontal="center" vertical="center"/>
    </xf>
    <xf numFmtId="0" fontId="48" fillId="29" borderId="14" xfId="39" applyNumberFormat="1" applyFont="1" applyFill="1" applyBorder="1" applyAlignment="1">
      <alignment horizontal="center" vertical="center"/>
    </xf>
    <xf numFmtId="0" fontId="48" fillId="34" borderId="16" xfId="39" applyNumberFormat="1" applyFont="1" applyFill="1" applyBorder="1" applyAlignment="1">
      <alignment horizontal="center" vertical="center"/>
    </xf>
    <xf numFmtId="0" fontId="48" fillId="34" borderId="14" xfId="39" applyNumberFormat="1" applyFont="1" applyFill="1" applyBorder="1" applyAlignment="1">
      <alignment horizontal="center" vertical="center"/>
    </xf>
    <xf numFmtId="49" fontId="48" fillId="0" borderId="45" xfId="39" applyNumberFormat="1" applyFont="1" applyFill="1" applyBorder="1" applyAlignment="1">
      <alignment horizontal="center" vertical="center"/>
    </xf>
    <xf numFmtId="49" fontId="48" fillId="29" borderId="14" xfId="39" applyNumberFormat="1" applyFont="1" applyFill="1" applyBorder="1" applyAlignment="1">
      <alignment horizontal="center" vertical="center"/>
    </xf>
    <xf numFmtId="0" fontId="48" fillId="29" borderId="82" xfId="39" applyNumberFormat="1" applyFont="1" applyFill="1" applyBorder="1" applyAlignment="1">
      <alignment horizontal="center" vertical="center"/>
    </xf>
    <xf numFmtId="0" fontId="48" fillId="29" borderId="48" xfId="39" applyNumberFormat="1" applyFont="1" applyFill="1" applyBorder="1" applyAlignment="1">
      <alignment horizontal="center" vertical="center"/>
    </xf>
    <xf numFmtId="49" fontId="48" fillId="38" borderId="0" xfId="39" applyNumberFormat="1" applyFont="1" applyFill="1" applyBorder="1" applyAlignment="1">
      <alignment horizontal="center"/>
    </xf>
    <xf numFmtId="49" fontId="81" fillId="0" borderId="40" xfId="39" applyNumberFormat="1" applyFont="1" applyBorder="1" applyAlignment="1">
      <alignment horizontal="center" vertical="top"/>
    </xf>
    <xf numFmtId="49" fontId="48" fillId="0" borderId="18" xfId="39" applyNumberFormat="1" applyFont="1" applyBorder="1"/>
    <xf numFmtId="187" fontId="51" fillId="0" borderId="32" xfId="39" applyNumberFormat="1" applyFont="1" applyFill="1" applyBorder="1" applyAlignment="1"/>
    <xf numFmtId="187" fontId="51" fillId="0" borderId="0" xfId="39" applyNumberFormat="1" applyFont="1" applyFill="1" applyAlignment="1"/>
    <xf numFmtId="184" fontId="11" fillId="0" borderId="0" xfId="0" applyNumberFormat="1" applyFont="1" applyAlignment="1"/>
    <xf numFmtId="49" fontId="48" fillId="34" borderId="71" xfId="39" applyNumberFormat="1" applyFont="1" applyFill="1" applyBorder="1" applyAlignment="1">
      <alignment horizontal="center" vertical="center"/>
    </xf>
    <xf numFmtId="49" fontId="48" fillId="0" borderId="41" xfId="39" applyNumberFormat="1" applyFont="1" applyBorder="1" applyAlignment="1">
      <alignment horizontal="center"/>
    </xf>
    <xf numFmtId="49" fontId="48" fillId="0" borderId="0" xfId="39" applyNumberFormat="1" applyFont="1" applyBorder="1" applyAlignment="1">
      <alignment horizontal="center"/>
    </xf>
    <xf numFmtId="49" fontId="48" fillId="0" borderId="0" xfId="39" applyNumberFormat="1" applyFont="1" applyBorder="1" applyAlignment="1">
      <alignment horizontal="center" vertical="top" wrapText="1"/>
    </xf>
    <xf numFmtId="49" fontId="48" fillId="0" borderId="40" xfId="39" applyNumberFormat="1" applyFont="1" applyBorder="1" applyAlignment="1">
      <alignment vertical="top" wrapText="1"/>
    </xf>
    <xf numFmtId="0" fontId="13" fillId="0" borderId="0" xfId="33">
      <alignment vertical="center"/>
    </xf>
    <xf numFmtId="49" fontId="11" fillId="0" borderId="0" xfId="39" applyNumberFormat="1" applyFont="1"/>
    <xf numFmtId="0" fontId="48" fillId="0" borderId="16" xfId="39" applyFont="1" applyFill="1" applyBorder="1" applyAlignment="1">
      <alignment horizontal="center" vertical="center"/>
    </xf>
    <xf numFmtId="0" fontId="48" fillId="29" borderId="16" xfId="39" applyFont="1" applyFill="1" applyBorder="1" applyAlignment="1">
      <alignment horizontal="center" vertical="center"/>
    </xf>
    <xf numFmtId="177" fontId="48" fillId="34" borderId="16" xfId="39" applyNumberFormat="1" applyFont="1" applyFill="1" applyBorder="1" applyAlignment="1">
      <alignment horizontal="center" vertical="center"/>
    </xf>
    <xf numFmtId="0" fontId="48" fillId="34" borderId="16" xfId="39" applyFont="1" applyFill="1" applyBorder="1" applyAlignment="1">
      <alignment horizontal="center" vertical="center"/>
    </xf>
    <xf numFmtId="49" fontId="48" fillId="41" borderId="0" xfId="39" applyNumberFormat="1" applyFont="1" applyFill="1" applyBorder="1" applyAlignment="1">
      <alignment horizontal="center"/>
    </xf>
    <xf numFmtId="0" fontId="48" fillId="0" borderId="32" xfId="39" applyNumberFormat="1" applyFont="1" applyBorder="1" applyAlignment="1">
      <alignment vertical="center"/>
    </xf>
    <xf numFmtId="184" fontId="11" fillId="25" borderId="71" xfId="0" applyNumberFormat="1" applyFont="1" applyFill="1" applyBorder="1" applyAlignment="1"/>
    <xf numFmtId="184" fontId="11" fillId="0" borderId="71" xfId="0" applyNumberFormat="1" applyFont="1" applyFill="1" applyBorder="1" applyAlignment="1"/>
    <xf numFmtId="184" fontId="11" fillId="24" borderId="71" xfId="0" applyNumberFormat="1" applyFont="1" applyFill="1" applyBorder="1" applyAlignment="1"/>
    <xf numFmtId="184" fontId="11" fillId="0" borderId="71" xfId="36" applyNumberFormat="1" applyFont="1" applyFill="1" applyBorder="1" applyAlignment="1"/>
    <xf numFmtId="184" fontId="11" fillId="0" borderId="0" xfId="0" applyNumberFormat="1" applyFont="1" applyBorder="1" applyAlignment="1"/>
    <xf numFmtId="0" fontId="7" fillId="0" borderId="53" xfId="35" applyFont="1" applyFill="1" applyBorder="1" applyAlignment="1" applyProtection="1">
      <alignment horizontal="center" vertical="center"/>
      <protection locked="0"/>
    </xf>
    <xf numFmtId="0" fontId="7" fillId="0" borderId="71" xfId="35" applyFont="1" applyFill="1" applyBorder="1" applyAlignment="1" applyProtection="1">
      <alignment horizontal="center" vertical="center"/>
      <protection locked="0"/>
    </xf>
    <xf numFmtId="0" fontId="7" fillId="0" borderId="55" xfId="35" applyFont="1" applyFill="1" applyBorder="1" applyAlignment="1">
      <alignment horizontal="center" vertical="center"/>
    </xf>
    <xf numFmtId="0" fontId="7" fillId="0" borderId="72" xfId="35" applyFont="1" applyFill="1" applyBorder="1" applyAlignment="1">
      <alignment horizontal="center" vertical="center"/>
    </xf>
    <xf numFmtId="0" fontId="7" fillId="0" borderId="116" xfId="35" applyFont="1" applyFill="1" applyBorder="1" applyAlignment="1" applyProtection="1">
      <alignment horizontal="center" vertical="center"/>
      <protection locked="0"/>
    </xf>
    <xf numFmtId="0" fontId="7" fillId="0" borderId="49" xfId="35" applyFont="1" applyFill="1" applyBorder="1" applyAlignment="1" applyProtection="1">
      <alignment horizontal="center" vertical="center"/>
      <protection locked="0"/>
    </xf>
    <xf numFmtId="0" fontId="8" fillId="0" borderId="114" xfId="35" applyFont="1" applyFill="1" applyBorder="1" applyAlignment="1" applyProtection="1">
      <alignment vertical="center"/>
      <protection locked="0"/>
    </xf>
    <xf numFmtId="0" fontId="7" fillId="0" borderId="115" xfId="35" applyFont="1" applyFill="1" applyBorder="1" applyAlignment="1" applyProtection="1">
      <alignment vertical="center"/>
      <protection locked="0"/>
    </xf>
    <xf numFmtId="0" fontId="8" fillId="0" borderId="53" xfId="35" applyFont="1" applyFill="1" applyBorder="1" applyAlignment="1" applyProtection="1">
      <alignment horizontal="center" vertical="center"/>
      <protection locked="0"/>
    </xf>
    <xf numFmtId="0" fontId="8" fillId="0" borderId="71" xfId="35" applyFont="1" applyFill="1" applyBorder="1" applyAlignment="1" applyProtection="1">
      <alignment horizontal="center" vertical="center"/>
      <protection locked="0"/>
    </xf>
    <xf numFmtId="0" fontId="8" fillId="0" borderId="104" xfId="35" applyFont="1" applyBorder="1" applyAlignment="1">
      <alignment horizontal="center" vertical="center"/>
    </xf>
    <xf numFmtId="0" fontId="8" fillId="0" borderId="103" xfId="35" applyFont="1" applyBorder="1" applyAlignment="1">
      <alignment horizontal="center" vertical="center"/>
    </xf>
    <xf numFmtId="0" fontId="8" fillId="0" borderId="101" xfId="35" applyFont="1" applyBorder="1" applyAlignment="1">
      <alignment horizontal="center" vertical="center"/>
    </xf>
    <xf numFmtId="0" fontId="8" fillId="0" borderId="33" xfId="35" applyFont="1" applyBorder="1" applyAlignment="1">
      <alignment horizontal="center" vertical="center" wrapText="1"/>
    </xf>
    <xf numFmtId="0" fontId="8" fillId="0" borderId="94" xfId="35" applyFont="1" applyBorder="1" applyAlignment="1">
      <alignment horizontal="center" vertical="center" wrapText="1"/>
    </xf>
    <xf numFmtId="0" fontId="8" fillId="0" borderId="70" xfId="35" applyFont="1" applyBorder="1" applyAlignment="1">
      <alignment horizontal="center" vertical="center"/>
    </xf>
    <xf numFmtId="0" fontId="8" fillId="0" borderId="113" xfId="35" applyFont="1" applyBorder="1" applyAlignment="1">
      <alignment horizontal="center" vertical="center"/>
    </xf>
    <xf numFmtId="0" fontId="1" fillId="0" borderId="0" xfId="35" applyFont="1" applyBorder="1" applyAlignment="1">
      <alignment horizontal="center"/>
    </xf>
    <xf numFmtId="0" fontId="8" fillId="0" borderId="112" xfId="35" applyFont="1" applyBorder="1" applyAlignment="1">
      <alignment horizontal="center" vertical="center"/>
    </xf>
    <xf numFmtId="0" fontId="8" fillId="0" borderId="18" xfId="35" applyFont="1" applyBorder="1" applyAlignment="1">
      <alignment horizontal="center" vertical="center"/>
    </xf>
    <xf numFmtId="0" fontId="8" fillId="0" borderId="111" xfId="35" applyFont="1" applyBorder="1" applyAlignment="1">
      <alignment horizontal="center" vertical="center"/>
    </xf>
    <xf numFmtId="0" fontId="10" fillId="0" borderId="106" xfId="35" applyFont="1" applyBorder="1" applyAlignment="1">
      <alignment horizontal="center" vertical="center"/>
    </xf>
    <xf numFmtId="0" fontId="10" fillId="0" borderId="107" xfId="35" applyFont="1" applyBorder="1" applyAlignment="1">
      <alignment horizontal="center" vertical="center"/>
    </xf>
    <xf numFmtId="0" fontId="10" fillId="0" borderId="108" xfId="35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82" fontId="6" fillId="0" borderId="14" xfId="35" applyNumberFormat="1" applyFont="1" applyBorder="1" applyAlignment="1">
      <alignment horizontal="center" vertical="center"/>
    </xf>
    <xf numFmtId="182" fontId="6" fillId="0" borderId="33" xfId="35" applyNumberFormat="1" applyFont="1" applyBorder="1" applyAlignment="1">
      <alignment horizontal="center" vertical="center"/>
    </xf>
    <xf numFmtId="0" fontId="5" fillId="0" borderId="14" xfId="35" applyFont="1" applyBorder="1" applyAlignment="1">
      <alignment horizontal="center" vertical="center"/>
    </xf>
    <xf numFmtId="0" fontId="5" fillId="0" borderId="33" xfId="35" applyFont="1" applyBorder="1" applyAlignment="1">
      <alignment horizontal="center" vertical="center"/>
    </xf>
    <xf numFmtId="0" fontId="7" fillId="0" borderId="14" xfId="35" applyFont="1" applyBorder="1" applyAlignment="1">
      <alignment horizontal="center" vertical="center"/>
    </xf>
    <xf numFmtId="0" fontId="7" fillId="0" borderId="33" xfId="35" applyFont="1" applyBorder="1" applyAlignment="1">
      <alignment horizontal="center" vertical="center"/>
    </xf>
    <xf numFmtId="0" fontId="6" fillId="0" borderId="0" xfId="35" applyFont="1" applyAlignment="1">
      <alignment horizontal="center"/>
    </xf>
    <xf numFmtId="182" fontId="6" fillId="0" borderId="0" xfId="35" applyNumberFormat="1" applyFont="1" applyAlignment="1">
      <alignment horizontal="left"/>
    </xf>
    <xf numFmtId="0" fontId="13" fillId="0" borderId="0" xfId="35"/>
    <xf numFmtId="0" fontId="9" fillId="0" borderId="107" xfId="35" applyFont="1" applyBorder="1" applyAlignment="1">
      <alignment horizontal="center" vertical="center"/>
    </xf>
    <xf numFmtId="0" fontId="9" fillId="0" borderId="109" xfId="35" applyFont="1" applyBorder="1" applyAlignment="1">
      <alignment horizontal="center" vertical="center"/>
    </xf>
    <xf numFmtId="0" fontId="8" fillId="0" borderId="110" xfId="35" applyFont="1" applyBorder="1" applyAlignment="1">
      <alignment horizontal="center" vertical="center" wrapText="1"/>
    </xf>
    <xf numFmtId="0" fontId="7" fillId="0" borderId="11" xfId="35" applyFont="1" applyBorder="1" applyAlignment="1">
      <alignment horizontal="center" vertical="center"/>
    </xf>
    <xf numFmtId="0" fontId="7" fillId="0" borderId="13" xfId="35" applyFont="1" applyBorder="1" applyAlignment="1">
      <alignment horizontal="center" vertical="center"/>
    </xf>
    <xf numFmtId="0" fontId="10" fillId="0" borderId="102" xfId="35" applyFont="1" applyBorder="1" applyAlignment="1">
      <alignment horizontal="center" vertical="center"/>
    </xf>
    <xf numFmtId="0" fontId="10" fillId="0" borderId="103" xfId="35" applyFont="1" applyBorder="1" applyAlignment="1">
      <alignment horizontal="center" vertical="center"/>
    </xf>
    <xf numFmtId="0" fontId="10" fillId="0" borderId="104" xfId="35" applyFont="1" applyBorder="1" applyAlignment="1">
      <alignment horizontal="center" vertical="center"/>
    </xf>
    <xf numFmtId="0" fontId="10" fillId="0" borderId="105" xfId="35" applyFont="1" applyBorder="1" applyAlignment="1">
      <alignment horizontal="center" vertical="center"/>
    </xf>
    <xf numFmtId="0" fontId="10" fillId="0" borderId="101" xfId="35" applyFont="1" applyBorder="1" applyAlignment="1">
      <alignment horizontal="center" vertical="center"/>
    </xf>
    <xf numFmtId="182" fontId="11" fillId="0" borderId="25" xfId="0" applyNumberFormat="1" applyFont="1" applyBorder="1" applyAlignment="1">
      <alignment horizontal="center" vertical="center"/>
    </xf>
    <xf numFmtId="182" fontId="11" fillId="0" borderId="71" xfId="0" applyNumberFormat="1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71" xfId="0" applyFont="1" applyBorder="1" applyAlignment="1">
      <alignment horizontal="center" vertical="center"/>
    </xf>
    <xf numFmtId="0" fontId="35" fillId="26" borderId="0" xfId="35" applyFont="1" applyFill="1" applyAlignment="1">
      <alignment horizontal="center" vertical="center" wrapText="1"/>
    </xf>
    <xf numFmtId="0" fontId="35" fillId="26" borderId="0" xfId="35" applyFont="1" applyFill="1" applyAlignment="1">
      <alignment horizontal="center" vertical="center"/>
    </xf>
    <xf numFmtId="0" fontId="4" fillId="0" borderId="0" xfId="35" applyFont="1" applyAlignment="1"/>
    <xf numFmtId="185" fontId="3" fillId="0" borderId="0" xfId="35" applyNumberFormat="1" applyFont="1" applyAlignment="1" applyProtection="1">
      <alignment horizontal="center"/>
    </xf>
    <xf numFmtId="186" fontId="3" fillId="0" borderId="0" xfId="35" applyNumberFormat="1" applyFont="1" applyAlignment="1" applyProtection="1">
      <alignment horizontal="left"/>
      <protection locked="0"/>
    </xf>
    <xf numFmtId="0" fontId="75" fillId="0" borderId="34" xfId="0" applyFont="1" applyBorder="1" applyAlignment="1">
      <alignment horizontal="center" vertical="center"/>
    </xf>
    <xf numFmtId="0" fontId="75" fillId="0" borderId="30" xfId="0" applyFont="1" applyBorder="1" applyAlignment="1">
      <alignment horizontal="center" vertical="center"/>
    </xf>
    <xf numFmtId="0" fontId="75" fillId="0" borderId="39" xfId="0" applyFont="1" applyBorder="1" applyAlignment="1">
      <alignment horizontal="center" vertical="center"/>
    </xf>
    <xf numFmtId="0" fontId="75" fillId="0" borderId="121" xfId="0" applyFont="1" applyBorder="1" applyAlignment="1">
      <alignment horizontal="center" vertical="center"/>
    </xf>
    <xf numFmtId="0" fontId="75" fillId="0" borderId="35" xfId="0" applyFont="1" applyBorder="1" applyAlignment="1">
      <alignment horizontal="center" vertical="center"/>
    </xf>
    <xf numFmtId="0" fontId="75" fillId="0" borderId="0" xfId="0" applyFont="1" applyBorder="1" applyAlignment="1">
      <alignment horizontal="center" vertical="center"/>
    </xf>
    <xf numFmtId="0" fontId="75" fillId="0" borderId="10" xfId="0" applyFont="1" applyBorder="1" applyAlignment="1">
      <alignment horizontal="center" vertical="center"/>
    </xf>
    <xf numFmtId="0" fontId="75" fillId="0" borderId="77" xfId="0" applyFont="1" applyBorder="1" applyAlignment="1">
      <alignment horizontal="center" vertical="center"/>
    </xf>
    <xf numFmtId="0" fontId="75" fillId="0" borderId="12" xfId="0" applyFont="1" applyBorder="1" applyAlignment="1">
      <alignment horizontal="center" vertical="center"/>
    </xf>
    <xf numFmtId="0" fontId="75" fillId="0" borderId="119" xfId="0" applyFont="1" applyBorder="1" applyAlignment="1">
      <alignment vertical="center" wrapText="1"/>
    </xf>
    <xf numFmtId="0" fontId="75" fillId="0" borderId="15" xfId="0" applyFont="1" applyBorder="1" applyAlignment="1">
      <alignment vertical="center"/>
    </xf>
    <xf numFmtId="0" fontId="75" fillId="0" borderId="120" xfId="0" applyFont="1" applyBorder="1" applyAlignment="1">
      <alignment vertical="center"/>
    </xf>
    <xf numFmtId="0" fontId="75" fillId="0" borderId="99" xfId="0" applyFont="1" applyBorder="1" applyAlignment="1">
      <alignment horizontal="center" vertical="center" textRotation="255" wrapText="1"/>
    </xf>
    <xf numFmtId="0" fontId="75" fillId="0" borderId="10" xfId="0" applyFont="1" applyBorder="1" applyAlignment="1">
      <alignment horizontal="center" vertical="center" textRotation="255" wrapText="1"/>
    </xf>
    <xf numFmtId="0" fontId="75" fillId="0" borderId="12" xfId="0" applyFont="1" applyBorder="1" applyAlignment="1">
      <alignment horizontal="center" vertical="center" textRotation="255" wrapText="1"/>
    </xf>
    <xf numFmtId="0" fontId="75" fillId="0" borderId="122" xfId="0" applyFont="1" applyBorder="1" applyAlignment="1">
      <alignment horizontal="center" vertical="center" wrapText="1"/>
    </xf>
    <xf numFmtId="0" fontId="75" fillId="0" borderId="14" xfId="0" applyFont="1" applyBorder="1" applyAlignment="1">
      <alignment horizontal="center" vertical="center"/>
    </xf>
    <xf numFmtId="0" fontId="11" fillId="0" borderId="117" xfId="0" applyFont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75" fillId="0" borderId="33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/>
    </xf>
    <xf numFmtId="0" fontId="11" fillId="0" borderId="94" xfId="0" applyFont="1" applyBorder="1" applyAlignment="1">
      <alignment horizontal="center" vertical="center"/>
    </xf>
    <xf numFmtId="0" fontId="75" fillId="0" borderId="123" xfId="0" applyFont="1" applyBorder="1" applyAlignment="1">
      <alignment horizontal="center" vertical="center" wrapText="1"/>
    </xf>
    <xf numFmtId="0" fontId="75" fillId="0" borderId="99" xfId="0" applyFont="1" applyBorder="1" applyAlignment="1">
      <alignment horizontal="center" vertical="center" wrapText="1"/>
    </xf>
    <xf numFmtId="0" fontId="75" fillId="0" borderId="0" xfId="0" applyFont="1" applyBorder="1" applyAlignment="1">
      <alignment horizontal="center" vertical="center" wrapText="1"/>
    </xf>
    <xf numFmtId="0" fontId="75" fillId="0" borderId="10" xfId="0" applyFont="1" applyBorder="1" applyAlignment="1">
      <alignment horizontal="center" vertical="center" wrapText="1"/>
    </xf>
    <xf numFmtId="0" fontId="75" fillId="0" borderId="40" xfId="0" applyFont="1" applyBorder="1" applyAlignment="1">
      <alignment horizontal="center" vertical="center" wrapText="1"/>
    </xf>
    <xf numFmtId="0" fontId="75" fillId="0" borderId="37" xfId="0" applyFont="1" applyBorder="1" applyAlignment="1">
      <alignment horizontal="center" vertical="center" wrapText="1"/>
    </xf>
    <xf numFmtId="0" fontId="75" fillId="0" borderId="11" xfId="0" applyFont="1" applyBorder="1" applyAlignment="1">
      <alignment vertical="center"/>
    </xf>
    <xf numFmtId="0" fontId="11" fillId="0" borderId="118" xfId="0" applyFont="1" applyBorder="1" applyAlignment="1">
      <alignment vertical="center"/>
    </xf>
    <xf numFmtId="0" fontId="75" fillId="0" borderId="56" xfId="0" applyFont="1" applyBorder="1" applyAlignment="1">
      <alignment horizontal="center"/>
    </xf>
    <xf numFmtId="0" fontId="75" fillId="0" borderId="79" xfId="0" applyFont="1" applyBorder="1" applyAlignment="1">
      <alignment horizontal="center"/>
    </xf>
    <xf numFmtId="0" fontId="11" fillId="0" borderId="72" xfId="0" applyFont="1" applyBorder="1" applyAlignment="1">
      <alignment horizontal="center"/>
    </xf>
    <xf numFmtId="0" fontId="75" fillId="0" borderId="117" xfId="0" applyFont="1" applyBorder="1" applyAlignment="1">
      <alignment vertical="center" wrapText="1"/>
    </xf>
    <xf numFmtId="49" fontId="48" fillId="29" borderId="144" xfId="39" applyNumberFormat="1" applyFont="1" applyFill="1" applyBorder="1" applyAlignment="1">
      <alignment horizontal="center" vertical="center"/>
    </xf>
    <xf numFmtId="49" fontId="48" fillId="29" borderId="145" xfId="39" applyNumberFormat="1" applyFont="1" applyFill="1" applyBorder="1" applyAlignment="1">
      <alignment horizontal="center" vertical="center"/>
    </xf>
    <xf numFmtId="49" fontId="48" fillId="29" borderId="146" xfId="39" applyNumberFormat="1" applyFont="1" applyFill="1" applyBorder="1" applyAlignment="1">
      <alignment horizontal="center" vertical="center"/>
    </xf>
    <xf numFmtId="0" fontId="48" fillId="29" borderId="128" xfId="39" applyFont="1" applyFill="1" applyBorder="1" applyAlignment="1">
      <alignment horizontal="center" vertical="center"/>
    </xf>
    <xf numFmtId="0" fontId="48" fillId="29" borderId="155" xfId="39" applyFont="1" applyFill="1" applyBorder="1" applyAlignment="1">
      <alignment horizontal="center" vertical="center"/>
    </xf>
    <xf numFmtId="0" fontId="48" fillId="29" borderId="129" xfId="39" applyFont="1" applyFill="1" applyBorder="1" applyAlignment="1">
      <alignment horizontal="center" vertical="center"/>
    </xf>
    <xf numFmtId="49" fontId="51" fillId="0" borderId="38" xfId="39" applyNumberFormat="1" applyFont="1" applyBorder="1" applyAlignment="1">
      <alignment horizontal="center"/>
    </xf>
    <xf numFmtId="49" fontId="51" fillId="0" borderId="40" xfId="39" applyNumberFormat="1" applyFont="1" applyBorder="1" applyAlignment="1">
      <alignment horizontal="center"/>
    </xf>
    <xf numFmtId="49" fontId="51" fillId="0" borderId="149" xfId="39" applyNumberFormat="1" applyFont="1" applyBorder="1" applyAlignment="1">
      <alignment horizontal="center"/>
    </xf>
    <xf numFmtId="49" fontId="48" fillId="34" borderId="29" xfId="39" applyNumberFormat="1" applyFont="1" applyFill="1" applyBorder="1" applyAlignment="1">
      <alignment horizontal="center" vertical="center"/>
    </xf>
    <xf numFmtId="49" fontId="48" fillId="34" borderId="26" xfId="39" applyNumberFormat="1" applyFont="1" applyFill="1" applyBorder="1" applyAlignment="1">
      <alignment horizontal="center" vertical="center"/>
    </xf>
    <xf numFmtId="49" fontId="48" fillId="34" borderId="71" xfId="39" applyNumberFormat="1" applyFont="1" applyFill="1" applyBorder="1" applyAlignment="1">
      <alignment horizontal="center" vertical="center"/>
    </xf>
    <xf numFmtId="49" fontId="48" fillId="34" borderId="25" xfId="39" applyNumberFormat="1" applyFont="1" applyFill="1" applyBorder="1" applyAlignment="1">
      <alignment horizontal="center" vertical="center"/>
    </xf>
    <xf numFmtId="49" fontId="48" fillId="34" borderId="61" xfId="39" applyNumberFormat="1" applyFont="1" applyFill="1" applyBorder="1" applyAlignment="1">
      <alignment horizontal="center" vertical="center"/>
    </xf>
    <xf numFmtId="49" fontId="48" fillId="0" borderId="29" xfId="39" applyNumberFormat="1" applyFont="1" applyFill="1" applyBorder="1" applyAlignment="1">
      <alignment horizontal="center" vertical="center"/>
    </xf>
    <xf numFmtId="49" fontId="48" fillId="0" borderId="26" xfId="39" applyNumberFormat="1" applyFont="1" applyFill="1" applyBorder="1" applyAlignment="1">
      <alignment horizontal="center" vertical="center"/>
    </xf>
    <xf numFmtId="49" fontId="48" fillId="0" borderId="71" xfId="39" applyNumberFormat="1" applyFont="1" applyFill="1" applyBorder="1" applyAlignment="1">
      <alignment horizontal="center" vertical="center"/>
    </xf>
    <xf numFmtId="49" fontId="48" fillId="0" borderId="25" xfId="39" applyNumberFormat="1" applyFont="1" applyFill="1" applyBorder="1" applyAlignment="1">
      <alignment horizontal="center" vertical="center"/>
    </xf>
    <xf numFmtId="49" fontId="48" fillId="0" borderId="61" xfId="39" applyNumberFormat="1" applyFont="1" applyFill="1" applyBorder="1" applyAlignment="1">
      <alignment horizontal="center" vertical="center"/>
    </xf>
    <xf numFmtId="49" fontId="48" fillId="34" borderId="139" xfId="39" applyNumberFormat="1" applyFont="1" applyFill="1" applyBorder="1" applyAlignment="1">
      <alignment horizontal="center" vertical="center"/>
    </xf>
    <xf numFmtId="49" fontId="48" fillId="34" borderId="140" xfId="39" applyNumberFormat="1" applyFont="1" applyFill="1" applyBorder="1" applyAlignment="1">
      <alignment horizontal="center" vertical="center"/>
    </xf>
    <xf numFmtId="49" fontId="48" fillId="34" borderId="141" xfId="39" applyNumberFormat="1" applyFont="1" applyFill="1" applyBorder="1" applyAlignment="1">
      <alignment horizontal="center" vertical="center"/>
    </xf>
    <xf numFmtId="0" fontId="48" fillId="34" borderId="25" xfId="39" applyFont="1" applyFill="1" applyBorder="1" applyAlignment="1">
      <alignment horizontal="center" vertical="center"/>
    </xf>
    <xf numFmtId="0" fontId="48" fillId="34" borderId="26" xfId="39" applyFont="1" applyFill="1" applyBorder="1" applyAlignment="1">
      <alignment horizontal="center" vertical="center"/>
    </xf>
    <xf numFmtId="0" fontId="48" fillId="34" borderId="61" xfId="39" applyFont="1" applyFill="1" applyBorder="1" applyAlignment="1">
      <alignment horizontal="center" vertical="center"/>
    </xf>
    <xf numFmtId="49" fontId="48" fillId="29" borderId="29" xfId="39" applyNumberFormat="1" applyFont="1" applyFill="1" applyBorder="1" applyAlignment="1">
      <alignment horizontal="center" vertical="center"/>
    </xf>
    <xf numFmtId="49" fontId="48" fillId="29" borderId="26" xfId="39" applyNumberFormat="1" applyFont="1" applyFill="1" applyBorder="1" applyAlignment="1">
      <alignment horizontal="center" vertical="center"/>
    </xf>
    <xf numFmtId="49" fontId="48" fillId="29" borderId="71" xfId="39" applyNumberFormat="1" applyFont="1" applyFill="1" applyBorder="1" applyAlignment="1">
      <alignment horizontal="center" vertical="center"/>
    </xf>
    <xf numFmtId="49" fontId="48" fillId="29" borderId="25" xfId="39" applyNumberFormat="1" applyFont="1" applyFill="1" applyBorder="1" applyAlignment="1">
      <alignment horizontal="center" vertical="center"/>
    </xf>
    <xf numFmtId="49" fontId="48" fillId="29" borderId="61" xfId="39" applyNumberFormat="1" applyFont="1" applyFill="1" applyBorder="1" applyAlignment="1">
      <alignment horizontal="center" vertical="center"/>
    </xf>
    <xf numFmtId="49" fontId="48" fillId="0" borderId="131" xfId="39" applyNumberFormat="1" applyFont="1" applyBorder="1" applyAlignment="1">
      <alignment horizontal="center"/>
    </xf>
    <xf numFmtId="49" fontId="48" fillId="0" borderId="132" xfId="39" applyNumberFormat="1" applyFont="1" applyBorder="1" applyAlignment="1">
      <alignment horizontal="center"/>
    </xf>
    <xf numFmtId="49" fontId="48" fillId="0" borderId="41" xfId="39" applyNumberFormat="1" applyFont="1" applyBorder="1" applyAlignment="1">
      <alignment horizontal="center"/>
    </xf>
    <xf numFmtId="49" fontId="48" fillId="0" borderId="133" xfId="39" applyNumberFormat="1" applyFont="1" applyBorder="1" applyAlignment="1">
      <alignment horizontal="center"/>
    </xf>
    <xf numFmtId="49" fontId="48" fillId="0" borderId="134" xfId="39" applyNumberFormat="1" applyFont="1" applyBorder="1" applyAlignment="1">
      <alignment horizontal="center"/>
    </xf>
    <xf numFmtId="49" fontId="48" fillId="0" borderId="135" xfId="39" applyNumberFormat="1" applyFont="1" applyFill="1" applyBorder="1" applyAlignment="1">
      <alignment horizontal="center" vertical="center"/>
    </xf>
    <xf numFmtId="49" fontId="48" fillId="0" borderId="136" xfId="39" applyNumberFormat="1" applyFont="1" applyFill="1" applyBorder="1" applyAlignment="1">
      <alignment horizontal="center" vertical="center"/>
    </xf>
    <xf numFmtId="49" fontId="48" fillId="0" borderId="115" xfId="39" applyNumberFormat="1" applyFont="1" applyFill="1" applyBorder="1" applyAlignment="1">
      <alignment horizontal="center" vertical="center"/>
    </xf>
    <xf numFmtId="0" fontId="48" fillId="0" borderId="137" xfId="39" applyFont="1" applyFill="1" applyBorder="1" applyAlignment="1">
      <alignment horizontal="center" vertical="center"/>
    </xf>
    <xf numFmtId="0" fontId="48" fillId="0" borderId="136" xfId="39" applyFont="1" applyFill="1" applyBorder="1" applyAlignment="1">
      <alignment horizontal="center" vertical="center"/>
    </xf>
    <xf numFmtId="0" fontId="48" fillId="0" borderId="138" xfId="39" applyFont="1" applyFill="1" applyBorder="1" applyAlignment="1">
      <alignment horizontal="center" vertical="center"/>
    </xf>
    <xf numFmtId="49" fontId="48" fillId="29" borderId="139" xfId="39" applyNumberFormat="1" applyFont="1" applyFill="1" applyBorder="1" applyAlignment="1">
      <alignment horizontal="center" vertical="center"/>
    </xf>
    <xf numFmtId="49" fontId="48" fillId="29" borderId="140" xfId="39" applyNumberFormat="1" applyFont="1" applyFill="1" applyBorder="1" applyAlignment="1">
      <alignment horizontal="center" vertical="center"/>
    </xf>
    <xf numFmtId="49" fontId="48" fillId="29" borderId="141" xfId="39" applyNumberFormat="1" applyFont="1" applyFill="1" applyBorder="1" applyAlignment="1">
      <alignment horizontal="center" vertical="center"/>
    </xf>
    <xf numFmtId="0" fontId="48" fillId="29" borderId="25" xfId="39" applyFont="1" applyFill="1" applyBorder="1" applyAlignment="1">
      <alignment horizontal="center" vertical="center"/>
    </xf>
    <xf numFmtId="0" fontId="48" fillId="29" borderId="26" xfId="39" applyFont="1" applyFill="1" applyBorder="1" applyAlignment="1">
      <alignment horizontal="center" vertical="center"/>
    </xf>
    <xf numFmtId="0" fontId="48" fillId="29" borderId="61" xfId="39" applyFont="1" applyFill="1" applyBorder="1" applyAlignment="1">
      <alignment horizontal="center" vertical="center"/>
    </xf>
    <xf numFmtId="0" fontId="50" fillId="36" borderId="128" xfId="36" applyNumberFormat="1" applyFont="1" applyFill="1" applyBorder="1" applyAlignment="1">
      <alignment horizontal="center" vertical="center"/>
    </xf>
    <xf numFmtId="0" fontId="50" fillId="36" borderId="49" xfId="36" applyNumberFormat="1" applyFont="1" applyFill="1" applyBorder="1" applyAlignment="1">
      <alignment horizontal="center" vertical="center"/>
    </xf>
    <xf numFmtId="0" fontId="48" fillId="0" borderId="128" xfId="36" applyNumberFormat="1" applyFont="1" applyFill="1" applyBorder="1" applyAlignment="1">
      <alignment horizontal="center" vertical="center"/>
    </xf>
    <xf numFmtId="0" fontId="48" fillId="0" borderId="49" xfId="36" applyNumberFormat="1" applyFont="1" applyFill="1" applyBorder="1" applyAlignment="1">
      <alignment horizontal="center" vertical="center"/>
    </xf>
    <xf numFmtId="0" fontId="48" fillId="0" borderId="129" xfId="36" applyNumberFormat="1" applyFont="1" applyFill="1" applyBorder="1" applyAlignment="1">
      <alignment horizontal="center" vertical="center"/>
    </xf>
    <xf numFmtId="0" fontId="48" fillId="0" borderId="25" xfId="36" applyNumberFormat="1" applyFont="1" applyFill="1" applyBorder="1" applyAlignment="1">
      <alignment horizontal="center" vertical="center"/>
    </xf>
    <xf numFmtId="0" fontId="48" fillId="0" borderId="71" xfId="36" applyNumberFormat="1" applyFont="1" applyFill="1" applyBorder="1" applyAlignment="1">
      <alignment horizontal="center" vertical="center"/>
    </xf>
    <xf numFmtId="0" fontId="48" fillId="31" borderId="25" xfId="36" applyNumberFormat="1" applyFont="1" applyFill="1" applyBorder="1" applyAlignment="1">
      <alignment horizontal="center" vertical="center"/>
    </xf>
    <xf numFmtId="0" fontId="48" fillId="31" borderId="61" xfId="36" applyNumberFormat="1" applyFont="1" applyFill="1" applyBorder="1" applyAlignment="1">
      <alignment horizontal="center" vertical="center"/>
    </xf>
    <xf numFmtId="0" fontId="50" fillId="0" borderId="128" xfId="36" applyNumberFormat="1" applyFont="1" applyFill="1" applyBorder="1" applyAlignment="1">
      <alignment horizontal="center" vertical="center"/>
    </xf>
    <xf numFmtId="0" fontId="50" fillId="0" borderId="49" xfId="36" applyNumberFormat="1" applyFont="1" applyFill="1" applyBorder="1" applyAlignment="1">
      <alignment horizontal="center" vertical="center"/>
    </xf>
    <xf numFmtId="0" fontId="48" fillId="31" borderId="128" xfId="36" applyNumberFormat="1" applyFont="1" applyFill="1" applyBorder="1" applyAlignment="1">
      <alignment horizontal="center" vertical="center"/>
    </xf>
    <xf numFmtId="0" fontId="48" fillId="31" borderId="49" xfId="36" applyNumberFormat="1" applyFont="1" applyFill="1" applyBorder="1" applyAlignment="1">
      <alignment horizontal="center" vertical="center"/>
    </xf>
    <xf numFmtId="0" fontId="48" fillId="33" borderId="25" xfId="36" applyNumberFormat="1" applyFont="1" applyFill="1" applyBorder="1" applyAlignment="1">
      <alignment horizontal="center" vertical="center"/>
    </xf>
    <xf numFmtId="0" fontId="48" fillId="37" borderId="61" xfId="36" applyNumberFormat="1" applyFont="1" applyFill="1" applyBorder="1" applyAlignment="1">
      <alignment horizontal="center" vertical="center"/>
    </xf>
    <xf numFmtId="0" fontId="48" fillId="31" borderId="71" xfId="36" applyNumberFormat="1" applyFont="1" applyFill="1" applyBorder="1" applyAlignment="1">
      <alignment horizontal="center" vertical="center"/>
    </xf>
    <xf numFmtId="0" fontId="48" fillId="33" borderId="71" xfId="36" applyNumberFormat="1" applyFont="1" applyFill="1" applyBorder="1" applyAlignment="1">
      <alignment horizontal="center" vertical="center"/>
    </xf>
    <xf numFmtId="0" fontId="48" fillId="0" borderId="86" xfId="36" applyNumberFormat="1" applyFont="1" applyFill="1" applyBorder="1" applyAlignment="1">
      <alignment horizontal="center" vertical="center"/>
    </xf>
    <xf numFmtId="0" fontId="48" fillId="0" borderId="89" xfId="36" applyNumberFormat="1" applyFont="1" applyFill="1" applyBorder="1" applyAlignment="1">
      <alignment horizontal="center" vertical="center"/>
    </xf>
    <xf numFmtId="0" fontId="48" fillId="31" borderId="86" xfId="36" applyNumberFormat="1" applyFont="1" applyFill="1" applyBorder="1" applyAlignment="1">
      <alignment horizontal="center" vertical="center"/>
    </xf>
    <xf numFmtId="0" fontId="48" fillId="31" borderId="130" xfId="36" applyNumberFormat="1" applyFont="1" applyFill="1" applyBorder="1" applyAlignment="1">
      <alignment horizontal="center" vertical="center"/>
    </xf>
    <xf numFmtId="0" fontId="48" fillId="33" borderId="127" xfId="36" applyNumberFormat="1" applyFont="1" applyFill="1" applyBorder="1" applyAlignment="1">
      <alignment horizontal="center" vertical="center"/>
    </xf>
    <xf numFmtId="0" fontId="48" fillId="33" borderId="109" xfId="36" applyNumberFormat="1" applyFont="1" applyFill="1" applyBorder="1" applyAlignment="1">
      <alignment horizontal="center" vertical="center"/>
    </xf>
    <xf numFmtId="0" fontId="48" fillId="31" borderId="127" xfId="36" applyNumberFormat="1" applyFont="1" applyFill="1" applyBorder="1" applyAlignment="1">
      <alignment horizontal="center" vertical="center"/>
    </xf>
    <xf numFmtId="0" fontId="48" fillId="31" borderId="108" xfId="36" applyNumberFormat="1" applyFont="1" applyFill="1" applyBorder="1" applyAlignment="1">
      <alignment horizontal="center" vertical="center"/>
    </xf>
    <xf numFmtId="0" fontId="48" fillId="33" borderId="107" xfId="36" applyNumberFormat="1" applyFont="1" applyFill="1" applyBorder="1" applyAlignment="1">
      <alignment horizontal="center" vertical="center"/>
    </xf>
    <xf numFmtId="0" fontId="48" fillId="0" borderId="127" xfId="36" applyNumberFormat="1" applyFont="1" applyFill="1" applyBorder="1" applyAlignment="1">
      <alignment horizontal="center" vertical="center"/>
    </xf>
    <xf numFmtId="0" fontId="48" fillId="0" borderId="109" xfId="36" applyNumberFormat="1" applyFont="1" applyFill="1" applyBorder="1" applyAlignment="1">
      <alignment horizontal="center" vertical="center"/>
    </xf>
    <xf numFmtId="0" fontId="48" fillId="0" borderId="61" xfId="36" applyNumberFormat="1" applyFont="1" applyFill="1" applyBorder="1" applyAlignment="1">
      <alignment horizontal="center" vertical="center"/>
    </xf>
    <xf numFmtId="0" fontId="48" fillId="33" borderId="128" xfId="36" applyNumberFormat="1" applyFont="1" applyFill="1" applyBorder="1" applyAlignment="1">
      <alignment horizontal="center" vertical="center"/>
    </xf>
    <xf numFmtId="0" fontId="48" fillId="33" borderId="49" xfId="36" applyNumberFormat="1" applyFont="1" applyFill="1" applyBorder="1" applyAlignment="1">
      <alignment horizontal="center" vertical="center"/>
    </xf>
    <xf numFmtId="0" fontId="50" fillId="36" borderId="25" xfId="36" applyNumberFormat="1" applyFont="1" applyFill="1" applyBorder="1" applyAlignment="1">
      <alignment horizontal="center" vertical="center"/>
    </xf>
    <xf numFmtId="0" fontId="50" fillId="36" borderId="71" xfId="36" applyNumberFormat="1" applyFont="1" applyFill="1" applyBorder="1" applyAlignment="1">
      <alignment horizontal="center" vertical="center"/>
    </xf>
    <xf numFmtId="0" fontId="48" fillId="0" borderId="108" xfId="36" applyNumberFormat="1" applyFont="1" applyFill="1" applyBorder="1" applyAlignment="1">
      <alignment horizontal="center" vertical="center"/>
    </xf>
    <xf numFmtId="0" fontId="50" fillId="35" borderId="127" xfId="36" applyNumberFormat="1" applyFont="1" applyFill="1" applyBorder="1" applyAlignment="1">
      <alignment horizontal="center" vertical="center"/>
    </xf>
    <xf numFmtId="0" fontId="50" fillId="35" borderId="109" xfId="36" applyNumberFormat="1" applyFont="1" applyFill="1" applyBorder="1" applyAlignment="1">
      <alignment horizontal="center" vertical="center"/>
    </xf>
    <xf numFmtId="0" fontId="48" fillId="0" borderId="128" xfId="39" applyNumberFormat="1" applyFont="1" applyFill="1" applyBorder="1" applyAlignment="1">
      <alignment horizontal="center" vertical="center"/>
    </xf>
    <xf numFmtId="0" fontId="48" fillId="0" borderId="49" xfId="39" applyNumberFormat="1" applyFont="1" applyFill="1" applyBorder="1" applyAlignment="1">
      <alignment horizontal="center" vertical="center"/>
    </xf>
    <xf numFmtId="0" fontId="48" fillId="0" borderId="129" xfId="39" applyNumberFormat="1" applyFont="1" applyFill="1" applyBorder="1" applyAlignment="1">
      <alignment horizontal="center" vertical="center"/>
    </xf>
    <xf numFmtId="0" fontId="48" fillId="0" borderId="26" xfId="36" applyNumberFormat="1" applyFont="1" applyFill="1" applyBorder="1" applyAlignment="1">
      <alignment horizontal="center" vertical="center"/>
    </xf>
    <xf numFmtId="0" fontId="91" fillId="36" borderId="25" xfId="36" applyNumberFormat="1" applyFont="1" applyFill="1" applyBorder="1" applyAlignment="1">
      <alignment horizontal="center" vertical="center"/>
    </xf>
    <xf numFmtId="0" fontId="89" fillId="36" borderId="25" xfId="36" applyNumberFormat="1" applyFont="1" applyFill="1" applyBorder="1" applyAlignment="1">
      <alignment horizontal="center" vertical="center"/>
    </xf>
    <xf numFmtId="0" fontId="48" fillId="33" borderId="100" xfId="36" applyNumberFormat="1" applyFont="1" applyFill="1" applyBorder="1" applyAlignment="1">
      <alignment horizontal="center" vertical="center"/>
    </xf>
    <xf numFmtId="0" fontId="48" fillId="33" borderId="121" xfId="36" applyNumberFormat="1" applyFont="1" applyFill="1" applyBorder="1" applyAlignment="1">
      <alignment horizontal="center" vertical="center"/>
    </xf>
    <xf numFmtId="0" fontId="48" fillId="31" borderId="26" xfId="36" applyNumberFormat="1" applyFont="1" applyFill="1" applyBorder="1" applyAlignment="1">
      <alignment horizontal="center" vertical="center"/>
    </xf>
    <xf numFmtId="0" fontId="48" fillId="0" borderId="14" xfId="36" applyNumberFormat="1" applyFont="1" applyFill="1" applyBorder="1" applyAlignment="1">
      <alignment horizontal="center" vertical="center"/>
    </xf>
    <xf numFmtId="0" fontId="48" fillId="0" borderId="15" xfId="36" applyNumberFormat="1" applyFont="1" applyFill="1" applyBorder="1" applyAlignment="1">
      <alignment horizontal="center" vertical="center"/>
    </xf>
    <xf numFmtId="0" fontId="48" fillId="31" borderId="14" xfId="36" applyNumberFormat="1" applyFont="1" applyFill="1" applyBorder="1" applyAlignment="1">
      <alignment horizontal="center" vertical="center"/>
    </xf>
    <xf numFmtId="0" fontId="48" fillId="31" borderId="15" xfId="36" applyNumberFormat="1" applyFont="1" applyFill="1" applyBorder="1" applyAlignment="1">
      <alignment horizontal="center" vertical="center"/>
    </xf>
    <xf numFmtId="49" fontId="48" fillId="0" borderId="128" xfId="39" applyNumberFormat="1" applyFont="1" applyBorder="1" applyAlignment="1">
      <alignment horizontal="center" vertical="center"/>
    </xf>
    <xf numFmtId="49" fontId="48" fillId="0" borderId="49" xfId="39" applyNumberFormat="1" applyFont="1" applyBorder="1" applyAlignment="1">
      <alignment horizontal="center" vertical="center"/>
    </xf>
    <xf numFmtId="49" fontId="48" fillId="0" borderId="129" xfId="39" applyNumberFormat="1" applyFont="1" applyBorder="1" applyAlignment="1">
      <alignment horizontal="center" vertical="center"/>
    </xf>
    <xf numFmtId="49" fontId="48" fillId="0" borderId="127" xfId="39" applyNumberFormat="1" applyFont="1" applyBorder="1" applyAlignment="1">
      <alignment horizontal="center" vertical="center"/>
    </xf>
    <xf numFmtId="49" fontId="48" fillId="0" borderId="109" xfId="39" applyNumberFormat="1" applyFont="1" applyBorder="1" applyAlignment="1">
      <alignment horizontal="center" vertical="center"/>
    </xf>
    <xf numFmtId="49" fontId="48" fillId="0" borderId="108" xfId="39" applyNumberFormat="1" applyFont="1" applyBorder="1" applyAlignment="1">
      <alignment horizontal="center" vertical="center"/>
    </xf>
    <xf numFmtId="0" fontId="48" fillId="0" borderId="0" xfId="39" applyNumberFormat="1" applyFont="1" applyAlignment="1">
      <alignment horizontal="center" vertical="center"/>
    </xf>
    <xf numFmtId="49" fontId="48" fillId="0" borderId="0" xfId="39" applyNumberFormat="1" applyFont="1" applyBorder="1" applyAlignment="1">
      <alignment horizontal="center"/>
    </xf>
    <xf numFmtId="49" fontId="50" fillId="35" borderId="40" xfId="39" applyNumberFormat="1" applyFont="1" applyFill="1" applyBorder="1" applyAlignment="1">
      <alignment horizontal="center" vertical="center"/>
    </xf>
    <xf numFmtId="49" fontId="48" fillId="0" borderId="0" xfId="39" applyNumberFormat="1" applyFont="1" applyBorder="1" applyAlignment="1">
      <alignment horizontal="center" vertical="top" wrapText="1"/>
    </xf>
    <xf numFmtId="49" fontId="48" fillId="26" borderId="40" xfId="39" applyNumberFormat="1" applyFont="1" applyFill="1" applyBorder="1" applyAlignment="1">
      <alignment horizontal="center" vertical="top" wrapText="1"/>
    </xf>
    <xf numFmtId="49" fontId="48" fillId="0" borderId="0" xfId="39" applyNumberFormat="1" applyFont="1" applyBorder="1" applyAlignment="1">
      <alignment vertical="top" wrapText="1"/>
    </xf>
    <xf numFmtId="49" fontId="81" fillId="0" borderId="40" xfId="39" applyNumberFormat="1" applyFont="1" applyBorder="1" applyAlignment="1">
      <alignment horizontal="center" vertical="top" wrapText="1"/>
    </xf>
    <xf numFmtId="49" fontId="48" fillId="0" borderId="40" xfId="39" applyNumberFormat="1" applyFont="1" applyBorder="1" applyAlignment="1">
      <alignment vertical="top" wrapText="1"/>
    </xf>
    <xf numFmtId="0" fontId="73" fillId="0" borderId="125" xfId="39" applyNumberFormat="1" applyFont="1" applyBorder="1" applyAlignment="1">
      <alignment horizontal="center" vertical="center" wrapText="1"/>
    </xf>
    <xf numFmtId="0" fontId="73" fillId="0" borderId="124" xfId="39" applyNumberFormat="1" applyFont="1" applyBorder="1" applyAlignment="1">
      <alignment horizontal="center" vertical="center"/>
    </xf>
    <xf numFmtId="0" fontId="73" fillId="0" borderId="24" xfId="39" applyNumberFormat="1" applyFont="1" applyBorder="1" applyAlignment="1">
      <alignment horizontal="center" vertical="center"/>
    </xf>
    <xf numFmtId="0" fontId="73" fillId="0" borderId="14" xfId="39" applyNumberFormat="1" applyFont="1" applyBorder="1" applyAlignment="1">
      <alignment horizontal="center" vertical="center"/>
    </xf>
    <xf numFmtId="0" fontId="73" fillId="0" borderId="126" xfId="39" applyNumberFormat="1" applyFont="1" applyBorder="1" applyAlignment="1">
      <alignment horizontal="center" vertical="center"/>
    </xf>
    <xf numFmtId="0" fontId="73" fillId="0" borderId="48" xfId="39" applyNumberFormat="1" applyFont="1" applyBorder="1" applyAlignment="1">
      <alignment horizontal="center" vertical="center"/>
    </xf>
    <xf numFmtId="49" fontId="11" fillId="0" borderId="124" xfId="39" applyNumberFormat="1" applyFont="1" applyBorder="1" applyAlignment="1">
      <alignment horizontal="center" vertical="center"/>
    </xf>
    <xf numFmtId="49" fontId="48" fillId="0" borderId="124" xfId="39" applyNumberFormat="1" applyFont="1" applyBorder="1" applyAlignment="1">
      <alignment horizontal="center" vertical="center"/>
    </xf>
    <xf numFmtId="49" fontId="48" fillId="0" borderId="119" xfId="39" applyNumberFormat="1" applyFont="1" applyBorder="1" applyAlignment="1">
      <alignment horizontal="center" vertical="center"/>
    </xf>
    <xf numFmtId="49" fontId="51" fillId="0" borderId="14" xfId="39" applyNumberFormat="1" applyFont="1" applyBorder="1" applyAlignment="1">
      <alignment horizontal="center"/>
    </xf>
    <xf numFmtId="49" fontId="51" fillId="0" borderId="48" xfId="39" applyNumberFormat="1" applyFont="1" applyBorder="1" applyAlignment="1">
      <alignment horizontal="center"/>
    </xf>
    <xf numFmtId="49" fontId="51" fillId="0" borderId="15" xfId="39" applyNumberFormat="1" applyFont="1" applyBorder="1" applyAlignment="1">
      <alignment horizontal="center"/>
    </xf>
    <xf numFmtId="49" fontId="51" fillId="0" borderId="81" xfId="39" applyNumberFormat="1" applyFont="1" applyBorder="1" applyAlignment="1">
      <alignment horizontal="center"/>
    </xf>
    <xf numFmtId="0" fontId="48" fillId="41" borderId="25" xfId="36" applyNumberFormat="1" applyFont="1" applyFill="1" applyBorder="1" applyAlignment="1">
      <alignment horizontal="center" vertical="center"/>
    </xf>
    <xf numFmtId="0" fontId="48" fillId="41" borderId="61" xfId="36" applyNumberFormat="1" applyFont="1" applyFill="1" applyBorder="1" applyAlignment="1">
      <alignment horizontal="center" vertical="center"/>
    </xf>
    <xf numFmtId="0" fontId="48" fillId="41" borderId="128" xfId="36" applyNumberFormat="1" applyFont="1" applyFill="1" applyBorder="1" applyAlignment="1">
      <alignment horizontal="center" vertical="center"/>
    </xf>
    <xf numFmtId="0" fontId="48" fillId="41" borderId="49" xfId="36" applyNumberFormat="1" applyFont="1" applyFill="1" applyBorder="1" applyAlignment="1">
      <alignment horizontal="center" vertical="center"/>
    </xf>
    <xf numFmtId="0" fontId="48" fillId="41" borderId="71" xfId="36" applyNumberFormat="1" applyFont="1" applyFill="1" applyBorder="1" applyAlignment="1">
      <alignment horizontal="center" vertical="center"/>
    </xf>
    <xf numFmtId="0" fontId="48" fillId="42" borderId="25" xfId="36" applyNumberFormat="1" applyFont="1" applyFill="1" applyBorder="1" applyAlignment="1">
      <alignment horizontal="center" vertical="center"/>
    </xf>
    <xf numFmtId="0" fontId="48" fillId="42" borderId="61" xfId="36" applyNumberFormat="1" applyFont="1" applyFill="1" applyBorder="1" applyAlignment="1">
      <alignment horizontal="center" vertical="center"/>
    </xf>
    <xf numFmtId="0" fontId="48" fillId="41" borderId="86" xfId="36" applyNumberFormat="1" applyFont="1" applyFill="1" applyBorder="1" applyAlignment="1">
      <alignment horizontal="center" vertical="center"/>
    </xf>
    <xf numFmtId="0" fontId="48" fillId="41" borderId="130" xfId="36" applyNumberFormat="1" applyFont="1" applyFill="1" applyBorder="1" applyAlignment="1">
      <alignment horizontal="center" vertical="center"/>
    </xf>
    <xf numFmtId="0" fontId="48" fillId="41" borderId="127" xfId="36" applyNumberFormat="1" applyFont="1" applyFill="1" applyBorder="1" applyAlignment="1">
      <alignment horizontal="center" vertical="center"/>
    </xf>
    <xf numFmtId="0" fontId="48" fillId="41" borderId="108" xfId="36" applyNumberFormat="1" applyFont="1" applyFill="1" applyBorder="1" applyAlignment="1">
      <alignment horizontal="center" vertical="center"/>
    </xf>
    <xf numFmtId="0" fontId="48" fillId="40" borderId="25" xfId="36" applyNumberFormat="1" applyFont="1" applyFill="1" applyBorder="1" applyAlignment="1">
      <alignment horizontal="center" vertical="center"/>
    </xf>
    <xf numFmtId="0" fontId="48" fillId="40" borderId="71" xfId="36" applyNumberFormat="1" applyFont="1" applyFill="1" applyBorder="1" applyAlignment="1">
      <alignment horizontal="center" vertical="center"/>
    </xf>
    <xf numFmtId="0" fontId="48" fillId="40" borderId="61" xfId="36" applyNumberFormat="1" applyFont="1" applyFill="1" applyBorder="1" applyAlignment="1">
      <alignment horizontal="center" vertical="center"/>
    </xf>
    <xf numFmtId="0" fontId="48" fillId="41" borderId="26" xfId="36" applyNumberFormat="1" applyFont="1" applyFill="1" applyBorder="1" applyAlignment="1">
      <alignment horizontal="center" vertical="center"/>
    </xf>
    <xf numFmtId="0" fontId="48" fillId="41" borderId="14" xfId="36" applyNumberFormat="1" applyFont="1" applyFill="1" applyBorder="1" applyAlignment="1">
      <alignment horizontal="center" vertical="center"/>
    </xf>
    <xf numFmtId="0" fontId="48" fillId="41" borderId="15" xfId="36" applyNumberFormat="1" applyFont="1" applyFill="1" applyBorder="1" applyAlignment="1">
      <alignment horizontal="center" vertical="center"/>
    </xf>
    <xf numFmtId="0" fontId="48" fillId="42" borderId="71" xfId="36" applyNumberFormat="1" applyFont="1" applyFill="1" applyBorder="1" applyAlignment="1">
      <alignment horizontal="center" vertical="center"/>
    </xf>
    <xf numFmtId="0" fontId="48" fillId="42" borderId="14" xfId="36" applyNumberFormat="1" applyFont="1" applyFill="1" applyBorder="1" applyAlignment="1">
      <alignment horizontal="center" vertical="center"/>
    </xf>
    <xf numFmtId="0" fontId="48" fillId="42" borderId="15" xfId="36" applyNumberFormat="1" applyFont="1" applyFill="1" applyBorder="1" applyAlignment="1">
      <alignment horizontal="center" vertical="center"/>
    </xf>
    <xf numFmtId="49" fontId="48" fillId="40" borderId="40" xfId="39" applyNumberFormat="1" applyFont="1" applyFill="1" applyBorder="1" applyAlignment="1">
      <alignment horizontal="center" vertical="top" wrapText="1"/>
    </xf>
    <xf numFmtId="49" fontId="81" fillId="42" borderId="40" xfId="39" applyNumberFormat="1" applyFont="1" applyFill="1" applyBorder="1" applyAlignment="1">
      <alignment horizontal="center" vertical="top" wrapText="1"/>
    </xf>
    <xf numFmtId="0" fontId="50" fillId="35" borderId="128" xfId="36" applyNumberFormat="1" applyFont="1" applyFill="1" applyBorder="1" applyAlignment="1">
      <alignment horizontal="center" vertical="center"/>
    </xf>
    <xf numFmtId="0" fontId="50" fillId="35" borderId="49" xfId="36" applyNumberFormat="1" applyFont="1" applyFill="1" applyBorder="1" applyAlignment="1">
      <alignment horizontal="center" vertical="center"/>
    </xf>
    <xf numFmtId="0" fontId="48" fillId="37" borderId="25" xfId="36" applyNumberFormat="1" applyFont="1" applyFill="1" applyBorder="1" applyAlignment="1">
      <alignment horizontal="center" vertical="center"/>
    </xf>
    <xf numFmtId="0" fontId="48" fillId="37" borderId="71" xfId="36" applyNumberFormat="1" applyFont="1" applyFill="1" applyBorder="1" applyAlignment="1">
      <alignment horizontal="center" vertical="center"/>
    </xf>
    <xf numFmtId="0" fontId="48" fillId="37" borderId="86" xfId="36" applyNumberFormat="1" applyFont="1" applyFill="1" applyBorder="1" applyAlignment="1">
      <alignment horizontal="center" vertical="center"/>
    </xf>
    <xf numFmtId="0" fontId="48" fillId="37" borderId="130" xfId="36" applyNumberFormat="1" applyFont="1" applyFill="1" applyBorder="1" applyAlignment="1">
      <alignment horizontal="center" vertical="center"/>
    </xf>
    <xf numFmtId="0" fontId="50" fillId="0" borderId="25" xfId="36" applyNumberFormat="1" applyFont="1" applyFill="1" applyBorder="1" applyAlignment="1">
      <alignment horizontal="center" vertical="center"/>
    </xf>
    <xf numFmtId="0" fontId="50" fillId="0" borderId="71" xfId="36" applyNumberFormat="1" applyFont="1" applyFill="1" applyBorder="1" applyAlignment="1">
      <alignment horizontal="center" vertical="center"/>
    </xf>
    <xf numFmtId="0" fontId="73" fillId="0" borderId="125" xfId="39" applyNumberFormat="1" applyFont="1" applyBorder="1" applyAlignment="1">
      <alignment horizontal="center" vertical="center"/>
    </xf>
    <xf numFmtId="0" fontId="48" fillId="38" borderId="128" xfId="54" applyNumberFormat="1" applyFont="1" applyFill="1" applyBorder="1" applyAlignment="1">
      <alignment horizontal="center" vertical="center"/>
    </xf>
    <xf numFmtId="0" fontId="48" fillId="38" borderId="49" xfId="54" applyNumberFormat="1" applyFont="1" applyFill="1" applyBorder="1" applyAlignment="1">
      <alignment horizontal="center" vertical="center"/>
    </xf>
    <xf numFmtId="0" fontId="48" fillId="0" borderId="128" xfId="54" applyNumberFormat="1" applyFont="1" applyFill="1" applyBorder="1" applyAlignment="1">
      <alignment horizontal="center" vertical="center"/>
    </xf>
    <xf numFmtId="0" fontId="48" fillId="0" borderId="49" xfId="54" applyNumberFormat="1" applyFont="1" applyFill="1" applyBorder="1" applyAlignment="1">
      <alignment horizontal="center" vertical="center"/>
    </xf>
    <xf numFmtId="0" fontId="48" fillId="0" borderId="129" xfId="54" applyNumberFormat="1" applyFont="1" applyFill="1" applyBorder="1" applyAlignment="1">
      <alignment horizontal="center" vertical="center"/>
    </xf>
    <xf numFmtId="0" fontId="48" fillId="40" borderId="25" xfId="54" applyNumberFormat="1" applyFont="1" applyFill="1" applyBorder="1" applyAlignment="1">
      <alignment horizontal="center" vertical="center"/>
    </xf>
    <xf numFmtId="0" fontId="48" fillId="40" borderId="71" xfId="54" applyNumberFormat="1" applyFont="1" applyFill="1" applyBorder="1" applyAlignment="1">
      <alignment horizontal="center" vertical="center"/>
    </xf>
    <xf numFmtId="0" fontId="48" fillId="38" borderId="25" xfId="54" applyNumberFormat="1" applyFont="1" applyFill="1" applyBorder="1" applyAlignment="1">
      <alignment horizontal="center" vertical="center"/>
    </xf>
    <xf numFmtId="0" fontId="48" fillId="38" borderId="61" xfId="54" applyNumberFormat="1" applyFont="1" applyFill="1" applyBorder="1" applyAlignment="1">
      <alignment horizontal="center" vertical="center"/>
    </xf>
    <xf numFmtId="0" fontId="50" fillId="0" borderId="128" xfId="54" applyNumberFormat="1" applyFont="1" applyFill="1" applyBorder="1" applyAlignment="1">
      <alignment horizontal="center" vertical="center"/>
    </xf>
    <xf numFmtId="0" fontId="50" fillId="0" borderId="49" xfId="54" applyNumberFormat="1" applyFont="1" applyFill="1" applyBorder="1" applyAlignment="1">
      <alignment horizontal="center" vertical="center"/>
    </xf>
    <xf numFmtId="0" fontId="50" fillId="35" borderId="128" xfId="54" applyNumberFormat="1" applyFont="1" applyFill="1" applyBorder="1" applyAlignment="1">
      <alignment horizontal="center" vertical="center"/>
    </xf>
    <xf numFmtId="0" fontId="50" fillId="35" borderId="49" xfId="54" applyNumberFormat="1" applyFont="1" applyFill="1" applyBorder="1" applyAlignment="1">
      <alignment horizontal="center" vertical="center"/>
    </xf>
    <xf numFmtId="0" fontId="48" fillId="33" borderId="25" xfId="54" applyNumberFormat="1" applyFont="1" applyFill="1" applyBorder="1" applyAlignment="1">
      <alignment horizontal="center" vertical="center"/>
    </xf>
    <xf numFmtId="0" fontId="48" fillId="37" borderId="61" xfId="54" applyNumberFormat="1" applyFont="1" applyFill="1" applyBorder="1" applyAlignment="1">
      <alignment horizontal="center" vertical="center"/>
    </xf>
    <xf numFmtId="0" fontId="48" fillId="38" borderId="71" xfId="54" applyNumberFormat="1" applyFont="1" applyFill="1" applyBorder="1" applyAlignment="1">
      <alignment horizontal="center" vertical="center"/>
    </xf>
    <xf numFmtId="0" fontId="48" fillId="0" borderId="25" xfId="54" applyNumberFormat="1" applyFont="1" applyFill="1" applyBorder="1" applyAlignment="1">
      <alignment horizontal="center" vertical="center"/>
    </xf>
    <xf numFmtId="0" fontId="48" fillId="0" borderId="71" xfId="54" applyNumberFormat="1" applyFont="1" applyFill="1" applyBorder="1" applyAlignment="1">
      <alignment horizontal="center" vertical="center"/>
    </xf>
    <xf numFmtId="0" fontId="48" fillId="33" borderId="71" xfId="54" applyNumberFormat="1" applyFont="1" applyFill="1" applyBorder="1" applyAlignment="1">
      <alignment horizontal="center" vertical="center"/>
    </xf>
    <xf numFmtId="0" fontId="48" fillId="0" borderId="86" xfId="54" applyNumberFormat="1" applyFont="1" applyFill="1" applyBorder="1" applyAlignment="1">
      <alignment horizontal="center" vertical="center"/>
    </xf>
    <xf numFmtId="0" fontId="48" fillId="0" borderId="89" xfId="54" applyNumberFormat="1" applyFont="1" applyFill="1" applyBorder="1" applyAlignment="1">
      <alignment horizontal="center" vertical="center"/>
    </xf>
    <xf numFmtId="0" fontId="48" fillId="38" borderId="86" xfId="54" applyNumberFormat="1" applyFont="1" applyFill="1" applyBorder="1" applyAlignment="1">
      <alignment horizontal="center" vertical="center"/>
    </xf>
    <xf numFmtId="0" fontId="48" fillId="38" borderId="130" xfId="54" applyNumberFormat="1" applyFont="1" applyFill="1" applyBorder="1" applyAlignment="1">
      <alignment horizontal="center" vertical="center"/>
    </xf>
    <xf numFmtId="0" fontId="48" fillId="33" borderId="127" xfId="54" applyNumberFormat="1" applyFont="1" applyFill="1" applyBorder="1" applyAlignment="1">
      <alignment horizontal="center" vertical="center"/>
    </xf>
    <xf numFmtId="0" fontId="48" fillId="33" borderId="109" xfId="54" applyNumberFormat="1" applyFont="1" applyFill="1" applyBorder="1" applyAlignment="1">
      <alignment horizontal="center" vertical="center"/>
    </xf>
    <xf numFmtId="0" fontId="48" fillId="38" borderId="127" xfId="54" applyNumberFormat="1" applyFont="1" applyFill="1" applyBorder="1" applyAlignment="1">
      <alignment horizontal="center" vertical="center"/>
    </xf>
    <xf numFmtId="0" fontId="48" fillId="38" borderId="108" xfId="54" applyNumberFormat="1" applyFont="1" applyFill="1" applyBorder="1" applyAlignment="1">
      <alignment horizontal="center" vertical="center"/>
    </xf>
    <xf numFmtId="0" fontId="50" fillId="36" borderId="25" xfId="54" applyNumberFormat="1" applyFont="1" applyFill="1" applyBorder="1" applyAlignment="1">
      <alignment horizontal="center" vertical="center"/>
    </xf>
    <xf numFmtId="0" fontId="50" fillId="36" borderId="71" xfId="54" applyNumberFormat="1" applyFont="1" applyFill="1" applyBorder="1" applyAlignment="1">
      <alignment horizontal="center" vertical="center"/>
    </xf>
    <xf numFmtId="0" fontId="48" fillId="0" borderId="130" xfId="54" applyNumberFormat="1" applyFont="1" applyFill="1" applyBorder="1" applyAlignment="1">
      <alignment horizontal="center" vertical="center"/>
    </xf>
    <xf numFmtId="0" fontId="48" fillId="33" borderId="107" xfId="54" applyNumberFormat="1" applyFont="1" applyFill="1" applyBorder="1" applyAlignment="1">
      <alignment horizontal="center" vertical="center"/>
    </xf>
    <xf numFmtId="0" fontId="48" fillId="0" borderId="127" xfId="54" applyNumberFormat="1" applyFont="1" applyFill="1" applyBorder="1" applyAlignment="1">
      <alignment horizontal="center" vertical="center"/>
    </xf>
    <xf numFmtId="0" fontId="48" fillId="0" borderId="109" xfId="54" applyNumberFormat="1" applyFont="1" applyFill="1" applyBorder="1" applyAlignment="1">
      <alignment horizontal="center" vertical="center"/>
    </xf>
    <xf numFmtId="0" fontId="48" fillId="0" borderId="61" xfId="54" applyNumberFormat="1" applyFont="1" applyFill="1" applyBorder="1" applyAlignment="1">
      <alignment horizontal="center" vertical="center"/>
    </xf>
    <xf numFmtId="0" fontId="48" fillId="33" borderId="128" xfId="54" applyNumberFormat="1" applyFont="1" applyFill="1" applyBorder="1" applyAlignment="1">
      <alignment horizontal="center" vertical="center"/>
    </xf>
    <xf numFmtId="0" fontId="48" fillId="33" borderId="49" xfId="54" applyNumberFormat="1" applyFont="1" applyFill="1" applyBorder="1" applyAlignment="1">
      <alignment horizontal="center" vertical="center"/>
    </xf>
    <xf numFmtId="0" fontId="48" fillId="40" borderId="127" xfId="54" applyNumberFormat="1" applyFont="1" applyFill="1" applyBorder="1" applyAlignment="1">
      <alignment horizontal="center" vertical="center"/>
    </xf>
    <xf numFmtId="0" fontId="48" fillId="40" borderId="108" xfId="54" applyNumberFormat="1" applyFont="1" applyFill="1" applyBorder="1" applyAlignment="1">
      <alignment horizontal="center" vertical="center"/>
    </xf>
    <xf numFmtId="0" fontId="50" fillId="35" borderId="127" xfId="54" applyNumberFormat="1" applyFont="1" applyFill="1" applyBorder="1" applyAlignment="1">
      <alignment horizontal="center" vertical="center"/>
    </xf>
    <xf numFmtId="0" fontId="50" fillId="35" borderId="109" xfId="54" applyNumberFormat="1" applyFont="1" applyFill="1" applyBorder="1" applyAlignment="1">
      <alignment horizontal="center" vertical="center"/>
    </xf>
    <xf numFmtId="0" fontId="48" fillId="0" borderId="26" xfId="54" applyNumberFormat="1" applyFont="1" applyFill="1" applyBorder="1" applyAlignment="1">
      <alignment horizontal="center" vertical="center"/>
    </xf>
    <xf numFmtId="0" fontId="48" fillId="39" borderId="25" xfId="54" applyNumberFormat="1" applyFont="1" applyFill="1" applyBorder="1" applyAlignment="1">
      <alignment horizontal="center" vertical="center"/>
    </xf>
    <xf numFmtId="0" fontId="48" fillId="39" borderId="71" xfId="54" applyNumberFormat="1" applyFont="1" applyFill="1" applyBorder="1" applyAlignment="1">
      <alignment horizontal="center" vertical="center"/>
    </xf>
    <xf numFmtId="0" fontId="48" fillId="33" borderId="100" xfId="54" applyNumberFormat="1" applyFont="1" applyFill="1" applyBorder="1" applyAlignment="1">
      <alignment horizontal="center" vertical="center"/>
    </xf>
    <xf numFmtId="0" fontId="48" fillId="33" borderId="121" xfId="54" applyNumberFormat="1" applyFont="1" applyFill="1" applyBorder="1" applyAlignment="1">
      <alignment horizontal="center" vertical="center"/>
    </xf>
    <xf numFmtId="0" fontId="50" fillId="0" borderId="25" xfId="54" applyNumberFormat="1" applyFont="1" applyFill="1" applyBorder="1" applyAlignment="1">
      <alignment horizontal="center" vertical="center"/>
    </xf>
    <xf numFmtId="0" fontId="50" fillId="0" borderId="71" xfId="54" applyNumberFormat="1" applyFont="1" applyFill="1" applyBorder="1" applyAlignment="1">
      <alignment horizontal="center" vertical="center"/>
    </xf>
    <xf numFmtId="0" fontId="48" fillId="38" borderId="26" xfId="54" applyNumberFormat="1" applyFont="1" applyFill="1" applyBorder="1" applyAlignment="1">
      <alignment horizontal="center" vertical="center"/>
    </xf>
    <xf numFmtId="0" fontId="48" fillId="38" borderId="14" xfId="54" applyNumberFormat="1" applyFont="1" applyFill="1" applyBorder="1" applyAlignment="1">
      <alignment horizontal="center" vertical="center"/>
    </xf>
    <xf numFmtId="0" fontId="48" fillId="38" borderId="15" xfId="54" applyNumberFormat="1" applyFont="1" applyFill="1" applyBorder="1" applyAlignment="1">
      <alignment horizontal="center" vertical="center"/>
    </xf>
    <xf numFmtId="49" fontId="48" fillId="39" borderId="40" xfId="39" applyNumberFormat="1" applyFont="1" applyFill="1" applyBorder="1" applyAlignment="1">
      <alignment horizontal="center" vertical="top" wrapText="1"/>
    </xf>
    <xf numFmtId="49" fontId="48" fillId="0" borderId="40" xfId="39" applyNumberFormat="1" applyFont="1" applyBorder="1" applyAlignment="1">
      <alignment horizontal="center" vertical="top" wrapText="1"/>
    </xf>
    <xf numFmtId="0" fontId="48" fillId="29" borderId="147" xfId="39" applyFont="1" applyFill="1" applyBorder="1" applyAlignment="1">
      <alignment horizontal="center"/>
    </xf>
    <xf numFmtId="0" fontId="48" fillId="29" borderId="145" xfId="39" applyFont="1" applyFill="1" applyBorder="1" applyAlignment="1">
      <alignment horizontal="center"/>
    </xf>
    <xf numFmtId="0" fontId="48" fillId="29" borderId="148" xfId="39" applyFont="1" applyFill="1" applyBorder="1" applyAlignment="1">
      <alignment horizontal="center"/>
    </xf>
    <xf numFmtId="49" fontId="48" fillId="34" borderId="25" xfId="39" applyNumberFormat="1" applyFont="1" applyFill="1" applyBorder="1" applyAlignment="1">
      <alignment horizontal="center"/>
    </xf>
    <xf numFmtId="49" fontId="48" fillId="34" borderId="26" xfId="39" applyNumberFormat="1" applyFont="1" applyFill="1" applyBorder="1" applyAlignment="1">
      <alignment horizontal="center"/>
    </xf>
    <xf numFmtId="49" fontId="48" fillId="34" borderId="61" xfId="39" applyNumberFormat="1" applyFont="1" applyFill="1" applyBorder="1" applyAlignment="1">
      <alignment horizontal="center"/>
    </xf>
    <xf numFmtId="49" fontId="48" fillId="0" borderId="25" xfId="39" applyNumberFormat="1" applyFont="1" applyFill="1" applyBorder="1" applyAlignment="1">
      <alignment horizontal="center"/>
    </xf>
    <xf numFmtId="49" fontId="48" fillId="0" borderId="26" xfId="39" applyNumberFormat="1" applyFont="1" applyFill="1" applyBorder="1" applyAlignment="1">
      <alignment horizontal="center"/>
    </xf>
    <xf numFmtId="49" fontId="48" fillId="0" borderId="61" xfId="39" applyNumberFormat="1" applyFont="1" applyFill="1" applyBorder="1" applyAlignment="1">
      <alignment horizontal="center"/>
    </xf>
    <xf numFmtId="0" fontId="48" fillId="34" borderId="142" xfId="39" applyFont="1" applyFill="1" applyBorder="1" applyAlignment="1">
      <alignment horizontal="center"/>
    </xf>
    <xf numFmtId="0" fontId="48" fillId="34" borderId="140" xfId="39" applyFont="1" applyFill="1" applyBorder="1" applyAlignment="1">
      <alignment horizontal="center"/>
    </xf>
    <xf numFmtId="0" fontId="48" fillId="34" borderId="143" xfId="39" applyFont="1" applyFill="1" applyBorder="1" applyAlignment="1">
      <alignment horizontal="center"/>
    </xf>
    <xf numFmtId="49" fontId="48" fillId="29" borderId="25" xfId="39" applyNumberFormat="1" applyFont="1" applyFill="1" applyBorder="1" applyAlignment="1">
      <alignment horizontal="center"/>
    </xf>
    <xf numFmtId="49" fontId="48" fillId="29" borderId="26" xfId="39" applyNumberFormat="1" applyFont="1" applyFill="1" applyBorder="1" applyAlignment="1">
      <alignment horizontal="center"/>
    </xf>
    <xf numFmtId="49" fontId="48" fillId="29" borderId="61" xfId="39" applyNumberFormat="1" applyFont="1" applyFill="1" applyBorder="1" applyAlignment="1">
      <alignment horizontal="center"/>
    </xf>
    <xf numFmtId="0" fontId="11" fillId="0" borderId="132" xfId="39" applyFont="1" applyBorder="1"/>
    <xf numFmtId="0" fontId="11" fillId="0" borderId="134" xfId="39" applyFont="1" applyBorder="1"/>
    <xf numFmtId="0" fontId="48" fillId="0" borderId="137" xfId="39" applyFont="1" applyFill="1" applyBorder="1" applyAlignment="1">
      <alignment horizontal="center"/>
    </xf>
    <xf numFmtId="0" fontId="48" fillId="0" borderId="136" xfId="39" applyFont="1" applyFill="1" applyBorder="1" applyAlignment="1">
      <alignment horizontal="center"/>
    </xf>
    <xf numFmtId="0" fontId="48" fillId="0" borderId="138" xfId="39" applyFont="1" applyFill="1" applyBorder="1" applyAlignment="1">
      <alignment horizontal="center"/>
    </xf>
    <xf numFmtId="0" fontId="48" fillId="29" borderId="142" xfId="39" applyFont="1" applyFill="1" applyBorder="1" applyAlignment="1">
      <alignment horizontal="center"/>
    </xf>
    <xf numFmtId="0" fontId="48" fillId="29" borderId="140" xfId="39" applyFont="1" applyFill="1" applyBorder="1" applyAlignment="1">
      <alignment horizontal="center"/>
    </xf>
    <xf numFmtId="0" fontId="48" fillId="29" borderId="143" xfId="39" applyFont="1" applyFill="1" applyBorder="1" applyAlignment="1">
      <alignment horizontal="center"/>
    </xf>
    <xf numFmtId="0" fontId="48" fillId="0" borderId="128" xfId="36" applyNumberFormat="1" applyFont="1" applyFill="1" applyBorder="1" applyAlignment="1">
      <alignment horizontal="center"/>
    </xf>
    <xf numFmtId="0" fontId="48" fillId="0" borderId="129" xfId="36" applyNumberFormat="1" applyFont="1" applyFill="1" applyBorder="1" applyAlignment="1">
      <alignment horizontal="center"/>
    </xf>
    <xf numFmtId="0" fontId="50" fillId="35" borderId="25" xfId="36" applyNumberFormat="1" applyFont="1" applyFill="1" applyBorder="1" applyAlignment="1">
      <alignment horizontal="center"/>
    </xf>
    <xf numFmtId="0" fontId="50" fillId="35" borderId="71" xfId="36" applyNumberFormat="1" applyFont="1" applyFill="1" applyBorder="1" applyAlignment="1">
      <alignment horizontal="center"/>
    </xf>
    <xf numFmtId="0" fontId="48" fillId="31" borderId="25" xfId="36" applyNumberFormat="1" applyFont="1" applyFill="1" applyBorder="1" applyAlignment="1">
      <alignment horizontal="center"/>
    </xf>
    <xf numFmtId="0" fontId="48" fillId="31" borderId="61" xfId="36" applyNumberFormat="1" applyFont="1" applyFill="1" applyBorder="1" applyAlignment="1">
      <alignment horizontal="center"/>
    </xf>
    <xf numFmtId="0" fontId="48" fillId="0" borderId="49" xfId="36" applyNumberFormat="1" applyFont="1" applyFill="1" applyBorder="1" applyAlignment="1">
      <alignment horizontal="center"/>
    </xf>
    <xf numFmtId="0" fontId="50" fillId="0" borderId="128" xfId="36" applyNumberFormat="1" applyFont="1" applyFill="1" applyBorder="1" applyAlignment="1">
      <alignment horizontal="center"/>
    </xf>
    <xf numFmtId="0" fontId="50" fillId="0" borderId="49" xfId="36" applyNumberFormat="1" applyFont="1" applyFill="1" applyBorder="1" applyAlignment="1">
      <alignment horizontal="center"/>
    </xf>
    <xf numFmtId="0" fontId="48" fillId="0" borderId="25" xfId="36" applyNumberFormat="1" applyFont="1" applyFill="1" applyBorder="1" applyAlignment="1">
      <alignment horizontal="center"/>
    </xf>
    <xf numFmtId="0" fontId="48" fillId="0" borderId="71" xfId="36" applyNumberFormat="1" applyFont="1" applyFill="1" applyBorder="1" applyAlignment="1">
      <alignment horizontal="center"/>
    </xf>
    <xf numFmtId="0" fontId="48" fillId="31" borderId="128" xfId="36" applyNumberFormat="1" applyFont="1" applyFill="1" applyBorder="1" applyAlignment="1">
      <alignment horizontal="center"/>
    </xf>
    <xf numFmtId="0" fontId="48" fillId="31" borderId="49" xfId="36" applyNumberFormat="1" applyFont="1" applyFill="1" applyBorder="1" applyAlignment="1">
      <alignment horizontal="center"/>
    </xf>
    <xf numFmtId="0" fontId="48" fillId="31" borderId="71" xfId="36" applyNumberFormat="1" applyFont="1" applyFill="1" applyBorder="1" applyAlignment="1">
      <alignment horizontal="center"/>
    </xf>
    <xf numFmtId="0" fontId="48" fillId="33" borderId="25" xfId="36" applyNumberFormat="1" applyFont="1" applyFill="1" applyBorder="1" applyAlignment="1">
      <alignment horizontal="center"/>
    </xf>
    <xf numFmtId="0" fontId="48" fillId="33" borderId="71" xfId="36" applyNumberFormat="1" applyFont="1" applyFill="1" applyBorder="1" applyAlignment="1">
      <alignment horizontal="center"/>
    </xf>
    <xf numFmtId="0" fontId="48" fillId="33" borderId="61" xfId="36" applyNumberFormat="1" applyFont="1" applyFill="1" applyBorder="1" applyAlignment="1">
      <alignment horizontal="center"/>
    </xf>
    <xf numFmtId="0" fontId="50" fillId="35" borderId="61" xfId="36" applyNumberFormat="1" applyFont="1" applyFill="1" applyBorder="1" applyAlignment="1">
      <alignment horizontal="center"/>
    </xf>
    <xf numFmtId="0" fontId="48" fillId="0" borderId="86" xfId="36" applyNumberFormat="1" applyFont="1" applyFill="1" applyBorder="1" applyAlignment="1">
      <alignment horizontal="center"/>
    </xf>
    <xf numFmtId="0" fontId="48" fillId="0" borderId="89" xfId="36" applyNumberFormat="1" applyFont="1" applyFill="1" applyBorder="1" applyAlignment="1">
      <alignment horizontal="center"/>
    </xf>
    <xf numFmtId="0" fontId="48" fillId="33" borderId="127" xfId="36" applyNumberFormat="1" applyFont="1" applyFill="1" applyBorder="1" applyAlignment="1">
      <alignment horizontal="center"/>
    </xf>
    <xf numFmtId="0" fontId="48" fillId="33" borderId="109" xfId="36" applyNumberFormat="1" applyFont="1" applyFill="1" applyBorder="1" applyAlignment="1">
      <alignment horizontal="center"/>
    </xf>
    <xf numFmtId="0" fontId="48" fillId="31" borderId="127" xfId="36" applyNumberFormat="1" applyFont="1" applyFill="1" applyBorder="1" applyAlignment="1">
      <alignment horizontal="center"/>
    </xf>
    <xf numFmtId="0" fontId="48" fillId="31" borderId="108" xfId="36" applyNumberFormat="1" applyFont="1" applyFill="1" applyBorder="1" applyAlignment="1">
      <alignment horizontal="center"/>
    </xf>
    <xf numFmtId="0" fontId="48" fillId="0" borderId="127" xfId="36" applyNumberFormat="1" applyFont="1" applyFill="1" applyBorder="1" applyAlignment="1">
      <alignment horizontal="center"/>
    </xf>
    <xf numFmtId="0" fontId="48" fillId="0" borderId="109" xfId="36" applyNumberFormat="1" applyFont="1" applyFill="1" applyBorder="1" applyAlignment="1">
      <alignment horizontal="center"/>
    </xf>
    <xf numFmtId="0" fontId="48" fillId="31" borderId="86" xfId="36" applyNumberFormat="1" applyFont="1" applyFill="1" applyBorder="1" applyAlignment="1">
      <alignment horizontal="center"/>
    </xf>
    <xf numFmtId="0" fontId="48" fillId="31" borderId="130" xfId="36" applyNumberFormat="1" applyFont="1" applyFill="1" applyBorder="1" applyAlignment="1">
      <alignment horizontal="center"/>
    </xf>
    <xf numFmtId="0" fontId="48" fillId="33" borderId="107" xfId="36" applyNumberFormat="1" applyFont="1" applyFill="1" applyBorder="1" applyAlignment="1">
      <alignment horizontal="center"/>
    </xf>
    <xf numFmtId="0" fontId="48" fillId="0" borderId="61" xfId="36" applyNumberFormat="1" applyFont="1" applyFill="1" applyBorder="1" applyAlignment="1">
      <alignment horizontal="center"/>
    </xf>
    <xf numFmtId="0" fontId="48" fillId="33" borderId="128" xfId="36" applyNumberFormat="1" applyFont="1" applyFill="1" applyBorder="1" applyAlignment="1">
      <alignment horizontal="center"/>
    </xf>
    <xf numFmtId="0" fontId="48" fillId="33" borderId="49" xfId="36" applyNumberFormat="1" applyFont="1" applyFill="1" applyBorder="1" applyAlignment="1">
      <alignment horizontal="center"/>
    </xf>
    <xf numFmtId="0" fontId="50" fillId="0" borderId="25" xfId="36" applyNumberFormat="1" applyFont="1" applyFill="1" applyBorder="1" applyAlignment="1">
      <alignment horizontal="center"/>
    </xf>
    <xf numFmtId="0" fontId="50" fillId="0" borderId="71" xfId="36" applyNumberFormat="1" applyFont="1" applyFill="1" applyBorder="1" applyAlignment="1">
      <alignment horizontal="center"/>
    </xf>
    <xf numFmtId="0" fontId="50" fillId="35" borderId="127" xfId="36" applyNumberFormat="1" applyFont="1" applyFill="1" applyBorder="1" applyAlignment="1">
      <alignment horizontal="center"/>
    </xf>
    <xf numFmtId="0" fontId="50" fillId="35" borderId="109" xfId="36" applyNumberFormat="1" applyFont="1" applyFill="1" applyBorder="1" applyAlignment="1">
      <alignment horizontal="center"/>
    </xf>
    <xf numFmtId="0" fontId="48" fillId="31" borderId="109" xfId="36" applyNumberFormat="1" applyFont="1" applyFill="1" applyBorder="1" applyAlignment="1">
      <alignment horizontal="center"/>
    </xf>
    <xf numFmtId="0" fontId="48" fillId="0" borderId="128" xfId="39" applyNumberFormat="1" applyFont="1" applyFill="1" applyBorder="1" applyAlignment="1">
      <alignment horizontal="center"/>
    </xf>
    <xf numFmtId="0" fontId="48" fillId="0" borderId="49" xfId="39" applyNumberFormat="1" applyFont="1" applyFill="1" applyBorder="1" applyAlignment="1">
      <alignment horizontal="center"/>
    </xf>
    <xf numFmtId="0" fontId="48" fillId="0" borderId="129" xfId="39" applyNumberFormat="1" applyFont="1" applyFill="1" applyBorder="1" applyAlignment="1">
      <alignment horizontal="center"/>
    </xf>
    <xf numFmtId="0" fontId="48" fillId="33" borderId="128" xfId="39" applyNumberFormat="1" applyFont="1" applyFill="1" applyBorder="1" applyAlignment="1">
      <alignment horizontal="center"/>
    </xf>
    <xf numFmtId="0" fontId="48" fillId="33" borderId="49" xfId="39" applyNumberFormat="1" applyFont="1" applyFill="1" applyBorder="1" applyAlignment="1">
      <alignment horizontal="center"/>
    </xf>
    <xf numFmtId="0" fontId="48" fillId="0" borderId="26" xfId="36" applyNumberFormat="1" applyFont="1" applyFill="1" applyBorder="1" applyAlignment="1">
      <alignment horizontal="center"/>
    </xf>
    <xf numFmtId="0" fontId="50" fillId="36" borderId="25" xfId="36" applyNumberFormat="1" applyFont="1" applyFill="1" applyBorder="1" applyAlignment="1">
      <alignment horizontal="center"/>
    </xf>
    <xf numFmtId="0" fontId="50" fillId="36" borderId="71" xfId="36" applyNumberFormat="1" applyFont="1" applyFill="1" applyBorder="1" applyAlignment="1">
      <alignment horizontal="center"/>
    </xf>
    <xf numFmtId="0" fontId="48" fillId="31" borderId="26" xfId="36" applyNumberFormat="1" applyFont="1" applyFill="1" applyBorder="1" applyAlignment="1">
      <alignment horizontal="center"/>
    </xf>
    <xf numFmtId="0" fontId="48" fillId="33" borderId="100" xfId="36" applyNumberFormat="1" applyFont="1" applyFill="1" applyBorder="1" applyAlignment="1">
      <alignment horizontal="center"/>
    </xf>
    <xf numFmtId="0" fontId="48" fillId="33" borderId="121" xfId="36" applyNumberFormat="1" applyFont="1" applyFill="1" applyBorder="1" applyAlignment="1">
      <alignment horizontal="center"/>
    </xf>
    <xf numFmtId="0" fontId="50" fillId="36" borderId="61" xfId="36" applyNumberFormat="1" applyFont="1" applyFill="1" applyBorder="1" applyAlignment="1">
      <alignment horizontal="center"/>
    </xf>
    <xf numFmtId="0" fontId="48" fillId="33" borderId="108" xfId="36" applyNumberFormat="1" applyFont="1" applyFill="1" applyBorder="1" applyAlignment="1">
      <alignment horizontal="center"/>
    </xf>
    <xf numFmtId="49" fontId="48" fillId="0" borderId="128" xfId="39" applyNumberFormat="1" applyFont="1" applyBorder="1" applyAlignment="1">
      <alignment horizontal="center"/>
    </xf>
    <xf numFmtId="49" fontId="48" fillId="0" borderId="49" xfId="39" applyNumberFormat="1" applyFont="1" applyBorder="1" applyAlignment="1">
      <alignment horizontal="center"/>
    </xf>
    <xf numFmtId="49" fontId="48" fillId="0" borderId="127" xfId="39" applyNumberFormat="1" applyFont="1" applyBorder="1" applyAlignment="1">
      <alignment horizontal="center"/>
    </xf>
    <xf numFmtId="49" fontId="48" fillId="0" borderId="109" xfId="39" applyNumberFormat="1" applyFont="1" applyBorder="1" applyAlignment="1">
      <alignment horizontal="center"/>
    </xf>
    <xf numFmtId="49" fontId="48" fillId="0" borderId="129" xfId="39" applyNumberFormat="1" applyFont="1" applyBorder="1" applyAlignment="1">
      <alignment horizontal="center"/>
    </xf>
    <xf numFmtId="0" fontId="48" fillId="0" borderId="0" xfId="39" applyNumberFormat="1" applyFont="1" applyBorder="1" applyAlignment="1">
      <alignment horizontal="center" vertical="top"/>
    </xf>
    <xf numFmtId="49" fontId="77" fillId="26" borderId="40" xfId="39" applyNumberFormat="1" applyFont="1" applyFill="1" applyBorder="1" applyAlignment="1">
      <alignment horizontal="center" vertical="top" wrapText="1"/>
    </xf>
    <xf numFmtId="49" fontId="77" fillId="0" borderId="40" xfId="39" applyNumberFormat="1" applyFont="1" applyBorder="1" applyAlignment="1">
      <alignment horizontal="center" vertical="top" wrapText="1"/>
    </xf>
    <xf numFmtId="49" fontId="48" fillId="0" borderId="34" xfId="39" applyNumberFormat="1" applyFont="1" applyBorder="1" applyAlignment="1">
      <alignment horizontal="center" vertical="center"/>
    </xf>
    <xf numFmtId="49" fontId="48" fillId="0" borderId="39" xfId="39" applyNumberFormat="1" applyFont="1" applyBorder="1" applyAlignment="1">
      <alignment horizontal="center" vertical="center"/>
    </xf>
    <xf numFmtId="49" fontId="48" fillId="0" borderId="108" xfId="39" applyNumberFormat="1" applyFont="1" applyBorder="1" applyAlignment="1">
      <alignment horizontal="center"/>
    </xf>
    <xf numFmtId="0" fontId="49" fillId="0" borderId="0" xfId="39" applyNumberFormat="1" applyFont="1" applyAlignment="1">
      <alignment horizontal="center"/>
    </xf>
    <xf numFmtId="0" fontId="48" fillId="0" borderId="0" xfId="39" applyNumberFormat="1" applyFont="1" applyAlignment="1">
      <alignment horizontal="center"/>
    </xf>
    <xf numFmtId="49" fontId="48" fillId="0" borderId="0" xfId="39" applyNumberFormat="1" applyFont="1" applyBorder="1" applyAlignment="1">
      <alignment horizontal="right" vertical="top" wrapText="1"/>
    </xf>
    <xf numFmtId="0" fontId="48" fillId="0" borderId="108" xfId="36" applyNumberFormat="1" applyFont="1" applyFill="1" applyBorder="1" applyAlignment="1">
      <alignment horizontal="center"/>
    </xf>
    <xf numFmtId="0" fontId="78" fillId="35" borderId="25" xfId="36" applyNumberFormat="1" applyFont="1" applyFill="1" applyBorder="1" applyAlignment="1">
      <alignment horizontal="center"/>
    </xf>
    <xf numFmtId="0" fontId="78" fillId="35" borderId="71" xfId="36" applyNumberFormat="1" applyFont="1" applyFill="1" applyBorder="1" applyAlignment="1">
      <alignment horizontal="center"/>
    </xf>
    <xf numFmtId="0" fontId="50" fillId="36" borderId="127" xfId="36" applyNumberFormat="1" applyFont="1" applyFill="1" applyBorder="1" applyAlignment="1">
      <alignment horizontal="center"/>
    </xf>
    <xf numFmtId="0" fontId="50" fillId="36" borderId="108" xfId="36" applyNumberFormat="1" applyFont="1" applyFill="1" applyBorder="1" applyAlignment="1">
      <alignment horizontal="center"/>
    </xf>
    <xf numFmtId="49" fontId="48" fillId="0" borderId="131" xfId="39" applyNumberFormat="1" applyFont="1" applyFill="1" applyBorder="1" applyAlignment="1">
      <alignment horizontal="center"/>
    </xf>
    <xf numFmtId="49" fontId="48" fillId="0" borderId="132" xfId="39" applyNumberFormat="1" applyFont="1" applyFill="1" applyBorder="1" applyAlignment="1">
      <alignment horizontal="center"/>
    </xf>
    <xf numFmtId="49" fontId="48" fillId="0" borderId="41" xfId="39" applyNumberFormat="1" applyFont="1" applyFill="1" applyBorder="1" applyAlignment="1">
      <alignment horizontal="center"/>
    </xf>
    <xf numFmtId="49" fontId="48" fillId="0" borderId="133" xfId="39" applyNumberFormat="1" applyFont="1" applyFill="1" applyBorder="1" applyAlignment="1">
      <alignment horizontal="center"/>
    </xf>
    <xf numFmtId="0" fontId="13" fillId="0" borderId="132" xfId="39" applyFill="1" applyBorder="1"/>
    <xf numFmtId="0" fontId="13" fillId="0" borderId="134" xfId="39" applyFill="1" applyBorder="1"/>
    <xf numFmtId="49" fontId="48" fillId="0" borderId="142" xfId="36" applyNumberFormat="1" applyFont="1" applyFill="1" applyBorder="1" applyAlignment="1">
      <alignment horizontal="center"/>
    </xf>
    <xf numFmtId="49" fontId="48" fillId="0" borderId="140" xfId="36" applyNumberFormat="1" applyFont="1" applyFill="1" applyBorder="1" applyAlignment="1">
      <alignment horizontal="center"/>
    </xf>
    <xf numFmtId="49" fontId="48" fillId="0" borderId="143" xfId="36" applyNumberFormat="1" applyFont="1" applyFill="1" applyBorder="1" applyAlignment="1">
      <alignment horizontal="center"/>
    </xf>
    <xf numFmtId="49" fontId="48" fillId="0" borderId="139" xfId="36" applyNumberFormat="1" applyFont="1" applyFill="1" applyBorder="1" applyAlignment="1">
      <alignment horizontal="center" vertical="center"/>
    </xf>
    <xf numFmtId="49" fontId="48" fillId="0" borderId="140" xfId="36" applyNumberFormat="1" applyFont="1" applyFill="1" applyBorder="1" applyAlignment="1">
      <alignment horizontal="center" vertical="center"/>
    </xf>
    <xf numFmtId="49" fontId="48" fillId="0" borderId="141" xfId="36" applyNumberFormat="1" applyFont="1" applyFill="1" applyBorder="1" applyAlignment="1">
      <alignment horizontal="center" vertical="center"/>
    </xf>
    <xf numFmtId="49" fontId="48" fillId="30" borderId="154" xfId="36" applyNumberFormat="1" applyFont="1" applyFill="1" applyBorder="1" applyAlignment="1">
      <alignment horizontal="center" vertical="center"/>
    </xf>
    <xf numFmtId="49" fontId="48" fillId="30" borderId="155" xfId="36" applyNumberFormat="1" applyFont="1" applyFill="1" applyBorder="1" applyAlignment="1">
      <alignment horizontal="center" vertical="center"/>
    </xf>
    <xf numFmtId="49" fontId="48" fillId="30" borderId="49" xfId="36" applyNumberFormat="1" applyFont="1" applyFill="1" applyBorder="1" applyAlignment="1">
      <alignment horizontal="center" vertical="center"/>
    </xf>
    <xf numFmtId="49" fontId="48" fillId="30" borderId="128" xfId="36" applyNumberFormat="1" applyFont="1" applyFill="1" applyBorder="1" applyAlignment="1">
      <alignment horizontal="center"/>
    </xf>
    <xf numFmtId="49" fontId="48" fillId="30" borderId="155" xfId="36" applyNumberFormat="1" applyFont="1" applyFill="1" applyBorder="1" applyAlignment="1">
      <alignment horizontal="center"/>
    </xf>
    <xf numFmtId="49" fontId="48" fillId="30" borderId="129" xfId="36" applyNumberFormat="1" applyFont="1" applyFill="1" applyBorder="1" applyAlignment="1">
      <alignment horizontal="center"/>
    </xf>
    <xf numFmtId="0" fontId="48" fillId="0" borderId="142" xfId="36" applyFont="1" applyFill="1" applyBorder="1" applyAlignment="1">
      <alignment horizontal="center"/>
    </xf>
    <xf numFmtId="0" fontId="48" fillId="0" borderId="140" xfId="36" applyFont="1" applyFill="1" applyBorder="1" applyAlignment="1">
      <alignment horizontal="center"/>
    </xf>
    <xf numFmtId="0" fontId="48" fillId="0" borderId="143" xfId="36" applyFont="1" applyFill="1" applyBorder="1" applyAlignment="1">
      <alignment horizontal="center"/>
    </xf>
    <xf numFmtId="49" fontId="48" fillId="30" borderId="150" xfId="36" applyNumberFormat="1" applyFont="1" applyFill="1" applyBorder="1" applyAlignment="1">
      <alignment horizontal="center" vertical="center"/>
    </xf>
    <xf numFmtId="49" fontId="48" fillId="30" borderId="151" xfId="36" applyNumberFormat="1" applyFont="1" applyFill="1" applyBorder="1" applyAlignment="1">
      <alignment horizontal="center" vertical="center"/>
    </xf>
    <xf numFmtId="49" fontId="48" fillId="30" borderId="47" xfId="36" applyNumberFormat="1" applyFont="1" applyFill="1" applyBorder="1" applyAlignment="1">
      <alignment horizontal="center" vertical="center"/>
    </xf>
    <xf numFmtId="49" fontId="48" fillId="30" borderId="152" xfId="36" applyNumberFormat="1" applyFont="1" applyFill="1" applyBorder="1" applyAlignment="1">
      <alignment horizontal="center"/>
    </xf>
    <xf numFmtId="49" fontId="48" fillId="30" borderId="151" xfId="36" applyNumberFormat="1" applyFont="1" applyFill="1" applyBorder="1" applyAlignment="1">
      <alignment horizontal="center"/>
    </xf>
    <xf numFmtId="49" fontId="48" fillId="30" borderId="153" xfId="36" applyNumberFormat="1" applyFont="1" applyFill="1" applyBorder="1" applyAlignment="1">
      <alignment horizontal="center"/>
    </xf>
    <xf numFmtId="49" fontId="48" fillId="30" borderId="156" xfId="36" applyNumberFormat="1" applyFont="1" applyFill="1" applyBorder="1" applyAlignment="1">
      <alignment horizontal="center" vertical="center"/>
    </xf>
    <xf numFmtId="49" fontId="48" fillId="30" borderId="157" xfId="36" applyNumberFormat="1" applyFont="1" applyFill="1" applyBorder="1" applyAlignment="1">
      <alignment horizontal="center" vertical="center"/>
    </xf>
    <xf numFmtId="49" fontId="48" fillId="30" borderId="44" xfId="36" applyNumberFormat="1" applyFont="1" applyFill="1" applyBorder="1" applyAlignment="1">
      <alignment horizontal="center" vertical="center"/>
    </xf>
    <xf numFmtId="0" fontId="48" fillId="30" borderId="158" xfId="36" applyNumberFormat="1" applyFont="1" applyFill="1" applyBorder="1" applyAlignment="1">
      <alignment horizontal="center"/>
    </xf>
    <xf numFmtId="0" fontId="48" fillId="30" borderId="157" xfId="36" applyNumberFormat="1" applyFont="1" applyFill="1" applyBorder="1" applyAlignment="1">
      <alignment horizontal="center"/>
    </xf>
    <xf numFmtId="0" fontId="48" fillId="30" borderId="159" xfId="36" applyNumberFormat="1" applyFont="1" applyFill="1" applyBorder="1" applyAlignment="1">
      <alignment horizontal="center"/>
    </xf>
    <xf numFmtId="49" fontId="48" fillId="0" borderId="131" xfId="36" applyNumberFormat="1" applyFont="1" applyBorder="1" applyAlignment="1">
      <alignment horizontal="center"/>
    </xf>
    <xf numFmtId="49" fontId="48" fillId="0" borderId="132" xfId="36" applyNumberFormat="1" applyFont="1" applyBorder="1" applyAlignment="1">
      <alignment horizontal="center"/>
    </xf>
    <xf numFmtId="49" fontId="48" fillId="0" borderId="41" xfId="36" applyNumberFormat="1" applyFont="1" applyBorder="1" applyAlignment="1">
      <alignment horizontal="center"/>
    </xf>
    <xf numFmtId="49" fontId="48" fillId="0" borderId="133" xfId="36" applyNumberFormat="1" applyFont="1" applyBorder="1" applyAlignment="1">
      <alignment horizontal="center"/>
    </xf>
    <xf numFmtId="0" fontId="13" fillId="0" borderId="132" xfId="36" applyBorder="1"/>
    <xf numFmtId="0" fontId="13" fillId="0" borderId="134" xfId="36" applyBorder="1"/>
    <xf numFmtId="0" fontId="48" fillId="31" borderId="107" xfId="36" applyNumberFormat="1" applyFont="1" applyFill="1" applyBorder="1" applyAlignment="1">
      <alignment horizontal="center"/>
    </xf>
    <xf numFmtId="49" fontId="48" fillId="0" borderId="128" xfId="36" applyNumberFormat="1" applyFont="1" applyBorder="1" applyAlignment="1">
      <alignment horizontal="center"/>
    </xf>
    <xf numFmtId="49" fontId="48" fillId="0" borderId="49" xfId="36" applyNumberFormat="1" applyFont="1" applyBorder="1" applyAlignment="1">
      <alignment horizontal="center"/>
    </xf>
    <xf numFmtId="49" fontId="48" fillId="0" borderId="129" xfId="36" applyNumberFormat="1" applyFont="1" applyBorder="1" applyAlignment="1">
      <alignment horizontal="center"/>
    </xf>
    <xf numFmtId="49" fontId="48" fillId="0" borderId="127" xfId="36" applyNumberFormat="1" applyFont="1" applyBorder="1" applyAlignment="1">
      <alignment horizontal="center"/>
    </xf>
    <xf numFmtId="49" fontId="48" fillId="0" borderId="109" xfId="36" applyNumberFormat="1" applyFont="1" applyBorder="1" applyAlignment="1">
      <alignment horizontal="center"/>
    </xf>
    <xf numFmtId="49" fontId="48" fillId="0" borderId="108" xfId="36" applyNumberFormat="1" applyFont="1" applyBorder="1" applyAlignment="1">
      <alignment horizontal="center"/>
    </xf>
    <xf numFmtId="0" fontId="49" fillId="0" borderId="0" xfId="36" applyNumberFormat="1" applyFont="1" applyAlignment="1">
      <alignment horizontal="center"/>
    </xf>
    <xf numFmtId="0" fontId="48" fillId="0" borderId="0" xfId="36" applyNumberFormat="1" applyFont="1" applyAlignment="1">
      <alignment horizontal="center"/>
    </xf>
    <xf numFmtId="49" fontId="48" fillId="0" borderId="0" xfId="36" applyNumberFormat="1" applyFont="1" applyBorder="1" applyAlignment="1">
      <alignment horizontal="center"/>
    </xf>
    <xf numFmtId="49" fontId="50" fillId="35" borderId="40" xfId="36" applyNumberFormat="1" applyFont="1" applyFill="1" applyBorder="1" applyAlignment="1">
      <alignment horizontal="center" vertical="center"/>
    </xf>
    <xf numFmtId="49" fontId="48" fillId="0" borderId="0" xfId="36" applyNumberFormat="1" applyFont="1" applyBorder="1" applyAlignment="1">
      <alignment horizontal="center" vertical="top" wrapText="1"/>
    </xf>
    <xf numFmtId="49" fontId="48" fillId="0" borderId="0" xfId="36" applyNumberFormat="1" applyFont="1" applyBorder="1" applyAlignment="1">
      <alignment horizontal="right" vertical="top" wrapText="1"/>
    </xf>
    <xf numFmtId="49" fontId="25" fillId="0" borderId="127" xfId="36" applyNumberFormat="1" applyFont="1" applyBorder="1" applyAlignment="1">
      <alignment horizontal="center"/>
    </xf>
    <xf numFmtId="49" fontId="25" fillId="0" borderId="108" xfId="36" applyNumberFormat="1" applyFont="1" applyBorder="1" applyAlignment="1">
      <alignment horizontal="center"/>
    </xf>
    <xf numFmtId="49" fontId="25" fillId="0" borderId="109" xfId="36" applyNumberFormat="1" applyFont="1" applyBorder="1" applyAlignment="1">
      <alignment horizontal="center"/>
    </xf>
    <xf numFmtId="0" fontId="23" fillId="0" borderId="0" xfId="36" applyNumberFormat="1" applyFont="1" applyAlignment="1">
      <alignment horizontal="center"/>
    </xf>
    <xf numFmtId="0" fontId="25" fillId="0" borderId="0" xfId="36" applyNumberFormat="1" applyFont="1" applyAlignment="1">
      <alignment horizontal="center"/>
    </xf>
    <xf numFmtId="49" fontId="25" fillId="0" borderId="0" xfId="36" applyNumberFormat="1" applyFont="1" applyBorder="1" applyAlignment="1">
      <alignment horizontal="center"/>
    </xf>
    <xf numFmtId="49" fontId="41" fillId="35" borderId="40" xfId="36" applyNumberFormat="1" applyFont="1" applyFill="1" applyBorder="1" applyAlignment="1">
      <alignment horizontal="center" vertical="center"/>
    </xf>
    <xf numFmtId="49" fontId="25" fillId="0" borderId="0" xfId="36" applyNumberFormat="1" applyFont="1" applyBorder="1" applyAlignment="1">
      <alignment horizontal="center" vertical="top" wrapText="1"/>
    </xf>
    <xf numFmtId="49" fontId="25" fillId="0" borderId="0" xfId="36" applyNumberFormat="1" applyFont="1" applyBorder="1" applyAlignment="1">
      <alignment horizontal="right" vertical="top" wrapText="1"/>
    </xf>
    <xf numFmtId="49" fontId="25" fillId="0" borderId="128" xfId="36" applyNumberFormat="1" applyFont="1" applyBorder="1" applyAlignment="1">
      <alignment horizontal="center"/>
    </xf>
    <xf numFmtId="49" fontId="25" fillId="0" borderId="49" xfId="36" applyNumberFormat="1" applyFont="1" applyBorder="1" applyAlignment="1">
      <alignment horizontal="center"/>
    </xf>
    <xf numFmtId="49" fontId="25" fillId="0" borderId="129" xfId="36" applyNumberFormat="1" applyFont="1" applyBorder="1" applyAlignment="1">
      <alignment horizontal="center"/>
    </xf>
    <xf numFmtId="0" fontId="25" fillId="0" borderId="25" xfId="36" applyNumberFormat="1" applyFont="1" applyFill="1" applyBorder="1" applyAlignment="1">
      <alignment horizontal="center"/>
    </xf>
    <xf numFmtId="0" fontId="25" fillId="0" borderId="71" xfId="36" applyNumberFormat="1" applyFont="1" applyFill="1" applyBorder="1" applyAlignment="1">
      <alignment horizontal="center"/>
    </xf>
    <xf numFmtId="0" fontId="25" fillId="0" borderId="61" xfId="36" applyNumberFormat="1" applyFont="1" applyFill="1" applyBorder="1" applyAlignment="1">
      <alignment horizontal="center"/>
    </xf>
    <xf numFmtId="0" fontId="25" fillId="31" borderId="25" xfId="36" applyNumberFormat="1" applyFont="1" applyFill="1" applyBorder="1" applyAlignment="1">
      <alignment horizontal="center"/>
    </xf>
    <xf numFmtId="0" fontId="25" fillId="31" borderId="71" xfId="36" applyNumberFormat="1" applyFont="1" applyFill="1" applyBorder="1" applyAlignment="1">
      <alignment horizontal="center"/>
    </xf>
    <xf numFmtId="0" fontId="25" fillId="0" borderId="127" xfId="36" applyNumberFormat="1" applyFont="1" applyFill="1" applyBorder="1" applyAlignment="1">
      <alignment horizontal="center"/>
    </xf>
    <xf numFmtId="0" fontId="25" fillId="0" borderId="109" xfId="36" applyNumberFormat="1" applyFont="1" applyFill="1" applyBorder="1" applyAlignment="1">
      <alignment horizontal="center"/>
    </xf>
    <xf numFmtId="0" fontId="25" fillId="31" borderId="127" xfId="36" applyNumberFormat="1" applyFont="1" applyFill="1" applyBorder="1" applyAlignment="1">
      <alignment horizontal="center"/>
    </xf>
    <xf numFmtId="0" fontId="25" fillId="31" borderId="109" xfId="36" applyNumberFormat="1" applyFont="1" applyFill="1" applyBorder="1" applyAlignment="1">
      <alignment horizontal="center"/>
    </xf>
    <xf numFmtId="0" fontId="25" fillId="33" borderId="25" xfId="36" applyNumberFormat="1" applyFont="1" applyFill="1" applyBorder="1" applyAlignment="1">
      <alignment horizontal="center"/>
    </xf>
    <xf numFmtId="0" fontId="25" fillId="33" borderId="71" xfId="36" applyNumberFormat="1" applyFont="1" applyFill="1" applyBorder="1" applyAlignment="1">
      <alignment horizontal="center"/>
    </xf>
    <xf numFmtId="0" fontId="41" fillId="35" borderId="127" xfId="36" applyNumberFormat="1" applyFont="1" applyFill="1" applyBorder="1" applyAlignment="1">
      <alignment horizontal="center"/>
    </xf>
    <xf numFmtId="0" fontId="41" fillId="35" borderId="109" xfId="36" applyNumberFormat="1" applyFont="1" applyFill="1" applyBorder="1" applyAlignment="1">
      <alignment horizontal="center"/>
    </xf>
    <xf numFmtId="0" fontId="25" fillId="33" borderId="127" xfId="36" applyNumberFormat="1" applyFont="1" applyFill="1" applyBorder="1" applyAlignment="1">
      <alignment horizontal="center"/>
    </xf>
    <xf numFmtId="0" fontId="25" fillId="33" borderId="109" xfId="36" applyNumberFormat="1" applyFont="1" applyFill="1" applyBorder="1" applyAlignment="1">
      <alignment horizontal="center"/>
    </xf>
    <xf numFmtId="0" fontId="25" fillId="31" borderId="61" xfId="36" applyNumberFormat="1" applyFont="1" applyFill="1" applyBorder="1" applyAlignment="1">
      <alignment horizontal="center"/>
    </xf>
    <xf numFmtId="0" fontId="41" fillId="35" borderId="25" xfId="36" applyNumberFormat="1" applyFont="1" applyFill="1" applyBorder="1" applyAlignment="1">
      <alignment horizontal="center"/>
    </xf>
    <xf numFmtId="0" fontId="41" fillId="35" borderId="71" xfId="36" applyNumberFormat="1" applyFont="1" applyFill="1" applyBorder="1" applyAlignment="1">
      <alignment horizontal="center"/>
    </xf>
    <xf numFmtId="0" fontId="25" fillId="0" borderId="128" xfId="36" applyNumberFormat="1" applyFont="1" applyFill="1" applyBorder="1" applyAlignment="1">
      <alignment horizontal="center"/>
    </xf>
    <xf numFmtId="0" fontId="25" fillId="0" borderId="49" xfId="36" applyNumberFormat="1" applyFont="1" applyFill="1" applyBorder="1" applyAlignment="1">
      <alignment horizontal="center"/>
    </xf>
    <xf numFmtId="0" fontId="25" fillId="0" borderId="129" xfId="36" applyNumberFormat="1" applyFont="1" applyFill="1" applyBorder="1" applyAlignment="1">
      <alignment horizontal="center"/>
    </xf>
    <xf numFmtId="0" fontId="25" fillId="33" borderId="61" xfId="36" applyNumberFormat="1" applyFont="1" applyFill="1" applyBorder="1" applyAlignment="1">
      <alignment horizontal="center"/>
    </xf>
    <xf numFmtId="0" fontId="25" fillId="31" borderId="108" xfId="36" applyNumberFormat="1" applyFont="1" applyFill="1" applyBorder="1" applyAlignment="1">
      <alignment horizontal="center"/>
    </xf>
    <xf numFmtId="0" fontId="25" fillId="31" borderId="26" xfId="36" applyNumberFormat="1" applyFont="1" applyFill="1" applyBorder="1" applyAlignment="1">
      <alignment horizontal="center"/>
    </xf>
    <xf numFmtId="0" fontId="41" fillId="35" borderId="128" xfId="36" applyNumberFormat="1" applyFont="1" applyFill="1" applyBorder="1" applyAlignment="1">
      <alignment horizontal="center"/>
    </xf>
    <xf numFmtId="0" fontId="41" fillId="35" borderId="49" xfId="36" applyNumberFormat="1" applyFont="1" applyFill="1" applyBorder="1" applyAlignment="1">
      <alignment horizontal="center"/>
    </xf>
    <xf numFmtId="0" fontId="25" fillId="33" borderId="108" xfId="36" applyNumberFormat="1" applyFont="1" applyFill="1" applyBorder="1" applyAlignment="1">
      <alignment horizontal="center"/>
    </xf>
    <xf numFmtId="0" fontId="25" fillId="33" borderId="107" xfId="36" applyNumberFormat="1" applyFont="1" applyFill="1" applyBorder="1" applyAlignment="1">
      <alignment horizontal="center"/>
    </xf>
    <xf numFmtId="0" fontId="25" fillId="33" borderId="128" xfId="36" applyNumberFormat="1" applyFont="1" applyFill="1" applyBorder="1" applyAlignment="1">
      <alignment horizontal="center"/>
    </xf>
    <xf numFmtId="0" fontId="25" fillId="33" borderId="49" xfId="36" applyNumberFormat="1" applyFont="1" applyFill="1" applyBorder="1" applyAlignment="1">
      <alignment horizontal="center"/>
    </xf>
    <xf numFmtId="0" fontId="41" fillId="35" borderId="61" xfId="36" applyNumberFormat="1" applyFont="1" applyFill="1" applyBorder="1" applyAlignment="1">
      <alignment horizontal="center"/>
    </xf>
    <xf numFmtId="0" fontId="25" fillId="31" borderId="128" xfId="36" applyNumberFormat="1" applyFont="1" applyFill="1" applyBorder="1" applyAlignment="1">
      <alignment horizontal="center"/>
    </xf>
    <xf numFmtId="0" fontId="25" fillId="31" borderId="49" xfId="36" applyNumberFormat="1" applyFont="1" applyFill="1" applyBorder="1" applyAlignment="1">
      <alignment horizontal="center"/>
    </xf>
    <xf numFmtId="49" fontId="25" fillId="0" borderId="131" xfId="36" applyNumberFormat="1" applyFont="1" applyBorder="1" applyAlignment="1">
      <alignment horizontal="center"/>
    </xf>
    <xf numFmtId="49" fontId="25" fillId="0" borderId="132" xfId="36" applyNumberFormat="1" applyFont="1" applyBorder="1" applyAlignment="1">
      <alignment horizontal="center"/>
    </xf>
    <xf numFmtId="49" fontId="25" fillId="0" borderId="41" xfId="36" applyNumberFormat="1" applyFont="1" applyBorder="1" applyAlignment="1">
      <alignment horizontal="center"/>
    </xf>
    <xf numFmtId="49" fontId="25" fillId="0" borderId="133" xfId="36" applyNumberFormat="1" applyFont="1" applyBorder="1" applyAlignment="1">
      <alignment horizontal="center"/>
    </xf>
    <xf numFmtId="49" fontId="25" fillId="30" borderId="156" xfId="36" applyNumberFormat="1" applyFont="1" applyFill="1" applyBorder="1" applyAlignment="1">
      <alignment horizontal="center" vertical="center"/>
    </xf>
    <xf numFmtId="49" fontId="25" fillId="30" borderId="157" xfId="36" applyNumberFormat="1" applyFont="1" applyFill="1" applyBorder="1" applyAlignment="1">
      <alignment horizontal="center" vertical="center"/>
    </xf>
    <xf numFmtId="49" fontId="25" fillId="30" borderId="44" xfId="36" applyNumberFormat="1" applyFont="1" applyFill="1" applyBorder="1" applyAlignment="1">
      <alignment horizontal="center" vertical="center"/>
    </xf>
    <xf numFmtId="0" fontId="25" fillId="30" borderId="158" xfId="36" applyNumberFormat="1" applyFont="1" applyFill="1" applyBorder="1" applyAlignment="1">
      <alignment horizontal="center"/>
    </xf>
    <xf numFmtId="0" fontId="25" fillId="30" borderId="157" xfId="36" applyNumberFormat="1" applyFont="1" applyFill="1" applyBorder="1" applyAlignment="1">
      <alignment horizontal="center"/>
    </xf>
    <xf numFmtId="0" fontId="25" fillId="30" borderId="159" xfId="36" applyNumberFormat="1" applyFont="1" applyFill="1" applyBorder="1" applyAlignment="1">
      <alignment horizontal="center"/>
    </xf>
    <xf numFmtId="49" fontId="25" fillId="0" borderId="139" xfId="36" applyNumberFormat="1" applyFont="1" applyFill="1" applyBorder="1" applyAlignment="1">
      <alignment horizontal="center" vertical="center"/>
    </xf>
    <xf numFmtId="49" fontId="25" fillId="0" borderId="140" xfId="36" applyNumberFormat="1" applyFont="1" applyFill="1" applyBorder="1" applyAlignment="1">
      <alignment horizontal="center" vertical="center"/>
    </xf>
    <xf numFmtId="49" fontId="25" fillId="0" borderId="141" xfId="36" applyNumberFormat="1" applyFont="1" applyFill="1" applyBorder="1" applyAlignment="1">
      <alignment horizontal="center" vertical="center"/>
    </xf>
    <xf numFmtId="49" fontId="25" fillId="0" borderId="142" xfId="36" applyNumberFormat="1" applyFont="1" applyFill="1" applyBorder="1" applyAlignment="1">
      <alignment horizontal="center"/>
    </xf>
    <xf numFmtId="49" fontId="25" fillId="0" borderId="140" xfId="36" applyNumberFormat="1" applyFont="1" applyFill="1" applyBorder="1" applyAlignment="1">
      <alignment horizontal="center"/>
    </xf>
    <xf numFmtId="49" fontId="25" fillId="0" borderId="143" xfId="36" applyNumberFormat="1" applyFont="1" applyFill="1" applyBorder="1" applyAlignment="1">
      <alignment horizontal="center"/>
    </xf>
    <xf numFmtId="49" fontId="25" fillId="30" borderId="154" xfId="36" applyNumberFormat="1" applyFont="1" applyFill="1" applyBorder="1" applyAlignment="1">
      <alignment horizontal="center" vertical="center"/>
    </xf>
    <xf numFmtId="49" fontId="25" fillId="30" borderId="155" xfId="36" applyNumberFormat="1" applyFont="1" applyFill="1" applyBorder="1" applyAlignment="1">
      <alignment horizontal="center" vertical="center"/>
    </xf>
    <xf numFmtId="49" fontId="25" fillId="30" borderId="49" xfId="36" applyNumberFormat="1" applyFont="1" applyFill="1" applyBorder="1" applyAlignment="1">
      <alignment horizontal="center" vertical="center"/>
    </xf>
    <xf numFmtId="49" fontId="25" fillId="30" borderId="128" xfId="36" applyNumberFormat="1" applyFont="1" applyFill="1" applyBorder="1" applyAlignment="1">
      <alignment horizontal="center"/>
    </xf>
    <xf numFmtId="49" fontId="25" fillId="30" borderId="155" xfId="36" applyNumberFormat="1" applyFont="1" applyFill="1" applyBorder="1" applyAlignment="1">
      <alignment horizontal="center"/>
    </xf>
    <xf numFmtId="49" fontId="25" fillId="30" borderId="129" xfId="36" applyNumberFormat="1" applyFont="1" applyFill="1" applyBorder="1" applyAlignment="1">
      <alignment horizontal="center"/>
    </xf>
    <xf numFmtId="0" fontId="25" fillId="0" borderId="142" xfId="36" applyFont="1" applyFill="1" applyBorder="1" applyAlignment="1">
      <alignment horizontal="center"/>
    </xf>
    <xf numFmtId="0" fontId="25" fillId="0" borderId="140" xfId="36" applyFont="1" applyFill="1" applyBorder="1" applyAlignment="1">
      <alignment horizontal="center"/>
    </xf>
    <xf numFmtId="0" fontId="25" fillId="0" borderId="143" xfId="36" applyFont="1" applyFill="1" applyBorder="1" applyAlignment="1">
      <alignment horizontal="center"/>
    </xf>
    <xf numFmtId="49" fontId="25" fillId="30" borderId="150" xfId="36" applyNumberFormat="1" applyFont="1" applyFill="1" applyBorder="1" applyAlignment="1">
      <alignment horizontal="center" vertical="center"/>
    </xf>
    <xf numFmtId="49" fontId="25" fillId="30" borderId="151" xfId="36" applyNumberFormat="1" applyFont="1" applyFill="1" applyBorder="1" applyAlignment="1">
      <alignment horizontal="center" vertical="center"/>
    </xf>
    <xf numFmtId="49" fontId="25" fillId="30" borderId="47" xfId="36" applyNumberFormat="1" applyFont="1" applyFill="1" applyBorder="1" applyAlignment="1">
      <alignment horizontal="center" vertical="center"/>
    </xf>
    <xf numFmtId="49" fontId="25" fillId="30" borderId="152" xfId="36" applyNumberFormat="1" applyFont="1" applyFill="1" applyBorder="1" applyAlignment="1">
      <alignment horizontal="center"/>
    </xf>
    <xf numFmtId="49" fontId="25" fillId="30" borderId="151" xfId="36" applyNumberFormat="1" applyFont="1" applyFill="1" applyBorder="1" applyAlignment="1">
      <alignment horizontal="center"/>
    </xf>
    <xf numFmtId="49" fontId="25" fillId="30" borderId="153" xfId="36" applyNumberFormat="1" applyFont="1" applyFill="1" applyBorder="1" applyAlignment="1">
      <alignment horizontal="center"/>
    </xf>
    <xf numFmtId="49" fontId="25" fillId="0" borderId="127" xfId="38" applyNumberFormat="1" applyFont="1" applyBorder="1" applyAlignment="1">
      <alignment horizontal="center"/>
    </xf>
    <xf numFmtId="49" fontId="25" fillId="0" borderId="108" xfId="38" applyNumberFormat="1" applyFont="1" applyBorder="1" applyAlignment="1">
      <alignment horizontal="center"/>
    </xf>
    <xf numFmtId="49" fontId="25" fillId="0" borderId="109" xfId="38" applyNumberFormat="1" applyFont="1" applyBorder="1" applyAlignment="1">
      <alignment horizontal="center"/>
    </xf>
    <xf numFmtId="0" fontId="23" fillId="0" borderId="0" xfId="38" applyNumberFormat="1" applyFont="1" applyAlignment="1">
      <alignment horizontal="center"/>
    </xf>
    <xf numFmtId="0" fontId="25" fillId="0" borderId="0" xfId="38" applyNumberFormat="1" applyFont="1" applyAlignment="1">
      <alignment horizontal="center"/>
    </xf>
    <xf numFmtId="49" fontId="25" fillId="0" borderId="0" xfId="38" applyNumberFormat="1" applyFont="1" applyBorder="1" applyAlignment="1">
      <alignment horizontal="center"/>
    </xf>
    <xf numFmtId="49" fontId="41" fillId="35" borderId="40" xfId="38" applyNumberFormat="1" applyFont="1" applyFill="1" applyBorder="1" applyAlignment="1">
      <alignment horizontal="center" vertical="center"/>
    </xf>
    <xf numFmtId="49" fontId="25" fillId="0" borderId="0" xfId="38" applyNumberFormat="1" applyFont="1" applyBorder="1" applyAlignment="1">
      <alignment horizontal="center" vertical="top" wrapText="1"/>
    </xf>
    <xf numFmtId="49" fontId="25" fillId="0" borderId="0" xfId="38" applyNumberFormat="1" applyFont="1" applyBorder="1" applyAlignment="1">
      <alignment horizontal="right" vertical="top" wrapText="1"/>
    </xf>
    <xf numFmtId="49" fontId="25" fillId="0" borderId="128" xfId="38" applyNumberFormat="1" applyFont="1" applyBorder="1" applyAlignment="1">
      <alignment horizontal="center"/>
    </xf>
    <xf numFmtId="49" fontId="25" fillId="0" borderId="49" xfId="38" applyNumberFormat="1" applyFont="1" applyBorder="1" applyAlignment="1">
      <alignment horizontal="center"/>
    </xf>
    <xf numFmtId="49" fontId="25" fillId="0" borderId="129" xfId="38" applyNumberFormat="1" applyFont="1" applyBorder="1" applyAlignment="1">
      <alignment horizontal="center"/>
    </xf>
    <xf numFmtId="0" fontId="25" fillId="0" borderId="25" xfId="38" applyNumberFormat="1" applyFont="1" applyFill="1" applyBorder="1" applyAlignment="1">
      <alignment horizontal="center"/>
    </xf>
    <xf numFmtId="0" fontId="25" fillId="0" borderId="71" xfId="38" applyNumberFormat="1" applyFont="1" applyFill="1" applyBorder="1" applyAlignment="1">
      <alignment horizontal="center"/>
    </xf>
    <xf numFmtId="0" fontId="25" fillId="31" borderId="25" xfId="38" applyNumberFormat="1" applyFont="1" applyFill="1" applyBorder="1" applyAlignment="1">
      <alignment horizontal="center"/>
    </xf>
    <xf numFmtId="0" fontId="25" fillId="31" borderId="61" xfId="38" applyNumberFormat="1" applyFont="1" applyFill="1" applyBorder="1" applyAlignment="1">
      <alignment horizontal="center"/>
    </xf>
    <xf numFmtId="0" fontId="25" fillId="31" borderId="71" xfId="38" applyNumberFormat="1" applyFont="1" applyFill="1" applyBorder="1" applyAlignment="1">
      <alignment horizontal="center"/>
    </xf>
    <xf numFmtId="0" fontId="25" fillId="0" borderId="127" xfId="38" applyNumberFormat="1" applyFont="1" applyFill="1" applyBorder="1" applyAlignment="1">
      <alignment horizontal="center"/>
    </xf>
    <xf numFmtId="0" fontId="25" fillId="0" borderId="109" xfId="38" applyNumberFormat="1" applyFont="1" applyFill="1" applyBorder="1" applyAlignment="1">
      <alignment horizontal="center"/>
    </xf>
    <xf numFmtId="0" fontId="25" fillId="31" borderId="127" xfId="38" applyNumberFormat="1" applyFont="1" applyFill="1" applyBorder="1" applyAlignment="1">
      <alignment horizontal="center"/>
    </xf>
    <xf numFmtId="0" fontId="25" fillId="31" borderId="109" xfId="38" applyNumberFormat="1" applyFont="1" applyFill="1" applyBorder="1" applyAlignment="1">
      <alignment horizontal="center"/>
    </xf>
    <xf numFmtId="0" fontId="25" fillId="33" borderId="25" xfId="38" applyNumberFormat="1" applyFont="1" applyFill="1" applyBorder="1" applyAlignment="1">
      <alignment horizontal="center"/>
    </xf>
    <xf numFmtId="0" fontId="25" fillId="33" borderId="71" xfId="38" applyNumberFormat="1" applyFont="1" applyFill="1" applyBorder="1" applyAlignment="1">
      <alignment horizontal="center"/>
    </xf>
    <xf numFmtId="0" fontId="41" fillId="35" borderId="127" xfId="38" applyNumberFormat="1" applyFont="1" applyFill="1" applyBorder="1" applyAlignment="1">
      <alignment horizontal="center"/>
    </xf>
    <xf numFmtId="0" fontId="41" fillId="35" borderId="109" xfId="38" applyNumberFormat="1" applyFont="1" applyFill="1" applyBorder="1" applyAlignment="1">
      <alignment horizontal="center"/>
    </xf>
    <xf numFmtId="0" fontId="25" fillId="33" borderId="127" xfId="38" applyNumberFormat="1" applyFont="1" applyFill="1" applyBorder="1" applyAlignment="1">
      <alignment horizontal="center"/>
    </xf>
    <xf numFmtId="0" fontId="25" fillId="33" borderId="109" xfId="38" applyNumberFormat="1" applyFont="1" applyFill="1" applyBorder="1" applyAlignment="1">
      <alignment horizontal="center"/>
    </xf>
    <xf numFmtId="0" fontId="41" fillId="35" borderId="25" xfId="38" applyNumberFormat="1" applyFont="1" applyFill="1" applyBorder="1" applyAlignment="1">
      <alignment horizontal="center"/>
    </xf>
    <xf numFmtId="0" fontId="41" fillId="35" borderId="71" xfId="38" applyNumberFormat="1" applyFont="1" applyFill="1" applyBorder="1" applyAlignment="1">
      <alignment horizontal="center"/>
    </xf>
    <xf numFmtId="0" fontId="25" fillId="0" borderId="128" xfId="38" applyNumberFormat="1" applyFont="1" applyFill="1" applyBorder="1" applyAlignment="1">
      <alignment horizontal="center"/>
    </xf>
    <xf numFmtId="0" fontId="25" fillId="0" borderId="49" xfId="38" applyNumberFormat="1" applyFont="1" applyFill="1" applyBorder="1" applyAlignment="1">
      <alignment horizontal="center"/>
    </xf>
    <xf numFmtId="0" fontId="25" fillId="0" borderId="129" xfId="38" applyNumberFormat="1" applyFont="1" applyFill="1" applyBorder="1" applyAlignment="1">
      <alignment horizontal="center"/>
    </xf>
    <xf numFmtId="0" fontId="25" fillId="33" borderId="61" xfId="38" applyNumberFormat="1" applyFont="1" applyFill="1" applyBorder="1" applyAlignment="1">
      <alignment horizontal="center"/>
    </xf>
    <xf numFmtId="0" fontId="25" fillId="31" borderId="108" xfId="38" applyNumberFormat="1" applyFont="1" applyFill="1" applyBorder="1" applyAlignment="1">
      <alignment horizontal="center"/>
    </xf>
    <xf numFmtId="0" fontId="25" fillId="0" borderId="61" xfId="38" applyNumberFormat="1" applyFont="1" applyFill="1" applyBorder="1" applyAlignment="1">
      <alignment horizontal="center"/>
    </xf>
    <xf numFmtId="0" fontId="25" fillId="31" borderId="26" xfId="38" applyNumberFormat="1" applyFont="1" applyFill="1" applyBorder="1" applyAlignment="1">
      <alignment horizontal="center"/>
    </xf>
    <xf numFmtId="0" fontId="41" fillId="35" borderId="128" xfId="38" applyNumberFormat="1" applyFont="1" applyFill="1" applyBorder="1" applyAlignment="1">
      <alignment horizontal="center"/>
    </xf>
    <xf numFmtId="0" fontId="41" fillId="35" borderId="49" xfId="38" applyNumberFormat="1" applyFont="1" applyFill="1" applyBorder="1" applyAlignment="1">
      <alignment horizontal="center"/>
    </xf>
    <xf numFmtId="0" fontId="25" fillId="33" borderId="108" xfId="38" applyNumberFormat="1" applyFont="1" applyFill="1" applyBorder="1" applyAlignment="1">
      <alignment horizontal="center"/>
    </xf>
    <xf numFmtId="0" fontId="25" fillId="33" borderId="107" xfId="38" applyNumberFormat="1" applyFont="1" applyFill="1" applyBorder="1" applyAlignment="1">
      <alignment horizontal="center"/>
    </xf>
    <xf numFmtId="0" fontId="25" fillId="33" borderId="128" xfId="38" applyNumberFormat="1" applyFont="1" applyFill="1" applyBorder="1" applyAlignment="1">
      <alignment horizontal="center"/>
    </xf>
    <xf numFmtId="0" fontId="25" fillId="33" borderId="49" xfId="38" applyNumberFormat="1" applyFont="1" applyFill="1" applyBorder="1" applyAlignment="1">
      <alignment horizontal="center"/>
    </xf>
    <xf numFmtId="0" fontId="41" fillId="35" borderId="61" xfId="38" applyNumberFormat="1" applyFont="1" applyFill="1" applyBorder="1" applyAlignment="1">
      <alignment horizontal="center"/>
    </xf>
    <xf numFmtId="0" fontId="25" fillId="31" borderId="128" xfId="38" applyNumberFormat="1" applyFont="1" applyFill="1" applyBorder="1" applyAlignment="1">
      <alignment horizontal="center"/>
    </xf>
    <xf numFmtId="0" fontId="25" fillId="31" borderId="49" xfId="38" applyNumberFormat="1" applyFont="1" applyFill="1" applyBorder="1" applyAlignment="1">
      <alignment horizontal="center"/>
    </xf>
    <xf numFmtId="49" fontId="25" fillId="0" borderId="131" xfId="38" applyNumberFormat="1" applyFont="1" applyBorder="1" applyAlignment="1">
      <alignment horizontal="center"/>
    </xf>
    <xf numFmtId="49" fontId="25" fillId="0" borderId="132" xfId="38" applyNumberFormat="1" applyFont="1" applyBorder="1" applyAlignment="1">
      <alignment horizontal="center"/>
    </xf>
    <xf numFmtId="49" fontId="25" fillId="0" borderId="41" xfId="38" applyNumberFormat="1" applyFont="1" applyBorder="1" applyAlignment="1">
      <alignment horizontal="center"/>
    </xf>
    <xf numFmtId="49" fontId="25" fillId="0" borderId="133" xfId="38" applyNumberFormat="1" applyFont="1" applyBorder="1" applyAlignment="1">
      <alignment horizontal="center"/>
    </xf>
    <xf numFmtId="0" fontId="13" fillId="0" borderId="132" xfId="38" applyBorder="1"/>
    <xf numFmtId="0" fontId="13" fillId="0" borderId="134" xfId="38" applyBorder="1"/>
    <xf numFmtId="49" fontId="25" fillId="30" borderId="156" xfId="38" applyNumberFormat="1" applyFont="1" applyFill="1" applyBorder="1" applyAlignment="1">
      <alignment horizontal="center" vertical="center"/>
    </xf>
    <xf numFmtId="49" fontId="25" fillId="30" borderId="157" xfId="38" applyNumberFormat="1" applyFont="1" applyFill="1" applyBorder="1" applyAlignment="1">
      <alignment horizontal="center" vertical="center"/>
    </xf>
    <xf numFmtId="49" fontId="25" fillId="30" borderId="44" xfId="38" applyNumberFormat="1" applyFont="1" applyFill="1" applyBorder="1" applyAlignment="1">
      <alignment horizontal="center" vertical="center"/>
    </xf>
    <xf numFmtId="0" fontId="25" fillId="30" borderId="158" xfId="38" applyNumberFormat="1" applyFont="1" applyFill="1" applyBorder="1" applyAlignment="1">
      <alignment horizontal="center"/>
    </xf>
    <xf numFmtId="0" fontId="25" fillId="30" borderId="157" xfId="38" applyNumberFormat="1" applyFont="1" applyFill="1" applyBorder="1" applyAlignment="1">
      <alignment horizontal="center"/>
    </xf>
    <xf numFmtId="0" fontId="25" fillId="30" borderId="159" xfId="38" applyNumberFormat="1" applyFont="1" applyFill="1" applyBorder="1" applyAlignment="1">
      <alignment horizontal="center"/>
    </xf>
    <xf numFmtId="49" fontId="25" fillId="0" borderId="139" xfId="38" applyNumberFormat="1" applyFont="1" applyFill="1" applyBorder="1" applyAlignment="1">
      <alignment horizontal="center" vertical="center"/>
    </xf>
    <xf numFmtId="49" fontId="25" fillId="0" borderId="140" xfId="38" applyNumberFormat="1" applyFont="1" applyFill="1" applyBorder="1" applyAlignment="1">
      <alignment horizontal="center" vertical="center"/>
    </xf>
    <xf numFmtId="49" fontId="25" fillId="0" borderId="141" xfId="38" applyNumberFormat="1" applyFont="1" applyFill="1" applyBorder="1" applyAlignment="1">
      <alignment horizontal="center" vertical="center"/>
    </xf>
    <xf numFmtId="49" fontId="25" fillId="0" borderId="142" xfId="38" applyNumberFormat="1" applyFont="1" applyFill="1" applyBorder="1" applyAlignment="1">
      <alignment horizontal="center"/>
    </xf>
    <xf numFmtId="49" fontId="25" fillId="0" borderId="140" xfId="38" applyNumberFormat="1" applyFont="1" applyFill="1" applyBorder="1" applyAlignment="1">
      <alignment horizontal="center"/>
    </xf>
    <xf numFmtId="49" fontId="25" fillId="0" borderId="143" xfId="38" applyNumberFormat="1" applyFont="1" applyFill="1" applyBorder="1" applyAlignment="1">
      <alignment horizontal="center"/>
    </xf>
    <xf numFmtId="49" fontId="25" fillId="30" borderId="154" xfId="38" applyNumberFormat="1" applyFont="1" applyFill="1" applyBorder="1" applyAlignment="1">
      <alignment horizontal="center" vertical="center"/>
    </xf>
    <xf numFmtId="49" fontId="25" fillId="30" borderId="155" xfId="38" applyNumberFormat="1" applyFont="1" applyFill="1" applyBorder="1" applyAlignment="1">
      <alignment horizontal="center" vertical="center"/>
    </xf>
    <xf numFmtId="49" fontId="25" fillId="30" borderId="49" xfId="38" applyNumberFormat="1" applyFont="1" applyFill="1" applyBorder="1" applyAlignment="1">
      <alignment horizontal="center" vertical="center"/>
    </xf>
    <xf numFmtId="49" fontId="25" fillId="30" borderId="128" xfId="38" applyNumberFormat="1" applyFont="1" applyFill="1" applyBorder="1" applyAlignment="1">
      <alignment horizontal="center"/>
    </xf>
    <xf numFmtId="49" fontId="25" fillId="30" borderId="155" xfId="38" applyNumberFormat="1" applyFont="1" applyFill="1" applyBorder="1" applyAlignment="1">
      <alignment horizontal="center"/>
    </xf>
    <xf numFmtId="49" fontId="25" fillId="30" borderId="129" xfId="38" applyNumberFormat="1" applyFont="1" applyFill="1" applyBorder="1" applyAlignment="1">
      <alignment horizontal="center"/>
    </xf>
    <xf numFmtId="0" fontId="25" fillId="0" borderId="142" xfId="38" applyFont="1" applyFill="1" applyBorder="1" applyAlignment="1">
      <alignment horizontal="center"/>
    </xf>
    <xf numFmtId="0" fontId="25" fillId="0" borderId="140" xfId="38" applyFont="1" applyFill="1" applyBorder="1" applyAlignment="1">
      <alignment horizontal="center"/>
    </xf>
    <xf numFmtId="0" fontId="25" fillId="0" borderId="143" xfId="38" applyFont="1" applyFill="1" applyBorder="1" applyAlignment="1">
      <alignment horizontal="center"/>
    </xf>
    <xf numFmtId="49" fontId="25" fillId="30" borderId="150" xfId="38" applyNumberFormat="1" applyFont="1" applyFill="1" applyBorder="1" applyAlignment="1">
      <alignment horizontal="center" vertical="center"/>
    </xf>
    <xf numFmtId="49" fontId="25" fillId="30" borderId="151" xfId="38" applyNumberFormat="1" applyFont="1" applyFill="1" applyBorder="1" applyAlignment="1">
      <alignment horizontal="center" vertical="center"/>
    </xf>
    <xf numFmtId="49" fontId="25" fillId="30" borderId="47" xfId="38" applyNumberFormat="1" applyFont="1" applyFill="1" applyBorder="1" applyAlignment="1">
      <alignment horizontal="center" vertical="center"/>
    </xf>
    <xf numFmtId="49" fontId="25" fillId="30" borderId="152" xfId="38" applyNumberFormat="1" applyFont="1" applyFill="1" applyBorder="1" applyAlignment="1">
      <alignment horizontal="center"/>
    </xf>
    <xf numFmtId="49" fontId="25" fillId="30" borderId="151" xfId="38" applyNumberFormat="1" applyFont="1" applyFill="1" applyBorder="1" applyAlignment="1">
      <alignment horizontal="center"/>
    </xf>
    <xf numFmtId="49" fontId="25" fillId="30" borderId="153" xfId="38" applyNumberFormat="1" applyFont="1" applyFill="1" applyBorder="1" applyAlignment="1">
      <alignment horizontal="center"/>
    </xf>
    <xf numFmtId="49" fontId="25" fillId="0" borderId="34" xfId="37" applyNumberFormat="1" applyFont="1" applyBorder="1" applyAlignment="1">
      <alignment horizontal="center" vertical="center"/>
    </xf>
    <xf numFmtId="49" fontId="25" fillId="0" borderId="39" xfId="37" applyNumberFormat="1" applyFont="1" applyBorder="1" applyAlignment="1">
      <alignment horizontal="center" vertical="center"/>
    </xf>
    <xf numFmtId="49" fontId="25" fillId="0" borderId="127" xfId="37" applyNumberFormat="1" applyFont="1" applyBorder="1" applyAlignment="1">
      <alignment horizontal="center" vertical="center"/>
    </xf>
    <xf numFmtId="49" fontId="25" fillId="0" borderId="107" xfId="37" applyNumberFormat="1" applyFont="1" applyBorder="1" applyAlignment="1">
      <alignment horizontal="center" vertical="center"/>
    </xf>
    <xf numFmtId="49" fontId="25" fillId="0" borderId="109" xfId="37" applyNumberFormat="1" applyFont="1" applyBorder="1" applyAlignment="1">
      <alignment horizontal="center" vertical="center"/>
    </xf>
    <xf numFmtId="0" fontId="23" fillId="0" borderId="0" xfId="37" applyNumberFormat="1" applyFont="1" applyAlignment="1">
      <alignment horizontal="center" vertical="center"/>
    </xf>
    <xf numFmtId="0" fontId="25" fillId="0" borderId="0" xfId="37" applyNumberFormat="1" applyFont="1" applyAlignment="1">
      <alignment horizontal="center" vertical="center"/>
    </xf>
    <xf numFmtId="49" fontId="25" fillId="0" borderId="0" xfId="37" applyNumberFormat="1" applyFont="1" applyBorder="1" applyAlignment="1">
      <alignment horizontal="center" vertical="center"/>
    </xf>
    <xf numFmtId="49" fontId="25" fillId="0" borderId="40" xfId="37" applyNumberFormat="1" applyFont="1" applyBorder="1" applyAlignment="1">
      <alignment horizontal="center" vertical="center" wrapText="1"/>
    </xf>
    <xf numFmtId="49" fontId="25" fillId="0" borderId="0" xfId="37" applyNumberFormat="1" applyFont="1" applyBorder="1" applyAlignment="1">
      <alignment horizontal="right" vertical="center" wrapText="1"/>
    </xf>
    <xf numFmtId="49" fontId="25" fillId="0" borderId="108" xfId="37" applyNumberFormat="1" applyFont="1" applyBorder="1" applyAlignment="1">
      <alignment horizontal="center" vertical="center"/>
    </xf>
    <xf numFmtId="49" fontId="25" fillId="0" borderId="128" xfId="37" applyNumberFormat="1" applyFont="1" applyBorder="1" applyAlignment="1">
      <alignment horizontal="center" vertical="center"/>
    </xf>
    <xf numFmtId="49" fontId="25" fillId="0" borderId="155" xfId="37" applyNumberFormat="1" applyFont="1" applyBorder="1" applyAlignment="1">
      <alignment horizontal="center" vertical="center"/>
    </xf>
    <xf numFmtId="49" fontId="25" fillId="0" borderId="49" xfId="37" applyNumberFormat="1" applyFont="1" applyBorder="1" applyAlignment="1">
      <alignment horizontal="center" vertical="center"/>
    </xf>
    <xf numFmtId="49" fontId="25" fillId="0" borderId="129" xfId="37" applyNumberFormat="1" applyFont="1" applyBorder="1" applyAlignment="1">
      <alignment horizontal="center" vertical="center"/>
    </xf>
    <xf numFmtId="0" fontId="25" fillId="31" borderId="100" xfId="37" applyNumberFormat="1" applyFont="1" applyFill="1" applyBorder="1" applyAlignment="1">
      <alignment horizontal="center" vertical="center"/>
    </xf>
    <xf numFmtId="0" fontId="25" fillId="31" borderId="121" xfId="37" applyNumberFormat="1" applyFont="1" applyFill="1" applyBorder="1" applyAlignment="1">
      <alignment horizontal="center" vertical="center"/>
    </xf>
    <xf numFmtId="0" fontId="25" fillId="31" borderId="35" xfId="37" applyNumberFormat="1" applyFont="1" applyFill="1" applyBorder="1" applyAlignment="1">
      <alignment horizontal="center" vertical="center"/>
    </xf>
    <xf numFmtId="0" fontId="25" fillId="31" borderId="28" xfId="37" applyNumberFormat="1" applyFont="1" applyFill="1" applyBorder="1" applyAlignment="1">
      <alignment horizontal="center" vertical="center"/>
    </xf>
    <xf numFmtId="0" fontId="25" fillId="31" borderId="78" xfId="37" applyNumberFormat="1" applyFont="1" applyFill="1" applyBorder="1" applyAlignment="1">
      <alignment horizontal="center" vertical="center"/>
    </xf>
    <xf numFmtId="0" fontId="25" fillId="31" borderId="45" xfId="37" applyNumberFormat="1" applyFont="1" applyFill="1" applyBorder="1" applyAlignment="1">
      <alignment horizontal="center" vertical="center"/>
    </xf>
    <xf numFmtId="0" fontId="25" fillId="0" borderId="100" xfId="37" applyNumberFormat="1" applyFont="1" applyFill="1" applyBorder="1" applyAlignment="1">
      <alignment horizontal="center" vertical="center"/>
    </xf>
    <xf numFmtId="0" fontId="25" fillId="0" borderId="121" xfId="37" applyNumberFormat="1" applyFont="1" applyFill="1" applyBorder="1" applyAlignment="1">
      <alignment horizontal="center" vertical="center"/>
    </xf>
    <xf numFmtId="0" fontId="25" fillId="0" borderId="35" xfId="37" applyNumberFormat="1" applyFont="1" applyFill="1" applyBorder="1" applyAlignment="1">
      <alignment horizontal="center" vertical="center"/>
    </xf>
    <xf numFmtId="0" fontId="25" fillId="0" borderId="28" xfId="37" applyNumberFormat="1" applyFont="1" applyFill="1" applyBorder="1" applyAlignment="1">
      <alignment horizontal="center" vertical="center"/>
    </xf>
    <xf numFmtId="0" fontId="25" fillId="0" borderId="78" xfId="37" applyNumberFormat="1" applyFont="1" applyFill="1" applyBorder="1" applyAlignment="1">
      <alignment horizontal="center" vertical="center"/>
    </xf>
    <xf numFmtId="0" fontId="25" fillId="0" borderId="45" xfId="37" applyNumberFormat="1" applyFont="1" applyFill="1" applyBorder="1" applyAlignment="1">
      <alignment horizontal="center" vertical="center"/>
    </xf>
    <xf numFmtId="0" fontId="25" fillId="33" borderId="100" xfId="37" applyNumberFormat="1" applyFont="1" applyFill="1" applyBorder="1" applyAlignment="1">
      <alignment horizontal="center" vertical="center"/>
    </xf>
    <xf numFmtId="0" fontId="25" fillId="33" borderId="121" xfId="37" applyNumberFormat="1" applyFont="1" applyFill="1" applyBorder="1" applyAlignment="1">
      <alignment horizontal="center" vertical="center"/>
    </xf>
    <xf numFmtId="0" fontId="25" fillId="33" borderId="35" xfId="37" applyNumberFormat="1" applyFont="1" applyFill="1" applyBorder="1" applyAlignment="1">
      <alignment horizontal="center" vertical="center"/>
    </xf>
    <xf numFmtId="0" fontId="25" fillId="33" borderId="28" xfId="37" applyNumberFormat="1" applyFont="1" applyFill="1" applyBorder="1" applyAlignment="1">
      <alignment horizontal="center" vertical="center"/>
    </xf>
    <xf numFmtId="0" fontId="25" fillId="33" borderId="78" xfId="37" applyNumberFormat="1" applyFont="1" applyFill="1" applyBorder="1" applyAlignment="1">
      <alignment horizontal="center" vertical="center"/>
    </xf>
    <xf numFmtId="0" fontId="25" fillId="33" borderId="45" xfId="37" applyNumberFormat="1" applyFont="1" applyFill="1" applyBorder="1" applyAlignment="1">
      <alignment horizontal="center" vertical="center"/>
    </xf>
    <xf numFmtId="0" fontId="25" fillId="31" borderId="161" xfId="37" applyNumberFormat="1" applyFont="1" applyFill="1" applyBorder="1" applyAlignment="1">
      <alignment horizontal="center" vertical="center"/>
    </xf>
    <xf numFmtId="0" fontId="25" fillId="31" borderId="62" xfId="37" applyNumberFormat="1" applyFont="1" applyFill="1" applyBorder="1" applyAlignment="1">
      <alignment horizontal="center" vertical="center"/>
    </xf>
    <xf numFmtId="0" fontId="25" fillId="32" borderId="100" xfId="37" applyNumberFormat="1" applyFont="1" applyFill="1" applyBorder="1" applyAlignment="1">
      <alignment horizontal="center" vertical="center"/>
    </xf>
    <xf numFmtId="0" fontId="25" fillId="32" borderId="121" xfId="37" applyNumberFormat="1" applyFont="1" applyFill="1" applyBorder="1" applyAlignment="1">
      <alignment horizontal="center" vertical="center"/>
    </xf>
    <xf numFmtId="0" fontId="25" fillId="32" borderId="161" xfId="37" applyNumberFormat="1" applyFont="1" applyFill="1" applyBorder="1" applyAlignment="1">
      <alignment horizontal="center" vertical="center"/>
    </xf>
    <xf numFmtId="0" fontId="25" fillId="32" borderId="28" xfId="37" applyNumberFormat="1" applyFont="1" applyFill="1" applyBorder="1" applyAlignment="1">
      <alignment horizontal="center" vertical="center"/>
    </xf>
    <xf numFmtId="0" fontId="25" fillId="32" borderId="78" xfId="37" applyNumberFormat="1" applyFont="1" applyFill="1" applyBorder="1" applyAlignment="1">
      <alignment horizontal="center" vertical="center"/>
    </xf>
    <xf numFmtId="0" fontId="25" fillId="32" borderId="62" xfId="37" applyNumberFormat="1" applyFont="1" applyFill="1" applyBorder="1" applyAlignment="1">
      <alignment horizontal="center" vertical="center"/>
    </xf>
    <xf numFmtId="0" fontId="25" fillId="31" borderId="86" xfId="37" applyNumberFormat="1" applyFont="1" applyFill="1" applyBorder="1" applyAlignment="1">
      <alignment horizontal="center" vertical="center"/>
    </xf>
    <xf numFmtId="0" fontId="25" fillId="31" borderId="160" xfId="37" applyNumberFormat="1" applyFont="1" applyFill="1" applyBorder="1" applyAlignment="1">
      <alignment horizontal="center" vertical="center"/>
    </xf>
    <xf numFmtId="0" fontId="25" fillId="31" borderId="89" xfId="37" applyNumberFormat="1" applyFont="1" applyFill="1" applyBorder="1" applyAlignment="1">
      <alignment horizontal="center" vertical="center"/>
    </xf>
    <xf numFmtId="0" fontId="25" fillId="0" borderId="86" xfId="37" applyNumberFormat="1" applyFont="1" applyFill="1" applyBorder="1" applyAlignment="1">
      <alignment horizontal="center" vertical="center"/>
    </xf>
    <xf numFmtId="0" fontId="25" fillId="0" borderId="160" xfId="37" applyNumberFormat="1" applyFont="1" applyFill="1" applyBorder="1" applyAlignment="1">
      <alignment horizontal="center" vertical="center"/>
    </xf>
    <xf numFmtId="0" fontId="25" fillId="0" borderId="89" xfId="37" applyNumberFormat="1" applyFont="1" applyFill="1" applyBorder="1" applyAlignment="1">
      <alignment horizontal="center" vertical="center"/>
    </xf>
    <xf numFmtId="0" fontId="25" fillId="0" borderId="130" xfId="37" applyNumberFormat="1" applyFont="1" applyFill="1" applyBorder="1" applyAlignment="1">
      <alignment horizontal="center" vertical="center"/>
    </xf>
    <xf numFmtId="0" fontId="25" fillId="0" borderId="62" xfId="37" applyNumberFormat="1" applyFont="1" applyFill="1" applyBorder="1" applyAlignment="1">
      <alignment horizontal="center" vertical="center"/>
    </xf>
    <xf numFmtId="0" fontId="25" fillId="31" borderId="130" xfId="37" applyNumberFormat="1" applyFont="1" applyFill="1" applyBorder="1" applyAlignment="1">
      <alignment horizontal="center" vertical="center"/>
    </xf>
    <xf numFmtId="0" fontId="25" fillId="31" borderId="87" xfId="37" applyNumberFormat="1" applyFont="1" applyFill="1" applyBorder="1" applyAlignment="1">
      <alignment horizontal="center" vertical="center"/>
    </xf>
    <xf numFmtId="0" fontId="25" fillId="31" borderId="40" xfId="37" applyNumberFormat="1" applyFont="1" applyFill="1" applyBorder="1" applyAlignment="1">
      <alignment horizontal="center" vertical="center"/>
    </xf>
    <xf numFmtId="0" fontId="25" fillId="31" borderId="37" xfId="37" applyNumberFormat="1" applyFont="1" applyFill="1" applyBorder="1" applyAlignment="1">
      <alignment horizontal="center" vertical="center"/>
    </xf>
    <xf numFmtId="0" fontId="25" fillId="0" borderId="87" xfId="37" applyNumberFormat="1" applyFont="1" applyFill="1" applyBorder="1" applyAlignment="1">
      <alignment horizontal="center" vertical="center"/>
    </xf>
    <xf numFmtId="0" fontId="25" fillId="0" borderId="40" xfId="37" applyNumberFormat="1" applyFont="1" applyFill="1" applyBorder="1" applyAlignment="1">
      <alignment horizontal="center" vertical="center"/>
    </xf>
    <xf numFmtId="0" fontId="25" fillId="0" borderId="37" xfId="37" applyNumberFormat="1" applyFont="1" applyFill="1" applyBorder="1" applyAlignment="1">
      <alignment horizontal="center" vertical="center"/>
    </xf>
    <xf numFmtId="0" fontId="25" fillId="0" borderId="149" xfId="37" applyNumberFormat="1" applyFont="1" applyFill="1" applyBorder="1" applyAlignment="1">
      <alignment horizontal="center" vertical="center"/>
    </xf>
    <xf numFmtId="0" fontId="25" fillId="33" borderId="86" xfId="37" applyNumberFormat="1" applyFont="1" applyFill="1" applyBorder="1" applyAlignment="1">
      <alignment horizontal="center" vertical="center"/>
    </xf>
    <xf numFmtId="0" fontId="25" fillId="33" borderId="160" xfId="37" applyNumberFormat="1" applyFont="1" applyFill="1" applyBorder="1" applyAlignment="1">
      <alignment horizontal="center" vertical="center"/>
    </xf>
    <xf numFmtId="0" fontId="25" fillId="33" borderId="130" xfId="37" applyNumberFormat="1" applyFont="1" applyFill="1" applyBorder="1" applyAlignment="1">
      <alignment horizontal="center" vertical="center"/>
    </xf>
    <xf numFmtId="0" fontId="25" fillId="33" borderId="62" xfId="37" applyNumberFormat="1" applyFont="1" applyFill="1" applyBorder="1" applyAlignment="1">
      <alignment horizontal="center" vertical="center"/>
    </xf>
    <xf numFmtId="0" fontId="25" fillId="32" borderId="35" xfId="37" applyNumberFormat="1" applyFont="1" applyFill="1" applyBorder="1" applyAlignment="1">
      <alignment horizontal="center" vertical="center"/>
    </xf>
    <xf numFmtId="0" fontId="25" fillId="32" borderId="45" xfId="37" applyNumberFormat="1" applyFont="1" applyFill="1" applyBorder="1" applyAlignment="1">
      <alignment horizontal="center" vertical="center"/>
    </xf>
    <xf numFmtId="0" fontId="25" fillId="32" borderId="86" xfId="37" applyNumberFormat="1" applyFont="1" applyFill="1" applyBorder="1" applyAlignment="1">
      <alignment horizontal="center" vertical="center"/>
    </xf>
    <xf numFmtId="0" fontId="25" fillId="32" borderId="160" xfId="37" applyNumberFormat="1" applyFont="1" applyFill="1" applyBorder="1" applyAlignment="1">
      <alignment horizontal="center" vertical="center"/>
    </xf>
    <xf numFmtId="0" fontId="25" fillId="32" borderId="89" xfId="37" applyNumberFormat="1" applyFont="1" applyFill="1" applyBorder="1" applyAlignment="1">
      <alignment horizontal="center" vertical="center"/>
    </xf>
    <xf numFmtId="0" fontId="25" fillId="0" borderId="161" xfId="37" applyNumberFormat="1" applyFont="1" applyFill="1" applyBorder="1" applyAlignment="1">
      <alignment horizontal="center" vertical="center"/>
    </xf>
    <xf numFmtId="0" fontId="25" fillId="30" borderId="158" xfId="37" applyNumberFormat="1" applyFont="1" applyFill="1" applyBorder="1" applyAlignment="1">
      <alignment horizontal="center" vertical="center"/>
    </xf>
    <xf numFmtId="0" fontId="25" fillId="30" borderId="44" xfId="37" applyNumberFormat="1" applyFont="1" applyFill="1" applyBorder="1" applyAlignment="1">
      <alignment horizontal="center" vertical="center"/>
    </xf>
    <xf numFmtId="49" fontId="25" fillId="0" borderId="131" xfId="37" applyNumberFormat="1" applyFont="1" applyFill="1" applyBorder="1" applyAlignment="1">
      <alignment horizontal="center" vertical="center"/>
    </xf>
    <xf numFmtId="49" fontId="25" fillId="0" borderId="132" xfId="37" applyNumberFormat="1" applyFont="1" applyFill="1" applyBorder="1" applyAlignment="1">
      <alignment horizontal="center" vertical="center"/>
    </xf>
    <xf numFmtId="49" fontId="25" fillId="0" borderId="133" xfId="37" applyNumberFormat="1" applyFont="1" applyFill="1" applyBorder="1" applyAlignment="1">
      <alignment horizontal="center" vertical="center"/>
    </xf>
    <xf numFmtId="49" fontId="25" fillId="0" borderId="41" xfId="37" applyNumberFormat="1" applyFont="1" applyFill="1" applyBorder="1" applyAlignment="1">
      <alignment horizontal="center" vertical="center"/>
    </xf>
    <xf numFmtId="49" fontId="25" fillId="0" borderId="134" xfId="37" applyNumberFormat="1" applyFont="1" applyFill="1" applyBorder="1" applyAlignment="1">
      <alignment horizontal="center" vertical="center"/>
    </xf>
    <xf numFmtId="0" fontId="25" fillId="30" borderId="152" xfId="37" applyNumberFormat="1" applyFont="1" applyFill="1" applyBorder="1" applyAlignment="1">
      <alignment horizontal="center" vertical="center"/>
    </xf>
    <xf numFmtId="0" fontId="25" fillId="30" borderId="47" xfId="37" applyNumberFormat="1" applyFont="1" applyFill="1" applyBorder="1" applyAlignment="1">
      <alignment horizontal="center" vertical="center"/>
    </xf>
    <xf numFmtId="0" fontId="25" fillId="0" borderId="142" xfId="37" applyNumberFormat="1" applyFont="1" applyFill="1" applyBorder="1" applyAlignment="1">
      <alignment horizontal="center" vertical="center"/>
    </xf>
    <xf numFmtId="0" fontId="25" fillId="0" borderId="141" xfId="37" applyNumberFormat="1" applyFont="1" applyFill="1" applyBorder="1" applyAlignment="1">
      <alignment horizontal="center" vertical="center"/>
    </xf>
    <xf numFmtId="0" fontId="25" fillId="30" borderId="157" xfId="37" applyNumberFormat="1" applyFont="1" applyFill="1" applyBorder="1" applyAlignment="1">
      <alignment horizontal="center" vertical="center"/>
    </xf>
    <xf numFmtId="0" fontId="25" fillId="30" borderId="159" xfId="37" applyNumberFormat="1" applyFont="1" applyFill="1" applyBorder="1" applyAlignment="1">
      <alignment horizontal="center" vertical="center"/>
    </xf>
    <xf numFmtId="49" fontId="25" fillId="0" borderId="139" xfId="37" applyNumberFormat="1" applyFont="1" applyFill="1" applyBorder="1" applyAlignment="1">
      <alignment horizontal="center" vertical="center"/>
    </xf>
    <xf numFmtId="49" fontId="25" fillId="0" borderId="140" xfId="37" applyNumberFormat="1" applyFont="1" applyFill="1" applyBorder="1" applyAlignment="1">
      <alignment horizontal="center" vertical="center"/>
    </xf>
    <xf numFmtId="0" fontId="25" fillId="0" borderId="140" xfId="37" applyNumberFormat="1" applyFont="1" applyFill="1" applyBorder="1" applyAlignment="1">
      <alignment horizontal="center" vertical="center"/>
    </xf>
    <xf numFmtId="0" fontId="25" fillId="0" borderId="143" xfId="37" applyNumberFormat="1" applyFont="1" applyFill="1" applyBorder="1" applyAlignment="1">
      <alignment horizontal="center" vertical="center"/>
    </xf>
    <xf numFmtId="49" fontId="25" fillId="30" borderId="156" xfId="37" applyNumberFormat="1" applyFont="1" applyFill="1" applyBorder="1" applyAlignment="1">
      <alignment horizontal="center" vertical="center"/>
    </xf>
    <xf numFmtId="49" fontId="25" fillId="30" borderId="157" xfId="37" applyNumberFormat="1" applyFont="1" applyFill="1" applyBorder="1" applyAlignment="1">
      <alignment horizontal="center" vertical="center"/>
    </xf>
    <xf numFmtId="0" fontId="25" fillId="30" borderId="158" xfId="37" applyNumberFormat="1" applyFont="1" applyFill="1" applyBorder="1" applyAlignment="1">
      <alignment horizontal="center" vertical="center" wrapText="1"/>
    </xf>
    <xf numFmtId="0" fontId="25" fillId="30" borderId="44" xfId="37" applyNumberFormat="1" applyFont="1" applyFill="1" applyBorder="1" applyAlignment="1">
      <alignment horizontal="center" vertical="center" wrapText="1"/>
    </xf>
    <xf numFmtId="0" fontId="25" fillId="30" borderId="151" xfId="37" applyNumberFormat="1" applyFont="1" applyFill="1" applyBorder="1" applyAlignment="1">
      <alignment horizontal="center" vertical="center"/>
    </xf>
    <xf numFmtId="0" fontId="25" fillId="30" borderId="153" xfId="37" applyNumberFormat="1" applyFont="1" applyFill="1" applyBorder="1" applyAlignment="1">
      <alignment horizontal="center" vertical="center"/>
    </xf>
    <xf numFmtId="0" fontId="25" fillId="30" borderId="128" xfId="37" applyNumberFormat="1" applyFont="1" applyFill="1" applyBorder="1" applyAlignment="1">
      <alignment horizontal="center" vertical="center"/>
    </xf>
    <xf numFmtId="0" fontId="25" fillId="30" borderId="49" xfId="37" applyNumberFormat="1" applyFont="1" applyFill="1" applyBorder="1" applyAlignment="1">
      <alignment horizontal="center" vertical="center"/>
    </xf>
    <xf numFmtId="49" fontId="25" fillId="30" borderId="150" xfId="37" applyNumberFormat="1" applyFont="1" applyFill="1" applyBorder="1" applyAlignment="1">
      <alignment horizontal="center" vertical="center"/>
    </xf>
    <xf numFmtId="49" fontId="25" fillId="30" borderId="151" xfId="37" applyNumberFormat="1" applyFont="1" applyFill="1" applyBorder="1" applyAlignment="1">
      <alignment horizontal="center" vertical="center"/>
    </xf>
    <xf numFmtId="49" fontId="25" fillId="30" borderId="154" xfId="37" applyNumberFormat="1" applyFont="1" applyFill="1" applyBorder="1" applyAlignment="1">
      <alignment horizontal="center" vertical="center"/>
    </xf>
    <xf numFmtId="49" fontId="25" fillId="30" borderId="155" xfId="37" applyNumberFormat="1" applyFont="1" applyFill="1" applyBorder="1" applyAlignment="1">
      <alignment horizontal="center" vertical="center"/>
    </xf>
    <xf numFmtId="0" fontId="25" fillId="30" borderId="155" xfId="37" applyNumberFormat="1" applyFont="1" applyFill="1" applyBorder="1" applyAlignment="1">
      <alignment horizontal="center" vertical="center"/>
    </xf>
    <xf numFmtId="0" fontId="25" fillId="30" borderId="129" xfId="37" applyNumberFormat="1" applyFont="1" applyFill="1" applyBorder="1" applyAlignment="1">
      <alignment horizontal="center" vertical="center"/>
    </xf>
    <xf numFmtId="49" fontId="25" fillId="32" borderId="40" xfId="36" applyNumberFormat="1" applyFont="1" applyFill="1" applyBorder="1" applyAlignment="1">
      <alignment horizontal="center" vertical="center"/>
    </xf>
    <xf numFmtId="0" fontId="25" fillId="32" borderId="127" xfId="36" applyNumberFormat="1" applyFont="1" applyFill="1" applyBorder="1" applyAlignment="1">
      <alignment horizontal="center"/>
    </xf>
    <xf numFmtId="0" fontId="25" fillId="32" borderId="109" xfId="36" applyNumberFormat="1" applyFont="1" applyFill="1" applyBorder="1" applyAlignment="1">
      <alignment horizontal="center"/>
    </xf>
    <xf numFmtId="0" fontId="25" fillId="32" borderId="25" xfId="36" applyNumberFormat="1" applyFont="1" applyFill="1" applyBorder="1" applyAlignment="1">
      <alignment horizontal="center"/>
    </xf>
    <xf numFmtId="0" fontId="25" fillId="32" borderId="71" xfId="36" applyNumberFormat="1" applyFont="1" applyFill="1" applyBorder="1" applyAlignment="1">
      <alignment horizontal="center"/>
    </xf>
    <xf numFmtId="0" fontId="25" fillId="0" borderId="28" xfId="36" applyNumberFormat="1" applyFont="1" applyFill="1" applyBorder="1" applyAlignment="1">
      <alignment horizontal="center"/>
    </xf>
    <xf numFmtId="0" fontId="25" fillId="0" borderId="45" xfId="36" applyNumberFormat="1" applyFont="1" applyFill="1" applyBorder="1" applyAlignment="1">
      <alignment horizontal="center"/>
    </xf>
    <xf numFmtId="0" fontId="25" fillId="31" borderId="100" xfId="36" applyNumberFormat="1" applyFont="1" applyFill="1" applyBorder="1" applyAlignment="1">
      <alignment horizontal="center"/>
    </xf>
    <xf numFmtId="0" fontId="25" fillId="31" borderId="161" xfId="36" applyNumberFormat="1" applyFont="1" applyFill="1" applyBorder="1" applyAlignment="1">
      <alignment horizontal="center"/>
    </xf>
    <xf numFmtId="0" fontId="25" fillId="32" borderId="108" xfId="36" applyNumberFormat="1" applyFont="1" applyFill="1" applyBorder="1" applyAlignment="1">
      <alignment horizontal="center"/>
    </xf>
    <xf numFmtId="0" fontId="25" fillId="0" borderId="26" xfId="36" applyNumberFormat="1" applyFont="1" applyFill="1" applyBorder="1" applyAlignment="1">
      <alignment horizontal="center"/>
    </xf>
    <xf numFmtId="0" fontId="25" fillId="0" borderId="107" xfId="36" applyNumberFormat="1" applyFont="1" applyFill="1" applyBorder="1" applyAlignment="1">
      <alignment horizontal="center"/>
    </xf>
    <xf numFmtId="49" fontId="25" fillId="0" borderId="0" xfId="36" applyNumberFormat="1" applyFont="1" applyAlignment="1">
      <alignment horizontal="left"/>
    </xf>
    <xf numFmtId="49" fontId="25" fillId="0" borderId="0" xfId="36" applyNumberFormat="1" applyFont="1" applyAlignment="1">
      <alignment horizontal="center"/>
    </xf>
    <xf numFmtId="0" fontId="25" fillId="32" borderId="107" xfId="36" applyNumberFormat="1" applyFont="1" applyFill="1" applyBorder="1" applyAlignment="1">
      <alignment horizontal="center"/>
    </xf>
    <xf numFmtId="0" fontId="25" fillId="32" borderId="100" xfId="36" applyNumberFormat="1" applyFont="1" applyFill="1" applyBorder="1" applyAlignment="1">
      <alignment horizontal="center"/>
    </xf>
    <xf numFmtId="0" fontId="25" fillId="32" borderId="161" xfId="36" applyNumberFormat="1" applyFont="1" applyFill="1" applyBorder="1" applyAlignment="1">
      <alignment horizontal="center"/>
    </xf>
    <xf numFmtId="0" fontId="25" fillId="0" borderId="62" xfId="36" applyNumberFormat="1" applyFont="1" applyFill="1" applyBorder="1" applyAlignment="1">
      <alignment horizontal="center"/>
    </xf>
    <xf numFmtId="0" fontId="25" fillId="0" borderId="108" xfId="36" applyNumberFormat="1" applyFont="1" applyFill="1" applyBorder="1" applyAlignment="1">
      <alignment horizontal="center"/>
    </xf>
  </cellXfs>
  <cellStyles count="68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アクセント 1" xfId="19"/>
    <cellStyle name="アクセント 2" xfId="20"/>
    <cellStyle name="アクセント 3" xfId="21"/>
    <cellStyle name="アクセント 4" xfId="22"/>
    <cellStyle name="アクセント 5" xfId="23"/>
    <cellStyle name="アクセント 6" xfId="24"/>
    <cellStyle name="タイトル" xfId="25"/>
    <cellStyle name="チェック セル" xfId="26"/>
    <cellStyle name="どちらでもない" xfId="27"/>
    <cellStyle name="メモ" xfId="28"/>
    <cellStyle name="リンク セル" xfId="29"/>
    <cellStyle name="標準 2" xfId="30"/>
    <cellStyle name="標準 2 2" xfId="55"/>
    <cellStyle name="標準 2 3" xfId="56"/>
    <cellStyle name="標準 2 4" xfId="60"/>
    <cellStyle name="標準 3" xfId="31"/>
    <cellStyle name="常规" xfId="0" builtinId="0"/>
    <cellStyle name="常规 10" xfId="61"/>
    <cellStyle name="常规 2" xfId="32"/>
    <cellStyle name="常规 3" xfId="33"/>
    <cellStyle name="常规 4" xfId="34"/>
    <cellStyle name="常规 5" xfId="35"/>
    <cellStyle name="常规 6" xfId="62"/>
    <cellStyle name="常规 7" xfId="63"/>
    <cellStyle name="常规 8" xfId="64"/>
    <cellStyle name="常规 9" xfId="65"/>
    <cellStyle name="常规_3AD2008年カレンダー最终071219" xfId="36"/>
    <cellStyle name="常规_3AD2008年カレンダー最终071219 2" xfId="37"/>
    <cellStyle name="常规_3AD2008年カレンダー最终071219 2 2" xfId="54"/>
    <cellStyle name="常规_3AD2008年カレンダー最终071219_2012年CTEカレンダー(案)" xfId="38"/>
    <cellStyle name="常规_3AD2008年カレンダー最终071219_2013年CTEカレンダー (最終案)" xfId="39"/>
    <cellStyle name="出力" xfId="40"/>
    <cellStyle name="悪い" xfId="41"/>
    <cellStyle name="桁区切り 2" xfId="42"/>
    <cellStyle name="桁区切り 2 2" xfId="57"/>
    <cellStyle name="桁区切り 2 3" xfId="58"/>
    <cellStyle name="桁区切り 2 4" xfId="66"/>
    <cellStyle name="桁区切り 3" xfId="43"/>
    <cellStyle name="集計" xfId="44"/>
    <cellStyle name="計算" xfId="45"/>
    <cellStyle name="見出し 1" xfId="46"/>
    <cellStyle name="見出し 2" xfId="47"/>
    <cellStyle name="見出し 3" xfId="48"/>
    <cellStyle name="見出し 4" xfId="49"/>
    <cellStyle name="警告文" xfId="50"/>
    <cellStyle name="良い" xfId="51"/>
    <cellStyle name="千位分隔[0] 2" xfId="59"/>
    <cellStyle name="千位分隔[0] 3" xfId="67"/>
    <cellStyle name="入力" xfId="52"/>
    <cellStyle name="説明文" xfId="53"/>
  </cellStyles>
  <dxfs count="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28575</xdr:colOff>
      <xdr:row>77</xdr:row>
      <xdr:rowOff>85725</xdr:rowOff>
    </xdr:from>
    <xdr:to>
      <xdr:col>45</xdr:col>
      <xdr:colOff>0</xdr:colOff>
      <xdr:row>84</xdr:row>
      <xdr:rowOff>19050</xdr:rowOff>
    </xdr:to>
    <xdr:pic>
      <xdr:nvPicPr>
        <xdr:cNvPr id="9637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25" y="9906000"/>
          <a:ext cx="1857375" cy="157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85725</xdr:colOff>
      <xdr:row>41</xdr:row>
      <xdr:rowOff>85725</xdr:rowOff>
    </xdr:from>
    <xdr:to>
      <xdr:col>28</xdr:col>
      <xdr:colOff>200025</xdr:colOff>
      <xdr:row>48</xdr:row>
      <xdr:rowOff>28575</xdr:rowOff>
    </xdr:to>
    <xdr:pic>
      <xdr:nvPicPr>
        <xdr:cNvPr id="1127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750570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2729" name="Line 1"/>
        <xdr:cNvSpPr>
          <a:spLocks noChangeShapeType="1"/>
        </xdr:cNvSpPr>
      </xdr:nvSpPr>
      <xdr:spPr bwMode="auto"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52</xdr:row>
      <xdr:rowOff>114300</xdr:rowOff>
    </xdr:from>
    <xdr:to>
      <xdr:col>4</xdr:col>
      <xdr:colOff>66675</xdr:colOff>
      <xdr:row>52</xdr:row>
      <xdr:rowOff>114300</xdr:rowOff>
    </xdr:to>
    <xdr:sp macro="" textlink="">
      <xdr:nvSpPr>
        <xdr:cNvPr id="112730" name="Line 3"/>
        <xdr:cNvSpPr>
          <a:spLocks noChangeShapeType="1"/>
        </xdr:cNvSpPr>
      </xdr:nvSpPr>
      <xdr:spPr bwMode="auto">
        <a:xfrm>
          <a:off x="695325" y="98202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53</xdr:row>
      <xdr:rowOff>114300</xdr:rowOff>
    </xdr:from>
    <xdr:to>
      <xdr:col>14</xdr:col>
      <xdr:colOff>57150</xdr:colOff>
      <xdr:row>53</xdr:row>
      <xdr:rowOff>114300</xdr:rowOff>
    </xdr:to>
    <xdr:sp macro="" textlink="">
      <xdr:nvSpPr>
        <xdr:cNvPr id="112731" name="Line 4"/>
        <xdr:cNvSpPr>
          <a:spLocks noChangeShapeType="1"/>
        </xdr:cNvSpPr>
      </xdr:nvSpPr>
      <xdr:spPr bwMode="auto">
        <a:xfrm>
          <a:off x="287655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52</xdr:row>
      <xdr:rowOff>104775</xdr:rowOff>
    </xdr:from>
    <xdr:to>
      <xdr:col>23</xdr:col>
      <xdr:colOff>47625</xdr:colOff>
      <xdr:row>52</xdr:row>
      <xdr:rowOff>104775</xdr:rowOff>
    </xdr:to>
    <xdr:sp macro="" textlink="">
      <xdr:nvSpPr>
        <xdr:cNvPr id="112732" name="Line 5"/>
        <xdr:cNvSpPr>
          <a:spLocks noChangeShapeType="1"/>
        </xdr:cNvSpPr>
      </xdr:nvSpPr>
      <xdr:spPr bwMode="auto">
        <a:xfrm>
          <a:off x="50863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2733" name="Line 7"/>
        <xdr:cNvSpPr>
          <a:spLocks noChangeShapeType="1"/>
        </xdr:cNvSpPr>
      </xdr:nvSpPr>
      <xdr:spPr bwMode="auto"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76200</xdr:colOff>
      <xdr:row>51</xdr:row>
      <xdr:rowOff>95250</xdr:rowOff>
    </xdr:from>
    <xdr:to>
      <xdr:col>23</xdr:col>
      <xdr:colOff>38100</xdr:colOff>
      <xdr:row>51</xdr:row>
      <xdr:rowOff>95250</xdr:rowOff>
    </xdr:to>
    <xdr:sp macro="" textlink="">
      <xdr:nvSpPr>
        <xdr:cNvPr id="112734" name="Line 8"/>
        <xdr:cNvSpPr>
          <a:spLocks noChangeShapeType="1"/>
        </xdr:cNvSpPr>
      </xdr:nvSpPr>
      <xdr:spPr bwMode="auto">
        <a:xfrm>
          <a:off x="5076825" y="9620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54</xdr:row>
      <xdr:rowOff>104775</xdr:rowOff>
    </xdr:from>
    <xdr:to>
      <xdr:col>23</xdr:col>
      <xdr:colOff>47625</xdr:colOff>
      <xdr:row>54</xdr:row>
      <xdr:rowOff>104775</xdr:rowOff>
    </xdr:to>
    <xdr:sp macro="" textlink="">
      <xdr:nvSpPr>
        <xdr:cNvPr id="112735" name="Line 16"/>
        <xdr:cNvSpPr>
          <a:spLocks noChangeShapeType="1"/>
        </xdr:cNvSpPr>
      </xdr:nvSpPr>
      <xdr:spPr bwMode="auto">
        <a:xfrm>
          <a:off x="5086350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53</xdr:row>
      <xdr:rowOff>104775</xdr:rowOff>
    </xdr:from>
    <xdr:to>
      <xdr:col>23</xdr:col>
      <xdr:colOff>47625</xdr:colOff>
      <xdr:row>53</xdr:row>
      <xdr:rowOff>104775</xdr:rowOff>
    </xdr:to>
    <xdr:sp macro="" textlink="">
      <xdr:nvSpPr>
        <xdr:cNvPr id="112736" name="Line 18"/>
        <xdr:cNvSpPr>
          <a:spLocks noChangeShapeType="1"/>
        </xdr:cNvSpPr>
      </xdr:nvSpPr>
      <xdr:spPr bwMode="auto">
        <a:xfrm>
          <a:off x="508635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54</xdr:row>
      <xdr:rowOff>95250</xdr:rowOff>
    </xdr:from>
    <xdr:to>
      <xdr:col>14</xdr:col>
      <xdr:colOff>57150</xdr:colOff>
      <xdr:row>54</xdr:row>
      <xdr:rowOff>95250</xdr:rowOff>
    </xdr:to>
    <xdr:sp macro="" textlink="">
      <xdr:nvSpPr>
        <xdr:cNvPr id="112737" name="Line 20"/>
        <xdr:cNvSpPr>
          <a:spLocks noChangeShapeType="1"/>
        </xdr:cNvSpPr>
      </xdr:nvSpPr>
      <xdr:spPr bwMode="auto">
        <a:xfrm>
          <a:off x="287655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8" name="Line 21"/>
        <xdr:cNvSpPr>
          <a:spLocks noChangeShapeType="1"/>
        </xdr:cNvSpPr>
      </xdr:nvSpPr>
      <xdr:spPr bwMode="auto"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9" name="Line 22"/>
        <xdr:cNvSpPr>
          <a:spLocks noChangeShapeType="1"/>
        </xdr:cNvSpPr>
      </xdr:nvSpPr>
      <xdr:spPr bwMode="auto"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95250</xdr:rowOff>
    </xdr:from>
    <xdr:to>
      <xdr:col>4</xdr:col>
      <xdr:colOff>66675</xdr:colOff>
      <xdr:row>55</xdr:row>
      <xdr:rowOff>95250</xdr:rowOff>
    </xdr:to>
    <xdr:sp macro="" textlink="">
      <xdr:nvSpPr>
        <xdr:cNvPr id="112740" name="Line 2"/>
        <xdr:cNvSpPr>
          <a:spLocks noChangeShapeType="1"/>
        </xdr:cNvSpPr>
      </xdr:nvSpPr>
      <xdr:spPr bwMode="auto">
        <a:xfrm>
          <a:off x="69532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52</xdr:row>
      <xdr:rowOff>104775</xdr:rowOff>
    </xdr:from>
    <xdr:to>
      <xdr:col>14</xdr:col>
      <xdr:colOff>57150</xdr:colOff>
      <xdr:row>52</xdr:row>
      <xdr:rowOff>104775</xdr:rowOff>
    </xdr:to>
    <xdr:sp macro="" textlink="">
      <xdr:nvSpPr>
        <xdr:cNvPr id="112741" name="Line 4"/>
        <xdr:cNvSpPr>
          <a:spLocks noChangeShapeType="1"/>
        </xdr:cNvSpPr>
      </xdr:nvSpPr>
      <xdr:spPr bwMode="auto">
        <a:xfrm>
          <a:off x="28765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51</xdr:row>
      <xdr:rowOff>114300</xdr:rowOff>
    </xdr:from>
    <xdr:to>
      <xdr:col>4</xdr:col>
      <xdr:colOff>66675</xdr:colOff>
      <xdr:row>51</xdr:row>
      <xdr:rowOff>114300</xdr:rowOff>
    </xdr:to>
    <xdr:sp macro="" textlink="">
      <xdr:nvSpPr>
        <xdr:cNvPr id="112742" name="Line 3"/>
        <xdr:cNvSpPr>
          <a:spLocks noChangeShapeType="1"/>
        </xdr:cNvSpPr>
      </xdr:nvSpPr>
      <xdr:spPr bwMode="auto">
        <a:xfrm>
          <a:off x="695325" y="96393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51</xdr:row>
      <xdr:rowOff>104775</xdr:rowOff>
    </xdr:from>
    <xdr:to>
      <xdr:col>14</xdr:col>
      <xdr:colOff>57150</xdr:colOff>
      <xdr:row>51</xdr:row>
      <xdr:rowOff>104775</xdr:rowOff>
    </xdr:to>
    <xdr:sp macro="" textlink="">
      <xdr:nvSpPr>
        <xdr:cNvPr id="112743" name="Line 4"/>
        <xdr:cNvSpPr>
          <a:spLocks noChangeShapeType="1"/>
        </xdr:cNvSpPr>
      </xdr:nvSpPr>
      <xdr:spPr bwMode="auto">
        <a:xfrm>
          <a:off x="2876550" y="96297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3683" name="Line 1"/>
        <xdr:cNvSpPr>
          <a:spLocks noChangeShapeType="1"/>
        </xdr:cNvSpPr>
      </xdr:nvSpPr>
      <xdr:spPr bwMode="auto"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56</xdr:row>
      <xdr:rowOff>114300</xdr:rowOff>
    </xdr:from>
    <xdr:to>
      <xdr:col>4</xdr:col>
      <xdr:colOff>66675</xdr:colOff>
      <xdr:row>56</xdr:row>
      <xdr:rowOff>114300</xdr:rowOff>
    </xdr:to>
    <xdr:sp macro="" textlink="">
      <xdr:nvSpPr>
        <xdr:cNvPr id="113684" name="Line 2"/>
        <xdr:cNvSpPr>
          <a:spLocks noChangeShapeType="1"/>
        </xdr:cNvSpPr>
      </xdr:nvSpPr>
      <xdr:spPr bwMode="auto">
        <a:xfrm>
          <a:off x="695325" y="10544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114300</xdr:rowOff>
    </xdr:from>
    <xdr:to>
      <xdr:col>4</xdr:col>
      <xdr:colOff>66675</xdr:colOff>
      <xdr:row>55</xdr:row>
      <xdr:rowOff>114300</xdr:rowOff>
    </xdr:to>
    <xdr:sp macro="" textlink="">
      <xdr:nvSpPr>
        <xdr:cNvPr id="113685" name="Line 3"/>
        <xdr:cNvSpPr>
          <a:spLocks noChangeShapeType="1"/>
        </xdr:cNvSpPr>
      </xdr:nvSpPr>
      <xdr:spPr bwMode="auto">
        <a:xfrm>
          <a:off x="695325" y="10363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53</xdr:row>
      <xdr:rowOff>114300</xdr:rowOff>
    </xdr:from>
    <xdr:to>
      <xdr:col>14</xdr:col>
      <xdr:colOff>38100</xdr:colOff>
      <xdr:row>53</xdr:row>
      <xdr:rowOff>114300</xdr:rowOff>
    </xdr:to>
    <xdr:sp macro="" textlink="">
      <xdr:nvSpPr>
        <xdr:cNvPr id="113686" name="Line 4"/>
        <xdr:cNvSpPr>
          <a:spLocks noChangeShapeType="1"/>
        </xdr:cNvSpPr>
      </xdr:nvSpPr>
      <xdr:spPr bwMode="auto">
        <a:xfrm>
          <a:off x="285750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85725</xdr:colOff>
      <xdr:row>55</xdr:row>
      <xdr:rowOff>104775</xdr:rowOff>
    </xdr:from>
    <xdr:to>
      <xdr:col>14</xdr:col>
      <xdr:colOff>47625</xdr:colOff>
      <xdr:row>55</xdr:row>
      <xdr:rowOff>104775</xdr:rowOff>
    </xdr:to>
    <xdr:sp macro="" textlink="">
      <xdr:nvSpPr>
        <xdr:cNvPr id="113687" name="Line 5"/>
        <xdr:cNvSpPr>
          <a:spLocks noChangeShapeType="1"/>
        </xdr:cNvSpPr>
      </xdr:nvSpPr>
      <xdr:spPr bwMode="auto">
        <a:xfrm>
          <a:off x="2867025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57150</xdr:colOff>
      <xdr:row>53</xdr:row>
      <xdr:rowOff>95250</xdr:rowOff>
    </xdr:from>
    <xdr:to>
      <xdr:col>23</xdr:col>
      <xdr:colOff>19050</xdr:colOff>
      <xdr:row>53</xdr:row>
      <xdr:rowOff>95250</xdr:rowOff>
    </xdr:to>
    <xdr:sp macro="" textlink="">
      <xdr:nvSpPr>
        <xdr:cNvPr id="113688" name="Line 6"/>
        <xdr:cNvSpPr>
          <a:spLocks noChangeShapeType="1"/>
        </xdr:cNvSpPr>
      </xdr:nvSpPr>
      <xdr:spPr bwMode="auto">
        <a:xfrm>
          <a:off x="5057775" y="9982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57150</xdr:colOff>
      <xdr:row>54</xdr:row>
      <xdr:rowOff>95250</xdr:rowOff>
    </xdr:from>
    <xdr:to>
      <xdr:col>23</xdr:col>
      <xdr:colOff>19050</xdr:colOff>
      <xdr:row>54</xdr:row>
      <xdr:rowOff>95250</xdr:rowOff>
    </xdr:to>
    <xdr:sp macro="" textlink="">
      <xdr:nvSpPr>
        <xdr:cNvPr id="113689" name="Line 7"/>
        <xdr:cNvSpPr>
          <a:spLocks noChangeShapeType="1"/>
        </xdr:cNvSpPr>
      </xdr:nvSpPr>
      <xdr:spPr bwMode="auto">
        <a:xfrm>
          <a:off x="5057775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20</xdr:col>
      <xdr:colOff>85725</xdr:colOff>
      <xdr:row>43</xdr:row>
      <xdr:rowOff>85725</xdr:rowOff>
    </xdr:from>
    <xdr:to>
      <xdr:col>28</xdr:col>
      <xdr:colOff>200025</xdr:colOff>
      <xdr:row>50</xdr:row>
      <xdr:rowOff>28575</xdr:rowOff>
    </xdr:to>
    <xdr:pic>
      <xdr:nvPicPr>
        <xdr:cNvPr id="11369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78676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21</xdr:col>
      <xdr:colOff>57150</xdr:colOff>
      <xdr:row>55</xdr:row>
      <xdr:rowOff>95250</xdr:rowOff>
    </xdr:from>
    <xdr:to>
      <xdr:col>23</xdr:col>
      <xdr:colOff>19050</xdr:colOff>
      <xdr:row>55</xdr:row>
      <xdr:rowOff>95250</xdr:rowOff>
    </xdr:to>
    <xdr:sp macro="" textlink="">
      <xdr:nvSpPr>
        <xdr:cNvPr id="113691" name="Line 17"/>
        <xdr:cNvSpPr>
          <a:spLocks noChangeShapeType="1"/>
        </xdr:cNvSpPr>
      </xdr:nvSpPr>
      <xdr:spPr bwMode="auto">
        <a:xfrm>
          <a:off x="505777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190500</xdr:colOff>
      <xdr:row>45</xdr:row>
      <xdr:rowOff>19050</xdr:rowOff>
    </xdr:from>
    <xdr:to>
      <xdr:col>10</xdr:col>
      <xdr:colOff>38100</xdr:colOff>
      <xdr:row>45</xdr:row>
      <xdr:rowOff>142875</xdr:rowOff>
    </xdr:to>
    <xdr:sp macro="" textlink="">
      <xdr:nvSpPr>
        <xdr:cNvPr id="11" name="Text Box 22"/>
        <xdr:cNvSpPr txBox="1">
          <a:spLocks noChangeArrowheads="1"/>
        </xdr:cNvSpPr>
      </xdr:nvSpPr>
      <xdr:spPr bwMode="auto">
        <a:xfrm>
          <a:off x="2095500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(27)</a:t>
          </a:r>
        </a:p>
      </xdr:txBody>
    </xdr:sp>
    <xdr:clientData/>
  </xdr:twoCellAnchor>
  <xdr:twoCellAnchor>
    <xdr:from>
      <xdr:col>9</xdr:col>
      <xdr:colOff>200025</xdr:colOff>
      <xdr:row>45</xdr:row>
      <xdr:rowOff>19050</xdr:rowOff>
    </xdr:from>
    <xdr:to>
      <xdr:col>11</xdr:col>
      <xdr:colOff>38100</xdr:colOff>
      <xdr:row>45</xdr:row>
      <xdr:rowOff>142875</xdr:rowOff>
    </xdr:to>
    <xdr:sp macro="" textlink="">
      <xdr:nvSpPr>
        <xdr:cNvPr id="12" name="Text Box 23"/>
        <xdr:cNvSpPr txBox="1">
          <a:spLocks noChangeArrowheads="1"/>
        </xdr:cNvSpPr>
      </xdr:nvSpPr>
      <xdr:spPr bwMode="auto">
        <a:xfrm>
          <a:off x="2324100" y="8153400"/>
          <a:ext cx="276225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(16)</a:t>
          </a:r>
        </a:p>
      </xdr:txBody>
    </xdr:sp>
    <xdr:clientData/>
  </xdr:twoCellAnchor>
  <xdr:twoCellAnchor>
    <xdr:from>
      <xdr:col>7</xdr:col>
      <xdr:colOff>190500</xdr:colOff>
      <xdr:row>45</xdr:row>
      <xdr:rowOff>19050</xdr:rowOff>
    </xdr:from>
    <xdr:to>
      <xdr:col>9</xdr:col>
      <xdr:colOff>38100</xdr:colOff>
      <xdr:row>45</xdr:row>
      <xdr:rowOff>142875</xdr:rowOff>
    </xdr:to>
    <xdr:sp macro="" textlink="">
      <xdr:nvSpPr>
        <xdr:cNvPr id="13" name="Text Box 21"/>
        <xdr:cNvSpPr txBox="1">
          <a:spLocks noChangeArrowheads="1"/>
        </xdr:cNvSpPr>
      </xdr:nvSpPr>
      <xdr:spPr bwMode="auto">
        <a:xfrm>
          <a:off x="1876425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(21)</a:t>
          </a:r>
        </a:p>
      </xdr:txBody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3695" name="Line 24"/>
        <xdr:cNvSpPr>
          <a:spLocks noChangeShapeType="1"/>
        </xdr:cNvSpPr>
      </xdr:nvSpPr>
      <xdr:spPr bwMode="auto"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54</xdr:row>
      <xdr:rowOff>95250</xdr:rowOff>
    </xdr:from>
    <xdr:to>
      <xdr:col>14</xdr:col>
      <xdr:colOff>38100</xdr:colOff>
      <xdr:row>54</xdr:row>
      <xdr:rowOff>95250</xdr:rowOff>
    </xdr:to>
    <xdr:sp macro="" textlink="">
      <xdr:nvSpPr>
        <xdr:cNvPr id="113696" name="Line 25"/>
        <xdr:cNvSpPr>
          <a:spLocks noChangeShapeType="1"/>
        </xdr:cNvSpPr>
      </xdr:nvSpPr>
      <xdr:spPr bwMode="auto">
        <a:xfrm>
          <a:off x="285750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44</xdr:row>
      <xdr:rowOff>95250</xdr:rowOff>
    </xdr:from>
    <xdr:to>
      <xdr:col>32</xdr:col>
      <xdr:colOff>19050</xdr:colOff>
      <xdr:row>55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324850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46</xdr:row>
      <xdr:rowOff>9525</xdr:rowOff>
    </xdr:from>
    <xdr:to>
      <xdr:col>32</xdr:col>
      <xdr:colOff>0</xdr:colOff>
      <xdr:row>56</xdr:row>
      <xdr:rowOff>0</xdr:rowOff>
    </xdr:to>
    <xdr:pic>
      <xdr:nvPicPr>
        <xdr:cNvPr id="1106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19700" y="8515350"/>
          <a:ext cx="2190750" cy="1990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19050</xdr:rowOff>
    </xdr:from>
    <xdr:to>
      <xdr:col>30</xdr:col>
      <xdr:colOff>9525</xdr:colOff>
      <xdr:row>47</xdr:row>
      <xdr:rowOff>247650</xdr:rowOff>
    </xdr:to>
    <xdr:pic>
      <xdr:nvPicPr>
        <xdr:cNvPr id="10959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24775"/>
          <a:ext cx="1876425" cy="1514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171450</xdr:colOff>
      <xdr:row>41</xdr:row>
      <xdr:rowOff>76200</xdr:rowOff>
    </xdr:from>
    <xdr:to>
      <xdr:col>30</xdr:col>
      <xdr:colOff>66675</xdr:colOff>
      <xdr:row>48</xdr:row>
      <xdr:rowOff>19050</xdr:rowOff>
    </xdr:to>
    <xdr:pic>
      <xdr:nvPicPr>
        <xdr:cNvPr id="1045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62550" y="7686675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839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941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9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U186"/>
  <sheetViews>
    <sheetView showGridLines="0" tabSelected="1" zoomScaleNormal="100" zoomScaleSheetLayoutView="100" workbookViewId="0">
      <selection activeCell="E18" sqref="E18:F18"/>
    </sheetView>
  </sheetViews>
  <sheetFormatPr defaultColWidth="5.875" defaultRowHeight="14.45" customHeight="1"/>
  <cols>
    <col min="1" max="1" width="5" style="214" customWidth="1"/>
    <col min="2" max="4" width="4.875" style="214" customWidth="1"/>
    <col min="5" max="5" width="9.875" style="214" customWidth="1"/>
    <col min="6" max="6" width="10.375" style="214" customWidth="1"/>
    <col min="7" max="9" width="4.875" style="214" customWidth="1"/>
    <col min="10" max="10" width="23.125" style="214" customWidth="1"/>
    <col min="11" max="14" width="4.875" style="214" customWidth="1"/>
    <col min="15" max="15" width="6.25" style="214" customWidth="1"/>
    <col min="16" max="17" width="5.75" style="214" customWidth="1"/>
    <col min="18" max="18" width="6.125" style="214" customWidth="1"/>
    <col min="19" max="19" width="4.875" style="214" customWidth="1"/>
    <col min="20" max="20" width="5.75" style="214" customWidth="1"/>
    <col min="21" max="21" width="5.875" style="600" hidden="1" customWidth="1"/>
    <col min="22" max="22" width="7.5" style="214" bestFit="1" customWidth="1"/>
    <col min="23" max="23" width="5.875" style="214"/>
    <col min="24" max="24" width="7.625" style="214" bestFit="1" customWidth="1"/>
    <col min="25" max="16384" width="5.875" style="214"/>
  </cols>
  <sheetData>
    <row r="1" spans="1:21" ht="17.25" customHeight="1">
      <c r="A1" s="719" t="s">
        <v>211</v>
      </c>
      <c r="B1" s="212" t="s">
        <v>210</v>
      </c>
      <c r="C1" s="213"/>
      <c r="D1" s="213"/>
      <c r="E1" s="213"/>
      <c r="F1" s="213"/>
      <c r="G1" s="212"/>
      <c r="H1" s="213"/>
      <c r="I1" s="213"/>
      <c r="J1" s="213"/>
    </row>
    <row r="2" spans="1:21" ht="17.25" customHeight="1">
      <c r="A2" s="720"/>
      <c r="B2" s="215" t="s">
        <v>756</v>
      </c>
      <c r="G2" s="215"/>
    </row>
    <row r="3" spans="1:21" ht="17.25" customHeight="1">
      <c r="A3" s="720"/>
      <c r="B3" s="215" t="s">
        <v>757</v>
      </c>
      <c r="G3" s="215"/>
    </row>
    <row r="4" spans="1:21" ht="15.75" customHeight="1">
      <c r="A4" s="721" t="s">
        <v>758</v>
      </c>
      <c r="B4" s="721"/>
      <c r="C4" s="721"/>
      <c r="D4" s="721"/>
      <c r="E4" s="721"/>
      <c r="F4" s="722">
        <f>日历!$B$1</f>
        <v>2018</v>
      </c>
      <c r="G4" s="723">
        <v>2</v>
      </c>
      <c r="H4" s="723"/>
      <c r="I4" s="702" t="str">
        <f>VLOOKUP($G4,日历!$A$1:$AH$13,2)</f>
        <v>1月16日——2月15日</v>
      </c>
      <c r="J4" s="702"/>
      <c r="K4" s="703">
        <f>VLOOKUP($G4,日历!$A$1:$AH$13,3)</f>
        <v>23</v>
      </c>
      <c r="L4" s="704"/>
      <c r="M4" s="704"/>
      <c r="N4" s="216"/>
      <c r="O4" s="715" t="s">
        <v>1052</v>
      </c>
      <c r="P4" s="716"/>
      <c r="Q4" s="717" t="s">
        <v>1053</v>
      </c>
      <c r="R4" s="718"/>
      <c r="S4" s="694" t="s">
        <v>1054</v>
      </c>
      <c r="T4" s="695"/>
    </row>
    <row r="5" spans="1:21" ht="15" customHeight="1">
      <c r="A5" s="721"/>
      <c r="B5" s="721"/>
      <c r="C5" s="721"/>
      <c r="D5" s="721"/>
      <c r="E5" s="721"/>
      <c r="F5" s="722"/>
      <c r="G5" s="723"/>
      <c r="H5" s="723"/>
      <c r="I5" s="702"/>
      <c r="J5" s="702"/>
      <c r="K5" s="704"/>
      <c r="L5" s="704"/>
      <c r="M5" s="704"/>
      <c r="N5" s="216"/>
      <c r="O5" s="696"/>
      <c r="P5" s="696"/>
      <c r="Q5" s="698"/>
      <c r="R5" s="698"/>
      <c r="S5" s="700"/>
      <c r="T5" s="700"/>
    </row>
    <row r="6" spans="1:21" ht="28.5" customHeight="1">
      <c r="A6" s="217" t="s">
        <v>759</v>
      </c>
      <c r="B6" s="687" t="str">
        <f>IF(ISERROR(VLOOKUP($F$6,日历!$A$17:$C$60000,3,))=TRUE,"",VLOOKUP($F$6,日历!$A$17:$C$60000,3,))</f>
        <v>企画课-系统系</v>
      </c>
      <c r="C6" s="687"/>
      <c r="D6" s="687"/>
      <c r="E6" s="218" t="s">
        <v>760</v>
      </c>
      <c r="F6" s="219" t="s">
        <v>1196</v>
      </c>
      <c r="G6" s="217" t="s">
        <v>761</v>
      </c>
      <c r="H6" s="687" t="str">
        <f>IF(ISERROR(VLOOKUP($F$6,日历!$A$17:$C$60000,2,))=TRUE,"",VLOOKUP($F$6,日历!$A$17:$C$60000,2,))</f>
        <v>孙宝禄</v>
      </c>
      <c r="I6" s="687"/>
      <c r="L6" s="220"/>
      <c r="O6" s="696"/>
      <c r="P6" s="696"/>
      <c r="Q6" s="698"/>
      <c r="R6" s="698"/>
      <c r="S6" s="700"/>
      <c r="T6" s="700"/>
    </row>
    <row r="7" spans="1:21" ht="16.5" customHeight="1" thickBot="1">
      <c r="A7" s="220"/>
      <c r="B7" s="221"/>
      <c r="C7" s="221"/>
      <c r="D7" s="221"/>
      <c r="E7" s="222"/>
      <c r="F7" s="223"/>
      <c r="G7" s="220"/>
      <c r="H7" s="221"/>
      <c r="I7" s="221"/>
      <c r="L7" s="220"/>
      <c r="O7" s="697"/>
      <c r="P7" s="697"/>
      <c r="Q7" s="699"/>
      <c r="R7" s="699"/>
      <c r="S7" s="701"/>
      <c r="T7" s="701"/>
    </row>
    <row r="8" spans="1:21" s="222" customFormat="1" ht="11.25" customHeight="1">
      <c r="A8" s="688" t="s">
        <v>762</v>
      </c>
      <c r="B8" s="691" t="s">
        <v>763</v>
      </c>
      <c r="C8" s="692"/>
      <c r="D8" s="692"/>
      <c r="E8" s="692"/>
      <c r="F8" s="692"/>
      <c r="G8" s="692"/>
      <c r="H8" s="692"/>
      <c r="I8" s="692"/>
      <c r="J8" s="693"/>
      <c r="K8" s="691" t="s">
        <v>764</v>
      </c>
      <c r="L8" s="705"/>
      <c r="M8" s="705"/>
      <c r="N8" s="705"/>
      <c r="O8" s="705"/>
      <c r="P8" s="705"/>
      <c r="Q8" s="705"/>
      <c r="R8" s="705"/>
      <c r="S8" s="706"/>
      <c r="T8" s="707" t="s">
        <v>781</v>
      </c>
      <c r="U8" s="601"/>
    </row>
    <row r="9" spans="1:21" s="222" customFormat="1" ht="11.25" customHeight="1">
      <c r="A9" s="689"/>
      <c r="B9" s="710" t="s">
        <v>765</v>
      </c>
      <c r="C9" s="711"/>
      <c r="D9" s="711"/>
      <c r="E9" s="711"/>
      <c r="F9" s="711"/>
      <c r="G9" s="712" t="s">
        <v>766</v>
      </c>
      <c r="H9" s="711"/>
      <c r="I9" s="711"/>
      <c r="J9" s="713"/>
      <c r="K9" s="710" t="s">
        <v>767</v>
      </c>
      <c r="L9" s="714"/>
      <c r="M9" s="712" t="s">
        <v>768</v>
      </c>
      <c r="N9" s="714"/>
      <c r="O9" s="680" t="s">
        <v>769</v>
      </c>
      <c r="P9" s="681"/>
      <c r="Q9" s="681"/>
      <c r="R9" s="682"/>
      <c r="S9" s="683" t="s">
        <v>770</v>
      </c>
      <c r="T9" s="708"/>
      <c r="U9" s="601"/>
    </row>
    <row r="10" spans="1:21" ht="12.75" customHeight="1" thickBot="1">
      <c r="A10" s="690"/>
      <c r="B10" s="224" t="s">
        <v>771</v>
      </c>
      <c r="C10" s="225" t="s">
        <v>772</v>
      </c>
      <c r="D10" s="225" t="s">
        <v>773</v>
      </c>
      <c r="E10" s="685" t="s">
        <v>774</v>
      </c>
      <c r="F10" s="686"/>
      <c r="G10" s="227" t="s">
        <v>771</v>
      </c>
      <c r="H10" s="228" t="s">
        <v>772</v>
      </c>
      <c r="I10" s="226" t="s">
        <v>773</v>
      </c>
      <c r="J10" s="229" t="s">
        <v>774</v>
      </c>
      <c r="K10" s="224" t="s">
        <v>771</v>
      </c>
      <c r="L10" s="230" t="s">
        <v>772</v>
      </c>
      <c r="M10" s="227" t="s">
        <v>771</v>
      </c>
      <c r="N10" s="231" t="s">
        <v>772</v>
      </c>
      <c r="O10" s="232" t="s">
        <v>775</v>
      </c>
      <c r="P10" s="228" t="s">
        <v>776</v>
      </c>
      <c r="Q10" s="228" t="s">
        <v>777</v>
      </c>
      <c r="R10" s="233" t="s">
        <v>778</v>
      </c>
      <c r="S10" s="684"/>
      <c r="T10" s="709"/>
    </row>
    <row r="11" spans="1:21" ht="12.75" customHeight="1" thickTop="1">
      <c r="A11" s="234">
        <f>IF(VLOOKUP($G$4,日历!$A$1:$AH$13,4)=0,"",VLOOKUP($G$4,日历!$A$1:$AH$13,4))</f>
        <v>43116</v>
      </c>
      <c r="B11" s="235" t="str">
        <f t="shared" ref="B11:B41" si="0">IF(AND(K11&lt;&gt;"",L11&lt;&gt;""),TIME(IF(MINUTE(K11)&gt;30,HOUR(K11)+1,HOUR(K11)),IF(AND(MINUTE(K11)&lt;=30,MINUTE(K11)&gt;0),30,0),0),"")</f>
        <v/>
      </c>
      <c r="C11" s="236" t="str">
        <f t="shared" ref="C11:C41" si="1">IF(AND(K11&lt;&gt;"",L11&lt;&gt;""),IF(TIME(HOUR(L11),IF(MINUTE(L11)&gt;=30,30,0),0)=0,1,TIME(HOUR(L11),IF(MINUTE(L11)&gt;=30,30,0),0)),"")</f>
        <v/>
      </c>
      <c r="D11" s="237" t="str">
        <f>IF(AND(B11&lt;&gt;"",C11&lt;&gt;""),(C11-B11)*24,"")</f>
        <v/>
      </c>
      <c r="E11" s="676"/>
      <c r="F11" s="677"/>
      <c r="G11" s="238">
        <f>IF(AND(M11&lt;&gt;"",N11&lt;&gt;""),TIME(IF(MINUTE(M11)&gt;30,HOUR(M11)+1,HOUR(M11)),IF(AND(MINUTE(M11)&lt;=30,MINUTE(M11)&gt;0),30,0),0),"")</f>
        <v>0.70833333333333337</v>
      </c>
      <c r="H11" s="239">
        <f>IF(AND(M11&lt;&gt;"",N11&lt;&gt;""),IF(TIME(HOUR(N11),IF(MINUTE(N11)&gt;=30,30,0),0)=0,1,TIME(HOUR(N11),IF(MINUTE(N11)&gt;=30,30,0),0)),"")</f>
        <v>0.72916666666666663</v>
      </c>
      <c r="I11" s="240">
        <f>IF(AND(G11&lt;&gt;"",H11&lt;&gt;""),(H11-G11)*24,"")</f>
        <v>0.49999999999999822</v>
      </c>
      <c r="J11" s="241" t="s">
        <v>1194</v>
      </c>
      <c r="K11" s="242"/>
      <c r="L11" s="243"/>
      <c r="M11" s="244">
        <v>0.70833333333333337</v>
      </c>
      <c r="N11" s="243">
        <v>0.73263888888888884</v>
      </c>
      <c r="O11" s="245">
        <f t="shared" ref="O11:O41" si="2">IF(U11="出",IF(AND(D11="",I11=""),"",IF(D11="",0,D11)+IF(I11="",0,I11)-IF(S11="",0,S11)),"")</f>
        <v>0.49999999999999822</v>
      </c>
      <c r="P11" s="240" t="str">
        <f t="shared" ref="P11:P41" si="3">IF(U11="休",IF(AND(D11="",I11=""),"",IF(D11="",0,D11)+IF(I11="",0,I11)-IF(S11="",0,S11)),"")</f>
        <v/>
      </c>
      <c r="Q11" s="240" t="str">
        <f t="shared" ref="Q11:Q41" si="4">IF(U11="节",IF(AND(D11="",I11=""),"",IF(D11="",0,D11)+IF(I11="",0,I11)-IF(S11="",0,S11)),"")</f>
        <v/>
      </c>
      <c r="R11" s="246">
        <f>IF(SUM(O11:Q11)=0,"",SUM($O$11:Q11))</f>
        <v>0.49999999999999822</v>
      </c>
      <c r="S11" s="247" t="str">
        <f>IF(IF(LEFT(E11,3)="教育：",D11,0)+IF(LEFT(J11,3)="教育：",I11,0)=0,"",IF(LEFT(E11,3)="教育：",D11,0)+IF(LEFT(J11,3)="教育：",I11,0))</f>
        <v/>
      </c>
      <c r="T11" s="248"/>
      <c r="U11" s="600" t="str">
        <f>VLOOKUP($G$4,日历!$A$1:$BN$13,36,)</f>
        <v>出</v>
      </c>
    </row>
    <row r="12" spans="1:21" ht="12.95" customHeight="1">
      <c r="A12" s="234">
        <f>IF(VLOOKUP($G$4,日历!$A$1:$AH$13,5)=0,"",VLOOKUP($G$4,日历!$A$1:$AH$13,5))</f>
        <v>43117</v>
      </c>
      <c r="B12" s="235" t="str">
        <f t="shared" si="0"/>
        <v/>
      </c>
      <c r="C12" s="236" t="str">
        <f t="shared" si="1"/>
        <v/>
      </c>
      <c r="D12" s="237" t="str">
        <f t="shared" ref="D12:D41" si="5">IF(AND(B12&lt;&gt;"",C12&lt;&gt;""),(C12-B12)*24,"")</f>
        <v/>
      </c>
      <c r="E12" s="678"/>
      <c r="F12" s="679"/>
      <c r="G12" s="238" t="str">
        <f t="shared" ref="G12:G41" si="6">IF(AND(M12&lt;&gt;"",N12&lt;&gt;""),TIME(IF(MINUTE(M12)&gt;30,HOUR(M12)+1,HOUR(M12)),IF(AND(MINUTE(M12)&lt;=30,MINUTE(M12)&gt;0),30,0),0),"")</f>
        <v/>
      </c>
      <c r="H12" s="239" t="str">
        <f t="shared" ref="H12:H41" si="7">IF(AND(M12&lt;&gt;"",N12&lt;&gt;""),IF(TIME(HOUR(N12),IF(MINUTE(N12)&gt;=30,30,0),0)=0,1,TIME(HOUR(N12),IF(MINUTE(N12)&gt;=30,30,0),0)),"")</f>
        <v/>
      </c>
      <c r="I12" s="240" t="str">
        <f t="shared" ref="I12:I41" si="8">IF(AND(G12&lt;&gt;"",H12&lt;&gt;""),(H12-G12)*24,"")</f>
        <v/>
      </c>
      <c r="J12" s="241"/>
      <c r="K12" s="242"/>
      <c r="L12" s="243"/>
      <c r="M12" s="244"/>
      <c r="N12" s="243"/>
      <c r="O12" s="245" t="str">
        <f t="shared" si="2"/>
        <v/>
      </c>
      <c r="P12" s="240" t="str">
        <f t="shared" si="3"/>
        <v/>
      </c>
      <c r="Q12" s="240" t="str">
        <f t="shared" si="4"/>
        <v/>
      </c>
      <c r="R12" s="246" t="str">
        <f>IF(SUM(O12:Q12)=0,"",SUM($O$11:Q12))</f>
        <v/>
      </c>
      <c r="S12" s="247" t="str">
        <f t="shared" ref="S12:S41" si="9">IF(IF(LEFT(E12,3)="教育：",D12,0)+IF(LEFT(J12,3)="教育：",I12,0)=0,"",IF(LEFT(E12,3)="教育：",D12,0)+IF(LEFT(J12,3)="教育：",I12,0))</f>
        <v/>
      </c>
      <c r="T12" s="249"/>
      <c r="U12" s="600" t="str">
        <f>VLOOKUP($G$4,日历!$A$1:$BN$13,37,)</f>
        <v>出</v>
      </c>
    </row>
    <row r="13" spans="1:21" ht="12.95" customHeight="1">
      <c r="A13" s="234">
        <f>IF(VLOOKUP($G$4,日历!$A$1:$AH$13,6)=0,"",VLOOKUP($G$4,日历!$A$1:$AH$13,6))</f>
        <v>43118</v>
      </c>
      <c r="B13" s="235" t="str">
        <f t="shared" si="0"/>
        <v/>
      </c>
      <c r="C13" s="236" t="str">
        <f t="shared" si="1"/>
        <v/>
      </c>
      <c r="D13" s="237" t="str">
        <f t="shared" si="5"/>
        <v/>
      </c>
      <c r="E13" s="670"/>
      <c r="F13" s="671"/>
      <c r="G13" s="238" t="str">
        <f t="shared" si="6"/>
        <v/>
      </c>
      <c r="H13" s="239" t="str">
        <f t="shared" si="7"/>
        <v/>
      </c>
      <c r="I13" s="240" t="str">
        <f t="shared" si="8"/>
        <v/>
      </c>
      <c r="J13" s="241"/>
      <c r="K13" s="242"/>
      <c r="L13" s="243"/>
      <c r="M13" s="244"/>
      <c r="N13" s="243"/>
      <c r="O13" s="245" t="str">
        <f t="shared" si="2"/>
        <v/>
      </c>
      <c r="P13" s="240" t="str">
        <f t="shared" si="3"/>
        <v/>
      </c>
      <c r="Q13" s="240" t="str">
        <f t="shared" si="4"/>
        <v/>
      </c>
      <c r="R13" s="246" t="str">
        <f>IF(SUM(O13:Q13)=0,"",SUM($O$11:Q13))</f>
        <v/>
      </c>
      <c r="S13" s="247" t="str">
        <f t="shared" si="9"/>
        <v/>
      </c>
      <c r="T13" s="249"/>
      <c r="U13" s="600" t="str">
        <f>VLOOKUP($G$4,日历!$A$1:$BN$13,38,)</f>
        <v>出</v>
      </c>
    </row>
    <row r="14" spans="1:21" ht="12.75" customHeight="1">
      <c r="A14" s="234">
        <f>IF(VLOOKUP($G$4,日历!$A$1:$AH$13,7)=0,"",VLOOKUP($G$4,日历!$A$1:$AH$13,7))</f>
        <v>43119</v>
      </c>
      <c r="B14" s="235" t="str">
        <f t="shared" si="0"/>
        <v/>
      </c>
      <c r="C14" s="236" t="str">
        <f t="shared" si="1"/>
        <v/>
      </c>
      <c r="D14" s="237" t="str">
        <f t="shared" si="5"/>
        <v/>
      </c>
      <c r="E14" s="670"/>
      <c r="F14" s="671"/>
      <c r="G14" s="238" t="str">
        <f t="shared" si="6"/>
        <v/>
      </c>
      <c r="H14" s="239" t="str">
        <f t="shared" si="7"/>
        <v/>
      </c>
      <c r="I14" s="240" t="str">
        <f t="shared" si="8"/>
        <v/>
      </c>
      <c r="J14" s="241"/>
      <c r="K14" s="242"/>
      <c r="L14" s="243"/>
      <c r="M14" s="244"/>
      <c r="N14" s="243"/>
      <c r="O14" s="245" t="str">
        <f t="shared" si="2"/>
        <v/>
      </c>
      <c r="P14" s="240" t="str">
        <f t="shared" si="3"/>
        <v/>
      </c>
      <c r="Q14" s="240" t="str">
        <f t="shared" si="4"/>
        <v/>
      </c>
      <c r="R14" s="246" t="str">
        <f>IF(SUM(O14:Q14)=0,"",SUM($O$11:Q14))</f>
        <v/>
      </c>
      <c r="S14" s="247" t="str">
        <f t="shared" si="9"/>
        <v/>
      </c>
      <c r="T14" s="249"/>
      <c r="U14" s="600" t="str">
        <f>VLOOKUP($G$4,日历!$A$1:$BN$13,39,)</f>
        <v>出</v>
      </c>
    </row>
    <row r="15" spans="1:21" ht="12.75" customHeight="1">
      <c r="A15" s="234">
        <f>IF(VLOOKUP($G$4,日历!$A$1:$AH$13,8)=0,"",VLOOKUP($G$4,日历!$A$1:$AH$13,8))</f>
        <v>43120</v>
      </c>
      <c r="B15" s="235" t="str">
        <f t="shared" si="0"/>
        <v/>
      </c>
      <c r="C15" s="236" t="str">
        <f t="shared" si="1"/>
        <v/>
      </c>
      <c r="D15" s="237" t="str">
        <f t="shared" si="5"/>
        <v/>
      </c>
      <c r="E15" s="670"/>
      <c r="F15" s="671"/>
      <c r="G15" s="238">
        <f t="shared" si="6"/>
        <v>0.33333333333333331</v>
      </c>
      <c r="H15" s="239">
        <f t="shared" si="7"/>
        <v>0.79166666666666663</v>
      </c>
      <c r="I15" s="240">
        <f t="shared" si="8"/>
        <v>11</v>
      </c>
      <c r="J15" s="603" t="s">
        <v>1195</v>
      </c>
      <c r="K15" s="242"/>
      <c r="L15" s="243"/>
      <c r="M15" s="244">
        <v>0.33333333333333331</v>
      </c>
      <c r="N15" s="243">
        <v>0.79166666666666663</v>
      </c>
      <c r="O15" s="245" t="str">
        <f t="shared" si="2"/>
        <v/>
      </c>
      <c r="P15" s="240">
        <f t="shared" si="3"/>
        <v>11</v>
      </c>
      <c r="Q15" s="240" t="str">
        <f t="shared" si="4"/>
        <v/>
      </c>
      <c r="R15" s="246">
        <f>IF(SUM(O15:Q15)=0,"",SUM($O$11:Q15))</f>
        <v>11.499999999999998</v>
      </c>
      <c r="S15" s="247" t="str">
        <f t="shared" si="9"/>
        <v/>
      </c>
      <c r="T15" s="249"/>
      <c r="U15" s="600" t="str">
        <f>VLOOKUP($G$4,日历!$A$1:$BN$13,40,)</f>
        <v>休</v>
      </c>
    </row>
    <row r="16" spans="1:21" ht="12.95" customHeight="1">
      <c r="A16" s="234">
        <f>IF(VLOOKUP($G$4,日历!$A$1:$AH$13,9)=0,"",VLOOKUP($G$4,日历!$A$1:$AH$13,9))</f>
        <v>43121</v>
      </c>
      <c r="B16" s="251" t="str">
        <f t="shared" si="0"/>
        <v/>
      </c>
      <c r="C16" s="236" t="str">
        <f t="shared" si="1"/>
        <v/>
      </c>
      <c r="D16" s="252" t="str">
        <f t="shared" si="5"/>
        <v/>
      </c>
      <c r="E16" s="670"/>
      <c r="F16" s="671"/>
      <c r="G16" s="253" t="str">
        <f t="shared" si="6"/>
        <v/>
      </c>
      <c r="H16" s="239" t="str">
        <f t="shared" si="7"/>
        <v/>
      </c>
      <c r="I16" s="254" t="str">
        <f t="shared" si="8"/>
        <v/>
      </c>
      <c r="J16" s="255"/>
      <c r="K16" s="242"/>
      <c r="L16" s="243"/>
      <c r="M16" s="244"/>
      <c r="N16" s="243"/>
      <c r="O16" s="256" t="str">
        <f t="shared" si="2"/>
        <v/>
      </c>
      <c r="P16" s="254" t="str">
        <f t="shared" si="3"/>
        <v/>
      </c>
      <c r="Q16" s="254" t="str">
        <f t="shared" si="4"/>
        <v/>
      </c>
      <c r="R16" s="257" t="str">
        <f>IF(SUM(O16:Q16)=0,"",SUM($O$11:Q16))</f>
        <v/>
      </c>
      <c r="S16" s="258" t="str">
        <f t="shared" si="9"/>
        <v/>
      </c>
      <c r="T16" s="249"/>
      <c r="U16" s="600" t="str">
        <f>VLOOKUP($G$4,日历!$A$1:$BN$13,41,)</f>
        <v>休</v>
      </c>
    </row>
    <row r="17" spans="1:21" ht="12.95" customHeight="1">
      <c r="A17" s="234">
        <f>IF(VLOOKUP($G$4,日历!$A$1:$AH$13,10)=0,"",VLOOKUP($G$4,日历!$A$1:$AH$13,10))</f>
        <v>43122</v>
      </c>
      <c r="B17" s="251" t="str">
        <f t="shared" si="0"/>
        <v/>
      </c>
      <c r="C17" s="236" t="str">
        <f t="shared" si="1"/>
        <v/>
      </c>
      <c r="D17" s="252" t="str">
        <f t="shared" si="5"/>
        <v/>
      </c>
      <c r="E17" s="670"/>
      <c r="F17" s="671"/>
      <c r="G17" s="253" t="str">
        <f t="shared" si="6"/>
        <v/>
      </c>
      <c r="H17" s="239" t="str">
        <f t="shared" si="7"/>
        <v/>
      </c>
      <c r="I17" s="254" t="str">
        <f t="shared" si="8"/>
        <v/>
      </c>
      <c r="J17" s="241"/>
      <c r="K17" s="242"/>
      <c r="L17" s="243"/>
      <c r="M17" s="244"/>
      <c r="N17" s="243"/>
      <c r="O17" s="256" t="str">
        <f t="shared" si="2"/>
        <v/>
      </c>
      <c r="P17" s="254" t="str">
        <f t="shared" si="3"/>
        <v/>
      </c>
      <c r="Q17" s="254" t="str">
        <f t="shared" si="4"/>
        <v/>
      </c>
      <c r="R17" s="257" t="str">
        <f>IF(SUM(O17:Q17)=0,"",SUM($O$11:Q17))</f>
        <v/>
      </c>
      <c r="S17" s="247" t="str">
        <f t="shared" si="9"/>
        <v/>
      </c>
      <c r="T17" s="249"/>
      <c r="U17" s="600" t="str">
        <f>VLOOKUP($G$4,日历!$A$1:$BN$13,42,)</f>
        <v>出</v>
      </c>
    </row>
    <row r="18" spans="1:21" ht="12.75" customHeight="1">
      <c r="A18" s="234">
        <f>IF(VLOOKUP($G$4,日历!$A$1:$AH$13,11)=0,"",VLOOKUP($G$4,日历!$A$1:$AH$13,11))</f>
        <v>43123</v>
      </c>
      <c r="B18" s="235" t="str">
        <f t="shared" si="0"/>
        <v/>
      </c>
      <c r="C18" s="236" t="str">
        <f t="shared" si="1"/>
        <v/>
      </c>
      <c r="D18" s="237" t="str">
        <f t="shared" si="5"/>
        <v/>
      </c>
      <c r="E18" s="670"/>
      <c r="F18" s="671"/>
      <c r="G18" s="238" t="str">
        <f t="shared" si="6"/>
        <v/>
      </c>
      <c r="H18" s="239" t="str">
        <f t="shared" si="7"/>
        <v/>
      </c>
      <c r="I18" s="240" t="str">
        <f t="shared" si="8"/>
        <v/>
      </c>
      <c r="J18" s="250"/>
      <c r="K18" s="242"/>
      <c r="L18" s="243"/>
      <c r="M18" s="244"/>
      <c r="N18" s="243"/>
      <c r="O18" s="245" t="str">
        <f t="shared" si="2"/>
        <v/>
      </c>
      <c r="P18" s="240" t="str">
        <f t="shared" si="3"/>
        <v/>
      </c>
      <c r="Q18" s="240" t="str">
        <f t="shared" si="4"/>
        <v/>
      </c>
      <c r="R18" s="246" t="str">
        <f>IF(SUM(O18:Q18)=0,"",SUM($O$11:Q18))</f>
        <v/>
      </c>
      <c r="S18" s="247" t="str">
        <f t="shared" si="9"/>
        <v/>
      </c>
      <c r="T18" s="249"/>
      <c r="U18" s="600" t="str">
        <f>VLOOKUP($G$4,日历!$A$1:$BN$13,43,)</f>
        <v>出</v>
      </c>
    </row>
    <row r="19" spans="1:21" ht="12.95" customHeight="1">
      <c r="A19" s="234">
        <f>IF(VLOOKUP($G$4,日历!$A$1:$AH$13,12)=0,"",VLOOKUP($G$4,日历!$A$1:$AH$13,12))</f>
        <v>43124</v>
      </c>
      <c r="B19" s="235" t="str">
        <f t="shared" si="0"/>
        <v/>
      </c>
      <c r="C19" s="236" t="str">
        <f t="shared" si="1"/>
        <v/>
      </c>
      <c r="D19" s="237" t="str">
        <f t="shared" si="5"/>
        <v/>
      </c>
      <c r="E19" s="670"/>
      <c r="F19" s="671"/>
      <c r="G19" s="238" t="str">
        <f t="shared" si="6"/>
        <v/>
      </c>
      <c r="H19" s="239" t="str">
        <f t="shared" si="7"/>
        <v/>
      </c>
      <c r="I19" s="240" t="str">
        <f t="shared" si="8"/>
        <v/>
      </c>
      <c r="J19" s="250"/>
      <c r="K19" s="242"/>
      <c r="L19" s="243"/>
      <c r="M19" s="244"/>
      <c r="N19" s="243"/>
      <c r="O19" s="245" t="str">
        <f t="shared" si="2"/>
        <v/>
      </c>
      <c r="P19" s="240" t="str">
        <f t="shared" si="3"/>
        <v/>
      </c>
      <c r="Q19" s="240" t="str">
        <f t="shared" si="4"/>
        <v/>
      </c>
      <c r="R19" s="246" t="str">
        <f>IF(SUM(O19:Q19)=0,"",SUM($O$11:Q19))</f>
        <v/>
      </c>
      <c r="S19" s="247" t="str">
        <f t="shared" si="9"/>
        <v/>
      </c>
      <c r="T19" s="249"/>
      <c r="U19" s="600" t="str">
        <f>VLOOKUP($G$4,日历!$A$1:$BN$13,44,)</f>
        <v>出</v>
      </c>
    </row>
    <row r="20" spans="1:21" ht="12.95" customHeight="1">
      <c r="A20" s="234">
        <f>IF(VLOOKUP($G$4,日历!$A$1:$AH$13,13)=0,"",VLOOKUP($G$4,日历!$A$1:$AH$13,13))</f>
        <v>43125</v>
      </c>
      <c r="B20" s="235" t="str">
        <f t="shared" si="0"/>
        <v/>
      </c>
      <c r="C20" s="236" t="str">
        <f t="shared" si="1"/>
        <v/>
      </c>
      <c r="D20" s="237" t="str">
        <f t="shared" si="5"/>
        <v/>
      </c>
      <c r="E20" s="670"/>
      <c r="F20" s="671"/>
      <c r="G20" s="238" t="str">
        <f t="shared" si="6"/>
        <v/>
      </c>
      <c r="H20" s="239" t="str">
        <f t="shared" si="7"/>
        <v/>
      </c>
      <c r="I20" s="240" t="str">
        <f t="shared" si="8"/>
        <v/>
      </c>
      <c r="J20" s="250"/>
      <c r="K20" s="242"/>
      <c r="L20" s="243"/>
      <c r="M20" s="244"/>
      <c r="N20" s="243"/>
      <c r="O20" s="245" t="str">
        <f t="shared" si="2"/>
        <v/>
      </c>
      <c r="P20" s="240" t="str">
        <f t="shared" si="3"/>
        <v/>
      </c>
      <c r="Q20" s="240" t="str">
        <f t="shared" si="4"/>
        <v/>
      </c>
      <c r="R20" s="246" t="str">
        <f>IF(SUM(O20:Q20)=0,"",SUM($O$11:Q20))</f>
        <v/>
      </c>
      <c r="S20" s="247" t="str">
        <f t="shared" si="9"/>
        <v/>
      </c>
      <c r="T20" s="249"/>
      <c r="U20" s="600" t="str">
        <f>VLOOKUP($G$4,日历!$A$1:$BN$13,45,)</f>
        <v>出</v>
      </c>
    </row>
    <row r="21" spans="1:21" ht="12.95" customHeight="1">
      <c r="A21" s="234">
        <f>IF(VLOOKUP($G$4,日历!$A$1:$AH$13,14)=0,"",VLOOKUP($G$4,日历!$A$1:$AH$13,14))</f>
        <v>43126</v>
      </c>
      <c r="B21" s="235" t="str">
        <f t="shared" si="0"/>
        <v/>
      </c>
      <c r="C21" s="236" t="str">
        <f t="shared" si="1"/>
        <v/>
      </c>
      <c r="D21" s="237" t="str">
        <f t="shared" si="5"/>
        <v/>
      </c>
      <c r="E21" s="670"/>
      <c r="F21" s="671"/>
      <c r="G21" s="238" t="str">
        <f t="shared" si="6"/>
        <v/>
      </c>
      <c r="H21" s="239" t="str">
        <f t="shared" si="7"/>
        <v/>
      </c>
      <c r="I21" s="240" t="str">
        <f t="shared" si="8"/>
        <v/>
      </c>
      <c r="J21" s="241"/>
      <c r="K21" s="242"/>
      <c r="L21" s="243"/>
      <c r="M21" s="244"/>
      <c r="N21" s="243"/>
      <c r="O21" s="245" t="str">
        <f t="shared" si="2"/>
        <v/>
      </c>
      <c r="P21" s="240" t="str">
        <f t="shared" si="3"/>
        <v/>
      </c>
      <c r="Q21" s="240" t="str">
        <f t="shared" si="4"/>
        <v/>
      </c>
      <c r="R21" s="246" t="str">
        <f>IF(SUM(O21:Q21)=0,"",SUM($O$11:Q21))</f>
        <v/>
      </c>
      <c r="S21" s="247" t="str">
        <f t="shared" si="9"/>
        <v/>
      </c>
      <c r="T21" s="249"/>
      <c r="U21" s="600" t="str">
        <f>VLOOKUP($G$4,日历!$A$1:$BN$13,46,)</f>
        <v>出</v>
      </c>
    </row>
    <row r="22" spans="1:21" ht="12.95" customHeight="1">
      <c r="A22" s="234">
        <f>IF(VLOOKUP($G$4,日历!$A$1:$AH$13,15)=0,"",VLOOKUP($G$4,日历!$A$1:$AH$13,15))</f>
        <v>43127</v>
      </c>
      <c r="B22" s="235" t="str">
        <f t="shared" si="0"/>
        <v/>
      </c>
      <c r="C22" s="236" t="str">
        <f t="shared" si="1"/>
        <v/>
      </c>
      <c r="D22" s="237" t="str">
        <f t="shared" si="5"/>
        <v/>
      </c>
      <c r="E22" s="670"/>
      <c r="F22" s="671"/>
      <c r="G22" s="238">
        <f t="shared" si="6"/>
        <v>0.3125</v>
      </c>
      <c r="H22" s="239">
        <f t="shared" si="7"/>
        <v>0.79166666666666663</v>
      </c>
      <c r="I22" s="240">
        <f t="shared" si="8"/>
        <v>11.5</v>
      </c>
      <c r="J22" s="603" t="s">
        <v>1195</v>
      </c>
      <c r="K22" s="242"/>
      <c r="L22" s="243"/>
      <c r="M22" s="244">
        <v>0.3125</v>
      </c>
      <c r="N22" s="243">
        <v>0.79166666666666663</v>
      </c>
      <c r="O22" s="245" t="str">
        <f t="shared" si="2"/>
        <v/>
      </c>
      <c r="P22" s="240">
        <f t="shared" si="3"/>
        <v>11.5</v>
      </c>
      <c r="Q22" s="240" t="str">
        <f t="shared" si="4"/>
        <v/>
      </c>
      <c r="R22" s="246">
        <f>IF(SUM(O22:Q22)=0,"",SUM($O$11:Q22))</f>
        <v>23</v>
      </c>
      <c r="S22" s="247" t="str">
        <f t="shared" si="9"/>
        <v/>
      </c>
      <c r="T22" s="249"/>
      <c r="U22" s="600" t="str">
        <f>VLOOKUP($G$4,日历!$A$1:$BN$13,47,)</f>
        <v>休</v>
      </c>
    </row>
    <row r="23" spans="1:21" ht="12.95" customHeight="1">
      <c r="A23" s="234">
        <f>IF(VLOOKUP($G$4,日历!$A$1:$AH$13,16)=0,"",VLOOKUP($G$4,日历!$A$1:$AH$13,16))</f>
        <v>43128</v>
      </c>
      <c r="B23" s="235" t="str">
        <f t="shared" si="0"/>
        <v/>
      </c>
      <c r="C23" s="236" t="str">
        <f t="shared" si="1"/>
        <v/>
      </c>
      <c r="D23" s="237" t="str">
        <f t="shared" si="5"/>
        <v/>
      </c>
      <c r="E23" s="670"/>
      <c r="F23" s="671"/>
      <c r="G23" s="238" t="str">
        <f t="shared" si="6"/>
        <v/>
      </c>
      <c r="H23" s="239" t="str">
        <f t="shared" si="7"/>
        <v/>
      </c>
      <c r="I23" s="240" t="str">
        <f t="shared" si="8"/>
        <v/>
      </c>
      <c r="J23" s="250"/>
      <c r="K23" s="242"/>
      <c r="L23" s="243"/>
      <c r="M23" s="244"/>
      <c r="N23" s="243"/>
      <c r="O23" s="245" t="str">
        <f t="shared" si="2"/>
        <v/>
      </c>
      <c r="P23" s="240" t="str">
        <f t="shared" si="3"/>
        <v/>
      </c>
      <c r="Q23" s="240" t="str">
        <f t="shared" si="4"/>
        <v/>
      </c>
      <c r="R23" s="246" t="str">
        <f>IF(SUM(O23:Q23)=0,"",SUM($O$11:Q23))</f>
        <v/>
      </c>
      <c r="S23" s="247" t="str">
        <f t="shared" si="9"/>
        <v/>
      </c>
      <c r="T23" s="249"/>
      <c r="U23" s="600" t="str">
        <f>VLOOKUP($G$4,日历!$A$1:$BN$13,48,)</f>
        <v>休</v>
      </c>
    </row>
    <row r="24" spans="1:21" ht="12.95" customHeight="1">
      <c r="A24" s="234">
        <f>IF(VLOOKUP($G$4,日历!$A$1:$AH$13,17)=0,"",VLOOKUP($G$4,日历!$A$1:$AH$13,17))</f>
        <v>43129</v>
      </c>
      <c r="B24" s="251" t="str">
        <f t="shared" si="0"/>
        <v/>
      </c>
      <c r="C24" s="236" t="str">
        <f t="shared" si="1"/>
        <v/>
      </c>
      <c r="D24" s="252" t="str">
        <f t="shared" si="5"/>
        <v/>
      </c>
      <c r="E24" s="670"/>
      <c r="F24" s="671"/>
      <c r="G24" s="253">
        <f t="shared" si="6"/>
        <v>0.70833333333333337</v>
      </c>
      <c r="H24" s="239">
        <f t="shared" si="7"/>
        <v>0.79166666666666663</v>
      </c>
      <c r="I24" s="254">
        <f t="shared" si="8"/>
        <v>1.9999999999999982</v>
      </c>
      <c r="J24" s="241" t="s">
        <v>1194</v>
      </c>
      <c r="K24" s="242"/>
      <c r="L24" s="243"/>
      <c r="M24" s="244">
        <v>0.70833333333333337</v>
      </c>
      <c r="N24" s="243">
        <v>0.79166666666666663</v>
      </c>
      <c r="O24" s="256">
        <f t="shared" si="2"/>
        <v>1.9999999999999982</v>
      </c>
      <c r="P24" s="254" t="str">
        <f t="shared" si="3"/>
        <v/>
      </c>
      <c r="Q24" s="254" t="str">
        <f t="shared" si="4"/>
        <v/>
      </c>
      <c r="R24" s="257">
        <f>IF(SUM(O24:Q24)=0,"",SUM($O$11:Q24))</f>
        <v>25</v>
      </c>
      <c r="S24" s="258" t="str">
        <f t="shared" si="9"/>
        <v/>
      </c>
      <c r="T24" s="249"/>
      <c r="U24" s="600" t="str">
        <f>VLOOKUP($G$4,日历!$A$1:$BN$13,49,)</f>
        <v>出</v>
      </c>
    </row>
    <row r="25" spans="1:21" ht="12.75" customHeight="1">
      <c r="A25" s="234">
        <f>IF(VLOOKUP($G$4,日历!$A$1:$AH$13,18)=0,"",VLOOKUP($G$4,日历!$A$1:$AH$13,18))</f>
        <v>43130</v>
      </c>
      <c r="B25" s="251" t="str">
        <f t="shared" si="0"/>
        <v/>
      </c>
      <c r="C25" s="236" t="str">
        <f t="shared" si="1"/>
        <v/>
      </c>
      <c r="D25" s="252" t="str">
        <f t="shared" si="5"/>
        <v/>
      </c>
      <c r="E25" s="670"/>
      <c r="F25" s="671"/>
      <c r="G25" s="253" t="str">
        <f t="shared" si="6"/>
        <v/>
      </c>
      <c r="H25" s="239" t="str">
        <f t="shared" si="7"/>
        <v/>
      </c>
      <c r="I25" s="254" t="str">
        <f t="shared" si="8"/>
        <v/>
      </c>
      <c r="J25" s="603"/>
      <c r="K25" s="242"/>
      <c r="L25" s="243"/>
      <c r="M25" s="244"/>
      <c r="N25" s="243"/>
      <c r="O25" s="256" t="str">
        <f t="shared" si="2"/>
        <v/>
      </c>
      <c r="P25" s="254" t="str">
        <f t="shared" si="3"/>
        <v/>
      </c>
      <c r="Q25" s="254" t="str">
        <f t="shared" si="4"/>
        <v/>
      </c>
      <c r="R25" s="257" t="str">
        <f>IF(SUM(O25:Q25)=0,"",SUM($O$11:Q25))</f>
        <v/>
      </c>
      <c r="S25" s="258" t="str">
        <f t="shared" si="9"/>
        <v/>
      </c>
      <c r="T25" s="249"/>
      <c r="U25" s="600" t="str">
        <f>VLOOKUP($G$4,日历!$A$1:$BN$13,50,)</f>
        <v>出</v>
      </c>
    </row>
    <row r="26" spans="1:21" ht="12.95" customHeight="1">
      <c r="A26" s="234">
        <f>IF(VLOOKUP($G$4,日历!$A$1:$AH$13,19)=0,"",VLOOKUP($G$4,日历!$A$1:$AH$13,19))</f>
        <v>43131</v>
      </c>
      <c r="B26" s="251" t="str">
        <f t="shared" si="0"/>
        <v/>
      </c>
      <c r="C26" s="236" t="str">
        <f t="shared" si="1"/>
        <v/>
      </c>
      <c r="D26" s="252" t="str">
        <f t="shared" si="5"/>
        <v/>
      </c>
      <c r="E26" s="670"/>
      <c r="F26" s="671"/>
      <c r="G26" s="253">
        <f t="shared" si="6"/>
        <v>0.70833333333333337</v>
      </c>
      <c r="H26" s="239">
        <f t="shared" si="7"/>
        <v>0.77083333333333337</v>
      </c>
      <c r="I26" s="254">
        <f t="shared" si="8"/>
        <v>1.5</v>
      </c>
      <c r="J26" s="241" t="s">
        <v>1194</v>
      </c>
      <c r="K26" s="242"/>
      <c r="L26" s="243"/>
      <c r="M26" s="244">
        <v>0.70833333333333337</v>
      </c>
      <c r="N26" s="243">
        <v>0.77083333333333337</v>
      </c>
      <c r="O26" s="256">
        <f t="shared" si="2"/>
        <v>1.5</v>
      </c>
      <c r="P26" s="254" t="str">
        <f t="shared" si="3"/>
        <v/>
      </c>
      <c r="Q26" s="254" t="str">
        <f t="shared" si="4"/>
        <v/>
      </c>
      <c r="R26" s="257">
        <f>IF(SUM(O26:Q26)=0,"",SUM($O$11:Q26))</f>
        <v>26.5</v>
      </c>
      <c r="S26" s="258" t="str">
        <f t="shared" si="9"/>
        <v/>
      </c>
      <c r="T26" s="249"/>
      <c r="U26" s="600" t="str">
        <f>VLOOKUP($G$4,日历!$A$1:$BN$13,51,)</f>
        <v>出</v>
      </c>
    </row>
    <row r="27" spans="1:21" ht="12.95" customHeight="1">
      <c r="A27" s="234">
        <f>IF(VLOOKUP($G$4,日历!$A$1:$AH$13,20)=0,"",VLOOKUP($G$4,日历!$A$1:$AH$13,20))</f>
        <v>43132</v>
      </c>
      <c r="B27" s="251" t="str">
        <f t="shared" si="0"/>
        <v/>
      </c>
      <c r="C27" s="236" t="str">
        <f t="shared" si="1"/>
        <v/>
      </c>
      <c r="D27" s="252" t="str">
        <f t="shared" si="5"/>
        <v/>
      </c>
      <c r="E27" s="670"/>
      <c r="F27" s="671"/>
      <c r="G27" s="253" t="str">
        <f t="shared" si="6"/>
        <v/>
      </c>
      <c r="H27" s="239" t="str">
        <f t="shared" si="7"/>
        <v/>
      </c>
      <c r="I27" s="254" t="str">
        <f t="shared" si="8"/>
        <v/>
      </c>
      <c r="J27" s="255"/>
      <c r="K27" s="242"/>
      <c r="L27" s="243"/>
      <c r="M27" s="244"/>
      <c r="N27" s="243"/>
      <c r="O27" s="256" t="str">
        <f t="shared" si="2"/>
        <v/>
      </c>
      <c r="P27" s="254" t="str">
        <f t="shared" si="3"/>
        <v/>
      </c>
      <c r="Q27" s="254" t="str">
        <f t="shared" si="4"/>
        <v/>
      </c>
      <c r="R27" s="257" t="str">
        <f>IF(SUM(O27:Q27)=0,"",SUM($O$11:Q27))</f>
        <v/>
      </c>
      <c r="S27" s="258" t="str">
        <f t="shared" si="9"/>
        <v/>
      </c>
      <c r="T27" s="249"/>
      <c r="U27" s="600" t="str">
        <f>VLOOKUP($G$4,日历!$A$1:$BN$13,52,)</f>
        <v>出</v>
      </c>
    </row>
    <row r="28" spans="1:21" ht="12.95" customHeight="1">
      <c r="A28" s="234">
        <f>IF(VLOOKUP($G$4,日历!$A$1:$AH$13,21)=0,"",VLOOKUP($G$4,日历!$A$1:$AH$13,21))</f>
        <v>43133</v>
      </c>
      <c r="B28" s="251" t="str">
        <f t="shared" si="0"/>
        <v/>
      </c>
      <c r="C28" s="236" t="str">
        <f t="shared" si="1"/>
        <v/>
      </c>
      <c r="D28" s="252" t="str">
        <f t="shared" si="5"/>
        <v/>
      </c>
      <c r="E28" s="670"/>
      <c r="F28" s="671"/>
      <c r="G28" s="253">
        <f t="shared" si="6"/>
        <v>0.70833333333333337</v>
      </c>
      <c r="H28" s="239">
        <f t="shared" si="7"/>
        <v>0.72916666666666663</v>
      </c>
      <c r="I28" s="254">
        <f t="shared" si="8"/>
        <v>0.49999999999999822</v>
      </c>
      <c r="J28" s="241" t="s">
        <v>1194</v>
      </c>
      <c r="K28" s="242"/>
      <c r="L28" s="243"/>
      <c r="M28" s="244">
        <v>0.70833333333333337</v>
      </c>
      <c r="N28" s="243">
        <v>0.72916666666666663</v>
      </c>
      <c r="O28" s="256">
        <f t="shared" si="2"/>
        <v>0.49999999999999822</v>
      </c>
      <c r="P28" s="254" t="str">
        <f t="shared" si="3"/>
        <v/>
      </c>
      <c r="Q28" s="254" t="str">
        <f t="shared" si="4"/>
        <v/>
      </c>
      <c r="R28" s="257">
        <f>IF(SUM(O28:Q28)=0,"",SUM($O$11:Q28))</f>
        <v>27</v>
      </c>
      <c r="S28" s="258" t="str">
        <f t="shared" si="9"/>
        <v/>
      </c>
      <c r="T28" s="249"/>
      <c r="U28" s="600" t="str">
        <f>VLOOKUP($G$4,日历!$A$1:$BN$13,53,)</f>
        <v>出</v>
      </c>
    </row>
    <row r="29" spans="1:21" ht="12.95" customHeight="1">
      <c r="A29" s="234">
        <f>IF(VLOOKUP($G$4,日历!$A$1:$AH$13,22)=0,"",VLOOKUP($G$4,日历!$A$1:$AH$13,22))</f>
        <v>43134</v>
      </c>
      <c r="B29" s="251" t="str">
        <f t="shared" si="0"/>
        <v/>
      </c>
      <c r="C29" s="236" t="str">
        <f t="shared" si="1"/>
        <v/>
      </c>
      <c r="D29" s="252" t="str">
        <f t="shared" si="5"/>
        <v/>
      </c>
      <c r="E29" s="670"/>
      <c r="F29" s="671"/>
      <c r="G29" s="253" t="str">
        <f t="shared" si="6"/>
        <v/>
      </c>
      <c r="H29" s="239" t="str">
        <f t="shared" si="7"/>
        <v/>
      </c>
      <c r="I29" s="254" t="str">
        <f t="shared" si="8"/>
        <v/>
      </c>
      <c r="J29" s="255"/>
      <c r="K29" s="242"/>
      <c r="L29" s="243"/>
      <c r="M29" s="244"/>
      <c r="N29" s="243"/>
      <c r="O29" s="256" t="str">
        <f t="shared" si="2"/>
        <v/>
      </c>
      <c r="P29" s="254" t="str">
        <f t="shared" si="3"/>
        <v/>
      </c>
      <c r="Q29" s="254" t="str">
        <f t="shared" si="4"/>
        <v/>
      </c>
      <c r="R29" s="257" t="str">
        <f>IF(SUM(O29:Q29)=0,"",SUM($O$11:Q29))</f>
        <v/>
      </c>
      <c r="S29" s="258" t="str">
        <f t="shared" si="9"/>
        <v/>
      </c>
      <c r="T29" s="249"/>
      <c r="U29" s="600" t="str">
        <f>VLOOKUP($G$4,日历!$A$1:$BN$13,54,)</f>
        <v>休</v>
      </c>
    </row>
    <row r="30" spans="1:21" ht="12.95" customHeight="1">
      <c r="A30" s="234">
        <f>IF(VLOOKUP($G$4,日历!$A$1:$AH$13,23)=0,"",VLOOKUP($G$4,日历!$A$1:$AH$13,23))</f>
        <v>43135</v>
      </c>
      <c r="B30" s="251" t="str">
        <f t="shared" si="0"/>
        <v/>
      </c>
      <c r="C30" s="236" t="str">
        <f t="shared" si="1"/>
        <v/>
      </c>
      <c r="D30" s="252" t="str">
        <f t="shared" si="5"/>
        <v/>
      </c>
      <c r="E30" s="670"/>
      <c r="F30" s="671"/>
      <c r="G30" s="253" t="str">
        <f t="shared" si="6"/>
        <v/>
      </c>
      <c r="H30" s="239" t="str">
        <f t="shared" si="7"/>
        <v/>
      </c>
      <c r="I30" s="254" t="str">
        <f t="shared" si="8"/>
        <v/>
      </c>
      <c r="J30" s="255"/>
      <c r="K30" s="242"/>
      <c r="L30" s="243"/>
      <c r="M30" s="244"/>
      <c r="N30" s="243"/>
      <c r="O30" s="256" t="str">
        <f t="shared" si="2"/>
        <v/>
      </c>
      <c r="P30" s="254" t="str">
        <f t="shared" si="3"/>
        <v/>
      </c>
      <c r="Q30" s="254" t="str">
        <f t="shared" si="4"/>
        <v/>
      </c>
      <c r="R30" s="257" t="str">
        <f>IF(SUM(O30:Q30)=0,"",SUM($O$11:Q30))</f>
        <v/>
      </c>
      <c r="S30" s="258" t="str">
        <f t="shared" si="9"/>
        <v/>
      </c>
      <c r="T30" s="249"/>
      <c r="U30" s="600" t="str">
        <f>VLOOKUP($G$4,日历!$A$1:$BN$13,55,)</f>
        <v>休</v>
      </c>
    </row>
    <row r="31" spans="1:21" ht="12.95" customHeight="1">
      <c r="A31" s="234">
        <f>IF(VLOOKUP($G$4,日历!$A$1:$AH$13,24)=0,"",VLOOKUP($G$4,日历!$A$1:$AH$13,24))</f>
        <v>43136</v>
      </c>
      <c r="B31" s="251" t="str">
        <f t="shared" si="0"/>
        <v/>
      </c>
      <c r="C31" s="236" t="str">
        <f t="shared" si="1"/>
        <v/>
      </c>
      <c r="D31" s="252" t="str">
        <f t="shared" si="5"/>
        <v/>
      </c>
      <c r="E31" s="670"/>
      <c r="F31" s="671"/>
      <c r="G31" s="253" t="str">
        <f t="shared" si="6"/>
        <v/>
      </c>
      <c r="H31" s="239" t="str">
        <f t="shared" si="7"/>
        <v/>
      </c>
      <c r="I31" s="254" t="str">
        <f t="shared" si="8"/>
        <v/>
      </c>
      <c r="J31" s="255"/>
      <c r="K31" s="242"/>
      <c r="L31" s="243"/>
      <c r="M31" s="244"/>
      <c r="N31" s="243"/>
      <c r="O31" s="256" t="str">
        <f t="shared" si="2"/>
        <v/>
      </c>
      <c r="P31" s="254" t="str">
        <f t="shared" si="3"/>
        <v/>
      </c>
      <c r="Q31" s="254" t="str">
        <f t="shared" si="4"/>
        <v/>
      </c>
      <c r="R31" s="257" t="str">
        <f>IF(SUM(O31:Q31)=0,"",SUM($O$11:Q31))</f>
        <v/>
      </c>
      <c r="S31" s="258" t="str">
        <f t="shared" si="9"/>
        <v/>
      </c>
      <c r="T31" s="249"/>
      <c r="U31" s="600" t="str">
        <f>VLOOKUP($G$4,日历!$A$1:$BN$13,56,)</f>
        <v>出</v>
      </c>
    </row>
    <row r="32" spans="1:21" ht="12.95" customHeight="1">
      <c r="A32" s="234">
        <f>IF(VLOOKUP($G$4,日历!$A$1:$AH$13,25)=0,"",VLOOKUP($G$4,日历!$A$1:$AH$13,25))</f>
        <v>43137</v>
      </c>
      <c r="B32" s="251" t="str">
        <f t="shared" si="0"/>
        <v/>
      </c>
      <c r="C32" s="236" t="str">
        <f t="shared" si="1"/>
        <v/>
      </c>
      <c r="D32" s="252" t="str">
        <f t="shared" si="5"/>
        <v/>
      </c>
      <c r="E32" s="670"/>
      <c r="F32" s="671"/>
      <c r="G32" s="253" t="str">
        <f t="shared" si="6"/>
        <v/>
      </c>
      <c r="H32" s="239" t="str">
        <f t="shared" si="7"/>
        <v/>
      </c>
      <c r="I32" s="254" t="str">
        <f t="shared" si="8"/>
        <v/>
      </c>
      <c r="J32" s="255"/>
      <c r="K32" s="242"/>
      <c r="L32" s="243"/>
      <c r="M32" s="244"/>
      <c r="N32" s="243"/>
      <c r="O32" s="256" t="str">
        <f t="shared" si="2"/>
        <v/>
      </c>
      <c r="P32" s="254" t="str">
        <f t="shared" si="3"/>
        <v/>
      </c>
      <c r="Q32" s="254" t="str">
        <f t="shared" si="4"/>
        <v/>
      </c>
      <c r="R32" s="257" t="str">
        <f>IF(SUM(O32:Q32)=0,"",SUM($O$11:Q32))</f>
        <v/>
      </c>
      <c r="S32" s="258" t="str">
        <f t="shared" si="9"/>
        <v/>
      </c>
      <c r="T32" s="249"/>
      <c r="U32" s="600" t="str">
        <f>VLOOKUP($G$4,日历!$A$1:$BN$13,57,)</f>
        <v>出</v>
      </c>
    </row>
    <row r="33" spans="1:21" ht="12.95" customHeight="1">
      <c r="A33" s="234">
        <f>IF(VLOOKUP($G$4,日历!$A$1:$AH$13,26)=0,"",VLOOKUP($G$4,日历!$A$1:$AH$13,26))</f>
        <v>43138</v>
      </c>
      <c r="B33" s="235" t="str">
        <f t="shared" si="0"/>
        <v/>
      </c>
      <c r="C33" s="236" t="str">
        <f t="shared" si="1"/>
        <v/>
      </c>
      <c r="D33" s="237" t="str">
        <f t="shared" si="5"/>
        <v/>
      </c>
      <c r="E33" s="670"/>
      <c r="F33" s="671"/>
      <c r="G33" s="238" t="str">
        <f t="shared" si="6"/>
        <v/>
      </c>
      <c r="H33" s="239" t="str">
        <f t="shared" si="7"/>
        <v/>
      </c>
      <c r="I33" s="240" t="str">
        <f t="shared" si="8"/>
        <v/>
      </c>
      <c r="J33" s="241"/>
      <c r="K33" s="242"/>
      <c r="L33" s="243"/>
      <c r="M33" s="244"/>
      <c r="N33" s="243"/>
      <c r="O33" s="245" t="str">
        <f t="shared" si="2"/>
        <v/>
      </c>
      <c r="P33" s="240" t="str">
        <f t="shared" si="3"/>
        <v/>
      </c>
      <c r="Q33" s="240" t="str">
        <f t="shared" si="4"/>
        <v/>
      </c>
      <c r="R33" s="246" t="str">
        <f>IF(SUM(O33:Q33)=0,"",SUM($O$11:Q33))</f>
        <v/>
      </c>
      <c r="S33" s="247" t="str">
        <f t="shared" si="9"/>
        <v/>
      </c>
      <c r="T33" s="249"/>
      <c r="U33" s="600" t="str">
        <f>VLOOKUP($G$4,日历!$A$1:$BN$13,58,)</f>
        <v>出</v>
      </c>
    </row>
    <row r="34" spans="1:21" ht="12.95" customHeight="1">
      <c r="A34" s="234">
        <f>IF(VLOOKUP($G$4,日历!$A$1:$AH$13,27)=0,"",VLOOKUP($G$4,日历!$A$1:$AH$13,27))</f>
        <v>43139</v>
      </c>
      <c r="B34" s="235" t="str">
        <f t="shared" si="0"/>
        <v/>
      </c>
      <c r="C34" s="236" t="str">
        <f t="shared" si="1"/>
        <v/>
      </c>
      <c r="D34" s="237" t="str">
        <f t="shared" si="5"/>
        <v/>
      </c>
      <c r="E34" s="670"/>
      <c r="F34" s="671"/>
      <c r="G34" s="238" t="str">
        <f t="shared" si="6"/>
        <v/>
      </c>
      <c r="H34" s="239" t="str">
        <f t="shared" si="7"/>
        <v/>
      </c>
      <c r="I34" s="240" t="str">
        <f t="shared" si="8"/>
        <v/>
      </c>
      <c r="J34" s="250"/>
      <c r="K34" s="242"/>
      <c r="L34" s="243"/>
      <c r="M34" s="244"/>
      <c r="N34" s="243"/>
      <c r="O34" s="245" t="str">
        <f t="shared" si="2"/>
        <v/>
      </c>
      <c r="P34" s="240" t="str">
        <f t="shared" si="3"/>
        <v/>
      </c>
      <c r="Q34" s="240" t="str">
        <f t="shared" si="4"/>
        <v/>
      </c>
      <c r="R34" s="246" t="str">
        <f>IF(SUM(O34:Q34)=0,"",SUM($O$11:Q34))</f>
        <v/>
      </c>
      <c r="S34" s="247" t="str">
        <f t="shared" si="9"/>
        <v/>
      </c>
      <c r="T34" s="249"/>
      <c r="U34" s="600" t="str">
        <f>VLOOKUP($G$4,日历!$A$1:$BN$13,59,)</f>
        <v>出</v>
      </c>
    </row>
    <row r="35" spans="1:21" ht="12.95" customHeight="1">
      <c r="A35" s="234">
        <f>IF(VLOOKUP($G$4,日历!$A$1:$AH$13,28)=0,"",VLOOKUP($G$4,日历!$A$1:$AH$13,28))</f>
        <v>43140</v>
      </c>
      <c r="B35" s="235" t="str">
        <f t="shared" si="0"/>
        <v/>
      </c>
      <c r="C35" s="236" t="str">
        <f t="shared" si="1"/>
        <v/>
      </c>
      <c r="D35" s="237" t="str">
        <f t="shared" si="5"/>
        <v/>
      </c>
      <c r="E35" s="670"/>
      <c r="F35" s="671"/>
      <c r="G35" s="238" t="str">
        <f t="shared" si="6"/>
        <v/>
      </c>
      <c r="H35" s="239" t="str">
        <f t="shared" si="7"/>
        <v/>
      </c>
      <c r="I35" s="240" t="str">
        <f t="shared" si="8"/>
        <v/>
      </c>
      <c r="J35" s="250"/>
      <c r="K35" s="242"/>
      <c r="L35" s="243"/>
      <c r="M35" s="244"/>
      <c r="N35" s="243"/>
      <c r="O35" s="245" t="str">
        <f t="shared" si="2"/>
        <v/>
      </c>
      <c r="P35" s="240" t="str">
        <f t="shared" si="3"/>
        <v/>
      </c>
      <c r="Q35" s="240" t="str">
        <f t="shared" si="4"/>
        <v/>
      </c>
      <c r="R35" s="246" t="str">
        <f>IF(SUM(O35:Q35)=0,"",SUM($O$11:Q35))</f>
        <v/>
      </c>
      <c r="S35" s="247" t="str">
        <f t="shared" si="9"/>
        <v/>
      </c>
      <c r="T35" s="249"/>
      <c r="U35" s="600" t="str">
        <f>VLOOKUP($G$4,日历!$A$1:$BN$13,60,)</f>
        <v>出</v>
      </c>
    </row>
    <row r="36" spans="1:21" ht="12.75" customHeight="1">
      <c r="A36" s="234">
        <f>IF(VLOOKUP($G$4,日历!$A$1:$AH$13,29)=0,"",VLOOKUP($G$4,日历!$A$1:$AH$13,29))</f>
        <v>43141</v>
      </c>
      <c r="B36" s="235" t="str">
        <f t="shared" si="0"/>
        <v/>
      </c>
      <c r="C36" s="236" t="str">
        <f t="shared" si="1"/>
        <v/>
      </c>
      <c r="D36" s="237" t="str">
        <f t="shared" si="5"/>
        <v/>
      </c>
      <c r="E36" s="670"/>
      <c r="F36" s="671"/>
      <c r="G36" s="238" t="str">
        <f t="shared" si="6"/>
        <v/>
      </c>
      <c r="H36" s="239" t="str">
        <f t="shared" si="7"/>
        <v/>
      </c>
      <c r="I36" s="240" t="str">
        <f t="shared" si="8"/>
        <v/>
      </c>
      <c r="J36" s="241"/>
      <c r="K36" s="242"/>
      <c r="L36" s="243"/>
      <c r="M36" s="244"/>
      <c r="N36" s="243"/>
      <c r="O36" s="245" t="str">
        <f t="shared" si="2"/>
        <v/>
      </c>
      <c r="P36" s="240" t="str">
        <f t="shared" si="3"/>
        <v/>
      </c>
      <c r="Q36" s="240" t="str">
        <f t="shared" si="4"/>
        <v/>
      </c>
      <c r="R36" s="246" t="str">
        <f>IF(SUM(O36:Q36)=0,"",SUM($O$11:Q36))</f>
        <v/>
      </c>
      <c r="S36" s="247" t="str">
        <f t="shared" si="9"/>
        <v/>
      </c>
      <c r="T36" s="249"/>
      <c r="U36" s="600" t="str">
        <f>VLOOKUP($G$4,日历!$A$1:$BN$13,61,)</f>
        <v>出</v>
      </c>
    </row>
    <row r="37" spans="1:21" ht="12.75" customHeight="1">
      <c r="A37" s="234">
        <f>IF(VLOOKUP($G$4,日历!$A$1:$AH$13,30)=0,"",VLOOKUP($G$4,日历!$A$1:$AH$13,30))</f>
        <v>43142</v>
      </c>
      <c r="B37" s="235" t="str">
        <f t="shared" si="0"/>
        <v/>
      </c>
      <c r="C37" s="236" t="str">
        <f t="shared" si="1"/>
        <v/>
      </c>
      <c r="D37" s="237" t="str">
        <f t="shared" si="5"/>
        <v/>
      </c>
      <c r="E37" s="670"/>
      <c r="F37" s="671"/>
      <c r="G37" s="238" t="str">
        <f t="shared" si="6"/>
        <v/>
      </c>
      <c r="H37" s="239" t="str">
        <f t="shared" si="7"/>
        <v/>
      </c>
      <c r="I37" s="240" t="str">
        <f t="shared" si="8"/>
        <v/>
      </c>
      <c r="J37" s="250"/>
      <c r="K37" s="242"/>
      <c r="L37" s="243"/>
      <c r="M37" s="244"/>
      <c r="N37" s="243"/>
      <c r="O37" s="245" t="str">
        <f t="shared" si="2"/>
        <v/>
      </c>
      <c r="P37" s="240" t="str">
        <f t="shared" si="3"/>
        <v/>
      </c>
      <c r="Q37" s="240" t="str">
        <f t="shared" si="4"/>
        <v/>
      </c>
      <c r="R37" s="246" t="str">
        <f>IF(SUM(O37:Q37)=0,"",SUM($O$11:Q37))</f>
        <v/>
      </c>
      <c r="S37" s="247" t="str">
        <f t="shared" si="9"/>
        <v/>
      </c>
      <c r="T37" s="249"/>
      <c r="U37" s="600" t="str">
        <f>VLOOKUP($G$4,日历!$A$1:$BN$13,62,)</f>
        <v>休</v>
      </c>
    </row>
    <row r="38" spans="1:21" ht="12.95" customHeight="1">
      <c r="A38" s="234">
        <f>IF(VLOOKUP($G$4,日历!$A$1:$AH$13,31)=0,"",VLOOKUP($G$4,日历!$A$1:$AH$13,31))</f>
        <v>43143</v>
      </c>
      <c r="B38" s="235" t="str">
        <f t="shared" si="0"/>
        <v/>
      </c>
      <c r="C38" s="236" t="str">
        <f t="shared" si="1"/>
        <v/>
      </c>
      <c r="D38" s="237" t="str">
        <f t="shared" si="5"/>
        <v/>
      </c>
      <c r="E38" s="670"/>
      <c r="F38" s="671"/>
      <c r="G38" s="238" t="str">
        <f t="shared" si="6"/>
        <v/>
      </c>
      <c r="H38" s="239" t="str">
        <f t="shared" si="7"/>
        <v/>
      </c>
      <c r="I38" s="240" t="str">
        <f t="shared" si="8"/>
        <v/>
      </c>
      <c r="J38" s="250"/>
      <c r="K38" s="242"/>
      <c r="L38" s="243"/>
      <c r="M38" s="244"/>
      <c r="N38" s="243"/>
      <c r="O38" s="245" t="str">
        <f t="shared" si="2"/>
        <v/>
      </c>
      <c r="P38" s="240" t="str">
        <f t="shared" si="3"/>
        <v/>
      </c>
      <c r="Q38" s="240" t="str">
        <f t="shared" si="4"/>
        <v/>
      </c>
      <c r="R38" s="246" t="str">
        <f>IF(SUM(O38:Q38)=0,"",SUM($O$11:Q38))</f>
        <v/>
      </c>
      <c r="S38" s="247" t="str">
        <f t="shared" si="9"/>
        <v/>
      </c>
      <c r="T38" s="249"/>
      <c r="U38" s="600" t="str">
        <f>VLOOKUP($G$4,日历!$A$1:$BN$13,63,)</f>
        <v>出</v>
      </c>
    </row>
    <row r="39" spans="1:21" ht="12.95" customHeight="1">
      <c r="A39" s="234">
        <f>IF(VLOOKUP($G$4,日历!$A$1:$AH$13,32)=0,"",VLOOKUP($G$4,日历!$A$1:$AH$13,32))</f>
        <v>43144</v>
      </c>
      <c r="B39" s="251" t="str">
        <f t="shared" si="0"/>
        <v/>
      </c>
      <c r="C39" s="236" t="str">
        <f t="shared" si="1"/>
        <v/>
      </c>
      <c r="D39" s="252" t="str">
        <f t="shared" si="5"/>
        <v/>
      </c>
      <c r="E39" s="670"/>
      <c r="F39" s="671"/>
      <c r="G39" s="253" t="str">
        <f t="shared" si="6"/>
        <v/>
      </c>
      <c r="H39" s="239" t="str">
        <f t="shared" si="7"/>
        <v/>
      </c>
      <c r="I39" s="254" t="str">
        <f t="shared" si="8"/>
        <v/>
      </c>
      <c r="J39" s="603"/>
      <c r="K39" s="242"/>
      <c r="L39" s="243"/>
      <c r="M39" s="244"/>
      <c r="N39" s="243"/>
      <c r="O39" s="256" t="str">
        <f t="shared" si="2"/>
        <v/>
      </c>
      <c r="P39" s="254" t="str">
        <f t="shared" si="3"/>
        <v/>
      </c>
      <c r="Q39" s="254" t="str">
        <f t="shared" si="4"/>
        <v/>
      </c>
      <c r="R39" s="257" t="str">
        <f>IF(SUM(O39:Q39)=0,"",SUM($O$11:Q39))</f>
        <v/>
      </c>
      <c r="S39" s="258" t="str">
        <f t="shared" si="9"/>
        <v/>
      </c>
      <c r="T39" s="249"/>
      <c r="U39" s="600" t="str">
        <f>VLOOKUP($G$4,日历!$A$1:$BN$13,64,)</f>
        <v>出</v>
      </c>
    </row>
    <row r="40" spans="1:21" ht="12.95" customHeight="1">
      <c r="A40" s="234">
        <f>IF(VLOOKUP($G$4,日历!$A$1:$AH$13,33)=0,"",VLOOKUP($G$4,日历!$A$1:$AH$13,33))</f>
        <v>43145</v>
      </c>
      <c r="B40" s="235" t="str">
        <f t="shared" si="0"/>
        <v/>
      </c>
      <c r="C40" s="236" t="str">
        <f t="shared" si="1"/>
        <v/>
      </c>
      <c r="D40" s="237" t="str">
        <f t="shared" si="5"/>
        <v/>
      </c>
      <c r="E40" s="670"/>
      <c r="F40" s="671"/>
      <c r="G40" s="238" t="str">
        <f t="shared" si="6"/>
        <v/>
      </c>
      <c r="H40" s="239" t="str">
        <f t="shared" si="7"/>
        <v/>
      </c>
      <c r="I40" s="240" t="str">
        <f t="shared" si="8"/>
        <v/>
      </c>
      <c r="J40" s="241"/>
      <c r="K40" s="242"/>
      <c r="L40" s="243"/>
      <c r="M40" s="244"/>
      <c r="N40" s="243"/>
      <c r="O40" s="245" t="str">
        <f t="shared" si="2"/>
        <v/>
      </c>
      <c r="P40" s="240" t="str">
        <f t="shared" si="3"/>
        <v/>
      </c>
      <c r="Q40" s="240" t="str">
        <f t="shared" si="4"/>
        <v/>
      </c>
      <c r="R40" s="246" t="str">
        <f>IF(SUM(O40:Q40)=0,"",SUM($O$11:Q40))</f>
        <v/>
      </c>
      <c r="S40" s="247" t="str">
        <f t="shared" si="9"/>
        <v/>
      </c>
      <c r="T40" s="249"/>
      <c r="U40" s="600" t="str">
        <f>VLOOKUP($G$4,日历!$A$1:$BN$13,65,)</f>
        <v>出</v>
      </c>
    </row>
    <row r="41" spans="1:21" ht="12.95" customHeight="1">
      <c r="A41" s="234">
        <f>IF(VLOOKUP($G$4,日历!$A$1:$AH$13,34)=0,"",VLOOKUP($G$4,日历!$A$1:$AH$13,34))</f>
        <v>43146</v>
      </c>
      <c r="B41" s="235" t="str">
        <f t="shared" si="0"/>
        <v/>
      </c>
      <c r="C41" s="236" t="str">
        <f t="shared" si="1"/>
        <v/>
      </c>
      <c r="D41" s="237" t="str">
        <f t="shared" si="5"/>
        <v/>
      </c>
      <c r="E41" s="670"/>
      <c r="F41" s="671"/>
      <c r="G41" s="238" t="str">
        <f t="shared" si="6"/>
        <v/>
      </c>
      <c r="H41" s="239" t="str">
        <f t="shared" si="7"/>
        <v/>
      </c>
      <c r="I41" s="240" t="str">
        <f t="shared" si="8"/>
        <v/>
      </c>
      <c r="J41" s="250"/>
      <c r="K41" s="242"/>
      <c r="L41" s="243"/>
      <c r="M41" s="244"/>
      <c r="N41" s="243"/>
      <c r="O41" s="245" t="str">
        <f t="shared" si="2"/>
        <v/>
      </c>
      <c r="P41" s="240" t="str">
        <f t="shared" si="3"/>
        <v/>
      </c>
      <c r="Q41" s="240" t="str">
        <f t="shared" si="4"/>
        <v/>
      </c>
      <c r="R41" s="246" t="str">
        <f>IF(SUM(O41:Q41)=0,"",SUM($O$11:Q41))</f>
        <v/>
      </c>
      <c r="S41" s="247" t="str">
        <f t="shared" si="9"/>
        <v/>
      </c>
      <c r="T41" s="249"/>
      <c r="U41" s="600" t="str">
        <f>VLOOKUP($G$4,日历!$A$1:$BN$13,66,)</f>
        <v>休</v>
      </c>
    </row>
    <row r="42" spans="1:21" ht="12.95" customHeight="1" thickBot="1">
      <c r="A42" s="259" t="s">
        <v>779</v>
      </c>
      <c r="B42" s="260"/>
      <c r="C42" s="261"/>
      <c r="D42" s="262"/>
      <c r="E42" s="674"/>
      <c r="F42" s="675"/>
      <c r="G42" s="263"/>
      <c r="H42" s="264"/>
      <c r="I42" s="265"/>
      <c r="J42" s="266"/>
      <c r="K42" s="267"/>
      <c r="L42" s="268"/>
      <c r="M42" s="269"/>
      <c r="N42" s="268"/>
      <c r="O42" s="270"/>
      <c r="P42" s="271"/>
      <c r="Q42" s="265"/>
      <c r="R42" s="272" t="str">
        <f>IF(SUM(O42:Q42)=0,"",SUM($O$11:Q41)-P42*8)</f>
        <v/>
      </c>
      <c r="S42" s="273"/>
      <c r="T42" s="274"/>
    </row>
    <row r="43" spans="1:21" s="288" customFormat="1" ht="19.5" customHeight="1" thickBot="1">
      <c r="A43" s="275" t="s">
        <v>780</v>
      </c>
      <c r="B43" s="276"/>
      <c r="C43" s="277"/>
      <c r="D43" s="278">
        <f>SUM(D11:D41)</f>
        <v>0</v>
      </c>
      <c r="E43" s="672"/>
      <c r="F43" s="673"/>
      <c r="G43" s="279"/>
      <c r="H43" s="280"/>
      <c r="I43" s="281">
        <f>SUM(I11:I41)</f>
        <v>27</v>
      </c>
      <c r="J43" s="282"/>
      <c r="K43" s="276"/>
      <c r="L43" s="283"/>
      <c r="M43" s="279"/>
      <c r="N43" s="283"/>
      <c r="O43" s="284">
        <f>SUM(O11:O41)</f>
        <v>4.4999999999999947</v>
      </c>
      <c r="P43" s="281">
        <f>IF(SUM(P11:P41)-P42*8&lt;=0,"",SUM(P11:P41)-P42*8)</f>
        <v>22.5</v>
      </c>
      <c r="Q43" s="281">
        <f>SUM(Q11:Q41)</f>
        <v>0</v>
      </c>
      <c r="R43" s="285">
        <f>SUM(O43:Q43)</f>
        <v>26.999999999999993</v>
      </c>
      <c r="S43" s="286">
        <f>SUM(S11:S41)</f>
        <v>0</v>
      </c>
      <c r="T43" s="287"/>
      <c r="U43" s="602"/>
    </row>
    <row r="44" spans="1:21" ht="14.45" customHeight="1">
      <c r="A44" s="289"/>
    </row>
    <row r="45" spans="1:21" ht="14.45" customHeight="1">
      <c r="A45" s="289"/>
    </row>
    <row r="46" spans="1:21" ht="14.45" customHeight="1">
      <c r="A46" s="289"/>
    </row>
    <row r="47" spans="1:21" ht="14.45" customHeight="1">
      <c r="A47" s="289"/>
    </row>
    <row r="48" spans="1:21" ht="14.45" customHeight="1">
      <c r="A48" s="289"/>
    </row>
    <row r="49" spans="1:1" ht="14.45" customHeight="1">
      <c r="A49" s="289"/>
    </row>
    <row r="50" spans="1:1" ht="14.45" customHeight="1">
      <c r="A50" s="289"/>
    </row>
    <row r="51" spans="1:1" ht="14.45" customHeight="1">
      <c r="A51" s="289"/>
    </row>
    <row r="52" spans="1:1" ht="14.45" customHeight="1">
      <c r="A52" s="289"/>
    </row>
    <row r="53" spans="1:1" ht="14.45" customHeight="1">
      <c r="A53" s="289"/>
    </row>
    <row r="54" spans="1:1" ht="14.45" customHeight="1">
      <c r="A54" s="289"/>
    </row>
    <row r="55" spans="1:1" ht="14.45" customHeight="1">
      <c r="A55" s="289"/>
    </row>
    <row r="56" spans="1:1" ht="14.45" customHeight="1">
      <c r="A56" s="289"/>
    </row>
    <row r="57" spans="1:1" ht="14.45" customHeight="1">
      <c r="A57" s="289"/>
    </row>
    <row r="58" spans="1:1" ht="14.45" customHeight="1">
      <c r="A58" s="289"/>
    </row>
    <row r="59" spans="1:1" ht="14.45" customHeight="1">
      <c r="A59" s="289"/>
    </row>
    <row r="60" spans="1:1" ht="14.45" customHeight="1">
      <c r="A60" s="289"/>
    </row>
    <row r="61" spans="1:1" ht="14.45" customHeight="1">
      <c r="A61" s="289"/>
    </row>
    <row r="62" spans="1:1" ht="14.45" customHeight="1">
      <c r="A62" s="289"/>
    </row>
    <row r="63" spans="1:1" ht="14.45" customHeight="1">
      <c r="A63" s="289"/>
    </row>
    <row r="64" spans="1:1" ht="14.45" customHeight="1">
      <c r="A64" s="289"/>
    </row>
    <row r="65" spans="1:1" ht="14.45" customHeight="1">
      <c r="A65" s="289"/>
    </row>
    <row r="66" spans="1:1" ht="14.45" customHeight="1">
      <c r="A66" s="289"/>
    </row>
    <row r="67" spans="1:1" ht="14.45" customHeight="1">
      <c r="A67" s="289"/>
    </row>
    <row r="68" spans="1:1" ht="14.45" customHeight="1">
      <c r="A68" s="289"/>
    </row>
    <row r="69" spans="1:1" ht="14.45" customHeight="1">
      <c r="A69" s="289"/>
    </row>
    <row r="70" spans="1:1" ht="14.45" customHeight="1">
      <c r="A70" s="289"/>
    </row>
    <row r="71" spans="1:1" ht="14.45" customHeight="1">
      <c r="A71" s="289"/>
    </row>
    <row r="72" spans="1:1" ht="14.45" customHeight="1">
      <c r="A72" s="289"/>
    </row>
    <row r="73" spans="1:1" ht="14.45" customHeight="1">
      <c r="A73" s="289"/>
    </row>
    <row r="74" spans="1:1" ht="14.45" customHeight="1">
      <c r="A74" s="289"/>
    </row>
    <row r="75" spans="1:1" ht="14.45" customHeight="1">
      <c r="A75" s="289"/>
    </row>
    <row r="76" spans="1:1" ht="14.45" customHeight="1">
      <c r="A76" s="289"/>
    </row>
    <row r="77" spans="1:1" ht="14.45" customHeight="1">
      <c r="A77" s="289"/>
    </row>
    <row r="78" spans="1:1" ht="14.45" customHeight="1">
      <c r="A78" s="289"/>
    </row>
    <row r="79" spans="1:1" ht="14.45" customHeight="1">
      <c r="A79" s="289"/>
    </row>
    <row r="80" spans="1:1" ht="14.45" customHeight="1">
      <c r="A80" s="289"/>
    </row>
    <row r="81" spans="1:1" ht="14.45" customHeight="1">
      <c r="A81" s="289"/>
    </row>
    <row r="82" spans="1:1" ht="14.45" customHeight="1">
      <c r="A82" s="289"/>
    </row>
    <row r="83" spans="1:1" ht="14.45" customHeight="1">
      <c r="A83" s="289"/>
    </row>
    <row r="84" spans="1:1" ht="14.45" customHeight="1">
      <c r="A84" s="289"/>
    </row>
    <row r="85" spans="1:1" ht="14.45" customHeight="1">
      <c r="A85" s="289"/>
    </row>
    <row r="86" spans="1:1" ht="14.45" customHeight="1">
      <c r="A86" s="289"/>
    </row>
    <row r="87" spans="1:1" ht="14.45" customHeight="1">
      <c r="A87" s="289"/>
    </row>
    <row r="88" spans="1:1" ht="14.45" customHeight="1">
      <c r="A88" s="289"/>
    </row>
    <row r="89" spans="1:1" ht="14.45" customHeight="1">
      <c r="A89" s="289"/>
    </row>
    <row r="90" spans="1:1" ht="14.45" customHeight="1">
      <c r="A90" s="289"/>
    </row>
    <row r="91" spans="1:1" ht="14.45" customHeight="1">
      <c r="A91" s="289"/>
    </row>
    <row r="92" spans="1:1" ht="14.45" customHeight="1">
      <c r="A92" s="289"/>
    </row>
    <row r="93" spans="1:1" ht="14.45" customHeight="1">
      <c r="A93" s="289"/>
    </row>
    <row r="94" spans="1:1" ht="14.45" customHeight="1">
      <c r="A94" s="289"/>
    </row>
    <row r="95" spans="1:1" ht="14.45" customHeight="1">
      <c r="A95" s="289"/>
    </row>
    <row r="96" spans="1:1" ht="14.45" customHeight="1">
      <c r="A96" s="289"/>
    </row>
    <row r="97" spans="1:1" ht="14.45" customHeight="1">
      <c r="A97" s="289"/>
    </row>
    <row r="98" spans="1:1" ht="14.45" customHeight="1">
      <c r="A98" s="289"/>
    </row>
    <row r="99" spans="1:1" ht="14.45" customHeight="1">
      <c r="A99" s="289"/>
    </row>
    <row r="100" spans="1:1" ht="14.45" customHeight="1">
      <c r="A100" s="289"/>
    </row>
    <row r="101" spans="1:1" ht="14.45" customHeight="1">
      <c r="A101" s="289"/>
    </row>
    <row r="102" spans="1:1" ht="14.45" customHeight="1">
      <c r="A102" s="289"/>
    </row>
    <row r="103" spans="1:1" ht="14.45" customHeight="1">
      <c r="A103" s="289"/>
    </row>
    <row r="104" spans="1:1" ht="14.45" customHeight="1">
      <c r="A104" s="289"/>
    </row>
    <row r="105" spans="1:1" ht="14.45" customHeight="1">
      <c r="A105" s="289"/>
    </row>
    <row r="106" spans="1:1" ht="14.45" customHeight="1">
      <c r="A106" s="289"/>
    </row>
    <row r="107" spans="1:1" ht="14.45" customHeight="1">
      <c r="A107" s="289"/>
    </row>
    <row r="108" spans="1:1" ht="14.45" customHeight="1">
      <c r="A108" s="289"/>
    </row>
    <row r="109" spans="1:1" ht="14.45" customHeight="1">
      <c r="A109" s="289"/>
    </row>
    <row r="110" spans="1:1" ht="14.45" customHeight="1">
      <c r="A110" s="289"/>
    </row>
    <row r="111" spans="1:1" ht="14.45" customHeight="1">
      <c r="A111" s="289"/>
    </row>
    <row r="112" spans="1:1" ht="14.45" customHeight="1">
      <c r="A112" s="289"/>
    </row>
    <row r="113" spans="1:1" ht="14.45" customHeight="1">
      <c r="A113" s="289"/>
    </row>
    <row r="114" spans="1:1" ht="14.45" customHeight="1">
      <c r="A114" s="289"/>
    </row>
    <row r="115" spans="1:1" ht="14.45" customHeight="1">
      <c r="A115" s="289"/>
    </row>
    <row r="116" spans="1:1" ht="14.45" customHeight="1">
      <c r="A116" s="289"/>
    </row>
    <row r="117" spans="1:1" ht="14.45" customHeight="1">
      <c r="A117" s="289"/>
    </row>
    <row r="118" spans="1:1" ht="14.45" customHeight="1">
      <c r="A118" s="289"/>
    </row>
    <row r="119" spans="1:1" ht="14.45" customHeight="1">
      <c r="A119" s="289"/>
    </row>
    <row r="120" spans="1:1" ht="14.45" customHeight="1">
      <c r="A120" s="289"/>
    </row>
    <row r="121" spans="1:1" ht="14.45" customHeight="1">
      <c r="A121" s="289"/>
    </row>
    <row r="122" spans="1:1" ht="14.45" customHeight="1">
      <c r="A122" s="289"/>
    </row>
    <row r="123" spans="1:1" ht="14.45" customHeight="1">
      <c r="A123" s="289"/>
    </row>
    <row r="124" spans="1:1" ht="14.45" customHeight="1">
      <c r="A124" s="289"/>
    </row>
    <row r="125" spans="1:1" ht="14.45" customHeight="1">
      <c r="A125" s="289"/>
    </row>
    <row r="126" spans="1:1" ht="14.45" customHeight="1">
      <c r="A126" s="289"/>
    </row>
    <row r="127" spans="1:1" ht="14.45" customHeight="1">
      <c r="A127" s="289"/>
    </row>
    <row r="128" spans="1:1" ht="14.45" customHeight="1">
      <c r="A128" s="289"/>
    </row>
    <row r="129" spans="1:1" ht="14.45" customHeight="1">
      <c r="A129" s="289"/>
    </row>
    <row r="130" spans="1:1" ht="14.45" customHeight="1">
      <c r="A130" s="289"/>
    </row>
    <row r="131" spans="1:1" ht="14.45" customHeight="1">
      <c r="A131" s="289"/>
    </row>
    <row r="132" spans="1:1" ht="14.45" customHeight="1">
      <c r="A132" s="289"/>
    </row>
    <row r="133" spans="1:1" ht="14.45" customHeight="1">
      <c r="A133" s="289"/>
    </row>
    <row r="134" spans="1:1" ht="14.45" customHeight="1">
      <c r="A134" s="289"/>
    </row>
    <row r="135" spans="1:1" ht="14.45" customHeight="1">
      <c r="A135" s="289"/>
    </row>
    <row r="136" spans="1:1" ht="14.45" customHeight="1">
      <c r="A136" s="289"/>
    </row>
    <row r="137" spans="1:1" ht="14.45" customHeight="1">
      <c r="A137" s="289"/>
    </row>
    <row r="138" spans="1:1" ht="14.45" customHeight="1">
      <c r="A138" s="289"/>
    </row>
    <row r="139" spans="1:1" ht="14.45" customHeight="1">
      <c r="A139" s="289"/>
    </row>
    <row r="140" spans="1:1" ht="14.45" customHeight="1">
      <c r="A140" s="289"/>
    </row>
    <row r="141" spans="1:1" ht="14.45" customHeight="1">
      <c r="A141" s="289"/>
    </row>
    <row r="142" spans="1:1" ht="14.45" customHeight="1">
      <c r="A142" s="289"/>
    </row>
    <row r="143" spans="1:1" ht="14.45" customHeight="1">
      <c r="A143" s="289"/>
    </row>
    <row r="144" spans="1:1" ht="14.45" customHeight="1">
      <c r="A144" s="289"/>
    </row>
    <row r="145" spans="1:1" ht="14.45" customHeight="1">
      <c r="A145" s="289"/>
    </row>
    <row r="146" spans="1:1" ht="14.45" customHeight="1">
      <c r="A146" s="289"/>
    </row>
    <row r="147" spans="1:1" ht="14.45" customHeight="1">
      <c r="A147" s="289"/>
    </row>
    <row r="148" spans="1:1" ht="14.45" customHeight="1">
      <c r="A148" s="289"/>
    </row>
    <row r="149" spans="1:1" ht="14.45" customHeight="1">
      <c r="A149" s="289"/>
    </row>
    <row r="150" spans="1:1" ht="14.45" customHeight="1">
      <c r="A150" s="289"/>
    </row>
    <row r="151" spans="1:1" ht="14.45" customHeight="1">
      <c r="A151" s="289"/>
    </row>
    <row r="152" spans="1:1" ht="14.45" customHeight="1">
      <c r="A152" s="289"/>
    </row>
    <row r="153" spans="1:1" ht="14.45" customHeight="1">
      <c r="A153" s="289"/>
    </row>
    <row r="154" spans="1:1" ht="14.45" customHeight="1">
      <c r="A154" s="289"/>
    </row>
    <row r="155" spans="1:1" ht="14.45" customHeight="1">
      <c r="A155" s="289"/>
    </row>
    <row r="156" spans="1:1" ht="14.45" customHeight="1">
      <c r="A156" s="289"/>
    </row>
    <row r="157" spans="1:1" ht="14.45" customHeight="1">
      <c r="A157" s="289"/>
    </row>
    <row r="158" spans="1:1" ht="14.45" customHeight="1">
      <c r="A158" s="289"/>
    </row>
    <row r="159" spans="1:1" ht="14.45" customHeight="1">
      <c r="A159" s="289"/>
    </row>
    <row r="160" spans="1:1" ht="14.45" customHeight="1">
      <c r="A160" s="289"/>
    </row>
    <row r="161" spans="1:1" ht="14.45" customHeight="1">
      <c r="A161" s="289"/>
    </row>
    <row r="162" spans="1:1" ht="14.45" customHeight="1">
      <c r="A162" s="289"/>
    </row>
    <row r="163" spans="1:1" ht="14.45" customHeight="1">
      <c r="A163" s="289"/>
    </row>
    <row r="164" spans="1:1" ht="14.45" customHeight="1">
      <c r="A164" s="289"/>
    </row>
    <row r="165" spans="1:1" ht="14.45" customHeight="1">
      <c r="A165" s="289"/>
    </row>
    <row r="166" spans="1:1" ht="14.45" customHeight="1">
      <c r="A166" s="289"/>
    </row>
    <row r="167" spans="1:1" ht="14.45" customHeight="1">
      <c r="A167" s="289"/>
    </row>
    <row r="168" spans="1:1" ht="14.45" customHeight="1">
      <c r="A168" s="289"/>
    </row>
    <row r="169" spans="1:1" ht="14.45" customHeight="1">
      <c r="A169" s="289"/>
    </row>
    <row r="170" spans="1:1" ht="14.45" customHeight="1">
      <c r="A170" s="289"/>
    </row>
    <row r="171" spans="1:1" ht="14.45" customHeight="1">
      <c r="A171" s="289"/>
    </row>
    <row r="172" spans="1:1" ht="14.45" customHeight="1">
      <c r="A172" s="289"/>
    </row>
    <row r="173" spans="1:1" ht="14.45" customHeight="1">
      <c r="A173" s="289"/>
    </row>
    <row r="174" spans="1:1" ht="14.45" customHeight="1">
      <c r="A174" s="289"/>
    </row>
    <row r="175" spans="1:1" ht="14.45" customHeight="1">
      <c r="A175" s="289"/>
    </row>
    <row r="176" spans="1:1" ht="14.45" customHeight="1">
      <c r="A176" s="289"/>
    </row>
    <row r="177" spans="1:1" ht="14.45" customHeight="1">
      <c r="A177" s="289"/>
    </row>
    <row r="178" spans="1:1" ht="14.45" customHeight="1">
      <c r="A178" s="289"/>
    </row>
    <row r="179" spans="1:1" ht="14.45" customHeight="1">
      <c r="A179" s="289"/>
    </row>
    <row r="180" spans="1:1" ht="14.45" customHeight="1">
      <c r="A180" s="289"/>
    </row>
    <row r="181" spans="1:1" ht="14.45" customHeight="1">
      <c r="A181" s="289"/>
    </row>
    <row r="182" spans="1:1" ht="14.45" customHeight="1">
      <c r="A182" s="289"/>
    </row>
    <row r="183" spans="1:1" ht="14.45" customHeight="1">
      <c r="A183" s="289"/>
    </row>
    <row r="184" spans="1:1" ht="14.45" customHeight="1">
      <c r="A184" s="289"/>
    </row>
    <row r="185" spans="1:1" ht="14.45" customHeight="1">
      <c r="A185" s="289"/>
    </row>
    <row r="186" spans="1:1" ht="14.45" customHeight="1">
      <c r="A186" s="289"/>
    </row>
  </sheetData>
  <sheetProtection password="C765" sheet="1" objects="1" scenarios="1" selectLockedCells="1"/>
  <dataConsolidate/>
  <mergeCells count="58">
    <mergeCell ref="O4:P4"/>
    <mergeCell ref="Q4:R4"/>
    <mergeCell ref="A1:A3"/>
    <mergeCell ref="A4:E5"/>
    <mergeCell ref="F4:F5"/>
    <mergeCell ref="G4:H5"/>
    <mergeCell ref="B6:D6"/>
    <mergeCell ref="H6:I6"/>
    <mergeCell ref="A8:A10"/>
    <mergeCell ref="B8:J8"/>
    <mergeCell ref="S4:T4"/>
    <mergeCell ref="O5:P7"/>
    <mergeCell ref="Q5:R7"/>
    <mergeCell ref="S5:T7"/>
    <mergeCell ref="I4:J5"/>
    <mergeCell ref="K4:M5"/>
    <mergeCell ref="K8:S8"/>
    <mergeCell ref="T8:T10"/>
    <mergeCell ref="B9:F9"/>
    <mergeCell ref="G9:J9"/>
    <mergeCell ref="K9:L9"/>
    <mergeCell ref="M9:N9"/>
    <mergeCell ref="O9:R9"/>
    <mergeCell ref="S9:S10"/>
    <mergeCell ref="E10:F10"/>
    <mergeCell ref="E15:F15"/>
    <mergeCell ref="E16:F16"/>
    <mergeCell ref="E17:F17"/>
    <mergeCell ref="E18:F18"/>
    <mergeCell ref="E11:F11"/>
    <mergeCell ref="E12:F12"/>
    <mergeCell ref="E13:F13"/>
    <mergeCell ref="E14:F14"/>
    <mergeCell ref="E23:F23"/>
    <mergeCell ref="E24:F24"/>
    <mergeCell ref="E25:F25"/>
    <mergeCell ref="E26:F26"/>
    <mergeCell ref="E19:F19"/>
    <mergeCell ref="E20:F20"/>
    <mergeCell ref="E21:F21"/>
    <mergeCell ref="E22:F22"/>
    <mergeCell ref="E31:F31"/>
    <mergeCell ref="E32:F32"/>
    <mergeCell ref="E33:F33"/>
    <mergeCell ref="E34:F34"/>
    <mergeCell ref="E27:F27"/>
    <mergeCell ref="E28:F28"/>
    <mergeCell ref="E29:F29"/>
    <mergeCell ref="E30:F30"/>
    <mergeCell ref="E35:F35"/>
    <mergeCell ref="E36:F36"/>
    <mergeCell ref="E37:F37"/>
    <mergeCell ref="E38:F38"/>
    <mergeCell ref="E43:F43"/>
    <mergeCell ref="E39:F39"/>
    <mergeCell ref="E40:F40"/>
    <mergeCell ref="E41:F41"/>
    <mergeCell ref="E42:F42"/>
  </mergeCells>
  <phoneticPr fontId="2" type="noConversion"/>
  <conditionalFormatting sqref="A11:E41 F12:F41 G11:T41">
    <cfRule type="expression" dxfId="7" priority="2" stopIfTrue="1">
      <formula>OR($U11="休",$U11="节")</formula>
    </cfRule>
  </conditionalFormatting>
  <conditionalFormatting sqref="B43:T43">
    <cfRule type="cellIs" dxfId="6" priority="1" stopIfTrue="1" operator="equal">
      <formula>0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P42">
      <formula1>0.5</formula1>
      <formula2>ROUNDDOWN(SUM(P11:P41)/8,1)</formula2>
    </dataValidation>
  </dataValidations>
  <printOptions horizontalCentered="1"/>
  <pageMargins left="0.34" right="0.31" top="0.28000000000000003" bottom="0.17" header="0.28000000000000003" footer="0.16"/>
  <pageSetup paperSize="9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H58"/>
  <sheetViews>
    <sheetView zoomScale="115" zoomScaleNormal="115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4" ht="16.5" customHeight="1">
      <c r="A1" s="912" t="s">
        <v>1065</v>
      </c>
      <c r="B1" s="870"/>
      <c r="C1" s="870"/>
      <c r="D1" s="870"/>
      <c r="E1" s="870"/>
      <c r="F1" s="870"/>
      <c r="G1" s="870"/>
      <c r="H1" s="870"/>
      <c r="I1" s="870"/>
      <c r="J1" s="870"/>
      <c r="K1" s="870"/>
      <c r="L1" s="870"/>
      <c r="M1" s="870"/>
      <c r="N1" s="870"/>
      <c r="O1" s="870"/>
      <c r="P1" s="870"/>
      <c r="Q1" s="870"/>
      <c r="R1" s="870"/>
      <c r="S1" s="870"/>
      <c r="T1" s="870"/>
      <c r="U1" s="870"/>
      <c r="V1" s="875" t="s">
        <v>1066</v>
      </c>
      <c r="W1" s="876"/>
      <c r="X1" s="876"/>
      <c r="Y1" s="876" t="s">
        <v>1067</v>
      </c>
      <c r="Z1" s="876"/>
      <c r="AA1" s="876"/>
      <c r="AB1" s="876" t="s">
        <v>1068</v>
      </c>
      <c r="AC1" s="876"/>
      <c r="AD1" s="876"/>
      <c r="AE1" s="876" t="s">
        <v>1069</v>
      </c>
      <c r="AF1" s="876"/>
      <c r="AG1" s="877"/>
    </row>
    <row r="2" spans="1:34" ht="18" customHeight="1">
      <c r="A2" s="871"/>
      <c r="B2" s="872"/>
      <c r="C2" s="872"/>
      <c r="D2" s="872"/>
      <c r="E2" s="872"/>
      <c r="F2" s="872"/>
      <c r="G2" s="872"/>
      <c r="H2" s="872"/>
      <c r="I2" s="872"/>
      <c r="J2" s="872"/>
      <c r="K2" s="872"/>
      <c r="L2" s="872"/>
      <c r="M2" s="872"/>
      <c r="N2" s="872"/>
      <c r="O2" s="872"/>
      <c r="P2" s="872"/>
      <c r="Q2" s="872"/>
      <c r="R2" s="872"/>
      <c r="S2" s="872"/>
      <c r="T2" s="872"/>
      <c r="U2" s="872"/>
      <c r="V2" s="878"/>
      <c r="W2" s="878"/>
      <c r="X2" s="878"/>
      <c r="Y2" s="878"/>
      <c r="Z2" s="878"/>
      <c r="AA2" s="878"/>
      <c r="AB2" s="878"/>
      <c r="AC2" s="878"/>
      <c r="AD2" s="878"/>
      <c r="AE2" s="878"/>
      <c r="AF2" s="878"/>
      <c r="AG2" s="880"/>
    </row>
    <row r="3" spans="1:34" ht="18" customHeight="1">
      <c r="A3" s="871"/>
      <c r="B3" s="872"/>
      <c r="C3" s="872"/>
      <c r="D3" s="872"/>
      <c r="E3" s="872"/>
      <c r="F3" s="872"/>
      <c r="G3" s="872"/>
      <c r="H3" s="872"/>
      <c r="I3" s="872"/>
      <c r="J3" s="872"/>
      <c r="K3" s="872"/>
      <c r="L3" s="872"/>
      <c r="M3" s="872"/>
      <c r="N3" s="872"/>
      <c r="O3" s="872"/>
      <c r="P3" s="872"/>
      <c r="Q3" s="872"/>
      <c r="R3" s="872"/>
      <c r="S3" s="872"/>
      <c r="T3" s="872"/>
      <c r="U3" s="872"/>
      <c r="V3" s="878"/>
      <c r="W3" s="878"/>
      <c r="X3" s="878"/>
      <c r="Y3" s="878"/>
      <c r="Z3" s="878"/>
      <c r="AA3" s="878"/>
      <c r="AB3" s="878"/>
      <c r="AC3" s="878"/>
      <c r="AD3" s="878"/>
      <c r="AE3" s="878"/>
      <c r="AF3" s="878"/>
      <c r="AG3" s="880"/>
    </row>
    <row r="4" spans="1:34" ht="18" customHeight="1" thickBot="1">
      <c r="A4" s="873"/>
      <c r="B4" s="874"/>
      <c r="C4" s="874"/>
      <c r="D4" s="874"/>
      <c r="E4" s="874"/>
      <c r="F4" s="874"/>
      <c r="G4" s="874"/>
      <c r="H4" s="874"/>
      <c r="I4" s="874"/>
      <c r="J4" s="874"/>
      <c r="K4" s="874"/>
      <c r="L4" s="874"/>
      <c r="M4" s="874"/>
      <c r="N4" s="874"/>
      <c r="O4" s="874"/>
      <c r="P4" s="874"/>
      <c r="Q4" s="874"/>
      <c r="R4" s="874"/>
      <c r="S4" s="874"/>
      <c r="T4" s="874"/>
      <c r="U4" s="874"/>
      <c r="V4" s="879"/>
      <c r="W4" s="879"/>
      <c r="X4" s="879"/>
      <c r="Y4" s="879"/>
      <c r="Z4" s="879"/>
      <c r="AA4" s="879"/>
      <c r="AB4" s="879"/>
      <c r="AC4" s="879"/>
      <c r="AD4" s="879"/>
      <c r="AE4" s="879"/>
      <c r="AF4" s="879"/>
      <c r="AG4" s="881"/>
    </row>
    <row r="5" spans="1:34" ht="14.25" customHeight="1">
      <c r="A5" s="512"/>
      <c r="B5" s="46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4"/>
    </row>
    <row r="6" spans="1:34" ht="21.75" customHeight="1">
      <c r="A6" s="512"/>
      <c r="B6" s="1043" t="s">
        <v>1070</v>
      </c>
      <c r="C6" s="1043"/>
      <c r="D6" s="1043"/>
      <c r="E6" s="1043"/>
      <c r="F6" s="1043"/>
      <c r="G6" s="1043"/>
      <c r="H6" s="1043"/>
      <c r="I6" s="1043"/>
      <c r="J6" s="1043"/>
      <c r="K6" s="1043"/>
      <c r="L6" s="1043"/>
      <c r="M6" s="1043"/>
      <c r="N6" s="1043"/>
      <c r="O6" s="1043"/>
      <c r="P6" s="1043"/>
      <c r="Q6" s="1043"/>
      <c r="R6" s="1043"/>
      <c r="S6" s="1043"/>
      <c r="T6" s="1043"/>
      <c r="U6" s="1043"/>
      <c r="V6" s="1043"/>
      <c r="W6" s="1043"/>
      <c r="X6" s="1043"/>
      <c r="Y6" s="1043"/>
      <c r="Z6" s="1043"/>
      <c r="AA6" s="1043"/>
      <c r="AB6" s="1043"/>
      <c r="AC6" s="1043"/>
      <c r="AD6" s="1043"/>
      <c r="AE6" s="1043"/>
      <c r="AF6" s="1043"/>
      <c r="AG6" s="514"/>
    </row>
    <row r="7" spans="1:34" ht="14.25" customHeight="1" thickBot="1">
      <c r="A7" s="512"/>
      <c r="B7" s="511"/>
      <c r="C7" s="862" t="s">
        <v>373</v>
      </c>
      <c r="D7" s="862"/>
      <c r="E7" s="862"/>
      <c r="F7" s="510"/>
      <c r="G7" s="863"/>
      <c r="H7" s="863"/>
      <c r="I7" s="864" t="s">
        <v>1071</v>
      </c>
      <c r="J7" s="864"/>
      <c r="K7" s="864"/>
      <c r="L7" s="509"/>
      <c r="M7" s="1044" t="s">
        <v>1072</v>
      </c>
      <c r="N7" s="1044"/>
      <c r="O7" s="866" t="s">
        <v>1073</v>
      </c>
      <c r="P7" s="866"/>
      <c r="Q7" s="866"/>
      <c r="R7" s="866"/>
      <c r="S7" s="1045" t="s">
        <v>1072</v>
      </c>
      <c r="T7" s="1045"/>
      <c r="U7" s="868" t="s">
        <v>1074</v>
      </c>
      <c r="V7" s="868"/>
      <c r="W7" s="868"/>
      <c r="X7" s="868"/>
      <c r="Y7" s="868"/>
      <c r="Z7" s="515"/>
      <c r="AA7" s="515"/>
      <c r="AB7" s="515"/>
      <c r="AC7" s="515"/>
      <c r="AD7" s="515"/>
      <c r="AE7" s="515"/>
      <c r="AF7" s="515"/>
      <c r="AG7" s="516"/>
    </row>
    <row r="8" spans="1:34" s="473" customFormat="1" ht="14.25" customHeight="1">
      <c r="A8" s="517"/>
      <c r="B8" s="1046" t="s">
        <v>376</v>
      </c>
      <c r="C8" s="1040" t="s">
        <v>377</v>
      </c>
      <c r="D8" s="1041"/>
      <c r="E8" s="1040" t="s">
        <v>378</v>
      </c>
      <c r="F8" s="1041"/>
      <c r="G8" s="1040" t="s">
        <v>379</v>
      </c>
      <c r="H8" s="1041"/>
      <c r="I8" s="1040" t="s">
        <v>380</v>
      </c>
      <c r="J8" s="1041"/>
      <c r="K8" s="1040" t="s">
        <v>381</v>
      </c>
      <c r="L8" s="1041"/>
      <c r="M8" s="1040" t="s">
        <v>382</v>
      </c>
      <c r="N8" s="1041"/>
      <c r="O8" s="1040" t="s">
        <v>383</v>
      </c>
      <c r="P8" s="1048"/>
      <c r="Q8" s="502"/>
      <c r="R8" s="1046" t="s">
        <v>376</v>
      </c>
      <c r="S8" s="1040" t="s">
        <v>377</v>
      </c>
      <c r="T8" s="1041"/>
      <c r="U8" s="1040" t="s">
        <v>378</v>
      </c>
      <c r="V8" s="1041"/>
      <c r="W8" s="1040" t="s">
        <v>379</v>
      </c>
      <c r="X8" s="1041"/>
      <c r="Y8" s="1040" t="s">
        <v>380</v>
      </c>
      <c r="Z8" s="1041"/>
      <c r="AA8" s="1040" t="s">
        <v>381</v>
      </c>
      <c r="AB8" s="1041"/>
      <c r="AC8" s="1040" t="s">
        <v>382</v>
      </c>
      <c r="AD8" s="1041"/>
      <c r="AE8" s="1040" t="s">
        <v>383</v>
      </c>
      <c r="AF8" s="1048"/>
      <c r="AG8" s="518"/>
    </row>
    <row r="9" spans="1:34" s="473" customFormat="1" ht="14.25" customHeight="1" thickBot="1">
      <c r="A9" s="517"/>
      <c r="B9" s="1047"/>
      <c r="C9" s="1038" t="s">
        <v>377</v>
      </c>
      <c r="D9" s="1039"/>
      <c r="E9" s="1038" t="s">
        <v>384</v>
      </c>
      <c r="F9" s="1039"/>
      <c r="G9" s="1038" t="s">
        <v>385</v>
      </c>
      <c r="H9" s="1039"/>
      <c r="I9" s="1038" t="s">
        <v>386</v>
      </c>
      <c r="J9" s="1039"/>
      <c r="K9" s="1038" t="s">
        <v>387</v>
      </c>
      <c r="L9" s="1039"/>
      <c r="M9" s="1038" t="s">
        <v>388</v>
      </c>
      <c r="N9" s="1039"/>
      <c r="O9" s="1038" t="s">
        <v>389</v>
      </c>
      <c r="P9" s="1042"/>
      <c r="Q9" s="502"/>
      <c r="R9" s="1047"/>
      <c r="S9" s="1038" t="s">
        <v>377</v>
      </c>
      <c r="T9" s="1039"/>
      <c r="U9" s="1038" t="s">
        <v>384</v>
      </c>
      <c r="V9" s="1039"/>
      <c r="W9" s="1038" t="s">
        <v>385</v>
      </c>
      <c r="X9" s="1039"/>
      <c r="Y9" s="1038" t="s">
        <v>386</v>
      </c>
      <c r="Z9" s="1039"/>
      <c r="AA9" s="1038" t="s">
        <v>387</v>
      </c>
      <c r="AB9" s="1039"/>
      <c r="AC9" s="1038" t="s">
        <v>388</v>
      </c>
      <c r="AD9" s="1039"/>
      <c r="AE9" s="1038" t="s">
        <v>389</v>
      </c>
      <c r="AF9" s="1042"/>
      <c r="AG9" s="518"/>
    </row>
    <row r="10" spans="1:34" s="473" customFormat="1" ht="14.25" customHeight="1">
      <c r="A10" s="517"/>
      <c r="B10" s="519" t="s">
        <v>1075</v>
      </c>
      <c r="C10" s="1002">
        <v>28</v>
      </c>
      <c r="D10" s="1003"/>
      <c r="E10" s="1002">
        <v>29</v>
      </c>
      <c r="F10" s="1003"/>
      <c r="G10" s="1002">
        <v>30</v>
      </c>
      <c r="H10" s="1003"/>
      <c r="I10" s="992">
        <v>31</v>
      </c>
      <c r="J10" s="1001"/>
      <c r="K10" s="1022">
        <v>1</v>
      </c>
      <c r="L10" s="1023"/>
      <c r="M10" s="1010">
        <v>2</v>
      </c>
      <c r="N10" s="1024"/>
      <c r="O10" s="1010">
        <v>3</v>
      </c>
      <c r="P10" s="1011"/>
      <c r="Q10" s="478"/>
      <c r="R10" s="520" t="s">
        <v>1076</v>
      </c>
      <c r="S10" s="1002"/>
      <c r="T10" s="1003"/>
      <c r="U10" s="1002"/>
      <c r="V10" s="1003"/>
      <c r="W10" s="1002"/>
      <c r="X10" s="1003"/>
      <c r="Y10" s="997">
        <v>1</v>
      </c>
      <c r="Z10" s="998"/>
      <c r="AA10" s="997">
        <v>2</v>
      </c>
      <c r="AB10" s="998"/>
      <c r="AC10" s="997">
        <v>3</v>
      </c>
      <c r="AD10" s="998"/>
      <c r="AE10" s="1010">
        <v>4</v>
      </c>
      <c r="AF10" s="1011"/>
      <c r="AG10" s="518"/>
      <c r="AH10" s="500"/>
    </row>
    <row r="11" spans="1:34" s="473" customFormat="1" ht="14.25" customHeight="1">
      <c r="A11" s="517"/>
      <c r="B11" s="498"/>
      <c r="C11" s="992">
        <v>4</v>
      </c>
      <c r="D11" s="1001"/>
      <c r="E11" s="997">
        <v>5</v>
      </c>
      <c r="F11" s="998"/>
      <c r="G11" s="997">
        <v>6</v>
      </c>
      <c r="H11" s="998"/>
      <c r="I11" s="997">
        <v>7</v>
      </c>
      <c r="J11" s="998"/>
      <c r="K11" s="997">
        <v>8</v>
      </c>
      <c r="L11" s="998"/>
      <c r="M11" s="997">
        <v>9</v>
      </c>
      <c r="N11" s="998"/>
      <c r="O11" s="1002">
        <v>10</v>
      </c>
      <c r="P11" s="1004"/>
      <c r="Q11" s="478"/>
      <c r="R11" s="491"/>
      <c r="S11" s="992">
        <v>5</v>
      </c>
      <c r="T11" s="1001"/>
      <c r="U11" s="1002">
        <v>6</v>
      </c>
      <c r="V11" s="1003"/>
      <c r="W11" s="997">
        <v>7</v>
      </c>
      <c r="X11" s="998"/>
      <c r="Y11" s="997">
        <v>8</v>
      </c>
      <c r="Z11" s="998"/>
      <c r="AA11" s="997">
        <v>9</v>
      </c>
      <c r="AB11" s="998"/>
      <c r="AC11" s="997">
        <v>10</v>
      </c>
      <c r="AD11" s="998"/>
      <c r="AE11" s="992">
        <v>11</v>
      </c>
      <c r="AF11" s="993"/>
      <c r="AG11" s="518"/>
    </row>
    <row r="12" spans="1:34" s="473" customFormat="1" ht="14.25" customHeight="1">
      <c r="A12" s="517"/>
      <c r="B12" s="498">
        <v>1</v>
      </c>
      <c r="C12" s="992">
        <v>11</v>
      </c>
      <c r="D12" s="1001"/>
      <c r="E12" s="997">
        <v>12</v>
      </c>
      <c r="F12" s="998"/>
      <c r="G12" s="997">
        <v>13</v>
      </c>
      <c r="H12" s="998"/>
      <c r="I12" s="997">
        <v>14</v>
      </c>
      <c r="J12" s="998"/>
      <c r="K12" s="997">
        <v>15</v>
      </c>
      <c r="L12" s="998"/>
      <c r="M12" s="997">
        <v>16</v>
      </c>
      <c r="N12" s="998"/>
      <c r="O12" s="992">
        <v>17</v>
      </c>
      <c r="P12" s="993"/>
      <c r="Q12" s="478"/>
      <c r="R12" s="489">
        <v>7</v>
      </c>
      <c r="S12" s="992">
        <v>12</v>
      </c>
      <c r="T12" s="1001"/>
      <c r="U12" s="997">
        <v>13</v>
      </c>
      <c r="V12" s="998"/>
      <c r="W12" s="997">
        <v>14</v>
      </c>
      <c r="X12" s="998"/>
      <c r="Y12" s="997">
        <v>15</v>
      </c>
      <c r="Z12" s="998"/>
      <c r="AA12" s="997">
        <v>16</v>
      </c>
      <c r="AB12" s="998"/>
      <c r="AC12" s="997">
        <v>17</v>
      </c>
      <c r="AD12" s="998"/>
      <c r="AE12" s="992">
        <v>18</v>
      </c>
      <c r="AF12" s="993"/>
      <c r="AG12" s="518"/>
    </row>
    <row r="13" spans="1:34" s="473" customFormat="1" ht="14.25" customHeight="1">
      <c r="A13" s="517"/>
      <c r="B13" s="498" t="s">
        <v>390</v>
      </c>
      <c r="C13" s="992">
        <v>18</v>
      </c>
      <c r="D13" s="1001"/>
      <c r="E13" s="997">
        <v>19</v>
      </c>
      <c r="F13" s="998"/>
      <c r="G13" s="997">
        <v>20</v>
      </c>
      <c r="H13" s="998"/>
      <c r="I13" s="997">
        <v>21</v>
      </c>
      <c r="J13" s="998"/>
      <c r="K13" s="997">
        <v>22</v>
      </c>
      <c r="L13" s="998"/>
      <c r="M13" s="997">
        <v>23</v>
      </c>
      <c r="N13" s="998"/>
      <c r="O13" s="992">
        <v>24</v>
      </c>
      <c r="P13" s="993"/>
      <c r="Q13" s="478"/>
      <c r="R13" s="491" t="s">
        <v>1077</v>
      </c>
      <c r="S13" s="992">
        <v>19</v>
      </c>
      <c r="T13" s="1001"/>
      <c r="U13" s="997">
        <v>20</v>
      </c>
      <c r="V13" s="998"/>
      <c r="W13" s="997">
        <v>21</v>
      </c>
      <c r="X13" s="998"/>
      <c r="Y13" s="1002">
        <v>22</v>
      </c>
      <c r="Z13" s="1003"/>
      <c r="AA13" s="997">
        <v>23</v>
      </c>
      <c r="AB13" s="998"/>
      <c r="AC13" s="997">
        <v>24</v>
      </c>
      <c r="AD13" s="998"/>
      <c r="AE13" s="992">
        <v>25</v>
      </c>
      <c r="AF13" s="993"/>
      <c r="AG13" s="518"/>
    </row>
    <row r="14" spans="1:34" s="473" customFormat="1" ht="14.25" customHeight="1">
      <c r="A14" s="517"/>
      <c r="B14" s="492">
        <v>21</v>
      </c>
      <c r="C14" s="992">
        <v>25</v>
      </c>
      <c r="D14" s="1001"/>
      <c r="E14" s="997">
        <v>26</v>
      </c>
      <c r="F14" s="998"/>
      <c r="G14" s="997">
        <v>27</v>
      </c>
      <c r="H14" s="998"/>
      <c r="I14" s="997">
        <v>28</v>
      </c>
      <c r="J14" s="998"/>
      <c r="K14" s="997">
        <v>29</v>
      </c>
      <c r="L14" s="998"/>
      <c r="M14" s="997">
        <v>30</v>
      </c>
      <c r="N14" s="998"/>
      <c r="O14" s="992">
        <v>31</v>
      </c>
      <c r="P14" s="993"/>
      <c r="Q14" s="478"/>
      <c r="R14" s="487">
        <v>23</v>
      </c>
      <c r="S14" s="992">
        <v>26</v>
      </c>
      <c r="T14" s="1001"/>
      <c r="U14" s="997">
        <v>27</v>
      </c>
      <c r="V14" s="998"/>
      <c r="W14" s="997">
        <v>28</v>
      </c>
      <c r="X14" s="998"/>
      <c r="Y14" s="1002">
        <v>29</v>
      </c>
      <c r="Z14" s="1003"/>
      <c r="AA14" s="1002">
        <v>30</v>
      </c>
      <c r="AB14" s="1003"/>
      <c r="AC14" s="997">
        <v>31</v>
      </c>
      <c r="AD14" s="998"/>
      <c r="AE14" s="997"/>
      <c r="AF14" s="1017"/>
      <c r="AG14" s="518"/>
      <c r="AH14" s="500"/>
    </row>
    <row r="15" spans="1:34" s="473" customFormat="1" ht="14.25" customHeight="1" thickBot="1">
      <c r="A15" s="517"/>
      <c r="B15" s="498"/>
      <c r="C15" s="988"/>
      <c r="D15" s="994"/>
      <c r="E15" s="988"/>
      <c r="F15" s="994"/>
      <c r="G15" s="988"/>
      <c r="H15" s="994"/>
      <c r="I15" s="988"/>
      <c r="J15" s="994"/>
      <c r="K15" s="988"/>
      <c r="L15" s="994"/>
      <c r="M15" s="988"/>
      <c r="N15" s="994"/>
      <c r="O15" s="988"/>
      <c r="P15" s="989"/>
      <c r="Q15" s="478"/>
      <c r="R15" s="521"/>
      <c r="S15" s="1018"/>
      <c r="T15" s="1019"/>
      <c r="U15" s="988"/>
      <c r="V15" s="994"/>
      <c r="W15" s="988"/>
      <c r="X15" s="994"/>
      <c r="Y15" s="988"/>
      <c r="Z15" s="994"/>
      <c r="AA15" s="988"/>
      <c r="AB15" s="994"/>
      <c r="AC15" s="988"/>
      <c r="AD15" s="994"/>
      <c r="AE15" s="988"/>
      <c r="AF15" s="989"/>
      <c r="AG15" s="518"/>
    </row>
    <row r="16" spans="1:34" s="473" customFormat="1" ht="14.25" customHeight="1">
      <c r="A16" s="517"/>
      <c r="B16" s="522" t="s">
        <v>1078</v>
      </c>
      <c r="C16" s="1010">
        <v>1</v>
      </c>
      <c r="D16" s="1024"/>
      <c r="E16" s="1012">
        <v>2</v>
      </c>
      <c r="F16" s="1013"/>
      <c r="G16" s="1012">
        <v>3</v>
      </c>
      <c r="H16" s="1013"/>
      <c r="I16" s="1012">
        <v>4</v>
      </c>
      <c r="J16" s="1013"/>
      <c r="K16" s="1012">
        <v>5</v>
      </c>
      <c r="L16" s="1013"/>
      <c r="M16" s="1012">
        <v>6</v>
      </c>
      <c r="N16" s="1013"/>
      <c r="O16" s="1008">
        <v>7</v>
      </c>
      <c r="P16" s="1037"/>
      <c r="Q16" s="478"/>
      <c r="R16" s="519" t="s">
        <v>1075</v>
      </c>
      <c r="S16" s="1012"/>
      <c r="T16" s="1013"/>
      <c r="U16" s="1012"/>
      <c r="V16" s="1013"/>
      <c r="W16" s="1012"/>
      <c r="X16" s="1013"/>
      <c r="Y16" s="1012"/>
      <c r="Z16" s="1013"/>
      <c r="AA16" s="1012"/>
      <c r="AB16" s="1013"/>
      <c r="AC16" s="1012"/>
      <c r="AD16" s="1013"/>
      <c r="AE16" s="1010">
        <v>1</v>
      </c>
      <c r="AF16" s="1011"/>
      <c r="AG16" s="518"/>
    </row>
    <row r="17" spans="1:33" s="473" customFormat="1" ht="14.25" customHeight="1">
      <c r="A17" s="517"/>
      <c r="B17" s="498"/>
      <c r="C17" s="992">
        <v>8</v>
      </c>
      <c r="D17" s="1001"/>
      <c r="E17" s="997">
        <v>9</v>
      </c>
      <c r="F17" s="998"/>
      <c r="G17" s="997">
        <v>10</v>
      </c>
      <c r="H17" s="998"/>
      <c r="I17" s="997">
        <v>11</v>
      </c>
      <c r="J17" s="998"/>
      <c r="K17" s="997">
        <v>12</v>
      </c>
      <c r="L17" s="998"/>
      <c r="M17" s="997">
        <v>13</v>
      </c>
      <c r="N17" s="998"/>
      <c r="O17" s="1002">
        <v>14</v>
      </c>
      <c r="P17" s="1004"/>
      <c r="Q17" s="478"/>
      <c r="R17" s="480"/>
      <c r="S17" s="992">
        <v>2</v>
      </c>
      <c r="T17" s="1001"/>
      <c r="U17" s="997">
        <v>3</v>
      </c>
      <c r="V17" s="998"/>
      <c r="W17" s="997">
        <v>4</v>
      </c>
      <c r="X17" s="998"/>
      <c r="Y17" s="997">
        <v>5</v>
      </c>
      <c r="Z17" s="998"/>
      <c r="AA17" s="997">
        <v>6</v>
      </c>
      <c r="AB17" s="998"/>
      <c r="AC17" s="997">
        <v>7</v>
      </c>
      <c r="AD17" s="998"/>
      <c r="AE17" s="992">
        <v>8</v>
      </c>
      <c r="AF17" s="993"/>
      <c r="AG17" s="518"/>
    </row>
    <row r="18" spans="1:33" s="473" customFormat="1" ht="14.25" customHeight="1">
      <c r="A18" s="517"/>
      <c r="B18" s="481">
        <v>2</v>
      </c>
      <c r="C18" s="992">
        <v>15</v>
      </c>
      <c r="D18" s="1001"/>
      <c r="E18" s="992">
        <v>16</v>
      </c>
      <c r="F18" s="1001"/>
      <c r="G18" s="992">
        <v>17</v>
      </c>
      <c r="H18" s="1001"/>
      <c r="I18" s="992">
        <v>18</v>
      </c>
      <c r="J18" s="1001"/>
      <c r="K18" s="1031">
        <v>19</v>
      </c>
      <c r="L18" s="1032"/>
      <c r="M18" s="1031">
        <v>20</v>
      </c>
      <c r="N18" s="1032"/>
      <c r="O18" s="1031">
        <v>21</v>
      </c>
      <c r="P18" s="1036"/>
      <c r="Q18" s="478"/>
      <c r="R18" s="493">
        <v>8</v>
      </c>
      <c r="S18" s="992">
        <v>9</v>
      </c>
      <c r="T18" s="1001"/>
      <c r="U18" s="997">
        <v>10</v>
      </c>
      <c r="V18" s="998"/>
      <c r="W18" s="997">
        <v>11</v>
      </c>
      <c r="X18" s="998"/>
      <c r="Y18" s="997">
        <v>12</v>
      </c>
      <c r="Z18" s="998"/>
      <c r="AA18" s="997">
        <v>13</v>
      </c>
      <c r="AB18" s="998"/>
      <c r="AC18" s="997">
        <v>14</v>
      </c>
      <c r="AD18" s="998"/>
      <c r="AE18" s="1033">
        <v>15</v>
      </c>
      <c r="AF18" s="993"/>
      <c r="AG18" s="518"/>
    </row>
    <row r="19" spans="1:33" s="473" customFormat="1" ht="14.25" customHeight="1">
      <c r="A19" s="517"/>
      <c r="B19" s="481" t="s">
        <v>1077</v>
      </c>
      <c r="C19" s="992">
        <v>22</v>
      </c>
      <c r="D19" s="1001"/>
      <c r="E19" s="992">
        <v>23</v>
      </c>
      <c r="F19" s="1001"/>
      <c r="G19" s="997">
        <v>24</v>
      </c>
      <c r="H19" s="998"/>
      <c r="I19" s="997">
        <v>25</v>
      </c>
      <c r="J19" s="998"/>
      <c r="K19" s="997">
        <v>26</v>
      </c>
      <c r="L19" s="998"/>
      <c r="M19" s="997">
        <v>27</v>
      </c>
      <c r="N19" s="998"/>
      <c r="O19" s="997">
        <v>28</v>
      </c>
      <c r="P19" s="998"/>
      <c r="Q19" s="478"/>
      <c r="R19" s="480" t="s">
        <v>1077</v>
      </c>
      <c r="S19" s="992">
        <v>16</v>
      </c>
      <c r="T19" s="1001"/>
      <c r="U19" s="997">
        <v>17</v>
      </c>
      <c r="V19" s="998"/>
      <c r="W19" s="997">
        <v>18</v>
      </c>
      <c r="X19" s="998"/>
      <c r="Y19" s="997">
        <v>19</v>
      </c>
      <c r="Z19" s="998"/>
      <c r="AA19" s="997">
        <v>20</v>
      </c>
      <c r="AB19" s="998"/>
      <c r="AC19" s="997">
        <v>21</v>
      </c>
      <c r="AD19" s="998"/>
      <c r="AE19" s="992">
        <v>22</v>
      </c>
      <c r="AF19" s="993"/>
      <c r="AG19" s="518"/>
    </row>
    <row r="20" spans="1:33" s="473" customFormat="1" ht="14.25" customHeight="1">
      <c r="A20" s="517"/>
      <c r="B20" s="479">
        <v>17</v>
      </c>
      <c r="C20" s="1002"/>
      <c r="D20" s="1003"/>
      <c r="E20" s="1002"/>
      <c r="F20" s="1003"/>
      <c r="G20" s="1020"/>
      <c r="H20" s="1021"/>
      <c r="I20" s="1020"/>
      <c r="J20" s="1021"/>
      <c r="K20" s="997"/>
      <c r="L20" s="998"/>
      <c r="M20" s="997"/>
      <c r="N20" s="998"/>
      <c r="O20" s="997"/>
      <c r="P20" s="1017"/>
      <c r="Q20" s="478"/>
      <c r="R20" s="492">
        <v>21</v>
      </c>
      <c r="S20" s="992">
        <v>23</v>
      </c>
      <c r="T20" s="1001"/>
      <c r="U20" s="997">
        <v>24</v>
      </c>
      <c r="V20" s="998"/>
      <c r="W20" s="997">
        <v>25</v>
      </c>
      <c r="X20" s="998"/>
      <c r="Y20" s="997">
        <v>26</v>
      </c>
      <c r="Z20" s="998"/>
      <c r="AA20" s="997">
        <v>27</v>
      </c>
      <c r="AB20" s="998"/>
      <c r="AC20" s="997">
        <v>28</v>
      </c>
      <c r="AD20" s="998"/>
      <c r="AE20" s="992">
        <v>29</v>
      </c>
      <c r="AF20" s="993"/>
      <c r="AG20" s="518"/>
    </row>
    <row r="21" spans="1:33" s="473" customFormat="1" ht="14.25" customHeight="1" thickBot="1">
      <c r="A21" s="517"/>
      <c r="B21" s="481"/>
      <c r="C21" s="995"/>
      <c r="D21" s="996"/>
      <c r="E21" s="988"/>
      <c r="F21" s="994"/>
      <c r="G21" s="988"/>
      <c r="H21" s="994"/>
      <c r="I21" s="988"/>
      <c r="J21" s="994"/>
      <c r="K21" s="988"/>
      <c r="L21" s="994"/>
      <c r="M21" s="988"/>
      <c r="N21" s="994"/>
      <c r="O21" s="988"/>
      <c r="P21" s="989"/>
      <c r="Q21" s="475"/>
      <c r="R21" s="523"/>
      <c r="S21" s="999">
        <v>30</v>
      </c>
      <c r="T21" s="1000"/>
      <c r="U21" s="988">
        <v>31</v>
      </c>
      <c r="V21" s="994"/>
      <c r="W21" s="988"/>
      <c r="X21" s="994"/>
      <c r="Y21" s="988"/>
      <c r="Z21" s="994"/>
      <c r="AA21" s="988"/>
      <c r="AB21" s="994"/>
      <c r="AC21" s="988"/>
      <c r="AD21" s="994"/>
      <c r="AE21" s="988"/>
      <c r="AF21" s="989"/>
      <c r="AG21" s="518"/>
    </row>
    <row r="22" spans="1:33" s="473" customFormat="1" ht="14.25" customHeight="1">
      <c r="A22" s="517"/>
      <c r="B22" s="522" t="s">
        <v>1079</v>
      </c>
      <c r="C22" s="1010">
        <v>1</v>
      </c>
      <c r="D22" s="1024"/>
      <c r="E22" s="1012">
        <v>2</v>
      </c>
      <c r="F22" s="1013"/>
      <c r="G22" s="1012">
        <v>3</v>
      </c>
      <c r="H22" s="1013"/>
      <c r="I22" s="1012">
        <v>4</v>
      </c>
      <c r="J22" s="1013"/>
      <c r="K22" s="1012">
        <v>5</v>
      </c>
      <c r="L22" s="1013"/>
      <c r="M22" s="1012">
        <v>6</v>
      </c>
      <c r="N22" s="1013"/>
      <c r="O22" s="1010">
        <v>7</v>
      </c>
      <c r="P22" s="1011"/>
      <c r="Q22" s="478"/>
      <c r="R22" s="524" t="s">
        <v>1114</v>
      </c>
      <c r="S22" s="1008"/>
      <c r="T22" s="1016"/>
      <c r="U22" s="1012"/>
      <c r="V22" s="1013"/>
      <c r="W22" s="1008">
        <v>1</v>
      </c>
      <c r="X22" s="1009"/>
      <c r="Y22" s="1008">
        <v>2</v>
      </c>
      <c r="Z22" s="1009"/>
      <c r="AA22" s="1010">
        <v>3</v>
      </c>
      <c r="AB22" s="1024"/>
      <c r="AC22" s="1010">
        <v>4</v>
      </c>
      <c r="AD22" s="1024"/>
      <c r="AE22" s="1010">
        <v>5</v>
      </c>
      <c r="AF22" s="1011"/>
      <c r="AG22" s="518"/>
    </row>
    <row r="23" spans="1:33" s="473" customFormat="1" ht="14.25" customHeight="1">
      <c r="A23" s="517"/>
      <c r="B23" s="481"/>
      <c r="C23" s="992">
        <v>8</v>
      </c>
      <c r="D23" s="1001"/>
      <c r="E23" s="997">
        <v>9</v>
      </c>
      <c r="F23" s="998"/>
      <c r="G23" s="997">
        <v>10</v>
      </c>
      <c r="H23" s="998"/>
      <c r="I23" s="997">
        <v>11</v>
      </c>
      <c r="J23" s="998"/>
      <c r="K23" s="997">
        <v>12</v>
      </c>
      <c r="L23" s="998"/>
      <c r="M23" s="997">
        <v>13</v>
      </c>
      <c r="N23" s="998"/>
      <c r="O23" s="992">
        <v>14</v>
      </c>
      <c r="P23" s="993"/>
      <c r="Q23" s="478"/>
      <c r="R23" s="491"/>
      <c r="S23" s="997">
        <v>6</v>
      </c>
      <c r="T23" s="998"/>
      <c r="U23" s="997">
        <v>7</v>
      </c>
      <c r="V23" s="998"/>
      <c r="W23" s="997">
        <v>8</v>
      </c>
      <c r="X23" s="998"/>
      <c r="Y23" s="997">
        <v>9</v>
      </c>
      <c r="Z23" s="998"/>
      <c r="AA23" s="997">
        <v>10</v>
      </c>
      <c r="AB23" s="998"/>
      <c r="AC23" s="997">
        <v>11</v>
      </c>
      <c r="AD23" s="998"/>
      <c r="AE23" s="992">
        <v>12</v>
      </c>
      <c r="AF23" s="993"/>
      <c r="AG23" s="518"/>
    </row>
    <row r="24" spans="1:33" s="473" customFormat="1" ht="14.25" customHeight="1">
      <c r="A24" s="517"/>
      <c r="B24" s="481">
        <v>3</v>
      </c>
      <c r="C24" s="992">
        <v>15</v>
      </c>
      <c r="D24" s="1001"/>
      <c r="E24" s="997">
        <v>16</v>
      </c>
      <c r="F24" s="998"/>
      <c r="G24" s="997">
        <v>17</v>
      </c>
      <c r="H24" s="998"/>
      <c r="I24" s="997">
        <v>18</v>
      </c>
      <c r="J24" s="998"/>
      <c r="K24" s="997">
        <v>19</v>
      </c>
      <c r="L24" s="998"/>
      <c r="M24" s="997">
        <v>20</v>
      </c>
      <c r="N24" s="998"/>
      <c r="O24" s="992">
        <v>21</v>
      </c>
      <c r="P24" s="993"/>
      <c r="Q24" s="478"/>
      <c r="R24" s="489">
        <v>9</v>
      </c>
      <c r="S24" s="992">
        <v>13</v>
      </c>
      <c r="T24" s="1001"/>
      <c r="U24" s="997">
        <v>14</v>
      </c>
      <c r="V24" s="998"/>
      <c r="W24" s="997">
        <v>15</v>
      </c>
      <c r="X24" s="998"/>
      <c r="Y24" s="997">
        <v>16</v>
      </c>
      <c r="Z24" s="998"/>
      <c r="AA24" s="997">
        <v>17</v>
      </c>
      <c r="AB24" s="998"/>
      <c r="AC24" s="997">
        <v>18</v>
      </c>
      <c r="AD24" s="998"/>
      <c r="AE24" s="992">
        <v>19</v>
      </c>
      <c r="AF24" s="993"/>
      <c r="AG24" s="518"/>
    </row>
    <row r="25" spans="1:33" s="473" customFormat="1" ht="14.25" customHeight="1">
      <c r="A25" s="517"/>
      <c r="B25" s="481" t="s">
        <v>1077</v>
      </c>
      <c r="C25" s="992">
        <v>22</v>
      </c>
      <c r="D25" s="1001"/>
      <c r="E25" s="997">
        <v>23</v>
      </c>
      <c r="F25" s="998"/>
      <c r="G25" s="997">
        <v>24</v>
      </c>
      <c r="H25" s="998"/>
      <c r="I25" s="997">
        <v>25</v>
      </c>
      <c r="J25" s="998"/>
      <c r="K25" s="997">
        <v>26</v>
      </c>
      <c r="L25" s="998"/>
      <c r="M25" s="997">
        <v>27</v>
      </c>
      <c r="N25" s="998"/>
      <c r="O25" s="992">
        <v>28</v>
      </c>
      <c r="P25" s="993"/>
      <c r="Q25" s="478"/>
      <c r="R25" s="488" t="s">
        <v>1077</v>
      </c>
      <c r="S25" s="992">
        <v>20</v>
      </c>
      <c r="T25" s="1001"/>
      <c r="U25" s="997">
        <v>21</v>
      </c>
      <c r="V25" s="998"/>
      <c r="W25" s="997">
        <v>22</v>
      </c>
      <c r="X25" s="998"/>
      <c r="Y25" s="997">
        <v>23</v>
      </c>
      <c r="Z25" s="998"/>
      <c r="AA25" s="997">
        <v>24</v>
      </c>
      <c r="AB25" s="998"/>
      <c r="AC25" s="997">
        <v>25</v>
      </c>
      <c r="AD25" s="998"/>
      <c r="AE25" s="992">
        <v>26</v>
      </c>
      <c r="AF25" s="993"/>
      <c r="AG25" s="518"/>
    </row>
    <row r="26" spans="1:33" s="473" customFormat="1" ht="14.25" customHeight="1">
      <c r="A26" s="517"/>
      <c r="B26" s="479">
        <v>22</v>
      </c>
      <c r="C26" s="992">
        <v>29</v>
      </c>
      <c r="D26" s="1001"/>
      <c r="E26" s="1002">
        <v>30</v>
      </c>
      <c r="F26" s="1003"/>
      <c r="G26" s="1002">
        <v>31</v>
      </c>
      <c r="H26" s="1003"/>
      <c r="I26" s="1020"/>
      <c r="J26" s="1021"/>
      <c r="K26" s="997"/>
      <c r="L26" s="998"/>
      <c r="M26" s="997"/>
      <c r="N26" s="998"/>
      <c r="O26" s="997"/>
      <c r="P26" s="1017"/>
      <c r="Q26" s="478"/>
      <c r="R26" s="487">
        <v>20</v>
      </c>
      <c r="S26" s="1031">
        <v>27</v>
      </c>
      <c r="T26" s="1032"/>
      <c r="U26" s="997">
        <v>28</v>
      </c>
      <c r="V26" s="998"/>
      <c r="W26" s="997">
        <v>29</v>
      </c>
      <c r="X26" s="998"/>
      <c r="Y26" s="992">
        <v>30</v>
      </c>
      <c r="Z26" s="1001"/>
      <c r="AA26" s="997"/>
      <c r="AB26" s="998"/>
      <c r="AC26" s="997"/>
      <c r="AD26" s="998"/>
      <c r="AE26" s="997"/>
      <c r="AF26" s="1017"/>
      <c r="AG26" s="518"/>
    </row>
    <row r="27" spans="1:33" s="473" customFormat="1" ht="14.25" customHeight="1" thickBot="1">
      <c r="A27" s="517"/>
      <c r="B27" s="525"/>
      <c r="C27" s="1018"/>
      <c r="D27" s="1019"/>
      <c r="E27" s="1018"/>
      <c r="F27" s="1019"/>
      <c r="G27" s="988"/>
      <c r="H27" s="994"/>
      <c r="I27" s="988"/>
      <c r="J27" s="994"/>
      <c r="K27" s="988"/>
      <c r="L27" s="994"/>
      <c r="M27" s="988"/>
      <c r="N27" s="994"/>
      <c r="O27" s="988"/>
      <c r="P27" s="989"/>
      <c r="Q27" s="475"/>
      <c r="R27" s="521"/>
      <c r="S27" s="988"/>
      <c r="T27" s="994"/>
      <c r="U27" s="988"/>
      <c r="V27" s="994"/>
      <c r="W27" s="988"/>
      <c r="X27" s="994"/>
      <c r="Y27" s="988"/>
      <c r="Z27" s="994"/>
      <c r="AA27" s="988"/>
      <c r="AB27" s="994"/>
      <c r="AC27" s="988"/>
      <c r="AD27" s="994"/>
      <c r="AE27" s="988"/>
      <c r="AF27" s="989"/>
      <c r="AG27" s="518"/>
    </row>
    <row r="28" spans="1:33" s="473" customFormat="1" ht="14.25" customHeight="1">
      <c r="A28" s="517"/>
      <c r="B28" s="522" t="s">
        <v>1075</v>
      </c>
      <c r="C28" s="1034"/>
      <c r="D28" s="1035"/>
      <c r="E28" s="1012"/>
      <c r="F28" s="1013"/>
      <c r="G28" s="1008"/>
      <c r="H28" s="1009"/>
      <c r="I28" s="1008">
        <v>1</v>
      </c>
      <c r="J28" s="1009"/>
      <c r="K28" s="1008">
        <v>2</v>
      </c>
      <c r="L28" s="1009"/>
      <c r="M28" s="1008">
        <v>3</v>
      </c>
      <c r="N28" s="1009"/>
      <c r="O28" s="992">
        <v>4</v>
      </c>
      <c r="P28" s="993"/>
      <c r="Q28" s="478"/>
      <c r="R28" s="520" t="s">
        <v>1080</v>
      </c>
      <c r="S28" s="1002"/>
      <c r="T28" s="1003"/>
      <c r="U28" s="1002"/>
      <c r="V28" s="1003"/>
      <c r="W28" s="1002"/>
      <c r="X28" s="1003"/>
      <c r="Y28" s="1002"/>
      <c r="Z28" s="1003"/>
      <c r="AA28" s="1022">
        <v>1</v>
      </c>
      <c r="AB28" s="1023"/>
      <c r="AC28" s="1022">
        <v>2</v>
      </c>
      <c r="AD28" s="1023"/>
      <c r="AE28" s="1022">
        <v>3</v>
      </c>
      <c r="AF28" s="1023"/>
      <c r="AG28" s="518"/>
    </row>
    <row r="29" spans="1:33" s="473" customFormat="1" ht="14.25" customHeight="1">
      <c r="A29" s="517"/>
      <c r="B29" s="481"/>
      <c r="C29" s="1031">
        <v>5</v>
      </c>
      <c r="D29" s="1032"/>
      <c r="E29" s="1033">
        <v>6</v>
      </c>
      <c r="F29" s="1001"/>
      <c r="G29" s="997">
        <v>7</v>
      </c>
      <c r="H29" s="998"/>
      <c r="I29" s="997">
        <v>8</v>
      </c>
      <c r="J29" s="998"/>
      <c r="K29" s="997">
        <v>9</v>
      </c>
      <c r="L29" s="998"/>
      <c r="M29" s="997">
        <v>10</v>
      </c>
      <c r="N29" s="998"/>
      <c r="O29" s="992">
        <v>11</v>
      </c>
      <c r="P29" s="993"/>
      <c r="Q29" s="478"/>
      <c r="R29" s="491"/>
      <c r="S29" s="992">
        <v>4</v>
      </c>
      <c r="T29" s="1001"/>
      <c r="U29" s="992">
        <v>5</v>
      </c>
      <c r="V29" s="1001"/>
      <c r="W29" s="1002">
        <v>6</v>
      </c>
      <c r="X29" s="1003"/>
      <c r="Y29" s="997">
        <v>7</v>
      </c>
      <c r="Z29" s="998"/>
      <c r="AA29" s="997">
        <v>8</v>
      </c>
      <c r="AB29" s="998"/>
      <c r="AC29" s="997">
        <v>9</v>
      </c>
      <c r="AD29" s="998"/>
      <c r="AE29" s="992">
        <v>10</v>
      </c>
      <c r="AF29" s="993"/>
      <c r="AG29" s="518"/>
    </row>
    <row r="30" spans="1:33" s="473" customFormat="1" ht="14.25" customHeight="1">
      <c r="A30" s="517"/>
      <c r="B30" s="481">
        <v>4</v>
      </c>
      <c r="C30" s="992">
        <v>12</v>
      </c>
      <c r="D30" s="1001"/>
      <c r="E30" s="997">
        <v>13</v>
      </c>
      <c r="F30" s="998"/>
      <c r="G30" s="997">
        <v>14</v>
      </c>
      <c r="H30" s="998"/>
      <c r="I30" s="997">
        <v>15</v>
      </c>
      <c r="J30" s="998"/>
      <c r="K30" s="997">
        <v>16</v>
      </c>
      <c r="L30" s="998"/>
      <c r="M30" s="997">
        <v>17</v>
      </c>
      <c r="N30" s="998"/>
      <c r="O30" s="992">
        <v>18</v>
      </c>
      <c r="P30" s="993"/>
      <c r="Q30" s="478"/>
      <c r="R30" s="489">
        <v>10</v>
      </c>
      <c r="S30" s="992">
        <v>11</v>
      </c>
      <c r="T30" s="1001"/>
      <c r="U30" s="997">
        <v>12</v>
      </c>
      <c r="V30" s="998"/>
      <c r="W30" s="997">
        <v>13</v>
      </c>
      <c r="X30" s="998"/>
      <c r="Y30" s="997">
        <v>14</v>
      </c>
      <c r="Z30" s="998"/>
      <c r="AA30" s="997">
        <v>15</v>
      </c>
      <c r="AB30" s="998"/>
      <c r="AC30" s="997">
        <v>16</v>
      </c>
      <c r="AD30" s="998"/>
      <c r="AE30" s="992">
        <v>17</v>
      </c>
      <c r="AF30" s="993"/>
      <c r="AG30" s="518"/>
    </row>
    <row r="31" spans="1:33" s="473" customFormat="1" ht="14.25" customHeight="1">
      <c r="A31" s="517"/>
      <c r="B31" s="481" t="s">
        <v>1077</v>
      </c>
      <c r="C31" s="992">
        <v>19</v>
      </c>
      <c r="D31" s="1001"/>
      <c r="E31" s="997">
        <v>20</v>
      </c>
      <c r="F31" s="998"/>
      <c r="G31" s="997">
        <v>21</v>
      </c>
      <c r="H31" s="998"/>
      <c r="I31" s="997">
        <v>22</v>
      </c>
      <c r="J31" s="998"/>
      <c r="K31" s="997">
        <v>23</v>
      </c>
      <c r="L31" s="998"/>
      <c r="M31" s="997">
        <v>24</v>
      </c>
      <c r="N31" s="998"/>
      <c r="O31" s="992">
        <v>25</v>
      </c>
      <c r="P31" s="993"/>
      <c r="Q31" s="478"/>
      <c r="R31" s="488" t="s">
        <v>1077</v>
      </c>
      <c r="S31" s="992">
        <v>18</v>
      </c>
      <c r="T31" s="1001"/>
      <c r="U31" s="997">
        <v>19</v>
      </c>
      <c r="V31" s="998"/>
      <c r="W31" s="997">
        <v>20</v>
      </c>
      <c r="X31" s="998"/>
      <c r="Y31" s="997">
        <v>21</v>
      </c>
      <c r="Z31" s="998"/>
      <c r="AA31" s="997">
        <v>22</v>
      </c>
      <c r="AB31" s="998"/>
      <c r="AC31" s="997">
        <v>23</v>
      </c>
      <c r="AD31" s="998"/>
      <c r="AE31" s="992">
        <v>24</v>
      </c>
      <c r="AF31" s="993"/>
      <c r="AG31" s="518"/>
    </row>
    <row r="32" spans="1:33" s="473" customFormat="1" ht="14.25" customHeight="1">
      <c r="A32" s="517"/>
      <c r="B32" s="479">
        <v>21</v>
      </c>
      <c r="C32" s="1002">
        <v>26</v>
      </c>
      <c r="D32" s="1003"/>
      <c r="E32" s="997">
        <v>27</v>
      </c>
      <c r="F32" s="998"/>
      <c r="G32" s="997">
        <v>28</v>
      </c>
      <c r="H32" s="998"/>
      <c r="I32" s="997">
        <v>29</v>
      </c>
      <c r="J32" s="998"/>
      <c r="K32" s="992">
        <v>30</v>
      </c>
      <c r="L32" s="1001"/>
      <c r="M32" s="1030"/>
      <c r="N32" s="998"/>
      <c r="O32" s="1002"/>
      <c r="P32" s="1004"/>
      <c r="Q32" s="526"/>
      <c r="R32" s="487">
        <v>19</v>
      </c>
      <c r="S32" s="992">
        <v>25</v>
      </c>
      <c r="T32" s="1001"/>
      <c r="U32" s="997">
        <v>26</v>
      </c>
      <c r="V32" s="998"/>
      <c r="W32" s="997">
        <v>27</v>
      </c>
      <c r="X32" s="998"/>
      <c r="Y32" s="997">
        <v>28</v>
      </c>
      <c r="Z32" s="998"/>
      <c r="AA32" s="997">
        <v>29</v>
      </c>
      <c r="AB32" s="998"/>
      <c r="AC32" s="997">
        <v>30</v>
      </c>
      <c r="AD32" s="998"/>
      <c r="AE32" s="992">
        <v>31</v>
      </c>
      <c r="AF32" s="993"/>
      <c r="AG32" s="518"/>
    </row>
    <row r="33" spans="1:33" s="473" customFormat="1" ht="14.25" customHeight="1" thickBot="1">
      <c r="A33" s="517"/>
      <c r="B33" s="525"/>
      <c r="C33" s="1018"/>
      <c r="D33" s="1019"/>
      <c r="E33" s="988"/>
      <c r="F33" s="994"/>
      <c r="G33" s="988"/>
      <c r="H33" s="994"/>
      <c r="I33" s="988"/>
      <c r="J33" s="994"/>
      <c r="K33" s="988"/>
      <c r="L33" s="994"/>
      <c r="M33" s="988"/>
      <c r="N33" s="994"/>
      <c r="O33" s="988"/>
      <c r="P33" s="989"/>
      <c r="Q33" s="475"/>
      <c r="R33" s="521"/>
      <c r="S33" s="1028"/>
      <c r="T33" s="1029"/>
      <c r="U33" s="1025"/>
      <c r="V33" s="1026"/>
      <c r="W33" s="1025"/>
      <c r="X33" s="1026"/>
      <c r="Y33" s="1025"/>
      <c r="Z33" s="1026"/>
      <c r="AA33" s="1025"/>
      <c r="AB33" s="1026"/>
      <c r="AC33" s="1025"/>
      <c r="AD33" s="1026"/>
      <c r="AE33" s="1025"/>
      <c r="AF33" s="1027"/>
      <c r="AG33" s="518"/>
    </row>
    <row r="34" spans="1:33" s="473" customFormat="1" ht="14.25" customHeight="1">
      <c r="A34" s="517"/>
      <c r="B34" s="522" t="s">
        <v>1076</v>
      </c>
      <c r="C34" s="1012"/>
      <c r="D34" s="1013"/>
      <c r="E34" s="1012"/>
      <c r="F34" s="1013"/>
      <c r="G34" s="1012"/>
      <c r="H34" s="1013"/>
      <c r="I34" s="1012"/>
      <c r="J34" s="1013"/>
      <c r="K34" s="1012"/>
      <c r="L34" s="1013"/>
      <c r="M34" s="1022">
        <v>1</v>
      </c>
      <c r="N34" s="1023"/>
      <c r="O34" s="1010">
        <v>2</v>
      </c>
      <c r="P34" s="1011"/>
      <c r="Q34" s="478"/>
      <c r="R34" s="520" t="s">
        <v>1076</v>
      </c>
      <c r="S34" s="1010">
        <v>1</v>
      </c>
      <c r="T34" s="1024"/>
      <c r="U34" s="1012">
        <v>2</v>
      </c>
      <c r="V34" s="1013"/>
      <c r="W34" s="1012">
        <v>3</v>
      </c>
      <c r="X34" s="1013"/>
      <c r="Y34" s="1012">
        <v>4</v>
      </c>
      <c r="Z34" s="1013"/>
      <c r="AA34" s="1012">
        <v>5</v>
      </c>
      <c r="AB34" s="1013"/>
      <c r="AC34" s="1012">
        <v>6</v>
      </c>
      <c r="AD34" s="1013"/>
      <c r="AE34" s="1010">
        <v>7</v>
      </c>
      <c r="AF34" s="1011"/>
      <c r="AG34" s="518"/>
    </row>
    <row r="35" spans="1:33" s="473" customFormat="1" ht="14.25" customHeight="1">
      <c r="A35" s="517"/>
      <c r="B35" s="481"/>
      <c r="C35" s="992">
        <v>3</v>
      </c>
      <c r="D35" s="1001"/>
      <c r="E35" s="992">
        <v>4</v>
      </c>
      <c r="F35" s="1001"/>
      <c r="G35" s="997">
        <v>5</v>
      </c>
      <c r="H35" s="998"/>
      <c r="I35" s="997">
        <v>6</v>
      </c>
      <c r="J35" s="998"/>
      <c r="K35" s="997">
        <v>7</v>
      </c>
      <c r="L35" s="998"/>
      <c r="M35" s="997">
        <v>8</v>
      </c>
      <c r="N35" s="998"/>
      <c r="O35" s="1002">
        <v>9</v>
      </c>
      <c r="P35" s="1004"/>
      <c r="Q35" s="478"/>
      <c r="R35" s="491"/>
      <c r="S35" s="992">
        <v>8</v>
      </c>
      <c r="T35" s="1001"/>
      <c r="U35" s="997">
        <v>9</v>
      </c>
      <c r="V35" s="998"/>
      <c r="W35" s="997">
        <v>10</v>
      </c>
      <c r="X35" s="998"/>
      <c r="Y35" s="997">
        <v>11</v>
      </c>
      <c r="Z35" s="998"/>
      <c r="AA35" s="997">
        <v>12</v>
      </c>
      <c r="AB35" s="998"/>
      <c r="AC35" s="997">
        <v>13</v>
      </c>
      <c r="AD35" s="998"/>
      <c r="AE35" s="992">
        <v>14</v>
      </c>
      <c r="AF35" s="993"/>
      <c r="AG35" s="518"/>
    </row>
    <row r="36" spans="1:33" s="473" customFormat="1" ht="14.25" customHeight="1">
      <c r="A36" s="517"/>
      <c r="B36" s="481">
        <v>5</v>
      </c>
      <c r="C36" s="992">
        <v>10</v>
      </c>
      <c r="D36" s="1001"/>
      <c r="E36" s="997">
        <v>11</v>
      </c>
      <c r="F36" s="998"/>
      <c r="G36" s="997">
        <v>12</v>
      </c>
      <c r="H36" s="998"/>
      <c r="I36" s="997">
        <v>13</v>
      </c>
      <c r="J36" s="998"/>
      <c r="K36" s="997">
        <v>14</v>
      </c>
      <c r="L36" s="998"/>
      <c r="M36" s="997">
        <v>15</v>
      </c>
      <c r="N36" s="998"/>
      <c r="O36" s="992">
        <v>16</v>
      </c>
      <c r="P36" s="993"/>
      <c r="Q36" s="478"/>
      <c r="R36" s="489">
        <v>11</v>
      </c>
      <c r="S36" s="992">
        <v>15</v>
      </c>
      <c r="T36" s="1001"/>
      <c r="U36" s="997">
        <v>16</v>
      </c>
      <c r="V36" s="998"/>
      <c r="W36" s="997">
        <v>17</v>
      </c>
      <c r="X36" s="998"/>
      <c r="Y36" s="997">
        <v>18</v>
      </c>
      <c r="Z36" s="998"/>
      <c r="AA36" s="997">
        <v>19</v>
      </c>
      <c r="AB36" s="998"/>
      <c r="AC36" s="997">
        <v>20</v>
      </c>
      <c r="AD36" s="998"/>
      <c r="AE36" s="992">
        <v>21</v>
      </c>
      <c r="AF36" s="993"/>
      <c r="AG36" s="518"/>
    </row>
    <row r="37" spans="1:33" s="473" customFormat="1" ht="14.25" customHeight="1">
      <c r="A37" s="517"/>
      <c r="B37" s="481" t="s">
        <v>1077</v>
      </c>
      <c r="C37" s="992">
        <v>17</v>
      </c>
      <c r="D37" s="1001"/>
      <c r="E37" s="997">
        <v>18</v>
      </c>
      <c r="F37" s="998"/>
      <c r="G37" s="997">
        <v>19</v>
      </c>
      <c r="H37" s="998"/>
      <c r="I37" s="997">
        <v>20</v>
      </c>
      <c r="J37" s="998"/>
      <c r="K37" s="997">
        <v>21</v>
      </c>
      <c r="L37" s="998"/>
      <c r="M37" s="997">
        <v>22</v>
      </c>
      <c r="N37" s="998"/>
      <c r="O37" s="992">
        <v>23</v>
      </c>
      <c r="P37" s="993"/>
      <c r="Q37" s="478"/>
      <c r="R37" s="488" t="s">
        <v>1077</v>
      </c>
      <c r="S37" s="992">
        <v>22</v>
      </c>
      <c r="T37" s="1001"/>
      <c r="U37" s="997">
        <v>23</v>
      </c>
      <c r="V37" s="998"/>
      <c r="W37" s="997">
        <v>24</v>
      </c>
      <c r="X37" s="998"/>
      <c r="Y37" s="997">
        <v>25</v>
      </c>
      <c r="Z37" s="998"/>
      <c r="AA37" s="997">
        <v>26</v>
      </c>
      <c r="AB37" s="998"/>
      <c r="AC37" s="997">
        <v>27</v>
      </c>
      <c r="AD37" s="998"/>
      <c r="AE37" s="992">
        <v>28</v>
      </c>
      <c r="AF37" s="993"/>
      <c r="AG37" s="518"/>
    </row>
    <row r="38" spans="1:33" s="473" customFormat="1" ht="14.25" customHeight="1">
      <c r="A38" s="517"/>
      <c r="B38" s="479">
        <v>20</v>
      </c>
      <c r="C38" s="992">
        <v>24</v>
      </c>
      <c r="D38" s="1001"/>
      <c r="E38" s="997">
        <v>25</v>
      </c>
      <c r="F38" s="998"/>
      <c r="G38" s="997">
        <v>26</v>
      </c>
      <c r="H38" s="998"/>
      <c r="I38" s="997">
        <v>27</v>
      </c>
      <c r="J38" s="998"/>
      <c r="K38" s="997">
        <v>28</v>
      </c>
      <c r="L38" s="998"/>
      <c r="M38" s="997">
        <v>29</v>
      </c>
      <c r="N38" s="998"/>
      <c r="O38" s="992">
        <v>30</v>
      </c>
      <c r="P38" s="993"/>
      <c r="Q38" s="478"/>
      <c r="R38" s="487">
        <v>21</v>
      </c>
      <c r="S38" s="992">
        <v>29</v>
      </c>
      <c r="T38" s="1001"/>
      <c r="U38" s="1002">
        <v>30</v>
      </c>
      <c r="V38" s="1003"/>
      <c r="W38" s="1002"/>
      <c r="X38" s="1003"/>
      <c r="Y38" s="1020"/>
      <c r="Z38" s="1021"/>
      <c r="AA38" s="997"/>
      <c r="AB38" s="998"/>
      <c r="AC38" s="997"/>
      <c r="AD38" s="998"/>
      <c r="AE38" s="997"/>
      <c r="AF38" s="1017"/>
      <c r="AG38" s="518"/>
    </row>
    <row r="39" spans="1:33" s="473" customFormat="1" ht="14.25" customHeight="1" thickBot="1">
      <c r="A39" s="517"/>
      <c r="B39" s="525"/>
      <c r="C39" s="992">
        <v>31</v>
      </c>
      <c r="D39" s="1001"/>
      <c r="E39" s="988"/>
      <c r="F39" s="994"/>
      <c r="G39" s="988"/>
      <c r="H39" s="994"/>
      <c r="I39" s="988"/>
      <c r="J39" s="994"/>
      <c r="K39" s="988"/>
      <c r="L39" s="994"/>
      <c r="M39" s="988"/>
      <c r="N39" s="994"/>
      <c r="O39" s="988"/>
      <c r="P39" s="989"/>
      <c r="Q39" s="475"/>
      <c r="R39" s="521"/>
      <c r="S39" s="1018"/>
      <c r="T39" s="1019"/>
      <c r="U39" s="988"/>
      <c r="V39" s="994"/>
      <c r="W39" s="988"/>
      <c r="X39" s="994"/>
      <c r="Y39" s="988"/>
      <c r="Z39" s="994"/>
      <c r="AA39" s="988"/>
      <c r="AB39" s="994"/>
      <c r="AC39" s="988"/>
      <c r="AD39" s="994"/>
      <c r="AE39" s="988"/>
      <c r="AF39" s="989"/>
      <c r="AG39" s="518"/>
    </row>
    <row r="40" spans="1:33" s="473" customFormat="1" ht="14.25" customHeight="1">
      <c r="A40" s="517"/>
      <c r="B40" s="522" t="s">
        <v>1076</v>
      </c>
      <c r="C40" s="1008"/>
      <c r="D40" s="1009"/>
      <c r="E40" s="1012">
        <v>1</v>
      </c>
      <c r="F40" s="1013"/>
      <c r="G40" s="1012">
        <v>2</v>
      </c>
      <c r="H40" s="1013"/>
      <c r="I40" s="1008">
        <v>3</v>
      </c>
      <c r="J40" s="1009"/>
      <c r="K40" s="1008">
        <v>4</v>
      </c>
      <c r="L40" s="1009"/>
      <c r="M40" s="1008">
        <v>5</v>
      </c>
      <c r="N40" s="1009"/>
      <c r="O40" s="1010">
        <v>6</v>
      </c>
      <c r="P40" s="1011"/>
      <c r="Q40" s="478"/>
      <c r="R40" s="522" t="s">
        <v>1075</v>
      </c>
      <c r="S40" s="1008"/>
      <c r="T40" s="1016"/>
      <c r="U40" s="1012"/>
      <c r="V40" s="1013"/>
      <c r="W40" s="1008">
        <v>1</v>
      </c>
      <c r="X40" s="1009"/>
      <c r="Y40" s="1008">
        <v>2</v>
      </c>
      <c r="Z40" s="1009"/>
      <c r="AA40" s="1008">
        <v>3</v>
      </c>
      <c r="AB40" s="1009"/>
      <c r="AC40" s="1008">
        <v>4</v>
      </c>
      <c r="AD40" s="1009"/>
      <c r="AE40" s="1010">
        <v>5</v>
      </c>
      <c r="AF40" s="1011"/>
      <c r="AG40" s="518"/>
    </row>
    <row r="41" spans="1:33" s="473" customFormat="1" ht="14.25" customHeight="1">
      <c r="A41" s="517"/>
      <c r="B41" s="481"/>
      <c r="C41" s="992">
        <v>7</v>
      </c>
      <c r="D41" s="1001"/>
      <c r="E41" s="997">
        <v>8</v>
      </c>
      <c r="F41" s="998"/>
      <c r="G41" s="997">
        <v>9</v>
      </c>
      <c r="H41" s="998"/>
      <c r="I41" s="997">
        <v>10</v>
      </c>
      <c r="J41" s="998"/>
      <c r="K41" s="997">
        <v>11</v>
      </c>
      <c r="L41" s="998"/>
      <c r="M41" s="997">
        <v>12</v>
      </c>
      <c r="N41" s="998"/>
      <c r="O41" s="1014">
        <v>13</v>
      </c>
      <c r="P41" s="1015"/>
      <c r="Q41" s="478"/>
      <c r="R41" s="527"/>
      <c r="S41" s="992">
        <v>6</v>
      </c>
      <c r="T41" s="1001"/>
      <c r="U41" s="997">
        <v>7</v>
      </c>
      <c r="V41" s="998"/>
      <c r="W41" s="997">
        <v>8</v>
      </c>
      <c r="X41" s="998"/>
      <c r="Y41" s="997">
        <v>9</v>
      </c>
      <c r="Z41" s="998"/>
      <c r="AA41" s="997">
        <v>10</v>
      </c>
      <c r="AB41" s="998"/>
      <c r="AC41" s="997">
        <v>11</v>
      </c>
      <c r="AD41" s="998"/>
      <c r="AE41" s="992">
        <v>12</v>
      </c>
      <c r="AF41" s="993"/>
      <c r="AG41" s="518"/>
    </row>
    <row r="42" spans="1:33" s="473" customFormat="1" ht="14.25" customHeight="1">
      <c r="A42" s="517"/>
      <c r="B42" s="481">
        <v>6</v>
      </c>
      <c r="C42" s="992">
        <v>14</v>
      </c>
      <c r="D42" s="1001"/>
      <c r="E42" s="997">
        <v>15</v>
      </c>
      <c r="F42" s="998"/>
      <c r="G42" s="997">
        <v>16</v>
      </c>
      <c r="H42" s="998"/>
      <c r="I42" s="997">
        <v>17</v>
      </c>
      <c r="J42" s="998"/>
      <c r="K42" s="997">
        <v>18</v>
      </c>
      <c r="L42" s="998"/>
      <c r="M42" s="992">
        <v>19</v>
      </c>
      <c r="N42" s="1001"/>
      <c r="O42" s="990">
        <v>20</v>
      </c>
      <c r="P42" s="1005"/>
      <c r="Q42" s="478"/>
      <c r="R42" s="482">
        <v>12</v>
      </c>
      <c r="S42" s="992">
        <v>13</v>
      </c>
      <c r="T42" s="1001"/>
      <c r="U42" s="997">
        <v>14</v>
      </c>
      <c r="V42" s="998"/>
      <c r="W42" s="997">
        <v>15</v>
      </c>
      <c r="X42" s="998"/>
      <c r="Y42" s="997">
        <v>16</v>
      </c>
      <c r="Z42" s="998"/>
      <c r="AA42" s="997">
        <v>17</v>
      </c>
      <c r="AB42" s="998"/>
      <c r="AC42" s="997">
        <v>18</v>
      </c>
      <c r="AD42" s="998"/>
      <c r="AE42" s="992">
        <v>19</v>
      </c>
      <c r="AF42" s="993"/>
      <c r="AG42" s="518"/>
    </row>
    <row r="43" spans="1:33" s="473" customFormat="1" ht="14.25" customHeight="1">
      <c r="A43" s="517"/>
      <c r="B43" s="481" t="s">
        <v>1077</v>
      </c>
      <c r="C43" s="992">
        <v>21</v>
      </c>
      <c r="D43" s="1001"/>
      <c r="E43" s="997">
        <v>22</v>
      </c>
      <c r="F43" s="998"/>
      <c r="G43" s="997">
        <v>23</v>
      </c>
      <c r="H43" s="998"/>
      <c r="I43" s="997">
        <v>24</v>
      </c>
      <c r="J43" s="998"/>
      <c r="K43" s="997">
        <v>25</v>
      </c>
      <c r="L43" s="998"/>
      <c r="M43" s="997">
        <v>26</v>
      </c>
      <c r="N43" s="998"/>
      <c r="O43" s="992">
        <v>27</v>
      </c>
      <c r="P43" s="993"/>
      <c r="Q43" s="478"/>
      <c r="R43" s="480" t="s">
        <v>1077</v>
      </c>
      <c r="S43" s="992">
        <v>20</v>
      </c>
      <c r="T43" s="1001"/>
      <c r="U43" s="997">
        <v>21</v>
      </c>
      <c r="V43" s="998"/>
      <c r="W43" s="997">
        <v>22</v>
      </c>
      <c r="X43" s="998"/>
      <c r="Y43" s="997">
        <v>23</v>
      </c>
      <c r="Z43" s="998"/>
      <c r="AA43" s="997">
        <v>24</v>
      </c>
      <c r="AB43" s="998"/>
      <c r="AC43" s="1006">
        <v>25</v>
      </c>
      <c r="AD43" s="1007"/>
      <c r="AE43" s="992">
        <v>26</v>
      </c>
      <c r="AF43" s="993"/>
      <c r="AG43" s="518"/>
    </row>
    <row r="44" spans="1:33" s="473" customFormat="1" ht="14.25" customHeight="1">
      <c r="A44" s="517"/>
      <c r="B44" s="479">
        <v>21</v>
      </c>
      <c r="C44" s="992">
        <v>28</v>
      </c>
      <c r="D44" s="1001"/>
      <c r="E44" s="1002">
        <v>29</v>
      </c>
      <c r="F44" s="1003"/>
      <c r="G44" s="1002">
        <v>30</v>
      </c>
      <c r="H44" s="1003"/>
      <c r="I44" s="1002"/>
      <c r="J44" s="1003"/>
      <c r="K44" s="1002"/>
      <c r="L44" s="1003"/>
      <c r="M44" s="1002"/>
      <c r="N44" s="1003"/>
      <c r="O44" s="1002"/>
      <c r="P44" s="1004"/>
      <c r="Q44" s="478"/>
      <c r="R44" s="477">
        <v>23</v>
      </c>
      <c r="S44" s="1002">
        <v>27</v>
      </c>
      <c r="T44" s="1003"/>
      <c r="U44" s="997">
        <v>28</v>
      </c>
      <c r="V44" s="998"/>
      <c r="W44" s="997">
        <v>29</v>
      </c>
      <c r="X44" s="998"/>
      <c r="Y44" s="997">
        <v>30</v>
      </c>
      <c r="Z44" s="998"/>
      <c r="AA44" s="992">
        <v>31</v>
      </c>
      <c r="AB44" s="1001"/>
      <c r="AC44" s="990">
        <v>1</v>
      </c>
      <c r="AD44" s="991"/>
      <c r="AE44" s="992">
        <v>2</v>
      </c>
      <c r="AF44" s="993"/>
      <c r="AG44" s="518"/>
    </row>
    <row r="45" spans="1:33" s="473" customFormat="1" ht="14.25" customHeight="1" thickBot="1">
      <c r="A45" s="517"/>
      <c r="B45" s="528"/>
      <c r="C45" s="995"/>
      <c r="D45" s="996"/>
      <c r="E45" s="988"/>
      <c r="F45" s="994"/>
      <c r="G45" s="988"/>
      <c r="H45" s="994"/>
      <c r="I45" s="988"/>
      <c r="J45" s="994"/>
      <c r="K45" s="988"/>
      <c r="L45" s="994"/>
      <c r="M45" s="988"/>
      <c r="N45" s="994"/>
      <c r="O45" s="988"/>
      <c r="P45" s="989"/>
      <c r="Q45" s="475"/>
      <c r="R45" s="529"/>
      <c r="S45" s="999">
        <v>3</v>
      </c>
      <c r="T45" s="1000"/>
      <c r="U45" s="988"/>
      <c r="V45" s="994"/>
      <c r="W45" s="988"/>
      <c r="X45" s="994"/>
      <c r="Y45" s="988"/>
      <c r="Z45" s="994"/>
      <c r="AA45" s="988"/>
      <c r="AB45" s="994"/>
      <c r="AC45" s="988"/>
      <c r="AD45" s="994"/>
      <c r="AE45" s="988"/>
      <c r="AF45" s="989"/>
      <c r="AG45" s="518"/>
    </row>
    <row r="46" spans="1:33" s="467" customFormat="1" ht="7.5" customHeight="1" thickBot="1">
      <c r="A46" s="530"/>
      <c r="B46" s="468"/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  <c r="P46" s="531"/>
      <c r="Q46" s="472"/>
      <c r="R46" s="531"/>
      <c r="S46" s="468"/>
      <c r="T46" s="468"/>
      <c r="U46" s="468"/>
      <c r="V46" s="468"/>
      <c r="W46" s="468"/>
      <c r="X46" s="468"/>
      <c r="Y46" s="468"/>
      <c r="Z46" s="468"/>
      <c r="AA46" s="468"/>
      <c r="AB46" s="468"/>
      <c r="AC46" s="468"/>
      <c r="AD46" s="468"/>
      <c r="AE46" s="468"/>
      <c r="AF46" s="468"/>
      <c r="AG46" s="532"/>
    </row>
    <row r="47" spans="1:33" ht="15.75" customHeight="1" thickBot="1">
      <c r="A47" s="512"/>
      <c r="B47" s="789" t="s">
        <v>392</v>
      </c>
      <c r="C47" s="790"/>
      <c r="D47" s="791"/>
      <c r="E47" s="534">
        <v>1</v>
      </c>
      <c r="F47" s="534">
        <v>2</v>
      </c>
      <c r="G47" s="534">
        <v>3</v>
      </c>
      <c r="H47" s="534">
        <v>4</v>
      </c>
      <c r="I47" s="534">
        <v>5</v>
      </c>
      <c r="J47" s="534">
        <v>6</v>
      </c>
      <c r="K47" s="533">
        <v>7</v>
      </c>
      <c r="L47" s="534">
        <v>8</v>
      </c>
      <c r="M47" s="534">
        <v>9</v>
      </c>
      <c r="N47" s="534">
        <v>10</v>
      </c>
      <c r="O47" s="534">
        <v>11</v>
      </c>
      <c r="P47" s="534">
        <v>12</v>
      </c>
      <c r="Q47" s="534" t="s">
        <v>393</v>
      </c>
      <c r="R47" s="533" t="s">
        <v>394</v>
      </c>
      <c r="S47" s="792" t="s">
        <v>1081</v>
      </c>
      <c r="T47" s="980"/>
      <c r="U47" s="981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14"/>
    </row>
    <row r="48" spans="1:33" ht="15.75" customHeight="1" thickTop="1">
      <c r="A48" s="512"/>
      <c r="B48" s="794" t="s">
        <v>1016</v>
      </c>
      <c r="C48" s="795"/>
      <c r="D48" s="796"/>
      <c r="E48" s="535">
        <v>21</v>
      </c>
      <c r="F48" s="535">
        <v>17</v>
      </c>
      <c r="G48" s="535">
        <v>21</v>
      </c>
      <c r="H48" s="535">
        <v>20</v>
      </c>
      <c r="I48" s="535">
        <v>22</v>
      </c>
      <c r="J48" s="535">
        <v>20</v>
      </c>
      <c r="K48" s="535">
        <v>23</v>
      </c>
      <c r="L48" s="535">
        <v>22</v>
      </c>
      <c r="M48" s="535">
        <v>21</v>
      </c>
      <c r="N48" s="535">
        <v>22</v>
      </c>
      <c r="O48" s="535">
        <v>21</v>
      </c>
      <c r="P48" s="535">
        <v>20</v>
      </c>
      <c r="Q48" s="536">
        <f t="shared" ref="Q48:Q56" si="0">SUM(E48:P48)</f>
        <v>250</v>
      </c>
      <c r="R48" s="537">
        <v>8</v>
      </c>
      <c r="S48" s="982">
        <f>R48*Q48</f>
        <v>2000</v>
      </c>
      <c r="T48" s="983"/>
      <c r="U48" s="984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14"/>
    </row>
    <row r="49" spans="1:34" ht="15.75" customHeight="1">
      <c r="A49" s="512"/>
      <c r="B49" s="800" t="s">
        <v>1058</v>
      </c>
      <c r="C49" s="801"/>
      <c r="D49" s="802"/>
      <c r="E49" s="538">
        <v>20</v>
      </c>
      <c r="F49" s="538">
        <v>19</v>
      </c>
      <c r="G49" s="538">
        <v>21</v>
      </c>
      <c r="H49" s="538">
        <v>21</v>
      </c>
      <c r="I49" s="538">
        <v>21</v>
      </c>
      <c r="J49" s="538">
        <v>20</v>
      </c>
      <c r="K49" s="538">
        <v>23</v>
      </c>
      <c r="L49" s="538">
        <v>20</v>
      </c>
      <c r="M49" s="538">
        <v>22</v>
      </c>
      <c r="N49" s="538">
        <v>20</v>
      </c>
      <c r="O49" s="538">
        <v>20</v>
      </c>
      <c r="P49" s="538">
        <v>23</v>
      </c>
      <c r="Q49" s="539">
        <f t="shared" si="0"/>
        <v>250</v>
      </c>
      <c r="R49" s="540">
        <v>8</v>
      </c>
      <c r="S49" s="985">
        <f>R49*Q49</f>
        <v>2000</v>
      </c>
      <c r="T49" s="986"/>
      <c r="U49" s="987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14"/>
    </row>
    <row r="50" spans="1:34" ht="15.75" customHeight="1">
      <c r="A50" s="512"/>
      <c r="B50" s="778" t="s">
        <v>1082</v>
      </c>
      <c r="C50" s="779"/>
      <c r="D50" s="780"/>
      <c r="E50" s="541">
        <f>B$14</f>
        <v>21</v>
      </c>
      <c r="F50" s="541">
        <f>B$20</f>
        <v>17</v>
      </c>
      <c r="G50" s="541">
        <f>B$26</f>
        <v>22</v>
      </c>
      <c r="H50" s="541">
        <f>B$32</f>
        <v>21</v>
      </c>
      <c r="I50" s="541">
        <f>B$38</f>
        <v>20</v>
      </c>
      <c r="J50" s="541">
        <f>B$44</f>
        <v>21</v>
      </c>
      <c r="K50" s="541">
        <f>R$14</f>
        <v>23</v>
      </c>
      <c r="L50" s="541">
        <f>R$20</f>
        <v>21</v>
      </c>
      <c r="M50" s="541">
        <f>R$26</f>
        <v>20</v>
      </c>
      <c r="N50" s="541">
        <f>R$32</f>
        <v>19</v>
      </c>
      <c r="O50" s="541">
        <f>R$38</f>
        <v>21</v>
      </c>
      <c r="P50" s="541">
        <f>R$44</f>
        <v>23</v>
      </c>
      <c r="Q50" s="542">
        <f t="shared" si="0"/>
        <v>249</v>
      </c>
      <c r="R50" s="543">
        <v>8</v>
      </c>
      <c r="S50" s="974">
        <f>R50*Q50</f>
        <v>1992</v>
      </c>
      <c r="T50" s="975"/>
      <c r="U50" s="976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14"/>
    </row>
    <row r="51" spans="1:34" ht="15.75" customHeight="1">
      <c r="A51" s="512"/>
      <c r="B51" s="773" t="s">
        <v>1018</v>
      </c>
      <c r="C51" s="774"/>
      <c r="D51" s="775"/>
      <c r="E51" s="536">
        <f t="shared" ref="E51:P53" si="1">E54-E48</f>
        <v>10</v>
      </c>
      <c r="F51" s="536">
        <f t="shared" si="1"/>
        <v>11</v>
      </c>
      <c r="G51" s="536">
        <f t="shared" si="1"/>
        <v>10</v>
      </c>
      <c r="H51" s="536">
        <f t="shared" si="1"/>
        <v>10</v>
      </c>
      <c r="I51" s="536">
        <f t="shared" si="1"/>
        <v>9</v>
      </c>
      <c r="J51" s="536">
        <f t="shared" si="1"/>
        <v>10</v>
      </c>
      <c r="K51" s="536">
        <f t="shared" si="1"/>
        <v>8</v>
      </c>
      <c r="L51" s="536">
        <f t="shared" si="1"/>
        <v>9</v>
      </c>
      <c r="M51" s="536">
        <f t="shared" si="1"/>
        <v>9</v>
      </c>
      <c r="N51" s="536">
        <f t="shared" si="1"/>
        <v>9</v>
      </c>
      <c r="O51" s="536">
        <f t="shared" si="1"/>
        <v>9</v>
      </c>
      <c r="P51" s="536">
        <f t="shared" si="1"/>
        <v>11</v>
      </c>
      <c r="Q51" s="536">
        <f t="shared" si="0"/>
        <v>115</v>
      </c>
      <c r="R51" s="544" t="s">
        <v>1083</v>
      </c>
      <c r="S51" s="971" t="s">
        <v>1083</v>
      </c>
      <c r="T51" s="972"/>
      <c r="U51" s="973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14"/>
    </row>
    <row r="52" spans="1:34" ht="15.75" customHeight="1">
      <c r="A52" s="545"/>
      <c r="B52" s="784" t="s">
        <v>1084</v>
      </c>
      <c r="C52" s="785"/>
      <c r="D52" s="786"/>
      <c r="E52" s="539">
        <f t="shared" si="1"/>
        <v>11</v>
      </c>
      <c r="F52" s="539">
        <f t="shared" si="1"/>
        <v>9</v>
      </c>
      <c r="G52" s="539">
        <f t="shared" si="1"/>
        <v>10</v>
      </c>
      <c r="H52" s="539">
        <f t="shared" si="1"/>
        <v>9</v>
      </c>
      <c r="I52" s="539">
        <f t="shared" si="1"/>
        <v>10</v>
      </c>
      <c r="J52" s="539">
        <f t="shared" si="1"/>
        <v>10</v>
      </c>
      <c r="K52" s="539">
        <f t="shared" si="1"/>
        <v>8</v>
      </c>
      <c r="L52" s="539">
        <f t="shared" si="1"/>
        <v>11</v>
      </c>
      <c r="M52" s="539">
        <f t="shared" si="1"/>
        <v>8</v>
      </c>
      <c r="N52" s="539">
        <f t="shared" si="1"/>
        <v>11</v>
      </c>
      <c r="O52" s="539">
        <f t="shared" si="1"/>
        <v>10</v>
      </c>
      <c r="P52" s="539">
        <f t="shared" si="1"/>
        <v>8</v>
      </c>
      <c r="Q52" s="539">
        <f t="shared" si="0"/>
        <v>115</v>
      </c>
      <c r="R52" s="546" t="s">
        <v>1083</v>
      </c>
      <c r="S52" s="977" t="s">
        <v>1083</v>
      </c>
      <c r="T52" s="978"/>
      <c r="U52" s="979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14"/>
      <c r="AH52" s="547"/>
    </row>
    <row r="53" spans="1:34" ht="15.75" customHeight="1">
      <c r="A53" s="545"/>
      <c r="B53" s="768" t="s">
        <v>1085</v>
      </c>
      <c r="C53" s="769"/>
      <c r="D53" s="770"/>
      <c r="E53" s="543">
        <f t="shared" si="1"/>
        <v>10</v>
      </c>
      <c r="F53" s="543">
        <f t="shared" si="1"/>
        <v>11</v>
      </c>
      <c r="G53" s="543">
        <f t="shared" si="1"/>
        <v>9</v>
      </c>
      <c r="H53" s="543">
        <f t="shared" si="1"/>
        <v>9</v>
      </c>
      <c r="I53" s="543">
        <f t="shared" si="1"/>
        <v>11</v>
      </c>
      <c r="J53" s="543">
        <f t="shared" si="1"/>
        <v>9</v>
      </c>
      <c r="K53" s="543">
        <f t="shared" si="1"/>
        <v>8</v>
      </c>
      <c r="L53" s="543">
        <f t="shared" si="1"/>
        <v>10</v>
      </c>
      <c r="M53" s="543">
        <f t="shared" si="1"/>
        <v>10</v>
      </c>
      <c r="N53" s="543">
        <f t="shared" si="1"/>
        <v>12</v>
      </c>
      <c r="O53" s="543">
        <f t="shared" si="1"/>
        <v>9</v>
      </c>
      <c r="P53" s="543">
        <f t="shared" si="1"/>
        <v>8</v>
      </c>
      <c r="Q53" s="543">
        <f t="shared" si="0"/>
        <v>116</v>
      </c>
      <c r="R53" s="548" t="s">
        <v>1083</v>
      </c>
      <c r="S53" s="968" t="s">
        <v>1083</v>
      </c>
      <c r="T53" s="969"/>
      <c r="U53" s="970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14"/>
      <c r="AH53" s="547"/>
    </row>
    <row r="54" spans="1:34" ht="15.75" customHeight="1">
      <c r="A54" s="545"/>
      <c r="B54" s="773" t="s">
        <v>1019</v>
      </c>
      <c r="C54" s="774"/>
      <c r="D54" s="775"/>
      <c r="E54" s="536">
        <v>31</v>
      </c>
      <c r="F54" s="536">
        <v>28</v>
      </c>
      <c r="G54" s="536">
        <v>31</v>
      </c>
      <c r="H54" s="536">
        <v>30</v>
      </c>
      <c r="I54" s="536">
        <v>31</v>
      </c>
      <c r="J54" s="536">
        <v>30</v>
      </c>
      <c r="K54" s="536">
        <v>31</v>
      </c>
      <c r="L54" s="536">
        <v>31</v>
      </c>
      <c r="M54" s="536">
        <v>30</v>
      </c>
      <c r="N54" s="536">
        <v>31</v>
      </c>
      <c r="O54" s="536">
        <v>30</v>
      </c>
      <c r="P54" s="536">
        <v>31</v>
      </c>
      <c r="Q54" s="536">
        <f t="shared" si="0"/>
        <v>365</v>
      </c>
      <c r="R54" s="544" t="s">
        <v>1083</v>
      </c>
      <c r="S54" s="971" t="s">
        <v>1083</v>
      </c>
      <c r="T54" s="972"/>
      <c r="U54" s="973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14"/>
      <c r="AH54" s="547"/>
    </row>
    <row r="55" spans="1:34" ht="15.75" customHeight="1">
      <c r="A55" s="512"/>
      <c r="B55" s="778" t="s">
        <v>1086</v>
      </c>
      <c r="C55" s="779"/>
      <c r="D55" s="780"/>
      <c r="E55" s="541">
        <v>31</v>
      </c>
      <c r="F55" s="541">
        <v>28</v>
      </c>
      <c r="G55" s="541">
        <v>31</v>
      </c>
      <c r="H55" s="541">
        <v>30</v>
      </c>
      <c r="I55" s="541">
        <v>31</v>
      </c>
      <c r="J55" s="541">
        <v>30</v>
      </c>
      <c r="K55" s="541">
        <v>31</v>
      </c>
      <c r="L55" s="541">
        <v>31</v>
      </c>
      <c r="M55" s="541">
        <v>30</v>
      </c>
      <c r="N55" s="541">
        <v>31</v>
      </c>
      <c r="O55" s="541">
        <v>30</v>
      </c>
      <c r="P55" s="541">
        <v>31</v>
      </c>
      <c r="Q55" s="542">
        <f t="shared" si="0"/>
        <v>365</v>
      </c>
      <c r="R55" s="543" t="s">
        <v>1083</v>
      </c>
      <c r="S55" s="974" t="s">
        <v>1083</v>
      </c>
      <c r="T55" s="975"/>
      <c r="U55" s="976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14"/>
    </row>
    <row r="56" spans="1:34" ht="15.75" customHeight="1" thickBot="1">
      <c r="A56" s="512"/>
      <c r="B56" s="759" t="s">
        <v>1087</v>
      </c>
      <c r="C56" s="760"/>
      <c r="D56" s="761"/>
      <c r="E56" s="549">
        <v>31</v>
      </c>
      <c r="F56" s="549">
        <v>28</v>
      </c>
      <c r="G56" s="549">
        <v>31</v>
      </c>
      <c r="H56" s="549">
        <v>30</v>
      </c>
      <c r="I56" s="549">
        <v>31</v>
      </c>
      <c r="J56" s="549">
        <v>30</v>
      </c>
      <c r="K56" s="549">
        <v>31</v>
      </c>
      <c r="L56" s="549">
        <v>31</v>
      </c>
      <c r="M56" s="549">
        <v>30</v>
      </c>
      <c r="N56" s="549">
        <v>31</v>
      </c>
      <c r="O56" s="549">
        <v>30</v>
      </c>
      <c r="P56" s="549">
        <v>31</v>
      </c>
      <c r="Q56" s="550">
        <f t="shared" si="0"/>
        <v>365</v>
      </c>
      <c r="R56" s="551" t="s">
        <v>1083</v>
      </c>
      <c r="S56" s="965" t="s">
        <v>1083</v>
      </c>
      <c r="T56" s="966"/>
      <c r="U56" s="967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14"/>
    </row>
    <row r="57" spans="1:34" ht="13.5" customHeight="1">
      <c r="A57" s="512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3"/>
      <c r="AE57" s="463"/>
      <c r="AF57" s="463"/>
      <c r="AG57" s="514"/>
    </row>
    <row r="58" spans="1:34" ht="13.5" customHeight="1" thickBot="1">
      <c r="A58" s="765" t="s">
        <v>1088</v>
      </c>
      <c r="B58" s="766"/>
      <c r="C58" s="766"/>
      <c r="D58" s="766"/>
      <c r="E58" s="766"/>
      <c r="F58" s="766"/>
      <c r="G58" s="766"/>
      <c r="H58" s="766"/>
      <c r="I58" s="766"/>
      <c r="J58" s="766"/>
      <c r="K58" s="766"/>
      <c r="L58" s="766"/>
      <c r="M58" s="766"/>
      <c r="N58" s="766"/>
      <c r="O58" s="766"/>
      <c r="P58" s="766"/>
      <c r="Q58" s="766"/>
      <c r="R58" s="766"/>
      <c r="S58" s="766"/>
      <c r="T58" s="766"/>
      <c r="U58" s="766"/>
      <c r="V58" s="766"/>
      <c r="W58" s="766"/>
      <c r="X58" s="766"/>
      <c r="Y58" s="766"/>
      <c r="Z58" s="766"/>
      <c r="AA58" s="766"/>
      <c r="AB58" s="766"/>
      <c r="AC58" s="766"/>
      <c r="AD58" s="766"/>
      <c r="AE58" s="766"/>
      <c r="AF58" s="766"/>
      <c r="AG58" s="767"/>
    </row>
  </sheetData>
  <mergeCells count="572">
    <mergeCell ref="A1:U4"/>
    <mergeCell ref="V1:X1"/>
    <mergeCell ref="Y1:AA1"/>
    <mergeCell ref="AB1:AD1"/>
    <mergeCell ref="AE1:AG1"/>
    <mergeCell ref="V2:X4"/>
    <mergeCell ref="Y2:AA4"/>
    <mergeCell ref="AB2:AD4"/>
    <mergeCell ref="AE2:AG4"/>
    <mergeCell ref="B6:AF6"/>
    <mergeCell ref="C7:E7"/>
    <mergeCell ref="G7:H7"/>
    <mergeCell ref="I7:K7"/>
    <mergeCell ref="M7:N7"/>
    <mergeCell ref="O7:R7"/>
    <mergeCell ref="S7:T7"/>
    <mergeCell ref="U7:Y7"/>
    <mergeCell ref="B8:B9"/>
    <mergeCell ref="C8:D8"/>
    <mergeCell ref="E8:F8"/>
    <mergeCell ref="G8:H8"/>
    <mergeCell ref="G9:H9"/>
    <mergeCell ref="I8:J8"/>
    <mergeCell ref="O8:P8"/>
    <mergeCell ref="R8:R9"/>
    <mergeCell ref="S8:T8"/>
    <mergeCell ref="U8:V8"/>
    <mergeCell ref="W8:X8"/>
    <mergeCell ref="O9:P9"/>
    <mergeCell ref="S9:T9"/>
    <mergeCell ref="U9:V9"/>
    <mergeCell ref="W9:X9"/>
    <mergeCell ref="AE8:AF8"/>
    <mergeCell ref="AE9:AF9"/>
    <mergeCell ref="I9:J9"/>
    <mergeCell ref="K9:L9"/>
    <mergeCell ref="M9:N9"/>
    <mergeCell ref="Y8:Z8"/>
    <mergeCell ref="M8:N8"/>
    <mergeCell ref="Y9:Z9"/>
    <mergeCell ref="AA9:AB9"/>
    <mergeCell ref="K8:L8"/>
    <mergeCell ref="C9:D9"/>
    <mergeCell ref="E9:F9"/>
    <mergeCell ref="C10:D10"/>
    <mergeCell ref="E10:F10"/>
    <mergeCell ref="G10:H10"/>
    <mergeCell ref="I10:J10"/>
    <mergeCell ref="O10:P10"/>
    <mergeCell ref="AA8:AB8"/>
    <mergeCell ref="AC8:AD8"/>
    <mergeCell ref="S10:T10"/>
    <mergeCell ref="U10:V10"/>
    <mergeCell ref="W10:X10"/>
    <mergeCell ref="Y10:Z10"/>
    <mergeCell ref="AA10:AB10"/>
    <mergeCell ref="AC10:AD10"/>
    <mergeCell ref="AC9:AD9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W11:X11"/>
    <mergeCell ref="Y11:Z11"/>
    <mergeCell ref="AA11:AB11"/>
    <mergeCell ref="AC11:AD11"/>
    <mergeCell ref="AE11:AF11"/>
    <mergeCell ref="K10:L10"/>
    <mergeCell ref="M10:N10"/>
    <mergeCell ref="C12:D12"/>
    <mergeCell ref="E12:F12"/>
    <mergeCell ref="G12:H12"/>
    <mergeCell ref="I12:J12"/>
    <mergeCell ref="K12:L12"/>
    <mergeCell ref="M12:N12"/>
    <mergeCell ref="O13:P13"/>
    <mergeCell ref="S13:T13"/>
    <mergeCell ref="U13:V13"/>
    <mergeCell ref="C13:D13"/>
    <mergeCell ref="E13:F13"/>
    <mergeCell ref="G13:H13"/>
    <mergeCell ref="I13:J13"/>
    <mergeCell ref="K13:L13"/>
    <mergeCell ref="M13:N13"/>
    <mergeCell ref="W13:X13"/>
    <mergeCell ref="Y12:Z12"/>
    <mergeCell ref="AA12:AB12"/>
    <mergeCell ref="O12:P12"/>
    <mergeCell ref="S12:T12"/>
    <mergeCell ref="AC13:AD13"/>
    <mergeCell ref="AE13:AF13"/>
    <mergeCell ref="AC12:AD12"/>
    <mergeCell ref="AE12:AF12"/>
    <mergeCell ref="U12:V12"/>
    <mergeCell ref="W12:X12"/>
    <mergeCell ref="Y13:Z13"/>
    <mergeCell ref="AA13:AB13"/>
    <mergeCell ref="C15:D15"/>
    <mergeCell ref="E15:F15"/>
    <mergeCell ref="G15:H15"/>
    <mergeCell ref="I15:J15"/>
    <mergeCell ref="U14:V14"/>
    <mergeCell ref="W14:X14"/>
    <mergeCell ref="O15:P15"/>
    <mergeCell ref="S15:T15"/>
    <mergeCell ref="U15:V15"/>
    <mergeCell ref="W15:X15"/>
    <mergeCell ref="K14:L14"/>
    <mergeCell ref="M14:N14"/>
    <mergeCell ref="O14:P14"/>
    <mergeCell ref="S14:T14"/>
    <mergeCell ref="C14:D14"/>
    <mergeCell ref="E14:F14"/>
    <mergeCell ref="G14:H14"/>
    <mergeCell ref="I14:J14"/>
    <mergeCell ref="Y15:Z15"/>
    <mergeCell ref="AA15:AB15"/>
    <mergeCell ref="Y16:Z16"/>
    <mergeCell ref="AA16:AB16"/>
    <mergeCell ref="K15:L15"/>
    <mergeCell ref="M15:N15"/>
    <mergeCell ref="AE15:AF15"/>
    <mergeCell ref="AC14:AD14"/>
    <mergeCell ref="AE14:AF14"/>
    <mergeCell ref="AC15:AD15"/>
    <mergeCell ref="Y14:Z14"/>
    <mergeCell ref="AA14:AB14"/>
    <mergeCell ref="C17:D17"/>
    <mergeCell ref="E17:F17"/>
    <mergeCell ref="G17:H17"/>
    <mergeCell ref="I17:J17"/>
    <mergeCell ref="U16:V16"/>
    <mergeCell ref="W16:X16"/>
    <mergeCell ref="O17:P17"/>
    <mergeCell ref="S17:T17"/>
    <mergeCell ref="U17:V17"/>
    <mergeCell ref="W17:X17"/>
    <mergeCell ref="K16:L16"/>
    <mergeCell ref="M16:N16"/>
    <mergeCell ref="O16:P16"/>
    <mergeCell ref="S16:T16"/>
    <mergeCell ref="C16:D16"/>
    <mergeCell ref="E16:F16"/>
    <mergeCell ref="G16:H16"/>
    <mergeCell ref="I16:J16"/>
    <mergeCell ref="Y17:Z17"/>
    <mergeCell ref="AA17:AB17"/>
    <mergeCell ref="Y18:Z18"/>
    <mergeCell ref="AA18:AB18"/>
    <mergeCell ref="K17:L17"/>
    <mergeCell ref="M17:N17"/>
    <mergeCell ref="AE17:AF17"/>
    <mergeCell ref="AC16:AD16"/>
    <mergeCell ref="AE16:AF16"/>
    <mergeCell ref="AC17:AD17"/>
    <mergeCell ref="C19:D19"/>
    <mergeCell ref="E19:F19"/>
    <mergeCell ref="G19:H19"/>
    <mergeCell ref="I19:J19"/>
    <mergeCell ref="U18:V18"/>
    <mergeCell ref="W18:X18"/>
    <mergeCell ref="O19:P19"/>
    <mergeCell ref="S19:T19"/>
    <mergeCell ref="U19:V19"/>
    <mergeCell ref="W19:X19"/>
    <mergeCell ref="K18:L18"/>
    <mergeCell ref="M18:N18"/>
    <mergeCell ref="O18:P18"/>
    <mergeCell ref="S18:T18"/>
    <mergeCell ref="C18:D18"/>
    <mergeCell ref="E18:F18"/>
    <mergeCell ref="G18:H18"/>
    <mergeCell ref="I18:J18"/>
    <mergeCell ref="Y19:Z19"/>
    <mergeCell ref="AA19:AB19"/>
    <mergeCell ref="Y20:Z20"/>
    <mergeCell ref="AA20:AB20"/>
    <mergeCell ref="K19:L19"/>
    <mergeCell ref="M19:N19"/>
    <mergeCell ref="AE19:AF19"/>
    <mergeCell ref="AC18:AD18"/>
    <mergeCell ref="AE18:AF18"/>
    <mergeCell ref="AC19:AD19"/>
    <mergeCell ref="C21:D21"/>
    <mergeCell ref="E21:F21"/>
    <mergeCell ref="G21:H21"/>
    <mergeCell ref="I21:J21"/>
    <mergeCell ref="U20:V20"/>
    <mergeCell ref="W20:X20"/>
    <mergeCell ref="O21:P21"/>
    <mergeCell ref="S21:T21"/>
    <mergeCell ref="U21:V21"/>
    <mergeCell ref="W21:X21"/>
    <mergeCell ref="K20:L20"/>
    <mergeCell ref="M20:N20"/>
    <mergeCell ref="O20:P20"/>
    <mergeCell ref="S20:T20"/>
    <mergeCell ref="C20:D20"/>
    <mergeCell ref="E20:F20"/>
    <mergeCell ref="G20:H20"/>
    <mergeCell ref="I20:J20"/>
    <mergeCell ref="Y21:Z21"/>
    <mergeCell ref="AA21:AB21"/>
    <mergeCell ref="Y22:Z22"/>
    <mergeCell ref="AA22:AB22"/>
    <mergeCell ref="K21:L21"/>
    <mergeCell ref="M21:N21"/>
    <mergeCell ref="AE21:AF21"/>
    <mergeCell ref="AC20:AD20"/>
    <mergeCell ref="AE20:AF20"/>
    <mergeCell ref="AC21:AD21"/>
    <mergeCell ref="C23:D23"/>
    <mergeCell ref="E23:F23"/>
    <mergeCell ref="G23:H23"/>
    <mergeCell ref="I23:J23"/>
    <mergeCell ref="U22:V22"/>
    <mergeCell ref="W22:X22"/>
    <mergeCell ref="O23:P23"/>
    <mergeCell ref="S23:T23"/>
    <mergeCell ref="U23:V23"/>
    <mergeCell ref="W23:X23"/>
    <mergeCell ref="K22:L22"/>
    <mergeCell ref="M22:N22"/>
    <mergeCell ref="O22:P22"/>
    <mergeCell ref="S22:T22"/>
    <mergeCell ref="C22:D22"/>
    <mergeCell ref="E22:F22"/>
    <mergeCell ref="G22:H22"/>
    <mergeCell ref="I22:J22"/>
    <mergeCell ref="Y23:Z23"/>
    <mergeCell ref="AA23:AB23"/>
    <mergeCell ref="Y24:Z24"/>
    <mergeCell ref="AA24:AB24"/>
    <mergeCell ref="K23:L23"/>
    <mergeCell ref="M23:N23"/>
    <mergeCell ref="AE23:AF23"/>
    <mergeCell ref="AC22:AD22"/>
    <mergeCell ref="AE22:AF22"/>
    <mergeCell ref="AC23:AD23"/>
    <mergeCell ref="C25:D25"/>
    <mergeCell ref="E25:F25"/>
    <mergeCell ref="G25:H25"/>
    <mergeCell ref="I25:J25"/>
    <mergeCell ref="U24:V24"/>
    <mergeCell ref="W24:X24"/>
    <mergeCell ref="O25:P25"/>
    <mergeCell ref="S25:T25"/>
    <mergeCell ref="U25:V25"/>
    <mergeCell ref="W25:X25"/>
    <mergeCell ref="K24:L24"/>
    <mergeCell ref="M24:N24"/>
    <mergeCell ref="O24:P24"/>
    <mergeCell ref="S24:T24"/>
    <mergeCell ref="C24:D24"/>
    <mergeCell ref="E24:F24"/>
    <mergeCell ref="G24:H24"/>
    <mergeCell ref="I24:J24"/>
    <mergeCell ref="Y25:Z25"/>
    <mergeCell ref="AA25:AB25"/>
    <mergeCell ref="Y26:Z26"/>
    <mergeCell ref="AA26:AB26"/>
    <mergeCell ref="K25:L25"/>
    <mergeCell ref="M25:N25"/>
    <mergeCell ref="AE25:AF25"/>
    <mergeCell ref="AC24:AD24"/>
    <mergeCell ref="AE24:AF24"/>
    <mergeCell ref="AC25:AD25"/>
    <mergeCell ref="C27:D27"/>
    <mergeCell ref="E27:F27"/>
    <mergeCell ref="G27:H27"/>
    <mergeCell ref="I27:J27"/>
    <mergeCell ref="U26:V26"/>
    <mergeCell ref="W26:X26"/>
    <mergeCell ref="O27:P27"/>
    <mergeCell ref="S27:T27"/>
    <mergeCell ref="U27:V27"/>
    <mergeCell ref="W27:X27"/>
    <mergeCell ref="K26:L26"/>
    <mergeCell ref="M26:N26"/>
    <mergeCell ref="O26:P26"/>
    <mergeCell ref="S26:T26"/>
    <mergeCell ref="C26:D26"/>
    <mergeCell ref="E26:F26"/>
    <mergeCell ref="G26:H26"/>
    <mergeCell ref="I26:J26"/>
    <mergeCell ref="Y27:Z27"/>
    <mergeCell ref="AA27:AB27"/>
    <mergeCell ref="Y28:Z28"/>
    <mergeCell ref="AA28:AB28"/>
    <mergeCell ref="K27:L27"/>
    <mergeCell ref="M27:N27"/>
    <mergeCell ref="AE27:AF27"/>
    <mergeCell ref="AC26:AD26"/>
    <mergeCell ref="AE26:AF26"/>
    <mergeCell ref="AC27:AD27"/>
    <mergeCell ref="C29:D29"/>
    <mergeCell ref="E29:F29"/>
    <mergeCell ref="G29:H29"/>
    <mergeCell ref="I29:J29"/>
    <mergeCell ref="U28:V28"/>
    <mergeCell ref="W28:X28"/>
    <mergeCell ref="O29:P29"/>
    <mergeCell ref="S29:T29"/>
    <mergeCell ref="U29:V29"/>
    <mergeCell ref="W29:X29"/>
    <mergeCell ref="K28:L28"/>
    <mergeCell ref="M28:N28"/>
    <mergeCell ref="O28:P28"/>
    <mergeCell ref="S28:T28"/>
    <mergeCell ref="C28:D28"/>
    <mergeCell ref="E28:F28"/>
    <mergeCell ref="G28:H28"/>
    <mergeCell ref="I28:J28"/>
    <mergeCell ref="Y29:Z29"/>
    <mergeCell ref="AA29:AB29"/>
    <mergeCell ref="Y30:Z30"/>
    <mergeCell ref="AA30:AB30"/>
    <mergeCell ref="K29:L29"/>
    <mergeCell ref="M29:N29"/>
    <mergeCell ref="AE29:AF29"/>
    <mergeCell ref="AC28:AD28"/>
    <mergeCell ref="AE28:AF28"/>
    <mergeCell ref="AC29:AD29"/>
    <mergeCell ref="C31:D31"/>
    <mergeCell ref="E31:F31"/>
    <mergeCell ref="G31:H31"/>
    <mergeCell ref="I31:J31"/>
    <mergeCell ref="U30:V30"/>
    <mergeCell ref="W30:X30"/>
    <mergeCell ref="O31:P31"/>
    <mergeCell ref="S31:T31"/>
    <mergeCell ref="U31:V31"/>
    <mergeCell ref="W31:X31"/>
    <mergeCell ref="K30:L30"/>
    <mergeCell ref="M30:N30"/>
    <mergeCell ref="O30:P30"/>
    <mergeCell ref="S30:T30"/>
    <mergeCell ref="C30:D30"/>
    <mergeCell ref="E30:F30"/>
    <mergeCell ref="G30:H30"/>
    <mergeCell ref="I30:J30"/>
    <mergeCell ref="Y31:Z31"/>
    <mergeCell ref="AA31:AB31"/>
    <mergeCell ref="Y32:Z32"/>
    <mergeCell ref="AA32:AB32"/>
    <mergeCell ref="K31:L31"/>
    <mergeCell ref="M31:N31"/>
    <mergeCell ref="AE31:AF31"/>
    <mergeCell ref="AC30:AD30"/>
    <mergeCell ref="AE30:AF30"/>
    <mergeCell ref="AC31:AD31"/>
    <mergeCell ref="C33:D33"/>
    <mergeCell ref="E33:F33"/>
    <mergeCell ref="G33:H33"/>
    <mergeCell ref="I33:J33"/>
    <mergeCell ref="U32:V32"/>
    <mergeCell ref="W32:X32"/>
    <mergeCell ref="O33:P33"/>
    <mergeCell ref="S33:T33"/>
    <mergeCell ref="U33:V33"/>
    <mergeCell ref="W33:X33"/>
    <mergeCell ref="K32:L32"/>
    <mergeCell ref="M32:N32"/>
    <mergeCell ref="O32:P32"/>
    <mergeCell ref="S32:T32"/>
    <mergeCell ref="C32:D32"/>
    <mergeCell ref="E32:F32"/>
    <mergeCell ref="G32:H32"/>
    <mergeCell ref="I32:J32"/>
    <mergeCell ref="Y33:Z33"/>
    <mergeCell ref="AA33:AB33"/>
    <mergeCell ref="Y34:Z34"/>
    <mergeCell ref="AA34:AB34"/>
    <mergeCell ref="K33:L33"/>
    <mergeCell ref="M33:N33"/>
    <mergeCell ref="AE33:AF33"/>
    <mergeCell ref="AC32:AD32"/>
    <mergeCell ref="AE32:AF32"/>
    <mergeCell ref="AC33:AD33"/>
    <mergeCell ref="C35:D35"/>
    <mergeCell ref="E35:F35"/>
    <mergeCell ref="G35:H35"/>
    <mergeCell ref="I35:J35"/>
    <mergeCell ref="U34:V34"/>
    <mergeCell ref="W34:X34"/>
    <mergeCell ref="O35:P35"/>
    <mergeCell ref="S35:T35"/>
    <mergeCell ref="U35:V35"/>
    <mergeCell ref="W35:X35"/>
    <mergeCell ref="K34:L34"/>
    <mergeCell ref="M34:N34"/>
    <mergeCell ref="O34:P34"/>
    <mergeCell ref="S34:T34"/>
    <mergeCell ref="C34:D34"/>
    <mergeCell ref="E34:F34"/>
    <mergeCell ref="G34:H34"/>
    <mergeCell ref="I34:J34"/>
    <mergeCell ref="Y35:Z35"/>
    <mergeCell ref="AA35:AB35"/>
    <mergeCell ref="Y36:Z36"/>
    <mergeCell ref="AA36:AB36"/>
    <mergeCell ref="K35:L35"/>
    <mergeCell ref="M35:N35"/>
    <mergeCell ref="AE35:AF35"/>
    <mergeCell ref="AC34:AD34"/>
    <mergeCell ref="AE34:AF34"/>
    <mergeCell ref="AC35:AD35"/>
    <mergeCell ref="C37:D37"/>
    <mergeCell ref="E37:F37"/>
    <mergeCell ref="G37:H37"/>
    <mergeCell ref="I37:J37"/>
    <mergeCell ref="U36:V36"/>
    <mergeCell ref="W36:X36"/>
    <mergeCell ref="O37:P37"/>
    <mergeCell ref="S37:T37"/>
    <mergeCell ref="U37:V37"/>
    <mergeCell ref="W37:X37"/>
    <mergeCell ref="K36:L36"/>
    <mergeCell ref="M36:N36"/>
    <mergeCell ref="O36:P36"/>
    <mergeCell ref="S36:T36"/>
    <mergeCell ref="C36:D36"/>
    <mergeCell ref="E36:F36"/>
    <mergeCell ref="G36:H36"/>
    <mergeCell ref="I36:J36"/>
    <mergeCell ref="Y37:Z37"/>
    <mergeCell ref="AA37:AB37"/>
    <mergeCell ref="Y38:Z38"/>
    <mergeCell ref="AA38:AB38"/>
    <mergeCell ref="K37:L37"/>
    <mergeCell ref="M37:N37"/>
    <mergeCell ref="AE37:AF37"/>
    <mergeCell ref="AC36:AD36"/>
    <mergeCell ref="AE36:AF36"/>
    <mergeCell ref="AC37:AD37"/>
    <mergeCell ref="C39:D39"/>
    <mergeCell ref="E39:F39"/>
    <mergeCell ref="G39:H39"/>
    <mergeCell ref="I39:J39"/>
    <mergeCell ref="U38:V38"/>
    <mergeCell ref="W38:X38"/>
    <mergeCell ref="O39:P39"/>
    <mergeCell ref="S39:T39"/>
    <mergeCell ref="U39:V39"/>
    <mergeCell ref="W39:X39"/>
    <mergeCell ref="K38:L38"/>
    <mergeCell ref="M38:N38"/>
    <mergeCell ref="O38:P38"/>
    <mergeCell ref="S38:T38"/>
    <mergeCell ref="C38:D38"/>
    <mergeCell ref="E38:F38"/>
    <mergeCell ref="G38:H38"/>
    <mergeCell ref="I38:J38"/>
    <mergeCell ref="Y39:Z39"/>
    <mergeCell ref="AA39:AB39"/>
    <mergeCell ref="Y40:Z40"/>
    <mergeCell ref="AA40:AB40"/>
    <mergeCell ref="K39:L39"/>
    <mergeCell ref="M39:N39"/>
    <mergeCell ref="AE39:AF39"/>
    <mergeCell ref="AC38:AD38"/>
    <mergeCell ref="AE38:AF38"/>
    <mergeCell ref="AC39:AD39"/>
    <mergeCell ref="C41:D41"/>
    <mergeCell ref="E41:F41"/>
    <mergeCell ref="G41:H41"/>
    <mergeCell ref="I41:J41"/>
    <mergeCell ref="U40:V40"/>
    <mergeCell ref="W40:X40"/>
    <mergeCell ref="O41:P41"/>
    <mergeCell ref="S41:T41"/>
    <mergeCell ref="U41:V41"/>
    <mergeCell ref="W41:X41"/>
    <mergeCell ref="K40:L40"/>
    <mergeCell ref="M40:N40"/>
    <mergeCell ref="O40:P40"/>
    <mergeCell ref="S40:T40"/>
    <mergeCell ref="C40:D40"/>
    <mergeCell ref="E40:F40"/>
    <mergeCell ref="G40:H40"/>
    <mergeCell ref="I40:J40"/>
    <mergeCell ref="Y41:Z41"/>
    <mergeCell ref="AA41:AB41"/>
    <mergeCell ref="Y42:Z42"/>
    <mergeCell ref="AA42:AB42"/>
    <mergeCell ref="K41:L41"/>
    <mergeCell ref="M41:N41"/>
    <mergeCell ref="AE41:AF41"/>
    <mergeCell ref="AC40:AD40"/>
    <mergeCell ref="AE40:AF40"/>
    <mergeCell ref="AC41:AD41"/>
    <mergeCell ref="C43:D43"/>
    <mergeCell ref="E43:F43"/>
    <mergeCell ref="G43:H43"/>
    <mergeCell ref="I43:J43"/>
    <mergeCell ref="U42:V42"/>
    <mergeCell ref="W42:X42"/>
    <mergeCell ref="O43:P43"/>
    <mergeCell ref="S43:T43"/>
    <mergeCell ref="U43:V43"/>
    <mergeCell ref="W43:X43"/>
    <mergeCell ref="K42:L42"/>
    <mergeCell ref="M42:N42"/>
    <mergeCell ref="O42:P42"/>
    <mergeCell ref="S42:T42"/>
    <mergeCell ref="C42:D42"/>
    <mergeCell ref="E42:F42"/>
    <mergeCell ref="G42:H42"/>
    <mergeCell ref="I42:J42"/>
    <mergeCell ref="K43:L43"/>
    <mergeCell ref="M43:N43"/>
    <mergeCell ref="K44:L44"/>
    <mergeCell ref="M44:N44"/>
    <mergeCell ref="O44:P44"/>
    <mergeCell ref="S44:T44"/>
    <mergeCell ref="AC45:AD45"/>
    <mergeCell ref="AE43:AF43"/>
    <mergeCell ref="AC42:AD42"/>
    <mergeCell ref="AE42:AF42"/>
    <mergeCell ref="AC43:AD43"/>
    <mergeCell ref="Y43:Z43"/>
    <mergeCell ref="AA43:AB43"/>
    <mergeCell ref="AE45:AF45"/>
    <mergeCell ref="AC44:AD44"/>
    <mergeCell ref="AE44:AF44"/>
    <mergeCell ref="Y45:Z45"/>
    <mergeCell ref="AA45:AB45"/>
    <mergeCell ref="C45:D45"/>
    <mergeCell ref="E45:F45"/>
    <mergeCell ref="G45:H45"/>
    <mergeCell ref="I45:J45"/>
    <mergeCell ref="U44:V44"/>
    <mergeCell ref="W44:X44"/>
    <mergeCell ref="K45:L45"/>
    <mergeCell ref="M45:N45"/>
    <mergeCell ref="O45:P45"/>
    <mergeCell ref="S45:T45"/>
    <mergeCell ref="U45:V45"/>
    <mergeCell ref="W45:X45"/>
    <mergeCell ref="C44:D44"/>
    <mergeCell ref="E44:F44"/>
    <mergeCell ref="G44:H44"/>
    <mergeCell ref="I44:J44"/>
    <mergeCell ref="Y44:Z44"/>
    <mergeCell ref="AA44:AB44"/>
    <mergeCell ref="B52:D52"/>
    <mergeCell ref="S52:U52"/>
    <mergeCell ref="B47:D47"/>
    <mergeCell ref="S47:U47"/>
    <mergeCell ref="B48:D48"/>
    <mergeCell ref="S48:U48"/>
    <mergeCell ref="B49:D49"/>
    <mergeCell ref="S49:U49"/>
    <mergeCell ref="B50:D50"/>
    <mergeCell ref="S50:U50"/>
    <mergeCell ref="B51:D51"/>
    <mergeCell ref="S51:U51"/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9" style="2"/>
    <col min="97" max="97" width="14" style="2" bestFit="1" customWidth="1"/>
    <col min="98" max="98" width="28" style="2" bestFit="1" customWidth="1"/>
    <col min="99" max="99" width="8.5" style="2" bestFit="1" customWidth="1"/>
    <col min="100" max="16384" width="9" style="2"/>
  </cols>
  <sheetData>
    <row r="1" spans="1:99" s="7" customFormat="1">
      <c r="A1" s="8" t="s">
        <v>212</v>
      </c>
      <c r="B1" s="12">
        <v>2014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385" t="s">
        <v>980</v>
      </c>
    </row>
    <row r="2" spans="1:99" ht="12.75">
      <c r="A2" s="11">
        <v>1</v>
      </c>
      <c r="B2" s="1" t="s">
        <v>196</v>
      </c>
      <c r="C2" s="1">
        <f t="shared" ref="C2:C13" si="0">CH2</f>
        <v>22</v>
      </c>
      <c r="D2" s="387">
        <f t="shared" ref="D2:S2" si="1">DATE($B$1-1,$A13,D$15)</f>
        <v>41624</v>
      </c>
      <c r="E2" s="387">
        <f t="shared" si="1"/>
        <v>41625</v>
      </c>
      <c r="F2" s="387">
        <f t="shared" si="1"/>
        <v>41626</v>
      </c>
      <c r="G2" s="387">
        <f t="shared" si="1"/>
        <v>41627</v>
      </c>
      <c r="H2" s="387">
        <f t="shared" si="1"/>
        <v>41628</v>
      </c>
      <c r="I2" s="386">
        <f t="shared" si="1"/>
        <v>41629</v>
      </c>
      <c r="J2" s="386">
        <f t="shared" si="1"/>
        <v>41630</v>
      </c>
      <c r="K2" s="387">
        <f t="shared" si="1"/>
        <v>41631</v>
      </c>
      <c r="L2" s="387">
        <f t="shared" si="1"/>
        <v>41632</v>
      </c>
      <c r="M2" s="387">
        <f t="shared" si="1"/>
        <v>41633</v>
      </c>
      <c r="N2" s="387">
        <f t="shared" si="1"/>
        <v>41634</v>
      </c>
      <c r="O2" s="387">
        <f t="shared" si="1"/>
        <v>41635</v>
      </c>
      <c r="P2" s="386">
        <f t="shared" si="1"/>
        <v>41636</v>
      </c>
      <c r="Q2" s="386">
        <f t="shared" si="1"/>
        <v>41637</v>
      </c>
      <c r="R2" s="386">
        <f t="shared" si="1"/>
        <v>41638</v>
      </c>
      <c r="S2" s="386">
        <f t="shared" si="1"/>
        <v>41639</v>
      </c>
      <c r="T2" s="388">
        <f t="shared" ref="T2:AH13" si="2">DATE($B$1,$A2,T$15)</f>
        <v>41640</v>
      </c>
      <c r="U2" s="387">
        <f t="shared" si="2"/>
        <v>41641</v>
      </c>
      <c r="V2" s="387">
        <f t="shared" si="2"/>
        <v>41642</v>
      </c>
      <c r="W2" s="389">
        <f t="shared" si="2"/>
        <v>41643</v>
      </c>
      <c r="X2" s="386">
        <f t="shared" si="2"/>
        <v>41644</v>
      </c>
      <c r="Y2" s="387">
        <f t="shared" si="2"/>
        <v>41645</v>
      </c>
      <c r="Z2" s="389">
        <f t="shared" si="2"/>
        <v>41646</v>
      </c>
      <c r="AA2" s="389">
        <f t="shared" si="2"/>
        <v>41647</v>
      </c>
      <c r="AB2" s="389">
        <f t="shared" si="2"/>
        <v>41648</v>
      </c>
      <c r="AC2" s="389">
        <f t="shared" si="2"/>
        <v>41649</v>
      </c>
      <c r="AD2" s="389">
        <f t="shared" si="2"/>
        <v>41650</v>
      </c>
      <c r="AE2" s="386">
        <f t="shared" si="2"/>
        <v>41651</v>
      </c>
      <c r="AF2" s="387">
        <f t="shared" si="2"/>
        <v>41652</v>
      </c>
      <c r="AG2" s="389">
        <f t="shared" si="2"/>
        <v>41653</v>
      </c>
      <c r="AH2" s="389">
        <f t="shared" si="2"/>
        <v>41654</v>
      </c>
      <c r="AJ2" s="387" t="s">
        <v>1046</v>
      </c>
      <c r="AK2" s="387" t="s">
        <v>793</v>
      </c>
      <c r="AL2" s="387" t="s">
        <v>793</v>
      </c>
      <c r="AM2" s="387" t="s">
        <v>793</v>
      </c>
      <c r="AN2" s="387" t="s">
        <v>793</v>
      </c>
      <c r="AO2" s="386" t="s">
        <v>194</v>
      </c>
      <c r="AP2" s="386" t="s">
        <v>1010</v>
      </c>
      <c r="AQ2" s="387" t="s">
        <v>209</v>
      </c>
      <c r="AR2" s="387" t="s">
        <v>793</v>
      </c>
      <c r="AS2" s="387" t="s">
        <v>793</v>
      </c>
      <c r="AT2" s="387" t="s">
        <v>793</v>
      </c>
      <c r="AU2" s="387" t="s">
        <v>793</v>
      </c>
      <c r="AV2" s="386" t="s">
        <v>194</v>
      </c>
      <c r="AW2" s="386" t="s">
        <v>194</v>
      </c>
      <c r="AX2" s="386" t="s">
        <v>1010</v>
      </c>
      <c r="AY2" s="386" t="s">
        <v>1010</v>
      </c>
      <c r="AZ2" s="388" t="s">
        <v>193</v>
      </c>
      <c r="BA2" s="387" t="s">
        <v>209</v>
      </c>
      <c r="BB2" s="387" t="s">
        <v>209</v>
      </c>
      <c r="BC2" s="389" t="s">
        <v>793</v>
      </c>
      <c r="BD2" s="386" t="s">
        <v>1045</v>
      </c>
      <c r="BE2" s="387" t="s">
        <v>1046</v>
      </c>
      <c r="BF2" s="389" t="s">
        <v>793</v>
      </c>
      <c r="BG2" s="389" t="s">
        <v>793</v>
      </c>
      <c r="BH2" s="389" t="s">
        <v>793</v>
      </c>
      <c r="BI2" s="389" t="s">
        <v>793</v>
      </c>
      <c r="BJ2" s="389" t="s">
        <v>793</v>
      </c>
      <c r="BK2" s="386" t="s">
        <v>1010</v>
      </c>
      <c r="BL2" s="387" t="s">
        <v>209</v>
      </c>
      <c r="BM2" s="389" t="s">
        <v>793</v>
      </c>
      <c r="BN2" s="389" t="s">
        <v>793</v>
      </c>
      <c r="BQ2" s="389" t="s">
        <v>793</v>
      </c>
      <c r="BR2" s="389" t="s">
        <v>793</v>
      </c>
      <c r="BS2" s="386" t="s">
        <v>194</v>
      </c>
      <c r="BT2" s="386" t="s">
        <v>1010</v>
      </c>
      <c r="BU2" s="389" t="s">
        <v>209</v>
      </c>
      <c r="BV2" s="389" t="s">
        <v>793</v>
      </c>
      <c r="BW2" s="389" t="s">
        <v>793</v>
      </c>
      <c r="BX2" s="389" t="s">
        <v>793</v>
      </c>
      <c r="BY2" s="389" t="s">
        <v>793</v>
      </c>
      <c r="BZ2" s="389" t="s">
        <v>793</v>
      </c>
      <c r="CA2" s="386" t="s">
        <v>1045</v>
      </c>
      <c r="CB2" s="386" t="s">
        <v>1045</v>
      </c>
      <c r="CC2" s="386" t="s">
        <v>1045</v>
      </c>
      <c r="CD2" s="386" t="s">
        <v>1045</v>
      </c>
      <c r="CE2" s="386" t="s">
        <v>1045</v>
      </c>
      <c r="CF2" s="388" t="s">
        <v>1047</v>
      </c>
      <c r="CH2" s="1">
        <f t="shared" ref="CH2:CH13" si="3">COUNTIF(AJ2:BN2,CH$1)</f>
        <v>22</v>
      </c>
      <c r="CI2" s="1">
        <f t="shared" ref="CI2:CI13" si="4">COUNTIF(AJ2:BN2,CI$1)</f>
        <v>8</v>
      </c>
      <c r="CJ2" s="1">
        <f t="shared" ref="CJ2:CJ13" si="5">COUNTIF(AJ2:BN2,CJ$1)</f>
        <v>1</v>
      </c>
      <c r="CK2" s="11">
        <f>CH2*8</f>
        <v>176</v>
      </c>
      <c r="CM2" s="1">
        <f t="shared" ref="CM2:CM13" si="6">COUNTIF(AZ2:BN2,CM$1)+COUNTIF(AJ3:AY3,CM$1)</f>
        <v>20</v>
      </c>
      <c r="CN2" s="1">
        <f t="shared" ref="CN2:CN13" si="7">COUNTIF(AZ2:BN2,CN$1)+COUNTIF(AJ3:AY3,CN$1)</f>
        <v>9</v>
      </c>
      <c r="CO2" s="1">
        <f t="shared" ref="CO2:CO13" si="8">COUNTIF(AZ2:BN2,CO$1)+COUNTIF(AJ3:AY3,CO$1)</f>
        <v>2</v>
      </c>
      <c r="CP2" s="11">
        <f>CM2*8</f>
        <v>160</v>
      </c>
      <c r="CR2" s="383" t="s">
        <v>955</v>
      </c>
      <c r="CS2" s="383" t="s">
        <v>956</v>
      </c>
      <c r="CT2" s="383" t="s">
        <v>957</v>
      </c>
      <c r="CU2" s="383" t="s">
        <v>958</v>
      </c>
    </row>
    <row r="3" spans="1:99">
      <c r="A3" s="11">
        <v>2</v>
      </c>
      <c r="B3" s="1" t="s">
        <v>197</v>
      </c>
      <c r="C3" s="1">
        <f t="shared" si="0"/>
        <v>17</v>
      </c>
      <c r="D3" s="389">
        <f t="shared" ref="D3:S14" si="9">DATE($B$1,$A2,D$15)</f>
        <v>41655</v>
      </c>
      <c r="E3" s="389">
        <f t="shared" si="9"/>
        <v>41656</v>
      </c>
      <c r="F3" s="386">
        <f t="shared" si="9"/>
        <v>41657</v>
      </c>
      <c r="G3" s="386">
        <f t="shared" si="9"/>
        <v>41658</v>
      </c>
      <c r="H3" s="389">
        <f t="shared" si="9"/>
        <v>41659</v>
      </c>
      <c r="I3" s="389">
        <f t="shared" si="9"/>
        <v>41660</v>
      </c>
      <c r="J3" s="389">
        <f t="shared" si="9"/>
        <v>41661</v>
      </c>
      <c r="K3" s="389">
        <f t="shared" si="9"/>
        <v>41662</v>
      </c>
      <c r="L3" s="389">
        <f t="shared" si="9"/>
        <v>41663</v>
      </c>
      <c r="M3" s="389">
        <f t="shared" si="9"/>
        <v>41664</v>
      </c>
      <c r="N3" s="386">
        <f t="shared" si="9"/>
        <v>41665</v>
      </c>
      <c r="O3" s="386">
        <f t="shared" si="9"/>
        <v>41666</v>
      </c>
      <c r="P3" s="386">
        <f t="shared" si="9"/>
        <v>41667</v>
      </c>
      <c r="Q3" s="386">
        <f t="shared" si="9"/>
        <v>41668</v>
      </c>
      <c r="R3" s="386">
        <f t="shared" si="9"/>
        <v>41669</v>
      </c>
      <c r="S3" s="388">
        <f t="shared" si="9"/>
        <v>41670</v>
      </c>
      <c r="T3" s="388">
        <f t="shared" si="2"/>
        <v>41671</v>
      </c>
      <c r="U3" s="388">
        <f t="shared" si="2"/>
        <v>41672</v>
      </c>
      <c r="V3" s="386">
        <f t="shared" si="2"/>
        <v>41673</v>
      </c>
      <c r="W3" s="386">
        <f t="shared" si="2"/>
        <v>41674</v>
      </c>
      <c r="X3" s="389">
        <f t="shared" si="2"/>
        <v>41675</v>
      </c>
      <c r="Y3" s="389">
        <f t="shared" si="2"/>
        <v>41676</v>
      </c>
      <c r="Z3" s="387">
        <f t="shared" si="2"/>
        <v>41677</v>
      </c>
      <c r="AA3" s="387">
        <f t="shared" si="2"/>
        <v>41678</v>
      </c>
      <c r="AB3" s="386">
        <f t="shared" si="2"/>
        <v>41679</v>
      </c>
      <c r="AC3" s="387">
        <f t="shared" si="2"/>
        <v>41680</v>
      </c>
      <c r="AD3" s="387">
        <f t="shared" si="2"/>
        <v>41681</v>
      </c>
      <c r="AE3" s="387">
        <f t="shared" si="2"/>
        <v>41682</v>
      </c>
      <c r="AF3" s="387">
        <f t="shared" si="2"/>
        <v>41683</v>
      </c>
      <c r="AG3" s="387">
        <f t="shared" si="2"/>
        <v>41684</v>
      </c>
      <c r="AH3" s="386">
        <f t="shared" si="2"/>
        <v>41685</v>
      </c>
      <c r="AJ3" s="389" t="s">
        <v>793</v>
      </c>
      <c r="AK3" s="389" t="s">
        <v>793</v>
      </c>
      <c r="AL3" s="386" t="s">
        <v>194</v>
      </c>
      <c r="AM3" s="386" t="s">
        <v>1010</v>
      </c>
      <c r="AN3" s="389" t="s">
        <v>209</v>
      </c>
      <c r="AO3" s="389" t="s">
        <v>793</v>
      </c>
      <c r="AP3" s="389" t="s">
        <v>793</v>
      </c>
      <c r="AQ3" s="389" t="s">
        <v>793</v>
      </c>
      <c r="AR3" s="389" t="s">
        <v>793</v>
      </c>
      <c r="AS3" s="389" t="s">
        <v>793</v>
      </c>
      <c r="AT3" s="386" t="s">
        <v>194</v>
      </c>
      <c r="AU3" s="386" t="s">
        <v>194</v>
      </c>
      <c r="AV3" s="386" t="s">
        <v>194</v>
      </c>
      <c r="AW3" s="386" t="s">
        <v>1045</v>
      </c>
      <c r="AX3" s="386" t="s">
        <v>1045</v>
      </c>
      <c r="AY3" s="388" t="s">
        <v>1047</v>
      </c>
      <c r="AZ3" s="388" t="s">
        <v>1047</v>
      </c>
      <c r="BA3" s="388" t="s">
        <v>1047</v>
      </c>
      <c r="BB3" s="386" t="s">
        <v>1010</v>
      </c>
      <c r="BC3" s="386" t="s">
        <v>1045</v>
      </c>
      <c r="BD3" s="389" t="s">
        <v>793</v>
      </c>
      <c r="BE3" s="389" t="s">
        <v>793</v>
      </c>
      <c r="BF3" s="387" t="s">
        <v>1046</v>
      </c>
      <c r="BG3" s="387" t="s">
        <v>1046</v>
      </c>
      <c r="BH3" s="386" t="s">
        <v>1045</v>
      </c>
      <c r="BI3" s="387" t="s">
        <v>1046</v>
      </c>
      <c r="BJ3" s="387" t="s">
        <v>1046</v>
      </c>
      <c r="BK3" s="387" t="s">
        <v>1046</v>
      </c>
      <c r="BL3" s="387" t="s">
        <v>1046</v>
      </c>
      <c r="BM3" s="387" t="s">
        <v>1046</v>
      </c>
      <c r="BN3" s="386" t="s">
        <v>1045</v>
      </c>
      <c r="BQ3" s="386" t="s">
        <v>1045</v>
      </c>
      <c r="BR3" s="387" t="s">
        <v>1046</v>
      </c>
      <c r="BS3" s="389" t="s">
        <v>793</v>
      </c>
      <c r="BT3" s="389" t="s">
        <v>793</v>
      </c>
      <c r="BU3" s="389" t="s">
        <v>793</v>
      </c>
      <c r="BV3" s="389" t="s">
        <v>793</v>
      </c>
      <c r="BW3" s="386" t="s">
        <v>1045</v>
      </c>
      <c r="BX3" s="386" t="s">
        <v>1045</v>
      </c>
      <c r="BY3" s="387" t="s">
        <v>1046</v>
      </c>
      <c r="BZ3" s="389" t="s">
        <v>793</v>
      </c>
      <c r="CA3" s="389" t="s">
        <v>793</v>
      </c>
      <c r="CB3" s="389" t="s">
        <v>793</v>
      </c>
      <c r="CC3" s="389" t="s">
        <v>793</v>
      </c>
      <c r="CD3" s="390"/>
      <c r="CE3" s="390"/>
      <c r="CF3" s="390"/>
      <c r="CH3" s="1">
        <f t="shared" si="3"/>
        <v>17</v>
      </c>
      <c r="CI3" s="1">
        <f t="shared" si="4"/>
        <v>11</v>
      </c>
      <c r="CJ3" s="1">
        <f t="shared" si="5"/>
        <v>3</v>
      </c>
      <c r="CK3" s="11">
        <f t="shared" ref="CK3:CK13" si="10">CH3*8</f>
        <v>136</v>
      </c>
      <c r="CM3" s="1">
        <f t="shared" si="6"/>
        <v>19</v>
      </c>
      <c r="CN3" s="1">
        <f t="shared" si="7"/>
        <v>7</v>
      </c>
      <c r="CO3" s="1">
        <f t="shared" si="8"/>
        <v>2</v>
      </c>
      <c r="CP3" s="11">
        <f t="shared" ref="CP3:CP13" si="11">CM3*8</f>
        <v>152</v>
      </c>
      <c r="CR3" s="384" t="s">
        <v>959</v>
      </c>
      <c r="CS3" s="455" t="s">
        <v>1048</v>
      </c>
      <c r="CT3" s="384"/>
      <c r="CU3" s="384" t="s">
        <v>962</v>
      </c>
    </row>
    <row r="4" spans="1:99">
      <c r="A4" s="11">
        <v>3</v>
      </c>
      <c r="B4" s="1" t="s">
        <v>198</v>
      </c>
      <c r="C4" s="1">
        <f t="shared" si="0"/>
        <v>20</v>
      </c>
      <c r="D4" s="386">
        <f t="shared" si="9"/>
        <v>41686</v>
      </c>
      <c r="E4" s="387">
        <f t="shared" si="9"/>
        <v>41687</v>
      </c>
      <c r="F4" s="389">
        <f t="shared" si="9"/>
        <v>41688</v>
      </c>
      <c r="G4" s="389">
        <f t="shared" si="9"/>
        <v>41689</v>
      </c>
      <c r="H4" s="389">
        <f t="shared" si="9"/>
        <v>41690</v>
      </c>
      <c r="I4" s="389">
        <f t="shared" si="9"/>
        <v>41691</v>
      </c>
      <c r="J4" s="386">
        <f t="shared" si="9"/>
        <v>41692</v>
      </c>
      <c r="K4" s="386">
        <f t="shared" si="9"/>
        <v>41693</v>
      </c>
      <c r="L4" s="387">
        <f t="shared" si="9"/>
        <v>41694</v>
      </c>
      <c r="M4" s="389">
        <f t="shared" si="9"/>
        <v>41695</v>
      </c>
      <c r="N4" s="389">
        <f t="shared" si="9"/>
        <v>41696</v>
      </c>
      <c r="O4" s="389">
        <f t="shared" si="9"/>
        <v>41697</v>
      </c>
      <c r="P4" s="389">
        <f t="shared" si="9"/>
        <v>41698</v>
      </c>
      <c r="Q4" s="390" t="str">
        <f>IF(DAY(DATE($B$1,$A3,Q$15))=1,"",DATE($B$1,$A3,Q$15))</f>
        <v/>
      </c>
      <c r="R4" s="390"/>
      <c r="S4" s="390"/>
      <c r="T4" s="386">
        <f t="shared" si="2"/>
        <v>41699</v>
      </c>
      <c r="U4" s="386">
        <f t="shared" si="2"/>
        <v>41700</v>
      </c>
      <c r="V4" s="389">
        <f t="shared" si="2"/>
        <v>41701</v>
      </c>
      <c r="W4" s="389">
        <f t="shared" si="2"/>
        <v>41702</v>
      </c>
      <c r="X4" s="389">
        <f t="shared" si="2"/>
        <v>41703</v>
      </c>
      <c r="Y4" s="389">
        <f t="shared" si="2"/>
        <v>41704</v>
      </c>
      <c r="Z4" s="389">
        <f t="shared" si="2"/>
        <v>41705</v>
      </c>
      <c r="AA4" s="386">
        <f t="shared" si="2"/>
        <v>41706</v>
      </c>
      <c r="AB4" s="386">
        <f t="shared" si="2"/>
        <v>41707</v>
      </c>
      <c r="AC4" s="389">
        <f t="shared" si="2"/>
        <v>41708</v>
      </c>
      <c r="AD4" s="389">
        <f t="shared" si="2"/>
        <v>41709</v>
      </c>
      <c r="AE4" s="389">
        <f t="shared" si="2"/>
        <v>41710</v>
      </c>
      <c r="AF4" s="389">
        <f t="shared" si="2"/>
        <v>41711</v>
      </c>
      <c r="AG4" s="389">
        <f t="shared" si="2"/>
        <v>41712</v>
      </c>
      <c r="AH4" s="386">
        <f t="shared" si="2"/>
        <v>41713</v>
      </c>
      <c r="AJ4" s="386" t="s">
        <v>194</v>
      </c>
      <c r="AK4" s="387" t="s">
        <v>1046</v>
      </c>
      <c r="AL4" s="389" t="s">
        <v>793</v>
      </c>
      <c r="AM4" s="389" t="s">
        <v>793</v>
      </c>
      <c r="AN4" s="389" t="s">
        <v>793</v>
      </c>
      <c r="AO4" s="389" t="s">
        <v>793</v>
      </c>
      <c r="AP4" s="386" t="s">
        <v>1045</v>
      </c>
      <c r="AQ4" s="386" t="s">
        <v>1045</v>
      </c>
      <c r="AR4" s="387" t="s">
        <v>1046</v>
      </c>
      <c r="AS4" s="389" t="s">
        <v>793</v>
      </c>
      <c r="AT4" s="389" t="s">
        <v>793</v>
      </c>
      <c r="AU4" s="389" t="s">
        <v>793</v>
      </c>
      <c r="AV4" s="389" t="s">
        <v>793</v>
      </c>
      <c r="AW4" s="390"/>
      <c r="AX4" s="390"/>
      <c r="AY4" s="390"/>
      <c r="AZ4" s="386" t="s">
        <v>1045</v>
      </c>
      <c r="BA4" s="386" t="s">
        <v>1010</v>
      </c>
      <c r="BB4" s="389" t="s">
        <v>1046</v>
      </c>
      <c r="BC4" s="389" t="s">
        <v>793</v>
      </c>
      <c r="BD4" s="389" t="s">
        <v>793</v>
      </c>
      <c r="BE4" s="389" t="s">
        <v>793</v>
      </c>
      <c r="BF4" s="389" t="s">
        <v>793</v>
      </c>
      <c r="BG4" s="386" t="s">
        <v>1045</v>
      </c>
      <c r="BH4" s="386" t="s">
        <v>1010</v>
      </c>
      <c r="BI4" s="389" t="s">
        <v>1046</v>
      </c>
      <c r="BJ4" s="389" t="s">
        <v>793</v>
      </c>
      <c r="BK4" s="389" t="s">
        <v>793</v>
      </c>
      <c r="BL4" s="389" t="s">
        <v>793</v>
      </c>
      <c r="BM4" s="389" t="s">
        <v>793</v>
      </c>
      <c r="BN4" s="386" t="s">
        <v>1045</v>
      </c>
      <c r="BQ4" s="386" t="s">
        <v>1045</v>
      </c>
      <c r="BR4" s="387" t="s">
        <v>1046</v>
      </c>
      <c r="BS4" s="389" t="s">
        <v>793</v>
      </c>
      <c r="BT4" s="389" t="s">
        <v>793</v>
      </c>
      <c r="BU4" s="389" t="s">
        <v>793</v>
      </c>
      <c r="BV4" s="389" t="s">
        <v>793</v>
      </c>
      <c r="BW4" s="386" t="s">
        <v>194</v>
      </c>
      <c r="BX4" s="386" t="s">
        <v>1010</v>
      </c>
      <c r="BY4" s="389" t="s">
        <v>1046</v>
      </c>
      <c r="BZ4" s="389" t="s">
        <v>793</v>
      </c>
      <c r="CA4" s="389" t="s">
        <v>793</v>
      </c>
      <c r="CB4" s="389" t="s">
        <v>793</v>
      </c>
      <c r="CC4" s="389" t="s">
        <v>793</v>
      </c>
      <c r="CD4" s="386" t="s">
        <v>194</v>
      </c>
      <c r="CE4" s="386" t="s">
        <v>1010</v>
      </c>
      <c r="CF4" s="389" t="s">
        <v>1046</v>
      </c>
      <c r="CH4" s="1">
        <f t="shared" si="3"/>
        <v>20</v>
      </c>
      <c r="CI4" s="1">
        <f t="shared" si="4"/>
        <v>8</v>
      </c>
      <c r="CJ4" s="1">
        <f t="shared" si="5"/>
        <v>0</v>
      </c>
      <c r="CK4" s="11">
        <f t="shared" si="10"/>
        <v>160</v>
      </c>
      <c r="CM4" s="1">
        <f t="shared" si="6"/>
        <v>21</v>
      </c>
      <c r="CN4" s="1">
        <f t="shared" si="7"/>
        <v>10</v>
      </c>
      <c r="CO4" s="1">
        <f t="shared" si="8"/>
        <v>0</v>
      </c>
      <c r="CP4" s="11">
        <f t="shared" si="11"/>
        <v>168</v>
      </c>
      <c r="CR4" s="384" t="s">
        <v>963</v>
      </c>
      <c r="CS4" s="384" t="s">
        <v>1049</v>
      </c>
      <c r="CT4" s="384"/>
      <c r="CU4" s="384" t="s">
        <v>966</v>
      </c>
    </row>
    <row r="5" spans="1:99">
      <c r="A5" s="11">
        <v>4</v>
      </c>
      <c r="B5" s="1" t="s">
        <v>199</v>
      </c>
      <c r="C5" s="1">
        <f t="shared" si="0"/>
        <v>21</v>
      </c>
      <c r="D5" s="386">
        <f t="shared" si="9"/>
        <v>41714</v>
      </c>
      <c r="E5" s="387">
        <f t="shared" si="9"/>
        <v>41715</v>
      </c>
      <c r="F5" s="389">
        <f t="shared" si="9"/>
        <v>41716</v>
      </c>
      <c r="G5" s="389">
        <f t="shared" si="9"/>
        <v>41717</v>
      </c>
      <c r="H5" s="389">
        <f t="shared" si="9"/>
        <v>41718</v>
      </c>
      <c r="I5" s="389">
        <f t="shared" si="9"/>
        <v>41719</v>
      </c>
      <c r="J5" s="386">
        <f t="shared" si="9"/>
        <v>41720</v>
      </c>
      <c r="K5" s="386">
        <f t="shared" si="9"/>
        <v>41721</v>
      </c>
      <c r="L5" s="389">
        <f t="shared" si="9"/>
        <v>41722</v>
      </c>
      <c r="M5" s="389">
        <f t="shared" si="9"/>
        <v>41723</v>
      </c>
      <c r="N5" s="389">
        <f t="shared" si="9"/>
        <v>41724</v>
      </c>
      <c r="O5" s="389">
        <f t="shared" si="9"/>
        <v>41725</v>
      </c>
      <c r="P5" s="389">
        <f t="shared" si="9"/>
        <v>41726</v>
      </c>
      <c r="Q5" s="386">
        <f>DATE($B$1,$A4,Q$15)</f>
        <v>41727</v>
      </c>
      <c r="R5" s="386">
        <f>DATE($B$1,$A4,R$15)</f>
        <v>41728</v>
      </c>
      <c r="S5" s="389">
        <f>DATE($B$1,$A4,S$15)</f>
        <v>41729</v>
      </c>
      <c r="T5" s="389">
        <f t="shared" si="2"/>
        <v>41730</v>
      </c>
      <c r="U5" s="389">
        <f t="shared" si="2"/>
        <v>41731</v>
      </c>
      <c r="V5" s="389">
        <f t="shared" si="2"/>
        <v>41732</v>
      </c>
      <c r="W5" s="386">
        <f t="shared" si="2"/>
        <v>41733</v>
      </c>
      <c r="X5" s="388">
        <f t="shared" si="2"/>
        <v>41734</v>
      </c>
      <c r="Y5" s="386">
        <f t="shared" si="2"/>
        <v>41735</v>
      </c>
      <c r="Z5" s="387">
        <f t="shared" si="2"/>
        <v>41736</v>
      </c>
      <c r="AA5" s="389">
        <f t="shared" si="2"/>
        <v>41737</v>
      </c>
      <c r="AB5" s="389">
        <f t="shared" si="2"/>
        <v>41738</v>
      </c>
      <c r="AC5" s="389">
        <f t="shared" si="2"/>
        <v>41739</v>
      </c>
      <c r="AD5" s="389">
        <f t="shared" si="2"/>
        <v>41740</v>
      </c>
      <c r="AE5" s="386">
        <f t="shared" si="2"/>
        <v>41741</v>
      </c>
      <c r="AF5" s="386">
        <f t="shared" si="2"/>
        <v>41742</v>
      </c>
      <c r="AG5" s="389">
        <f t="shared" si="2"/>
        <v>41743</v>
      </c>
      <c r="AH5" s="389">
        <f t="shared" si="2"/>
        <v>41744</v>
      </c>
      <c r="AJ5" s="386" t="s">
        <v>1010</v>
      </c>
      <c r="AK5" s="387" t="s">
        <v>209</v>
      </c>
      <c r="AL5" s="389" t="s">
        <v>793</v>
      </c>
      <c r="AM5" s="389" t="s">
        <v>793</v>
      </c>
      <c r="AN5" s="389" t="s">
        <v>793</v>
      </c>
      <c r="AO5" s="389" t="s">
        <v>793</v>
      </c>
      <c r="AP5" s="386" t="s">
        <v>194</v>
      </c>
      <c r="AQ5" s="386" t="s">
        <v>1010</v>
      </c>
      <c r="AR5" s="389" t="s">
        <v>209</v>
      </c>
      <c r="AS5" s="389" t="s">
        <v>793</v>
      </c>
      <c r="AT5" s="389" t="s">
        <v>793</v>
      </c>
      <c r="AU5" s="389" t="s">
        <v>793</v>
      </c>
      <c r="AV5" s="389" t="s">
        <v>793</v>
      </c>
      <c r="AW5" s="386" t="s">
        <v>194</v>
      </c>
      <c r="AX5" s="386" t="s">
        <v>1010</v>
      </c>
      <c r="AY5" s="389" t="s">
        <v>1046</v>
      </c>
      <c r="AZ5" s="389" t="s">
        <v>793</v>
      </c>
      <c r="BA5" s="389" t="s">
        <v>793</v>
      </c>
      <c r="BB5" s="389" t="s">
        <v>1046</v>
      </c>
      <c r="BC5" s="386" t="s">
        <v>1045</v>
      </c>
      <c r="BD5" s="388" t="s">
        <v>1047</v>
      </c>
      <c r="BE5" s="386" t="s">
        <v>1045</v>
      </c>
      <c r="BF5" s="387" t="s">
        <v>1046</v>
      </c>
      <c r="BG5" s="389" t="s">
        <v>793</v>
      </c>
      <c r="BH5" s="389" t="s">
        <v>793</v>
      </c>
      <c r="BI5" s="389" t="s">
        <v>793</v>
      </c>
      <c r="BJ5" s="389" t="s">
        <v>793</v>
      </c>
      <c r="BK5" s="386" t="s">
        <v>1045</v>
      </c>
      <c r="BL5" s="386" t="s">
        <v>1010</v>
      </c>
      <c r="BM5" s="389" t="s">
        <v>1046</v>
      </c>
      <c r="BN5" s="389" t="s">
        <v>793</v>
      </c>
      <c r="BQ5" s="389" t="s">
        <v>793</v>
      </c>
      <c r="BR5" s="389" t="s">
        <v>793</v>
      </c>
      <c r="BS5" s="389" t="s">
        <v>793</v>
      </c>
      <c r="BT5" s="386" t="s">
        <v>1045</v>
      </c>
      <c r="BU5" s="386" t="s">
        <v>1010</v>
      </c>
      <c r="BV5" s="389" t="s">
        <v>1046</v>
      </c>
      <c r="BW5" s="389" t="s">
        <v>793</v>
      </c>
      <c r="BX5" s="389" t="s">
        <v>793</v>
      </c>
      <c r="BY5" s="389" t="s">
        <v>793</v>
      </c>
      <c r="BZ5" s="389" t="s">
        <v>793</v>
      </c>
      <c r="CA5" s="389" t="s">
        <v>793</v>
      </c>
      <c r="CB5" s="386" t="s">
        <v>1045</v>
      </c>
      <c r="CC5" s="387" t="s">
        <v>1046</v>
      </c>
      <c r="CD5" s="387" t="s">
        <v>1046</v>
      </c>
      <c r="CE5" s="386" t="s">
        <v>1010</v>
      </c>
      <c r="CF5" s="390"/>
      <c r="CH5" s="1">
        <f t="shared" si="3"/>
        <v>21</v>
      </c>
      <c r="CI5" s="1">
        <f t="shared" si="4"/>
        <v>9</v>
      </c>
      <c r="CJ5" s="1">
        <f t="shared" si="5"/>
        <v>1</v>
      </c>
      <c r="CK5" s="11">
        <f t="shared" si="10"/>
        <v>168</v>
      </c>
      <c r="CM5" s="1">
        <f t="shared" si="6"/>
        <v>21</v>
      </c>
      <c r="CN5" s="1">
        <f t="shared" si="7"/>
        <v>8</v>
      </c>
      <c r="CO5" s="1">
        <f t="shared" si="8"/>
        <v>1</v>
      </c>
      <c r="CP5" s="11">
        <f t="shared" si="11"/>
        <v>168</v>
      </c>
      <c r="CR5" s="384" t="s">
        <v>967</v>
      </c>
      <c r="CS5" s="384" t="s">
        <v>968</v>
      </c>
      <c r="CT5" s="384"/>
      <c r="CU5" s="384" t="s">
        <v>962</v>
      </c>
    </row>
    <row r="6" spans="1:99">
      <c r="A6" s="11">
        <v>5</v>
      </c>
      <c r="B6" s="1" t="s">
        <v>200</v>
      </c>
      <c r="C6" s="1">
        <f t="shared" si="0"/>
        <v>21</v>
      </c>
      <c r="D6" s="389">
        <f t="shared" si="9"/>
        <v>41745</v>
      </c>
      <c r="E6" s="389">
        <f t="shared" si="9"/>
        <v>41746</v>
      </c>
      <c r="F6" s="389">
        <f t="shared" si="9"/>
        <v>41747</v>
      </c>
      <c r="G6" s="386">
        <f t="shared" si="9"/>
        <v>41748</v>
      </c>
      <c r="H6" s="386">
        <f t="shared" si="9"/>
        <v>41749</v>
      </c>
      <c r="I6" s="389">
        <f t="shared" si="9"/>
        <v>41750</v>
      </c>
      <c r="J6" s="389">
        <f t="shared" si="9"/>
        <v>41751</v>
      </c>
      <c r="K6" s="389">
        <f t="shared" si="9"/>
        <v>41752</v>
      </c>
      <c r="L6" s="389">
        <f t="shared" si="9"/>
        <v>41753</v>
      </c>
      <c r="M6" s="389">
        <f t="shared" si="9"/>
        <v>41754</v>
      </c>
      <c r="N6" s="389">
        <f t="shared" si="9"/>
        <v>41755</v>
      </c>
      <c r="O6" s="386">
        <f t="shared" si="9"/>
        <v>41756</v>
      </c>
      <c r="P6" s="387">
        <f t="shared" si="9"/>
        <v>41757</v>
      </c>
      <c r="Q6" s="387">
        <f t="shared" si="9"/>
        <v>41758</v>
      </c>
      <c r="R6" s="386">
        <f t="shared" si="9"/>
        <v>41759</v>
      </c>
      <c r="S6" s="390"/>
      <c r="T6" s="388">
        <f t="shared" si="2"/>
        <v>41760</v>
      </c>
      <c r="U6" s="386">
        <f t="shared" si="2"/>
        <v>41761</v>
      </c>
      <c r="V6" s="386">
        <f t="shared" si="2"/>
        <v>41762</v>
      </c>
      <c r="W6" s="386">
        <f t="shared" si="2"/>
        <v>41763</v>
      </c>
      <c r="X6" s="387">
        <f t="shared" si="2"/>
        <v>41764</v>
      </c>
      <c r="Y6" s="389">
        <f t="shared" si="2"/>
        <v>41765</v>
      </c>
      <c r="Z6" s="389">
        <f t="shared" si="2"/>
        <v>41766</v>
      </c>
      <c r="AA6" s="389">
        <f t="shared" si="2"/>
        <v>41767</v>
      </c>
      <c r="AB6" s="389">
        <f t="shared" si="2"/>
        <v>41768</v>
      </c>
      <c r="AC6" s="389">
        <f t="shared" si="2"/>
        <v>41769</v>
      </c>
      <c r="AD6" s="386">
        <f t="shared" si="2"/>
        <v>41770</v>
      </c>
      <c r="AE6" s="387">
        <f t="shared" si="2"/>
        <v>41771</v>
      </c>
      <c r="AF6" s="389">
        <f t="shared" si="2"/>
        <v>41772</v>
      </c>
      <c r="AG6" s="389">
        <f t="shared" si="2"/>
        <v>41773</v>
      </c>
      <c r="AH6" s="389">
        <f t="shared" si="2"/>
        <v>41774</v>
      </c>
      <c r="AJ6" s="389" t="s">
        <v>793</v>
      </c>
      <c r="AK6" s="389" t="s">
        <v>793</v>
      </c>
      <c r="AL6" s="389" t="s">
        <v>793</v>
      </c>
      <c r="AM6" s="386" t="s">
        <v>194</v>
      </c>
      <c r="AN6" s="386" t="s">
        <v>1010</v>
      </c>
      <c r="AO6" s="389" t="s">
        <v>209</v>
      </c>
      <c r="AP6" s="389" t="s">
        <v>793</v>
      </c>
      <c r="AQ6" s="389" t="s">
        <v>793</v>
      </c>
      <c r="AR6" s="389" t="s">
        <v>793</v>
      </c>
      <c r="AS6" s="389" t="s">
        <v>793</v>
      </c>
      <c r="AT6" s="389" t="s">
        <v>793</v>
      </c>
      <c r="AU6" s="386" t="s">
        <v>194</v>
      </c>
      <c r="AV6" s="387" t="s">
        <v>209</v>
      </c>
      <c r="AW6" s="387" t="s">
        <v>209</v>
      </c>
      <c r="AX6" s="386" t="s">
        <v>1010</v>
      </c>
      <c r="AY6" s="390"/>
      <c r="AZ6" s="388" t="s">
        <v>1012</v>
      </c>
      <c r="BA6" s="386" t="s">
        <v>1010</v>
      </c>
      <c r="BB6" s="386" t="s">
        <v>194</v>
      </c>
      <c r="BC6" s="386" t="s">
        <v>1045</v>
      </c>
      <c r="BD6" s="387" t="s">
        <v>209</v>
      </c>
      <c r="BE6" s="389" t="s">
        <v>793</v>
      </c>
      <c r="BF6" s="389" t="s">
        <v>793</v>
      </c>
      <c r="BG6" s="389" t="s">
        <v>793</v>
      </c>
      <c r="BH6" s="389" t="s">
        <v>793</v>
      </c>
      <c r="BI6" s="389" t="s">
        <v>793</v>
      </c>
      <c r="BJ6" s="386" t="s">
        <v>1010</v>
      </c>
      <c r="BK6" s="387" t="s">
        <v>1046</v>
      </c>
      <c r="BL6" s="389" t="s">
        <v>793</v>
      </c>
      <c r="BM6" s="389" t="s">
        <v>793</v>
      </c>
      <c r="BN6" s="389" t="s">
        <v>793</v>
      </c>
      <c r="BQ6" s="389" t="s">
        <v>793</v>
      </c>
      <c r="BR6" s="386" t="s">
        <v>1045</v>
      </c>
      <c r="BS6" s="386" t="s">
        <v>1010</v>
      </c>
      <c r="BT6" s="389" t="s">
        <v>1046</v>
      </c>
      <c r="BU6" s="389" t="s">
        <v>793</v>
      </c>
      <c r="BV6" s="389" t="s">
        <v>793</v>
      </c>
      <c r="BW6" s="389" t="s">
        <v>793</v>
      </c>
      <c r="BX6" s="389" t="s">
        <v>793</v>
      </c>
      <c r="BY6" s="386" t="s">
        <v>1045</v>
      </c>
      <c r="BZ6" s="386" t="s">
        <v>1010</v>
      </c>
      <c r="CA6" s="389" t="s">
        <v>1046</v>
      </c>
      <c r="CB6" s="389" t="s">
        <v>793</v>
      </c>
      <c r="CC6" s="391" t="s">
        <v>793</v>
      </c>
      <c r="CD6" s="391" t="s">
        <v>793</v>
      </c>
      <c r="CE6" s="389" t="s">
        <v>793</v>
      </c>
      <c r="CF6" s="386" t="s">
        <v>1045</v>
      </c>
      <c r="CH6" s="1">
        <f t="shared" si="3"/>
        <v>21</v>
      </c>
      <c r="CI6" s="1">
        <f t="shared" si="4"/>
        <v>8</v>
      </c>
      <c r="CJ6" s="1">
        <f t="shared" si="5"/>
        <v>1</v>
      </c>
      <c r="CK6" s="11">
        <f t="shared" si="10"/>
        <v>168</v>
      </c>
      <c r="CM6" s="1">
        <f t="shared" si="6"/>
        <v>21</v>
      </c>
      <c r="CN6" s="1">
        <f t="shared" si="7"/>
        <v>9</v>
      </c>
      <c r="CO6" s="1">
        <f t="shared" si="8"/>
        <v>1</v>
      </c>
      <c r="CP6" s="11">
        <f t="shared" si="11"/>
        <v>168</v>
      </c>
      <c r="CR6" s="384" t="s">
        <v>970</v>
      </c>
      <c r="CS6" s="384" t="s">
        <v>971</v>
      </c>
      <c r="CT6" s="384"/>
      <c r="CU6" s="384" t="s">
        <v>962</v>
      </c>
    </row>
    <row r="7" spans="1:99">
      <c r="A7" s="11">
        <v>6</v>
      </c>
      <c r="B7" s="1" t="s">
        <v>201</v>
      </c>
      <c r="C7" s="1">
        <f t="shared" si="0"/>
        <v>20</v>
      </c>
      <c r="D7" s="389">
        <f t="shared" si="9"/>
        <v>41775</v>
      </c>
      <c r="E7" s="386">
        <f t="shared" si="9"/>
        <v>41776</v>
      </c>
      <c r="F7" s="386">
        <f t="shared" si="9"/>
        <v>41777</v>
      </c>
      <c r="G7" s="389">
        <f t="shared" si="9"/>
        <v>41778</v>
      </c>
      <c r="H7" s="389">
        <f t="shared" si="9"/>
        <v>41779</v>
      </c>
      <c r="I7" s="389">
        <f t="shared" si="9"/>
        <v>41780</v>
      </c>
      <c r="J7" s="389">
        <f t="shared" si="9"/>
        <v>41781</v>
      </c>
      <c r="K7" s="389">
        <f t="shared" si="9"/>
        <v>41782</v>
      </c>
      <c r="L7" s="386">
        <f t="shared" si="9"/>
        <v>41783</v>
      </c>
      <c r="M7" s="386">
        <f t="shared" si="9"/>
        <v>41784</v>
      </c>
      <c r="N7" s="389">
        <f t="shared" si="9"/>
        <v>41785</v>
      </c>
      <c r="O7" s="389">
        <f t="shared" si="9"/>
        <v>41786</v>
      </c>
      <c r="P7" s="391">
        <f t="shared" si="9"/>
        <v>41787</v>
      </c>
      <c r="Q7" s="391">
        <f t="shared" si="9"/>
        <v>41788</v>
      </c>
      <c r="R7" s="389">
        <f t="shared" si="9"/>
        <v>41789</v>
      </c>
      <c r="S7" s="386">
        <f>DATE($B$1,$A6,S$15)</f>
        <v>41790</v>
      </c>
      <c r="T7" s="386">
        <f t="shared" si="2"/>
        <v>41791</v>
      </c>
      <c r="U7" s="388">
        <f t="shared" si="2"/>
        <v>41792</v>
      </c>
      <c r="V7" s="389">
        <f t="shared" si="2"/>
        <v>41793</v>
      </c>
      <c r="W7" s="389">
        <f t="shared" si="2"/>
        <v>41794</v>
      </c>
      <c r="X7" s="389">
        <f t="shared" si="2"/>
        <v>41795</v>
      </c>
      <c r="Y7" s="389">
        <f t="shared" si="2"/>
        <v>41796</v>
      </c>
      <c r="Z7" s="386">
        <f t="shared" si="2"/>
        <v>41797</v>
      </c>
      <c r="AA7" s="386">
        <f t="shared" si="2"/>
        <v>41798</v>
      </c>
      <c r="AB7" s="387">
        <f t="shared" si="2"/>
        <v>41799</v>
      </c>
      <c r="AC7" s="387">
        <f t="shared" si="2"/>
        <v>41800</v>
      </c>
      <c r="AD7" s="387">
        <f t="shared" si="2"/>
        <v>41801</v>
      </c>
      <c r="AE7" s="387">
        <f t="shared" si="2"/>
        <v>41802</v>
      </c>
      <c r="AF7" s="389">
        <f t="shared" si="2"/>
        <v>41803</v>
      </c>
      <c r="AG7" s="386">
        <f t="shared" si="2"/>
        <v>41804</v>
      </c>
      <c r="AH7" s="386">
        <f t="shared" si="2"/>
        <v>41805</v>
      </c>
      <c r="AJ7" s="389" t="s">
        <v>793</v>
      </c>
      <c r="AK7" s="386" t="s">
        <v>194</v>
      </c>
      <c r="AL7" s="386" t="s">
        <v>1010</v>
      </c>
      <c r="AM7" s="389" t="s">
        <v>209</v>
      </c>
      <c r="AN7" s="389" t="s">
        <v>793</v>
      </c>
      <c r="AO7" s="389" t="s">
        <v>793</v>
      </c>
      <c r="AP7" s="389" t="s">
        <v>793</v>
      </c>
      <c r="AQ7" s="389" t="s">
        <v>793</v>
      </c>
      <c r="AR7" s="386" t="s">
        <v>194</v>
      </c>
      <c r="AS7" s="386" t="s">
        <v>1010</v>
      </c>
      <c r="AT7" s="389" t="s">
        <v>209</v>
      </c>
      <c r="AU7" s="389" t="s">
        <v>793</v>
      </c>
      <c r="AV7" s="391" t="s">
        <v>793</v>
      </c>
      <c r="AW7" s="391" t="s">
        <v>793</v>
      </c>
      <c r="AX7" s="389" t="s">
        <v>793</v>
      </c>
      <c r="AY7" s="386" t="s">
        <v>194</v>
      </c>
      <c r="AZ7" s="386" t="s">
        <v>1010</v>
      </c>
      <c r="BA7" s="388" t="s">
        <v>193</v>
      </c>
      <c r="BB7" s="389" t="s">
        <v>793</v>
      </c>
      <c r="BC7" s="389" t="s">
        <v>793</v>
      </c>
      <c r="BD7" s="389" t="s">
        <v>793</v>
      </c>
      <c r="BE7" s="389" t="s">
        <v>793</v>
      </c>
      <c r="BF7" s="386" t="s">
        <v>1045</v>
      </c>
      <c r="BG7" s="386" t="s">
        <v>1045</v>
      </c>
      <c r="BH7" s="387" t="s">
        <v>1046</v>
      </c>
      <c r="BI7" s="387" t="s">
        <v>1046</v>
      </c>
      <c r="BJ7" s="387" t="s">
        <v>1046</v>
      </c>
      <c r="BK7" s="387" t="s">
        <v>209</v>
      </c>
      <c r="BL7" s="389" t="s">
        <v>793</v>
      </c>
      <c r="BM7" s="386" t="s">
        <v>1045</v>
      </c>
      <c r="BN7" s="386" t="s">
        <v>1045</v>
      </c>
      <c r="BQ7" s="387" t="s">
        <v>1046</v>
      </c>
      <c r="BR7" s="389" t="s">
        <v>793</v>
      </c>
      <c r="BS7" s="389" t="s">
        <v>793</v>
      </c>
      <c r="BT7" s="389" t="s">
        <v>793</v>
      </c>
      <c r="BU7" s="389" t="s">
        <v>793</v>
      </c>
      <c r="BV7" s="386" t="s">
        <v>1045</v>
      </c>
      <c r="BW7" s="386" t="s">
        <v>1045</v>
      </c>
      <c r="BX7" s="387" t="s">
        <v>1046</v>
      </c>
      <c r="BY7" s="389" t="s">
        <v>793</v>
      </c>
      <c r="BZ7" s="389" t="s">
        <v>793</v>
      </c>
      <c r="CA7" s="389" t="s">
        <v>793</v>
      </c>
      <c r="CB7" s="389" t="s">
        <v>793</v>
      </c>
      <c r="CC7" s="386" t="s">
        <v>1045</v>
      </c>
      <c r="CD7" s="386" t="s">
        <v>1010</v>
      </c>
      <c r="CE7" s="387" t="s">
        <v>1046</v>
      </c>
      <c r="CF7" s="390"/>
      <c r="CH7" s="1">
        <f t="shared" si="3"/>
        <v>20</v>
      </c>
      <c r="CI7" s="1">
        <f t="shared" si="4"/>
        <v>10</v>
      </c>
      <c r="CJ7" s="1">
        <f t="shared" si="5"/>
        <v>1</v>
      </c>
      <c r="CK7" s="11">
        <f t="shared" si="10"/>
        <v>160</v>
      </c>
      <c r="CM7" s="1">
        <f t="shared" si="6"/>
        <v>20</v>
      </c>
      <c r="CN7" s="1">
        <f t="shared" si="7"/>
        <v>9</v>
      </c>
      <c r="CO7" s="1">
        <f t="shared" si="8"/>
        <v>1</v>
      </c>
      <c r="CP7" s="11">
        <f t="shared" si="11"/>
        <v>160</v>
      </c>
      <c r="CR7" s="384" t="s">
        <v>973</v>
      </c>
      <c r="CS7" s="384" t="s">
        <v>974</v>
      </c>
      <c r="CT7" s="384"/>
      <c r="CU7" s="384" t="s">
        <v>962</v>
      </c>
    </row>
    <row r="8" spans="1:99" ht="12.75" customHeight="1">
      <c r="A8" s="11">
        <v>7</v>
      </c>
      <c r="B8" s="1" t="s">
        <v>202</v>
      </c>
      <c r="C8" s="1">
        <f t="shared" si="0"/>
        <v>22</v>
      </c>
      <c r="D8" s="387">
        <f t="shared" si="9"/>
        <v>41806</v>
      </c>
      <c r="E8" s="389">
        <f t="shared" si="9"/>
        <v>41807</v>
      </c>
      <c r="F8" s="389">
        <f t="shared" si="9"/>
        <v>41808</v>
      </c>
      <c r="G8" s="389">
        <f t="shared" si="9"/>
        <v>41809</v>
      </c>
      <c r="H8" s="389">
        <f t="shared" si="9"/>
        <v>41810</v>
      </c>
      <c r="I8" s="386">
        <f t="shared" si="9"/>
        <v>41811</v>
      </c>
      <c r="J8" s="386">
        <f t="shared" si="9"/>
        <v>41812</v>
      </c>
      <c r="K8" s="387">
        <f t="shared" si="9"/>
        <v>41813</v>
      </c>
      <c r="L8" s="389">
        <f t="shared" si="9"/>
        <v>41814</v>
      </c>
      <c r="M8" s="389">
        <f t="shared" si="9"/>
        <v>41815</v>
      </c>
      <c r="N8" s="389">
        <f t="shared" si="9"/>
        <v>41816</v>
      </c>
      <c r="O8" s="389">
        <f t="shared" si="9"/>
        <v>41817</v>
      </c>
      <c r="P8" s="386">
        <f t="shared" si="9"/>
        <v>41818</v>
      </c>
      <c r="Q8" s="386">
        <f t="shared" si="9"/>
        <v>41819</v>
      </c>
      <c r="R8" s="387">
        <f t="shared" si="9"/>
        <v>41820</v>
      </c>
      <c r="S8" s="390"/>
      <c r="T8" s="389">
        <f t="shared" si="2"/>
        <v>41821</v>
      </c>
      <c r="U8" s="389">
        <f t="shared" si="2"/>
        <v>41822</v>
      </c>
      <c r="V8" s="389">
        <f t="shared" si="2"/>
        <v>41823</v>
      </c>
      <c r="W8" s="391">
        <f t="shared" si="2"/>
        <v>41824</v>
      </c>
      <c r="X8" s="386">
        <f t="shared" si="2"/>
        <v>41825</v>
      </c>
      <c r="Y8" s="386">
        <f t="shared" si="2"/>
        <v>41826</v>
      </c>
      <c r="Z8" s="389">
        <f t="shared" si="2"/>
        <v>41827</v>
      </c>
      <c r="AA8" s="389">
        <f t="shared" si="2"/>
        <v>41828</v>
      </c>
      <c r="AB8" s="389">
        <f t="shared" si="2"/>
        <v>41829</v>
      </c>
      <c r="AC8" s="389">
        <f t="shared" si="2"/>
        <v>41830</v>
      </c>
      <c r="AD8" s="389">
        <f t="shared" si="2"/>
        <v>41831</v>
      </c>
      <c r="AE8" s="386">
        <f t="shared" si="2"/>
        <v>41832</v>
      </c>
      <c r="AF8" s="386">
        <f t="shared" si="2"/>
        <v>41833</v>
      </c>
      <c r="AG8" s="389">
        <f t="shared" si="2"/>
        <v>41834</v>
      </c>
      <c r="AH8" s="389">
        <f t="shared" si="2"/>
        <v>41835</v>
      </c>
      <c r="AJ8" s="387" t="s">
        <v>209</v>
      </c>
      <c r="AK8" s="389" t="s">
        <v>793</v>
      </c>
      <c r="AL8" s="389" t="s">
        <v>793</v>
      </c>
      <c r="AM8" s="389" t="s">
        <v>793</v>
      </c>
      <c r="AN8" s="389" t="s">
        <v>793</v>
      </c>
      <c r="AO8" s="386" t="s">
        <v>194</v>
      </c>
      <c r="AP8" s="386" t="s">
        <v>194</v>
      </c>
      <c r="AQ8" s="387" t="s">
        <v>209</v>
      </c>
      <c r="AR8" s="389" t="s">
        <v>793</v>
      </c>
      <c r="AS8" s="389" t="s">
        <v>793</v>
      </c>
      <c r="AT8" s="389" t="s">
        <v>793</v>
      </c>
      <c r="AU8" s="389" t="s">
        <v>793</v>
      </c>
      <c r="AV8" s="386" t="s">
        <v>194</v>
      </c>
      <c r="AW8" s="386" t="s">
        <v>1010</v>
      </c>
      <c r="AX8" s="387" t="s">
        <v>209</v>
      </c>
      <c r="AY8" s="390"/>
      <c r="AZ8" s="389" t="s">
        <v>793</v>
      </c>
      <c r="BA8" s="389" t="s">
        <v>793</v>
      </c>
      <c r="BB8" s="389" t="s">
        <v>793</v>
      </c>
      <c r="BC8" s="391" t="s">
        <v>793</v>
      </c>
      <c r="BD8" s="386" t="s">
        <v>194</v>
      </c>
      <c r="BE8" s="386" t="s">
        <v>1010</v>
      </c>
      <c r="BF8" s="389" t="s">
        <v>1046</v>
      </c>
      <c r="BG8" s="389" t="s">
        <v>793</v>
      </c>
      <c r="BH8" s="389" t="s">
        <v>793</v>
      </c>
      <c r="BI8" s="389" t="s">
        <v>793</v>
      </c>
      <c r="BJ8" s="389" t="s">
        <v>793</v>
      </c>
      <c r="BK8" s="386" t="s">
        <v>1045</v>
      </c>
      <c r="BL8" s="386" t="s">
        <v>1010</v>
      </c>
      <c r="BM8" s="389" t="s">
        <v>1046</v>
      </c>
      <c r="BN8" s="389" t="s">
        <v>793</v>
      </c>
      <c r="BQ8" s="389" t="s">
        <v>793</v>
      </c>
      <c r="BR8" s="389" t="s">
        <v>793</v>
      </c>
      <c r="BS8" s="389" t="s">
        <v>793</v>
      </c>
      <c r="BT8" s="386" t="s">
        <v>1045</v>
      </c>
      <c r="BU8" s="386" t="s">
        <v>1010</v>
      </c>
      <c r="BV8" s="389" t="s">
        <v>1046</v>
      </c>
      <c r="BW8" s="389" t="s">
        <v>793</v>
      </c>
      <c r="BX8" s="389" t="s">
        <v>793</v>
      </c>
      <c r="BY8" s="389" t="s">
        <v>793</v>
      </c>
      <c r="BZ8" s="389" t="s">
        <v>793</v>
      </c>
      <c r="CA8" s="386" t="s">
        <v>1045</v>
      </c>
      <c r="CB8" s="386" t="s">
        <v>1010</v>
      </c>
      <c r="CC8" s="389" t="s">
        <v>1046</v>
      </c>
      <c r="CD8" s="389" t="s">
        <v>793</v>
      </c>
      <c r="CE8" s="389" t="s">
        <v>793</v>
      </c>
      <c r="CF8" s="389" t="s">
        <v>793</v>
      </c>
      <c r="CH8" s="1">
        <f t="shared" si="3"/>
        <v>22</v>
      </c>
      <c r="CI8" s="1">
        <f t="shared" si="4"/>
        <v>8</v>
      </c>
      <c r="CJ8" s="1">
        <f t="shared" si="5"/>
        <v>0</v>
      </c>
      <c r="CK8" s="11">
        <f t="shared" si="10"/>
        <v>176</v>
      </c>
      <c r="CM8" s="1">
        <f t="shared" si="6"/>
        <v>23</v>
      </c>
      <c r="CN8" s="1">
        <f t="shared" si="7"/>
        <v>8</v>
      </c>
      <c r="CO8" s="1">
        <f t="shared" si="8"/>
        <v>0</v>
      </c>
      <c r="CP8" s="11">
        <f t="shared" si="11"/>
        <v>184</v>
      </c>
      <c r="CR8" s="384" t="s">
        <v>976</v>
      </c>
      <c r="CS8" s="384" t="s">
        <v>977</v>
      </c>
      <c r="CT8" s="384"/>
      <c r="CU8" s="384" t="s">
        <v>979</v>
      </c>
    </row>
    <row r="9" spans="1:99">
      <c r="A9" s="11">
        <v>8</v>
      </c>
      <c r="B9" s="1" t="s">
        <v>203</v>
      </c>
      <c r="C9" s="1">
        <f t="shared" si="0"/>
        <v>21</v>
      </c>
      <c r="D9" s="389">
        <f t="shared" si="9"/>
        <v>41836</v>
      </c>
      <c r="E9" s="389">
        <f t="shared" si="9"/>
        <v>41837</v>
      </c>
      <c r="F9" s="389">
        <f t="shared" si="9"/>
        <v>41838</v>
      </c>
      <c r="G9" s="386">
        <f t="shared" si="9"/>
        <v>41839</v>
      </c>
      <c r="H9" s="386">
        <f t="shared" si="9"/>
        <v>41840</v>
      </c>
      <c r="I9" s="389">
        <f t="shared" si="9"/>
        <v>41841</v>
      </c>
      <c r="J9" s="389">
        <f t="shared" si="9"/>
        <v>41842</v>
      </c>
      <c r="K9" s="389">
        <f t="shared" si="9"/>
        <v>41843</v>
      </c>
      <c r="L9" s="389">
        <f t="shared" si="9"/>
        <v>41844</v>
      </c>
      <c r="M9" s="389">
        <f t="shared" si="9"/>
        <v>41845</v>
      </c>
      <c r="N9" s="386">
        <f t="shared" si="9"/>
        <v>41846</v>
      </c>
      <c r="O9" s="386">
        <f t="shared" si="9"/>
        <v>41847</v>
      </c>
      <c r="P9" s="389">
        <f t="shared" si="9"/>
        <v>41848</v>
      </c>
      <c r="Q9" s="389">
        <f t="shared" si="9"/>
        <v>41849</v>
      </c>
      <c r="R9" s="389">
        <f t="shared" si="9"/>
        <v>41850</v>
      </c>
      <c r="S9" s="389">
        <f>DATE($B$1,$A8,S$15)</f>
        <v>41851</v>
      </c>
      <c r="T9" s="389">
        <f t="shared" si="2"/>
        <v>41852</v>
      </c>
      <c r="U9" s="387">
        <f t="shared" si="2"/>
        <v>41853</v>
      </c>
      <c r="V9" s="386">
        <f t="shared" si="2"/>
        <v>41854</v>
      </c>
      <c r="W9" s="389">
        <f t="shared" si="2"/>
        <v>41855</v>
      </c>
      <c r="X9" s="389">
        <f t="shared" si="2"/>
        <v>41856</v>
      </c>
      <c r="Y9" s="389">
        <f t="shared" si="2"/>
        <v>41857</v>
      </c>
      <c r="Z9" s="389">
        <f t="shared" si="2"/>
        <v>41858</v>
      </c>
      <c r="AA9" s="389">
        <f t="shared" si="2"/>
        <v>41859</v>
      </c>
      <c r="AB9" s="386">
        <f t="shared" si="2"/>
        <v>41860</v>
      </c>
      <c r="AC9" s="386">
        <f t="shared" si="2"/>
        <v>41861</v>
      </c>
      <c r="AD9" s="386">
        <f t="shared" si="2"/>
        <v>41862</v>
      </c>
      <c r="AE9" s="386">
        <f t="shared" si="2"/>
        <v>41863</v>
      </c>
      <c r="AF9" s="386">
        <f t="shared" si="2"/>
        <v>41864</v>
      </c>
      <c r="AG9" s="389">
        <f t="shared" si="2"/>
        <v>41865</v>
      </c>
      <c r="AH9" s="389">
        <f t="shared" si="2"/>
        <v>41866</v>
      </c>
      <c r="AJ9" s="389" t="s">
        <v>793</v>
      </c>
      <c r="AK9" s="389" t="s">
        <v>793</v>
      </c>
      <c r="AL9" s="389" t="s">
        <v>793</v>
      </c>
      <c r="AM9" s="386" t="s">
        <v>194</v>
      </c>
      <c r="AN9" s="386" t="s">
        <v>1010</v>
      </c>
      <c r="AO9" s="389" t="s">
        <v>209</v>
      </c>
      <c r="AP9" s="389" t="s">
        <v>793</v>
      </c>
      <c r="AQ9" s="389" t="s">
        <v>793</v>
      </c>
      <c r="AR9" s="389" t="s">
        <v>793</v>
      </c>
      <c r="AS9" s="389" t="s">
        <v>793</v>
      </c>
      <c r="AT9" s="386" t="s">
        <v>194</v>
      </c>
      <c r="AU9" s="386" t="s">
        <v>1010</v>
      </c>
      <c r="AV9" s="389" t="s">
        <v>209</v>
      </c>
      <c r="AW9" s="389" t="s">
        <v>793</v>
      </c>
      <c r="AX9" s="389" t="s">
        <v>793</v>
      </c>
      <c r="AY9" s="389" t="s">
        <v>793</v>
      </c>
      <c r="AZ9" s="389" t="s">
        <v>793</v>
      </c>
      <c r="BA9" s="387" t="s">
        <v>793</v>
      </c>
      <c r="BB9" s="386" t="s">
        <v>1010</v>
      </c>
      <c r="BC9" s="389" t="s">
        <v>209</v>
      </c>
      <c r="BD9" s="389" t="s">
        <v>793</v>
      </c>
      <c r="BE9" s="389" t="s">
        <v>793</v>
      </c>
      <c r="BF9" s="389" t="s">
        <v>793</v>
      </c>
      <c r="BG9" s="389" t="s">
        <v>793</v>
      </c>
      <c r="BH9" s="386" t="s">
        <v>194</v>
      </c>
      <c r="BI9" s="386" t="s">
        <v>1010</v>
      </c>
      <c r="BJ9" s="386" t="s">
        <v>1010</v>
      </c>
      <c r="BK9" s="386" t="s">
        <v>1045</v>
      </c>
      <c r="BL9" s="386" t="s">
        <v>1045</v>
      </c>
      <c r="BM9" s="389" t="s">
        <v>793</v>
      </c>
      <c r="BN9" s="389" t="s">
        <v>793</v>
      </c>
      <c r="BQ9" s="389" t="s">
        <v>793</v>
      </c>
      <c r="BR9" s="386" t="s">
        <v>1010</v>
      </c>
      <c r="BS9" s="387" t="s">
        <v>1046</v>
      </c>
      <c r="BT9" s="389" t="s">
        <v>793</v>
      </c>
      <c r="BU9" s="389" t="s">
        <v>793</v>
      </c>
      <c r="BV9" s="389" t="s">
        <v>793</v>
      </c>
      <c r="BW9" s="389" t="s">
        <v>793</v>
      </c>
      <c r="BX9" s="386" t="s">
        <v>194</v>
      </c>
      <c r="BY9" s="386" t="s">
        <v>1010</v>
      </c>
      <c r="BZ9" s="389" t="s">
        <v>1046</v>
      </c>
      <c r="CA9" s="389" t="s">
        <v>793</v>
      </c>
      <c r="CB9" s="389" t="s">
        <v>793</v>
      </c>
      <c r="CC9" s="389" t="s">
        <v>793</v>
      </c>
      <c r="CD9" s="389" t="s">
        <v>793</v>
      </c>
      <c r="CE9" s="386" t="s">
        <v>1045</v>
      </c>
      <c r="CF9" s="386" t="s">
        <v>1010</v>
      </c>
      <c r="CH9" s="1">
        <f t="shared" si="3"/>
        <v>21</v>
      </c>
      <c r="CI9" s="1">
        <f t="shared" si="4"/>
        <v>10</v>
      </c>
      <c r="CJ9" s="1">
        <f t="shared" si="5"/>
        <v>0</v>
      </c>
      <c r="CK9" s="11">
        <f t="shared" si="10"/>
        <v>168</v>
      </c>
      <c r="CM9" s="1">
        <f t="shared" si="6"/>
        <v>20</v>
      </c>
      <c r="CN9" s="1">
        <f t="shared" si="7"/>
        <v>11</v>
      </c>
      <c r="CO9" s="1">
        <f t="shared" si="8"/>
        <v>0</v>
      </c>
      <c r="CP9" s="11">
        <f t="shared" si="11"/>
        <v>160</v>
      </c>
    </row>
    <row r="10" spans="1:99">
      <c r="A10" s="11">
        <v>9</v>
      </c>
      <c r="B10" s="1" t="s">
        <v>204</v>
      </c>
      <c r="C10" s="1">
        <f t="shared" si="0"/>
        <v>22</v>
      </c>
      <c r="D10" s="389">
        <f t="shared" si="9"/>
        <v>41867</v>
      </c>
      <c r="E10" s="386">
        <f t="shared" si="9"/>
        <v>41868</v>
      </c>
      <c r="F10" s="387">
        <f t="shared" si="9"/>
        <v>41869</v>
      </c>
      <c r="G10" s="389">
        <f t="shared" si="9"/>
        <v>41870</v>
      </c>
      <c r="H10" s="389">
        <f t="shared" si="9"/>
        <v>41871</v>
      </c>
      <c r="I10" s="389">
        <f t="shared" si="9"/>
        <v>41872</v>
      </c>
      <c r="J10" s="389">
        <f t="shared" si="9"/>
        <v>41873</v>
      </c>
      <c r="K10" s="386">
        <f t="shared" si="9"/>
        <v>41874</v>
      </c>
      <c r="L10" s="386">
        <f t="shared" si="9"/>
        <v>41875</v>
      </c>
      <c r="M10" s="389">
        <f t="shared" si="9"/>
        <v>41876</v>
      </c>
      <c r="N10" s="389">
        <f t="shared" si="9"/>
        <v>41877</v>
      </c>
      <c r="O10" s="389">
        <f t="shared" si="9"/>
        <v>41878</v>
      </c>
      <c r="P10" s="389">
        <f t="shared" si="9"/>
        <v>41879</v>
      </c>
      <c r="Q10" s="389">
        <f t="shared" si="9"/>
        <v>41880</v>
      </c>
      <c r="R10" s="386">
        <f t="shared" si="9"/>
        <v>41881</v>
      </c>
      <c r="S10" s="386">
        <f>DATE($B$1,$A9,S$15)</f>
        <v>41882</v>
      </c>
      <c r="T10" s="389">
        <f t="shared" si="2"/>
        <v>41883</v>
      </c>
      <c r="U10" s="389">
        <f t="shared" si="2"/>
        <v>41884</v>
      </c>
      <c r="V10" s="389">
        <f t="shared" si="2"/>
        <v>41885</v>
      </c>
      <c r="W10" s="389">
        <f t="shared" si="2"/>
        <v>41886</v>
      </c>
      <c r="X10" s="389">
        <f t="shared" si="2"/>
        <v>41887</v>
      </c>
      <c r="Y10" s="386">
        <f t="shared" si="2"/>
        <v>41888</v>
      </c>
      <c r="Z10" s="386">
        <f t="shared" si="2"/>
        <v>41889</v>
      </c>
      <c r="AA10" s="388">
        <f t="shared" si="2"/>
        <v>41890</v>
      </c>
      <c r="AB10" s="389">
        <f t="shared" si="2"/>
        <v>41891</v>
      </c>
      <c r="AC10" s="389">
        <f t="shared" si="2"/>
        <v>41892</v>
      </c>
      <c r="AD10" s="389">
        <f t="shared" si="2"/>
        <v>41893</v>
      </c>
      <c r="AE10" s="389">
        <f t="shared" si="2"/>
        <v>41894</v>
      </c>
      <c r="AF10" s="389">
        <f t="shared" si="2"/>
        <v>41895</v>
      </c>
      <c r="AG10" s="386">
        <f t="shared" si="2"/>
        <v>41896</v>
      </c>
      <c r="AH10" s="387">
        <f t="shared" si="2"/>
        <v>41897</v>
      </c>
      <c r="AJ10" s="389" t="s">
        <v>793</v>
      </c>
      <c r="AK10" s="386" t="s">
        <v>1010</v>
      </c>
      <c r="AL10" s="387" t="s">
        <v>209</v>
      </c>
      <c r="AM10" s="389" t="s">
        <v>793</v>
      </c>
      <c r="AN10" s="389" t="s">
        <v>793</v>
      </c>
      <c r="AO10" s="389" t="s">
        <v>793</v>
      </c>
      <c r="AP10" s="389" t="s">
        <v>793</v>
      </c>
      <c r="AQ10" s="386" t="s">
        <v>194</v>
      </c>
      <c r="AR10" s="386" t="s">
        <v>1010</v>
      </c>
      <c r="AS10" s="389" t="s">
        <v>209</v>
      </c>
      <c r="AT10" s="389" t="s">
        <v>793</v>
      </c>
      <c r="AU10" s="389" t="s">
        <v>793</v>
      </c>
      <c r="AV10" s="389" t="s">
        <v>793</v>
      </c>
      <c r="AW10" s="389" t="s">
        <v>793</v>
      </c>
      <c r="AX10" s="386" t="s">
        <v>194</v>
      </c>
      <c r="AY10" s="386" t="s">
        <v>1010</v>
      </c>
      <c r="AZ10" s="389" t="s">
        <v>209</v>
      </c>
      <c r="BA10" s="389" t="s">
        <v>793</v>
      </c>
      <c r="BB10" s="389" t="s">
        <v>793</v>
      </c>
      <c r="BC10" s="389" t="s">
        <v>793</v>
      </c>
      <c r="BD10" s="389" t="s">
        <v>793</v>
      </c>
      <c r="BE10" s="386" t="s">
        <v>1045</v>
      </c>
      <c r="BF10" s="386" t="s">
        <v>1010</v>
      </c>
      <c r="BG10" s="388" t="s">
        <v>1047</v>
      </c>
      <c r="BH10" s="389" t="s">
        <v>793</v>
      </c>
      <c r="BI10" s="389" t="s">
        <v>793</v>
      </c>
      <c r="BJ10" s="389" t="s">
        <v>793</v>
      </c>
      <c r="BK10" s="389" t="s">
        <v>793</v>
      </c>
      <c r="BL10" s="389" t="s">
        <v>793</v>
      </c>
      <c r="BM10" s="386" t="s">
        <v>1045</v>
      </c>
      <c r="BN10" s="387" t="s">
        <v>209</v>
      </c>
      <c r="BQ10" s="389" t="s">
        <v>793</v>
      </c>
      <c r="BR10" s="389" t="s">
        <v>793</v>
      </c>
      <c r="BS10" s="387" t="s">
        <v>1046</v>
      </c>
      <c r="BT10" s="387" t="s">
        <v>1046</v>
      </c>
      <c r="BU10" s="386" t="s">
        <v>1045</v>
      </c>
      <c r="BV10" s="386" t="s">
        <v>1045</v>
      </c>
      <c r="BW10" s="387" t="s">
        <v>1046</v>
      </c>
      <c r="BX10" s="389" t="s">
        <v>793</v>
      </c>
      <c r="BY10" s="389" t="s">
        <v>793</v>
      </c>
      <c r="BZ10" s="389" t="s">
        <v>793</v>
      </c>
      <c r="CA10" s="389" t="s">
        <v>793</v>
      </c>
      <c r="CB10" s="386" t="s">
        <v>1045</v>
      </c>
      <c r="CC10" s="389" t="s">
        <v>793</v>
      </c>
      <c r="CD10" s="387" t="s">
        <v>1046</v>
      </c>
      <c r="CE10" s="386" t="s">
        <v>1010</v>
      </c>
      <c r="CF10" s="390"/>
      <c r="CH10" s="1">
        <f t="shared" si="3"/>
        <v>22</v>
      </c>
      <c r="CI10" s="1">
        <f t="shared" si="4"/>
        <v>8</v>
      </c>
      <c r="CJ10" s="1">
        <f t="shared" si="5"/>
        <v>1</v>
      </c>
      <c r="CK10" s="11">
        <f t="shared" si="10"/>
        <v>176</v>
      </c>
      <c r="CM10" s="1">
        <f t="shared" si="6"/>
        <v>22</v>
      </c>
      <c r="CN10" s="1">
        <f t="shared" si="7"/>
        <v>7</v>
      </c>
      <c r="CO10" s="1">
        <f t="shared" si="8"/>
        <v>1</v>
      </c>
      <c r="CP10" s="11">
        <f t="shared" si="11"/>
        <v>176</v>
      </c>
    </row>
    <row r="11" spans="1:99">
      <c r="A11" s="11">
        <v>10</v>
      </c>
      <c r="B11" s="1" t="s">
        <v>205</v>
      </c>
      <c r="C11" s="1">
        <f t="shared" si="0"/>
        <v>19</v>
      </c>
      <c r="D11" s="389">
        <f t="shared" si="9"/>
        <v>41898</v>
      </c>
      <c r="E11" s="389">
        <f t="shared" si="9"/>
        <v>41899</v>
      </c>
      <c r="F11" s="387">
        <f t="shared" si="9"/>
        <v>41900</v>
      </c>
      <c r="G11" s="387">
        <f t="shared" si="9"/>
        <v>41901</v>
      </c>
      <c r="H11" s="386">
        <f t="shared" si="9"/>
        <v>41902</v>
      </c>
      <c r="I11" s="386">
        <f t="shared" si="9"/>
        <v>41903</v>
      </c>
      <c r="J11" s="387">
        <f t="shared" si="9"/>
        <v>41904</v>
      </c>
      <c r="K11" s="389">
        <f t="shared" si="9"/>
        <v>41905</v>
      </c>
      <c r="L11" s="389">
        <f t="shared" si="9"/>
        <v>41906</v>
      </c>
      <c r="M11" s="389">
        <f t="shared" si="9"/>
        <v>41907</v>
      </c>
      <c r="N11" s="389">
        <f t="shared" si="9"/>
        <v>41908</v>
      </c>
      <c r="O11" s="386">
        <f t="shared" si="9"/>
        <v>41909</v>
      </c>
      <c r="P11" s="389">
        <f t="shared" si="9"/>
        <v>41910</v>
      </c>
      <c r="Q11" s="387">
        <f t="shared" si="9"/>
        <v>41911</v>
      </c>
      <c r="R11" s="386">
        <f t="shared" si="9"/>
        <v>41912</v>
      </c>
      <c r="S11" s="390"/>
      <c r="T11" s="388">
        <f t="shared" si="2"/>
        <v>41913</v>
      </c>
      <c r="U11" s="388">
        <f t="shared" si="2"/>
        <v>41914</v>
      </c>
      <c r="V11" s="388">
        <f t="shared" si="2"/>
        <v>41915</v>
      </c>
      <c r="W11" s="386">
        <f t="shared" si="2"/>
        <v>41916</v>
      </c>
      <c r="X11" s="386">
        <f t="shared" si="2"/>
        <v>41917</v>
      </c>
      <c r="Y11" s="387">
        <f t="shared" si="2"/>
        <v>41918</v>
      </c>
      <c r="Z11" s="389">
        <f t="shared" si="2"/>
        <v>41919</v>
      </c>
      <c r="AA11" s="389">
        <f t="shared" si="2"/>
        <v>41920</v>
      </c>
      <c r="AB11" s="389">
        <f t="shared" si="2"/>
        <v>41921</v>
      </c>
      <c r="AC11" s="389">
        <f t="shared" si="2"/>
        <v>41922</v>
      </c>
      <c r="AD11" s="386">
        <f t="shared" si="2"/>
        <v>41923</v>
      </c>
      <c r="AE11" s="386">
        <f t="shared" si="2"/>
        <v>41924</v>
      </c>
      <c r="AF11" s="387">
        <f t="shared" si="2"/>
        <v>41925</v>
      </c>
      <c r="AG11" s="389">
        <f t="shared" si="2"/>
        <v>41926</v>
      </c>
      <c r="AH11" s="389">
        <f t="shared" si="2"/>
        <v>41927</v>
      </c>
      <c r="AJ11" s="389" t="s">
        <v>793</v>
      </c>
      <c r="AK11" s="389" t="s">
        <v>793</v>
      </c>
      <c r="AL11" s="387" t="s">
        <v>209</v>
      </c>
      <c r="AM11" s="387" t="s">
        <v>209</v>
      </c>
      <c r="AN11" s="386" t="s">
        <v>194</v>
      </c>
      <c r="AO11" s="386" t="s">
        <v>194</v>
      </c>
      <c r="AP11" s="387" t="s">
        <v>209</v>
      </c>
      <c r="AQ11" s="389" t="s">
        <v>793</v>
      </c>
      <c r="AR11" s="389" t="s">
        <v>793</v>
      </c>
      <c r="AS11" s="389" t="s">
        <v>793</v>
      </c>
      <c r="AT11" s="389" t="s">
        <v>793</v>
      </c>
      <c r="AU11" s="386" t="s">
        <v>194</v>
      </c>
      <c r="AV11" s="389" t="s">
        <v>793</v>
      </c>
      <c r="AW11" s="387" t="s">
        <v>209</v>
      </c>
      <c r="AX11" s="386" t="s">
        <v>1010</v>
      </c>
      <c r="AY11" s="390"/>
      <c r="AZ11" s="388" t="s">
        <v>193</v>
      </c>
      <c r="BA11" s="388" t="s">
        <v>193</v>
      </c>
      <c r="BB11" s="388" t="s">
        <v>193</v>
      </c>
      <c r="BC11" s="386" t="s">
        <v>194</v>
      </c>
      <c r="BD11" s="386" t="s">
        <v>1045</v>
      </c>
      <c r="BE11" s="387" t="s">
        <v>1046</v>
      </c>
      <c r="BF11" s="389" t="s">
        <v>793</v>
      </c>
      <c r="BG11" s="389" t="s">
        <v>793</v>
      </c>
      <c r="BH11" s="389" t="s">
        <v>793</v>
      </c>
      <c r="BI11" s="389" t="s">
        <v>793</v>
      </c>
      <c r="BJ11" s="386" t="s">
        <v>1045</v>
      </c>
      <c r="BK11" s="386" t="s">
        <v>1045</v>
      </c>
      <c r="BL11" s="387" t="s">
        <v>1046</v>
      </c>
      <c r="BM11" s="389" t="s">
        <v>793</v>
      </c>
      <c r="BN11" s="389" t="s">
        <v>793</v>
      </c>
      <c r="BQ11" s="389" t="s">
        <v>793</v>
      </c>
      <c r="BR11" s="389" t="s">
        <v>793</v>
      </c>
      <c r="BS11" s="386" t="s">
        <v>1045</v>
      </c>
      <c r="BT11" s="386" t="s">
        <v>1010</v>
      </c>
      <c r="BU11" s="389" t="s">
        <v>1046</v>
      </c>
      <c r="BV11" s="389" t="s">
        <v>793</v>
      </c>
      <c r="BW11" s="389" t="s">
        <v>793</v>
      </c>
      <c r="BX11" s="389" t="s">
        <v>793</v>
      </c>
      <c r="BY11" s="389" t="s">
        <v>793</v>
      </c>
      <c r="BZ11" s="386" t="s">
        <v>1045</v>
      </c>
      <c r="CA11" s="386" t="s">
        <v>1010</v>
      </c>
      <c r="CB11" s="389" t="s">
        <v>1046</v>
      </c>
      <c r="CC11" s="389" t="s">
        <v>793</v>
      </c>
      <c r="CD11" s="389" t="s">
        <v>793</v>
      </c>
      <c r="CE11" s="389" t="s">
        <v>793</v>
      </c>
      <c r="CF11" s="389" t="s">
        <v>793</v>
      </c>
      <c r="CH11" s="1">
        <f t="shared" si="3"/>
        <v>19</v>
      </c>
      <c r="CI11" s="1">
        <f t="shared" si="4"/>
        <v>8</v>
      </c>
      <c r="CJ11" s="1">
        <f t="shared" si="5"/>
        <v>3</v>
      </c>
      <c r="CK11" s="11">
        <f t="shared" si="10"/>
        <v>152</v>
      </c>
      <c r="CM11" s="1">
        <f t="shared" si="6"/>
        <v>20</v>
      </c>
      <c r="CN11" s="1">
        <f t="shared" si="7"/>
        <v>8</v>
      </c>
      <c r="CO11" s="1">
        <f t="shared" si="8"/>
        <v>3</v>
      </c>
      <c r="CP11" s="11">
        <f t="shared" si="11"/>
        <v>160</v>
      </c>
    </row>
    <row r="12" spans="1:99">
      <c r="A12" s="11">
        <v>11</v>
      </c>
      <c r="B12" s="1" t="s">
        <v>206</v>
      </c>
      <c r="C12" s="1">
        <f t="shared" si="0"/>
        <v>22</v>
      </c>
      <c r="D12" s="389">
        <f t="shared" si="9"/>
        <v>41928</v>
      </c>
      <c r="E12" s="389">
        <f t="shared" si="9"/>
        <v>41929</v>
      </c>
      <c r="F12" s="386">
        <f t="shared" si="9"/>
        <v>41930</v>
      </c>
      <c r="G12" s="386">
        <f t="shared" si="9"/>
        <v>41931</v>
      </c>
      <c r="H12" s="389">
        <f t="shared" si="9"/>
        <v>41932</v>
      </c>
      <c r="I12" s="389">
        <f t="shared" si="9"/>
        <v>41933</v>
      </c>
      <c r="J12" s="389">
        <f t="shared" si="9"/>
        <v>41934</v>
      </c>
      <c r="K12" s="389">
        <f t="shared" si="9"/>
        <v>41935</v>
      </c>
      <c r="L12" s="389">
        <f t="shared" si="9"/>
        <v>41936</v>
      </c>
      <c r="M12" s="386">
        <f t="shared" si="9"/>
        <v>41937</v>
      </c>
      <c r="N12" s="386">
        <f t="shared" si="9"/>
        <v>41938</v>
      </c>
      <c r="O12" s="389">
        <f t="shared" si="9"/>
        <v>41939</v>
      </c>
      <c r="P12" s="389">
        <f t="shared" si="9"/>
        <v>41940</v>
      </c>
      <c r="Q12" s="389">
        <f t="shared" si="9"/>
        <v>41941</v>
      </c>
      <c r="R12" s="389">
        <f t="shared" si="9"/>
        <v>41942</v>
      </c>
      <c r="S12" s="389">
        <f>DATE($B$1,$A11,S$15)</f>
        <v>41943</v>
      </c>
      <c r="T12" s="386">
        <f t="shared" si="2"/>
        <v>41944</v>
      </c>
      <c r="U12" s="386">
        <f t="shared" si="2"/>
        <v>41945</v>
      </c>
      <c r="V12" s="389">
        <f t="shared" si="2"/>
        <v>41946</v>
      </c>
      <c r="W12" s="389">
        <f t="shared" si="2"/>
        <v>41947</v>
      </c>
      <c r="X12" s="389">
        <f t="shared" si="2"/>
        <v>41948</v>
      </c>
      <c r="Y12" s="389">
        <f t="shared" si="2"/>
        <v>41949</v>
      </c>
      <c r="Z12" s="389">
        <f t="shared" si="2"/>
        <v>41950</v>
      </c>
      <c r="AA12" s="386">
        <f t="shared" si="2"/>
        <v>41951</v>
      </c>
      <c r="AB12" s="386">
        <f t="shared" si="2"/>
        <v>41952</v>
      </c>
      <c r="AC12" s="389">
        <f t="shared" si="2"/>
        <v>41953</v>
      </c>
      <c r="AD12" s="389">
        <f t="shared" si="2"/>
        <v>41954</v>
      </c>
      <c r="AE12" s="389">
        <f t="shared" si="2"/>
        <v>41955</v>
      </c>
      <c r="AF12" s="389">
        <f t="shared" si="2"/>
        <v>41956</v>
      </c>
      <c r="AG12" s="389">
        <f t="shared" si="2"/>
        <v>41957</v>
      </c>
      <c r="AH12" s="386">
        <f t="shared" si="2"/>
        <v>41958</v>
      </c>
      <c r="AJ12" s="389" t="s">
        <v>793</v>
      </c>
      <c r="AK12" s="389" t="s">
        <v>793</v>
      </c>
      <c r="AL12" s="386" t="s">
        <v>194</v>
      </c>
      <c r="AM12" s="386" t="s">
        <v>1010</v>
      </c>
      <c r="AN12" s="389" t="s">
        <v>209</v>
      </c>
      <c r="AO12" s="389" t="s">
        <v>793</v>
      </c>
      <c r="AP12" s="389" t="s">
        <v>793</v>
      </c>
      <c r="AQ12" s="389" t="s">
        <v>793</v>
      </c>
      <c r="AR12" s="389" t="s">
        <v>793</v>
      </c>
      <c r="AS12" s="386" t="s">
        <v>194</v>
      </c>
      <c r="AT12" s="386" t="s">
        <v>1010</v>
      </c>
      <c r="AU12" s="389" t="s">
        <v>209</v>
      </c>
      <c r="AV12" s="389" t="s">
        <v>793</v>
      </c>
      <c r="AW12" s="389" t="s">
        <v>793</v>
      </c>
      <c r="AX12" s="389" t="s">
        <v>793</v>
      </c>
      <c r="AY12" s="389" t="s">
        <v>793</v>
      </c>
      <c r="AZ12" s="386" t="s">
        <v>194</v>
      </c>
      <c r="BA12" s="386" t="s">
        <v>1010</v>
      </c>
      <c r="BB12" s="389" t="s">
        <v>1046</v>
      </c>
      <c r="BC12" s="389" t="s">
        <v>793</v>
      </c>
      <c r="BD12" s="389" t="s">
        <v>793</v>
      </c>
      <c r="BE12" s="389" t="s">
        <v>793</v>
      </c>
      <c r="BF12" s="389" t="s">
        <v>793</v>
      </c>
      <c r="BG12" s="386" t="s">
        <v>194</v>
      </c>
      <c r="BH12" s="386" t="s">
        <v>1010</v>
      </c>
      <c r="BI12" s="389" t="s">
        <v>1046</v>
      </c>
      <c r="BJ12" s="389" t="s">
        <v>793</v>
      </c>
      <c r="BK12" s="389" t="s">
        <v>793</v>
      </c>
      <c r="BL12" s="389" t="s">
        <v>793</v>
      </c>
      <c r="BM12" s="389" t="s">
        <v>793</v>
      </c>
      <c r="BN12" s="386" t="s">
        <v>1045</v>
      </c>
      <c r="BQ12" s="386" t="s">
        <v>1010</v>
      </c>
      <c r="BR12" s="389" t="s">
        <v>1046</v>
      </c>
      <c r="BS12" s="389" t="s">
        <v>793</v>
      </c>
      <c r="BT12" s="389" t="s">
        <v>793</v>
      </c>
      <c r="BU12" s="389" t="s">
        <v>793</v>
      </c>
      <c r="BV12" s="389" t="s">
        <v>793</v>
      </c>
      <c r="BW12" s="386" t="s">
        <v>1045</v>
      </c>
      <c r="BX12" s="386" t="s">
        <v>1010</v>
      </c>
      <c r="BY12" s="389" t="s">
        <v>1046</v>
      </c>
      <c r="BZ12" s="389" t="s">
        <v>793</v>
      </c>
      <c r="CA12" s="389" t="s">
        <v>793</v>
      </c>
      <c r="CB12" s="389" t="s">
        <v>793</v>
      </c>
      <c r="CC12" s="389" t="s">
        <v>793</v>
      </c>
      <c r="CD12" s="386" t="s">
        <v>1045</v>
      </c>
      <c r="CE12" s="386" t="s">
        <v>1010</v>
      </c>
      <c r="CF12" s="390"/>
      <c r="CH12" s="1">
        <f t="shared" si="3"/>
        <v>22</v>
      </c>
      <c r="CI12" s="1">
        <f t="shared" si="4"/>
        <v>9</v>
      </c>
      <c r="CJ12" s="1">
        <f t="shared" si="5"/>
        <v>0</v>
      </c>
      <c r="CK12" s="11">
        <f t="shared" si="10"/>
        <v>176</v>
      </c>
      <c r="CM12" s="1">
        <f t="shared" si="6"/>
        <v>20</v>
      </c>
      <c r="CN12" s="1">
        <f t="shared" si="7"/>
        <v>10</v>
      </c>
      <c r="CO12" s="1">
        <f t="shared" si="8"/>
        <v>0</v>
      </c>
      <c r="CP12" s="11">
        <f t="shared" si="11"/>
        <v>160</v>
      </c>
    </row>
    <row r="13" spans="1:99">
      <c r="A13" s="11">
        <v>12</v>
      </c>
      <c r="B13" s="1" t="s">
        <v>207</v>
      </c>
      <c r="C13" s="1">
        <f t="shared" si="0"/>
        <v>21</v>
      </c>
      <c r="D13" s="386">
        <f t="shared" si="9"/>
        <v>41959</v>
      </c>
      <c r="E13" s="389">
        <f t="shared" si="9"/>
        <v>41960</v>
      </c>
      <c r="F13" s="389">
        <f t="shared" si="9"/>
        <v>41961</v>
      </c>
      <c r="G13" s="389">
        <f t="shared" si="9"/>
        <v>41962</v>
      </c>
      <c r="H13" s="389">
        <f t="shared" si="9"/>
        <v>41963</v>
      </c>
      <c r="I13" s="389">
        <f t="shared" si="9"/>
        <v>41964</v>
      </c>
      <c r="J13" s="386">
        <f t="shared" si="9"/>
        <v>41965</v>
      </c>
      <c r="K13" s="386">
        <f t="shared" si="9"/>
        <v>41966</v>
      </c>
      <c r="L13" s="389">
        <f t="shared" si="9"/>
        <v>41967</v>
      </c>
      <c r="M13" s="389">
        <f t="shared" si="9"/>
        <v>41968</v>
      </c>
      <c r="N13" s="389">
        <f t="shared" si="9"/>
        <v>41969</v>
      </c>
      <c r="O13" s="389">
        <f t="shared" si="9"/>
        <v>41970</v>
      </c>
      <c r="P13" s="389">
        <f t="shared" si="9"/>
        <v>41971</v>
      </c>
      <c r="Q13" s="386">
        <f t="shared" si="9"/>
        <v>41972</v>
      </c>
      <c r="R13" s="386">
        <f t="shared" si="9"/>
        <v>41973</v>
      </c>
      <c r="S13" s="390"/>
      <c r="T13" s="389">
        <f t="shared" si="2"/>
        <v>41974</v>
      </c>
      <c r="U13" s="389">
        <f t="shared" si="2"/>
        <v>41975</v>
      </c>
      <c r="V13" s="389">
        <f t="shared" si="2"/>
        <v>41976</v>
      </c>
      <c r="W13" s="389">
        <f t="shared" si="2"/>
        <v>41977</v>
      </c>
      <c r="X13" s="389">
        <f t="shared" si="2"/>
        <v>41978</v>
      </c>
      <c r="Y13" s="386">
        <f t="shared" si="2"/>
        <v>41979</v>
      </c>
      <c r="Z13" s="386">
        <f t="shared" si="2"/>
        <v>41980</v>
      </c>
      <c r="AA13" s="389">
        <f t="shared" si="2"/>
        <v>41981</v>
      </c>
      <c r="AB13" s="389">
        <f t="shared" si="2"/>
        <v>41982</v>
      </c>
      <c r="AC13" s="389">
        <f t="shared" si="2"/>
        <v>41983</v>
      </c>
      <c r="AD13" s="389">
        <f t="shared" si="2"/>
        <v>41984</v>
      </c>
      <c r="AE13" s="389">
        <f t="shared" si="2"/>
        <v>41985</v>
      </c>
      <c r="AF13" s="386">
        <f t="shared" si="2"/>
        <v>41986</v>
      </c>
      <c r="AG13" s="386">
        <f t="shared" si="2"/>
        <v>41987</v>
      </c>
      <c r="AH13" s="387">
        <f t="shared" si="2"/>
        <v>41988</v>
      </c>
      <c r="AI13" s="3"/>
      <c r="AJ13" s="386" t="s">
        <v>1010</v>
      </c>
      <c r="AK13" s="389" t="s">
        <v>209</v>
      </c>
      <c r="AL13" s="389" t="s">
        <v>793</v>
      </c>
      <c r="AM13" s="389" t="s">
        <v>793</v>
      </c>
      <c r="AN13" s="389" t="s">
        <v>793</v>
      </c>
      <c r="AO13" s="389" t="s">
        <v>793</v>
      </c>
      <c r="AP13" s="386" t="s">
        <v>194</v>
      </c>
      <c r="AQ13" s="386" t="s">
        <v>1010</v>
      </c>
      <c r="AR13" s="389" t="s">
        <v>209</v>
      </c>
      <c r="AS13" s="389" t="s">
        <v>793</v>
      </c>
      <c r="AT13" s="389" t="s">
        <v>793</v>
      </c>
      <c r="AU13" s="389" t="s">
        <v>793</v>
      </c>
      <c r="AV13" s="389" t="s">
        <v>793</v>
      </c>
      <c r="AW13" s="386" t="s">
        <v>194</v>
      </c>
      <c r="AX13" s="386" t="s">
        <v>1010</v>
      </c>
      <c r="AY13" s="390"/>
      <c r="AZ13" s="389" t="s">
        <v>209</v>
      </c>
      <c r="BA13" s="389" t="s">
        <v>793</v>
      </c>
      <c r="BB13" s="389" t="s">
        <v>793</v>
      </c>
      <c r="BC13" s="389" t="s">
        <v>793</v>
      </c>
      <c r="BD13" s="389" t="s">
        <v>793</v>
      </c>
      <c r="BE13" s="386" t="s">
        <v>194</v>
      </c>
      <c r="BF13" s="386" t="s">
        <v>1010</v>
      </c>
      <c r="BG13" s="389" t="s">
        <v>1046</v>
      </c>
      <c r="BH13" s="389" t="s">
        <v>793</v>
      </c>
      <c r="BI13" s="389" t="s">
        <v>793</v>
      </c>
      <c r="BJ13" s="389" t="s">
        <v>793</v>
      </c>
      <c r="BK13" s="389" t="s">
        <v>793</v>
      </c>
      <c r="BL13" s="386" t="s">
        <v>194</v>
      </c>
      <c r="BM13" s="386" t="s">
        <v>1010</v>
      </c>
      <c r="BN13" s="387" t="s">
        <v>1046</v>
      </c>
      <c r="BQ13" s="25" t="s">
        <v>793</v>
      </c>
      <c r="BR13" s="25" t="s">
        <v>793</v>
      </c>
      <c r="BS13" s="25" t="s">
        <v>793</v>
      </c>
      <c r="BT13" s="25" t="s">
        <v>793</v>
      </c>
      <c r="BU13" s="14" t="s">
        <v>1045</v>
      </c>
      <c r="BV13" s="14" t="s">
        <v>1010</v>
      </c>
      <c r="BW13" s="25" t="s">
        <v>1046</v>
      </c>
      <c r="BX13" s="25" t="s">
        <v>793</v>
      </c>
      <c r="BY13" s="25" t="s">
        <v>793</v>
      </c>
      <c r="BZ13" s="25" t="s">
        <v>793</v>
      </c>
      <c r="CA13" s="25" t="s">
        <v>793</v>
      </c>
      <c r="CB13" s="14" t="s">
        <v>1045</v>
      </c>
      <c r="CC13" s="25" t="s">
        <v>1046</v>
      </c>
      <c r="CD13" s="25" t="s">
        <v>1046</v>
      </c>
      <c r="CE13" s="25" t="s">
        <v>1046</v>
      </c>
      <c r="CF13" s="14" t="s">
        <v>1010</v>
      </c>
      <c r="CH13" s="1">
        <f t="shared" si="3"/>
        <v>21</v>
      </c>
      <c r="CI13" s="1">
        <f t="shared" si="4"/>
        <v>9</v>
      </c>
      <c r="CJ13" s="1">
        <f t="shared" si="5"/>
        <v>0</v>
      </c>
      <c r="CK13" s="11">
        <f t="shared" si="10"/>
        <v>168</v>
      </c>
      <c r="CM13" s="1">
        <f t="shared" si="6"/>
        <v>23</v>
      </c>
      <c r="CN13" s="1">
        <f t="shared" si="7"/>
        <v>8</v>
      </c>
      <c r="CO13" s="1">
        <f t="shared" si="8"/>
        <v>0</v>
      </c>
      <c r="CP13" s="11">
        <f t="shared" si="11"/>
        <v>184</v>
      </c>
    </row>
    <row r="14" spans="1:99">
      <c r="A14" s="373" t="s">
        <v>213</v>
      </c>
      <c r="B14" s="1">
        <f>SUM(C2:C13)</f>
        <v>248</v>
      </c>
      <c r="C14" s="372" t="str">
        <f>B1&amp;"年12月"</f>
        <v>2014年12月</v>
      </c>
      <c r="D14" s="25">
        <f t="shared" si="9"/>
        <v>41989</v>
      </c>
      <c r="E14" s="25">
        <f t="shared" si="9"/>
        <v>41990</v>
      </c>
      <c r="F14" s="25">
        <f t="shared" si="9"/>
        <v>41991</v>
      </c>
      <c r="G14" s="25">
        <f t="shared" si="9"/>
        <v>41992</v>
      </c>
      <c r="H14" s="14">
        <f t="shared" si="9"/>
        <v>41993</v>
      </c>
      <c r="I14" s="14">
        <f t="shared" si="9"/>
        <v>41994</v>
      </c>
      <c r="J14" s="25">
        <f t="shared" si="9"/>
        <v>41995</v>
      </c>
      <c r="K14" s="25">
        <f t="shared" si="9"/>
        <v>41996</v>
      </c>
      <c r="L14" s="25">
        <f t="shared" si="9"/>
        <v>41997</v>
      </c>
      <c r="M14" s="25">
        <f t="shared" si="9"/>
        <v>41998</v>
      </c>
      <c r="N14" s="25">
        <f t="shared" si="9"/>
        <v>41999</v>
      </c>
      <c r="O14" s="14">
        <f t="shared" si="9"/>
        <v>42000</v>
      </c>
      <c r="P14" s="25">
        <f t="shared" si="9"/>
        <v>42001</v>
      </c>
      <c r="Q14" s="25">
        <f t="shared" si="9"/>
        <v>42002</v>
      </c>
      <c r="R14" s="25">
        <f t="shared" si="9"/>
        <v>42003</v>
      </c>
      <c r="S14" s="14">
        <f>DATE($B$1,$A13,S$15)</f>
        <v>42004</v>
      </c>
      <c r="AJ14" s="25" t="s">
        <v>793</v>
      </c>
      <c r="AK14" s="25" t="s">
        <v>793</v>
      </c>
      <c r="AL14" s="25" t="s">
        <v>793</v>
      </c>
      <c r="AM14" s="25" t="s">
        <v>793</v>
      </c>
      <c r="AN14" s="14" t="s">
        <v>194</v>
      </c>
      <c r="AO14" s="14" t="s">
        <v>1010</v>
      </c>
      <c r="AP14" s="25" t="s">
        <v>1046</v>
      </c>
      <c r="AQ14" s="25" t="s">
        <v>793</v>
      </c>
      <c r="AR14" s="25" t="s">
        <v>793</v>
      </c>
      <c r="AS14" s="25" t="s">
        <v>793</v>
      </c>
      <c r="AT14" s="25" t="s">
        <v>793</v>
      </c>
      <c r="AU14" s="14" t="s">
        <v>1045</v>
      </c>
      <c r="AV14" s="25" t="s">
        <v>1046</v>
      </c>
      <c r="AW14" s="25" t="s">
        <v>1046</v>
      </c>
      <c r="AX14" s="25" t="s">
        <v>1046</v>
      </c>
      <c r="AY14" s="14" t="s">
        <v>1010</v>
      </c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CH14" s="1">
        <f>SUM(CH2:CH13)</f>
        <v>248</v>
      </c>
      <c r="CI14" s="1">
        <f>SUM(CI2:CI13)</f>
        <v>106</v>
      </c>
      <c r="CJ14" s="1">
        <f>SUM(CJ2:CJ13)</f>
        <v>11</v>
      </c>
      <c r="CK14" s="1">
        <f>SUM(CK2:CK13)</f>
        <v>1984</v>
      </c>
      <c r="CM14" s="1">
        <f>SUM(CM2:CM13)</f>
        <v>250</v>
      </c>
      <c r="CN14" s="1">
        <f>SUM(CN2:CN13)</f>
        <v>104</v>
      </c>
      <c r="CO14" s="1">
        <f>SUM(CO2:CO13)</f>
        <v>11</v>
      </c>
      <c r="CP14" s="1">
        <f>SUM(CP2:CP13)</f>
        <v>2000</v>
      </c>
    </row>
    <row r="15" spans="1:9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</row>
    <row r="17" spans="1:34">
      <c r="A17" s="376" t="s">
        <v>800</v>
      </c>
      <c r="B17" s="377" t="s">
        <v>801</v>
      </c>
      <c r="C17" s="376" t="s">
        <v>932</v>
      </c>
      <c r="AH17" s="2"/>
    </row>
    <row r="18" spans="1:34" ht="12" customHeight="1">
      <c r="A18" s="376" t="s">
        <v>804</v>
      </c>
      <c r="B18" s="378" t="s">
        <v>805</v>
      </c>
      <c r="C18" s="376" t="s">
        <v>932</v>
      </c>
      <c r="AH18" s="2"/>
    </row>
    <row r="19" spans="1:34">
      <c r="A19" s="376" t="s">
        <v>806</v>
      </c>
      <c r="B19" s="378" t="s">
        <v>807</v>
      </c>
      <c r="C19" s="379" t="s">
        <v>932</v>
      </c>
      <c r="M19" s="157"/>
      <c r="AH19" s="2"/>
    </row>
    <row r="20" spans="1:34">
      <c r="A20" s="376" t="s">
        <v>1022</v>
      </c>
      <c r="B20" s="378" t="s">
        <v>1023</v>
      </c>
      <c r="C20" s="379" t="s">
        <v>932</v>
      </c>
      <c r="AH20" s="2"/>
    </row>
    <row r="21" spans="1:34">
      <c r="A21" s="376" t="s">
        <v>1024</v>
      </c>
      <c r="B21" s="378" t="s">
        <v>1025</v>
      </c>
      <c r="C21" s="379" t="s">
        <v>932</v>
      </c>
      <c r="AH21" s="2"/>
    </row>
    <row r="22" spans="1:34">
      <c r="A22" s="376" t="s">
        <v>0</v>
      </c>
      <c r="B22" s="378" t="s">
        <v>1</v>
      </c>
      <c r="C22" s="379" t="s">
        <v>932</v>
      </c>
      <c r="AH22" s="2"/>
    </row>
    <row r="23" spans="1:34">
      <c r="A23" s="376" t="s">
        <v>988</v>
      </c>
      <c r="B23" s="378" t="s">
        <v>1026</v>
      </c>
      <c r="C23" s="379" t="s">
        <v>1009</v>
      </c>
      <c r="AH23" s="2"/>
    </row>
    <row r="24" spans="1:34">
      <c r="A24" s="376" t="s">
        <v>992</v>
      </c>
      <c r="B24" s="378" t="s">
        <v>993</v>
      </c>
      <c r="C24" s="379" t="s">
        <v>1009</v>
      </c>
      <c r="AH24" s="2"/>
    </row>
    <row r="25" spans="1:34">
      <c r="A25" s="376" t="s">
        <v>994</v>
      </c>
      <c r="B25" s="378" t="s">
        <v>995</v>
      </c>
      <c r="C25" s="379" t="s">
        <v>1009</v>
      </c>
      <c r="AH25" s="2"/>
    </row>
    <row r="26" spans="1:34">
      <c r="A26" s="376" t="s">
        <v>1000</v>
      </c>
      <c r="B26" s="378" t="s">
        <v>1001</v>
      </c>
      <c r="C26" s="379" t="s">
        <v>1009</v>
      </c>
      <c r="AH26" s="2"/>
    </row>
    <row r="27" spans="1:34">
      <c r="A27" s="376" t="s">
        <v>1003</v>
      </c>
      <c r="B27" s="378" t="s">
        <v>1004</v>
      </c>
      <c r="C27" s="379" t="s">
        <v>1009</v>
      </c>
      <c r="AH27" s="2"/>
    </row>
    <row r="28" spans="1:34">
      <c r="A28" s="376" t="s">
        <v>982</v>
      </c>
      <c r="B28" s="378" t="s">
        <v>983</v>
      </c>
      <c r="C28" s="379" t="s">
        <v>1009</v>
      </c>
      <c r="AH28" s="2"/>
    </row>
    <row r="29" spans="1:34">
      <c r="A29" s="376" t="s">
        <v>984</v>
      </c>
      <c r="B29" s="378" t="s">
        <v>985</v>
      </c>
      <c r="C29" s="379" t="s">
        <v>1009</v>
      </c>
      <c r="AH29" s="2"/>
    </row>
    <row r="30" spans="1:34">
      <c r="A30" s="376" t="s">
        <v>1020</v>
      </c>
      <c r="B30" s="378" t="s">
        <v>1021</v>
      </c>
      <c r="C30" s="379" t="s">
        <v>1009</v>
      </c>
      <c r="AH30" s="2"/>
    </row>
    <row r="31" spans="1:34">
      <c r="A31" s="376" t="s">
        <v>986</v>
      </c>
      <c r="B31" s="378" t="s">
        <v>987</v>
      </c>
      <c r="C31" s="379" t="s">
        <v>1009</v>
      </c>
      <c r="AH31" s="2"/>
    </row>
    <row r="32" spans="1:34" ht="12" customHeight="1">
      <c r="A32" s="376" t="s">
        <v>996</v>
      </c>
      <c r="B32" s="378" t="s">
        <v>997</v>
      </c>
      <c r="C32" s="379" t="s">
        <v>1044</v>
      </c>
      <c r="AH32" s="2"/>
    </row>
    <row r="33" spans="1:34">
      <c r="A33" s="376" t="s">
        <v>998</v>
      </c>
      <c r="B33" s="379" t="s">
        <v>999</v>
      </c>
      <c r="C33" s="379" t="s">
        <v>1043</v>
      </c>
      <c r="AH33" s="2"/>
    </row>
    <row r="34" spans="1:34">
      <c r="A34" s="376" t="s">
        <v>819</v>
      </c>
      <c r="B34" s="377" t="s">
        <v>820</v>
      </c>
      <c r="C34" s="379" t="s">
        <v>934</v>
      </c>
      <c r="AH34" s="2"/>
    </row>
    <row r="35" spans="1:34" ht="12" customHeight="1">
      <c r="A35" s="376" t="s">
        <v>821</v>
      </c>
      <c r="B35" s="377" t="s">
        <v>822</v>
      </c>
      <c r="C35" s="379" t="s">
        <v>934</v>
      </c>
      <c r="AH35" s="2"/>
    </row>
    <row r="36" spans="1:34">
      <c r="A36" s="376" t="s">
        <v>13</v>
      </c>
      <c r="B36" s="377" t="s">
        <v>14</v>
      </c>
      <c r="C36" s="379" t="s">
        <v>935</v>
      </c>
      <c r="AH36" s="2"/>
    </row>
    <row r="37" spans="1:34">
      <c r="A37" s="376" t="s">
        <v>9</v>
      </c>
      <c r="B37" s="377" t="s">
        <v>10</v>
      </c>
      <c r="C37" s="379" t="s">
        <v>935</v>
      </c>
      <c r="AH37" s="2"/>
    </row>
    <row r="38" spans="1:34">
      <c r="A38" s="379" t="s">
        <v>823</v>
      </c>
      <c r="B38" s="379" t="s">
        <v>15</v>
      </c>
      <c r="C38" s="379" t="s">
        <v>935</v>
      </c>
      <c r="AH38" s="2"/>
    </row>
    <row r="39" spans="1:34">
      <c r="A39" s="379" t="s">
        <v>811</v>
      </c>
      <c r="B39" s="379" t="s">
        <v>812</v>
      </c>
      <c r="C39" s="379" t="s">
        <v>1040</v>
      </c>
      <c r="AH39" s="2"/>
    </row>
    <row r="40" spans="1:34">
      <c r="A40" s="379" t="s">
        <v>813</v>
      </c>
      <c r="B40" s="379" t="s">
        <v>814</v>
      </c>
      <c r="C40" s="379" t="s">
        <v>1040</v>
      </c>
      <c r="AH40" s="2"/>
    </row>
    <row r="41" spans="1:34">
      <c r="A41" s="379" t="s">
        <v>817</v>
      </c>
      <c r="B41" s="379" t="s">
        <v>818</v>
      </c>
      <c r="C41" s="379" t="s">
        <v>1040</v>
      </c>
      <c r="AH41" s="2"/>
    </row>
    <row r="42" spans="1:34">
      <c r="A42" s="376" t="s">
        <v>824</v>
      </c>
      <c r="B42" s="377" t="s">
        <v>825</v>
      </c>
      <c r="C42" s="379" t="s">
        <v>936</v>
      </c>
      <c r="AH42" s="2"/>
    </row>
    <row r="43" spans="1:34">
      <c r="A43" s="376" t="s">
        <v>826</v>
      </c>
      <c r="B43" s="377" t="s">
        <v>827</v>
      </c>
      <c r="C43" s="379" t="s">
        <v>936</v>
      </c>
      <c r="AH43" s="2"/>
    </row>
    <row r="44" spans="1:34">
      <c r="A44" s="376" t="s">
        <v>830</v>
      </c>
      <c r="B44" s="377" t="s">
        <v>831</v>
      </c>
      <c r="C44" s="379" t="s">
        <v>936</v>
      </c>
      <c r="AH44" s="2"/>
    </row>
    <row r="45" spans="1:34">
      <c r="A45" s="376" t="s">
        <v>832</v>
      </c>
      <c r="B45" s="377" t="s">
        <v>833</v>
      </c>
      <c r="C45" s="379" t="s">
        <v>936</v>
      </c>
      <c r="AH45" s="2"/>
    </row>
    <row r="46" spans="1:34">
      <c r="A46" s="376" t="s">
        <v>834</v>
      </c>
      <c r="B46" s="377" t="s">
        <v>835</v>
      </c>
      <c r="C46" s="379" t="s">
        <v>936</v>
      </c>
      <c r="AH46" s="2"/>
    </row>
    <row r="47" spans="1:34">
      <c r="A47" s="376" t="s">
        <v>836</v>
      </c>
      <c r="B47" s="377" t="s">
        <v>837</v>
      </c>
      <c r="C47" s="379" t="s">
        <v>936</v>
      </c>
      <c r="AH47" s="2"/>
    </row>
    <row r="48" spans="1:34">
      <c r="A48" s="376" t="s">
        <v>838</v>
      </c>
      <c r="B48" s="377" t="s">
        <v>839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842</v>
      </c>
      <c r="B50" s="377" t="s">
        <v>843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9" t="s">
        <v>938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9" t="s">
        <v>944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34">
      <c r="A177" s="380"/>
      <c r="B177" s="379"/>
      <c r="C177" s="378"/>
      <c r="AH177" s="2"/>
    </row>
    <row r="178" spans="1:34">
      <c r="A178" s="380"/>
      <c r="B178" s="379"/>
      <c r="C178" s="378"/>
      <c r="AH178" s="2"/>
    </row>
    <row r="179" spans="1:34">
      <c r="A179" s="380"/>
      <c r="B179" s="379"/>
      <c r="C179" s="378"/>
      <c r="AH179" s="2"/>
    </row>
    <row r="180" spans="1:34">
      <c r="A180" s="380"/>
      <c r="B180" s="379"/>
      <c r="C180" s="378"/>
    </row>
    <row r="181" spans="1:34">
      <c r="A181" s="380"/>
      <c r="B181" s="379"/>
      <c r="C181" s="378"/>
    </row>
    <row r="182" spans="1:34">
      <c r="A182" s="380"/>
      <c r="B182" s="379"/>
      <c r="C182" s="378"/>
    </row>
    <row r="183" spans="1:34">
      <c r="A183" s="380"/>
      <c r="B183" s="379"/>
      <c r="C183" s="378"/>
    </row>
    <row r="184" spans="1:34">
      <c r="A184" s="380"/>
      <c r="B184" s="379"/>
      <c r="C184" s="378"/>
    </row>
    <row r="185" spans="1:34">
      <c r="A185" s="380"/>
      <c r="B185" s="379"/>
      <c r="C185" s="378"/>
    </row>
    <row r="186" spans="1:34">
      <c r="A186" s="380"/>
      <c r="B186" s="379"/>
      <c r="C186" s="378"/>
    </row>
    <row r="187" spans="1:34">
      <c r="A187" s="132"/>
      <c r="B187" s="133"/>
      <c r="C187" s="133"/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56"/>
  <sheetViews>
    <sheetView zoomScale="115" zoomScaleNormal="100" workbookViewId="0">
      <selection activeCell="K11" sqref="K11"/>
    </sheetView>
  </sheetViews>
  <sheetFormatPr defaultColWidth="4.875" defaultRowHeight="13.5" customHeight="1"/>
  <cols>
    <col min="1" max="1" width="4.875" style="461" customWidth="1"/>
    <col min="2" max="15" width="2.875" style="461" customWidth="1"/>
    <col min="16" max="16" width="4" style="461" customWidth="1"/>
    <col min="17" max="17" width="4.875" style="461" customWidth="1"/>
    <col min="18" max="31" width="2.875" style="461" customWidth="1"/>
    <col min="32" max="32" width="4.875" style="461" customWidth="1"/>
    <col min="33" max="16384" width="4.875" style="461"/>
  </cols>
  <sheetData>
    <row r="1" spans="1:35" ht="21.75" customHeight="1">
      <c r="A1" s="1049" t="s">
        <v>1064</v>
      </c>
      <c r="B1" s="1049"/>
      <c r="C1" s="1049"/>
      <c r="D1" s="1049"/>
      <c r="E1" s="1049"/>
      <c r="F1" s="1049"/>
      <c r="G1" s="1049"/>
      <c r="H1" s="1049"/>
      <c r="I1" s="1049"/>
      <c r="J1" s="1049"/>
      <c r="K1" s="1049"/>
      <c r="L1" s="1049"/>
      <c r="M1" s="1049"/>
      <c r="N1" s="1049"/>
      <c r="O1" s="1049"/>
      <c r="P1" s="1049"/>
      <c r="Q1" s="1049"/>
      <c r="R1" s="1049"/>
      <c r="S1" s="1049"/>
      <c r="T1" s="1049"/>
      <c r="U1" s="1049"/>
      <c r="V1" s="1049"/>
      <c r="W1" s="1049"/>
      <c r="X1" s="1049"/>
      <c r="Y1" s="1049"/>
      <c r="Z1" s="1049"/>
      <c r="AA1" s="1049"/>
      <c r="AB1" s="1049"/>
      <c r="AC1" s="1049"/>
      <c r="AD1" s="1049"/>
      <c r="AE1" s="1049"/>
    </row>
    <row r="2" spans="1:35" ht="21.75" customHeight="1">
      <c r="A2" s="1050" t="s">
        <v>1063</v>
      </c>
      <c r="B2" s="1050"/>
      <c r="C2" s="1050"/>
      <c r="D2" s="1050"/>
      <c r="E2" s="1050"/>
      <c r="F2" s="1050"/>
      <c r="G2" s="1050"/>
      <c r="H2" s="1050"/>
      <c r="I2" s="1050"/>
      <c r="J2" s="1050"/>
      <c r="K2" s="1050"/>
      <c r="L2" s="1050"/>
      <c r="M2" s="1050"/>
      <c r="N2" s="1050"/>
      <c r="O2" s="1050"/>
      <c r="P2" s="1050"/>
      <c r="Q2" s="1050"/>
      <c r="R2" s="1050"/>
      <c r="S2" s="1050"/>
      <c r="T2" s="1050"/>
      <c r="U2" s="1050"/>
      <c r="V2" s="1050"/>
      <c r="W2" s="1050"/>
      <c r="X2" s="1050"/>
      <c r="Y2" s="1050"/>
      <c r="Z2" s="1050"/>
      <c r="AA2" s="1050"/>
      <c r="AB2" s="1050"/>
      <c r="AC2" s="1050"/>
      <c r="AD2" s="1050"/>
      <c r="AE2" s="1050"/>
    </row>
    <row r="3" spans="1:35" ht="14.25" customHeight="1" thickBot="1">
      <c r="A3" s="511"/>
      <c r="B3" s="862" t="s">
        <v>373</v>
      </c>
      <c r="C3" s="862"/>
      <c r="D3" s="862"/>
      <c r="E3" s="510"/>
      <c r="F3" s="863"/>
      <c r="G3" s="863"/>
      <c r="H3" s="864" t="s">
        <v>1062</v>
      </c>
      <c r="I3" s="864"/>
      <c r="J3" s="864"/>
      <c r="K3" s="509"/>
      <c r="L3" s="508"/>
      <c r="M3" s="508"/>
      <c r="N3" s="507"/>
      <c r="O3" s="507"/>
      <c r="P3" s="507"/>
      <c r="R3" s="1051" t="s">
        <v>1061</v>
      </c>
      <c r="S3" s="1051"/>
      <c r="T3" s="1051"/>
      <c r="U3" s="1051"/>
      <c r="V3" s="1051"/>
      <c r="W3" s="1051"/>
      <c r="X3" s="1051"/>
      <c r="Y3" s="1051"/>
      <c r="Z3" s="1051"/>
      <c r="AA3" s="1051"/>
      <c r="AB3" s="1051"/>
      <c r="AC3" s="1051"/>
      <c r="AD3" s="1051"/>
      <c r="AE3" s="1051"/>
      <c r="AF3" s="506"/>
    </row>
    <row r="4" spans="1:35" s="473" customFormat="1" ht="14.25" customHeight="1">
      <c r="A4" s="505" t="s">
        <v>376</v>
      </c>
      <c r="B4" s="1040" t="s">
        <v>377</v>
      </c>
      <c r="C4" s="1041"/>
      <c r="D4" s="1040" t="s">
        <v>378</v>
      </c>
      <c r="E4" s="1041"/>
      <c r="F4" s="1040" t="s">
        <v>379</v>
      </c>
      <c r="G4" s="1041"/>
      <c r="H4" s="1040" t="s">
        <v>380</v>
      </c>
      <c r="I4" s="1041"/>
      <c r="J4" s="1040" t="s">
        <v>381</v>
      </c>
      <c r="K4" s="1041"/>
      <c r="L4" s="1040" t="s">
        <v>382</v>
      </c>
      <c r="M4" s="1041"/>
      <c r="N4" s="1040" t="s">
        <v>383</v>
      </c>
      <c r="O4" s="1048"/>
      <c r="P4" s="502"/>
      <c r="Q4" s="504" t="s">
        <v>376</v>
      </c>
      <c r="R4" s="1040" t="s">
        <v>377</v>
      </c>
      <c r="S4" s="1041"/>
      <c r="T4" s="1040" t="s">
        <v>378</v>
      </c>
      <c r="U4" s="1041"/>
      <c r="V4" s="1040" t="s">
        <v>379</v>
      </c>
      <c r="W4" s="1041"/>
      <c r="X4" s="1040" t="s">
        <v>380</v>
      </c>
      <c r="Y4" s="1041"/>
      <c r="Z4" s="1040" t="s">
        <v>381</v>
      </c>
      <c r="AA4" s="1041"/>
      <c r="AB4" s="1040" t="s">
        <v>382</v>
      </c>
      <c r="AC4" s="1041"/>
      <c r="AD4" s="1040" t="s">
        <v>383</v>
      </c>
      <c r="AE4" s="1048"/>
      <c r="AF4" s="500"/>
    </row>
    <row r="5" spans="1:35" s="473" customFormat="1" ht="14.25" customHeight="1" thickBot="1">
      <c r="A5" s="503"/>
      <c r="B5" s="1038" t="s">
        <v>377</v>
      </c>
      <c r="C5" s="1039"/>
      <c r="D5" s="1038" t="s">
        <v>384</v>
      </c>
      <c r="E5" s="1039"/>
      <c r="F5" s="1038" t="s">
        <v>385</v>
      </c>
      <c r="G5" s="1039"/>
      <c r="H5" s="1038" t="s">
        <v>386</v>
      </c>
      <c r="I5" s="1039"/>
      <c r="J5" s="1038" t="s">
        <v>387</v>
      </c>
      <c r="K5" s="1039"/>
      <c r="L5" s="1038" t="s">
        <v>388</v>
      </c>
      <c r="M5" s="1039"/>
      <c r="N5" s="1038" t="s">
        <v>389</v>
      </c>
      <c r="O5" s="1042"/>
      <c r="P5" s="502"/>
      <c r="Q5" s="501"/>
      <c r="R5" s="1038" t="s">
        <v>377</v>
      </c>
      <c r="S5" s="1039"/>
      <c r="T5" s="1038" t="s">
        <v>384</v>
      </c>
      <c r="U5" s="1039"/>
      <c r="V5" s="1038" t="s">
        <v>385</v>
      </c>
      <c r="W5" s="1039"/>
      <c r="X5" s="1038" t="s">
        <v>386</v>
      </c>
      <c r="Y5" s="1039"/>
      <c r="Z5" s="1038" t="s">
        <v>387</v>
      </c>
      <c r="AA5" s="1039"/>
      <c r="AB5" s="1038" t="s">
        <v>388</v>
      </c>
      <c r="AC5" s="1039"/>
      <c r="AD5" s="1038" t="s">
        <v>389</v>
      </c>
      <c r="AE5" s="1042"/>
      <c r="AF5" s="500"/>
    </row>
    <row r="6" spans="1:35" s="473" customFormat="1" ht="14.25" customHeight="1">
      <c r="A6" s="499"/>
      <c r="B6" s="992">
        <v>29</v>
      </c>
      <c r="C6" s="1001"/>
      <c r="D6" s="992">
        <v>30</v>
      </c>
      <c r="E6" s="1001"/>
      <c r="F6" s="992">
        <v>31</v>
      </c>
      <c r="G6" s="1001"/>
      <c r="H6" s="1022">
        <v>1</v>
      </c>
      <c r="I6" s="1023"/>
      <c r="J6" s="1012">
        <v>2</v>
      </c>
      <c r="K6" s="1013"/>
      <c r="L6" s="1008">
        <v>3</v>
      </c>
      <c r="M6" s="1009"/>
      <c r="N6" s="1008">
        <v>4</v>
      </c>
      <c r="O6" s="1037"/>
      <c r="P6" s="478"/>
      <c r="Q6" s="490"/>
      <c r="R6" s="1008"/>
      <c r="S6" s="1016"/>
      <c r="T6" s="1012"/>
      <c r="U6" s="1013"/>
      <c r="V6" s="1008">
        <v>1</v>
      </c>
      <c r="W6" s="1009"/>
      <c r="X6" s="1008">
        <v>2</v>
      </c>
      <c r="Y6" s="1009"/>
      <c r="Z6" s="1008">
        <v>3</v>
      </c>
      <c r="AA6" s="1009"/>
      <c r="AB6" s="1008">
        <v>4</v>
      </c>
      <c r="AC6" s="1009"/>
      <c r="AD6" s="1010">
        <v>5</v>
      </c>
      <c r="AE6" s="1011"/>
      <c r="AH6" s="496">
        <v>21</v>
      </c>
      <c r="AI6" s="496">
        <v>22</v>
      </c>
    </row>
    <row r="7" spans="1:35" s="473" customFormat="1" ht="14.25" customHeight="1">
      <c r="A7" s="494"/>
      <c r="B7" s="992">
        <v>5</v>
      </c>
      <c r="C7" s="1001"/>
      <c r="D7" s="997">
        <v>6</v>
      </c>
      <c r="E7" s="998"/>
      <c r="F7" s="997">
        <v>7</v>
      </c>
      <c r="G7" s="998"/>
      <c r="H7" s="997">
        <v>8</v>
      </c>
      <c r="I7" s="998"/>
      <c r="J7" s="997">
        <v>9</v>
      </c>
      <c r="K7" s="998"/>
      <c r="L7" s="997">
        <v>10</v>
      </c>
      <c r="M7" s="998"/>
      <c r="N7" s="997">
        <v>11</v>
      </c>
      <c r="O7" s="1017"/>
      <c r="P7" s="478"/>
      <c r="Q7" s="489"/>
      <c r="R7" s="992">
        <v>6</v>
      </c>
      <c r="S7" s="1001"/>
      <c r="T7" s="997">
        <v>7</v>
      </c>
      <c r="U7" s="998"/>
      <c r="V7" s="997">
        <v>8</v>
      </c>
      <c r="W7" s="998"/>
      <c r="X7" s="997">
        <v>9</v>
      </c>
      <c r="Y7" s="998"/>
      <c r="Z7" s="997">
        <v>10</v>
      </c>
      <c r="AA7" s="998"/>
      <c r="AB7" s="997">
        <v>11</v>
      </c>
      <c r="AC7" s="998"/>
      <c r="AD7" s="992">
        <v>12</v>
      </c>
      <c r="AE7" s="993"/>
      <c r="AH7" s="496">
        <v>18</v>
      </c>
      <c r="AI7" s="496">
        <v>21</v>
      </c>
    </row>
    <row r="8" spans="1:35" s="473" customFormat="1" ht="14.25" customHeight="1">
      <c r="A8" s="498">
        <v>1</v>
      </c>
      <c r="B8" s="992">
        <v>12</v>
      </c>
      <c r="C8" s="1001"/>
      <c r="D8" s="997">
        <v>13</v>
      </c>
      <c r="E8" s="998"/>
      <c r="F8" s="997">
        <v>14</v>
      </c>
      <c r="G8" s="998"/>
      <c r="H8" s="997">
        <v>15</v>
      </c>
      <c r="I8" s="998"/>
      <c r="J8" s="997">
        <v>16</v>
      </c>
      <c r="K8" s="998"/>
      <c r="L8" s="997">
        <v>17</v>
      </c>
      <c r="M8" s="998"/>
      <c r="N8" s="992">
        <v>18</v>
      </c>
      <c r="O8" s="993"/>
      <c r="P8" s="478"/>
      <c r="Q8" s="489">
        <v>7</v>
      </c>
      <c r="R8" s="992">
        <v>13</v>
      </c>
      <c r="S8" s="1001"/>
      <c r="T8" s="997">
        <v>14</v>
      </c>
      <c r="U8" s="998"/>
      <c r="V8" s="997">
        <v>15</v>
      </c>
      <c r="W8" s="998"/>
      <c r="X8" s="997">
        <v>16</v>
      </c>
      <c r="Y8" s="998"/>
      <c r="Z8" s="997">
        <v>17</v>
      </c>
      <c r="AA8" s="998"/>
      <c r="AB8" s="997">
        <v>18</v>
      </c>
      <c r="AC8" s="998"/>
      <c r="AD8" s="992">
        <v>19</v>
      </c>
      <c r="AE8" s="993"/>
      <c r="AH8" s="496">
        <v>20</v>
      </c>
      <c r="AI8" s="496">
        <v>22</v>
      </c>
    </row>
    <row r="9" spans="1:35" s="473" customFormat="1" ht="14.25" customHeight="1">
      <c r="A9" s="498" t="s">
        <v>390</v>
      </c>
      <c r="B9" s="992">
        <v>19</v>
      </c>
      <c r="C9" s="1001"/>
      <c r="D9" s="997">
        <v>20</v>
      </c>
      <c r="E9" s="998"/>
      <c r="F9" s="997">
        <v>21</v>
      </c>
      <c r="G9" s="998"/>
      <c r="H9" s="1002">
        <v>22</v>
      </c>
      <c r="I9" s="1003"/>
      <c r="J9" s="997">
        <v>23</v>
      </c>
      <c r="K9" s="998"/>
      <c r="L9" s="997">
        <v>24</v>
      </c>
      <c r="M9" s="998"/>
      <c r="N9" s="997">
        <v>25</v>
      </c>
      <c r="O9" s="1017"/>
      <c r="P9" s="478"/>
      <c r="Q9" s="491" t="s">
        <v>1060</v>
      </c>
      <c r="R9" s="992">
        <v>20</v>
      </c>
      <c r="S9" s="1001"/>
      <c r="T9" s="997">
        <v>21</v>
      </c>
      <c r="U9" s="998"/>
      <c r="V9" s="997">
        <v>22</v>
      </c>
      <c r="W9" s="998"/>
      <c r="X9" s="997">
        <v>23</v>
      </c>
      <c r="Y9" s="998"/>
      <c r="Z9" s="997">
        <v>24</v>
      </c>
      <c r="AA9" s="998"/>
      <c r="AB9" s="997">
        <v>25</v>
      </c>
      <c r="AC9" s="998"/>
      <c r="AD9" s="992">
        <v>26</v>
      </c>
      <c r="AE9" s="993"/>
      <c r="AH9" s="496">
        <v>21</v>
      </c>
      <c r="AI9" s="496">
        <v>19</v>
      </c>
    </row>
    <row r="10" spans="1:35" s="473" customFormat="1" ht="14.25" customHeight="1">
      <c r="A10" s="497">
        <v>20</v>
      </c>
      <c r="B10" s="992">
        <v>26</v>
      </c>
      <c r="C10" s="1001"/>
      <c r="D10" s="992">
        <v>27</v>
      </c>
      <c r="E10" s="1001"/>
      <c r="F10" s="992">
        <v>28</v>
      </c>
      <c r="G10" s="1001"/>
      <c r="H10" s="992">
        <v>29</v>
      </c>
      <c r="I10" s="1001"/>
      <c r="J10" s="992">
        <v>30</v>
      </c>
      <c r="K10" s="1001"/>
      <c r="L10" s="1031">
        <v>31</v>
      </c>
      <c r="M10" s="1032"/>
      <c r="N10" s="997"/>
      <c r="O10" s="1017"/>
      <c r="P10" s="478"/>
      <c r="Q10" s="487">
        <v>23</v>
      </c>
      <c r="R10" s="992">
        <v>27</v>
      </c>
      <c r="S10" s="1001"/>
      <c r="T10" s="997">
        <v>28</v>
      </c>
      <c r="U10" s="998"/>
      <c r="V10" s="997">
        <v>29</v>
      </c>
      <c r="W10" s="998"/>
      <c r="X10" s="997">
        <v>30</v>
      </c>
      <c r="Y10" s="998"/>
      <c r="Z10" s="997">
        <v>31</v>
      </c>
      <c r="AA10" s="998"/>
      <c r="AB10" s="997"/>
      <c r="AC10" s="998"/>
      <c r="AD10" s="997"/>
      <c r="AE10" s="1017"/>
      <c r="AH10" s="496">
        <v>21</v>
      </c>
      <c r="AI10" s="496">
        <v>22</v>
      </c>
    </row>
    <row r="11" spans="1:35" s="473" customFormat="1" ht="14.25" customHeight="1" thickBot="1">
      <c r="A11" s="494"/>
      <c r="B11" s="988"/>
      <c r="C11" s="994"/>
      <c r="D11" s="988"/>
      <c r="E11" s="994"/>
      <c r="F11" s="988"/>
      <c r="G11" s="994"/>
      <c r="H11" s="988"/>
      <c r="I11" s="994"/>
      <c r="J11" s="988"/>
      <c r="K11" s="994"/>
      <c r="L11" s="988"/>
      <c r="M11" s="994"/>
      <c r="N11" s="988"/>
      <c r="O11" s="989"/>
      <c r="P11" s="478"/>
      <c r="Q11" s="474"/>
      <c r="R11" s="1018"/>
      <c r="S11" s="1019"/>
      <c r="T11" s="988"/>
      <c r="U11" s="994"/>
      <c r="V11" s="988"/>
      <c r="W11" s="994"/>
      <c r="X11" s="988"/>
      <c r="Y11" s="994"/>
      <c r="Z11" s="988"/>
      <c r="AA11" s="994"/>
      <c r="AB11" s="988"/>
      <c r="AC11" s="994"/>
      <c r="AD11" s="988"/>
      <c r="AE11" s="989"/>
      <c r="AH11" s="496">
        <v>20</v>
      </c>
      <c r="AI11" s="496">
        <v>21</v>
      </c>
    </row>
    <row r="12" spans="1:35" s="473" customFormat="1" ht="14.25" customHeight="1">
      <c r="A12" s="485"/>
      <c r="B12" s="1012"/>
      <c r="C12" s="1013"/>
      <c r="D12" s="1012"/>
      <c r="E12" s="1013"/>
      <c r="F12" s="1012"/>
      <c r="G12" s="1013"/>
      <c r="H12" s="1012"/>
      <c r="I12" s="1013"/>
      <c r="J12" s="1012"/>
      <c r="K12" s="1013"/>
      <c r="L12" s="1012"/>
      <c r="M12" s="1013"/>
      <c r="N12" s="1055">
        <v>1</v>
      </c>
      <c r="O12" s="1056"/>
      <c r="P12" s="478"/>
      <c r="Q12" s="495"/>
      <c r="R12" s="1012"/>
      <c r="S12" s="1013"/>
      <c r="T12" s="1012"/>
      <c r="U12" s="1013"/>
      <c r="V12" s="1012"/>
      <c r="W12" s="1013"/>
      <c r="X12" s="1008"/>
      <c r="Y12" s="1009"/>
      <c r="Z12" s="1008"/>
      <c r="AA12" s="1009"/>
      <c r="AB12" s="1012">
        <v>1</v>
      </c>
      <c r="AC12" s="1013"/>
      <c r="AD12" s="1012">
        <v>2</v>
      </c>
      <c r="AE12" s="1052"/>
    </row>
    <row r="13" spans="1:35" s="473" customFormat="1" ht="14.25" customHeight="1">
      <c r="A13" s="494"/>
      <c r="B13" s="1053">
        <v>2</v>
      </c>
      <c r="C13" s="1054"/>
      <c r="D13" s="992">
        <v>3</v>
      </c>
      <c r="E13" s="1001"/>
      <c r="F13" s="992">
        <v>4</v>
      </c>
      <c r="G13" s="1001"/>
      <c r="H13" s="997">
        <v>5</v>
      </c>
      <c r="I13" s="998"/>
      <c r="J13" s="997">
        <v>6</v>
      </c>
      <c r="K13" s="998"/>
      <c r="L13" s="997">
        <v>7</v>
      </c>
      <c r="M13" s="998"/>
      <c r="N13" s="997">
        <v>8</v>
      </c>
      <c r="O13" s="1017"/>
      <c r="P13" s="478"/>
      <c r="Q13" s="493"/>
      <c r="R13" s="992">
        <v>3</v>
      </c>
      <c r="S13" s="1001"/>
      <c r="T13" s="997">
        <v>4</v>
      </c>
      <c r="U13" s="998"/>
      <c r="V13" s="997">
        <v>5</v>
      </c>
      <c r="W13" s="998"/>
      <c r="X13" s="997">
        <v>6</v>
      </c>
      <c r="Y13" s="998"/>
      <c r="Z13" s="997">
        <v>7</v>
      </c>
      <c r="AA13" s="998"/>
      <c r="AB13" s="997">
        <v>8</v>
      </c>
      <c r="AC13" s="998"/>
      <c r="AD13" s="992">
        <v>9</v>
      </c>
      <c r="AE13" s="993"/>
    </row>
    <row r="14" spans="1:35" s="473" customFormat="1" ht="14.25" customHeight="1">
      <c r="A14" s="481">
        <v>2</v>
      </c>
      <c r="B14" s="992">
        <v>9</v>
      </c>
      <c r="C14" s="1001"/>
      <c r="D14" s="997">
        <v>10</v>
      </c>
      <c r="E14" s="998"/>
      <c r="F14" s="997">
        <v>11</v>
      </c>
      <c r="G14" s="998"/>
      <c r="H14" s="997">
        <v>12</v>
      </c>
      <c r="I14" s="998"/>
      <c r="J14" s="997">
        <v>13</v>
      </c>
      <c r="K14" s="998"/>
      <c r="L14" s="997">
        <v>14</v>
      </c>
      <c r="M14" s="998"/>
      <c r="N14" s="1033">
        <v>15</v>
      </c>
      <c r="O14" s="993"/>
      <c r="P14" s="478"/>
      <c r="Q14" s="493">
        <v>8</v>
      </c>
      <c r="R14" s="992">
        <v>10</v>
      </c>
      <c r="S14" s="1001"/>
      <c r="T14" s="992">
        <v>11</v>
      </c>
      <c r="U14" s="1001"/>
      <c r="V14" s="992">
        <v>12</v>
      </c>
      <c r="W14" s="1001"/>
      <c r="X14" s="992">
        <v>13</v>
      </c>
      <c r="Y14" s="1001"/>
      <c r="Z14" s="997">
        <v>14</v>
      </c>
      <c r="AA14" s="998"/>
      <c r="AB14" s="997">
        <v>15</v>
      </c>
      <c r="AC14" s="998"/>
      <c r="AD14" s="997">
        <v>16</v>
      </c>
      <c r="AE14" s="1017"/>
    </row>
    <row r="15" spans="1:35" s="473" customFormat="1" ht="14.25" customHeight="1">
      <c r="A15" s="481" t="s">
        <v>1060</v>
      </c>
      <c r="B15" s="992">
        <v>16</v>
      </c>
      <c r="C15" s="1001"/>
      <c r="D15" s="997">
        <v>17</v>
      </c>
      <c r="E15" s="998"/>
      <c r="F15" s="997">
        <v>18</v>
      </c>
      <c r="G15" s="998"/>
      <c r="H15" s="997">
        <v>19</v>
      </c>
      <c r="I15" s="998"/>
      <c r="J15" s="997">
        <v>20</v>
      </c>
      <c r="K15" s="998"/>
      <c r="L15" s="997">
        <v>21</v>
      </c>
      <c r="M15" s="998"/>
      <c r="N15" s="992">
        <v>22</v>
      </c>
      <c r="O15" s="993"/>
      <c r="P15" s="478"/>
      <c r="Q15" s="480" t="s">
        <v>1060</v>
      </c>
      <c r="R15" s="992">
        <v>17</v>
      </c>
      <c r="S15" s="1001"/>
      <c r="T15" s="997">
        <v>18</v>
      </c>
      <c r="U15" s="998"/>
      <c r="V15" s="997">
        <v>19</v>
      </c>
      <c r="W15" s="998"/>
      <c r="X15" s="997">
        <v>20</v>
      </c>
      <c r="Y15" s="998"/>
      <c r="Z15" s="997">
        <v>21</v>
      </c>
      <c r="AA15" s="998"/>
      <c r="AB15" s="997">
        <v>22</v>
      </c>
      <c r="AC15" s="998"/>
      <c r="AD15" s="992">
        <v>23</v>
      </c>
      <c r="AE15" s="993"/>
    </row>
    <row r="16" spans="1:35" s="473" customFormat="1" ht="14.25" customHeight="1">
      <c r="A16" s="479">
        <v>19</v>
      </c>
      <c r="B16" s="992">
        <v>23</v>
      </c>
      <c r="C16" s="1001"/>
      <c r="D16" s="997">
        <v>24</v>
      </c>
      <c r="E16" s="998"/>
      <c r="F16" s="997">
        <v>25</v>
      </c>
      <c r="G16" s="998"/>
      <c r="H16" s="997">
        <v>26</v>
      </c>
      <c r="I16" s="998"/>
      <c r="J16" s="997">
        <v>27</v>
      </c>
      <c r="K16" s="998"/>
      <c r="L16" s="997">
        <v>28</v>
      </c>
      <c r="M16" s="998"/>
      <c r="N16" s="1002"/>
      <c r="O16" s="1004"/>
      <c r="P16" s="478"/>
      <c r="Q16" s="492">
        <v>20</v>
      </c>
      <c r="R16" s="992">
        <v>24</v>
      </c>
      <c r="S16" s="1001"/>
      <c r="T16" s="997">
        <v>25</v>
      </c>
      <c r="U16" s="998"/>
      <c r="V16" s="997">
        <v>26</v>
      </c>
      <c r="W16" s="998"/>
      <c r="X16" s="997">
        <v>27</v>
      </c>
      <c r="Y16" s="998"/>
      <c r="Z16" s="997">
        <v>28</v>
      </c>
      <c r="AA16" s="998"/>
      <c r="AB16" s="997">
        <v>29</v>
      </c>
      <c r="AC16" s="998"/>
      <c r="AD16" s="992">
        <v>30</v>
      </c>
      <c r="AE16" s="993"/>
    </row>
    <row r="17" spans="1:31" s="473" customFormat="1" ht="14.25" customHeight="1" thickBot="1">
      <c r="A17" s="483"/>
      <c r="B17" s="1018"/>
      <c r="C17" s="1019"/>
      <c r="D17" s="988"/>
      <c r="E17" s="994"/>
      <c r="F17" s="988"/>
      <c r="G17" s="994"/>
      <c r="H17" s="988"/>
      <c r="I17" s="994"/>
      <c r="J17" s="988"/>
      <c r="K17" s="994"/>
      <c r="L17" s="988"/>
      <c r="M17" s="994"/>
      <c r="N17" s="988"/>
      <c r="O17" s="989"/>
      <c r="P17" s="475"/>
      <c r="Q17" s="474"/>
      <c r="R17" s="992">
        <v>31</v>
      </c>
      <c r="S17" s="1001"/>
      <c r="T17" s="988"/>
      <c r="U17" s="994"/>
      <c r="V17" s="988"/>
      <c r="W17" s="994"/>
      <c r="X17" s="988"/>
      <c r="Y17" s="994"/>
      <c r="Z17" s="988"/>
      <c r="AA17" s="994"/>
      <c r="AB17" s="988"/>
      <c r="AC17" s="994"/>
      <c r="AD17" s="988"/>
      <c r="AE17" s="989"/>
    </row>
    <row r="18" spans="1:31" s="473" customFormat="1" ht="14.25" customHeight="1">
      <c r="A18" s="485"/>
      <c r="B18" s="1012"/>
      <c r="C18" s="1013"/>
      <c r="D18" s="1012"/>
      <c r="E18" s="1013"/>
      <c r="F18" s="1012"/>
      <c r="G18" s="1013"/>
      <c r="H18" s="1012"/>
      <c r="I18" s="1013"/>
      <c r="J18" s="1012"/>
      <c r="K18" s="1013"/>
      <c r="L18" s="1012"/>
      <c r="M18" s="1013"/>
      <c r="N18" s="1010">
        <v>1</v>
      </c>
      <c r="O18" s="1011"/>
      <c r="P18" s="478"/>
      <c r="Q18" s="491"/>
      <c r="R18" s="1008"/>
      <c r="S18" s="1009"/>
      <c r="T18" s="1012">
        <v>1</v>
      </c>
      <c r="U18" s="1013"/>
      <c r="V18" s="1012">
        <v>2</v>
      </c>
      <c r="W18" s="1013"/>
      <c r="X18" s="1008">
        <v>3</v>
      </c>
      <c r="Y18" s="1009"/>
      <c r="Z18" s="1008">
        <v>4</v>
      </c>
      <c r="AA18" s="1009"/>
      <c r="AB18" s="1008">
        <v>5</v>
      </c>
      <c r="AC18" s="1009"/>
      <c r="AD18" s="1010">
        <v>6</v>
      </c>
      <c r="AE18" s="1011"/>
    </row>
    <row r="19" spans="1:31" s="473" customFormat="1" ht="14.25" customHeight="1">
      <c r="A19" s="483"/>
      <c r="B19" s="992">
        <v>2</v>
      </c>
      <c r="C19" s="1001"/>
      <c r="D19" s="997">
        <v>3</v>
      </c>
      <c r="E19" s="998"/>
      <c r="F19" s="997">
        <v>4</v>
      </c>
      <c r="G19" s="998"/>
      <c r="H19" s="997">
        <v>5</v>
      </c>
      <c r="I19" s="998"/>
      <c r="J19" s="997">
        <v>6</v>
      </c>
      <c r="K19" s="998"/>
      <c r="L19" s="997">
        <v>7</v>
      </c>
      <c r="M19" s="998"/>
      <c r="N19" s="992">
        <v>8</v>
      </c>
      <c r="O19" s="993"/>
      <c r="P19" s="478"/>
      <c r="Q19" s="489"/>
      <c r="R19" s="992">
        <v>7</v>
      </c>
      <c r="S19" s="1001"/>
      <c r="T19" s="990">
        <v>8</v>
      </c>
      <c r="U19" s="991"/>
      <c r="V19" s="997">
        <v>9</v>
      </c>
      <c r="W19" s="998"/>
      <c r="X19" s="997">
        <v>10</v>
      </c>
      <c r="Y19" s="998"/>
      <c r="Z19" s="997">
        <v>11</v>
      </c>
      <c r="AA19" s="998"/>
      <c r="AB19" s="997">
        <v>12</v>
      </c>
      <c r="AC19" s="998"/>
      <c r="AD19" s="997">
        <v>13</v>
      </c>
      <c r="AE19" s="1017"/>
    </row>
    <row r="20" spans="1:31" s="473" customFormat="1" ht="14.25" customHeight="1">
      <c r="A20" s="481">
        <v>3</v>
      </c>
      <c r="B20" s="992">
        <v>9</v>
      </c>
      <c r="C20" s="1001"/>
      <c r="D20" s="1002">
        <v>10</v>
      </c>
      <c r="E20" s="1003"/>
      <c r="F20" s="1002">
        <v>11</v>
      </c>
      <c r="G20" s="1003"/>
      <c r="H20" s="1002">
        <v>12</v>
      </c>
      <c r="I20" s="1003"/>
      <c r="J20" s="997">
        <v>13</v>
      </c>
      <c r="K20" s="998"/>
      <c r="L20" s="997">
        <v>14</v>
      </c>
      <c r="M20" s="998"/>
      <c r="N20" s="1033">
        <v>15</v>
      </c>
      <c r="O20" s="993"/>
      <c r="P20" s="478"/>
      <c r="Q20" s="489">
        <v>9</v>
      </c>
      <c r="R20" s="992">
        <v>14</v>
      </c>
      <c r="S20" s="1001"/>
      <c r="T20" s="997">
        <v>15</v>
      </c>
      <c r="U20" s="998"/>
      <c r="V20" s="997">
        <v>16</v>
      </c>
      <c r="W20" s="998"/>
      <c r="X20" s="997">
        <v>17</v>
      </c>
      <c r="Y20" s="998"/>
      <c r="Z20" s="997">
        <v>18</v>
      </c>
      <c r="AA20" s="998"/>
      <c r="AB20" s="997">
        <v>19</v>
      </c>
      <c r="AC20" s="998"/>
      <c r="AD20" s="992">
        <v>20</v>
      </c>
      <c r="AE20" s="993"/>
    </row>
    <row r="21" spans="1:31" s="473" customFormat="1" ht="14.25" customHeight="1">
      <c r="A21" s="481" t="s">
        <v>1060</v>
      </c>
      <c r="B21" s="992">
        <v>16</v>
      </c>
      <c r="C21" s="1001"/>
      <c r="D21" s="997">
        <v>17</v>
      </c>
      <c r="E21" s="998"/>
      <c r="F21" s="997">
        <v>18</v>
      </c>
      <c r="G21" s="998"/>
      <c r="H21" s="997">
        <v>19</v>
      </c>
      <c r="I21" s="998"/>
      <c r="J21" s="997">
        <v>20</v>
      </c>
      <c r="K21" s="998"/>
      <c r="L21" s="997">
        <v>21</v>
      </c>
      <c r="M21" s="998"/>
      <c r="N21" s="992">
        <v>22</v>
      </c>
      <c r="O21" s="993"/>
      <c r="P21" s="478"/>
      <c r="Q21" s="488" t="s">
        <v>1060</v>
      </c>
      <c r="R21" s="992">
        <v>21</v>
      </c>
      <c r="S21" s="1001"/>
      <c r="T21" s="997">
        <v>22</v>
      </c>
      <c r="U21" s="998"/>
      <c r="V21" s="997">
        <v>23</v>
      </c>
      <c r="W21" s="998"/>
      <c r="X21" s="997">
        <v>24</v>
      </c>
      <c r="Y21" s="998"/>
      <c r="Z21" s="997">
        <v>25</v>
      </c>
      <c r="AA21" s="998"/>
      <c r="AB21" s="997">
        <v>26</v>
      </c>
      <c r="AC21" s="998"/>
      <c r="AD21" s="992">
        <v>27</v>
      </c>
      <c r="AE21" s="993"/>
    </row>
    <row r="22" spans="1:31" s="473" customFormat="1" ht="14.25" customHeight="1">
      <c r="A22" s="479">
        <v>21</v>
      </c>
      <c r="B22" s="992">
        <v>23</v>
      </c>
      <c r="C22" s="1001"/>
      <c r="D22" s="997">
        <v>24</v>
      </c>
      <c r="E22" s="998"/>
      <c r="F22" s="997">
        <v>25</v>
      </c>
      <c r="G22" s="998"/>
      <c r="H22" s="997">
        <v>26</v>
      </c>
      <c r="I22" s="998"/>
      <c r="J22" s="997">
        <v>27</v>
      </c>
      <c r="K22" s="998"/>
      <c r="L22" s="997">
        <v>28</v>
      </c>
      <c r="M22" s="998"/>
      <c r="N22" s="992">
        <v>29</v>
      </c>
      <c r="O22" s="993"/>
      <c r="P22" s="478"/>
      <c r="Q22" s="487">
        <v>22</v>
      </c>
      <c r="R22" s="1002">
        <v>28</v>
      </c>
      <c r="S22" s="1003"/>
      <c r="T22" s="1002">
        <v>29</v>
      </c>
      <c r="U22" s="1003"/>
      <c r="V22" s="992">
        <v>30</v>
      </c>
      <c r="W22" s="1001"/>
      <c r="X22" s="997"/>
      <c r="Y22" s="998"/>
      <c r="Z22" s="997"/>
      <c r="AA22" s="998"/>
      <c r="AB22" s="997"/>
      <c r="AC22" s="998"/>
      <c r="AD22" s="1002"/>
      <c r="AE22" s="1004"/>
    </row>
    <row r="23" spans="1:31" s="473" customFormat="1" ht="14.25" customHeight="1" thickBot="1">
      <c r="A23" s="486"/>
      <c r="B23" s="999">
        <v>30</v>
      </c>
      <c r="C23" s="1000"/>
      <c r="D23" s="988">
        <v>31</v>
      </c>
      <c r="E23" s="994"/>
      <c r="F23" s="988"/>
      <c r="G23" s="994"/>
      <c r="H23" s="988"/>
      <c r="I23" s="994"/>
      <c r="J23" s="988"/>
      <c r="K23" s="994"/>
      <c r="L23" s="988"/>
      <c r="M23" s="994"/>
      <c r="N23" s="988"/>
      <c r="O23" s="989"/>
      <c r="P23" s="475"/>
      <c r="Q23" s="474"/>
      <c r="R23" s="988"/>
      <c r="S23" s="994"/>
      <c r="T23" s="988"/>
      <c r="U23" s="994"/>
      <c r="V23" s="988"/>
      <c r="W23" s="994"/>
      <c r="X23" s="988"/>
      <c r="Y23" s="994"/>
      <c r="Z23" s="988"/>
      <c r="AA23" s="994"/>
      <c r="AB23" s="988"/>
      <c r="AC23" s="994"/>
      <c r="AD23" s="988"/>
      <c r="AE23" s="989"/>
    </row>
    <row r="24" spans="1:31" s="473" customFormat="1" ht="14.25" customHeight="1">
      <c r="A24" s="485"/>
      <c r="B24" s="1008"/>
      <c r="C24" s="1016"/>
      <c r="D24" s="1012"/>
      <c r="E24" s="1013"/>
      <c r="F24" s="1008">
        <v>1</v>
      </c>
      <c r="G24" s="1009"/>
      <c r="H24" s="1008">
        <v>2</v>
      </c>
      <c r="I24" s="1009"/>
      <c r="J24" s="1008">
        <v>3</v>
      </c>
      <c r="K24" s="1009"/>
      <c r="L24" s="1010">
        <v>4</v>
      </c>
      <c r="M24" s="1024"/>
      <c r="N24" s="1055">
        <v>5</v>
      </c>
      <c r="O24" s="1056"/>
      <c r="P24" s="478"/>
      <c r="Q24" s="490"/>
      <c r="R24" s="1002"/>
      <c r="S24" s="1003"/>
      <c r="T24" s="1002"/>
      <c r="U24" s="1003"/>
      <c r="V24" s="1002"/>
      <c r="W24" s="1003"/>
      <c r="X24" s="1022">
        <v>1</v>
      </c>
      <c r="Y24" s="1023"/>
      <c r="Z24" s="1022">
        <v>2</v>
      </c>
      <c r="AA24" s="1023"/>
      <c r="AB24" s="1022">
        <v>3</v>
      </c>
      <c r="AC24" s="1023"/>
      <c r="AD24" s="1010">
        <v>4</v>
      </c>
      <c r="AE24" s="1011"/>
    </row>
    <row r="25" spans="1:31" s="473" customFormat="1" ht="14.25" customHeight="1">
      <c r="A25" s="483"/>
      <c r="B25" s="992">
        <v>6</v>
      </c>
      <c r="C25" s="1001"/>
      <c r="D25" s="997">
        <v>7</v>
      </c>
      <c r="E25" s="998"/>
      <c r="F25" s="997">
        <v>8</v>
      </c>
      <c r="G25" s="998"/>
      <c r="H25" s="997">
        <v>9</v>
      </c>
      <c r="I25" s="998"/>
      <c r="J25" s="997">
        <v>10</v>
      </c>
      <c r="K25" s="998"/>
      <c r="L25" s="997">
        <v>11</v>
      </c>
      <c r="M25" s="998"/>
      <c r="N25" s="992">
        <v>12</v>
      </c>
      <c r="O25" s="993"/>
      <c r="P25" s="478"/>
      <c r="Q25" s="489"/>
      <c r="R25" s="992">
        <v>5</v>
      </c>
      <c r="S25" s="1001"/>
      <c r="T25" s="997">
        <v>6</v>
      </c>
      <c r="U25" s="998"/>
      <c r="V25" s="997">
        <v>7</v>
      </c>
      <c r="W25" s="998"/>
      <c r="X25" s="997">
        <v>8</v>
      </c>
      <c r="Y25" s="998"/>
      <c r="Z25" s="997">
        <v>9</v>
      </c>
      <c r="AA25" s="998"/>
      <c r="AB25" s="997">
        <v>10</v>
      </c>
      <c r="AC25" s="998"/>
      <c r="AD25" s="992">
        <v>11</v>
      </c>
      <c r="AE25" s="993"/>
    </row>
    <row r="26" spans="1:31" s="473" customFormat="1" ht="14.25" customHeight="1">
      <c r="A26" s="481">
        <v>4</v>
      </c>
      <c r="B26" s="992">
        <v>13</v>
      </c>
      <c r="C26" s="1001"/>
      <c r="D26" s="997">
        <v>14</v>
      </c>
      <c r="E26" s="998"/>
      <c r="F26" s="997">
        <v>15</v>
      </c>
      <c r="G26" s="998"/>
      <c r="H26" s="997">
        <v>16</v>
      </c>
      <c r="I26" s="998"/>
      <c r="J26" s="997">
        <v>17</v>
      </c>
      <c r="K26" s="998"/>
      <c r="L26" s="997">
        <v>18</v>
      </c>
      <c r="M26" s="998"/>
      <c r="N26" s="992">
        <v>19</v>
      </c>
      <c r="O26" s="993"/>
      <c r="P26" s="478"/>
      <c r="Q26" s="489">
        <v>10</v>
      </c>
      <c r="R26" s="992">
        <v>12</v>
      </c>
      <c r="S26" s="1001"/>
      <c r="T26" s="997">
        <v>13</v>
      </c>
      <c r="U26" s="998"/>
      <c r="V26" s="997">
        <v>14</v>
      </c>
      <c r="W26" s="998"/>
      <c r="X26" s="997">
        <v>15</v>
      </c>
      <c r="Y26" s="998"/>
      <c r="Z26" s="997">
        <v>16</v>
      </c>
      <c r="AA26" s="998"/>
      <c r="AB26" s="997">
        <v>17</v>
      </c>
      <c r="AC26" s="998"/>
      <c r="AD26" s="992">
        <v>18</v>
      </c>
      <c r="AE26" s="993"/>
    </row>
    <row r="27" spans="1:31" s="473" customFormat="1" ht="14.25" customHeight="1">
      <c r="A27" s="481" t="s">
        <v>1060</v>
      </c>
      <c r="B27" s="992">
        <v>20</v>
      </c>
      <c r="C27" s="1001"/>
      <c r="D27" s="997">
        <v>21</v>
      </c>
      <c r="E27" s="998"/>
      <c r="F27" s="997">
        <v>22</v>
      </c>
      <c r="G27" s="998"/>
      <c r="H27" s="997">
        <v>23</v>
      </c>
      <c r="I27" s="998"/>
      <c r="J27" s="997">
        <v>24</v>
      </c>
      <c r="K27" s="998"/>
      <c r="L27" s="997">
        <v>25</v>
      </c>
      <c r="M27" s="998"/>
      <c r="N27" s="1002">
        <v>26</v>
      </c>
      <c r="O27" s="1004"/>
      <c r="P27" s="478"/>
      <c r="Q27" s="488" t="s">
        <v>1060</v>
      </c>
      <c r="R27" s="992">
        <v>19</v>
      </c>
      <c r="S27" s="1001"/>
      <c r="T27" s="997">
        <v>20</v>
      </c>
      <c r="U27" s="998"/>
      <c r="V27" s="997">
        <v>21</v>
      </c>
      <c r="W27" s="998"/>
      <c r="X27" s="1002">
        <v>22</v>
      </c>
      <c r="Y27" s="1003"/>
      <c r="Z27" s="997">
        <v>23</v>
      </c>
      <c r="AA27" s="998"/>
      <c r="AB27" s="997">
        <v>24</v>
      </c>
      <c r="AC27" s="998"/>
      <c r="AD27" s="992">
        <v>25</v>
      </c>
      <c r="AE27" s="993"/>
    </row>
    <row r="28" spans="1:31" s="473" customFormat="1" ht="14.25" customHeight="1">
      <c r="A28" s="479">
        <v>21</v>
      </c>
      <c r="B28" s="992">
        <v>27</v>
      </c>
      <c r="C28" s="1001"/>
      <c r="D28" s="997">
        <v>28</v>
      </c>
      <c r="E28" s="998"/>
      <c r="F28" s="997">
        <v>29</v>
      </c>
      <c r="G28" s="998"/>
      <c r="H28" s="992">
        <v>30</v>
      </c>
      <c r="I28" s="1001"/>
      <c r="J28" s="997"/>
      <c r="K28" s="998"/>
      <c r="L28" s="997"/>
      <c r="M28" s="998"/>
      <c r="N28" s="997"/>
      <c r="O28" s="1017"/>
      <c r="P28" s="478"/>
      <c r="Q28" s="487">
        <v>20</v>
      </c>
      <c r="R28" s="992">
        <v>26</v>
      </c>
      <c r="S28" s="1001"/>
      <c r="T28" s="997">
        <v>27</v>
      </c>
      <c r="U28" s="998"/>
      <c r="V28" s="997">
        <v>28</v>
      </c>
      <c r="W28" s="998"/>
      <c r="X28" s="1002">
        <v>29</v>
      </c>
      <c r="Y28" s="1003"/>
      <c r="Z28" s="1002">
        <v>30</v>
      </c>
      <c r="AA28" s="1003"/>
      <c r="AB28" s="997">
        <v>31</v>
      </c>
      <c r="AC28" s="998"/>
      <c r="AD28" s="997"/>
      <c r="AE28" s="1017"/>
    </row>
    <row r="29" spans="1:31" s="473" customFormat="1" ht="14.25" customHeight="1" thickBot="1">
      <c r="A29" s="486"/>
      <c r="B29" s="1018"/>
      <c r="C29" s="1019"/>
      <c r="D29" s="988"/>
      <c r="E29" s="994"/>
      <c r="F29" s="988"/>
      <c r="G29" s="994"/>
      <c r="H29" s="988"/>
      <c r="I29" s="994"/>
      <c r="J29" s="988"/>
      <c r="K29" s="994"/>
      <c r="L29" s="988"/>
      <c r="M29" s="994"/>
      <c r="N29" s="988"/>
      <c r="O29" s="989"/>
      <c r="P29" s="475"/>
      <c r="Q29" s="474"/>
      <c r="R29" s="1028"/>
      <c r="S29" s="1029"/>
      <c r="T29" s="1025"/>
      <c r="U29" s="1026"/>
      <c r="V29" s="1025"/>
      <c r="W29" s="1026"/>
      <c r="X29" s="1025"/>
      <c r="Y29" s="1026"/>
      <c r="Z29" s="1025"/>
      <c r="AA29" s="1026"/>
      <c r="AB29" s="1025"/>
      <c r="AC29" s="1026"/>
      <c r="AD29" s="1025"/>
      <c r="AE29" s="1027"/>
    </row>
    <row r="30" spans="1:31" s="473" customFormat="1" ht="14.25" customHeight="1">
      <c r="A30" s="485"/>
      <c r="B30" s="1012"/>
      <c r="C30" s="1013"/>
      <c r="D30" s="1012"/>
      <c r="E30" s="1013"/>
      <c r="F30" s="1012"/>
      <c r="G30" s="1013"/>
      <c r="H30" s="1012"/>
      <c r="I30" s="1013"/>
      <c r="J30" s="1022">
        <v>1</v>
      </c>
      <c r="K30" s="1023"/>
      <c r="L30" s="1010">
        <v>2</v>
      </c>
      <c r="M30" s="1024"/>
      <c r="N30" s="1010">
        <v>3</v>
      </c>
      <c r="O30" s="1011"/>
      <c r="P30" s="478"/>
      <c r="Q30" s="490"/>
      <c r="R30" s="1012"/>
      <c r="S30" s="1013"/>
      <c r="T30" s="1012"/>
      <c r="U30" s="1013"/>
      <c r="V30" s="1012"/>
      <c r="W30" s="1013"/>
      <c r="X30" s="1012"/>
      <c r="Y30" s="1013"/>
      <c r="Z30" s="1012"/>
      <c r="AA30" s="1013"/>
      <c r="AB30" s="1012"/>
      <c r="AC30" s="1013"/>
      <c r="AD30" s="1010">
        <v>1</v>
      </c>
      <c r="AE30" s="1011"/>
    </row>
    <row r="31" spans="1:31" s="473" customFormat="1" ht="14.25" customHeight="1">
      <c r="A31" s="483"/>
      <c r="B31" s="992">
        <v>4</v>
      </c>
      <c r="C31" s="1001"/>
      <c r="D31" s="997">
        <v>5</v>
      </c>
      <c r="E31" s="998"/>
      <c r="F31" s="997">
        <v>6</v>
      </c>
      <c r="G31" s="998"/>
      <c r="H31" s="997">
        <v>7</v>
      </c>
      <c r="I31" s="998"/>
      <c r="J31" s="997">
        <v>8</v>
      </c>
      <c r="K31" s="998"/>
      <c r="L31" s="997">
        <v>9</v>
      </c>
      <c r="M31" s="998"/>
      <c r="N31" s="1002">
        <v>10</v>
      </c>
      <c r="O31" s="1004"/>
      <c r="P31" s="478"/>
      <c r="Q31" s="489"/>
      <c r="R31" s="992">
        <v>2</v>
      </c>
      <c r="S31" s="1001"/>
      <c r="T31" s="997">
        <v>3</v>
      </c>
      <c r="U31" s="998"/>
      <c r="V31" s="997">
        <v>4</v>
      </c>
      <c r="W31" s="998"/>
      <c r="X31" s="997">
        <v>5</v>
      </c>
      <c r="Y31" s="998"/>
      <c r="Z31" s="997">
        <v>6</v>
      </c>
      <c r="AA31" s="998"/>
      <c r="AB31" s="997">
        <v>7</v>
      </c>
      <c r="AC31" s="998"/>
      <c r="AD31" s="992">
        <v>8</v>
      </c>
      <c r="AE31" s="993"/>
    </row>
    <row r="32" spans="1:31" s="473" customFormat="1" ht="14.25" customHeight="1">
      <c r="A32" s="481">
        <v>5</v>
      </c>
      <c r="B32" s="992">
        <v>11</v>
      </c>
      <c r="C32" s="1001"/>
      <c r="D32" s="997">
        <v>12</v>
      </c>
      <c r="E32" s="998"/>
      <c r="F32" s="997">
        <v>13</v>
      </c>
      <c r="G32" s="998"/>
      <c r="H32" s="997">
        <v>14</v>
      </c>
      <c r="I32" s="998"/>
      <c r="J32" s="997">
        <v>15</v>
      </c>
      <c r="K32" s="998"/>
      <c r="L32" s="997">
        <v>16</v>
      </c>
      <c r="M32" s="998"/>
      <c r="N32" s="992">
        <v>17</v>
      </c>
      <c r="O32" s="993"/>
      <c r="P32" s="478"/>
      <c r="Q32" s="489">
        <v>11</v>
      </c>
      <c r="R32" s="992">
        <v>9</v>
      </c>
      <c r="S32" s="1001"/>
      <c r="T32" s="997">
        <v>10</v>
      </c>
      <c r="U32" s="998"/>
      <c r="V32" s="997">
        <v>11</v>
      </c>
      <c r="W32" s="998"/>
      <c r="X32" s="997">
        <v>12</v>
      </c>
      <c r="Y32" s="998"/>
      <c r="Z32" s="997">
        <v>13</v>
      </c>
      <c r="AA32" s="998"/>
      <c r="AB32" s="997">
        <v>14</v>
      </c>
      <c r="AC32" s="998"/>
      <c r="AD32" s="1033">
        <v>15</v>
      </c>
      <c r="AE32" s="993"/>
    </row>
    <row r="33" spans="1:31" s="473" customFormat="1" ht="14.25" customHeight="1">
      <c r="A33" s="481" t="s">
        <v>1060</v>
      </c>
      <c r="B33" s="992">
        <v>18</v>
      </c>
      <c r="C33" s="1001"/>
      <c r="D33" s="997">
        <v>19</v>
      </c>
      <c r="E33" s="998"/>
      <c r="F33" s="997">
        <v>20</v>
      </c>
      <c r="G33" s="998"/>
      <c r="H33" s="997">
        <v>21</v>
      </c>
      <c r="I33" s="998"/>
      <c r="J33" s="997">
        <v>22</v>
      </c>
      <c r="K33" s="998"/>
      <c r="L33" s="997">
        <v>23</v>
      </c>
      <c r="M33" s="998"/>
      <c r="N33" s="992">
        <v>24</v>
      </c>
      <c r="O33" s="993"/>
      <c r="P33" s="478"/>
      <c r="Q33" s="488" t="s">
        <v>1060</v>
      </c>
      <c r="R33" s="992">
        <v>16</v>
      </c>
      <c r="S33" s="1001"/>
      <c r="T33" s="997">
        <v>17</v>
      </c>
      <c r="U33" s="998"/>
      <c r="V33" s="997">
        <v>18</v>
      </c>
      <c r="W33" s="998"/>
      <c r="X33" s="997">
        <v>19</v>
      </c>
      <c r="Y33" s="998"/>
      <c r="Z33" s="997">
        <v>20</v>
      </c>
      <c r="AA33" s="998"/>
      <c r="AB33" s="997">
        <v>21</v>
      </c>
      <c r="AC33" s="998"/>
      <c r="AD33" s="992">
        <v>22</v>
      </c>
      <c r="AE33" s="993"/>
    </row>
    <row r="34" spans="1:31" s="473" customFormat="1" ht="14.25" customHeight="1">
      <c r="A34" s="479">
        <v>21</v>
      </c>
      <c r="B34" s="992">
        <v>25</v>
      </c>
      <c r="C34" s="1001"/>
      <c r="D34" s="997">
        <v>26</v>
      </c>
      <c r="E34" s="998"/>
      <c r="F34" s="997">
        <v>27</v>
      </c>
      <c r="G34" s="998"/>
      <c r="H34" s="997">
        <v>28</v>
      </c>
      <c r="I34" s="998"/>
      <c r="J34" s="997">
        <v>29</v>
      </c>
      <c r="K34" s="998"/>
      <c r="L34" s="997">
        <v>30</v>
      </c>
      <c r="M34" s="998"/>
      <c r="N34" s="992">
        <v>31</v>
      </c>
      <c r="O34" s="993"/>
      <c r="P34" s="478"/>
      <c r="Q34" s="487">
        <v>20</v>
      </c>
      <c r="R34" s="992">
        <v>23</v>
      </c>
      <c r="S34" s="1001"/>
      <c r="T34" s="997">
        <v>24</v>
      </c>
      <c r="U34" s="998"/>
      <c r="V34" s="997">
        <v>25</v>
      </c>
      <c r="W34" s="998"/>
      <c r="X34" s="997">
        <v>26</v>
      </c>
      <c r="Y34" s="998"/>
      <c r="Z34" s="997">
        <v>27</v>
      </c>
      <c r="AA34" s="998"/>
      <c r="AB34" s="997">
        <v>28</v>
      </c>
      <c r="AC34" s="998"/>
      <c r="AD34" s="992">
        <v>29</v>
      </c>
      <c r="AE34" s="993"/>
    </row>
    <row r="35" spans="1:31" s="473" customFormat="1" ht="14.25" customHeight="1" thickBot="1">
      <c r="A35" s="486"/>
      <c r="B35" s="988"/>
      <c r="C35" s="994"/>
      <c r="D35" s="988"/>
      <c r="E35" s="994"/>
      <c r="F35" s="988"/>
      <c r="G35" s="994"/>
      <c r="H35" s="988"/>
      <c r="I35" s="994"/>
      <c r="J35" s="988"/>
      <c r="K35" s="994"/>
      <c r="L35" s="988"/>
      <c r="M35" s="994"/>
      <c r="N35" s="988"/>
      <c r="O35" s="989"/>
      <c r="P35" s="475"/>
      <c r="Q35" s="474"/>
      <c r="R35" s="999">
        <v>30</v>
      </c>
      <c r="S35" s="1000"/>
      <c r="T35" s="988"/>
      <c r="U35" s="994"/>
      <c r="V35" s="988"/>
      <c r="W35" s="994"/>
      <c r="X35" s="988"/>
      <c r="Y35" s="994"/>
      <c r="Z35" s="988"/>
      <c r="AA35" s="994"/>
      <c r="AB35" s="988"/>
      <c r="AC35" s="994"/>
      <c r="AD35" s="988"/>
      <c r="AE35" s="989"/>
    </row>
    <row r="36" spans="1:31" s="473" customFormat="1" ht="14.25" customHeight="1">
      <c r="A36" s="485"/>
      <c r="B36" s="1010">
        <v>1</v>
      </c>
      <c r="C36" s="1024"/>
      <c r="D36" s="1022">
        <v>2</v>
      </c>
      <c r="E36" s="1023"/>
      <c r="F36" s="1012">
        <v>3</v>
      </c>
      <c r="G36" s="1013"/>
      <c r="H36" s="1012">
        <v>4</v>
      </c>
      <c r="I36" s="1013"/>
      <c r="J36" s="1012">
        <v>5</v>
      </c>
      <c r="K36" s="1013"/>
      <c r="L36" s="1012">
        <v>6</v>
      </c>
      <c r="M36" s="1013"/>
      <c r="N36" s="1010">
        <v>7</v>
      </c>
      <c r="O36" s="1011"/>
      <c r="P36" s="478"/>
      <c r="Q36" s="484"/>
      <c r="R36" s="1008"/>
      <c r="S36" s="1009"/>
      <c r="T36" s="1012">
        <v>1</v>
      </c>
      <c r="U36" s="1013"/>
      <c r="V36" s="1012">
        <v>2</v>
      </c>
      <c r="W36" s="1013"/>
      <c r="X36" s="1008">
        <v>3</v>
      </c>
      <c r="Y36" s="1009"/>
      <c r="Z36" s="1008">
        <v>4</v>
      </c>
      <c r="AA36" s="1009"/>
      <c r="AB36" s="1008">
        <v>5</v>
      </c>
      <c r="AC36" s="1009"/>
      <c r="AD36" s="1010">
        <v>6</v>
      </c>
      <c r="AE36" s="1011"/>
    </row>
    <row r="37" spans="1:31" s="473" customFormat="1" ht="14.25" customHeight="1">
      <c r="A37" s="483"/>
      <c r="B37" s="992">
        <v>8</v>
      </c>
      <c r="C37" s="1001"/>
      <c r="D37" s="997">
        <v>9</v>
      </c>
      <c r="E37" s="998"/>
      <c r="F37" s="997">
        <v>10</v>
      </c>
      <c r="G37" s="998"/>
      <c r="H37" s="997">
        <v>11</v>
      </c>
      <c r="I37" s="998"/>
      <c r="J37" s="997">
        <v>12</v>
      </c>
      <c r="K37" s="998"/>
      <c r="L37" s="997">
        <v>13</v>
      </c>
      <c r="M37" s="998"/>
      <c r="N37" s="992">
        <v>14</v>
      </c>
      <c r="O37" s="993"/>
      <c r="P37" s="478"/>
      <c r="Q37" s="482"/>
      <c r="R37" s="992">
        <v>7</v>
      </c>
      <c r="S37" s="1001"/>
      <c r="T37" s="997">
        <v>8</v>
      </c>
      <c r="U37" s="998"/>
      <c r="V37" s="997">
        <v>9</v>
      </c>
      <c r="W37" s="998"/>
      <c r="X37" s="997">
        <v>10</v>
      </c>
      <c r="Y37" s="998"/>
      <c r="Z37" s="997">
        <v>11</v>
      </c>
      <c r="AA37" s="998"/>
      <c r="AB37" s="997">
        <v>12</v>
      </c>
      <c r="AC37" s="998"/>
      <c r="AD37" s="992">
        <v>13</v>
      </c>
      <c r="AE37" s="993"/>
    </row>
    <row r="38" spans="1:31" s="473" customFormat="1" ht="14.25" customHeight="1">
      <c r="A38" s="481">
        <v>6</v>
      </c>
      <c r="B38" s="992">
        <v>15</v>
      </c>
      <c r="C38" s="1001"/>
      <c r="D38" s="997">
        <v>16</v>
      </c>
      <c r="E38" s="998"/>
      <c r="F38" s="997">
        <v>17</v>
      </c>
      <c r="G38" s="998"/>
      <c r="H38" s="997">
        <v>18</v>
      </c>
      <c r="I38" s="998"/>
      <c r="J38" s="997">
        <v>19</v>
      </c>
      <c r="K38" s="998"/>
      <c r="L38" s="997">
        <v>20</v>
      </c>
      <c r="M38" s="998"/>
      <c r="N38" s="992">
        <v>21</v>
      </c>
      <c r="O38" s="993"/>
      <c r="P38" s="478"/>
      <c r="Q38" s="482">
        <v>12</v>
      </c>
      <c r="R38" s="992">
        <v>14</v>
      </c>
      <c r="S38" s="1001"/>
      <c r="T38" s="997">
        <v>15</v>
      </c>
      <c r="U38" s="998"/>
      <c r="V38" s="997">
        <v>16</v>
      </c>
      <c r="W38" s="998"/>
      <c r="X38" s="997">
        <v>17</v>
      </c>
      <c r="Y38" s="998"/>
      <c r="Z38" s="997">
        <v>18</v>
      </c>
      <c r="AA38" s="998"/>
      <c r="AB38" s="997">
        <v>19</v>
      </c>
      <c r="AC38" s="998"/>
      <c r="AD38" s="992">
        <v>20</v>
      </c>
      <c r="AE38" s="993"/>
    </row>
    <row r="39" spans="1:31" s="473" customFormat="1" ht="14.25" customHeight="1">
      <c r="A39" s="481" t="s">
        <v>1060</v>
      </c>
      <c r="B39" s="992">
        <v>22</v>
      </c>
      <c r="C39" s="1001"/>
      <c r="D39" s="997">
        <v>23</v>
      </c>
      <c r="E39" s="998"/>
      <c r="F39" s="997">
        <v>24</v>
      </c>
      <c r="G39" s="998"/>
      <c r="H39" s="997">
        <v>25</v>
      </c>
      <c r="I39" s="998"/>
      <c r="J39" s="997">
        <v>26</v>
      </c>
      <c r="K39" s="998"/>
      <c r="L39" s="997">
        <v>27</v>
      </c>
      <c r="M39" s="998"/>
      <c r="N39" s="992">
        <v>28</v>
      </c>
      <c r="O39" s="993"/>
      <c r="P39" s="478"/>
      <c r="Q39" s="480" t="s">
        <v>1060</v>
      </c>
      <c r="R39" s="992">
        <v>21</v>
      </c>
      <c r="S39" s="1001"/>
      <c r="T39" s="997">
        <v>22</v>
      </c>
      <c r="U39" s="998"/>
      <c r="V39" s="997">
        <v>23</v>
      </c>
      <c r="W39" s="998"/>
      <c r="X39" s="997">
        <v>24</v>
      </c>
      <c r="Y39" s="998"/>
      <c r="Z39" s="997">
        <v>25</v>
      </c>
      <c r="AA39" s="998"/>
      <c r="AB39" s="997">
        <v>26</v>
      </c>
      <c r="AC39" s="998"/>
      <c r="AD39" s="992">
        <v>27</v>
      </c>
      <c r="AE39" s="993"/>
    </row>
    <row r="40" spans="1:31" s="473" customFormat="1" ht="14.25" customHeight="1">
      <c r="A40" s="479">
        <v>20</v>
      </c>
      <c r="B40" s="992">
        <v>29</v>
      </c>
      <c r="C40" s="1001"/>
      <c r="D40" s="1002">
        <v>30</v>
      </c>
      <c r="E40" s="1003"/>
      <c r="F40" s="1020"/>
      <c r="G40" s="1021"/>
      <c r="H40" s="1020"/>
      <c r="I40" s="1021"/>
      <c r="J40" s="997"/>
      <c r="K40" s="998"/>
      <c r="L40" s="997"/>
      <c r="M40" s="998"/>
      <c r="N40" s="997"/>
      <c r="O40" s="1017"/>
      <c r="P40" s="478"/>
      <c r="Q40" s="477">
        <v>23</v>
      </c>
      <c r="R40" s="1002">
        <v>28</v>
      </c>
      <c r="S40" s="1003"/>
      <c r="T40" s="1002">
        <v>29</v>
      </c>
      <c r="U40" s="1003"/>
      <c r="V40" s="997">
        <v>30</v>
      </c>
      <c r="W40" s="998"/>
      <c r="X40" s="992">
        <v>31</v>
      </c>
      <c r="Y40" s="1001"/>
      <c r="Z40" s="997"/>
      <c r="AA40" s="998"/>
      <c r="AB40" s="997"/>
      <c r="AC40" s="998"/>
      <c r="AD40" s="997"/>
      <c r="AE40" s="1017"/>
    </row>
    <row r="41" spans="1:31" s="473" customFormat="1" ht="14.25" customHeight="1" thickBot="1">
      <c r="A41" s="476"/>
      <c r="B41" s="995"/>
      <c r="C41" s="996"/>
      <c r="D41" s="988"/>
      <c r="E41" s="994"/>
      <c r="F41" s="988"/>
      <c r="G41" s="994"/>
      <c r="H41" s="988"/>
      <c r="I41" s="994"/>
      <c r="J41" s="988"/>
      <c r="K41" s="994"/>
      <c r="L41" s="988"/>
      <c r="M41" s="994"/>
      <c r="N41" s="988"/>
      <c r="O41" s="989"/>
      <c r="P41" s="475"/>
      <c r="Q41" s="474"/>
      <c r="R41" s="988"/>
      <c r="S41" s="994"/>
      <c r="T41" s="988"/>
      <c r="U41" s="994"/>
      <c r="V41" s="988"/>
      <c r="W41" s="994"/>
      <c r="X41" s="988"/>
      <c r="Y41" s="994"/>
      <c r="Z41" s="988"/>
      <c r="AA41" s="994"/>
      <c r="AB41" s="988"/>
      <c r="AC41" s="994"/>
      <c r="AD41" s="988"/>
      <c r="AE41" s="989"/>
    </row>
    <row r="42" spans="1:31" s="467" customFormat="1" ht="7.5" customHeight="1" thickBot="1">
      <c r="B42" s="471"/>
      <c r="C42" s="471"/>
      <c r="D42" s="471"/>
      <c r="E42" s="471"/>
      <c r="F42" s="471"/>
      <c r="G42" s="471"/>
      <c r="H42" s="471"/>
      <c r="I42" s="471"/>
      <c r="J42" s="471"/>
      <c r="K42" s="471"/>
      <c r="L42" s="471"/>
      <c r="M42" s="471"/>
      <c r="N42" s="471"/>
      <c r="O42" s="471"/>
      <c r="P42" s="472"/>
      <c r="Q42" s="471"/>
    </row>
    <row r="43" spans="1:31" s="467" customFormat="1" ht="20.25" customHeight="1" thickBot="1">
      <c r="A43" s="1057" t="s">
        <v>392</v>
      </c>
      <c r="B43" s="1058"/>
      <c r="C43" s="1059"/>
      <c r="D43" s="470">
        <v>1</v>
      </c>
      <c r="E43" s="470">
        <v>2</v>
      </c>
      <c r="F43" s="470">
        <v>3</v>
      </c>
      <c r="G43" s="470">
        <v>4</v>
      </c>
      <c r="H43" s="470">
        <v>5</v>
      </c>
      <c r="I43" s="470">
        <v>6</v>
      </c>
      <c r="J43" s="469">
        <v>7</v>
      </c>
      <c r="K43" s="470">
        <v>8</v>
      </c>
      <c r="L43" s="470">
        <v>9</v>
      </c>
      <c r="M43" s="470">
        <v>10</v>
      </c>
      <c r="N43" s="470">
        <v>11</v>
      </c>
      <c r="O43" s="470">
        <v>12</v>
      </c>
      <c r="P43" s="470" t="s">
        <v>393</v>
      </c>
      <c r="Q43" s="469" t="s">
        <v>394</v>
      </c>
      <c r="R43" s="1060" t="s">
        <v>1059</v>
      </c>
      <c r="S43" s="1061"/>
      <c r="T43" s="1062"/>
      <c r="W43" s="468"/>
    </row>
    <row r="44" spans="1:31" ht="20.25" customHeight="1" thickTop="1">
      <c r="A44" s="1084" t="s">
        <v>1016</v>
      </c>
      <c r="B44" s="1085"/>
      <c r="C44" s="1086"/>
      <c r="D44" s="439">
        <v>21</v>
      </c>
      <c r="E44" s="439">
        <v>17</v>
      </c>
      <c r="F44" s="439">
        <v>21</v>
      </c>
      <c r="G44" s="439">
        <v>20</v>
      </c>
      <c r="H44" s="439">
        <v>22</v>
      </c>
      <c r="I44" s="440">
        <v>20</v>
      </c>
      <c r="J44" s="441">
        <v>23</v>
      </c>
      <c r="K44" s="439">
        <v>22</v>
      </c>
      <c r="L44" s="439">
        <v>21</v>
      </c>
      <c r="M44" s="439">
        <v>22</v>
      </c>
      <c r="N44" s="439">
        <v>21</v>
      </c>
      <c r="O44" s="439">
        <v>20</v>
      </c>
      <c r="P44" s="439">
        <f>SUM(D44:O44)</f>
        <v>250</v>
      </c>
      <c r="Q44" s="442">
        <v>8</v>
      </c>
      <c r="R44" s="1087">
        <f>Q44*P44</f>
        <v>2000</v>
      </c>
      <c r="S44" s="1088"/>
      <c r="T44" s="1089"/>
      <c r="W44" s="463"/>
    </row>
    <row r="45" spans="1:31" ht="20.25" customHeight="1">
      <c r="A45" s="1066" t="s">
        <v>1058</v>
      </c>
      <c r="B45" s="1067"/>
      <c r="C45" s="1068"/>
      <c r="D45" s="444">
        <f>A$10</f>
        <v>20</v>
      </c>
      <c r="E45" s="444">
        <f>A$16</f>
        <v>19</v>
      </c>
      <c r="F45" s="444">
        <f>A$22</f>
        <v>21</v>
      </c>
      <c r="G45" s="444">
        <f>A$28</f>
        <v>21</v>
      </c>
      <c r="H45" s="444">
        <f>A$34</f>
        <v>21</v>
      </c>
      <c r="I45" s="444">
        <f>A$40</f>
        <v>20</v>
      </c>
      <c r="J45" s="444">
        <f>Q$10</f>
        <v>23</v>
      </c>
      <c r="K45" s="444">
        <f>Q$16</f>
        <v>20</v>
      </c>
      <c r="L45" s="444">
        <f>Q$22</f>
        <v>22</v>
      </c>
      <c r="M45" s="444">
        <f>Q$28</f>
        <v>20</v>
      </c>
      <c r="N45" s="444">
        <f>Q$34</f>
        <v>20</v>
      </c>
      <c r="O45" s="444">
        <f>Q$40</f>
        <v>23</v>
      </c>
      <c r="P45" s="444">
        <f>SUM(D45:O45)</f>
        <v>250</v>
      </c>
      <c r="Q45" s="445">
        <v>8</v>
      </c>
      <c r="R45" s="1075">
        <f>Q45*P45</f>
        <v>2000</v>
      </c>
      <c r="S45" s="1076"/>
      <c r="T45" s="1077"/>
      <c r="W45" s="463"/>
    </row>
    <row r="46" spans="1:31" ht="20.25" customHeight="1">
      <c r="A46" s="1078" t="s">
        <v>1018</v>
      </c>
      <c r="B46" s="1079"/>
      <c r="C46" s="1080"/>
      <c r="D46" s="465">
        <v>10</v>
      </c>
      <c r="E46" s="465">
        <v>11</v>
      </c>
      <c r="F46" s="465">
        <v>10</v>
      </c>
      <c r="G46" s="465">
        <v>10</v>
      </c>
      <c r="H46" s="465">
        <v>9</v>
      </c>
      <c r="I46" s="465">
        <v>10</v>
      </c>
      <c r="J46" s="466">
        <v>8</v>
      </c>
      <c r="K46" s="465">
        <v>9</v>
      </c>
      <c r="L46" s="465">
        <v>9</v>
      </c>
      <c r="M46" s="465">
        <v>9</v>
      </c>
      <c r="N46" s="465">
        <v>9</v>
      </c>
      <c r="O46" s="465">
        <v>11</v>
      </c>
      <c r="P46" s="446">
        <f>SUM(D46:O46)</f>
        <v>115</v>
      </c>
      <c r="Q46" s="448" t="s">
        <v>1055</v>
      </c>
      <c r="R46" s="1081" t="s">
        <v>1055</v>
      </c>
      <c r="S46" s="1082"/>
      <c r="T46" s="1083"/>
      <c r="W46" s="463"/>
    </row>
    <row r="47" spans="1:31" ht="20.25" customHeight="1">
      <c r="A47" s="1066" t="s">
        <v>1057</v>
      </c>
      <c r="B47" s="1067"/>
      <c r="C47" s="1068"/>
      <c r="D47" s="464">
        <f t="shared" ref="D47:O47" si="0">D48-D45</f>
        <v>11</v>
      </c>
      <c r="E47" s="464">
        <f t="shared" si="0"/>
        <v>9</v>
      </c>
      <c r="F47" s="464">
        <f t="shared" si="0"/>
        <v>10</v>
      </c>
      <c r="G47" s="464">
        <f t="shared" si="0"/>
        <v>9</v>
      </c>
      <c r="H47" s="464">
        <f t="shared" si="0"/>
        <v>10</v>
      </c>
      <c r="I47" s="464">
        <f t="shared" si="0"/>
        <v>10</v>
      </c>
      <c r="J47" s="464">
        <f t="shared" si="0"/>
        <v>8</v>
      </c>
      <c r="K47" s="464">
        <f t="shared" si="0"/>
        <v>11</v>
      </c>
      <c r="L47" s="464">
        <f t="shared" si="0"/>
        <v>8</v>
      </c>
      <c r="M47" s="464">
        <f t="shared" si="0"/>
        <v>11</v>
      </c>
      <c r="N47" s="464">
        <f t="shared" si="0"/>
        <v>10</v>
      </c>
      <c r="O47" s="464">
        <f t="shared" si="0"/>
        <v>8</v>
      </c>
      <c r="P47" s="464">
        <f>SUM(D47:O47)</f>
        <v>115</v>
      </c>
      <c r="Q47" s="450" t="s">
        <v>1055</v>
      </c>
      <c r="R47" s="1063" t="s">
        <v>1055</v>
      </c>
      <c r="S47" s="1064"/>
      <c r="T47" s="1065"/>
      <c r="W47" s="463"/>
    </row>
    <row r="48" spans="1:31" ht="20.25" customHeight="1" thickBot="1">
      <c r="A48" s="1069" t="s">
        <v>1056</v>
      </c>
      <c r="B48" s="1070"/>
      <c r="C48" s="1071"/>
      <c r="D48" s="451">
        <v>31</v>
      </c>
      <c r="E48" s="452">
        <v>28</v>
      </c>
      <c r="F48" s="451">
        <v>31</v>
      </c>
      <c r="G48" s="451">
        <v>30</v>
      </c>
      <c r="H48" s="451">
        <v>31</v>
      </c>
      <c r="I48" s="451">
        <v>30</v>
      </c>
      <c r="J48" s="453">
        <v>31</v>
      </c>
      <c r="K48" s="451">
        <v>31</v>
      </c>
      <c r="L48" s="451">
        <v>30</v>
      </c>
      <c r="M48" s="451">
        <v>31</v>
      </c>
      <c r="N48" s="451">
        <v>30</v>
      </c>
      <c r="O48" s="451">
        <v>31</v>
      </c>
      <c r="P48" s="451">
        <f>SUM(D48:O48)</f>
        <v>365</v>
      </c>
      <c r="Q48" s="454" t="s">
        <v>1055</v>
      </c>
      <c r="R48" s="1072" t="s">
        <v>1055</v>
      </c>
      <c r="S48" s="1073"/>
      <c r="T48" s="1074"/>
      <c r="W48" s="463"/>
    </row>
    <row r="49" spans="1:23" ht="20.25" customHeight="1">
      <c r="W49" s="463"/>
    </row>
    <row r="50" spans="1:23" ht="20.25" customHeight="1">
      <c r="W50" s="463"/>
    </row>
    <row r="51" spans="1:23" ht="20.25" customHeight="1"/>
    <row r="52" spans="1:23" ht="13.5" customHeight="1">
      <c r="A52" s="462"/>
      <c r="Q52" s="462"/>
    </row>
    <row r="55" spans="1:23" ht="13.5" customHeight="1">
      <c r="A55" s="462"/>
      <c r="Q55" s="462"/>
    </row>
    <row r="56" spans="1:23" ht="13.5" customHeight="1">
      <c r="A56" s="462"/>
      <c r="Q56" s="462"/>
    </row>
  </sheetData>
  <mergeCells count="550">
    <mergeCell ref="R47:T47"/>
    <mergeCell ref="A47:C47"/>
    <mergeCell ref="A48:C48"/>
    <mergeCell ref="R48:T48"/>
    <mergeCell ref="A45:C45"/>
    <mergeCell ref="R45:T45"/>
    <mergeCell ref="A46:C46"/>
    <mergeCell ref="R46:T46"/>
    <mergeCell ref="A44:C44"/>
    <mergeCell ref="R44:T44"/>
    <mergeCell ref="T41:U41"/>
    <mergeCell ref="V41:W41"/>
    <mergeCell ref="B41:C41"/>
    <mergeCell ref="D41:E41"/>
    <mergeCell ref="F41:G41"/>
    <mergeCell ref="H41:I41"/>
    <mergeCell ref="N41:O41"/>
    <mergeCell ref="R41:S41"/>
    <mergeCell ref="X41:Y41"/>
    <mergeCell ref="Z41:AA41"/>
    <mergeCell ref="AB41:AC41"/>
    <mergeCell ref="AD41:AE41"/>
    <mergeCell ref="A43:C43"/>
    <mergeCell ref="R43:T43"/>
    <mergeCell ref="J41:K41"/>
    <mergeCell ref="L41:M41"/>
    <mergeCell ref="T39:U39"/>
    <mergeCell ref="V39:W39"/>
    <mergeCell ref="B40:C40"/>
    <mergeCell ref="D40:E40"/>
    <mergeCell ref="F40:G40"/>
    <mergeCell ref="H40:I40"/>
    <mergeCell ref="N40:O40"/>
    <mergeCell ref="R40:S40"/>
    <mergeCell ref="J40:K40"/>
    <mergeCell ref="L40:M40"/>
    <mergeCell ref="T40:U40"/>
    <mergeCell ref="V40:W40"/>
    <mergeCell ref="X40:Y40"/>
    <mergeCell ref="Z40:AA40"/>
    <mergeCell ref="AB40:AC40"/>
    <mergeCell ref="AD40:AE40"/>
    <mergeCell ref="X39:Y39"/>
    <mergeCell ref="Z39:AA39"/>
    <mergeCell ref="AB38:AC38"/>
    <mergeCell ref="AD38:AE38"/>
    <mergeCell ref="AB39:AC39"/>
    <mergeCell ref="AD39:AE39"/>
    <mergeCell ref="J39:K39"/>
    <mergeCell ref="L39:M39"/>
    <mergeCell ref="N39:O39"/>
    <mergeCell ref="R39:S39"/>
    <mergeCell ref="Z38:AA38"/>
    <mergeCell ref="B39:C39"/>
    <mergeCell ref="D39:E39"/>
    <mergeCell ref="F39:G39"/>
    <mergeCell ref="H39:I39"/>
    <mergeCell ref="N38:O38"/>
    <mergeCell ref="R38:S38"/>
    <mergeCell ref="T38:U38"/>
    <mergeCell ref="V38:W38"/>
    <mergeCell ref="X38:Y38"/>
    <mergeCell ref="B38:C38"/>
    <mergeCell ref="D38:E38"/>
    <mergeCell ref="F38:G38"/>
    <mergeCell ref="H38:I38"/>
    <mergeCell ref="J38:K38"/>
    <mergeCell ref="L38:M38"/>
    <mergeCell ref="T37:U37"/>
    <mergeCell ref="V37:W37"/>
    <mergeCell ref="X37:Y37"/>
    <mergeCell ref="Z37:AA37"/>
    <mergeCell ref="AB37:AC37"/>
    <mergeCell ref="AD37:AE37"/>
    <mergeCell ref="AB36:AC36"/>
    <mergeCell ref="AD36:AE36"/>
    <mergeCell ref="B37:C37"/>
    <mergeCell ref="D37:E37"/>
    <mergeCell ref="F37:G37"/>
    <mergeCell ref="H37:I37"/>
    <mergeCell ref="J37:K37"/>
    <mergeCell ref="L37:M37"/>
    <mergeCell ref="N37:O37"/>
    <mergeCell ref="R37:S37"/>
    <mergeCell ref="N36:O36"/>
    <mergeCell ref="R36:S36"/>
    <mergeCell ref="T36:U36"/>
    <mergeCell ref="V36:W36"/>
    <mergeCell ref="X36:Y36"/>
    <mergeCell ref="Z36:AA36"/>
    <mergeCell ref="B36:C36"/>
    <mergeCell ref="D36:E36"/>
    <mergeCell ref="F36:G36"/>
    <mergeCell ref="H36:I36"/>
    <mergeCell ref="J36:K36"/>
    <mergeCell ref="L36:M36"/>
    <mergeCell ref="T35:U35"/>
    <mergeCell ref="V35:W35"/>
    <mergeCell ref="X35:Y35"/>
    <mergeCell ref="Z35:AA35"/>
    <mergeCell ref="AB35:AC35"/>
    <mergeCell ref="AD35:AE35"/>
    <mergeCell ref="AB34:AC34"/>
    <mergeCell ref="AD34:AE34"/>
    <mergeCell ref="B35:C35"/>
    <mergeCell ref="D35:E35"/>
    <mergeCell ref="F35:G35"/>
    <mergeCell ref="H35:I35"/>
    <mergeCell ref="J35:K35"/>
    <mergeCell ref="L35:M35"/>
    <mergeCell ref="N35:O35"/>
    <mergeCell ref="R35:S35"/>
    <mergeCell ref="N34:O34"/>
    <mergeCell ref="R34:S34"/>
    <mergeCell ref="T34:U34"/>
    <mergeCell ref="V34:W34"/>
    <mergeCell ref="X34:Y34"/>
    <mergeCell ref="Z34:AA34"/>
    <mergeCell ref="B34:C34"/>
    <mergeCell ref="D34:E34"/>
    <mergeCell ref="F34:G34"/>
    <mergeCell ref="H34:I34"/>
    <mergeCell ref="J34:K34"/>
    <mergeCell ref="L34:M34"/>
    <mergeCell ref="T33:U33"/>
    <mergeCell ref="V33:W33"/>
    <mergeCell ref="X33:Y33"/>
    <mergeCell ref="Z33:AA33"/>
    <mergeCell ref="AB33:AC33"/>
    <mergeCell ref="AD33:AE33"/>
    <mergeCell ref="AB32:AC32"/>
    <mergeCell ref="AD32:AE32"/>
    <mergeCell ref="B33:C33"/>
    <mergeCell ref="D33:E33"/>
    <mergeCell ref="F33:G33"/>
    <mergeCell ref="H33:I33"/>
    <mergeCell ref="J33:K33"/>
    <mergeCell ref="L33:M33"/>
    <mergeCell ref="N33:O33"/>
    <mergeCell ref="R33:S33"/>
    <mergeCell ref="N32:O32"/>
    <mergeCell ref="R32:S32"/>
    <mergeCell ref="T32:U32"/>
    <mergeCell ref="V32:W32"/>
    <mergeCell ref="X32:Y32"/>
    <mergeCell ref="Z32:AA32"/>
    <mergeCell ref="B32:C32"/>
    <mergeCell ref="D32:E32"/>
    <mergeCell ref="F32:G32"/>
    <mergeCell ref="H32:I32"/>
    <mergeCell ref="J32:K32"/>
    <mergeCell ref="L32:M32"/>
    <mergeCell ref="T31:U31"/>
    <mergeCell ref="V31:W31"/>
    <mergeCell ref="X31:Y31"/>
    <mergeCell ref="Z31:AA31"/>
    <mergeCell ref="AB31:AC31"/>
    <mergeCell ref="AD31:AE31"/>
    <mergeCell ref="AB30:AC30"/>
    <mergeCell ref="AD30:AE30"/>
    <mergeCell ref="B31:C31"/>
    <mergeCell ref="D31:E31"/>
    <mergeCell ref="F31:G31"/>
    <mergeCell ref="H31:I31"/>
    <mergeCell ref="J31:K31"/>
    <mergeCell ref="L31:M31"/>
    <mergeCell ref="N31:O31"/>
    <mergeCell ref="R31:S31"/>
    <mergeCell ref="N30:O30"/>
    <mergeCell ref="R30:S30"/>
    <mergeCell ref="T30:U30"/>
    <mergeCell ref="V30:W30"/>
    <mergeCell ref="X30:Y30"/>
    <mergeCell ref="Z30:AA30"/>
    <mergeCell ref="B30:C30"/>
    <mergeCell ref="D30:E30"/>
    <mergeCell ref="F30:G30"/>
    <mergeCell ref="H30:I30"/>
    <mergeCell ref="J30:K30"/>
    <mergeCell ref="L30:M30"/>
    <mergeCell ref="T29:U29"/>
    <mergeCell ref="V29:W29"/>
    <mergeCell ref="X29:Y29"/>
    <mergeCell ref="Z29:AA29"/>
    <mergeCell ref="AB29:AC29"/>
    <mergeCell ref="AD29:AE29"/>
    <mergeCell ref="AB28:AC28"/>
    <mergeCell ref="AD28:AE28"/>
    <mergeCell ref="B29:C29"/>
    <mergeCell ref="D29:E29"/>
    <mergeCell ref="F29:G29"/>
    <mergeCell ref="H29:I29"/>
    <mergeCell ref="J29:K29"/>
    <mergeCell ref="L29:M29"/>
    <mergeCell ref="N29:O29"/>
    <mergeCell ref="R29:S29"/>
    <mergeCell ref="N28:O28"/>
    <mergeCell ref="R28:S28"/>
    <mergeCell ref="T28:U28"/>
    <mergeCell ref="V28:W28"/>
    <mergeCell ref="X28:Y28"/>
    <mergeCell ref="Z28:AA28"/>
    <mergeCell ref="B28:C28"/>
    <mergeCell ref="D28:E28"/>
    <mergeCell ref="F28:G28"/>
    <mergeCell ref="H28:I28"/>
    <mergeCell ref="J28:K28"/>
    <mergeCell ref="L28:M28"/>
    <mergeCell ref="T27:U27"/>
    <mergeCell ref="V27:W27"/>
    <mergeCell ref="X27:Y27"/>
    <mergeCell ref="Z27:AA27"/>
    <mergeCell ref="AB27:AC27"/>
    <mergeCell ref="AD27:AE27"/>
    <mergeCell ref="AB26:AC26"/>
    <mergeCell ref="AD26:AE26"/>
    <mergeCell ref="B27:C27"/>
    <mergeCell ref="D27:E27"/>
    <mergeCell ref="F27:G27"/>
    <mergeCell ref="H27:I27"/>
    <mergeCell ref="J27:K27"/>
    <mergeCell ref="L27:M27"/>
    <mergeCell ref="N27:O27"/>
    <mergeCell ref="R27:S27"/>
    <mergeCell ref="N26:O26"/>
    <mergeCell ref="R26:S26"/>
    <mergeCell ref="T26:U26"/>
    <mergeCell ref="V26:W26"/>
    <mergeCell ref="X26:Y26"/>
    <mergeCell ref="Z26:AA26"/>
    <mergeCell ref="B26:C26"/>
    <mergeCell ref="D26:E26"/>
    <mergeCell ref="F26:G26"/>
    <mergeCell ref="H26:I26"/>
    <mergeCell ref="J26:K26"/>
    <mergeCell ref="L26:M26"/>
    <mergeCell ref="T25:U25"/>
    <mergeCell ref="V25:W25"/>
    <mergeCell ref="X25:Y25"/>
    <mergeCell ref="Z25:AA25"/>
    <mergeCell ref="AB25:AC25"/>
    <mergeCell ref="AD25:AE25"/>
    <mergeCell ref="AB24:AC24"/>
    <mergeCell ref="AD24:AE24"/>
    <mergeCell ref="B25:C25"/>
    <mergeCell ref="D25:E25"/>
    <mergeCell ref="F25:G25"/>
    <mergeCell ref="H25:I25"/>
    <mergeCell ref="J25:K25"/>
    <mergeCell ref="L25:M25"/>
    <mergeCell ref="N25:O25"/>
    <mergeCell ref="R25:S25"/>
    <mergeCell ref="N24:O24"/>
    <mergeCell ref="R24:S24"/>
    <mergeCell ref="T24:U24"/>
    <mergeCell ref="V24:W24"/>
    <mergeCell ref="X24:Y24"/>
    <mergeCell ref="Z24:AA24"/>
    <mergeCell ref="B24:C24"/>
    <mergeCell ref="D24:E24"/>
    <mergeCell ref="F24:G24"/>
    <mergeCell ref="H24:I24"/>
    <mergeCell ref="J24:K24"/>
    <mergeCell ref="L24:M24"/>
    <mergeCell ref="T23:U23"/>
    <mergeCell ref="V23:W23"/>
    <mergeCell ref="X23:Y23"/>
    <mergeCell ref="Z23:AA23"/>
    <mergeCell ref="AB23:AC23"/>
    <mergeCell ref="AD23:AE23"/>
    <mergeCell ref="AB22:AC22"/>
    <mergeCell ref="AD22:AE22"/>
    <mergeCell ref="B23:C23"/>
    <mergeCell ref="D23:E23"/>
    <mergeCell ref="F23:G23"/>
    <mergeCell ref="H23:I23"/>
    <mergeCell ref="J23:K23"/>
    <mergeCell ref="L23:M23"/>
    <mergeCell ref="N23:O23"/>
    <mergeCell ref="R23:S23"/>
    <mergeCell ref="N22:O22"/>
    <mergeCell ref="R22:S22"/>
    <mergeCell ref="T22:U22"/>
    <mergeCell ref="V22:W22"/>
    <mergeCell ref="X22:Y22"/>
    <mergeCell ref="Z22:AA22"/>
    <mergeCell ref="B22:C22"/>
    <mergeCell ref="D22:E22"/>
    <mergeCell ref="F22:G22"/>
    <mergeCell ref="H22:I22"/>
    <mergeCell ref="J22:K22"/>
    <mergeCell ref="L22:M22"/>
    <mergeCell ref="T21:U21"/>
    <mergeCell ref="V21:W21"/>
    <mergeCell ref="X21:Y21"/>
    <mergeCell ref="Z21:AA21"/>
    <mergeCell ref="AB21:AC21"/>
    <mergeCell ref="AD21:AE21"/>
    <mergeCell ref="AB20:AC20"/>
    <mergeCell ref="AD20:AE20"/>
    <mergeCell ref="B21:C21"/>
    <mergeCell ref="D21:E21"/>
    <mergeCell ref="F21:G21"/>
    <mergeCell ref="H21:I21"/>
    <mergeCell ref="J21:K21"/>
    <mergeCell ref="L21:M21"/>
    <mergeCell ref="N21:O21"/>
    <mergeCell ref="R21:S21"/>
    <mergeCell ref="N20:O20"/>
    <mergeCell ref="R20:S20"/>
    <mergeCell ref="T20:U20"/>
    <mergeCell ref="V20:W20"/>
    <mergeCell ref="X20:Y20"/>
    <mergeCell ref="Z20:AA20"/>
    <mergeCell ref="B20:C20"/>
    <mergeCell ref="D20:E20"/>
    <mergeCell ref="F20:G20"/>
    <mergeCell ref="H20:I20"/>
    <mergeCell ref="J20:K20"/>
    <mergeCell ref="L20:M20"/>
    <mergeCell ref="T19:U19"/>
    <mergeCell ref="V19:W19"/>
    <mergeCell ref="X19:Y19"/>
    <mergeCell ref="Z19:AA19"/>
    <mergeCell ref="AB19:AC19"/>
    <mergeCell ref="AD19:AE19"/>
    <mergeCell ref="AB18:AC18"/>
    <mergeCell ref="AD18:AE18"/>
    <mergeCell ref="B19:C19"/>
    <mergeCell ref="D19:E19"/>
    <mergeCell ref="F19:G19"/>
    <mergeCell ref="H19:I19"/>
    <mergeCell ref="J19:K19"/>
    <mergeCell ref="L19:M19"/>
    <mergeCell ref="N19:O19"/>
    <mergeCell ref="R19:S19"/>
    <mergeCell ref="N18:O18"/>
    <mergeCell ref="R18:S18"/>
    <mergeCell ref="T18:U18"/>
    <mergeCell ref="V18:W18"/>
    <mergeCell ref="X18:Y18"/>
    <mergeCell ref="Z18:AA18"/>
    <mergeCell ref="B18:C18"/>
    <mergeCell ref="D18:E18"/>
    <mergeCell ref="F18:G18"/>
    <mergeCell ref="H18:I18"/>
    <mergeCell ref="J18:K18"/>
    <mergeCell ref="L18:M18"/>
    <mergeCell ref="T17:U17"/>
    <mergeCell ref="V17:W17"/>
    <mergeCell ref="X17:Y17"/>
    <mergeCell ref="Z17:AA17"/>
    <mergeCell ref="AB17:AC17"/>
    <mergeCell ref="AD17:AE17"/>
    <mergeCell ref="AB16:AC16"/>
    <mergeCell ref="AD16:AE16"/>
    <mergeCell ref="B17:C17"/>
    <mergeCell ref="D17:E17"/>
    <mergeCell ref="F17:G17"/>
    <mergeCell ref="H17:I17"/>
    <mergeCell ref="J17:K17"/>
    <mergeCell ref="L17:M17"/>
    <mergeCell ref="N17:O17"/>
    <mergeCell ref="R17:S17"/>
    <mergeCell ref="N16:O16"/>
    <mergeCell ref="R16:S16"/>
    <mergeCell ref="T16:U16"/>
    <mergeCell ref="V16:W16"/>
    <mergeCell ref="X16:Y16"/>
    <mergeCell ref="Z16:AA16"/>
    <mergeCell ref="B16:C16"/>
    <mergeCell ref="D16:E16"/>
    <mergeCell ref="F16:G16"/>
    <mergeCell ref="H16:I16"/>
    <mergeCell ref="J16:K16"/>
    <mergeCell ref="L16:M16"/>
    <mergeCell ref="T15:U15"/>
    <mergeCell ref="V15:W15"/>
    <mergeCell ref="X15:Y15"/>
    <mergeCell ref="Z15:AA15"/>
    <mergeCell ref="AB15:AC15"/>
    <mergeCell ref="AD15:AE15"/>
    <mergeCell ref="AB14:AC14"/>
    <mergeCell ref="AD14:AE14"/>
    <mergeCell ref="B15:C15"/>
    <mergeCell ref="D15:E15"/>
    <mergeCell ref="F15:G15"/>
    <mergeCell ref="H15:I15"/>
    <mergeCell ref="J15:K15"/>
    <mergeCell ref="L15:M15"/>
    <mergeCell ref="N15:O15"/>
    <mergeCell ref="R15:S15"/>
    <mergeCell ref="N14:O14"/>
    <mergeCell ref="R14:S14"/>
    <mergeCell ref="T14:U14"/>
    <mergeCell ref="V14:W14"/>
    <mergeCell ref="X14:Y14"/>
    <mergeCell ref="Z14:AA14"/>
    <mergeCell ref="B14:C14"/>
    <mergeCell ref="D14:E14"/>
    <mergeCell ref="F14:G14"/>
    <mergeCell ref="H14:I14"/>
    <mergeCell ref="J14:K14"/>
    <mergeCell ref="L14:M14"/>
    <mergeCell ref="T13:U13"/>
    <mergeCell ref="V13:W13"/>
    <mergeCell ref="X13:Y13"/>
    <mergeCell ref="Z13:AA13"/>
    <mergeCell ref="AB13:AC13"/>
    <mergeCell ref="AD13:AE13"/>
    <mergeCell ref="AB12:AC12"/>
    <mergeCell ref="AD12:AE12"/>
    <mergeCell ref="B13:C13"/>
    <mergeCell ref="D13:E13"/>
    <mergeCell ref="F13:G13"/>
    <mergeCell ref="H13:I13"/>
    <mergeCell ref="J13:K13"/>
    <mergeCell ref="L13:M13"/>
    <mergeCell ref="N13:O13"/>
    <mergeCell ref="R13:S13"/>
    <mergeCell ref="N12:O12"/>
    <mergeCell ref="R12:S12"/>
    <mergeCell ref="T12:U12"/>
    <mergeCell ref="V12:W12"/>
    <mergeCell ref="X12:Y12"/>
    <mergeCell ref="Z12:AA12"/>
    <mergeCell ref="B12:C12"/>
    <mergeCell ref="D12:E12"/>
    <mergeCell ref="F12:G12"/>
    <mergeCell ref="H12:I12"/>
    <mergeCell ref="J12:K12"/>
    <mergeCell ref="L12:M12"/>
    <mergeCell ref="T11:U11"/>
    <mergeCell ref="V11:W11"/>
    <mergeCell ref="X11:Y11"/>
    <mergeCell ref="Z11:AA11"/>
    <mergeCell ref="AB11:AC11"/>
    <mergeCell ref="AD11:AE11"/>
    <mergeCell ref="AB10:AC10"/>
    <mergeCell ref="AD10:AE10"/>
    <mergeCell ref="B11:C11"/>
    <mergeCell ref="D11:E11"/>
    <mergeCell ref="F11:G11"/>
    <mergeCell ref="H11:I11"/>
    <mergeCell ref="J11:K11"/>
    <mergeCell ref="L11:M11"/>
    <mergeCell ref="N11:O11"/>
    <mergeCell ref="R11:S11"/>
    <mergeCell ref="N10:O10"/>
    <mergeCell ref="R10:S10"/>
    <mergeCell ref="T10:U10"/>
    <mergeCell ref="V10:W10"/>
    <mergeCell ref="X10:Y10"/>
    <mergeCell ref="Z10:AA10"/>
    <mergeCell ref="B10:C10"/>
    <mergeCell ref="D10:E10"/>
    <mergeCell ref="F10:G10"/>
    <mergeCell ref="H10:I10"/>
    <mergeCell ref="J10:K10"/>
    <mergeCell ref="L10:M10"/>
    <mergeCell ref="T9:U9"/>
    <mergeCell ref="V9:W9"/>
    <mergeCell ref="X9:Y9"/>
    <mergeCell ref="Z9:AA9"/>
    <mergeCell ref="AB9:AC9"/>
    <mergeCell ref="AD9:AE9"/>
    <mergeCell ref="AB8:AC8"/>
    <mergeCell ref="AD8:AE8"/>
    <mergeCell ref="B9:C9"/>
    <mergeCell ref="D9:E9"/>
    <mergeCell ref="F9:G9"/>
    <mergeCell ref="H9:I9"/>
    <mergeCell ref="J9:K9"/>
    <mergeCell ref="L9:M9"/>
    <mergeCell ref="N9:O9"/>
    <mergeCell ref="R9:S9"/>
    <mergeCell ref="N8:O8"/>
    <mergeCell ref="R8:S8"/>
    <mergeCell ref="T8:U8"/>
    <mergeCell ref="V8:W8"/>
    <mergeCell ref="X8:Y8"/>
    <mergeCell ref="Z8:AA8"/>
    <mergeCell ref="B8:C8"/>
    <mergeCell ref="D8:E8"/>
    <mergeCell ref="F8:G8"/>
    <mergeCell ref="H8:I8"/>
    <mergeCell ref="J8:K8"/>
    <mergeCell ref="L8:M8"/>
    <mergeCell ref="T7:U7"/>
    <mergeCell ref="V7:W7"/>
    <mergeCell ref="X7:Y7"/>
    <mergeCell ref="Z7:AA7"/>
    <mergeCell ref="AB7:AC7"/>
    <mergeCell ref="AD7:AE7"/>
    <mergeCell ref="AB6:AC6"/>
    <mergeCell ref="AD6:AE6"/>
    <mergeCell ref="B7:C7"/>
    <mergeCell ref="D7:E7"/>
    <mergeCell ref="F7:G7"/>
    <mergeCell ref="H7:I7"/>
    <mergeCell ref="J7:K7"/>
    <mergeCell ref="L7:M7"/>
    <mergeCell ref="N7:O7"/>
    <mergeCell ref="R7:S7"/>
    <mergeCell ref="N6:O6"/>
    <mergeCell ref="R6:S6"/>
    <mergeCell ref="T6:U6"/>
    <mergeCell ref="V6:W6"/>
    <mergeCell ref="X6:Y6"/>
    <mergeCell ref="Z6:AA6"/>
    <mergeCell ref="B6:C6"/>
    <mergeCell ref="D6:E6"/>
    <mergeCell ref="F6:G6"/>
    <mergeCell ref="H6:I6"/>
    <mergeCell ref="J6:K6"/>
    <mergeCell ref="L6:M6"/>
    <mergeCell ref="T5:U5"/>
    <mergeCell ref="V5:W5"/>
    <mergeCell ref="X5:Y5"/>
    <mergeCell ref="Z5:AA5"/>
    <mergeCell ref="AB5:AC5"/>
    <mergeCell ref="AD5:AE5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N4:O4"/>
    <mergeCell ref="R4:S4"/>
    <mergeCell ref="T4:U4"/>
    <mergeCell ref="V4:W4"/>
    <mergeCell ref="X4:Y4"/>
    <mergeCell ref="Z4:AA4"/>
    <mergeCell ref="B4:C4"/>
    <mergeCell ref="D4:E4"/>
    <mergeCell ref="F4:G4"/>
    <mergeCell ref="H4:I4"/>
    <mergeCell ref="J4:K4"/>
    <mergeCell ref="L4:M4"/>
    <mergeCell ref="A1:AE1"/>
    <mergeCell ref="A2:AE2"/>
    <mergeCell ref="B3:D3"/>
    <mergeCell ref="F3:G3"/>
    <mergeCell ref="H3:J3"/>
    <mergeCell ref="R3:AE3"/>
  </mergeCells>
  <phoneticPr fontId="2" type="noConversion"/>
  <printOptions horizontalCentered="1"/>
  <pageMargins left="0.37" right="0.35433070866141736" top="0.78740157480314965" bottom="0.27559055118110237" header="0.23622047244094491" footer="0.23622047244094491"/>
  <pageSetup paperSize="9" scale="94" orientation="portrait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U230"/>
  <sheetViews>
    <sheetView workbookViewId="0">
      <pane xSplit="2" ySplit="1" topLeftCell="C2" activePane="bottomRight" state="frozen"/>
      <selection activeCell="K11" sqref="K11"/>
      <selection pane="topRight" activeCell="K11" sqref="K11"/>
      <selection pane="bottomLeft" activeCell="K11" sqref="K11"/>
      <selection pane="bottomRight"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0.75" style="2" customWidth="1"/>
    <col min="68" max="68" width="4.125" style="2" hidden="1" customWidth="1"/>
    <col min="69" max="84" width="3.375" style="2" customWidth="1"/>
    <col min="85" max="85" width="3.875" style="2" customWidth="1"/>
    <col min="86" max="89" width="5.125" style="2" customWidth="1"/>
    <col min="90" max="90" width="3.75" style="2" customWidth="1"/>
    <col min="91" max="94" width="5.125" style="2" customWidth="1"/>
    <col min="95" max="95" width="4.125" style="2" customWidth="1"/>
    <col min="96" max="96" width="9" style="2"/>
    <col min="97" max="97" width="14" style="2" bestFit="1" customWidth="1"/>
    <col min="98" max="98" width="28" style="2" bestFit="1" customWidth="1"/>
    <col min="99" max="99" width="8.5" style="2" bestFit="1" customWidth="1"/>
    <col min="100" max="16384" width="9" style="2"/>
  </cols>
  <sheetData>
    <row r="1" spans="1:99" s="7" customFormat="1">
      <c r="A1" s="8" t="s">
        <v>212</v>
      </c>
      <c r="B1" s="12">
        <v>2013</v>
      </c>
      <c r="C1" s="13" t="s">
        <v>981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385" t="s">
        <v>980</v>
      </c>
    </row>
    <row r="2" spans="1:99" ht="12.75">
      <c r="A2" s="11">
        <v>1</v>
      </c>
      <c r="B2" s="1" t="s">
        <v>196</v>
      </c>
      <c r="C2" s="1">
        <f>CH2</f>
        <v>20</v>
      </c>
      <c r="D2" s="386">
        <f t="shared" ref="D2:S2" si="0">DATE($B$1-1,$A13,D$15)</f>
        <v>41259</v>
      </c>
      <c r="E2" s="387">
        <f t="shared" si="0"/>
        <v>41260</v>
      </c>
      <c r="F2" s="387">
        <f t="shared" si="0"/>
        <v>41261</v>
      </c>
      <c r="G2" s="387">
        <f t="shared" si="0"/>
        <v>41262</v>
      </c>
      <c r="H2" s="387">
        <f t="shared" si="0"/>
        <v>41263</v>
      </c>
      <c r="I2" s="387">
        <f t="shared" si="0"/>
        <v>41264</v>
      </c>
      <c r="J2" s="386">
        <f t="shared" si="0"/>
        <v>41265</v>
      </c>
      <c r="K2" s="386">
        <f t="shared" si="0"/>
        <v>41266</v>
      </c>
      <c r="L2" s="387">
        <f t="shared" si="0"/>
        <v>41267</v>
      </c>
      <c r="M2" s="387">
        <f t="shared" si="0"/>
        <v>41268</v>
      </c>
      <c r="N2" s="387">
        <f t="shared" si="0"/>
        <v>41269</v>
      </c>
      <c r="O2" s="387">
        <f t="shared" si="0"/>
        <v>41270</v>
      </c>
      <c r="P2" s="387">
        <f t="shared" si="0"/>
        <v>41271</v>
      </c>
      <c r="Q2" s="387">
        <f t="shared" si="0"/>
        <v>41272</v>
      </c>
      <c r="R2" s="386">
        <f t="shared" si="0"/>
        <v>41273</v>
      </c>
      <c r="S2" s="386">
        <f t="shared" si="0"/>
        <v>41274</v>
      </c>
      <c r="T2" s="388">
        <f t="shared" ref="T2:AH13" si="1">DATE($B$1,$A2,T$15)</f>
        <v>41275</v>
      </c>
      <c r="U2" s="386">
        <f t="shared" si="1"/>
        <v>41276</v>
      </c>
      <c r="V2" s="386">
        <f t="shared" si="1"/>
        <v>41277</v>
      </c>
      <c r="W2" s="389">
        <f t="shared" si="1"/>
        <v>41278</v>
      </c>
      <c r="X2" s="389">
        <f t="shared" si="1"/>
        <v>41279</v>
      </c>
      <c r="Y2" s="386">
        <f t="shared" si="1"/>
        <v>41280</v>
      </c>
      <c r="Z2" s="389">
        <f t="shared" si="1"/>
        <v>41281</v>
      </c>
      <c r="AA2" s="389">
        <f t="shared" si="1"/>
        <v>41282</v>
      </c>
      <c r="AB2" s="389">
        <f t="shared" si="1"/>
        <v>41283</v>
      </c>
      <c r="AC2" s="389">
        <f t="shared" si="1"/>
        <v>41284</v>
      </c>
      <c r="AD2" s="389">
        <f t="shared" si="1"/>
        <v>41285</v>
      </c>
      <c r="AE2" s="386">
        <f t="shared" si="1"/>
        <v>41286</v>
      </c>
      <c r="AF2" s="386">
        <f t="shared" si="1"/>
        <v>41287</v>
      </c>
      <c r="AG2" s="389">
        <f t="shared" si="1"/>
        <v>41288</v>
      </c>
      <c r="AH2" s="389">
        <f t="shared" si="1"/>
        <v>41289</v>
      </c>
      <c r="AJ2" s="392" t="s">
        <v>1011</v>
      </c>
      <c r="AK2" s="393" t="s">
        <v>793</v>
      </c>
      <c r="AL2" s="393" t="s">
        <v>793</v>
      </c>
      <c r="AM2" s="393" t="s">
        <v>793</v>
      </c>
      <c r="AN2" s="393" t="s">
        <v>793</v>
      </c>
      <c r="AO2" s="393" t="s">
        <v>793</v>
      </c>
      <c r="AP2" s="392" t="s">
        <v>1010</v>
      </c>
      <c r="AQ2" s="392" t="s">
        <v>1010</v>
      </c>
      <c r="AR2" s="393" t="s">
        <v>793</v>
      </c>
      <c r="AS2" s="393" t="s">
        <v>793</v>
      </c>
      <c r="AT2" s="393" t="s">
        <v>793</v>
      </c>
      <c r="AU2" s="393" t="s">
        <v>793</v>
      </c>
      <c r="AV2" s="393" t="s">
        <v>793</v>
      </c>
      <c r="AW2" s="393" t="s">
        <v>209</v>
      </c>
      <c r="AX2" s="392" t="s">
        <v>1010</v>
      </c>
      <c r="AY2" s="392" t="s">
        <v>1010</v>
      </c>
      <c r="AZ2" s="394" t="s">
        <v>193</v>
      </c>
      <c r="BA2" s="392" t="s">
        <v>1010</v>
      </c>
      <c r="BB2" s="392" t="s">
        <v>1010</v>
      </c>
      <c r="BC2" s="389" t="s">
        <v>793</v>
      </c>
      <c r="BD2" s="389" t="s">
        <v>793</v>
      </c>
      <c r="BE2" s="392" t="s">
        <v>1010</v>
      </c>
      <c r="BF2" s="389" t="s">
        <v>793</v>
      </c>
      <c r="BG2" s="389" t="s">
        <v>793</v>
      </c>
      <c r="BH2" s="389" t="s">
        <v>793</v>
      </c>
      <c r="BI2" s="389" t="s">
        <v>793</v>
      </c>
      <c r="BJ2" s="389" t="s">
        <v>793</v>
      </c>
      <c r="BK2" s="392" t="s">
        <v>1010</v>
      </c>
      <c r="BL2" s="392" t="s">
        <v>1010</v>
      </c>
      <c r="BM2" s="389" t="s">
        <v>793</v>
      </c>
      <c r="BN2" s="389" t="s">
        <v>793</v>
      </c>
      <c r="BQ2" s="389" t="s">
        <v>793</v>
      </c>
      <c r="BR2" s="389" t="s">
        <v>793</v>
      </c>
      <c r="BS2" s="389" t="s">
        <v>793</v>
      </c>
      <c r="BT2" s="392" t="s">
        <v>1010</v>
      </c>
      <c r="BU2" s="392" t="s">
        <v>1010</v>
      </c>
      <c r="BV2" s="389" t="s">
        <v>793</v>
      </c>
      <c r="BW2" s="389" t="s">
        <v>793</v>
      </c>
      <c r="BX2" s="389" t="s">
        <v>793</v>
      </c>
      <c r="BY2" s="389" t="s">
        <v>793</v>
      </c>
      <c r="BZ2" s="389" t="s">
        <v>793</v>
      </c>
      <c r="CA2" s="392" t="s">
        <v>194</v>
      </c>
      <c r="CB2" s="392" t="s">
        <v>194</v>
      </c>
      <c r="CC2" s="389" t="s">
        <v>793</v>
      </c>
      <c r="CD2" s="389" t="s">
        <v>209</v>
      </c>
      <c r="CE2" s="389" t="s">
        <v>793</v>
      </c>
      <c r="CF2" s="389" t="s">
        <v>793</v>
      </c>
      <c r="CH2" s="1">
        <f t="shared" ref="CH2:CH13" si="2">COUNTIF(AJ2:BN2,CH$1)</f>
        <v>20</v>
      </c>
      <c r="CI2" s="1">
        <f t="shared" ref="CI2:CI13" si="3">COUNTIF(AJ2:BN2,CI$1)</f>
        <v>10</v>
      </c>
      <c r="CJ2" s="1">
        <f t="shared" ref="CJ2:CJ13" si="4">COUNTIF(AJ2:BN2,CJ$1)</f>
        <v>1</v>
      </c>
      <c r="CK2" s="11">
        <f>CH2*8</f>
        <v>160</v>
      </c>
      <c r="CM2" s="1">
        <f t="shared" ref="CM2:CM13" si="5">COUNTIF(AZ2:BN2,CM$1)+COUNTIF(AJ3:AY3,CM$1)</f>
        <v>21</v>
      </c>
      <c r="CN2" s="1">
        <f t="shared" ref="CN2:CN13" si="6">COUNTIF(AZ2:BN2,CN$1)+COUNTIF(AJ3:AY3,CN$1)</f>
        <v>9</v>
      </c>
      <c r="CO2" s="1">
        <f t="shared" ref="CO2:CO13" si="7">COUNTIF(AZ2:BN2,CO$1)+COUNTIF(AJ3:AY3,CO$1)</f>
        <v>1</v>
      </c>
      <c r="CP2" s="11">
        <f>CM2*8</f>
        <v>168</v>
      </c>
      <c r="CR2" s="383" t="s">
        <v>955</v>
      </c>
      <c r="CS2" s="383" t="s">
        <v>956</v>
      </c>
      <c r="CT2" s="383" t="s">
        <v>957</v>
      </c>
      <c r="CU2" s="383" t="s">
        <v>958</v>
      </c>
    </row>
    <row r="3" spans="1:99">
      <c r="A3" s="11">
        <v>2</v>
      </c>
      <c r="B3" s="1" t="s">
        <v>197</v>
      </c>
      <c r="C3" s="1">
        <f t="shared" ref="C3:C13" si="8">CH3</f>
        <v>18</v>
      </c>
      <c r="D3" s="389">
        <f t="shared" ref="D3:S14" si="9">DATE($B$1,$A2,D$15)</f>
        <v>41290</v>
      </c>
      <c r="E3" s="389">
        <f t="shared" si="9"/>
        <v>41291</v>
      </c>
      <c r="F3" s="389">
        <f t="shared" si="9"/>
        <v>41292</v>
      </c>
      <c r="G3" s="386">
        <f t="shared" si="9"/>
        <v>41293</v>
      </c>
      <c r="H3" s="386">
        <f t="shared" si="9"/>
        <v>41294</v>
      </c>
      <c r="I3" s="389">
        <f t="shared" si="9"/>
        <v>41295</v>
      </c>
      <c r="J3" s="389">
        <f t="shared" si="9"/>
        <v>41296</v>
      </c>
      <c r="K3" s="389">
        <f t="shared" si="9"/>
        <v>41297</v>
      </c>
      <c r="L3" s="389">
        <f t="shared" si="9"/>
        <v>41298</v>
      </c>
      <c r="M3" s="389">
        <f t="shared" si="9"/>
        <v>41299</v>
      </c>
      <c r="N3" s="386">
        <f t="shared" si="9"/>
        <v>41300</v>
      </c>
      <c r="O3" s="386">
        <f t="shared" si="9"/>
        <v>41301</v>
      </c>
      <c r="P3" s="389">
        <f t="shared" si="9"/>
        <v>41302</v>
      </c>
      <c r="Q3" s="389">
        <f t="shared" si="9"/>
        <v>41303</v>
      </c>
      <c r="R3" s="389">
        <f t="shared" si="9"/>
        <v>41304</v>
      </c>
      <c r="S3" s="389">
        <f t="shared" si="9"/>
        <v>41305</v>
      </c>
      <c r="T3" s="389">
        <f t="shared" si="1"/>
        <v>41306</v>
      </c>
      <c r="U3" s="389">
        <f t="shared" si="1"/>
        <v>41307</v>
      </c>
      <c r="V3" s="386">
        <f t="shared" si="1"/>
        <v>41308</v>
      </c>
      <c r="W3" s="389">
        <f t="shared" si="1"/>
        <v>41309</v>
      </c>
      <c r="X3" s="389">
        <f t="shared" si="1"/>
        <v>41310</v>
      </c>
      <c r="Y3" s="389">
        <f t="shared" si="1"/>
        <v>41311</v>
      </c>
      <c r="Z3" s="386">
        <f t="shared" si="1"/>
        <v>41312</v>
      </c>
      <c r="AA3" s="386">
        <f t="shared" si="1"/>
        <v>41313</v>
      </c>
      <c r="AB3" s="388">
        <f t="shared" si="1"/>
        <v>41314</v>
      </c>
      <c r="AC3" s="388">
        <f t="shared" si="1"/>
        <v>41315</v>
      </c>
      <c r="AD3" s="388">
        <f t="shared" si="1"/>
        <v>41316</v>
      </c>
      <c r="AE3" s="386">
        <f t="shared" si="1"/>
        <v>41317</v>
      </c>
      <c r="AF3" s="386">
        <f t="shared" si="1"/>
        <v>41318</v>
      </c>
      <c r="AG3" s="386">
        <f t="shared" si="1"/>
        <v>41319</v>
      </c>
      <c r="AH3" s="389">
        <f t="shared" si="1"/>
        <v>41320</v>
      </c>
      <c r="AJ3" s="389" t="s">
        <v>793</v>
      </c>
      <c r="AK3" s="389" t="s">
        <v>793</v>
      </c>
      <c r="AL3" s="389" t="s">
        <v>793</v>
      </c>
      <c r="AM3" s="392" t="s">
        <v>1010</v>
      </c>
      <c r="AN3" s="392" t="s">
        <v>1010</v>
      </c>
      <c r="AO3" s="389" t="s">
        <v>793</v>
      </c>
      <c r="AP3" s="389" t="s">
        <v>793</v>
      </c>
      <c r="AQ3" s="389" t="s">
        <v>793</v>
      </c>
      <c r="AR3" s="389" t="s">
        <v>793</v>
      </c>
      <c r="AS3" s="389" t="s">
        <v>793</v>
      </c>
      <c r="AT3" s="392" t="s">
        <v>194</v>
      </c>
      <c r="AU3" s="392" t="s">
        <v>194</v>
      </c>
      <c r="AV3" s="389" t="s">
        <v>793</v>
      </c>
      <c r="AW3" s="389" t="s">
        <v>209</v>
      </c>
      <c r="AX3" s="389" t="s">
        <v>793</v>
      </c>
      <c r="AY3" s="389" t="s">
        <v>793</v>
      </c>
      <c r="AZ3" s="389" t="s">
        <v>793</v>
      </c>
      <c r="BA3" s="389" t="s">
        <v>793</v>
      </c>
      <c r="BB3" s="392" t="s">
        <v>1010</v>
      </c>
      <c r="BC3" s="389" t="s">
        <v>793</v>
      </c>
      <c r="BD3" s="389" t="s">
        <v>793</v>
      </c>
      <c r="BE3" s="389" t="s">
        <v>793</v>
      </c>
      <c r="BF3" s="392" t="s">
        <v>1010</v>
      </c>
      <c r="BG3" s="392" t="s">
        <v>1010</v>
      </c>
      <c r="BH3" s="394" t="s">
        <v>1012</v>
      </c>
      <c r="BI3" s="394" t="s">
        <v>1012</v>
      </c>
      <c r="BJ3" s="394" t="s">
        <v>1012</v>
      </c>
      <c r="BK3" s="392" t="s">
        <v>1010</v>
      </c>
      <c r="BL3" s="392" t="s">
        <v>1010</v>
      </c>
      <c r="BM3" s="392" t="s">
        <v>1010</v>
      </c>
      <c r="BN3" s="389" t="s">
        <v>793</v>
      </c>
      <c r="BQ3" s="389" t="s">
        <v>793</v>
      </c>
      <c r="BR3" s="392" t="s">
        <v>1010</v>
      </c>
      <c r="BS3" s="389" t="s">
        <v>793</v>
      </c>
      <c r="BT3" s="389" t="s">
        <v>793</v>
      </c>
      <c r="BU3" s="389" t="s">
        <v>793</v>
      </c>
      <c r="BV3" s="389" t="s">
        <v>793</v>
      </c>
      <c r="BW3" s="389" t="s">
        <v>793</v>
      </c>
      <c r="BX3" s="389" t="s">
        <v>793</v>
      </c>
      <c r="BY3" s="392" t="s">
        <v>1010</v>
      </c>
      <c r="BZ3" s="389" t="s">
        <v>793</v>
      </c>
      <c r="CA3" s="389" t="s">
        <v>793</v>
      </c>
      <c r="CB3" s="389" t="s">
        <v>793</v>
      </c>
      <c r="CC3" s="389" t="s">
        <v>793</v>
      </c>
      <c r="CD3" s="395"/>
      <c r="CE3" s="395"/>
      <c r="CF3" s="395"/>
      <c r="CH3" s="1">
        <f t="shared" si="2"/>
        <v>18</v>
      </c>
      <c r="CI3" s="1">
        <f t="shared" si="3"/>
        <v>10</v>
      </c>
      <c r="CJ3" s="1">
        <f t="shared" si="4"/>
        <v>3</v>
      </c>
      <c r="CK3" s="11">
        <f t="shared" ref="CK3:CK13" si="10">CH3*8</f>
        <v>144</v>
      </c>
      <c r="CM3" s="1">
        <f t="shared" si="5"/>
        <v>17</v>
      </c>
      <c r="CN3" s="1">
        <f t="shared" si="6"/>
        <v>8</v>
      </c>
      <c r="CO3" s="1">
        <f t="shared" si="7"/>
        <v>3</v>
      </c>
      <c r="CP3" s="11">
        <f t="shared" ref="CP3:CP13" si="11">CM3*8</f>
        <v>136</v>
      </c>
      <c r="CR3" s="384" t="s">
        <v>959</v>
      </c>
      <c r="CS3" s="384" t="s">
        <v>960</v>
      </c>
      <c r="CT3" s="384" t="s">
        <v>961</v>
      </c>
      <c r="CU3" s="384" t="s">
        <v>962</v>
      </c>
    </row>
    <row r="4" spans="1:99">
      <c r="A4" s="11">
        <v>3</v>
      </c>
      <c r="B4" s="1" t="s">
        <v>198</v>
      </c>
      <c r="C4" s="1">
        <f t="shared" si="8"/>
        <v>22</v>
      </c>
      <c r="D4" s="389">
        <f t="shared" si="9"/>
        <v>41321</v>
      </c>
      <c r="E4" s="386">
        <f t="shared" si="9"/>
        <v>41322</v>
      </c>
      <c r="F4" s="389">
        <f t="shared" si="9"/>
        <v>41323</v>
      </c>
      <c r="G4" s="389">
        <f t="shared" si="9"/>
        <v>41324</v>
      </c>
      <c r="H4" s="389">
        <f t="shared" si="9"/>
        <v>41325</v>
      </c>
      <c r="I4" s="389">
        <f t="shared" si="9"/>
        <v>41326</v>
      </c>
      <c r="J4" s="389">
        <f t="shared" si="9"/>
        <v>41327</v>
      </c>
      <c r="K4" s="389">
        <f t="shared" si="9"/>
        <v>41328</v>
      </c>
      <c r="L4" s="386">
        <f t="shared" si="9"/>
        <v>41329</v>
      </c>
      <c r="M4" s="389">
        <f t="shared" si="9"/>
        <v>41330</v>
      </c>
      <c r="N4" s="389">
        <f t="shared" si="9"/>
        <v>41331</v>
      </c>
      <c r="O4" s="389">
        <f t="shared" si="9"/>
        <v>41332</v>
      </c>
      <c r="P4" s="389">
        <f t="shared" si="9"/>
        <v>41333</v>
      </c>
      <c r="Q4" s="390" t="str">
        <f>IF(DAY(DATE($B$1,$A3,Q$15))=1,"",DATE($B$1,$A3,Q$15))</f>
        <v/>
      </c>
      <c r="R4" s="390"/>
      <c r="S4" s="390"/>
      <c r="T4" s="389">
        <f t="shared" si="1"/>
        <v>41334</v>
      </c>
      <c r="U4" s="386">
        <f t="shared" si="1"/>
        <v>41335</v>
      </c>
      <c r="V4" s="386">
        <f t="shared" si="1"/>
        <v>41336</v>
      </c>
      <c r="W4" s="389">
        <f t="shared" si="1"/>
        <v>41337</v>
      </c>
      <c r="X4" s="389">
        <f t="shared" si="1"/>
        <v>41338</v>
      </c>
      <c r="Y4" s="389">
        <f t="shared" si="1"/>
        <v>41339</v>
      </c>
      <c r="Z4" s="389">
        <f t="shared" si="1"/>
        <v>41340</v>
      </c>
      <c r="AA4" s="389">
        <f t="shared" si="1"/>
        <v>41341</v>
      </c>
      <c r="AB4" s="386">
        <f t="shared" si="1"/>
        <v>41342</v>
      </c>
      <c r="AC4" s="386">
        <f t="shared" si="1"/>
        <v>41343</v>
      </c>
      <c r="AD4" s="389">
        <f t="shared" si="1"/>
        <v>41344</v>
      </c>
      <c r="AE4" s="389">
        <f t="shared" si="1"/>
        <v>41345</v>
      </c>
      <c r="AF4" s="389">
        <f t="shared" si="1"/>
        <v>41346</v>
      </c>
      <c r="AG4" s="389">
        <f t="shared" si="1"/>
        <v>41347</v>
      </c>
      <c r="AH4" s="389">
        <f t="shared" si="1"/>
        <v>41348</v>
      </c>
      <c r="AJ4" s="389" t="s">
        <v>793</v>
      </c>
      <c r="AK4" s="392" t="s">
        <v>1010</v>
      </c>
      <c r="AL4" s="389" t="s">
        <v>793</v>
      </c>
      <c r="AM4" s="389" t="s">
        <v>793</v>
      </c>
      <c r="AN4" s="389" t="s">
        <v>793</v>
      </c>
      <c r="AO4" s="389" t="s">
        <v>793</v>
      </c>
      <c r="AP4" s="389" t="s">
        <v>793</v>
      </c>
      <c r="AQ4" s="389" t="s">
        <v>793</v>
      </c>
      <c r="AR4" s="392" t="s">
        <v>1010</v>
      </c>
      <c r="AS4" s="389" t="s">
        <v>793</v>
      </c>
      <c r="AT4" s="389" t="s">
        <v>793</v>
      </c>
      <c r="AU4" s="389" t="s">
        <v>793</v>
      </c>
      <c r="AV4" s="389" t="s">
        <v>793</v>
      </c>
      <c r="AW4" s="395"/>
      <c r="AX4" s="395"/>
      <c r="AY4" s="395"/>
      <c r="AZ4" s="389" t="s">
        <v>793</v>
      </c>
      <c r="BA4" s="392" t="s">
        <v>1010</v>
      </c>
      <c r="BB4" s="392" t="s">
        <v>1010</v>
      </c>
      <c r="BC4" s="389" t="s">
        <v>793</v>
      </c>
      <c r="BD4" s="389" t="s">
        <v>793</v>
      </c>
      <c r="BE4" s="389" t="s">
        <v>793</v>
      </c>
      <c r="BF4" s="389" t="s">
        <v>793</v>
      </c>
      <c r="BG4" s="389" t="s">
        <v>793</v>
      </c>
      <c r="BH4" s="392" t="s">
        <v>1010</v>
      </c>
      <c r="BI4" s="392" t="s">
        <v>1010</v>
      </c>
      <c r="BJ4" s="389" t="s">
        <v>793</v>
      </c>
      <c r="BK4" s="389" t="s">
        <v>793</v>
      </c>
      <c r="BL4" s="389" t="s">
        <v>793</v>
      </c>
      <c r="BM4" s="389" t="s">
        <v>793</v>
      </c>
      <c r="BN4" s="389" t="s">
        <v>793</v>
      </c>
      <c r="BQ4" s="392" t="s">
        <v>1010</v>
      </c>
      <c r="BR4" s="392" t="s">
        <v>1010</v>
      </c>
      <c r="BS4" s="389" t="s">
        <v>793</v>
      </c>
      <c r="BT4" s="389" t="s">
        <v>793</v>
      </c>
      <c r="BU4" s="389" t="s">
        <v>793</v>
      </c>
      <c r="BV4" s="389" t="s">
        <v>793</v>
      </c>
      <c r="BW4" s="389" t="s">
        <v>793</v>
      </c>
      <c r="BX4" s="392" t="s">
        <v>1010</v>
      </c>
      <c r="BY4" s="392" t="s">
        <v>1010</v>
      </c>
      <c r="BZ4" s="389" t="s">
        <v>793</v>
      </c>
      <c r="CA4" s="389" t="s">
        <v>793</v>
      </c>
      <c r="CB4" s="389" t="s">
        <v>793</v>
      </c>
      <c r="CC4" s="389" t="s">
        <v>793</v>
      </c>
      <c r="CD4" s="389" t="s">
        <v>793</v>
      </c>
      <c r="CE4" s="392" t="s">
        <v>1010</v>
      </c>
      <c r="CF4" s="392" t="s">
        <v>1010</v>
      </c>
      <c r="CH4" s="1">
        <f t="shared" si="2"/>
        <v>22</v>
      </c>
      <c r="CI4" s="1">
        <f t="shared" si="3"/>
        <v>6</v>
      </c>
      <c r="CJ4" s="1">
        <f t="shared" si="4"/>
        <v>0</v>
      </c>
      <c r="CK4" s="11">
        <f t="shared" si="10"/>
        <v>176</v>
      </c>
      <c r="CM4" s="1">
        <f t="shared" si="5"/>
        <v>21</v>
      </c>
      <c r="CN4" s="1">
        <f t="shared" si="6"/>
        <v>10</v>
      </c>
      <c r="CO4" s="1">
        <f t="shared" si="7"/>
        <v>0</v>
      </c>
      <c r="CP4" s="11">
        <f t="shared" si="11"/>
        <v>168</v>
      </c>
      <c r="CR4" s="384" t="s">
        <v>963</v>
      </c>
      <c r="CS4" s="384" t="s">
        <v>964</v>
      </c>
      <c r="CT4" s="384" t="s">
        <v>965</v>
      </c>
      <c r="CU4" s="384" t="s">
        <v>966</v>
      </c>
    </row>
    <row r="5" spans="1:99">
      <c r="A5" s="11">
        <v>4</v>
      </c>
      <c r="B5" s="1" t="s">
        <v>199</v>
      </c>
      <c r="C5" s="1">
        <f t="shared" si="8"/>
        <v>20</v>
      </c>
      <c r="D5" s="386">
        <f t="shared" si="9"/>
        <v>41349</v>
      </c>
      <c r="E5" s="386">
        <f t="shared" si="9"/>
        <v>41350</v>
      </c>
      <c r="F5" s="389">
        <f t="shared" si="9"/>
        <v>41351</v>
      </c>
      <c r="G5" s="389">
        <f t="shared" si="9"/>
        <v>41352</v>
      </c>
      <c r="H5" s="389">
        <f t="shared" si="9"/>
        <v>41353</v>
      </c>
      <c r="I5" s="389">
        <f t="shared" si="9"/>
        <v>41354</v>
      </c>
      <c r="J5" s="389">
        <f t="shared" si="9"/>
        <v>41355</v>
      </c>
      <c r="K5" s="386">
        <f t="shared" si="9"/>
        <v>41356</v>
      </c>
      <c r="L5" s="386">
        <f t="shared" si="9"/>
        <v>41357</v>
      </c>
      <c r="M5" s="389">
        <f t="shared" si="9"/>
        <v>41358</v>
      </c>
      <c r="N5" s="389">
        <f t="shared" si="9"/>
        <v>41359</v>
      </c>
      <c r="O5" s="389">
        <f t="shared" si="9"/>
        <v>41360</v>
      </c>
      <c r="P5" s="389">
        <f t="shared" si="9"/>
        <v>41361</v>
      </c>
      <c r="Q5" s="389">
        <f>DATE($B$1,$A4,Q$15)</f>
        <v>41362</v>
      </c>
      <c r="R5" s="386">
        <f>DATE($B$1,$A4,R$15)</f>
        <v>41363</v>
      </c>
      <c r="S5" s="386">
        <f>DATE($B$1,$A4,S$15)</f>
        <v>41364</v>
      </c>
      <c r="T5" s="389">
        <f t="shared" si="1"/>
        <v>41365</v>
      </c>
      <c r="U5" s="389">
        <f t="shared" si="1"/>
        <v>41366</v>
      </c>
      <c r="V5" s="386">
        <f t="shared" si="1"/>
        <v>41367</v>
      </c>
      <c r="W5" s="388">
        <f t="shared" si="1"/>
        <v>41368</v>
      </c>
      <c r="X5" s="391">
        <f t="shared" si="1"/>
        <v>41369</v>
      </c>
      <c r="Y5" s="389">
        <f t="shared" si="1"/>
        <v>41370</v>
      </c>
      <c r="Z5" s="386">
        <f t="shared" si="1"/>
        <v>41371</v>
      </c>
      <c r="AA5" s="389">
        <f t="shared" si="1"/>
        <v>41372</v>
      </c>
      <c r="AB5" s="389">
        <f t="shared" si="1"/>
        <v>41373</v>
      </c>
      <c r="AC5" s="389">
        <f t="shared" si="1"/>
        <v>41374</v>
      </c>
      <c r="AD5" s="389">
        <f t="shared" si="1"/>
        <v>41375</v>
      </c>
      <c r="AE5" s="389">
        <f t="shared" si="1"/>
        <v>41376</v>
      </c>
      <c r="AF5" s="386">
        <f t="shared" si="1"/>
        <v>41377</v>
      </c>
      <c r="AG5" s="386">
        <f t="shared" si="1"/>
        <v>41378</v>
      </c>
      <c r="AH5" s="389">
        <f t="shared" si="1"/>
        <v>41379</v>
      </c>
      <c r="AJ5" s="392" t="s">
        <v>1010</v>
      </c>
      <c r="AK5" s="392" t="s">
        <v>1010</v>
      </c>
      <c r="AL5" s="389" t="s">
        <v>793</v>
      </c>
      <c r="AM5" s="389" t="s">
        <v>793</v>
      </c>
      <c r="AN5" s="389" t="s">
        <v>793</v>
      </c>
      <c r="AO5" s="389" t="s">
        <v>793</v>
      </c>
      <c r="AP5" s="389" t="s">
        <v>793</v>
      </c>
      <c r="AQ5" s="392" t="s">
        <v>1010</v>
      </c>
      <c r="AR5" s="392" t="s">
        <v>1010</v>
      </c>
      <c r="AS5" s="389" t="s">
        <v>793</v>
      </c>
      <c r="AT5" s="389" t="s">
        <v>793</v>
      </c>
      <c r="AU5" s="389" t="s">
        <v>793</v>
      </c>
      <c r="AV5" s="389" t="s">
        <v>793</v>
      </c>
      <c r="AW5" s="389" t="s">
        <v>793</v>
      </c>
      <c r="AX5" s="392" t="s">
        <v>1010</v>
      </c>
      <c r="AY5" s="392" t="s">
        <v>1010</v>
      </c>
      <c r="AZ5" s="389" t="s">
        <v>793</v>
      </c>
      <c r="BA5" s="389" t="s">
        <v>793</v>
      </c>
      <c r="BB5" s="392" t="s">
        <v>1010</v>
      </c>
      <c r="BC5" s="394" t="s">
        <v>1012</v>
      </c>
      <c r="BD5" s="391" t="s">
        <v>793</v>
      </c>
      <c r="BE5" s="389" t="s">
        <v>793</v>
      </c>
      <c r="BF5" s="392" t="s">
        <v>1010</v>
      </c>
      <c r="BG5" s="389" t="s">
        <v>793</v>
      </c>
      <c r="BH5" s="389" t="s">
        <v>793</v>
      </c>
      <c r="BI5" s="389" t="s">
        <v>793</v>
      </c>
      <c r="BJ5" s="389" t="s">
        <v>793</v>
      </c>
      <c r="BK5" s="389" t="s">
        <v>793</v>
      </c>
      <c r="BL5" s="392" t="s">
        <v>1010</v>
      </c>
      <c r="BM5" s="392" t="s">
        <v>1010</v>
      </c>
      <c r="BN5" s="389" t="s">
        <v>793</v>
      </c>
      <c r="BQ5" s="389" t="s">
        <v>793</v>
      </c>
      <c r="BR5" s="389" t="s">
        <v>793</v>
      </c>
      <c r="BS5" s="389" t="s">
        <v>793</v>
      </c>
      <c r="BT5" s="389" t="s">
        <v>793</v>
      </c>
      <c r="BU5" s="392" t="s">
        <v>1010</v>
      </c>
      <c r="BV5" s="392" t="s">
        <v>1010</v>
      </c>
      <c r="BW5" s="389" t="s">
        <v>793</v>
      </c>
      <c r="BX5" s="389" t="s">
        <v>793</v>
      </c>
      <c r="BY5" s="389" t="s">
        <v>793</v>
      </c>
      <c r="BZ5" s="389" t="s">
        <v>793</v>
      </c>
      <c r="CA5" s="389" t="s">
        <v>793</v>
      </c>
      <c r="CB5" s="389" t="s">
        <v>793</v>
      </c>
      <c r="CC5" s="392" t="s">
        <v>1010</v>
      </c>
      <c r="CD5" s="392" t="s">
        <v>1010</v>
      </c>
      <c r="CE5" s="392" t="s">
        <v>1010</v>
      </c>
      <c r="CF5" s="395"/>
      <c r="CH5" s="1">
        <f t="shared" si="2"/>
        <v>20</v>
      </c>
      <c r="CI5" s="1">
        <f t="shared" si="3"/>
        <v>10</v>
      </c>
      <c r="CJ5" s="1">
        <f t="shared" si="4"/>
        <v>1</v>
      </c>
      <c r="CK5" s="11">
        <f t="shared" si="10"/>
        <v>160</v>
      </c>
      <c r="CM5" s="1">
        <f t="shared" si="5"/>
        <v>20</v>
      </c>
      <c r="CN5" s="1">
        <f t="shared" si="6"/>
        <v>9</v>
      </c>
      <c r="CO5" s="1">
        <f t="shared" si="7"/>
        <v>1</v>
      </c>
      <c r="CP5" s="11">
        <f t="shared" si="11"/>
        <v>160</v>
      </c>
      <c r="CR5" s="384" t="s">
        <v>967</v>
      </c>
      <c r="CS5" s="384" t="s">
        <v>968</v>
      </c>
      <c r="CT5" s="384" t="s">
        <v>969</v>
      </c>
      <c r="CU5" s="384" t="s">
        <v>962</v>
      </c>
    </row>
    <row r="6" spans="1:99">
      <c r="A6" s="11">
        <v>5</v>
      </c>
      <c r="B6" s="1" t="s">
        <v>200</v>
      </c>
      <c r="C6" s="1">
        <f t="shared" si="8"/>
        <v>20</v>
      </c>
      <c r="D6" s="389">
        <f t="shared" si="9"/>
        <v>41380</v>
      </c>
      <c r="E6" s="389">
        <f t="shared" si="9"/>
        <v>41381</v>
      </c>
      <c r="F6" s="389">
        <f t="shared" si="9"/>
        <v>41382</v>
      </c>
      <c r="G6" s="389">
        <f t="shared" si="9"/>
        <v>41383</v>
      </c>
      <c r="H6" s="386">
        <f t="shared" si="9"/>
        <v>41384</v>
      </c>
      <c r="I6" s="386">
        <f t="shared" si="9"/>
        <v>41385</v>
      </c>
      <c r="J6" s="389">
        <f t="shared" si="9"/>
        <v>41386</v>
      </c>
      <c r="K6" s="389">
        <f t="shared" si="9"/>
        <v>41387</v>
      </c>
      <c r="L6" s="389">
        <f t="shared" si="9"/>
        <v>41388</v>
      </c>
      <c r="M6" s="389">
        <f t="shared" si="9"/>
        <v>41389</v>
      </c>
      <c r="N6" s="389">
        <f t="shared" si="9"/>
        <v>41390</v>
      </c>
      <c r="O6" s="389">
        <f t="shared" si="9"/>
        <v>41391</v>
      </c>
      <c r="P6" s="386">
        <f t="shared" si="9"/>
        <v>41392</v>
      </c>
      <c r="Q6" s="386">
        <f t="shared" si="9"/>
        <v>41393</v>
      </c>
      <c r="R6" s="386">
        <f t="shared" si="9"/>
        <v>41394</v>
      </c>
      <c r="S6" s="390"/>
      <c r="T6" s="388">
        <f t="shared" si="1"/>
        <v>41395</v>
      </c>
      <c r="U6" s="386">
        <f t="shared" si="1"/>
        <v>41396</v>
      </c>
      <c r="V6" s="389">
        <f t="shared" si="1"/>
        <v>41397</v>
      </c>
      <c r="W6" s="389">
        <f t="shared" si="1"/>
        <v>41398</v>
      </c>
      <c r="X6" s="386">
        <f t="shared" si="1"/>
        <v>41399</v>
      </c>
      <c r="Y6" s="389">
        <f t="shared" si="1"/>
        <v>41400</v>
      </c>
      <c r="Z6" s="389">
        <f t="shared" si="1"/>
        <v>41401</v>
      </c>
      <c r="AA6" s="389">
        <f t="shared" si="1"/>
        <v>41402</v>
      </c>
      <c r="AB6" s="389">
        <f t="shared" si="1"/>
        <v>41403</v>
      </c>
      <c r="AC6" s="389">
        <f t="shared" si="1"/>
        <v>41404</v>
      </c>
      <c r="AD6" s="386">
        <f t="shared" si="1"/>
        <v>41405</v>
      </c>
      <c r="AE6" s="386">
        <f t="shared" si="1"/>
        <v>41406</v>
      </c>
      <c r="AF6" s="389">
        <f t="shared" si="1"/>
        <v>41407</v>
      </c>
      <c r="AG6" s="389">
        <f t="shared" si="1"/>
        <v>41408</v>
      </c>
      <c r="AH6" s="389">
        <f t="shared" si="1"/>
        <v>41409</v>
      </c>
      <c r="AJ6" s="389" t="s">
        <v>793</v>
      </c>
      <c r="AK6" s="389" t="s">
        <v>793</v>
      </c>
      <c r="AL6" s="389" t="s">
        <v>793</v>
      </c>
      <c r="AM6" s="389" t="s">
        <v>793</v>
      </c>
      <c r="AN6" s="392" t="s">
        <v>1010</v>
      </c>
      <c r="AO6" s="392" t="s">
        <v>1010</v>
      </c>
      <c r="AP6" s="389" t="s">
        <v>793</v>
      </c>
      <c r="AQ6" s="389" t="s">
        <v>793</v>
      </c>
      <c r="AR6" s="389" t="s">
        <v>793</v>
      </c>
      <c r="AS6" s="389" t="s">
        <v>793</v>
      </c>
      <c r="AT6" s="389" t="s">
        <v>793</v>
      </c>
      <c r="AU6" s="389" t="s">
        <v>793</v>
      </c>
      <c r="AV6" s="392" t="s">
        <v>1010</v>
      </c>
      <c r="AW6" s="392" t="s">
        <v>1010</v>
      </c>
      <c r="AX6" s="392" t="s">
        <v>1010</v>
      </c>
      <c r="AY6" s="395"/>
      <c r="AZ6" s="394" t="s">
        <v>1012</v>
      </c>
      <c r="BA6" s="392" t="s">
        <v>1010</v>
      </c>
      <c r="BB6" s="389" t="s">
        <v>793</v>
      </c>
      <c r="BC6" s="389" t="s">
        <v>793</v>
      </c>
      <c r="BD6" s="392" t="s">
        <v>1010</v>
      </c>
      <c r="BE6" s="389" t="s">
        <v>793</v>
      </c>
      <c r="BF6" s="389" t="s">
        <v>793</v>
      </c>
      <c r="BG6" s="389" t="s">
        <v>793</v>
      </c>
      <c r="BH6" s="389" t="s">
        <v>793</v>
      </c>
      <c r="BI6" s="389" t="s">
        <v>793</v>
      </c>
      <c r="BJ6" s="392" t="s">
        <v>1010</v>
      </c>
      <c r="BK6" s="392" t="s">
        <v>1010</v>
      </c>
      <c r="BL6" s="389" t="s">
        <v>793</v>
      </c>
      <c r="BM6" s="389" t="s">
        <v>793</v>
      </c>
      <c r="BN6" s="389" t="s">
        <v>793</v>
      </c>
      <c r="BQ6" s="389" t="s">
        <v>793</v>
      </c>
      <c r="BR6" s="389" t="s">
        <v>793</v>
      </c>
      <c r="BS6" s="392" t="s">
        <v>1010</v>
      </c>
      <c r="BT6" s="392" t="s">
        <v>1010</v>
      </c>
      <c r="BU6" s="389" t="s">
        <v>793</v>
      </c>
      <c r="BV6" s="389" t="s">
        <v>793</v>
      </c>
      <c r="BW6" s="389" t="s">
        <v>793</v>
      </c>
      <c r="BX6" s="389" t="s">
        <v>793</v>
      </c>
      <c r="BY6" s="389" t="s">
        <v>793</v>
      </c>
      <c r="BZ6" s="392" t="s">
        <v>1010</v>
      </c>
      <c r="CA6" s="392" t="s">
        <v>1010</v>
      </c>
      <c r="CB6" s="389" t="s">
        <v>793</v>
      </c>
      <c r="CC6" s="389" t="s">
        <v>793</v>
      </c>
      <c r="CD6" s="391" t="s">
        <v>793</v>
      </c>
      <c r="CE6" s="391" t="s">
        <v>793</v>
      </c>
      <c r="CF6" s="389" t="s">
        <v>793</v>
      </c>
      <c r="CH6" s="1">
        <f t="shared" si="2"/>
        <v>20</v>
      </c>
      <c r="CI6" s="1">
        <f t="shared" si="3"/>
        <v>9</v>
      </c>
      <c r="CJ6" s="1">
        <f t="shared" si="4"/>
        <v>1</v>
      </c>
      <c r="CK6" s="11">
        <f t="shared" si="10"/>
        <v>160</v>
      </c>
      <c r="CM6" s="1">
        <f t="shared" si="5"/>
        <v>22</v>
      </c>
      <c r="CN6" s="1">
        <f t="shared" si="6"/>
        <v>8</v>
      </c>
      <c r="CO6" s="1">
        <f t="shared" si="7"/>
        <v>1</v>
      </c>
      <c r="CP6" s="11">
        <f t="shared" si="11"/>
        <v>176</v>
      </c>
      <c r="CR6" s="384" t="s">
        <v>970</v>
      </c>
      <c r="CS6" s="384" t="s">
        <v>971</v>
      </c>
      <c r="CT6" s="384" t="s">
        <v>972</v>
      </c>
      <c r="CU6" s="384" t="s">
        <v>962</v>
      </c>
    </row>
    <row r="7" spans="1:99">
      <c r="A7" s="11">
        <v>6</v>
      </c>
      <c r="B7" s="1" t="s">
        <v>201</v>
      </c>
      <c r="C7" s="1">
        <f t="shared" si="8"/>
        <v>21</v>
      </c>
      <c r="D7" s="389">
        <f t="shared" si="9"/>
        <v>41410</v>
      </c>
      <c r="E7" s="389">
        <f t="shared" si="9"/>
        <v>41411</v>
      </c>
      <c r="F7" s="386">
        <f t="shared" si="9"/>
        <v>41412</v>
      </c>
      <c r="G7" s="386">
        <f t="shared" si="9"/>
        <v>41413</v>
      </c>
      <c r="H7" s="389">
        <f t="shared" si="9"/>
        <v>41414</v>
      </c>
      <c r="I7" s="389">
        <f t="shared" si="9"/>
        <v>41415</v>
      </c>
      <c r="J7" s="389">
        <f t="shared" si="9"/>
        <v>41416</v>
      </c>
      <c r="K7" s="389">
        <f t="shared" si="9"/>
        <v>41417</v>
      </c>
      <c r="L7" s="389">
        <f t="shared" si="9"/>
        <v>41418</v>
      </c>
      <c r="M7" s="386">
        <f t="shared" si="9"/>
        <v>41419</v>
      </c>
      <c r="N7" s="386">
        <f t="shared" si="9"/>
        <v>41420</v>
      </c>
      <c r="O7" s="389">
        <f t="shared" si="9"/>
        <v>41421</v>
      </c>
      <c r="P7" s="389">
        <f t="shared" si="9"/>
        <v>41422</v>
      </c>
      <c r="Q7" s="391">
        <f t="shared" si="9"/>
        <v>41423</v>
      </c>
      <c r="R7" s="391">
        <f t="shared" si="9"/>
        <v>41424</v>
      </c>
      <c r="S7" s="389">
        <f>DATE($B$1,$A6,S$15)</f>
        <v>41425</v>
      </c>
      <c r="T7" s="386">
        <f t="shared" si="1"/>
        <v>41426</v>
      </c>
      <c r="U7" s="386">
        <f t="shared" si="1"/>
        <v>41427</v>
      </c>
      <c r="V7" s="389">
        <f t="shared" si="1"/>
        <v>41428</v>
      </c>
      <c r="W7" s="389">
        <f t="shared" si="1"/>
        <v>41429</v>
      </c>
      <c r="X7" s="389">
        <f t="shared" si="1"/>
        <v>41430</v>
      </c>
      <c r="Y7" s="389">
        <f t="shared" si="1"/>
        <v>41431</v>
      </c>
      <c r="Z7" s="389">
        <f t="shared" si="1"/>
        <v>41432</v>
      </c>
      <c r="AA7" s="389">
        <f t="shared" si="1"/>
        <v>41433</v>
      </c>
      <c r="AB7" s="386">
        <f t="shared" si="1"/>
        <v>41434</v>
      </c>
      <c r="AC7" s="386">
        <f t="shared" si="1"/>
        <v>41435</v>
      </c>
      <c r="AD7" s="386">
        <f t="shared" si="1"/>
        <v>41436</v>
      </c>
      <c r="AE7" s="388">
        <f t="shared" si="1"/>
        <v>41437</v>
      </c>
      <c r="AF7" s="389">
        <f t="shared" si="1"/>
        <v>41438</v>
      </c>
      <c r="AG7" s="389">
        <f t="shared" si="1"/>
        <v>41439</v>
      </c>
      <c r="AH7" s="389">
        <f t="shared" si="1"/>
        <v>41440</v>
      </c>
      <c r="AJ7" s="389" t="s">
        <v>793</v>
      </c>
      <c r="AK7" s="389" t="s">
        <v>793</v>
      </c>
      <c r="AL7" s="392" t="s">
        <v>1010</v>
      </c>
      <c r="AM7" s="392" t="s">
        <v>1010</v>
      </c>
      <c r="AN7" s="389" t="s">
        <v>793</v>
      </c>
      <c r="AO7" s="389" t="s">
        <v>793</v>
      </c>
      <c r="AP7" s="389" t="s">
        <v>793</v>
      </c>
      <c r="AQ7" s="389" t="s">
        <v>793</v>
      </c>
      <c r="AR7" s="389" t="s">
        <v>793</v>
      </c>
      <c r="AS7" s="392" t="s">
        <v>1010</v>
      </c>
      <c r="AT7" s="392" t="s">
        <v>1010</v>
      </c>
      <c r="AU7" s="389" t="s">
        <v>793</v>
      </c>
      <c r="AV7" s="389" t="s">
        <v>793</v>
      </c>
      <c r="AW7" s="391" t="s">
        <v>793</v>
      </c>
      <c r="AX7" s="391" t="s">
        <v>793</v>
      </c>
      <c r="AY7" s="389" t="s">
        <v>793</v>
      </c>
      <c r="AZ7" s="392" t="s">
        <v>1010</v>
      </c>
      <c r="BA7" s="392" t="s">
        <v>1010</v>
      </c>
      <c r="BB7" s="389" t="s">
        <v>793</v>
      </c>
      <c r="BC7" s="389" t="s">
        <v>793</v>
      </c>
      <c r="BD7" s="389" t="s">
        <v>793</v>
      </c>
      <c r="BE7" s="389" t="s">
        <v>793</v>
      </c>
      <c r="BF7" s="389" t="s">
        <v>793</v>
      </c>
      <c r="BG7" s="389" t="s">
        <v>793</v>
      </c>
      <c r="BH7" s="392" t="s">
        <v>1010</v>
      </c>
      <c r="BI7" s="392" t="s">
        <v>1010</v>
      </c>
      <c r="BJ7" s="392" t="s">
        <v>1010</v>
      </c>
      <c r="BK7" s="394" t="s">
        <v>1012</v>
      </c>
      <c r="BL7" s="389" t="s">
        <v>793</v>
      </c>
      <c r="BM7" s="389" t="s">
        <v>793</v>
      </c>
      <c r="BN7" s="389" t="s">
        <v>793</v>
      </c>
      <c r="BQ7" s="392" t="s">
        <v>1010</v>
      </c>
      <c r="BR7" s="389" t="s">
        <v>793</v>
      </c>
      <c r="BS7" s="389" t="s">
        <v>793</v>
      </c>
      <c r="BT7" s="389" t="s">
        <v>793</v>
      </c>
      <c r="BU7" s="389" t="s">
        <v>793</v>
      </c>
      <c r="BV7" s="389" t="s">
        <v>793</v>
      </c>
      <c r="BW7" s="389" t="s">
        <v>793</v>
      </c>
      <c r="BX7" s="392" t="s">
        <v>1010</v>
      </c>
      <c r="BY7" s="389" t="s">
        <v>793</v>
      </c>
      <c r="BZ7" s="389" t="s">
        <v>793</v>
      </c>
      <c r="CA7" s="389" t="s">
        <v>793</v>
      </c>
      <c r="CB7" s="389" t="s">
        <v>793</v>
      </c>
      <c r="CC7" s="389" t="s">
        <v>793</v>
      </c>
      <c r="CD7" s="392" t="s">
        <v>1010</v>
      </c>
      <c r="CE7" s="392" t="s">
        <v>1010</v>
      </c>
      <c r="CF7" s="395"/>
      <c r="CH7" s="1">
        <f t="shared" si="2"/>
        <v>21</v>
      </c>
      <c r="CI7" s="1">
        <f t="shared" si="3"/>
        <v>9</v>
      </c>
      <c r="CJ7" s="1">
        <f t="shared" si="4"/>
        <v>1</v>
      </c>
      <c r="CK7" s="11">
        <f t="shared" si="10"/>
        <v>168</v>
      </c>
      <c r="CM7" s="1">
        <f t="shared" si="5"/>
        <v>20</v>
      </c>
      <c r="CN7" s="1">
        <f t="shared" si="6"/>
        <v>9</v>
      </c>
      <c r="CO7" s="1">
        <f t="shared" si="7"/>
        <v>1</v>
      </c>
      <c r="CP7" s="11">
        <f t="shared" si="11"/>
        <v>160</v>
      </c>
      <c r="CR7" s="384" t="s">
        <v>973</v>
      </c>
      <c r="CS7" s="384" t="s">
        <v>974</v>
      </c>
      <c r="CT7" s="384" t="s">
        <v>975</v>
      </c>
      <c r="CU7" s="384" t="s">
        <v>962</v>
      </c>
    </row>
    <row r="8" spans="1:99" ht="12.75" customHeight="1">
      <c r="A8" s="11">
        <v>7</v>
      </c>
      <c r="B8" s="1" t="s">
        <v>202</v>
      </c>
      <c r="C8" s="1">
        <f t="shared" si="8"/>
        <v>22</v>
      </c>
      <c r="D8" s="386">
        <f t="shared" si="9"/>
        <v>41441</v>
      </c>
      <c r="E8" s="389">
        <f t="shared" si="9"/>
        <v>41442</v>
      </c>
      <c r="F8" s="389">
        <f t="shared" si="9"/>
        <v>41443</v>
      </c>
      <c r="G8" s="389">
        <f t="shared" si="9"/>
        <v>41444</v>
      </c>
      <c r="H8" s="389">
        <f t="shared" si="9"/>
        <v>41445</v>
      </c>
      <c r="I8" s="389">
        <f t="shared" si="9"/>
        <v>41446</v>
      </c>
      <c r="J8" s="389">
        <f t="shared" si="9"/>
        <v>41447</v>
      </c>
      <c r="K8" s="386">
        <f t="shared" si="9"/>
        <v>41448</v>
      </c>
      <c r="L8" s="389">
        <f t="shared" si="9"/>
        <v>41449</v>
      </c>
      <c r="M8" s="389">
        <f t="shared" si="9"/>
        <v>41450</v>
      </c>
      <c r="N8" s="389">
        <f t="shared" si="9"/>
        <v>41451</v>
      </c>
      <c r="O8" s="389">
        <f t="shared" si="9"/>
        <v>41452</v>
      </c>
      <c r="P8" s="389">
        <f t="shared" si="9"/>
        <v>41453</v>
      </c>
      <c r="Q8" s="386">
        <f t="shared" si="9"/>
        <v>41454</v>
      </c>
      <c r="R8" s="386">
        <f t="shared" si="9"/>
        <v>41455</v>
      </c>
      <c r="S8" s="390"/>
      <c r="T8" s="389">
        <f t="shared" si="1"/>
        <v>41456</v>
      </c>
      <c r="U8" s="389">
        <f t="shared" si="1"/>
        <v>41457</v>
      </c>
      <c r="V8" s="389">
        <f t="shared" si="1"/>
        <v>41458</v>
      </c>
      <c r="W8" s="391">
        <f t="shared" si="1"/>
        <v>41459</v>
      </c>
      <c r="X8" s="391">
        <f t="shared" si="1"/>
        <v>41460</v>
      </c>
      <c r="Y8" s="386">
        <f t="shared" si="1"/>
        <v>41461</v>
      </c>
      <c r="Z8" s="386">
        <f t="shared" si="1"/>
        <v>41462</v>
      </c>
      <c r="AA8" s="389">
        <f t="shared" si="1"/>
        <v>41463</v>
      </c>
      <c r="AB8" s="389">
        <f t="shared" si="1"/>
        <v>41464</v>
      </c>
      <c r="AC8" s="389">
        <f t="shared" si="1"/>
        <v>41465</v>
      </c>
      <c r="AD8" s="389">
        <f t="shared" si="1"/>
        <v>41466</v>
      </c>
      <c r="AE8" s="389">
        <f t="shared" si="1"/>
        <v>41467</v>
      </c>
      <c r="AF8" s="386">
        <f t="shared" si="1"/>
        <v>41468</v>
      </c>
      <c r="AG8" s="386">
        <f t="shared" si="1"/>
        <v>41469</v>
      </c>
      <c r="AH8" s="389">
        <f t="shared" si="1"/>
        <v>41470</v>
      </c>
      <c r="AJ8" s="392" t="s">
        <v>1010</v>
      </c>
      <c r="AK8" s="389" t="s">
        <v>793</v>
      </c>
      <c r="AL8" s="389" t="s">
        <v>793</v>
      </c>
      <c r="AM8" s="389" t="s">
        <v>793</v>
      </c>
      <c r="AN8" s="389" t="s">
        <v>793</v>
      </c>
      <c r="AO8" s="389" t="s">
        <v>793</v>
      </c>
      <c r="AP8" s="389" t="s">
        <v>793</v>
      </c>
      <c r="AQ8" s="392" t="s">
        <v>1010</v>
      </c>
      <c r="AR8" s="389" t="s">
        <v>793</v>
      </c>
      <c r="AS8" s="389" t="s">
        <v>793</v>
      </c>
      <c r="AT8" s="389" t="s">
        <v>793</v>
      </c>
      <c r="AU8" s="389" t="s">
        <v>793</v>
      </c>
      <c r="AV8" s="389" t="s">
        <v>793</v>
      </c>
      <c r="AW8" s="392" t="s">
        <v>1010</v>
      </c>
      <c r="AX8" s="392" t="s">
        <v>1010</v>
      </c>
      <c r="AY8" s="395"/>
      <c r="AZ8" s="389" t="s">
        <v>793</v>
      </c>
      <c r="BA8" s="389" t="s">
        <v>793</v>
      </c>
      <c r="BB8" s="389" t="s">
        <v>793</v>
      </c>
      <c r="BC8" s="391" t="s">
        <v>793</v>
      </c>
      <c r="BD8" s="391" t="s">
        <v>793</v>
      </c>
      <c r="BE8" s="392" t="s">
        <v>1010</v>
      </c>
      <c r="BF8" s="392" t="s">
        <v>1010</v>
      </c>
      <c r="BG8" s="389" t="s">
        <v>793</v>
      </c>
      <c r="BH8" s="389" t="s">
        <v>793</v>
      </c>
      <c r="BI8" s="389" t="s">
        <v>793</v>
      </c>
      <c r="BJ8" s="389" t="s">
        <v>793</v>
      </c>
      <c r="BK8" s="389" t="s">
        <v>793</v>
      </c>
      <c r="BL8" s="392" t="s">
        <v>1010</v>
      </c>
      <c r="BM8" s="392" t="s">
        <v>1010</v>
      </c>
      <c r="BN8" s="389" t="s">
        <v>793</v>
      </c>
      <c r="BQ8" s="389" t="s">
        <v>793</v>
      </c>
      <c r="BR8" s="389" t="s">
        <v>793</v>
      </c>
      <c r="BS8" s="389" t="s">
        <v>793</v>
      </c>
      <c r="BT8" s="389" t="s">
        <v>793</v>
      </c>
      <c r="BU8" s="392" t="s">
        <v>1010</v>
      </c>
      <c r="BV8" s="392" t="s">
        <v>1010</v>
      </c>
      <c r="BW8" s="389" t="s">
        <v>793</v>
      </c>
      <c r="BX8" s="389" t="s">
        <v>793</v>
      </c>
      <c r="BY8" s="389" t="s">
        <v>793</v>
      </c>
      <c r="BZ8" s="389" t="s">
        <v>793</v>
      </c>
      <c r="CA8" s="389" t="s">
        <v>793</v>
      </c>
      <c r="CB8" s="392" t="s">
        <v>1010</v>
      </c>
      <c r="CC8" s="392" t="s">
        <v>1010</v>
      </c>
      <c r="CD8" s="389" t="s">
        <v>793</v>
      </c>
      <c r="CE8" s="389" t="s">
        <v>793</v>
      </c>
      <c r="CF8" s="389" t="s">
        <v>793</v>
      </c>
      <c r="CH8" s="1">
        <f t="shared" si="2"/>
        <v>22</v>
      </c>
      <c r="CI8" s="1">
        <f t="shared" si="3"/>
        <v>8</v>
      </c>
      <c r="CJ8" s="1">
        <f t="shared" si="4"/>
        <v>0</v>
      </c>
      <c r="CK8" s="11">
        <f t="shared" si="10"/>
        <v>176</v>
      </c>
      <c r="CM8" s="1">
        <f t="shared" si="5"/>
        <v>23</v>
      </c>
      <c r="CN8" s="1">
        <f t="shared" si="6"/>
        <v>8</v>
      </c>
      <c r="CO8" s="1">
        <f t="shared" si="7"/>
        <v>0</v>
      </c>
      <c r="CP8" s="11">
        <f t="shared" si="11"/>
        <v>184</v>
      </c>
      <c r="CR8" s="384" t="s">
        <v>976</v>
      </c>
      <c r="CS8" s="384" t="s">
        <v>977</v>
      </c>
      <c r="CT8" s="384" t="s">
        <v>978</v>
      </c>
      <c r="CU8" s="384" t="s">
        <v>979</v>
      </c>
    </row>
    <row r="9" spans="1:99">
      <c r="A9" s="11">
        <v>8</v>
      </c>
      <c r="B9" s="1" t="s">
        <v>203</v>
      </c>
      <c r="C9" s="1">
        <f t="shared" si="8"/>
        <v>23</v>
      </c>
      <c r="D9" s="389">
        <f t="shared" si="9"/>
        <v>41471</v>
      </c>
      <c r="E9" s="389">
        <f t="shared" si="9"/>
        <v>41472</v>
      </c>
      <c r="F9" s="389">
        <f t="shared" si="9"/>
        <v>41473</v>
      </c>
      <c r="G9" s="389">
        <f t="shared" si="9"/>
        <v>41474</v>
      </c>
      <c r="H9" s="386">
        <f t="shared" si="9"/>
        <v>41475</v>
      </c>
      <c r="I9" s="386">
        <f t="shared" si="9"/>
        <v>41476</v>
      </c>
      <c r="J9" s="389">
        <f t="shared" si="9"/>
        <v>41477</v>
      </c>
      <c r="K9" s="389">
        <f t="shared" si="9"/>
        <v>41478</v>
      </c>
      <c r="L9" s="389">
        <f t="shared" si="9"/>
        <v>41479</v>
      </c>
      <c r="M9" s="389">
        <f t="shared" si="9"/>
        <v>41480</v>
      </c>
      <c r="N9" s="389">
        <f t="shared" si="9"/>
        <v>41481</v>
      </c>
      <c r="O9" s="386">
        <f t="shared" si="9"/>
        <v>41482</v>
      </c>
      <c r="P9" s="386">
        <f t="shared" si="9"/>
        <v>41483</v>
      </c>
      <c r="Q9" s="389">
        <f t="shared" si="9"/>
        <v>41484</v>
      </c>
      <c r="R9" s="389">
        <f t="shared" si="9"/>
        <v>41485</v>
      </c>
      <c r="S9" s="389">
        <f>DATE($B$1,$A8,S$15)</f>
        <v>41486</v>
      </c>
      <c r="T9" s="389">
        <f t="shared" si="1"/>
        <v>41487</v>
      </c>
      <c r="U9" s="389">
        <f t="shared" si="1"/>
        <v>41488</v>
      </c>
      <c r="V9" s="386">
        <f t="shared" si="1"/>
        <v>41489</v>
      </c>
      <c r="W9" s="386">
        <f t="shared" si="1"/>
        <v>41490</v>
      </c>
      <c r="X9" s="389">
        <f t="shared" si="1"/>
        <v>41491</v>
      </c>
      <c r="Y9" s="389">
        <f t="shared" si="1"/>
        <v>41492</v>
      </c>
      <c r="Z9" s="389">
        <f t="shared" si="1"/>
        <v>41493</v>
      </c>
      <c r="AA9" s="389">
        <f t="shared" si="1"/>
        <v>41494</v>
      </c>
      <c r="AB9" s="389">
        <f t="shared" si="1"/>
        <v>41495</v>
      </c>
      <c r="AC9" s="386">
        <f t="shared" si="1"/>
        <v>41496</v>
      </c>
      <c r="AD9" s="386">
        <f t="shared" si="1"/>
        <v>41497</v>
      </c>
      <c r="AE9" s="389">
        <f t="shared" si="1"/>
        <v>41498</v>
      </c>
      <c r="AF9" s="389">
        <f t="shared" si="1"/>
        <v>41499</v>
      </c>
      <c r="AG9" s="389">
        <f t="shared" si="1"/>
        <v>41500</v>
      </c>
      <c r="AH9" s="389">
        <f t="shared" si="1"/>
        <v>41501</v>
      </c>
      <c r="AJ9" s="389" t="s">
        <v>793</v>
      </c>
      <c r="AK9" s="389" t="s">
        <v>793</v>
      </c>
      <c r="AL9" s="389" t="s">
        <v>793</v>
      </c>
      <c r="AM9" s="389" t="s">
        <v>793</v>
      </c>
      <c r="AN9" s="392" t="s">
        <v>1010</v>
      </c>
      <c r="AO9" s="392" t="s">
        <v>1010</v>
      </c>
      <c r="AP9" s="389" t="s">
        <v>793</v>
      </c>
      <c r="AQ9" s="389" t="s">
        <v>793</v>
      </c>
      <c r="AR9" s="389" t="s">
        <v>793</v>
      </c>
      <c r="AS9" s="389" t="s">
        <v>793</v>
      </c>
      <c r="AT9" s="389" t="s">
        <v>793</v>
      </c>
      <c r="AU9" s="392" t="s">
        <v>1010</v>
      </c>
      <c r="AV9" s="392" t="s">
        <v>1010</v>
      </c>
      <c r="AW9" s="389" t="s">
        <v>793</v>
      </c>
      <c r="AX9" s="389" t="s">
        <v>793</v>
      </c>
      <c r="AY9" s="389" t="s">
        <v>793</v>
      </c>
      <c r="AZ9" s="389" t="s">
        <v>793</v>
      </c>
      <c r="BA9" s="389" t="s">
        <v>793</v>
      </c>
      <c r="BB9" s="392" t="s">
        <v>1010</v>
      </c>
      <c r="BC9" s="392" t="s">
        <v>1010</v>
      </c>
      <c r="BD9" s="389" t="s">
        <v>793</v>
      </c>
      <c r="BE9" s="389" t="s">
        <v>793</v>
      </c>
      <c r="BF9" s="389" t="s">
        <v>793</v>
      </c>
      <c r="BG9" s="389" t="s">
        <v>793</v>
      </c>
      <c r="BH9" s="389" t="s">
        <v>793</v>
      </c>
      <c r="BI9" s="392" t="s">
        <v>1010</v>
      </c>
      <c r="BJ9" s="392" t="s">
        <v>1010</v>
      </c>
      <c r="BK9" s="389" t="s">
        <v>793</v>
      </c>
      <c r="BL9" s="389" t="s">
        <v>793</v>
      </c>
      <c r="BM9" s="389" t="s">
        <v>793</v>
      </c>
      <c r="BN9" s="389" t="s">
        <v>793</v>
      </c>
      <c r="BQ9" s="389" t="s">
        <v>793</v>
      </c>
      <c r="BR9" s="392" t="s">
        <v>1010</v>
      </c>
      <c r="BS9" s="392" t="s">
        <v>1010</v>
      </c>
      <c r="BT9" s="389" t="s">
        <v>793</v>
      </c>
      <c r="BU9" s="389" t="s">
        <v>793</v>
      </c>
      <c r="BV9" s="389" t="s">
        <v>793</v>
      </c>
      <c r="BW9" s="389" t="s">
        <v>793</v>
      </c>
      <c r="BX9" s="389" t="s">
        <v>793</v>
      </c>
      <c r="BY9" s="392" t="s">
        <v>1010</v>
      </c>
      <c r="BZ9" s="392" t="s">
        <v>1010</v>
      </c>
      <c r="CA9" s="389" t="s">
        <v>793</v>
      </c>
      <c r="CB9" s="389" t="s">
        <v>793</v>
      </c>
      <c r="CC9" s="389" t="s">
        <v>793</v>
      </c>
      <c r="CD9" s="389" t="s">
        <v>793</v>
      </c>
      <c r="CE9" s="389" t="s">
        <v>793</v>
      </c>
      <c r="CF9" s="392" t="s">
        <v>1010</v>
      </c>
      <c r="CH9" s="1">
        <f t="shared" si="2"/>
        <v>23</v>
      </c>
      <c r="CI9" s="1">
        <f t="shared" si="3"/>
        <v>8</v>
      </c>
      <c r="CJ9" s="1">
        <f t="shared" si="4"/>
        <v>0</v>
      </c>
      <c r="CK9" s="11">
        <f t="shared" si="10"/>
        <v>184</v>
      </c>
      <c r="CM9" s="1">
        <f t="shared" si="5"/>
        <v>22</v>
      </c>
      <c r="CN9" s="1">
        <f t="shared" si="6"/>
        <v>9</v>
      </c>
      <c r="CO9" s="1">
        <f t="shared" si="7"/>
        <v>0</v>
      </c>
      <c r="CP9" s="11">
        <f t="shared" si="11"/>
        <v>176</v>
      </c>
    </row>
    <row r="10" spans="1:99">
      <c r="A10" s="11">
        <v>9</v>
      </c>
      <c r="B10" s="1" t="s">
        <v>204</v>
      </c>
      <c r="C10" s="1">
        <f t="shared" si="8"/>
        <v>22</v>
      </c>
      <c r="D10" s="389">
        <f t="shared" si="9"/>
        <v>41502</v>
      </c>
      <c r="E10" s="386">
        <f t="shared" si="9"/>
        <v>41503</v>
      </c>
      <c r="F10" s="386">
        <f t="shared" si="9"/>
        <v>41504</v>
      </c>
      <c r="G10" s="389">
        <f t="shared" si="9"/>
        <v>41505</v>
      </c>
      <c r="H10" s="389">
        <f t="shared" si="9"/>
        <v>41506</v>
      </c>
      <c r="I10" s="389">
        <f t="shared" si="9"/>
        <v>41507</v>
      </c>
      <c r="J10" s="389">
        <f t="shared" si="9"/>
        <v>41508</v>
      </c>
      <c r="K10" s="389">
        <f t="shared" si="9"/>
        <v>41509</v>
      </c>
      <c r="L10" s="386">
        <f t="shared" si="9"/>
        <v>41510</v>
      </c>
      <c r="M10" s="386">
        <f t="shared" si="9"/>
        <v>41511</v>
      </c>
      <c r="N10" s="389">
        <f t="shared" si="9"/>
        <v>41512</v>
      </c>
      <c r="O10" s="389">
        <f t="shared" si="9"/>
        <v>41513</v>
      </c>
      <c r="P10" s="389">
        <f t="shared" si="9"/>
        <v>41514</v>
      </c>
      <c r="Q10" s="389">
        <f t="shared" si="9"/>
        <v>41515</v>
      </c>
      <c r="R10" s="389">
        <f t="shared" si="9"/>
        <v>41516</v>
      </c>
      <c r="S10" s="386">
        <f>DATE($B$1,$A9,S$15)</f>
        <v>41517</v>
      </c>
      <c r="T10" s="386">
        <f t="shared" si="1"/>
        <v>41518</v>
      </c>
      <c r="U10" s="389">
        <f t="shared" si="1"/>
        <v>41519</v>
      </c>
      <c r="V10" s="389">
        <f t="shared" si="1"/>
        <v>41520</v>
      </c>
      <c r="W10" s="389">
        <f t="shared" si="1"/>
        <v>41521</v>
      </c>
      <c r="X10" s="389">
        <f t="shared" si="1"/>
        <v>41522</v>
      </c>
      <c r="Y10" s="389">
        <f t="shared" si="1"/>
        <v>41523</v>
      </c>
      <c r="Z10" s="386">
        <f t="shared" si="1"/>
        <v>41524</v>
      </c>
      <c r="AA10" s="386">
        <f t="shared" si="1"/>
        <v>41525</v>
      </c>
      <c r="AB10" s="389">
        <f t="shared" si="1"/>
        <v>41526</v>
      </c>
      <c r="AC10" s="389">
        <f t="shared" si="1"/>
        <v>41527</v>
      </c>
      <c r="AD10" s="389">
        <f t="shared" si="1"/>
        <v>41528</v>
      </c>
      <c r="AE10" s="389">
        <f t="shared" si="1"/>
        <v>41529</v>
      </c>
      <c r="AF10" s="389">
        <f t="shared" si="1"/>
        <v>41530</v>
      </c>
      <c r="AG10" s="389">
        <f t="shared" si="1"/>
        <v>41531</v>
      </c>
      <c r="AH10" s="386">
        <f t="shared" si="1"/>
        <v>41532</v>
      </c>
      <c r="AJ10" s="389" t="s">
        <v>793</v>
      </c>
      <c r="AK10" s="392" t="s">
        <v>1010</v>
      </c>
      <c r="AL10" s="392" t="s">
        <v>1010</v>
      </c>
      <c r="AM10" s="389" t="s">
        <v>793</v>
      </c>
      <c r="AN10" s="389" t="s">
        <v>793</v>
      </c>
      <c r="AO10" s="389" t="s">
        <v>793</v>
      </c>
      <c r="AP10" s="389" t="s">
        <v>793</v>
      </c>
      <c r="AQ10" s="389" t="s">
        <v>793</v>
      </c>
      <c r="AR10" s="392" t="s">
        <v>1010</v>
      </c>
      <c r="AS10" s="392" t="s">
        <v>1010</v>
      </c>
      <c r="AT10" s="389" t="s">
        <v>793</v>
      </c>
      <c r="AU10" s="389" t="s">
        <v>793</v>
      </c>
      <c r="AV10" s="389" t="s">
        <v>793</v>
      </c>
      <c r="AW10" s="389" t="s">
        <v>793</v>
      </c>
      <c r="AX10" s="389" t="s">
        <v>793</v>
      </c>
      <c r="AY10" s="392" t="s">
        <v>1010</v>
      </c>
      <c r="AZ10" s="392" t="s">
        <v>1010</v>
      </c>
      <c r="BA10" s="389" t="s">
        <v>793</v>
      </c>
      <c r="BB10" s="389" t="s">
        <v>793</v>
      </c>
      <c r="BC10" s="389" t="s">
        <v>793</v>
      </c>
      <c r="BD10" s="389" t="s">
        <v>793</v>
      </c>
      <c r="BE10" s="389" t="s">
        <v>793</v>
      </c>
      <c r="BF10" s="392" t="s">
        <v>1010</v>
      </c>
      <c r="BG10" s="392" t="s">
        <v>1010</v>
      </c>
      <c r="BH10" s="389" t="s">
        <v>793</v>
      </c>
      <c r="BI10" s="389" t="s">
        <v>793</v>
      </c>
      <c r="BJ10" s="389" t="s">
        <v>793</v>
      </c>
      <c r="BK10" s="389" t="s">
        <v>793</v>
      </c>
      <c r="BL10" s="389" t="s">
        <v>793</v>
      </c>
      <c r="BM10" s="389" t="s">
        <v>793</v>
      </c>
      <c r="BN10" s="392" t="s">
        <v>1010</v>
      </c>
      <c r="BQ10" s="389" t="s">
        <v>793</v>
      </c>
      <c r="BR10" s="389" t="s">
        <v>793</v>
      </c>
      <c r="BS10" s="392" t="s">
        <v>1010</v>
      </c>
      <c r="BT10" s="394" t="s">
        <v>1012</v>
      </c>
      <c r="BU10" s="389" t="s">
        <v>793</v>
      </c>
      <c r="BV10" s="389" t="s">
        <v>793</v>
      </c>
      <c r="BW10" s="392" t="s">
        <v>1010</v>
      </c>
      <c r="BX10" s="389" t="s">
        <v>793</v>
      </c>
      <c r="BY10" s="389" t="s">
        <v>793</v>
      </c>
      <c r="BZ10" s="389" t="s">
        <v>793</v>
      </c>
      <c r="CA10" s="389" t="s">
        <v>793</v>
      </c>
      <c r="CB10" s="389" t="s">
        <v>793</v>
      </c>
      <c r="CC10" s="389" t="s">
        <v>793</v>
      </c>
      <c r="CD10" s="392" t="s">
        <v>1010</v>
      </c>
      <c r="CE10" s="392" t="s">
        <v>1010</v>
      </c>
      <c r="CF10" s="395"/>
      <c r="CH10" s="1">
        <f t="shared" si="2"/>
        <v>22</v>
      </c>
      <c r="CI10" s="1">
        <f t="shared" si="3"/>
        <v>9</v>
      </c>
      <c r="CJ10" s="1">
        <f t="shared" si="4"/>
        <v>0</v>
      </c>
      <c r="CK10" s="11">
        <f t="shared" si="10"/>
        <v>176</v>
      </c>
      <c r="CM10" s="1">
        <f t="shared" si="5"/>
        <v>21</v>
      </c>
      <c r="CN10" s="1">
        <f t="shared" si="6"/>
        <v>8</v>
      </c>
      <c r="CO10" s="1">
        <f t="shared" si="7"/>
        <v>1</v>
      </c>
      <c r="CP10" s="11">
        <f t="shared" si="11"/>
        <v>168</v>
      </c>
    </row>
    <row r="11" spans="1:99">
      <c r="A11" s="11">
        <v>10</v>
      </c>
      <c r="B11" s="1" t="s">
        <v>205</v>
      </c>
      <c r="C11" s="1">
        <f t="shared" si="8"/>
        <v>20</v>
      </c>
      <c r="D11" s="389">
        <f t="shared" si="9"/>
        <v>41533</v>
      </c>
      <c r="E11" s="389">
        <f t="shared" si="9"/>
        <v>41534</v>
      </c>
      <c r="F11" s="386">
        <f t="shared" si="9"/>
        <v>41535</v>
      </c>
      <c r="G11" s="388">
        <f t="shared" si="9"/>
        <v>41536</v>
      </c>
      <c r="H11" s="389">
        <f t="shared" si="9"/>
        <v>41537</v>
      </c>
      <c r="I11" s="389">
        <f t="shared" si="9"/>
        <v>41538</v>
      </c>
      <c r="J11" s="386">
        <f t="shared" si="9"/>
        <v>41539</v>
      </c>
      <c r="K11" s="389">
        <f t="shared" si="9"/>
        <v>41540</v>
      </c>
      <c r="L11" s="389">
        <f t="shared" si="9"/>
        <v>41541</v>
      </c>
      <c r="M11" s="389">
        <f t="shared" si="9"/>
        <v>41542</v>
      </c>
      <c r="N11" s="389">
        <f t="shared" si="9"/>
        <v>41543</v>
      </c>
      <c r="O11" s="389">
        <f t="shared" si="9"/>
        <v>41544</v>
      </c>
      <c r="P11" s="389">
        <f t="shared" si="9"/>
        <v>41545</v>
      </c>
      <c r="Q11" s="386">
        <f t="shared" si="9"/>
        <v>41546</v>
      </c>
      <c r="R11" s="386">
        <f t="shared" si="9"/>
        <v>41547</v>
      </c>
      <c r="S11" s="390"/>
      <c r="T11" s="388">
        <f t="shared" si="1"/>
        <v>41548</v>
      </c>
      <c r="U11" s="388">
        <f t="shared" si="1"/>
        <v>41549</v>
      </c>
      <c r="V11" s="388">
        <f t="shared" si="1"/>
        <v>41550</v>
      </c>
      <c r="W11" s="389">
        <f t="shared" si="1"/>
        <v>41551</v>
      </c>
      <c r="X11" s="389">
        <f t="shared" si="1"/>
        <v>41552</v>
      </c>
      <c r="Y11" s="386">
        <f t="shared" si="1"/>
        <v>41553</v>
      </c>
      <c r="Z11" s="389">
        <f t="shared" si="1"/>
        <v>41554</v>
      </c>
      <c r="AA11" s="389">
        <f t="shared" si="1"/>
        <v>41555</v>
      </c>
      <c r="AB11" s="389">
        <f t="shared" si="1"/>
        <v>41556</v>
      </c>
      <c r="AC11" s="389">
        <f t="shared" si="1"/>
        <v>41557</v>
      </c>
      <c r="AD11" s="389">
        <f t="shared" si="1"/>
        <v>41558</v>
      </c>
      <c r="AE11" s="389">
        <f t="shared" si="1"/>
        <v>41559</v>
      </c>
      <c r="AF11" s="386">
        <f t="shared" si="1"/>
        <v>41560</v>
      </c>
      <c r="AG11" s="389">
        <f t="shared" si="1"/>
        <v>41561</v>
      </c>
      <c r="AH11" s="389">
        <f t="shared" si="1"/>
        <v>41562</v>
      </c>
      <c r="AJ11" s="389" t="s">
        <v>793</v>
      </c>
      <c r="AK11" s="389" t="s">
        <v>793</v>
      </c>
      <c r="AL11" s="392" t="s">
        <v>1010</v>
      </c>
      <c r="AM11" s="394" t="s">
        <v>1012</v>
      </c>
      <c r="AN11" s="389" t="s">
        <v>793</v>
      </c>
      <c r="AO11" s="389" t="s">
        <v>793</v>
      </c>
      <c r="AP11" s="392" t="s">
        <v>1010</v>
      </c>
      <c r="AQ11" s="389" t="s">
        <v>793</v>
      </c>
      <c r="AR11" s="389" t="s">
        <v>793</v>
      </c>
      <c r="AS11" s="389" t="s">
        <v>793</v>
      </c>
      <c r="AT11" s="389" t="s">
        <v>793</v>
      </c>
      <c r="AU11" s="389" t="s">
        <v>793</v>
      </c>
      <c r="AV11" s="389" t="s">
        <v>793</v>
      </c>
      <c r="AW11" s="392" t="s">
        <v>1010</v>
      </c>
      <c r="AX11" s="392" t="s">
        <v>1010</v>
      </c>
      <c r="AY11" s="395"/>
      <c r="AZ11" s="394" t="s">
        <v>193</v>
      </c>
      <c r="BA11" s="394" t="s">
        <v>193</v>
      </c>
      <c r="BB11" s="394" t="s">
        <v>193</v>
      </c>
      <c r="BC11" s="389" t="s">
        <v>793</v>
      </c>
      <c r="BD11" s="389" t="s">
        <v>793</v>
      </c>
      <c r="BE11" s="392" t="s">
        <v>1010</v>
      </c>
      <c r="BF11" s="389" t="s">
        <v>793</v>
      </c>
      <c r="BG11" s="389" t="s">
        <v>793</v>
      </c>
      <c r="BH11" s="389" t="s">
        <v>793</v>
      </c>
      <c r="BI11" s="389" t="s">
        <v>793</v>
      </c>
      <c r="BJ11" s="389" t="s">
        <v>793</v>
      </c>
      <c r="BK11" s="389" t="s">
        <v>793</v>
      </c>
      <c r="BL11" s="392" t="s">
        <v>1010</v>
      </c>
      <c r="BM11" s="389" t="s">
        <v>793</v>
      </c>
      <c r="BN11" s="389" t="s">
        <v>793</v>
      </c>
      <c r="BQ11" s="389" t="s">
        <v>793</v>
      </c>
      <c r="BR11" s="389" t="s">
        <v>793</v>
      </c>
      <c r="BS11" s="389" t="s">
        <v>793</v>
      </c>
      <c r="BT11" s="392" t="s">
        <v>1010</v>
      </c>
      <c r="BU11" s="392" t="s">
        <v>1010</v>
      </c>
      <c r="BV11" s="389" t="s">
        <v>793</v>
      </c>
      <c r="BW11" s="389" t="s">
        <v>793</v>
      </c>
      <c r="BX11" s="389" t="s">
        <v>793</v>
      </c>
      <c r="BY11" s="389" t="s">
        <v>793</v>
      </c>
      <c r="BZ11" s="389" t="s">
        <v>793</v>
      </c>
      <c r="CA11" s="392" t="s">
        <v>1010</v>
      </c>
      <c r="CB11" s="392" t="s">
        <v>1010</v>
      </c>
      <c r="CC11" s="389" t="s">
        <v>793</v>
      </c>
      <c r="CD11" s="389" t="s">
        <v>793</v>
      </c>
      <c r="CE11" s="389" t="s">
        <v>793</v>
      </c>
      <c r="CF11" s="389" t="s">
        <v>793</v>
      </c>
      <c r="CH11" s="1">
        <f t="shared" si="2"/>
        <v>20</v>
      </c>
      <c r="CI11" s="1">
        <f t="shared" si="3"/>
        <v>6</v>
      </c>
      <c r="CJ11" s="1">
        <f t="shared" si="4"/>
        <v>4</v>
      </c>
      <c r="CK11" s="11">
        <f t="shared" si="10"/>
        <v>160</v>
      </c>
      <c r="CM11" s="1">
        <f t="shared" si="5"/>
        <v>22</v>
      </c>
      <c r="CN11" s="1">
        <f t="shared" si="6"/>
        <v>6</v>
      </c>
      <c r="CO11" s="1">
        <f t="shared" si="7"/>
        <v>3</v>
      </c>
      <c r="CP11" s="11">
        <f t="shared" si="11"/>
        <v>176</v>
      </c>
    </row>
    <row r="12" spans="1:99">
      <c r="A12" s="11">
        <v>11</v>
      </c>
      <c r="B12" s="1" t="s">
        <v>206</v>
      </c>
      <c r="C12" s="1">
        <f t="shared" si="8"/>
        <v>23</v>
      </c>
      <c r="D12" s="389">
        <f t="shared" si="9"/>
        <v>41563</v>
      </c>
      <c r="E12" s="389">
        <f t="shared" si="9"/>
        <v>41564</v>
      </c>
      <c r="F12" s="389">
        <f t="shared" si="9"/>
        <v>41565</v>
      </c>
      <c r="G12" s="386">
        <f t="shared" si="9"/>
        <v>41566</v>
      </c>
      <c r="H12" s="386">
        <f t="shared" si="9"/>
        <v>41567</v>
      </c>
      <c r="I12" s="389">
        <f t="shared" si="9"/>
        <v>41568</v>
      </c>
      <c r="J12" s="389">
        <f t="shared" si="9"/>
        <v>41569</v>
      </c>
      <c r="K12" s="389">
        <f t="shared" si="9"/>
        <v>41570</v>
      </c>
      <c r="L12" s="389">
        <f t="shared" si="9"/>
        <v>41571</v>
      </c>
      <c r="M12" s="389">
        <f t="shared" si="9"/>
        <v>41572</v>
      </c>
      <c r="N12" s="386">
        <f t="shared" si="9"/>
        <v>41573</v>
      </c>
      <c r="O12" s="386">
        <f t="shared" si="9"/>
        <v>41574</v>
      </c>
      <c r="P12" s="389">
        <f t="shared" si="9"/>
        <v>41575</v>
      </c>
      <c r="Q12" s="389">
        <f t="shared" si="9"/>
        <v>41576</v>
      </c>
      <c r="R12" s="389">
        <f t="shared" si="9"/>
        <v>41577</v>
      </c>
      <c r="S12" s="389">
        <f>DATE($B$1,$A11,S$15)</f>
        <v>41578</v>
      </c>
      <c r="T12" s="389">
        <f t="shared" si="1"/>
        <v>41579</v>
      </c>
      <c r="U12" s="386">
        <f t="shared" si="1"/>
        <v>41580</v>
      </c>
      <c r="V12" s="386">
        <f t="shared" si="1"/>
        <v>41581</v>
      </c>
      <c r="W12" s="389">
        <f t="shared" si="1"/>
        <v>41582</v>
      </c>
      <c r="X12" s="389">
        <f t="shared" si="1"/>
        <v>41583</v>
      </c>
      <c r="Y12" s="389">
        <f t="shared" si="1"/>
        <v>41584</v>
      </c>
      <c r="Z12" s="389">
        <f t="shared" si="1"/>
        <v>41585</v>
      </c>
      <c r="AA12" s="389">
        <f t="shared" si="1"/>
        <v>41586</v>
      </c>
      <c r="AB12" s="386">
        <f t="shared" si="1"/>
        <v>41587</v>
      </c>
      <c r="AC12" s="386">
        <f t="shared" si="1"/>
        <v>41588</v>
      </c>
      <c r="AD12" s="389">
        <f t="shared" si="1"/>
        <v>41589</v>
      </c>
      <c r="AE12" s="389">
        <f t="shared" si="1"/>
        <v>41590</v>
      </c>
      <c r="AF12" s="389">
        <f t="shared" si="1"/>
        <v>41591</v>
      </c>
      <c r="AG12" s="389">
        <f t="shared" si="1"/>
        <v>41592</v>
      </c>
      <c r="AH12" s="389">
        <f t="shared" si="1"/>
        <v>41593</v>
      </c>
      <c r="AJ12" s="389" t="s">
        <v>793</v>
      </c>
      <c r="AK12" s="389" t="s">
        <v>793</v>
      </c>
      <c r="AL12" s="389" t="s">
        <v>793</v>
      </c>
      <c r="AM12" s="392" t="s">
        <v>1010</v>
      </c>
      <c r="AN12" s="392" t="s">
        <v>1010</v>
      </c>
      <c r="AO12" s="389" t="s">
        <v>793</v>
      </c>
      <c r="AP12" s="389" t="s">
        <v>793</v>
      </c>
      <c r="AQ12" s="389" t="s">
        <v>793</v>
      </c>
      <c r="AR12" s="389" t="s">
        <v>793</v>
      </c>
      <c r="AS12" s="389" t="s">
        <v>793</v>
      </c>
      <c r="AT12" s="392" t="s">
        <v>1010</v>
      </c>
      <c r="AU12" s="392" t="s">
        <v>1010</v>
      </c>
      <c r="AV12" s="389" t="s">
        <v>793</v>
      </c>
      <c r="AW12" s="389" t="s">
        <v>793</v>
      </c>
      <c r="AX12" s="389" t="s">
        <v>793</v>
      </c>
      <c r="AY12" s="389" t="s">
        <v>793</v>
      </c>
      <c r="AZ12" s="389" t="s">
        <v>793</v>
      </c>
      <c r="BA12" s="392" t="s">
        <v>1010</v>
      </c>
      <c r="BB12" s="392" t="s">
        <v>1010</v>
      </c>
      <c r="BC12" s="389" t="s">
        <v>793</v>
      </c>
      <c r="BD12" s="389" t="s">
        <v>793</v>
      </c>
      <c r="BE12" s="389" t="s">
        <v>793</v>
      </c>
      <c r="BF12" s="389" t="s">
        <v>793</v>
      </c>
      <c r="BG12" s="389" t="s">
        <v>793</v>
      </c>
      <c r="BH12" s="392" t="s">
        <v>1010</v>
      </c>
      <c r="BI12" s="392" t="s">
        <v>1010</v>
      </c>
      <c r="BJ12" s="389" t="s">
        <v>793</v>
      </c>
      <c r="BK12" s="389" t="s">
        <v>793</v>
      </c>
      <c r="BL12" s="389" t="s">
        <v>793</v>
      </c>
      <c r="BM12" s="389" t="s">
        <v>793</v>
      </c>
      <c r="BN12" s="389" t="s">
        <v>793</v>
      </c>
      <c r="BQ12" s="392" t="s">
        <v>1010</v>
      </c>
      <c r="BR12" s="392" t="s">
        <v>1010</v>
      </c>
      <c r="BS12" s="389" t="s">
        <v>793</v>
      </c>
      <c r="BT12" s="389" t="s">
        <v>793</v>
      </c>
      <c r="BU12" s="389" t="s">
        <v>793</v>
      </c>
      <c r="BV12" s="389" t="s">
        <v>793</v>
      </c>
      <c r="BW12" s="389" t="s">
        <v>793</v>
      </c>
      <c r="BX12" s="392" t="s">
        <v>1010</v>
      </c>
      <c r="BY12" s="392" t="s">
        <v>1010</v>
      </c>
      <c r="BZ12" s="389" t="s">
        <v>793</v>
      </c>
      <c r="CA12" s="389" t="s">
        <v>793</v>
      </c>
      <c r="CB12" s="389" t="s">
        <v>793</v>
      </c>
      <c r="CC12" s="389" t="s">
        <v>793</v>
      </c>
      <c r="CD12" s="389" t="s">
        <v>793</v>
      </c>
      <c r="CE12" s="392" t="s">
        <v>1010</v>
      </c>
      <c r="CF12" s="395"/>
      <c r="CH12" s="1">
        <f t="shared" si="2"/>
        <v>23</v>
      </c>
      <c r="CI12" s="1">
        <f t="shared" si="3"/>
        <v>8</v>
      </c>
      <c r="CJ12" s="1">
        <f t="shared" si="4"/>
        <v>0</v>
      </c>
      <c r="CK12" s="11">
        <f t="shared" si="10"/>
        <v>184</v>
      </c>
      <c r="CM12" s="1">
        <f t="shared" si="5"/>
        <v>21</v>
      </c>
      <c r="CN12" s="1">
        <f t="shared" si="6"/>
        <v>9</v>
      </c>
      <c r="CO12" s="1">
        <f t="shared" si="7"/>
        <v>0</v>
      </c>
      <c r="CP12" s="11">
        <f t="shared" si="11"/>
        <v>168</v>
      </c>
    </row>
    <row r="13" spans="1:99">
      <c r="A13" s="11">
        <v>12</v>
      </c>
      <c r="B13" s="1" t="s">
        <v>207</v>
      </c>
      <c r="C13" s="1">
        <f t="shared" si="8"/>
        <v>20</v>
      </c>
      <c r="D13" s="386">
        <f t="shared" si="9"/>
        <v>41594</v>
      </c>
      <c r="E13" s="386">
        <f t="shared" si="9"/>
        <v>41595</v>
      </c>
      <c r="F13" s="389">
        <f t="shared" si="9"/>
        <v>41596</v>
      </c>
      <c r="G13" s="389">
        <f t="shared" si="9"/>
        <v>41597</v>
      </c>
      <c r="H13" s="389">
        <f t="shared" si="9"/>
        <v>41598</v>
      </c>
      <c r="I13" s="389">
        <f t="shared" si="9"/>
        <v>41599</v>
      </c>
      <c r="J13" s="389">
        <f t="shared" si="9"/>
        <v>41600</v>
      </c>
      <c r="K13" s="386">
        <f t="shared" si="9"/>
        <v>41601</v>
      </c>
      <c r="L13" s="386">
        <f t="shared" si="9"/>
        <v>41602</v>
      </c>
      <c r="M13" s="389">
        <f t="shared" si="9"/>
        <v>41603</v>
      </c>
      <c r="N13" s="389">
        <f t="shared" si="9"/>
        <v>41604</v>
      </c>
      <c r="O13" s="389">
        <f t="shared" si="9"/>
        <v>41605</v>
      </c>
      <c r="P13" s="389">
        <f t="shared" si="9"/>
        <v>41606</v>
      </c>
      <c r="Q13" s="389">
        <f t="shared" si="9"/>
        <v>41607</v>
      </c>
      <c r="R13" s="386">
        <f t="shared" si="9"/>
        <v>41608</v>
      </c>
      <c r="S13" s="390"/>
      <c r="T13" s="386">
        <f t="shared" si="1"/>
        <v>41609</v>
      </c>
      <c r="U13" s="389">
        <f t="shared" si="1"/>
        <v>41610</v>
      </c>
      <c r="V13" s="389">
        <f t="shared" si="1"/>
        <v>41611</v>
      </c>
      <c r="W13" s="389">
        <f t="shared" si="1"/>
        <v>41612</v>
      </c>
      <c r="X13" s="389">
        <f t="shared" si="1"/>
        <v>41613</v>
      </c>
      <c r="Y13" s="389">
        <f t="shared" si="1"/>
        <v>41614</v>
      </c>
      <c r="Z13" s="386">
        <f t="shared" si="1"/>
        <v>41615</v>
      </c>
      <c r="AA13" s="386">
        <f t="shared" si="1"/>
        <v>41616</v>
      </c>
      <c r="AB13" s="389">
        <f t="shared" si="1"/>
        <v>41617</v>
      </c>
      <c r="AC13" s="389">
        <f t="shared" si="1"/>
        <v>41618</v>
      </c>
      <c r="AD13" s="389">
        <f t="shared" si="1"/>
        <v>41619</v>
      </c>
      <c r="AE13" s="389">
        <f t="shared" si="1"/>
        <v>41620</v>
      </c>
      <c r="AF13" s="389">
        <f t="shared" si="1"/>
        <v>41621</v>
      </c>
      <c r="AG13" s="386">
        <f t="shared" si="1"/>
        <v>41622</v>
      </c>
      <c r="AH13" s="386">
        <f t="shared" si="1"/>
        <v>41623</v>
      </c>
      <c r="AI13" s="3"/>
      <c r="AJ13" s="392" t="s">
        <v>1010</v>
      </c>
      <c r="AK13" s="392" t="s">
        <v>1010</v>
      </c>
      <c r="AL13" s="389" t="s">
        <v>793</v>
      </c>
      <c r="AM13" s="389" t="s">
        <v>793</v>
      </c>
      <c r="AN13" s="389" t="s">
        <v>793</v>
      </c>
      <c r="AO13" s="389" t="s">
        <v>793</v>
      </c>
      <c r="AP13" s="389" t="s">
        <v>793</v>
      </c>
      <c r="AQ13" s="392" t="s">
        <v>1010</v>
      </c>
      <c r="AR13" s="392" t="s">
        <v>1010</v>
      </c>
      <c r="AS13" s="389" t="s">
        <v>793</v>
      </c>
      <c r="AT13" s="389" t="s">
        <v>793</v>
      </c>
      <c r="AU13" s="389" t="s">
        <v>793</v>
      </c>
      <c r="AV13" s="389" t="s">
        <v>793</v>
      </c>
      <c r="AW13" s="389" t="s">
        <v>793</v>
      </c>
      <c r="AX13" s="392" t="s">
        <v>1010</v>
      </c>
      <c r="AY13" s="395"/>
      <c r="AZ13" s="392" t="s">
        <v>1010</v>
      </c>
      <c r="BA13" s="389" t="s">
        <v>793</v>
      </c>
      <c r="BB13" s="389" t="s">
        <v>793</v>
      </c>
      <c r="BC13" s="389" t="s">
        <v>793</v>
      </c>
      <c r="BD13" s="389" t="s">
        <v>793</v>
      </c>
      <c r="BE13" s="389" t="s">
        <v>793</v>
      </c>
      <c r="BF13" s="392" t="s">
        <v>1010</v>
      </c>
      <c r="BG13" s="392" t="s">
        <v>1010</v>
      </c>
      <c r="BH13" s="389" t="s">
        <v>793</v>
      </c>
      <c r="BI13" s="389" t="s">
        <v>793</v>
      </c>
      <c r="BJ13" s="389" t="s">
        <v>793</v>
      </c>
      <c r="BK13" s="389" t="s">
        <v>793</v>
      </c>
      <c r="BL13" s="389" t="s">
        <v>793</v>
      </c>
      <c r="BM13" s="392" t="s">
        <v>1010</v>
      </c>
      <c r="BN13" s="392" t="s">
        <v>1010</v>
      </c>
      <c r="BQ13" s="393" t="s">
        <v>793</v>
      </c>
      <c r="BR13" s="393" t="s">
        <v>793</v>
      </c>
      <c r="BS13" s="393" t="s">
        <v>793</v>
      </c>
      <c r="BT13" s="393" t="s">
        <v>793</v>
      </c>
      <c r="BU13" s="393" t="s">
        <v>793</v>
      </c>
      <c r="BV13" s="392" t="s">
        <v>1010</v>
      </c>
      <c r="BW13" s="392" t="s">
        <v>1010</v>
      </c>
      <c r="BX13" s="393" t="s">
        <v>793</v>
      </c>
      <c r="BY13" s="393" t="s">
        <v>793</v>
      </c>
      <c r="BZ13" s="393" t="s">
        <v>793</v>
      </c>
      <c r="CA13" s="393" t="s">
        <v>793</v>
      </c>
      <c r="CB13" s="393" t="s">
        <v>793</v>
      </c>
      <c r="CC13" s="392" t="s">
        <v>1010</v>
      </c>
      <c r="CD13" s="392" t="s">
        <v>1010</v>
      </c>
      <c r="CE13" s="392" t="s">
        <v>1010</v>
      </c>
      <c r="CF13" s="392" t="s">
        <v>1010</v>
      </c>
      <c r="CH13" s="1">
        <f t="shared" si="2"/>
        <v>20</v>
      </c>
      <c r="CI13" s="1">
        <f t="shared" si="3"/>
        <v>10</v>
      </c>
      <c r="CJ13" s="1">
        <f t="shared" si="4"/>
        <v>0</v>
      </c>
      <c r="CK13" s="11">
        <f t="shared" si="10"/>
        <v>160</v>
      </c>
      <c r="CM13" s="1">
        <f t="shared" si="5"/>
        <v>20</v>
      </c>
      <c r="CN13" s="1">
        <f t="shared" si="6"/>
        <v>11</v>
      </c>
      <c r="CO13" s="1">
        <f t="shared" si="7"/>
        <v>0</v>
      </c>
      <c r="CP13" s="11">
        <f t="shared" si="11"/>
        <v>160</v>
      </c>
    </row>
    <row r="14" spans="1:99">
      <c r="A14" s="373" t="s">
        <v>213</v>
      </c>
      <c r="B14" s="1">
        <f>SUM(C2:C13)</f>
        <v>251</v>
      </c>
      <c r="C14" s="372" t="str">
        <f>B1&amp;"年12月"</f>
        <v>2013年12月</v>
      </c>
      <c r="D14" s="25">
        <f t="shared" si="9"/>
        <v>41624</v>
      </c>
      <c r="E14" s="25">
        <f t="shared" si="9"/>
        <v>41625</v>
      </c>
      <c r="F14" s="25">
        <f t="shared" si="9"/>
        <v>41626</v>
      </c>
      <c r="G14" s="25">
        <f t="shared" si="9"/>
        <v>41627</v>
      </c>
      <c r="H14" s="25">
        <f t="shared" si="9"/>
        <v>41628</v>
      </c>
      <c r="I14" s="14">
        <f t="shared" si="9"/>
        <v>41629</v>
      </c>
      <c r="J14" s="14">
        <f t="shared" si="9"/>
        <v>41630</v>
      </c>
      <c r="K14" s="25">
        <f t="shared" si="9"/>
        <v>41631</v>
      </c>
      <c r="L14" s="25">
        <f t="shared" si="9"/>
        <v>41632</v>
      </c>
      <c r="M14" s="25">
        <f t="shared" si="9"/>
        <v>41633</v>
      </c>
      <c r="N14" s="25">
        <f t="shared" si="9"/>
        <v>41634</v>
      </c>
      <c r="O14" s="25">
        <f t="shared" si="9"/>
        <v>41635</v>
      </c>
      <c r="P14" s="14">
        <f t="shared" si="9"/>
        <v>41636</v>
      </c>
      <c r="Q14" s="14">
        <f t="shared" si="9"/>
        <v>41637</v>
      </c>
      <c r="R14" s="14">
        <f t="shared" si="9"/>
        <v>41638</v>
      </c>
      <c r="S14" s="14">
        <f>DATE($B$1,$A13,S$15)</f>
        <v>41639</v>
      </c>
      <c r="AJ14" s="393" t="s">
        <v>793</v>
      </c>
      <c r="AK14" s="393" t="s">
        <v>793</v>
      </c>
      <c r="AL14" s="393" t="s">
        <v>793</v>
      </c>
      <c r="AM14" s="393" t="s">
        <v>793</v>
      </c>
      <c r="AN14" s="393" t="s">
        <v>793</v>
      </c>
      <c r="AO14" s="392" t="s">
        <v>1010</v>
      </c>
      <c r="AP14" s="392" t="s">
        <v>1010</v>
      </c>
      <c r="AQ14" s="393" t="s">
        <v>793</v>
      </c>
      <c r="AR14" s="393" t="s">
        <v>793</v>
      </c>
      <c r="AS14" s="393" t="s">
        <v>793</v>
      </c>
      <c r="AT14" s="393" t="s">
        <v>793</v>
      </c>
      <c r="AU14" s="393" t="s">
        <v>793</v>
      </c>
      <c r="AV14" s="392" t="s">
        <v>1010</v>
      </c>
      <c r="AW14" s="392" t="s">
        <v>1010</v>
      </c>
      <c r="AX14" s="392" t="s">
        <v>1010</v>
      </c>
      <c r="AY14" s="392" t="s">
        <v>1010</v>
      </c>
      <c r="AZ14" s="396"/>
      <c r="BA14" s="396"/>
      <c r="BB14" s="396"/>
      <c r="BC14" s="396"/>
      <c r="BD14" s="396"/>
      <c r="BE14" s="396"/>
      <c r="BF14" s="396"/>
      <c r="BG14" s="396"/>
      <c r="BH14" s="396"/>
      <c r="BI14" s="396"/>
      <c r="BJ14" s="396"/>
      <c r="BK14" s="396"/>
      <c r="BL14" s="396"/>
      <c r="BM14" s="396"/>
      <c r="BN14" s="396"/>
      <c r="CH14" s="1">
        <f>SUM(CH2:CH13)</f>
        <v>251</v>
      </c>
      <c r="CI14" s="1">
        <f>SUM(CI2:CI13)</f>
        <v>103</v>
      </c>
      <c r="CJ14" s="1">
        <f>SUM(CJ2:CJ13)</f>
        <v>11</v>
      </c>
      <c r="CK14" s="1">
        <f>SUM(CK2:CK13)</f>
        <v>2008</v>
      </c>
      <c r="CM14" s="1">
        <f>SUM(CM2:CM13)</f>
        <v>250</v>
      </c>
      <c r="CN14" s="1">
        <f>SUM(CN2:CN13)</f>
        <v>104</v>
      </c>
      <c r="CO14" s="1">
        <f>SUM(CO2:CO13)</f>
        <v>11</v>
      </c>
      <c r="CP14" s="1">
        <f>SUM(CP2:CP13)</f>
        <v>2000</v>
      </c>
    </row>
    <row r="15" spans="1:9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</row>
    <row r="17" spans="1:34">
      <c r="A17" s="376" t="s">
        <v>800</v>
      </c>
      <c r="B17" s="377" t="s">
        <v>801</v>
      </c>
      <c r="C17" s="376" t="s">
        <v>932</v>
      </c>
      <c r="AH17" s="2"/>
    </row>
    <row r="18" spans="1:34" ht="12" customHeight="1">
      <c r="A18" s="376" t="s">
        <v>804</v>
      </c>
      <c r="B18" s="378" t="s">
        <v>805</v>
      </c>
      <c r="C18" s="376" t="s">
        <v>932</v>
      </c>
      <c r="AH18" s="2"/>
    </row>
    <row r="19" spans="1:34">
      <c r="A19" s="376" t="s">
        <v>806</v>
      </c>
      <c r="B19" s="378" t="s">
        <v>807</v>
      </c>
      <c r="C19" s="379" t="s">
        <v>932</v>
      </c>
      <c r="M19" s="157"/>
      <c r="AH19" s="2"/>
    </row>
    <row r="20" spans="1:34">
      <c r="A20" s="376" t="s">
        <v>1022</v>
      </c>
      <c r="B20" s="378" t="s">
        <v>1023</v>
      </c>
      <c r="C20" s="379" t="s">
        <v>932</v>
      </c>
      <c r="AH20" s="2"/>
    </row>
    <row r="21" spans="1:34">
      <c r="A21" s="376" t="s">
        <v>1024</v>
      </c>
      <c r="B21" s="378" t="s">
        <v>1025</v>
      </c>
      <c r="C21" s="379" t="s">
        <v>932</v>
      </c>
      <c r="AH21" s="2"/>
    </row>
    <row r="22" spans="1:34">
      <c r="A22" s="376" t="s">
        <v>0</v>
      </c>
      <c r="B22" s="378" t="s">
        <v>1</v>
      </c>
      <c r="C22" s="379" t="s">
        <v>932</v>
      </c>
      <c r="AH22" s="2"/>
    </row>
    <row r="23" spans="1:34">
      <c r="A23" s="376" t="s">
        <v>988</v>
      </c>
      <c r="B23" s="378" t="s">
        <v>1026</v>
      </c>
      <c r="C23" s="379" t="s">
        <v>1009</v>
      </c>
      <c r="AH23" s="2"/>
    </row>
    <row r="24" spans="1:34">
      <c r="A24" s="376" t="s">
        <v>992</v>
      </c>
      <c r="B24" s="378" t="s">
        <v>993</v>
      </c>
      <c r="C24" s="379" t="s">
        <v>1009</v>
      </c>
      <c r="AH24" s="2"/>
    </row>
    <row r="25" spans="1:34">
      <c r="A25" s="376" t="s">
        <v>994</v>
      </c>
      <c r="B25" s="378" t="s">
        <v>995</v>
      </c>
      <c r="C25" s="379" t="s">
        <v>1009</v>
      </c>
      <c r="AH25" s="2"/>
    </row>
    <row r="26" spans="1:34">
      <c r="A26" s="376" t="s">
        <v>1000</v>
      </c>
      <c r="B26" s="378" t="s">
        <v>1001</v>
      </c>
      <c r="C26" s="379" t="s">
        <v>1009</v>
      </c>
      <c r="AH26" s="2"/>
    </row>
    <row r="27" spans="1:34">
      <c r="A27" s="376" t="s">
        <v>1003</v>
      </c>
      <c r="B27" s="378" t="s">
        <v>1004</v>
      </c>
      <c r="C27" s="379" t="s">
        <v>1009</v>
      </c>
      <c r="AH27" s="2"/>
    </row>
    <row r="28" spans="1:34">
      <c r="A28" s="376" t="s">
        <v>982</v>
      </c>
      <c r="B28" s="378" t="s">
        <v>983</v>
      </c>
      <c r="C28" s="379" t="s">
        <v>1009</v>
      </c>
      <c r="AH28" s="2"/>
    </row>
    <row r="29" spans="1:34">
      <c r="A29" s="376" t="s">
        <v>984</v>
      </c>
      <c r="B29" s="378" t="s">
        <v>985</v>
      </c>
      <c r="C29" s="379" t="s">
        <v>1009</v>
      </c>
      <c r="AH29" s="2"/>
    </row>
    <row r="30" spans="1:34">
      <c r="A30" s="376" t="s">
        <v>1020</v>
      </c>
      <c r="B30" s="378" t="s">
        <v>1021</v>
      </c>
      <c r="C30" s="379" t="s">
        <v>1009</v>
      </c>
      <c r="AH30" s="2"/>
    </row>
    <row r="31" spans="1:34">
      <c r="A31" s="376" t="s">
        <v>986</v>
      </c>
      <c r="B31" s="378" t="s">
        <v>987</v>
      </c>
      <c r="C31" s="379" t="s">
        <v>1009</v>
      </c>
      <c r="AH31" s="2"/>
    </row>
    <row r="32" spans="1:34" ht="12" customHeight="1">
      <c r="A32" s="376" t="s">
        <v>996</v>
      </c>
      <c r="B32" s="378" t="s">
        <v>997</v>
      </c>
      <c r="C32" s="379" t="s">
        <v>1044</v>
      </c>
      <c r="AH32" s="2"/>
    </row>
    <row r="33" spans="1:34">
      <c r="A33" s="376" t="s">
        <v>998</v>
      </c>
      <c r="B33" s="379" t="s">
        <v>999</v>
      </c>
      <c r="C33" s="379" t="s">
        <v>1043</v>
      </c>
      <c r="AH33" s="2"/>
    </row>
    <row r="34" spans="1:34">
      <c r="A34" s="376" t="s">
        <v>819</v>
      </c>
      <c r="B34" s="377" t="s">
        <v>820</v>
      </c>
      <c r="C34" s="379" t="s">
        <v>934</v>
      </c>
      <c r="AH34" s="2"/>
    </row>
    <row r="35" spans="1:34" ht="12" customHeight="1">
      <c r="A35" s="376" t="s">
        <v>821</v>
      </c>
      <c r="B35" s="377" t="s">
        <v>822</v>
      </c>
      <c r="C35" s="379" t="s">
        <v>934</v>
      </c>
      <c r="AH35" s="2"/>
    </row>
    <row r="36" spans="1:34">
      <c r="A36" s="376" t="s">
        <v>13</v>
      </c>
      <c r="B36" s="377" t="s">
        <v>14</v>
      </c>
      <c r="C36" s="379" t="s">
        <v>935</v>
      </c>
      <c r="AH36" s="2"/>
    </row>
    <row r="37" spans="1:34">
      <c r="A37" s="376" t="s">
        <v>9</v>
      </c>
      <c r="B37" s="377" t="s">
        <v>10</v>
      </c>
      <c r="C37" s="379" t="s">
        <v>935</v>
      </c>
      <c r="AH37" s="2"/>
    </row>
    <row r="38" spans="1:34">
      <c r="A38" s="379" t="s">
        <v>823</v>
      </c>
      <c r="B38" s="379" t="s">
        <v>15</v>
      </c>
      <c r="C38" s="379" t="s">
        <v>935</v>
      </c>
      <c r="AH38" s="2"/>
    </row>
    <row r="39" spans="1:34">
      <c r="A39" s="379" t="s">
        <v>811</v>
      </c>
      <c r="B39" s="379" t="s">
        <v>812</v>
      </c>
      <c r="C39" s="379" t="s">
        <v>1040</v>
      </c>
      <c r="AH39" s="2"/>
    </row>
    <row r="40" spans="1:34">
      <c r="A40" s="379" t="s">
        <v>813</v>
      </c>
      <c r="B40" s="379" t="s">
        <v>814</v>
      </c>
      <c r="C40" s="379" t="s">
        <v>1040</v>
      </c>
      <c r="AH40" s="2"/>
    </row>
    <row r="41" spans="1:34">
      <c r="A41" s="379" t="s">
        <v>817</v>
      </c>
      <c r="B41" s="379" t="s">
        <v>818</v>
      </c>
      <c r="C41" s="379" t="s">
        <v>1040</v>
      </c>
      <c r="AH41" s="2"/>
    </row>
    <row r="42" spans="1:34">
      <c r="A42" s="376" t="s">
        <v>824</v>
      </c>
      <c r="B42" s="377" t="s">
        <v>825</v>
      </c>
      <c r="C42" s="379" t="s">
        <v>936</v>
      </c>
      <c r="AH42" s="2"/>
    </row>
    <row r="43" spans="1:34">
      <c r="A43" s="376" t="s">
        <v>826</v>
      </c>
      <c r="B43" s="377" t="s">
        <v>827</v>
      </c>
      <c r="C43" s="379" t="s">
        <v>936</v>
      </c>
      <c r="AH43" s="2"/>
    </row>
    <row r="44" spans="1:34">
      <c r="A44" s="376" t="s">
        <v>830</v>
      </c>
      <c r="B44" s="377" t="s">
        <v>831</v>
      </c>
      <c r="C44" s="379" t="s">
        <v>936</v>
      </c>
      <c r="AH44" s="2"/>
    </row>
    <row r="45" spans="1:34">
      <c r="A45" s="376" t="s">
        <v>832</v>
      </c>
      <c r="B45" s="377" t="s">
        <v>833</v>
      </c>
      <c r="C45" s="379" t="s">
        <v>936</v>
      </c>
      <c r="AH45" s="2"/>
    </row>
    <row r="46" spans="1:34">
      <c r="A46" s="376" t="s">
        <v>834</v>
      </c>
      <c r="B46" s="377" t="s">
        <v>835</v>
      </c>
      <c r="C46" s="379" t="s">
        <v>936</v>
      </c>
      <c r="AH46" s="2"/>
    </row>
    <row r="47" spans="1:34">
      <c r="A47" s="376" t="s">
        <v>836</v>
      </c>
      <c r="B47" s="377" t="s">
        <v>837</v>
      </c>
      <c r="C47" s="379" t="s">
        <v>936</v>
      </c>
      <c r="AH47" s="2"/>
    </row>
    <row r="48" spans="1:34">
      <c r="A48" s="376" t="s">
        <v>838</v>
      </c>
      <c r="B48" s="377" t="s">
        <v>839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842</v>
      </c>
      <c r="B50" s="377" t="s">
        <v>843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9" t="s">
        <v>938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9" t="s">
        <v>944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34">
      <c r="A177" s="380"/>
      <c r="B177" s="379"/>
      <c r="C177" s="378"/>
      <c r="AH177" s="2"/>
    </row>
    <row r="178" spans="1:34">
      <c r="A178" s="380"/>
      <c r="B178" s="379"/>
      <c r="C178" s="378"/>
      <c r="AH178" s="2"/>
    </row>
    <row r="179" spans="1:34">
      <c r="A179" s="380"/>
      <c r="B179" s="379"/>
      <c r="C179" s="378"/>
      <c r="AH179" s="2"/>
    </row>
    <row r="180" spans="1:34">
      <c r="A180" s="380"/>
      <c r="B180" s="379"/>
      <c r="C180" s="378"/>
    </row>
    <row r="181" spans="1:34">
      <c r="A181" s="380"/>
      <c r="B181" s="379"/>
      <c r="C181" s="378"/>
    </row>
    <row r="182" spans="1:34">
      <c r="A182" s="380"/>
      <c r="B182" s="379"/>
      <c r="C182" s="378"/>
    </row>
    <row r="183" spans="1:34">
      <c r="A183" s="380"/>
      <c r="B183" s="379"/>
      <c r="C183" s="378"/>
    </row>
    <row r="184" spans="1:34">
      <c r="A184" s="380"/>
      <c r="B184" s="379"/>
      <c r="C184" s="378"/>
    </row>
    <row r="185" spans="1:34">
      <c r="A185" s="380"/>
      <c r="B185" s="379"/>
      <c r="C185" s="378"/>
    </row>
    <row r="186" spans="1:34">
      <c r="A186" s="380"/>
      <c r="B186" s="379"/>
      <c r="C186" s="378"/>
    </row>
    <row r="187" spans="1:34">
      <c r="A187" s="132"/>
      <c r="B187" s="133"/>
      <c r="C187" s="133"/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H63"/>
  <sheetViews>
    <sheetView topLeftCell="A7" zoomScale="115" zoomScaleNormal="100" workbookViewId="0">
      <selection activeCell="K11" sqref="K11"/>
    </sheetView>
  </sheetViews>
  <sheetFormatPr defaultColWidth="4.875" defaultRowHeight="13.5" customHeight="1"/>
  <cols>
    <col min="1" max="1" width="4.875" style="53" customWidth="1"/>
    <col min="2" max="15" width="2.875" style="53" customWidth="1"/>
    <col min="16" max="16" width="4" style="53" customWidth="1"/>
    <col min="17" max="17" width="4.875" style="53" customWidth="1"/>
    <col min="18" max="31" width="2.875" style="53" customWidth="1"/>
    <col min="32" max="32" width="4.875" style="53" customWidth="1"/>
    <col min="33" max="33" width="4.875" style="54" customWidth="1"/>
    <col min="34" max="16384" width="4.875" style="53"/>
  </cols>
  <sheetData>
    <row r="1" spans="1:33" ht="21.75" customHeight="1">
      <c r="A1" s="1103" t="s">
        <v>1013</v>
      </c>
      <c r="B1" s="1103"/>
      <c r="C1" s="1103"/>
      <c r="D1" s="1103"/>
      <c r="E1" s="1103"/>
      <c r="F1" s="1103"/>
      <c r="G1" s="1103"/>
      <c r="H1" s="1103"/>
      <c r="I1" s="1103"/>
      <c r="J1" s="1103"/>
      <c r="K1" s="1103"/>
      <c r="L1" s="1103"/>
      <c r="M1" s="1103"/>
      <c r="N1" s="1103"/>
      <c r="O1" s="1103"/>
      <c r="P1" s="1103"/>
      <c r="Q1" s="1103"/>
      <c r="R1" s="1103"/>
      <c r="S1" s="1103"/>
      <c r="T1" s="1103"/>
      <c r="U1" s="1103"/>
      <c r="V1" s="1103"/>
      <c r="W1" s="1103"/>
      <c r="X1" s="1103"/>
      <c r="Y1" s="1103"/>
      <c r="Z1" s="1103"/>
      <c r="AA1" s="1103"/>
      <c r="AB1" s="1103"/>
      <c r="AC1" s="1103"/>
      <c r="AD1" s="1103"/>
      <c r="AE1" s="1103"/>
    </row>
    <row r="2" spans="1:33" ht="21.75" customHeight="1">
      <c r="A2" s="1104" t="s">
        <v>372</v>
      </c>
      <c r="B2" s="1104"/>
      <c r="C2" s="1104"/>
      <c r="D2" s="1104"/>
      <c r="E2" s="1104"/>
      <c r="F2" s="1104"/>
      <c r="G2" s="1104"/>
      <c r="H2" s="1104"/>
      <c r="I2" s="1104"/>
      <c r="J2" s="1104"/>
      <c r="K2" s="1104"/>
      <c r="L2" s="1104"/>
      <c r="M2" s="1104"/>
      <c r="N2" s="1104"/>
      <c r="O2" s="1104"/>
      <c r="P2" s="1104"/>
      <c r="Q2" s="1104"/>
      <c r="R2" s="1104"/>
      <c r="S2" s="1104"/>
      <c r="T2" s="1104"/>
      <c r="U2" s="1104"/>
      <c r="V2" s="1104"/>
      <c r="W2" s="1104"/>
      <c r="X2" s="1104"/>
      <c r="Y2" s="1104"/>
      <c r="Z2" s="1104"/>
      <c r="AA2" s="1104"/>
      <c r="AB2" s="1104"/>
      <c r="AC2" s="1104"/>
      <c r="AD2" s="1104"/>
      <c r="AE2" s="1104"/>
    </row>
    <row r="3" spans="1:33" ht="14.25" customHeight="1" thickBot="1">
      <c r="A3" s="397"/>
      <c r="B3" s="1105" t="s">
        <v>373</v>
      </c>
      <c r="C3" s="1105"/>
      <c r="D3" s="1105"/>
      <c r="E3" s="398"/>
      <c r="F3" s="1106"/>
      <c r="G3" s="1106"/>
      <c r="H3" s="1107" t="s">
        <v>374</v>
      </c>
      <c r="I3" s="1107"/>
      <c r="J3" s="1107"/>
      <c r="K3" s="399"/>
      <c r="L3" s="400"/>
      <c r="M3" s="400"/>
      <c r="N3" s="401"/>
      <c r="O3" s="401"/>
      <c r="P3" s="401"/>
      <c r="Q3" s="402"/>
      <c r="R3" s="1108" t="s">
        <v>375</v>
      </c>
      <c r="S3" s="1108"/>
      <c r="T3" s="1108"/>
      <c r="U3" s="1108"/>
      <c r="V3" s="1108"/>
      <c r="W3" s="1108"/>
      <c r="X3" s="1108"/>
      <c r="Y3" s="1108"/>
      <c r="Z3" s="1108"/>
      <c r="AA3" s="1108"/>
      <c r="AB3" s="1108"/>
      <c r="AC3" s="1108"/>
      <c r="AD3" s="1108"/>
      <c r="AE3" s="1108"/>
      <c r="AF3" s="63"/>
      <c r="AG3" s="53"/>
    </row>
    <row r="4" spans="1:33" s="68" customFormat="1" ht="14.25" customHeight="1">
      <c r="A4" s="403" t="s">
        <v>376</v>
      </c>
      <c r="B4" s="1100" t="s">
        <v>377</v>
      </c>
      <c r="C4" s="1101"/>
      <c r="D4" s="1100" t="s">
        <v>378</v>
      </c>
      <c r="E4" s="1101"/>
      <c r="F4" s="1100" t="s">
        <v>379</v>
      </c>
      <c r="G4" s="1101"/>
      <c r="H4" s="1100" t="s">
        <v>380</v>
      </c>
      <c r="I4" s="1101"/>
      <c r="J4" s="1100" t="s">
        <v>381</v>
      </c>
      <c r="K4" s="1101"/>
      <c r="L4" s="1100" t="s">
        <v>382</v>
      </c>
      <c r="M4" s="1101"/>
      <c r="N4" s="1100" t="s">
        <v>383</v>
      </c>
      <c r="O4" s="1102"/>
      <c r="P4" s="404"/>
      <c r="Q4" s="405" t="s">
        <v>376</v>
      </c>
      <c r="R4" s="1100" t="s">
        <v>377</v>
      </c>
      <c r="S4" s="1101"/>
      <c r="T4" s="1100" t="s">
        <v>378</v>
      </c>
      <c r="U4" s="1101"/>
      <c r="V4" s="1100" t="s">
        <v>379</v>
      </c>
      <c r="W4" s="1101"/>
      <c r="X4" s="1100" t="s">
        <v>380</v>
      </c>
      <c r="Y4" s="1101"/>
      <c r="Z4" s="1100" t="s">
        <v>381</v>
      </c>
      <c r="AA4" s="1101"/>
      <c r="AB4" s="1100" t="s">
        <v>382</v>
      </c>
      <c r="AC4" s="1101"/>
      <c r="AD4" s="1100" t="s">
        <v>383</v>
      </c>
      <c r="AE4" s="1102"/>
      <c r="AF4" s="67"/>
      <c r="AG4" s="67"/>
    </row>
    <row r="5" spans="1:33" s="68" customFormat="1" ht="14.25" customHeight="1" thickBot="1">
      <c r="A5" s="406"/>
      <c r="B5" s="1097" t="s">
        <v>377</v>
      </c>
      <c r="C5" s="1098"/>
      <c r="D5" s="1097" t="s">
        <v>384</v>
      </c>
      <c r="E5" s="1098"/>
      <c r="F5" s="1097" t="s">
        <v>385</v>
      </c>
      <c r="G5" s="1098"/>
      <c r="H5" s="1097" t="s">
        <v>386</v>
      </c>
      <c r="I5" s="1098"/>
      <c r="J5" s="1097" t="s">
        <v>387</v>
      </c>
      <c r="K5" s="1098"/>
      <c r="L5" s="1097" t="s">
        <v>388</v>
      </c>
      <c r="M5" s="1098"/>
      <c r="N5" s="1097" t="s">
        <v>389</v>
      </c>
      <c r="O5" s="1099"/>
      <c r="P5" s="404"/>
      <c r="Q5" s="407"/>
      <c r="R5" s="1097" t="s">
        <v>377</v>
      </c>
      <c r="S5" s="1098"/>
      <c r="T5" s="1097" t="s">
        <v>384</v>
      </c>
      <c r="U5" s="1098"/>
      <c r="V5" s="1097" t="s">
        <v>385</v>
      </c>
      <c r="W5" s="1098"/>
      <c r="X5" s="1097" t="s">
        <v>386</v>
      </c>
      <c r="Y5" s="1098"/>
      <c r="Z5" s="1097" t="s">
        <v>387</v>
      </c>
      <c r="AA5" s="1098"/>
      <c r="AB5" s="1097" t="s">
        <v>388</v>
      </c>
      <c r="AC5" s="1098"/>
      <c r="AD5" s="1097" t="s">
        <v>389</v>
      </c>
      <c r="AE5" s="1099"/>
      <c r="AF5" s="67"/>
      <c r="AG5" s="67"/>
    </row>
    <row r="6" spans="1:33" s="68" customFormat="1" ht="14.25" customHeight="1">
      <c r="A6" s="408"/>
      <c r="B6" s="1010">
        <v>30</v>
      </c>
      <c r="C6" s="1096"/>
      <c r="D6" s="1010">
        <v>31</v>
      </c>
      <c r="E6" s="1024"/>
      <c r="F6" s="1022">
        <v>1</v>
      </c>
      <c r="G6" s="1023"/>
      <c r="H6" s="1010">
        <v>2</v>
      </c>
      <c r="I6" s="1024"/>
      <c r="J6" s="1010">
        <v>3</v>
      </c>
      <c r="K6" s="1024"/>
      <c r="L6" s="1012">
        <v>4</v>
      </c>
      <c r="M6" s="1013"/>
      <c r="N6" s="1012">
        <v>5</v>
      </c>
      <c r="O6" s="1052"/>
      <c r="P6" s="409"/>
      <c r="Q6" s="410"/>
      <c r="R6" s="1008"/>
      <c r="S6" s="1009"/>
      <c r="T6" s="1012">
        <v>1</v>
      </c>
      <c r="U6" s="1013"/>
      <c r="V6" s="1012">
        <v>2</v>
      </c>
      <c r="W6" s="1013"/>
      <c r="X6" s="1012">
        <v>3</v>
      </c>
      <c r="Y6" s="1013"/>
      <c r="Z6" s="1008">
        <v>4</v>
      </c>
      <c r="AA6" s="1009"/>
      <c r="AB6" s="1008">
        <v>5</v>
      </c>
      <c r="AC6" s="1009"/>
      <c r="AD6" s="1010">
        <v>6</v>
      </c>
      <c r="AE6" s="1011"/>
      <c r="AG6" s="67"/>
    </row>
    <row r="7" spans="1:33" s="68" customFormat="1" ht="14.25" customHeight="1">
      <c r="A7" s="411"/>
      <c r="B7" s="992">
        <v>6</v>
      </c>
      <c r="C7" s="1001"/>
      <c r="D7" s="997">
        <v>7</v>
      </c>
      <c r="E7" s="998"/>
      <c r="F7" s="997">
        <v>8</v>
      </c>
      <c r="G7" s="998"/>
      <c r="H7" s="997">
        <v>9</v>
      </c>
      <c r="I7" s="998"/>
      <c r="J7" s="997">
        <v>10</v>
      </c>
      <c r="K7" s="998"/>
      <c r="L7" s="997">
        <v>11</v>
      </c>
      <c r="M7" s="998"/>
      <c r="N7" s="992">
        <v>12</v>
      </c>
      <c r="O7" s="993"/>
      <c r="P7" s="409"/>
      <c r="Q7" s="412"/>
      <c r="R7" s="992">
        <v>7</v>
      </c>
      <c r="S7" s="1001"/>
      <c r="T7" s="997">
        <v>8</v>
      </c>
      <c r="U7" s="998"/>
      <c r="V7" s="997">
        <v>9</v>
      </c>
      <c r="W7" s="998"/>
      <c r="X7" s="997">
        <v>10</v>
      </c>
      <c r="Y7" s="998"/>
      <c r="Z7" s="997">
        <v>11</v>
      </c>
      <c r="AA7" s="998"/>
      <c r="AB7" s="997">
        <v>12</v>
      </c>
      <c r="AC7" s="998"/>
      <c r="AD7" s="992">
        <v>13</v>
      </c>
      <c r="AE7" s="993"/>
      <c r="AG7" s="67"/>
    </row>
    <row r="8" spans="1:33" s="68" customFormat="1" ht="14.25" customHeight="1">
      <c r="A8" s="411">
        <v>1</v>
      </c>
      <c r="B8" s="992">
        <v>13</v>
      </c>
      <c r="C8" s="1001"/>
      <c r="D8" s="997">
        <v>14</v>
      </c>
      <c r="E8" s="998"/>
      <c r="F8" s="997">
        <v>15</v>
      </c>
      <c r="G8" s="998"/>
      <c r="H8" s="997">
        <v>16</v>
      </c>
      <c r="I8" s="998"/>
      <c r="J8" s="997">
        <v>17</v>
      </c>
      <c r="K8" s="998"/>
      <c r="L8" s="997">
        <v>18</v>
      </c>
      <c r="M8" s="998"/>
      <c r="N8" s="992">
        <v>19</v>
      </c>
      <c r="O8" s="993"/>
      <c r="P8" s="409"/>
      <c r="Q8" s="413">
        <v>7</v>
      </c>
      <c r="R8" s="992">
        <v>14</v>
      </c>
      <c r="S8" s="1001"/>
      <c r="T8" s="997">
        <v>15</v>
      </c>
      <c r="U8" s="998"/>
      <c r="V8" s="997">
        <v>16</v>
      </c>
      <c r="W8" s="998"/>
      <c r="X8" s="997">
        <v>17</v>
      </c>
      <c r="Y8" s="998"/>
      <c r="Z8" s="997">
        <v>18</v>
      </c>
      <c r="AA8" s="998"/>
      <c r="AB8" s="997">
        <v>19</v>
      </c>
      <c r="AC8" s="998"/>
      <c r="AD8" s="992">
        <v>20</v>
      </c>
      <c r="AE8" s="993"/>
      <c r="AG8" s="67"/>
    </row>
    <row r="9" spans="1:33" s="68" customFormat="1" ht="14.25" customHeight="1">
      <c r="A9" s="411" t="s">
        <v>390</v>
      </c>
      <c r="B9" s="992">
        <v>20</v>
      </c>
      <c r="C9" s="1001"/>
      <c r="D9" s="997">
        <v>21</v>
      </c>
      <c r="E9" s="998"/>
      <c r="F9" s="997">
        <v>22</v>
      </c>
      <c r="G9" s="998"/>
      <c r="H9" s="997">
        <v>23</v>
      </c>
      <c r="I9" s="998"/>
      <c r="J9" s="997">
        <v>24</v>
      </c>
      <c r="K9" s="998"/>
      <c r="L9" s="997">
        <v>25</v>
      </c>
      <c r="M9" s="998"/>
      <c r="N9" s="992">
        <v>26</v>
      </c>
      <c r="O9" s="993"/>
      <c r="P9" s="409"/>
      <c r="Q9" s="412" t="s">
        <v>1014</v>
      </c>
      <c r="R9" s="992">
        <v>21</v>
      </c>
      <c r="S9" s="1001"/>
      <c r="T9" s="997">
        <v>22</v>
      </c>
      <c r="U9" s="998"/>
      <c r="V9" s="997">
        <v>23</v>
      </c>
      <c r="W9" s="998"/>
      <c r="X9" s="997">
        <v>24</v>
      </c>
      <c r="Y9" s="998"/>
      <c r="Z9" s="997">
        <v>25</v>
      </c>
      <c r="AA9" s="998"/>
      <c r="AB9" s="997">
        <v>26</v>
      </c>
      <c r="AC9" s="998"/>
      <c r="AD9" s="992">
        <v>27</v>
      </c>
      <c r="AE9" s="993"/>
      <c r="AG9" s="67"/>
    </row>
    <row r="10" spans="1:33" s="68" customFormat="1" ht="14.25" customHeight="1">
      <c r="A10" s="414">
        <v>21</v>
      </c>
      <c r="B10" s="992">
        <v>27</v>
      </c>
      <c r="C10" s="1001"/>
      <c r="D10" s="997">
        <v>28</v>
      </c>
      <c r="E10" s="998"/>
      <c r="F10" s="997">
        <v>29</v>
      </c>
      <c r="G10" s="998"/>
      <c r="H10" s="997">
        <v>30</v>
      </c>
      <c r="I10" s="998"/>
      <c r="J10" s="997">
        <v>31</v>
      </c>
      <c r="K10" s="998"/>
      <c r="L10" s="997"/>
      <c r="M10" s="998"/>
      <c r="N10" s="997"/>
      <c r="O10" s="1017"/>
      <c r="P10" s="409"/>
      <c r="Q10" s="415">
        <v>23</v>
      </c>
      <c r="R10" s="992">
        <v>28</v>
      </c>
      <c r="S10" s="1001"/>
      <c r="T10" s="997">
        <v>29</v>
      </c>
      <c r="U10" s="998"/>
      <c r="V10" s="997">
        <v>30</v>
      </c>
      <c r="W10" s="998"/>
      <c r="X10" s="997">
        <v>31</v>
      </c>
      <c r="Y10" s="998"/>
      <c r="Z10" s="997"/>
      <c r="AA10" s="998"/>
      <c r="AB10" s="997"/>
      <c r="AC10" s="998"/>
      <c r="AD10" s="1002"/>
      <c r="AE10" s="1004"/>
      <c r="AG10" s="67"/>
    </row>
    <row r="11" spans="1:33" s="68" customFormat="1" ht="14.25" customHeight="1" thickBot="1">
      <c r="A11" s="411"/>
      <c r="B11" s="1018"/>
      <c r="C11" s="1019"/>
      <c r="D11" s="988"/>
      <c r="E11" s="994"/>
      <c r="F11" s="988"/>
      <c r="G11" s="994"/>
      <c r="H11" s="988"/>
      <c r="I11" s="994"/>
      <c r="J11" s="988"/>
      <c r="K11" s="994"/>
      <c r="L11" s="988"/>
      <c r="M11" s="994"/>
      <c r="N11" s="988"/>
      <c r="O11" s="989"/>
      <c r="P11" s="409"/>
      <c r="Q11" s="416"/>
      <c r="R11" s="988"/>
      <c r="S11" s="994"/>
      <c r="T11" s="988"/>
      <c r="U11" s="994"/>
      <c r="V11" s="988"/>
      <c r="W11" s="994"/>
      <c r="X11" s="988"/>
      <c r="Y11" s="994"/>
      <c r="Z11" s="988"/>
      <c r="AA11" s="994"/>
      <c r="AB11" s="988"/>
      <c r="AC11" s="994"/>
      <c r="AD11" s="988"/>
      <c r="AE11" s="989"/>
      <c r="AG11" s="67"/>
    </row>
    <row r="12" spans="1:33" s="68" customFormat="1" ht="14.25" customHeight="1">
      <c r="A12" s="417"/>
      <c r="B12" s="1012"/>
      <c r="C12" s="1013"/>
      <c r="D12" s="1012"/>
      <c r="E12" s="1013"/>
      <c r="F12" s="1012"/>
      <c r="G12" s="1013"/>
      <c r="H12" s="1008"/>
      <c r="I12" s="1009"/>
      <c r="J12" s="1008"/>
      <c r="K12" s="1009"/>
      <c r="L12" s="1012">
        <v>1</v>
      </c>
      <c r="M12" s="1013"/>
      <c r="N12" s="1012">
        <v>2</v>
      </c>
      <c r="O12" s="1052"/>
      <c r="P12" s="409"/>
      <c r="Q12" s="418"/>
      <c r="R12" s="1012"/>
      <c r="S12" s="1013"/>
      <c r="T12" s="1012"/>
      <c r="U12" s="1013"/>
      <c r="V12" s="1012"/>
      <c r="W12" s="1013"/>
      <c r="X12" s="1012"/>
      <c r="Y12" s="1013"/>
      <c r="Z12" s="1012">
        <v>1</v>
      </c>
      <c r="AA12" s="1013"/>
      <c r="AB12" s="1012">
        <v>2</v>
      </c>
      <c r="AC12" s="1013"/>
      <c r="AD12" s="1010">
        <v>3</v>
      </c>
      <c r="AE12" s="1011"/>
      <c r="AG12" s="67"/>
    </row>
    <row r="13" spans="1:33" s="68" customFormat="1" ht="14.25" customHeight="1">
      <c r="A13" s="411"/>
      <c r="B13" s="992">
        <v>3</v>
      </c>
      <c r="C13" s="1001"/>
      <c r="D13" s="997">
        <v>4</v>
      </c>
      <c r="E13" s="998"/>
      <c r="F13" s="997">
        <v>5</v>
      </c>
      <c r="G13" s="998"/>
      <c r="H13" s="997">
        <v>6</v>
      </c>
      <c r="I13" s="998"/>
      <c r="J13" s="992">
        <v>7</v>
      </c>
      <c r="K13" s="1001"/>
      <c r="L13" s="992">
        <v>8</v>
      </c>
      <c r="M13" s="1001"/>
      <c r="N13" s="990">
        <v>9</v>
      </c>
      <c r="O13" s="1005"/>
      <c r="P13" s="409"/>
      <c r="Q13" s="419"/>
      <c r="R13" s="992">
        <v>4</v>
      </c>
      <c r="S13" s="1001"/>
      <c r="T13" s="997">
        <v>5</v>
      </c>
      <c r="U13" s="998"/>
      <c r="V13" s="997">
        <v>6</v>
      </c>
      <c r="W13" s="998"/>
      <c r="X13" s="997">
        <v>7</v>
      </c>
      <c r="Y13" s="998"/>
      <c r="Z13" s="997">
        <v>8</v>
      </c>
      <c r="AA13" s="998"/>
      <c r="AB13" s="997">
        <v>9</v>
      </c>
      <c r="AC13" s="998"/>
      <c r="AD13" s="992">
        <v>10</v>
      </c>
      <c r="AE13" s="993"/>
      <c r="AG13" s="67"/>
    </row>
    <row r="14" spans="1:33" s="68" customFormat="1" ht="14.25" customHeight="1">
      <c r="A14" s="420">
        <v>2</v>
      </c>
      <c r="B14" s="990">
        <v>10</v>
      </c>
      <c r="C14" s="991"/>
      <c r="D14" s="990">
        <v>11</v>
      </c>
      <c r="E14" s="991"/>
      <c r="F14" s="992">
        <v>12</v>
      </c>
      <c r="G14" s="1001"/>
      <c r="H14" s="992">
        <v>13</v>
      </c>
      <c r="I14" s="1001"/>
      <c r="J14" s="992">
        <v>14</v>
      </c>
      <c r="K14" s="1001"/>
      <c r="L14" s="997">
        <v>15</v>
      </c>
      <c r="M14" s="998"/>
      <c r="N14" s="997">
        <v>16</v>
      </c>
      <c r="O14" s="1017"/>
      <c r="P14" s="409"/>
      <c r="Q14" s="421">
        <v>8</v>
      </c>
      <c r="R14" s="992">
        <v>11</v>
      </c>
      <c r="S14" s="1001"/>
      <c r="T14" s="997">
        <v>12</v>
      </c>
      <c r="U14" s="998"/>
      <c r="V14" s="997">
        <v>13</v>
      </c>
      <c r="W14" s="998"/>
      <c r="X14" s="997">
        <v>14</v>
      </c>
      <c r="Y14" s="998"/>
      <c r="Z14" s="997">
        <v>15</v>
      </c>
      <c r="AA14" s="998"/>
      <c r="AB14" s="997">
        <v>16</v>
      </c>
      <c r="AC14" s="998"/>
      <c r="AD14" s="992">
        <v>17</v>
      </c>
      <c r="AE14" s="993"/>
      <c r="AG14" s="67"/>
    </row>
    <row r="15" spans="1:33" s="68" customFormat="1" ht="14.25" customHeight="1">
      <c r="A15" s="420" t="s">
        <v>1014</v>
      </c>
      <c r="B15" s="992">
        <v>17</v>
      </c>
      <c r="C15" s="1001"/>
      <c r="D15" s="997">
        <v>18</v>
      </c>
      <c r="E15" s="998"/>
      <c r="F15" s="997">
        <v>19</v>
      </c>
      <c r="G15" s="998"/>
      <c r="H15" s="997">
        <v>20</v>
      </c>
      <c r="I15" s="998"/>
      <c r="J15" s="997">
        <v>21</v>
      </c>
      <c r="K15" s="998"/>
      <c r="L15" s="997">
        <v>22</v>
      </c>
      <c r="M15" s="998"/>
      <c r="N15" s="997">
        <v>23</v>
      </c>
      <c r="O15" s="1017"/>
      <c r="P15" s="409"/>
      <c r="Q15" s="419" t="s">
        <v>1014</v>
      </c>
      <c r="R15" s="992">
        <v>18</v>
      </c>
      <c r="S15" s="1001"/>
      <c r="T15" s="997">
        <v>19</v>
      </c>
      <c r="U15" s="998"/>
      <c r="V15" s="997">
        <v>20</v>
      </c>
      <c r="W15" s="998"/>
      <c r="X15" s="997">
        <v>21</v>
      </c>
      <c r="Y15" s="998"/>
      <c r="Z15" s="997">
        <v>22</v>
      </c>
      <c r="AA15" s="998"/>
      <c r="AB15" s="997">
        <v>23</v>
      </c>
      <c r="AC15" s="998"/>
      <c r="AD15" s="992">
        <v>24</v>
      </c>
      <c r="AE15" s="993"/>
      <c r="AG15" s="67"/>
    </row>
    <row r="16" spans="1:33" s="68" customFormat="1" ht="14.25" customHeight="1">
      <c r="A16" s="422">
        <v>17</v>
      </c>
      <c r="B16" s="992">
        <v>24</v>
      </c>
      <c r="C16" s="1001"/>
      <c r="D16" s="997">
        <v>25</v>
      </c>
      <c r="E16" s="998"/>
      <c r="F16" s="997">
        <v>26</v>
      </c>
      <c r="G16" s="998"/>
      <c r="H16" s="997">
        <v>27</v>
      </c>
      <c r="I16" s="998"/>
      <c r="J16" s="997">
        <v>28</v>
      </c>
      <c r="K16" s="998"/>
      <c r="L16" s="997"/>
      <c r="M16" s="998"/>
      <c r="N16" s="997"/>
      <c r="O16" s="1017"/>
      <c r="P16" s="409"/>
      <c r="Q16" s="414">
        <v>22</v>
      </c>
      <c r="R16" s="992">
        <v>25</v>
      </c>
      <c r="S16" s="1001"/>
      <c r="T16" s="997">
        <v>26</v>
      </c>
      <c r="U16" s="998"/>
      <c r="V16" s="997">
        <v>27</v>
      </c>
      <c r="W16" s="998"/>
      <c r="X16" s="997">
        <v>28</v>
      </c>
      <c r="Y16" s="998"/>
      <c r="Z16" s="997">
        <v>29</v>
      </c>
      <c r="AA16" s="998"/>
      <c r="AB16" s="997">
        <v>30</v>
      </c>
      <c r="AC16" s="998"/>
      <c r="AD16" s="992">
        <v>31</v>
      </c>
      <c r="AE16" s="993"/>
      <c r="AG16" s="67"/>
    </row>
    <row r="17" spans="1:33" s="68" customFormat="1" ht="14.25" customHeight="1" thickBot="1">
      <c r="A17" s="420"/>
      <c r="B17" s="988"/>
      <c r="C17" s="994"/>
      <c r="D17" s="988"/>
      <c r="E17" s="994"/>
      <c r="F17" s="988"/>
      <c r="G17" s="994"/>
      <c r="H17" s="988"/>
      <c r="I17" s="994"/>
      <c r="J17" s="988"/>
      <c r="K17" s="994"/>
      <c r="L17" s="988"/>
      <c r="M17" s="994"/>
      <c r="N17" s="988"/>
      <c r="O17" s="989"/>
      <c r="P17" s="423"/>
      <c r="Q17" s="424"/>
      <c r="R17" s="988"/>
      <c r="S17" s="994"/>
      <c r="T17" s="988"/>
      <c r="U17" s="994"/>
      <c r="V17" s="988"/>
      <c r="W17" s="994"/>
      <c r="X17" s="988"/>
      <c r="Y17" s="994"/>
      <c r="Z17" s="988"/>
      <c r="AA17" s="994"/>
      <c r="AB17" s="988"/>
      <c r="AC17" s="994"/>
      <c r="AD17" s="988"/>
      <c r="AE17" s="989"/>
      <c r="AG17" s="67"/>
    </row>
    <row r="18" spans="1:33" s="68" customFormat="1" ht="14.25" customHeight="1">
      <c r="A18" s="417"/>
      <c r="B18" s="1012"/>
      <c r="C18" s="1013"/>
      <c r="D18" s="1012"/>
      <c r="E18" s="1013"/>
      <c r="F18" s="1012"/>
      <c r="G18" s="1013"/>
      <c r="H18" s="1008"/>
      <c r="I18" s="1009"/>
      <c r="J18" s="1008"/>
      <c r="K18" s="1009"/>
      <c r="L18" s="1012">
        <v>1</v>
      </c>
      <c r="M18" s="1013"/>
      <c r="N18" s="1010">
        <v>2</v>
      </c>
      <c r="O18" s="1011"/>
      <c r="P18" s="409"/>
      <c r="Q18" s="412"/>
      <c r="R18" s="1010">
        <v>1</v>
      </c>
      <c r="S18" s="1024"/>
      <c r="T18" s="1012">
        <v>2</v>
      </c>
      <c r="U18" s="1013"/>
      <c r="V18" s="1012">
        <v>3</v>
      </c>
      <c r="W18" s="1013"/>
      <c r="X18" s="1012">
        <v>4</v>
      </c>
      <c r="Y18" s="1013"/>
      <c r="Z18" s="1012">
        <v>5</v>
      </c>
      <c r="AA18" s="1013"/>
      <c r="AB18" s="1012">
        <v>6</v>
      </c>
      <c r="AC18" s="1013"/>
      <c r="AD18" s="1010">
        <v>7</v>
      </c>
      <c r="AE18" s="1011"/>
      <c r="AG18" s="67"/>
    </row>
    <row r="19" spans="1:33" s="68" customFormat="1" ht="14.25" customHeight="1">
      <c r="A19" s="420"/>
      <c r="B19" s="992">
        <v>3</v>
      </c>
      <c r="C19" s="1001"/>
      <c r="D19" s="997">
        <v>4</v>
      </c>
      <c r="E19" s="998"/>
      <c r="F19" s="997">
        <v>5</v>
      </c>
      <c r="G19" s="998"/>
      <c r="H19" s="997">
        <v>6</v>
      </c>
      <c r="I19" s="998"/>
      <c r="J19" s="997">
        <v>7</v>
      </c>
      <c r="K19" s="998"/>
      <c r="L19" s="997">
        <v>8</v>
      </c>
      <c r="M19" s="998"/>
      <c r="N19" s="992">
        <v>9</v>
      </c>
      <c r="O19" s="993"/>
      <c r="P19" s="409"/>
      <c r="Q19" s="412"/>
      <c r="R19" s="992">
        <v>8</v>
      </c>
      <c r="S19" s="1001"/>
      <c r="T19" s="997">
        <v>9</v>
      </c>
      <c r="U19" s="998"/>
      <c r="V19" s="997">
        <v>10</v>
      </c>
      <c r="W19" s="998"/>
      <c r="X19" s="997">
        <v>11</v>
      </c>
      <c r="Y19" s="998"/>
      <c r="Z19" s="997">
        <v>12</v>
      </c>
      <c r="AA19" s="998"/>
      <c r="AB19" s="997">
        <v>13</v>
      </c>
      <c r="AC19" s="998"/>
      <c r="AD19" s="997">
        <v>14</v>
      </c>
      <c r="AE19" s="1017"/>
      <c r="AG19" s="67"/>
    </row>
    <row r="20" spans="1:33" s="68" customFormat="1" ht="14.25" customHeight="1">
      <c r="A20" s="420">
        <v>3</v>
      </c>
      <c r="B20" s="992">
        <v>10</v>
      </c>
      <c r="C20" s="1001"/>
      <c r="D20" s="997">
        <v>11</v>
      </c>
      <c r="E20" s="998"/>
      <c r="F20" s="997">
        <v>12</v>
      </c>
      <c r="G20" s="998"/>
      <c r="H20" s="997">
        <v>13</v>
      </c>
      <c r="I20" s="998"/>
      <c r="J20" s="997">
        <v>14</v>
      </c>
      <c r="K20" s="998"/>
      <c r="L20" s="997">
        <v>15</v>
      </c>
      <c r="M20" s="998"/>
      <c r="N20" s="992">
        <v>16</v>
      </c>
      <c r="O20" s="993"/>
      <c r="P20" s="409"/>
      <c r="Q20" s="413">
        <v>9</v>
      </c>
      <c r="R20" s="992">
        <v>15</v>
      </c>
      <c r="S20" s="1001"/>
      <c r="T20" s="997">
        <v>16</v>
      </c>
      <c r="U20" s="998"/>
      <c r="V20" s="997">
        <v>17</v>
      </c>
      <c r="W20" s="998"/>
      <c r="X20" s="992">
        <v>18</v>
      </c>
      <c r="Y20" s="1001"/>
      <c r="Z20" s="990">
        <v>19</v>
      </c>
      <c r="AA20" s="991"/>
      <c r="AB20" s="997">
        <v>20</v>
      </c>
      <c r="AC20" s="998"/>
      <c r="AD20" s="997">
        <v>21</v>
      </c>
      <c r="AE20" s="1017"/>
      <c r="AG20" s="67"/>
    </row>
    <row r="21" spans="1:33" s="68" customFormat="1" ht="14.25" customHeight="1">
      <c r="A21" s="420" t="s">
        <v>1014</v>
      </c>
      <c r="B21" s="992">
        <v>17</v>
      </c>
      <c r="C21" s="1001"/>
      <c r="D21" s="997">
        <v>18</v>
      </c>
      <c r="E21" s="998"/>
      <c r="F21" s="997">
        <v>19</v>
      </c>
      <c r="G21" s="998"/>
      <c r="H21" s="997">
        <v>20</v>
      </c>
      <c r="I21" s="998"/>
      <c r="J21" s="997">
        <v>21</v>
      </c>
      <c r="K21" s="998"/>
      <c r="L21" s="997">
        <v>22</v>
      </c>
      <c r="M21" s="998"/>
      <c r="N21" s="992">
        <v>23</v>
      </c>
      <c r="O21" s="993"/>
      <c r="P21" s="409"/>
      <c r="Q21" s="425" t="s">
        <v>1014</v>
      </c>
      <c r="R21" s="992">
        <v>22</v>
      </c>
      <c r="S21" s="1001"/>
      <c r="T21" s="997">
        <v>23</v>
      </c>
      <c r="U21" s="998"/>
      <c r="V21" s="997">
        <v>24</v>
      </c>
      <c r="W21" s="998"/>
      <c r="X21" s="997">
        <v>25</v>
      </c>
      <c r="Y21" s="998"/>
      <c r="Z21" s="997">
        <v>26</v>
      </c>
      <c r="AA21" s="998"/>
      <c r="AB21" s="997">
        <v>27</v>
      </c>
      <c r="AC21" s="998"/>
      <c r="AD21" s="997">
        <v>28</v>
      </c>
      <c r="AE21" s="1017"/>
      <c r="AG21" s="67"/>
    </row>
    <row r="22" spans="1:33" s="68" customFormat="1" ht="14.25" customHeight="1">
      <c r="A22" s="422">
        <v>21</v>
      </c>
      <c r="B22" s="992">
        <v>24</v>
      </c>
      <c r="C22" s="1001"/>
      <c r="D22" s="997">
        <v>25</v>
      </c>
      <c r="E22" s="998"/>
      <c r="F22" s="997">
        <v>26</v>
      </c>
      <c r="G22" s="998"/>
      <c r="H22" s="997">
        <v>27</v>
      </c>
      <c r="I22" s="998"/>
      <c r="J22" s="997">
        <v>28</v>
      </c>
      <c r="K22" s="998"/>
      <c r="L22" s="997">
        <v>29</v>
      </c>
      <c r="M22" s="998"/>
      <c r="N22" s="992">
        <v>30</v>
      </c>
      <c r="O22" s="993"/>
      <c r="P22" s="409"/>
      <c r="Q22" s="415">
        <v>21</v>
      </c>
      <c r="R22" s="992">
        <v>29</v>
      </c>
      <c r="S22" s="1001"/>
      <c r="T22" s="992">
        <v>30</v>
      </c>
      <c r="U22" s="1001"/>
      <c r="V22" s="997"/>
      <c r="W22" s="998"/>
      <c r="X22" s="997"/>
      <c r="Y22" s="998"/>
      <c r="Z22" s="997"/>
      <c r="AA22" s="998"/>
      <c r="AB22" s="997"/>
      <c r="AC22" s="998"/>
      <c r="AD22" s="997"/>
      <c r="AE22" s="1017"/>
      <c r="AG22" s="67"/>
    </row>
    <row r="23" spans="1:33" s="68" customFormat="1" ht="14.25" customHeight="1" thickBot="1">
      <c r="A23" s="426"/>
      <c r="B23" s="999">
        <v>31</v>
      </c>
      <c r="C23" s="1000"/>
      <c r="D23" s="988"/>
      <c r="E23" s="994"/>
      <c r="F23" s="988"/>
      <c r="G23" s="994"/>
      <c r="H23" s="988"/>
      <c r="I23" s="994"/>
      <c r="J23" s="988"/>
      <c r="K23" s="994"/>
      <c r="L23" s="988"/>
      <c r="M23" s="994"/>
      <c r="N23" s="988"/>
      <c r="O23" s="989"/>
      <c r="P23" s="423"/>
      <c r="Q23" s="416"/>
      <c r="R23" s="995"/>
      <c r="S23" s="996"/>
      <c r="T23" s="988"/>
      <c r="U23" s="994"/>
      <c r="V23" s="988"/>
      <c r="W23" s="994"/>
      <c r="X23" s="988"/>
      <c r="Y23" s="994"/>
      <c r="Z23" s="988"/>
      <c r="AA23" s="994"/>
      <c r="AB23" s="988"/>
      <c r="AC23" s="994"/>
      <c r="AD23" s="988"/>
      <c r="AE23" s="989"/>
      <c r="AG23" s="67"/>
    </row>
    <row r="24" spans="1:33" s="68" customFormat="1" ht="14.25" customHeight="1">
      <c r="A24" s="417"/>
      <c r="B24" s="1008"/>
      <c r="C24" s="1009"/>
      <c r="D24" s="1012">
        <v>1</v>
      </c>
      <c r="E24" s="1013"/>
      <c r="F24" s="1012">
        <v>2</v>
      </c>
      <c r="G24" s="1013"/>
      <c r="H24" s="1010">
        <v>3</v>
      </c>
      <c r="I24" s="1024"/>
      <c r="J24" s="1022">
        <v>4</v>
      </c>
      <c r="K24" s="1023"/>
      <c r="L24" s="1008">
        <v>5</v>
      </c>
      <c r="M24" s="1009"/>
      <c r="N24" s="1012">
        <v>6</v>
      </c>
      <c r="O24" s="1052"/>
      <c r="P24" s="409"/>
      <c r="Q24" s="410"/>
      <c r="R24" s="1008"/>
      <c r="S24" s="1016"/>
      <c r="T24" s="1012"/>
      <c r="U24" s="1013"/>
      <c r="V24" s="1022">
        <v>1</v>
      </c>
      <c r="W24" s="1023"/>
      <c r="X24" s="1022">
        <v>2</v>
      </c>
      <c r="Y24" s="1023"/>
      <c r="Z24" s="1022">
        <v>3</v>
      </c>
      <c r="AA24" s="1023"/>
      <c r="AB24" s="1012">
        <v>4</v>
      </c>
      <c r="AC24" s="1013"/>
      <c r="AD24" s="1012">
        <v>5</v>
      </c>
      <c r="AE24" s="1052"/>
      <c r="AG24" s="67"/>
    </row>
    <row r="25" spans="1:33" s="68" customFormat="1" ht="14.25" customHeight="1">
      <c r="A25" s="420"/>
      <c r="B25" s="992">
        <v>7</v>
      </c>
      <c r="C25" s="1001"/>
      <c r="D25" s="997">
        <v>8</v>
      </c>
      <c r="E25" s="998"/>
      <c r="F25" s="997">
        <v>9</v>
      </c>
      <c r="G25" s="998"/>
      <c r="H25" s="997">
        <v>10</v>
      </c>
      <c r="I25" s="998"/>
      <c r="J25" s="997">
        <v>11</v>
      </c>
      <c r="K25" s="998"/>
      <c r="L25" s="997">
        <v>12</v>
      </c>
      <c r="M25" s="998"/>
      <c r="N25" s="992">
        <v>13</v>
      </c>
      <c r="O25" s="993"/>
      <c r="P25" s="409"/>
      <c r="Q25" s="412"/>
      <c r="R25" s="992">
        <v>6</v>
      </c>
      <c r="S25" s="1001"/>
      <c r="T25" s="997">
        <v>7</v>
      </c>
      <c r="U25" s="998"/>
      <c r="V25" s="997">
        <v>8</v>
      </c>
      <c r="W25" s="998"/>
      <c r="X25" s="997">
        <v>9</v>
      </c>
      <c r="Y25" s="998"/>
      <c r="Z25" s="997">
        <v>10</v>
      </c>
      <c r="AA25" s="998"/>
      <c r="AB25" s="997">
        <v>11</v>
      </c>
      <c r="AC25" s="998"/>
      <c r="AD25" s="997">
        <v>12</v>
      </c>
      <c r="AE25" s="1017"/>
      <c r="AG25" s="67"/>
    </row>
    <row r="26" spans="1:33" s="68" customFormat="1" ht="14.25" customHeight="1">
      <c r="A26" s="420">
        <v>4</v>
      </c>
      <c r="B26" s="992">
        <v>14</v>
      </c>
      <c r="C26" s="1001"/>
      <c r="D26" s="997">
        <v>15</v>
      </c>
      <c r="E26" s="998"/>
      <c r="F26" s="997">
        <v>16</v>
      </c>
      <c r="G26" s="998"/>
      <c r="H26" s="997">
        <v>17</v>
      </c>
      <c r="I26" s="998"/>
      <c r="J26" s="997">
        <v>18</v>
      </c>
      <c r="K26" s="998"/>
      <c r="L26" s="997">
        <v>19</v>
      </c>
      <c r="M26" s="998"/>
      <c r="N26" s="992">
        <v>20</v>
      </c>
      <c r="O26" s="993"/>
      <c r="P26" s="409"/>
      <c r="Q26" s="413">
        <v>10</v>
      </c>
      <c r="R26" s="992">
        <v>13</v>
      </c>
      <c r="S26" s="1001"/>
      <c r="T26" s="997">
        <v>14</v>
      </c>
      <c r="U26" s="998"/>
      <c r="V26" s="997">
        <v>15</v>
      </c>
      <c r="W26" s="998"/>
      <c r="X26" s="997">
        <v>16</v>
      </c>
      <c r="Y26" s="998"/>
      <c r="Z26" s="997">
        <v>17</v>
      </c>
      <c r="AA26" s="998"/>
      <c r="AB26" s="997">
        <v>18</v>
      </c>
      <c r="AC26" s="998"/>
      <c r="AD26" s="992">
        <v>19</v>
      </c>
      <c r="AE26" s="993"/>
      <c r="AG26" s="67"/>
    </row>
    <row r="27" spans="1:33" s="68" customFormat="1" ht="14.25" customHeight="1">
      <c r="A27" s="420" t="s">
        <v>1014</v>
      </c>
      <c r="B27" s="992">
        <v>21</v>
      </c>
      <c r="C27" s="1001"/>
      <c r="D27" s="997">
        <v>22</v>
      </c>
      <c r="E27" s="998"/>
      <c r="F27" s="997">
        <v>23</v>
      </c>
      <c r="G27" s="998"/>
      <c r="H27" s="997">
        <v>24</v>
      </c>
      <c r="I27" s="998"/>
      <c r="J27" s="997">
        <v>25</v>
      </c>
      <c r="K27" s="998"/>
      <c r="L27" s="997">
        <v>26</v>
      </c>
      <c r="M27" s="998"/>
      <c r="N27" s="997">
        <v>27</v>
      </c>
      <c r="O27" s="1017"/>
      <c r="P27" s="409"/>
      <c r="Q27" s="425" t="s">
        <v>1014</v>
      </c>
      <c r="R27" s="992">
        <v>20</v>
      </c>
      <c r="S27" s="1001"/>
      <c r="T27" s="997">
        <v>21</v>
      </c>
      <c r="U27" s="998"/>
      <c r="V27" s="997">
        <v>22</v>
      </c>
      <c r="W27" s="998"/>
      <c r="X27" s="997">
        <v>23</v>
      </c>
      <c r="Y27" s="998"/>
      <c r="Z27" s="997">
        <v>24</v>
      </c>
      <c r="AA27" s="998"/>
      <c r="AB27" s="997">
        <v>25</v>
      </c>
      <c r="AC27" s="998"/>
      <c r="AD27" s="992">
        <v>26</v>
      </c>
      <c r="AE27" s="993"/>
      <c r="AG27" s="67"/>
    </row>
    <row r="28" spans="1:33" s="68" customFormat="1" ht="14.25" customHeight="1">
      <c r="A28" s="422">
        <v>20</v>
      </c>
      <c r="B28" s="992">
        <v>28</v>
      </c>
      <c r="C28" s="1001"/>
      <c r="D28" s="992">
        <v>29</v>
      </c>
      <c r="E28" s="1001"/>
      <c r="F28" s="992">
        <v>30</v>
      </c>
      <c r="G28" s="1001"/>
      <c r="H28" s="997"/>
      <c r="I28" s="998"/>
      <c r="J28" s="997"/>
      <c r="K28" s="998"/>
      <c r="L28" s="997"/>
      <c r="M28" s="998"/>
      <c r="N28" s="1002"/>
      <c r="O28" s="1004"/>
      <c r="P28" s="409"/>
      <c r="Q28" s="415">
        <v>22</v>
      </c>
      <c r="R28" s="992">
        <v>27</v>
      </c>
      <c r="S28" s="1001"/>
      <c r="T28" s="997">
        <v>28</v>
      </c>
      <c r="U28" s="998"/>
      <c r="V28" s="997">
        <v>29</v>
      </c>
      <c r="W28" s="998"/>
      <c r="X28" s="997">
        <v>30</v>
      </c>
      <c r="Y28" s="998"/>
      <c r="Z28" s="997">
        <v>31</v>
      </c>
      <c r="AA28" s="998"/>
      <c r="AB28" s="997"/>
      <c r="AC28" s="998"/>
      <c r="AD28" s="997"/>
      <c r="AE28" s="1017"/>
      <c r="AG28" s="67"/>
    </row>
    <row r="29" spans="1:33" s="68" customFormat="1" ht="14.25" customHeight="1" thickBot="1">
      <c r="A29" s="426"/>
      <c r="B29" s="988"/>
      <c r="C29" s="994"/>
      <c r="D29" s="988"/>
      <c r="E29" s="994"/>
      <c r="F29" s="988"/>
      <c r="G29" s="994"/>
      <c r="H29" s="988"/>
      <c r="I29" s="994"/>
      <c r="J29" s="988"/>
      <c r="K29" s="994"/>
      <c r="L29" s="988"/>
      <c r="M29" s="994"/>
      <c r="N29" s="988"/>
      <c r="O29" s="989"/>
      <c r="P29" s="423"/>
      <c r="Q29" s="416"/>
      <c r="R29" s="1018"/>
      <c r="S29" s="1019"/>
      <c r="T29" s="988"/>
      <c r="U29" s="994"/>
      <c r="V29" s="988"/>
      <c r="W29" s="994"/>
      <c r="X29" s="988"/>
      <c r="Y29" s="994"/>
      <c r="Z29" s="988"/>
      <c r="AA29" s="994"/>
      <c r="AB29" s="988"/>
      <c r="AC29" s="994"/>
      <c r="AD29" s="988"/>
      <c r="AE29" s="989"/>
      <c r="AG29" s="67"/>
    </row>
    <row r="30" spans="1:33" s="68" customFormat="1" ht="14.25" customHeight="1">
      <c r="A30" s="417"/>
      <c r="B30" s="1012"/>
      <c r="C30" s="1013"/>
      <c r="D30" s="1012"/>
      <c r="E30" s="1013"/>
      <c r="F30" s="1012"/>
      <c r="G30" s="1013"/>
      <c r="H30" s="1022">
        <v>1</v>
      </c>
      <c r="I30" s="1023"/>
      <c r="J30" s="1010">
        <v>2</v>
      </c>
      <c r="K30" s="1024"/>
      <c r="L30" s="1012">
        <v>3</v>
      </c>
      <c r="M30" s="1013"/>
      <c r="N30" s="1012">
        <v>4</v>
      </c>
      <c r="O30" s="1052"/>
      <c r="P30" s="409"/>
      <c r="Q30" s="410"/>
      <c r="R30" s="1012"/>
      <c r="S30" s="1013"/>
      <c r="T30" s="1012"/>
      <c r="U30" s="1013"/>
      <c r="V30" s="1012"/>
      <c r="W30" s="1013"/>
      <c r="X30" s="1008"/>
      <c r="Y30" s="1009"/>
      <c r="Z30" s="1008"/>
      <c r="AA30" s="1009"/>
      <c r="AB30" s="1012">
        <v>1</v>
      </c>
      <c r="AC30" s="1013"/>
      <c r="AD30" s="1010">
        <v>2</v>
      </c>
      <c r="AE30" s="1011"/>
      <c r="AG30" s="67"/>
    </row>
    <row r="31" spans="1:33" s="68" customFormat="1" ht="14.25" customHeight="1">
      <c r="A31" s="420"/>
      <c r="B31" s="992">
        <v>5</v>
      </c>
      <c r="C31" s="1001"/>
      <c r="D31" s="997">
        <v>6</v>
      </c>
      <c r="E31" s="998"/>
      <c r="F31" s="997">
        <v>7</v>
      </c>
      <c r="G31" s="998"/>
      <c r="H31" s="997">
        <v>8</v>
      </c>
      <c r="I31" s="998"/>
      <c r="J31" s="997">
        <v>9</v>
      </c>
      <c r="K31" s="998"/>
      <c r="L31" s="997">
        <v>10</v>
      </c>
      <c r="M31" s="998"/>
      <c r="N31" s="992">
        <v>11</v>
      </c>
      <c r="O31" s="993"/>
      <c r="P31" s="409"/>
      <c r="Q31" s="412"/>
      <c r="R31" s="992">
        <v>3</v>
      </c>
      <c r="S31" s="1001"/>
      <c r="T31" s="997">
        <v>4</v>
      </c>
      <c r="U31" s="998"/>
      <c r="V31" s="997">
        <v>5</v>
      </c>
      <c r="W31" s="998"/>
      <c r="X31" s="997">
        <v>6</v>
      </c>
      <c r="Y31" s="998"/>
      <c r="Z31" s="997">
        <v>7</v>
      </c>
      <c r="AA31" s="998"/>
      <c r="AB31" s="997">
        <v>8</v>
      </c>
      <c r="AC31" s="998"/>
      <c r="AD31" s="992">
        <v>9</v>
      </c>
      <c r="AE31" s="993"/>
      <c r="AG31" s="67"/>
    </row>
    <row r="32" spans="1:33" s="68" customFormat="1" ht="14.25" customHeight="1">
      <c r="A32" s="420">
        <v>5</v>
      </c>
      <c r="B32" s="992">
        <v>12</v>
      </c>
      <c r="C32" s="1001"/>
      <c r="D32" s="997">
        <v>13</v>
      </c>
      <c r="E32" s="998"/>
      <c r="F32" s="997">
        <v>14</v>
      </c>
      <c r="G32" s="998"/>
      <c r="H32" s="997">
        <v>15</v>
      </c>
      <c r="I32" s="998"/>
      <c r="J32" s="997">
        <v>16</v>
      </c>
      <c r="K32" s="998"/>
      <c r="L32" s="997">
        <v>17</v>
      </c>
      <c r="M32" s="998"/>
      <c r="N32" s="992">
        <v>18</v>
      </c>
      <c r="O32" s="993"/>
      <c r="P32" s="409"/>
      <c r="Q32" s="413">
        <v>11</v>
      </c>
      <c r="R32" s="992">
        <v>10</v>
      </c>
      <c r="S32" s="1001"/>
      <c r="T32" s="997">
        <v>11</v>
      </c>
      <c r="U32" s="998"/>
      <c r="V32" s="997">
        <v>12</v>
      </c>
      <c r="W32" s="998"/>
      <c r="X32" s="997">
        <v>13</v>
      </c>
      <c r="Y32" s="998"/>
      <c r="Z32" s="997">
        <v>14</v>
      </c>
      <c r="AA32" s="998"/>
      <c r="AB32" s="997">
        <v>15</v>
      </c>
      <c r="AC32" s="998"/>
      <c r="AD32" s="992">
        <v>16</v>
      </c>
      <c r="AE32" s="993"/>
      <c r="AG32" s="67"/>
    </row>
    <row r="33" spans="1:34" s="68" customFormat="1" ht="14.25" customHeight="1">
      <c r="A33" s="420" t="s">
        <v>1014</v>
      </c>
      <c r="B33" s="992">
        <v>19</v>
      </c>
      <c r="C33" s="1001"/>
      <c r="D33" s="997">
        <v>20</v>
      </c>
      <c r="E33" s="998"/>
      <c r="F33" s="997">
        <v>21</v>
      </c>
      <c r="G33" s="998"/>
      <c r="H33" s="997">
        <v>22</v>
      </c>
      <c r="I33" s="998"/>
      <c r="J33" s="997">
        <v>23</v>
      </c>
      <c r="K33" s="998"/>
      <c r="L33" s="997">
        <v>24</v>
      </c>
      <c r="M33" s="998"/>
      <c r="N33" s="992">
        <v>25</v>
      </c>
      <c r="O33" s="993"/>
      <c r="P33" s="409"/>
      <c r="Q33" s="425" t="s">
        <v>1014</v>
      </c>
      <c r="R33" s="992">
        <v>17</v>
      </c>
      <c r="S33" s="1001"/>
      <c r="T33" s="997">
        <v>18</v>
      </c>
      <c r="U33" s="998"/>
      <c r="V33" s="997">
        <v>19</v>
      </c>
      <c r="W33" s="998"/>
      <c r="X33" s="997">
        <v>20</v>
      </c>
      <c r="Y33" s="998"/>
      <c r="Z33" s="997">
        <v>21</v>
      </c>
      <c r="AA33" s="998"/>
      <c r="AB33" s="997">
        <v>22</v>
      </c>
      <c r="AC33" s="998"/>
      <c r="AD33" s="992">
        <v>23</v>
      </c>
      <c r="AE33" s="993"/>
      <c r="AG33" s="67"/>
    </row>
    <row r="34" spans="1:34" s="68" customFormat="1" ht="14.25" customHeight="1">
      <c r="A34" s="422">
        <v>22</v>
      </c>
      <c r="B34" s="992">
        <v>26</v>
      </c>
      <c r="C34" s="1001"/>
      <c r="D34" s="997">
        <v>27</v>
      </c>
      <c r="E34" s="998"/>
      <c r="F34" s="997">
        <v>28</v>
      </c>
      <c r="G34" s="998"/>
      <c r="H34" s="1002">
        <v>29</v>
      </c>
      <c r="I34" s="1003"/>
      <c r="J34" s="1002">
        <v>30</v>
      </c>
      <c r="K34" s="1003"/>
      <c r="L34" s="997">
        <v>31</v>
      </c>
      <c r="M34" s="998"/>
      <c r="N34" s="997"/>
      <c r="O34" s="1017"/>
      <c r="P34" s="409"/>
      <c r="Q34" s="415">
        <v>21</v>
      </c>
      <c r="R34" s="992">
        <v>24</v>
      </c>
      <c r="S34" s="1001"/>
      <c r="T34" s="997">
        <v>25</v>
      </c>
      <c r="U34" s="998"/>
      <c r="V34" s="997">
        <v>26</v>
      </c>
      <c r="W34" s="998"/>
      <c r="X34" s="997">
        <v>27</v>
      </c>
      <c r="Y34" s="998"/>
      <c r="Z34" s="997">
        <v>28</v>
      </c>
      <c r="AA34" s="998"/>
      <c r="AB34" s="997">
        <v>29</v>
      </c>
      <c r="AC34" s="998"/>
      <c r="AD34" s="992">
        <v>30</v>
      </c>
      <c r="AE34" s="993"/>
      <c r="AG34" s="67"/>
    </row>
    <row r="35" spans="1:34" s="68" customFormat="1" ht="14.25" customHeight="1" thickBot="1">
      <c r="A35" s="426"/>
      <c r="B35" s="988"/>
      <c r="C35" s="994"/>
      <c r="D35" s="988"/>
      <c r="E35" s="994"/>
      <c r="F35" s="988"/>
      <c r="G35" s="994"/>
      <c r="H35" s="988"/>
      <c r="I35" s="994"/>
      <c r="J35" s="988"/>
      <c r="K35" s="994"/>
      <c r="L35" s="988"/>
      <c r="M35" s="994"/>
      <c r="N35" s="988"/>
      <c r="O35" s="989"/>
      <c r="P35" s="423"/>
      <c r="Q35" s="416"/>
      <c r="R35" s="988"/>
      <c r="S35" s="994"/>
      <c r="T35" s="988"/>
      <c r="U35" s="994"/>
      <c r="V35" s="988"/>
      <c r="W35" s="994"/>
      <c r="X35" s="988"/>
      <c r="Y35" s="994"/>
      <c r="Z35" s="988"/>
      <c r="AA35" s="994"/>
      <c r="AB35" s="988"/>
      <c r="AC35" s="994"/>
      <c r="AD35" s="988"/>
      <c r="AE35" s="989"/>
      <c r="AG35" s="67"/>
    </row>
    <row r="36" spans="1:34" s="68" customFormat="1" ht="14.25" customHeight="1">
      <c r="A36" s="417"/>
      <c r="B36" s="1012"/>
      <c r="C36" s="1013"/>
      <c r="D36" s="1012"/>
      <c r="E36" s="1013"/>
      <c r="F36" s="1012"/>
      <c r="G36" s="1013"/>
      <c r="H36" s="1012"/>
      <c r="I36" s="1013"/>
      <c r="J36" s="1012"/>
      <c r="K36" s="1013"/>
      <c r="L36" s="1012"/>
      <c r="M36" s="1013"/>
      <c r="N36" s="1010">
        <v>1</v>
      </c>
      <c r="O36" s="1011"/>
      <c r="P36" s="409"/>
      <c r="Q36" s="427"/>
      <c r="R36" s="1010">
        <v>1</v>
      </c>
      <c r="S36" s="1024"/>
      <c r="T36" s="1012">
        <v>2</v>
      </c>
      <c r="U36" s="1013"/>
      <c r="V36" s="1012">
        <v>3</v>
      </c>
      <c r="W36" s="1013"/>
      <c r="X36" s="1012">
        <v>4</v>
      </c>
      <c r="Y36" s="1013"/>
      <c r="Z36" s="1012">
        <v>5</v>
      </c>
      <c r="AA36" s="1013"/>
      <c r="AB36" s="1012">
        <v>6</v>
      </c>
      <c r="AC36" s="1013"/>
      <c r="AD36" s="1010">
        <v>7</v>
      </c>
      <c r="AE36" s="1011"/>
      <c r="AG36" s="67"/>
    </row>
    <row r="37" spans="1:34" s="68" customFormat="1" ht="14.25" customHeight="1">
      <c r="A37" s="420"/>
      <c r="B37" s="992">
        <v>2</v>
      </c>
      <c r="C37" s="1001"/>
      <c r="D37" s="997">
        <v>3</v>
      </c>
      <c r="E37" s="998"/>
      <c r="F37" s="997">
        <v>4</v>
      </c>
      <c r="G37" s="998"/>
      <c r="H37" s="997">
        <v>5</v>
      </c>
      <c r="I37" s="998"/>
      <c r="J37" s="997">
        <v>6</v>
      </c>
      <c r="K37" s="998"/>
      <c r="L37" s="997">
        <v>7</v>
      </c>
      <c r="M37" s="998"/>
      <c r="N37" s="997">
        <v>8</v>
      </c>
      <c r="O37" s="1017"/>
      <c r="P37" s="409"/>
      <c r="Q37" s="428"/>
      <c r="R37" s="992">
        <v>8</v>
      </c>
      <c r="S37" s="1001"/>
      <c r="T37" s="997">
        <v>9</v>
      </c>
      <c r="U37" s="998"/>
      <c r="V37" s="997">
        <v>10</v>
      </c>
      <c r="W37" s="998"/>
      <c r="X37" s="997">
        <v>11</v>
      </c>
      <c r="Y37" s="998"/>
      <c r="Z37" s="997">
        <v>12</v>
      </c>
      <c r="AA37" s="998"/>
      <c r="AB37" s="997">
        <v>13</v>
      </c>
      <c r="AC37" s="998"/>
      <c r="AD37" s="992">
        <v>14</v>
      </c>
      <c r="AE37" s="993"/>
      <c r="AG37" s="67"/>
    </row>
    <row r="38" spans="1:34" s="68" customFormat="1" ht="14.25" customHeight="1">
      <c r="A38" s="420">
        <v>6</v>
      </c>
      <c r="B38" s="992">
        <v>9</v>
      </c>
      <c r="C38" s="1001"/>
      <c r="D38" s="992">
        <v>10</v>
      </c>
      <c r="E38" s="1001"/>
      <c r="F38" s="992">
        <v>11</v>
      </c>
      <c r="G38" s="1001"/>
      <c r="H38" s="990">
        <v>12</v>
      </c>
      <c r="I38" s="991"/>
      <c r="J38" s="997">
        <v>13</v>
      </c>
      <c r="K38" s="998"/>
      <c r="L38" s="997">
        <v>14</v>
      </c>
      <c r="M38" s="998"/>
      <c r="N38" s="1030">
        <v>15</v>
      </c>
      <c r="O38" s="1017"/>
      <c r="P38" s="409"/>
      <c r="Q38" s="429">
        <v>12</v>
      </c>
      <c r="R38" s="992">
        <v>15</v>
      </c>
      <c r="S38" s="1001"/>
      <c r="T38" s="997">
        <v>16</v>
      </c>
      <c r="U38" s="998"/>
      <c r="V38" s="997">
        <v>17</v>
      </c>
      <c r="W38" s="998"/>
      <c r="X38" s="997">
        <v>18</v>
      </c>
      <c r="Y38" s="998"/>
      <c r="Z38" s="997">
        <v>19</v>
      </c>
      <c r="AA38" s="998"/>
      <c r="AB38" s="997">
        <v>20</v>
      </c>
      <c r="AC38" s="998"/>
      <c r="AD38" s="992">
        <v>21</v>
      </c>
      <c r="AE38" s="993"/>
      <c r="AG38" s="67"/>
    </row>
    <row r="39" spans="1:34" s="68" customFormat="1" ht="14.25" customHeight="1">
      <c r="A39" s="420" t="s">
        <v>1014</v>
      </c>
      <c r="B39" s="992">
        <v>16</v>
      </c>
      <c r="C39" s="1001"/>
      <c r="D39" s="997">
        <v>17</v>
      </c>
      <c r="E39" s="998"/>
      <c r="F39" s="997">
        <v>18</v>
      </c>
      <c r="G39" s="998"/>
      <c r="H39" s="997">
        <v>19</v>
      </c>
      <c r="I39" s="998"/>
      <c r="J39" s="997">
        <v>20</v>
      </c>
      <c r="K39" s="998"/>
      <c r="L39" s="997">
        <v>21</v>
      </c>
      <c r="M39" s="998"/>
      <c r="N39" s="997">
        <v>22</v>
      </c>
      <c r="O39" s="1017"/>
      <c r="P39" s="409"/>
      <c r="Q39" s="419" t="s">
        <v>1014</v>
      </c>
      <c r="R39" s="992">
        <v>22</v>
      </c>
      <c r="S39" s="1001"/>
      <c r="T39" s="997">
        <v>23</v>
      </c>
      <c r="U39" s="998"/>
      <c r="V39" s="997">
        <v>24</v>
      </c>
      <c r="W39" s="998"/>
      <c r="X39" s="997">
        <v>25</v>
      </c>
      <c r="Y39" s="998"/>
      <c r="Z39" s="997">
        <v>26</v>
      </c>
      <c r="AA39" s="998"/>
      <c r="AB39" s="997">
        <v>27</v>
      </c>
      <c r="AC39" s="998"/>
      <c r="AD39" s="992">
        <v>28</v>
      </c>
      <c r="AE39" s="993"/>
      <c r="AG39" s="67"/>
    </row>
    <row r="40" spans="1:34" s="68" customFormat="1" ht="14.25" customHeight="1">
      <c r="A40" s="422">
        <v>20</v>
      </c>
      <c r="B40" s="992">
        <v>23</v>
      </c>
      <c r="C40" s="1001"/>
      <c r="D40" s="997">
        <v>24</v>
      </c>
      <c r="E40" s="998"/>
      <c r="F40" s="997">
        <v>25</v>
      </c>
      <c r="G40" s="998"/>
      <c r="H40" s="997">
        <v>26</v>
      </c>
      <c r="I40" s="998"/>
      <c r="J40" s="997">
        <v>27</v>
      </c>
      <c r="K40" s="998"/>
      <c r="L40" s="997">
        <v>28</v>
      </c>
      <c r="M40" s="998"/>
      <c r="N40" s="992">
        <v>29</v>
      </c>
      <c r="O40" s="993"/>
      <c r="P40" s="409"/>
      <c r="Q40" s="430">
        <v>20</v>
      </c>
      <c r="R40" s="992">
        <v>29</v>
      </c>
      <c r="S40" s="1001"/>
      <c r="T40" s="992">
        <v>30</v>
      </c>
      <c r="U40" s="1001"/>
      <c r="V40" s="992">
        <v>31</v>
      </c>
      <c r="W40" s="1001"/>
      <c r="X40" s="1020"/>
      <c r="Y40" s="1021"/>
      <c r="Z40" s="997"/>
      <c r="AA40" s="998"/>
      <c r="AB40" s="997"/>
      <c r="AC40" s="998"/>
      <c r="AD40" s="997"/>
      <c r="AE40" s="1017"/>
      <c r="AG40" s="67"/>
    </row>
    <row r="41" spans="1:34" s="68" customFormat="1" ht="14.25" customHeight="1" thickBot="1">
      <c r="A41" s="431"/>
      <c r="B41" s="999">
        <v>30</v>
      </c>
      <c r="C41" s="1000"/>
      <c r="D41" s="988"/>
      <c r="E41" s="994"/>
      <c r="F41" s="988"/>
      <c r="G41" s="994"/>
      <c r="H41" s="988"/>
      <c r="I41" s="994"/>
      <c r="J41" s="988"/>
      <c r="K41" s="994"/>
      <c r="L41" s="988"/>
      <c r="M41" s="994"/>
      <c r="N41" s="988"/>
      <c r="O41" s="989"/>
      <c r="P41" s="423"/>
      <c r="Q41" s="432"/>
      <c r="R41" s="995"/>
      <c r="S41" s="996"/>
      <c r="T41" s="988"/>
      <c r="U41" s="994"/>
      <c r="V41" s="988"/>
      <c r="W41" s="994"/>
      <c r="X41" s="988"/>
      <c r="Y41" s="994"/>
      <c r="Z41" s="988"/>
      <c r="AA41" s="994"/>
      <c r="AB41" s="988"/>
      <c r="AC41" s="994"/>
      <c r="AD41" s="988"/>
      <c r="AE41" s="989"/>
      <c r="AG41" s="67"/>
    </row>
    <row r="42" spans="1:34" s="150" customFormat="1" ht="7.5" customHeight="1" thickBot="1">
      <c r="A42" s="433"/>
      <c r="B42" s="434"/>
      <c r="C42" s="434"/>
      <c r="D42" s="434"/>
      <c r="E42" s="434"/>
      <c r="F42" s="434"/>
      <c r="G42" s="434"/>
      <c r="H42" s="434"/>
      <c r="I42" s="434"/>
      <c r="J42" s="434"/>
      <c r="K42" s="434"/>
      <c r="L42" s="434"/>
      <c r="M42" s="434"/>
      <c r="N42" s="434"/>
      <c r="O42" s="434"/>
      <c r="P42" s="435"/>
      <c r="Q42" s="434"/>
      <c r="R42" s="433"/>
      <c r="S42" s="433"/>
      <c r="T42" s="433"/>
      <c r="U42" s="433"/>
      <c r="V42" s="433"/>
      <c r="W42" s="433"/>
      <c r="X42" s="433"/>
      <c r="Y42" s="433"/>
      <c r="Z42" s="433"/>
      <c r="AA42" s="433"/>
      <c r="AB42" s="433"/>
      <c r="AC42" s="433"/>
      <c r="AD42" s="433"/>
      <c r="AE42" s="433"/>
      <c r="AG42" s="153"/>
    </row>
    <row r="43" spans="1:34" ht="20.25" customHeight="1" thickBot="1">
      <c r="A43" s="1090" t="s">
        <v>392</v>
      </c>
      <c r="B43" s="1091"/>
      <c r="C43" s="1092"/>
      <c r="D43" s="437">
        <v>1</v>
      </c>
      <c r="E43" s="437">
        <v>2</v>
      </c>
      <c r="F43" s="437">
        <v>3</v>
      </c>
      <c r="G43" s="437">
        <v>4</v>
      </c>
      <c r="H43" s="437">
        <v>5</v>
      </c>
      <c r="I43" s="437">
        <v>6</v>
      </c>
      <c r="J43" s="436">
        <v>7</v>
      </c>
      <c r="K43" s="437">
        <v>8</v>
      </c>
      <c r="L43" s="437">
        <v>9</v>
      </c>
      <c r="M43" s="437">
        <v>10</v>
      </c>
      <c r="N43" s="437">
        <v>11</v>
      </c>
      <c r="O43" s="437">
        <v>12</v>
      </c>
      <c r="P43" s="437" t="s">
        <v>393</v>
      </c>
      <c r="Q43" s="436" t="s">
        <v>394</v>
      </c>
      <c r="R43" s="1093" t="s">
        <v>1015</v>
      </c>
      <c r="S43" s="1094"/>
      <c r="T43" s="1095"/>
      <c r="U43" s="402"/>
      <c r="V43" s="402"/>
      <c r="W43" s="438"/>
      <c r="X43" s="402"/>
      <c r="Y43" s="402"/>
      <c r="Z43" s="402"/>
      <c r="AA43" s="402"/>
      <c r="AB43" s="402"/>
      <c r="AC43" s="402"/>
      <c r="AD43" s="402"/>
      <c r="AE43" s="402"/>
      <c r="AG43" s="53"/>
    </row>
    <row r="44" spans="1:34" ht="20.25" customHeight="1" thickTop="1">
      <c r="A44" s="1084" t="s">
        <v>786</v>
      </c>
      <c r="B44" s="1085"/>
      <c r="C44" s="1086"/>
      <c r="D44" s="439">
        <v>18</v>
      </c>
      <c r="E44" s="439">
        <v>21</v>
      </c>
      <c r="F44" s="439">
        <v>22</v>
      </c>
      <c r="G44" s="439">
        <v>21</v>
      </c>
      <c r="H44" s="439">
        <v>21</v>
      </c>
      <c r="I44" s="440">
        <v>20</v>
      </c>
      <c r="J44" s="441">
        <v>22</v>
      </c>
      <c r="K44" s="439">
        <v>21</v>
      </c>
      <c r="L44" s="439">
        <v>20</v>
      </c>
      <c r="M44" s="439">
        <v>21</v>
      </c>
      <c r="N44" s="439">
        <v>22</v>
      </c>
      <c r="O44" s="439">
        <v>21</v>
      </c>
      <c r="P44" s="439">
        <f>SUM(D44:O44)</f>
        <v>250</v>
      </c>
      <c r="Q44" s="442">
        <v>8</v>
      </c>
      <c r="R44" s="1087">
        <f>Q44*P44</f>
        <v>2000</v>
      </c>
      <c r="S44" s="1088"/>
      <c r="T44" s="1089"/>
      <c r="U44" s="402"/>
      <c r="V44" s="402"/>
      <c r="W44" s="438"/>
      <c r="X44" s="402"/>
      <c r="Y44" s="402"/>
      <c r="Z44" s="402"/>
      <c r="AA44" s="402"/>
      <c r="AB44" s="402"/>
      <c r="AC44" s="402"/>
      <c r="AD44" s="402"/>
      <c r="AE44" s="402"/>
      <c r="AG44" s="53"/>
    </row>
    <row r="45" spans="1:34" ht="20.25" customHeight="1">
      <c r="A45" s="1066" t="s">
        <v>1016</v>
      </c>
      <c r="B45" s="1067"/>
      <c r="C45" s="1068"/>
      <c r="D45" s="443">
        <f>A$10</f>
        <v>21</v>
      </c>
      <c r="E45" s="443">
        <f>A$16</f>
        <v>17</v>
      </c>
      <c r="F45" s="443">
        <f>A$22</f>
        <v>21</v>
      </c>
      <c r="G45" s="443">
        <f>A$28</f>
        <v>20</v>
      </c>
      <c r="H45" s="443">
        <f>A$34</f>
        <v>22</v>
      </c>
      <c r="I45" s="443">
        <f>A$40</f>
        <v>20</v>
      </c>
      <c r="J45" s="443">
        <f>Q$10</f>
        <v>23</v>
      </c>
      <c r="K45" s="443">
        <f>Q$16</f>
        <v>22</v>
      </c>
      <c r="L45" s="443">
        <f>Q$22</f>
        <v>21</v>
      </c>
      <c r="M45" s="443">
        <f>Q$28</f>
        <v>22</v>
      </c>
      <c r="N45" s="443">
        <f>Q$34</f>
        <v>21</v>
      </c>
      <c r="O45" s="443">
        <f>Q$40</f>
        <v>20</v>
      </c>
      <c r="P45" s="444">
        <f>SUM(D45:O45)</f>
        <v>250</v>
      </c>
      <c r="Q45" s="445">
        <v>8</v>
      </c>
      <c r="R45" s="1075">
        <f>Q45*P45</f>
        <v>2000</v>
      </c>
      <c r="S45" s="1076"/>
      <c r="T45" s="1077"/>
      <c r="U45" s="402"/>
      <c r="V45" s="402"/>
      <c r="W45" s="438"/>
      <c r="X45" s="402"/>
      <c r="Y45" s="402"/>
      <c r="Z45" s="402"/>
      <c r="AA45" s="402"/>
      <c r="AB45" s="402"/>
      <c r="AC45" s="402"/>
      <c r="AD45" s="402"/>
      <c r="AE45" s="402"/>
      <c r="AG45" s="53"/>
    </row>
    <row r="46" spans="1:34" ht="20.25" customHeight="1">
      <c r="A46" s="1078" t="s">
        <v>789</v>
      </c>
      <c r="B46" s="1079"/>
      <c r="C46" s="1080"/>
      <c r="D46" s="446">
        <v>13</v>
      </c>
      <c r="E46" s="446">
        <v>8</v>
      </c>
      <c r="F46" s="446">
        <v>9</v>
      </c>
      <c r="G46" s="446">
        <v>9</v>
      </c>
      <c r="H46" s="446">
        <v>10</v>
      </c>
      <c r="I46" s="446">
        <v>10</v>
      </c>
      <c r="J46" s="447">
        <v>9</v>
      </c>
      <c r="K46" s="446">
        <v>10</v>
      </c>
      <c r="L46" s="446">
        <v>10</v>
      </c>
      <c r="M46" s="446">
        <v>10</v>
      </c>
      <c r="N46" s="446">
        <v>8</v>
      </c>
      <c r="O46" s="446">
        <v>10</v>
      </c>
      <c r="P46" s="446">
        <f>SUM(D46:O46)</f>
        <v>116</v>
      </c>
      <c r="Q46" s="448" t="s">
        <v>1017</v>
      </c>
      <c r="R46" s="1081" t="s">
        <v>1017</v>
      </c>
      <c r="S46" s="1082"/>
      <c r="T46" s="1083"/>
      <c r="U46" s="402"/>
      <c r="V46" s="402"/>
      <c r="W46" s="438"/>
      <c r="X46" s="402"/>
      <c r="Y46" s="402"/>
      <c r="Z46" s="402"/>
      <c r="AA46" s="402"/>
      <c r="AB46" s="402"/>
      <c r="AC46" s="402"/>
      <c r="AD46" s="402"/>
      <c r="AE46" s="402"/>
      <c r="AG46" s="53"/>
    </row>
    <row r="47" spans="1:34" ht="20.25" customHeight="1">
      <c r="A47" s="1066" t="s">
        <v>1018</v>
      </c>
      <c r="B47" s="1067"/>
      <c r="C47" s="1068"/>
      <c r="D47" s="449">
        <f t="shared" ref="D47:P47" si="0">D48-D45</f>
        <v>10</v>
      </c>
      <c r="E47" s="449">
        <f t="shared" si="0"/>
        <v>11</v>
      </c>
      <c r="F47" s="449">
        <f t="shared" si="0"/>
        <v>10</v>
      </c>
      <c r="G47" s="449">
        <f t="shared" si="0"/>
        <v>10</v>
      </c>
      <c r="H47" s="449">
        <f t="shared" si="0"/>
        <v>9</v>
      </c>
      <c r="I47" s="449">
        <f t="shared" si="0"/>
        <v>10</v>
      </c>
      <c r="J47" s="449">
        <f t="shared" si="0"/>
        <v>8</v>
      </c>
      <c r="K47" s="449">
        <f t="shared" si="0"/>
        <v>9</v>
      </c>
      <c r="L47" s="449">
        <f t="shared" si="0"/>
        <v>9</v>
      </c>
      <c r="M47" s="449">
        <f t="shared" si="0"/>
        <v>9</v>
      </c>
      <c r="N47" s="449">
        <f t="shared" si="0"/>
        <v>9</v>
      </c>
      <c r="O47" s="449">
        <f t="shared" si="0"/>
        <v>11</v>
      </c>
      <c r="P47" s="449">
        <f t="shared" si="0"/>
        <v>115</v>
      </c>
      <c r="Q47" s="450" t="s">
        <v>1017</v>
      </c>
      <c r="R47" s="1063" t="s">
        <v>1017</v>
      </c>
      <c r="S47" s="1064"/>
      <c r="T47" s="1065"/>
      <c r="U47" s="402"/>
      <c r="V47" s="402"/>
      <c r="W47" s="438"/>
      <c r="X47" s="402"/>
      <c r="Y47" s="402"/>
      <c r="Z47" s="402"/>
      <c r="AA47" s="402"/>
      <c r="AB47" s="402"/>
      <c r="AC47" s="402"/>
      <c r="AD47" s="402"/>
      <c r="AE47" s="402"/>
      <c r="AG47" s="108"/>
      <c r="AH47" s="108"/>
    </row>
    <row r="48" spans="1:34" ht="20.25" customHeight="1" thickBot="1">
      <c r="A48" s="1069" t="s">
        <v>1019</v>
      </c>
      <c r="B48" s="1070"/>
      <c r="C48" s="1071"/>
      <c r="D48" s="451">
        <v>31</v>
      </c>
      <c r="E48" s="452">
        <v>28</v>
      </c>
      <c r="F48" s="451">
        <v>31</v>
      </c>
      <c r="G48" s="451">
        <v>30</v>
      </c>
      <c r="H48" s="451">
        <v>31</v>
      </c>
      <c r="I48" s="451">
        <v>30</v>
      </c>
      <c r="J48" s="453">
        <v>31</v>
      </c>
      <c r="K48" s="451">
        <v>31</v>
      </c>
      <c r="L48" s="451">
        <v>30</v>
      </c>
      <c r="M48" s="451">
        <v>31</v>
      </c>
      <c r="N48" s="451">
        <v>30</v>
      </c>
      <c r="O48" s="451">
        <v>31</v>
      </c>
      <c r="P48" s="451">
        <f>SUM(D48:O48)</f>
        <v>365</v>
      </c>
      <c r="Q48" s="454" t="s">
        <v>1017</v>
      </c>
      <c r="R48" s="1072" t="s">
        <v>1017</v>
      </c>
      <c r="S48" s="1073"/>
      <c r="T48" s="1074"/>
      <c r="U48" s="402"/>
      <c r="V48" s="402"/>
      <c r="W48" s="438"/>
      <c r="X48" s="402"/>
      <c r="Y48" s="402"/>
      <c r="Z48" s="402"/>
      <c r="AA48" s="402"/>
      <c r="AB48" s="402"/>
      <c r="AC48" s="402"/>
      <c r="AD48" s="402"/>
      <c r="AE48" s="402"/>
      <c r="AG48" s="53"/>
    </row>
    <row r="49" spans="1:33" ht="13.5" customHeight="1">
      <c r="A49" s="154"/>
      <c r="B49" s="155"/>
      <c r="C49" s="155"/>
      <c r="D49" s="154" t="s">
        <v>717</v>
      </c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</row>
    <row r="50" spans="1:33" ht="13.5" customHeight="1">
      <c r="A50" s="154"/>
      <c r="B50" s="154"/>
      <c r="C50" s="154"/>
      <c r="D50" s="154" t="s">
        <v>717</v>
      </c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</row>
    <row r="51" spans="1:33" ht="13.5" customHeight="1">
      <c r="A51" s="156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</row>
    <row r="53" spans="1:33" s="297" customFormat="1" ht="13.5" customHeight="1">
      <c r="AG53" s="298"/>
    </row>
    <row r="54" spans="1:33" s="297" customFormat="1" ht="13.5" customHeight="1">
      <c r="A54" s="299"/>
      <c r="D54" s="300"/>
      <c r="E54" s="300"/>
      <c r="F54" s="300"/>
      <c r="G54" s="300"/>
      <c r="H54" s="300"/>
      <c r="I54" s="300"/>
      <c r="AG54" s="298"/>
    </row>
    <row r="55" spans="1:33" s="297" customFormat="1" ht="13.5" customHeight="1">
      <c r="A55" s="299"/>
      <c r="F55" s="301"/>
      <c r="G55" s="301"/>
      <c r="AG55" s="298"/>
    </row>
    <row r="56" spans="1:33" s="297" customFormat="1" ht="13.5" customHeight="1">
      <c r="A56" s="299"/>
      <c r="AG56" s="298"/>
    </row>
    <row r="57" spans="1:33" s="297" customFormat="1" ht="13.5" customHeight="1">
      <c r="A57" s="299"/>
      <c r="AG57" s="298"/>
    </row>
    <row r="58" spans="1:33" s="297" customFormat="1" ht="13.5" customHeight="1">
      <c r="A58" s="299"/>
      <c r="AG58" s="298"/>
    </row>
    <row r="59" spans="1:33" s="297" customFormat="1" ht="13.5" customHeight="1">
      <c r="A59" s="299"/>
      <c r="AG59" s="298"/>
    </row>
    <row r="60" spans="1:33" s="297" customFormat="1" ht="13.5" customHeight="1">
      <c r="A60" s="299"/>
      <c r="AG60" s="298"/>
    </row>
    <row r="61" spans="1:33" s="297" customFormat="1" ht="13.5" customHeight="1">
      <c r="A61" s="299"/>
      <c r="AG61" s="298"/>
    </row>
    <row r="62" spans="1:33" s="297" customFormat="1" ht="13.5" customHeight="1">
      <c r="A62" s="299"/>
      <c r="AG62" s="298"/>
    </row>
    <row r="63" spans="1:33" s="297" customFormat="1" ht="13.5" customHeight="1">
      <c r="AG63" s="298"/>
    </row>
  </sheetData>
  <mergeCells count="550"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T4:U4"/>
    <mergeCell ref="V4:W4"/>
    <mergeCell ref="N5:O5"/>
    <mergeCell ref="R5:S5"/>
    <mergeCell ref="T5:U5"/>
    <mergeCell ref="V5:W5"/>
    <mergeCell ref="N4:O4"/>
    <mergeCell ref="R4:S4"/>
    <mergeCell ref="X5:Y5"/>
    <mergeCell ref="Z5:AA5"/>
    <mergeCell ref="X6:Y6"/>
    <mergeCell ref="Z6:AA6"/>
    <mergeCell ref="J5:K5"/>
    <mergeCell ref="L5:M5"/>
    <mergeCell ref="AD5:AE5"/>
    <mergeCell ref="AB4:AC4"/>
    <mergeCell ref="AD4:AE4"/>
    <mergeCell ref="X4:Y4"/>
    <mergeCell ref="Z4:AA4"/>
    <mergeCell ref="AB5:AC5"/>
    <mergeCell ref="B7:C7"/>
    <mergeCell ref="D7:E7"/>
    <mergeCell ref="F7:G7"/>
    <mergeCell ref="H7:I7"/>
    <mergeCell ref="T6:U6"/>
    <mergeCell ref="V6:W6"/>
    <mergeCell ref="N7:O7"/>
    <mergeCell ref="R7:S7"/>
    <mergeCell ref="T7:U7"/>
    <mergeCell ref="V7:W7"/>
    <mergeCell ref="J6:K6"/>
    <mergeCell ref="L6:M6"/>
    <mergeCell ref="N6:O6"/>
    <mergeCell ref="R6:S6"/>
    <mergeCell ref="B6:C6"/>
    <mergeCell ref="D6:E6"/>
    <mergeCell ref="F6:G6"/>
    <mergeCell ref="H6:I6"/>
    <mergeCell ref="X7:Y7"/>
    <mergeCell ref="Z7:AA7"/>
    <mergeCell ref="X8:Y8"/>
    <mergeCell ref="Z8:AA8"/>
    <mergeCell ref="J7:K7"/>
    <mergeCell ref="L7:M7"/>
    <mergeCell ref="AD7:AE7"/>
    <mergeCell ref="AB6:AC6"/>
    <mergeCell ref="AD6:AE6"/>
    <mergeCell ref="AB7:AC7"/>
    <mergeCell ref="B9:C9"/>
    <mergeCell ref="D9:E9"/>
    <mergeCell ref="F9:G9"/>
    <mergeCell ref="H9:I9"/>
    <mergeCell ref="T8:U8"/>
    <mergeCell ref="V8:W8"/>
    <mergeCell ref="N9:O9"/>
    <mergeCell ref="R9:S9"/>
    <mergeCell ref="T9:U9"/>
    <mergeCell ref="V9:W9"/>
    <mergeCell ref="J8:K8"/>
    <mergeCell ref="L8:M8"/>
    <mergeCell ref="N8:O8"/>
    <mergeCell ref="R8:S8"/>
    <mergeCell ref="B8:C8"/>
    <mergeCell ref="D8:E8"/>
    <mergeCell ref="F8:G8"/>
    <mergeCell ref="H8:I8"/>
    <mergeCell ref="X9:Y9"/>
    <mergeCell ref="Z9:AA9"/>
    <mergeCell ref="X10:Y10"/>
    <mergeCell ref="Z10:AA10"/>
    <mergeCell ref="J9:K9"/>
    <mergeCell ref="L9:M9"/>
    <mergeCell ref="AD9:AE9"/>
    <mergeCell ref="AB8:AC8"/>
    <mergeCell ref="AD8:AE8"/>
    <mergeCell ref="AB9:AC9"/>
    <mergeCell ref="B11:C11"/>
    <mergeCell ref="D11:E11"/>
    <mergeCell ref="F11:G11"/>
    <mergeCell ref="H11:I11"/>
    <mergeCell ref="T10:U10"/>
    <mergeCell ref="V10:W10"/>
    <mergeCell ref="N11:O11"/>
    <mergeCell ref="R11:S11"/>
    <mergeCell ref="T11:U11"/>
    <mergeCell ref="V11:W11"/>
    <mergeCell ref="J10:K10"/>
    <mergeCell ref="L10:M10"/>
    <mergeCell ref="N10:O10"/>
    <mergeCell ref="R10:S10"/>
    <mergeCell ref="B10:C10"/>
    <mergeCell ref="D10:E10"/>
    <mergeCell ref="F10:G10"/>
    <mergeCell ref="H10:I10"/>
    <mergeCell ref="X11:Y11"/>
    <mergeCell ref="Z11:AA11"/>
    <mergeCell ref="X12:Y12"/>
    <mergeCell ref="Z12:AA12"/>
    <mergeCell ref="J11:K11"/>
    <mergeCell ref="L11:M11"/>
    <mergeCell ref="AD11:AE11"/>
    <mergeCell ref="AB10:AC10"/>
    <mergeCell ref="AD10:AE10"/>
    <mergeCell ref="AB11:AC11"/>
    <mergeCell ref="B13:C13"/>
    <mergeCell ref="D13:E13"/>
    <mergeCell ref="F13:G13"/>
    <mergeCell ref="H13:I13"/>
    <mergeCell ref="T12:U12"/>
    <mergeCell ref="V12:W12"/>
    <mergeCell ref="N13:O13"/>
    <mergeCell ref="R13:S13"/>
    <mergeCell ref="T13:U13"/>
    <mergeCell ref="V13:W13"/>
    <mergeCell ref="J12:K12"/>
    <mergeCell ref="L12:M12"/>
    <mergeCell ref="N12:O12"/>
    <mergeCell ref="R12:S12"/>
    <mergeCell ref="B12:C12"/>
    <mergeCell ref="D12:E12"/>
    <mergeCell ref="F12:G12"/>
    <mergeCell ref="H12:I12"/>
    <mergeCell ref="X13:Y13"/>
    <mergeCell ref="Z13:AA13"/>
    <mergeCell ref="X14:Y14"/>
    <mergeCell ref="Z14:AA14"/>
    <mergeCell ref="J13:K13"/>
    <mergeCell ref="L13:M13"/>
    <mergeCell ref="AD13:AE13"/>
    <mergeCell ref="AB12:AC12"/>
    <mergeCell ref="AD12:AE12"/>
    <mergeCell ref="AB13:AC13"/>
    <mergeCell ref="B15:C15"/>
    <mergeCell ref="D15:E15"/>
    <mergeCell ref="F15:G15"/>
    <mergeCell ref="H15:I15"/>
    <mergeCell ref="T14:U14"/>
    <mergeCell ref="V14:W14"/>
    <mergeCell ref="N15:O15"/>
    <mergeCell ref="R15:S15"/>
    <mergeCell ref="T15:U15"/>
    <mergeCell ref="V15:W15"/>
    <mergeCell ref="J14:K14"/>
    <mergeCell ref="L14:M14"/>
    <mergeCell ref="N14:O14"/>
    <mergeCell ref="R14:S14"/>
    <mergeCell ref="B14:C14"/>
    <mergeCell ref="D14:E14"/>
    <mergeCell ref="F14:G14"/>
    <mergeCell ref="H14:I14"/>
    <mergeCell ref="X15:Y15"/>
    <mergeCell ref="Z15:AA15"/>
    <mergeCell ref="X16:Y16"/>
    <mergeCell ref="Z16:AA16"/>
    <mergeCell ref="J15:K15"/>
    <mergeCell ref="L15:M15"/>
    <mergeCell ref="AD15:AE15"/>
    <mergeCell ref="AB14:AC14"/>
    <mergeCell ref="AD14:AE14"/>
    <mergeCell ref="AB15:AC15"/>
    <mergeCell ref="B17:C17"/>
    <mergeCell ref="D17:E17"/>
    <mergeCell ref="F17:G17"/>
    <mergeCell ref="H17:I17"/>
    <mergeCell ref="T16:U16"/>
    <mergeCell ref="V16:W16"/>
    <mergeCell ref="N17:O17"/>
    <mergeCell ref="R17:S17"/>
    <mergeCell ref="T17:U17"/>
    <mergeCell ref="V17:W17"/>
    <mergeCell ref="J16:K16"/>
    <mergeCell ref="L16:M16"/>
    <mergeCell ref="N16:O16"/>
    <mergeCell ref="R16:S16"/>
    <mergeCell ref="B16:C16"/>
    <mergeCell ref="D16:E16"/>
    <mergeCell ref="F16:G16"/>
    <mergeCell ref="H16:I16"/>
    <mergeCell ref="X17:Y17"/>
    <mergeCell ref="Z17:AA17"/>
    <mergeCell ref="X18:Y18"/>
    <mergeCell ref="Z18:AA18"/>
    <mergeCell ref="J17:K17"/>
    <mergeCell ref="L17:M17"/>
    <mergeCell ref="AD17:AE17"/>
    <mergeCell ref="AB16:AC16"/>
    <mergeCell ref="AD16:AE16"/>
    <mergeCell ref="AB17:AC17"/>
    <mergeCell ref="B19:C19"/>
    <mergeCell ref="D19:E19"/>
    <mergeCell ref="F19:G19"/>
    <mergeCell ref="H19:I19"/>
    <mergeCell ref="T18:U18"/>
    <mergeCell ref="V18:W18"/>
    <mergeCell ref="N19:O19"/>
    <mergeCell ref="R19:S19"/>
    <mergeCell ref="T19:U19"/>
    <mergeCell ref="V19:W19"/>
    <mergeCell ref="J18:K18"/>
    <mergeCell ref="L18:M18"/>
    <mergeCell ref="N18:O18"/>
    <mergeCell ref="R18:S18"/>
    <mergeCell ref="B18:C18"/>
    <mergeCell ref="D18:E18"/>
    <mergeCell ref="F18:G18"/>
    <mergeCell ref="H18:I18"/>
    <mergeCell ref="X19:Y19"/>
    <mergeCell ref="Z19:AA19"/>
    <mergeCell ref="X20:Y20"/>
    <mergeCell ref="Z20:AA20"/>
    <mergeCell ref="J19:K19"/>
    <mergeCell ref="L19:M19"/>
    <mergeCell ref="AD19:AE19"/>
    <mergeCell ref="AB18:AC18"/>
    <mergeCell ref="AD18:AE18"/>
    <mergeCell ref="AB19:AC19"/>
    <mergeCell ref="B21:C21"/>
    <mergeCell ref="D21:E21"/>
    <mergeCell ref="F21:G21"/>
    <mergeCell ref="H21:I21"/>
    <mergeCell ref="T20:U20"/>
    <mergeCell ref="V20:W20"/>
    <mergeCell ref="N21:O21"/>
    <mergeCell ref="R21:S21"/>
    <mergeCell ref="T21:U21"/>
    <mergeCell ref="V21:W21"/>
    <mergeCell ref="J20:K20"/>
    <mergeCell ref="L20:M20"/>
    <mergeCell ref="N20:O20"/>
    <mergeCell ref="R20:S20"/>
    <mergeCell ref="B20:C20"/>
    <mergeCell ref="D20:E20"/>
    <mergeCell ref="F20:G20"/>
    <mergeCell ref="H20:I20"/>
    <mergeCell ref="X21:Y21"/>
    <mergeCell ref="Z21:AA21"/>
    <mergeCell ref="X22:Y22"/>
    <mergeCell ref="Z22:AA22"/>
    <mergeCell ref="J21:K21"/>
    <mergeCell ref="L21:M21"/>
    <mergeCell ref="AD21:AE21"/>
    <mergeCell ref="AB20:AC20"/>
    <mergeCell ref="AD20:AE20"/>
    <mergeCell ref="AB21:AC21"/>
    <mergeCell ref="B23:C23"/>
    <mergeCell ref="D23:E23"/>
    <mergeCell ref="F23:G23"/>
    <mergeCell ref="H23:I23"/>
    <mergeCell ref="T22:U22"/>
    <mergeCell ref="V22:W22"/>
    <mergeCell ref="N23:O23"/>
    <mergeCell ref="R23:S23"/>
    <mergeCell ref="T23:U23"/>
    <mergeCell ref="V23:W23"/>
    <mergeCell ref="J22:K22"/>
    <mergeCell ref="L22:M22"/>
    <mergeCell ref="N22:O22"/>
    <mergeCell ref="R22:S22"/>
    <mergeCell ref="B22:C22"/>
    <mergeCell ref="D22:E22"/>
    <mergeCell ref="F22:G22"/>
    <mergeCell ref="H22:I22"/>
    <mergeCell ref="X23:Y23"/>
    <mergeCell ref="Z23:AA23"/>
    <mergeCell ref="X24:Y24"/>
    <mergeCell ref="Z24:AA24"/>
    <mergeCell ref="J23:K23"/>
    <mergeCell ref="L23:M23"/>
    <mergeCell ref="AD23:AE23"/>
    <mergeCell ref="AB22:AC22"/>
    <mergeCell ref="AD22:AE22"/>
    <mergeCell ref="AB23:AC23"/>
    <mergeCell ref="B25:C25"/>
    <mergeCell ref="D25:E25"/>
    <mergeCell ref="F25:G25"/>
    <mergeCell ref="H25:I25"/>
    <mergeCell ref="T24:U24"/>
    <mergeCell ref="V24:W24"/>
    <mergeCell ref="N25:O25"/>
    <mergeCell ref="R25:S25"/>
    <mergeCell ref="T25:U25"/>
    <mergeCell ref="V25:W25"/>
    <mergeCell ref="J24:K24"/>
    <mergeCell ref="L24:M24"/>
    <mergeCell ref="N24:O24"/>
    <mergeCell ref="R24:S24"/>
    <mergeCell ref="B24:C24"/>
    <mergeCell ref="D24:E24"/>
    <mergeCell ref="F24:G24"/>
    <mergeCell ref="H24:I24"/>
    <mergeCell ref="X25:Y25"/>
    <mergeCell ref="Z25:AA25"/>
    <mergeCell ref="X26:Y26"/>
    <mergeCell ref="Z26:AA26"/>
    <mergeCell ref="J25:K25"/>
    <mergeCell ref="L25:M25"/>
    <mergeCell ref="AD25:AE25"/>
    <mergeCell ref="AB24:AC24"/>
    <mergeCell ref="AD24:AE24"/>
    <mergeCell ref="AB25:AC25"/>
    <mergeCell ref="B27:C27"/>
    <mergeCell ref="D27:E27"/>
    <mergeCell ref="F27:G27"/>
    <mergeCell ref="H27:I27"/>
    <mergeCell ref="T26:U26"/>
    <mergeCell ref="V26:W26"/>
    <mergeCell ref="N27:O27"/>
    <mergeCell ref="R27:S27"/>
    <mergeCell ref="T27:U27"/>
    <mergeCell ref="V27:W27"/>
    <mergeCell ref="J26:K26"/>
    <mergeCell ref="L26:M26"/>
    <mergeCell ref="N26:O26"/>
    <mergeCell ref="R26:S26"/>
    <mergeCell ref="B26:C26"/>
    <mergeCell ref="D26:E26"/>
    <mergeCell ref="F26:G26"/>
    <mergeCell ref="H26:I26"/>
    <mergeCell ref="X27:Y27"/>
    <mergeCell ref="Z27:AA27"/>
    <mergeCell ref="X28:Y28"/>
    <mergeCell ref="Z28:AA28"/>
    <mergeCell ref="J27:K27"/>
    <mergeCell ref="L27:M27"/>
    <mergeCell ref="AD27:AE27"/>
    <mergeCell ref="AB26:AC26"/>
    <mergeCell ref="AD26:AE26"/>
    <mergeCell ref="AB27:AC27"/>
    <mergeCell ref="B29:C29"/>
    <mergeCell ref="D29:E29"/>
    <mergeCell ref="F29:G29"/>
    <mergeCell ref="H29:I29"/>
    <mergeCell ref="T28:U28"/>
    <mergeCell ref="V28:W28"/>
    <mergeCell ref="N29:O29"/>
    <mergeCell ref="R29:S29"/>
    <mergeCell ref="T29:U29"/>
    <mergeCell ref="V29:W29"/>
    <mergeCell ref="J28:K28"/>
    <mergeCell ref="L28:M28"/>
    <mergeCell ref="N28:O28"/>
    <mergeCell ref="R28:S28"/>
    <mergeCell ref="B28:C28"/>
    <mergeCell ref="D28:E28"/>
    <mergeCell ref="F28:G28"/>
    <mergeCell ref="H28:I28"/>
    <mergeCell ref="X29:Y29"/>
    <mergeCell ref="Z29:AA29"/>
    <mergeCell ref="X30:Y30"/>
    <mergeCell ref="Z30:AA30"/>
    <mergeCell ref="J29:K29"/>
    <mergeCell ref="L29:M29"/>
    <mergeCell ref="AD29:AE29"/>
    <mergeCell ref="AB28:AC28"/>
    <mergeCell ref="AD28:AE28"/>
    <mergeCell ref="AB29:AC29"/>
    <mergeCell ref="B31:C31"/>
    <mergeCell ref="D31:E31"/>
    <mergeCell ref="F31:G31"/>
    <mergeCell ref="H31:I31"/>
    <mergeCell ref="T30:U30"/>
    <mergeCell ref="V30:W30"/>
    <mergeCell ref="N31:O31"/>
    <mergeCell ref="R31:S31"/>
    <mergeCell ref="T31:U31"/>
    <mergeCell ref="V31:W31"/>
    <mergeCell ref="J30:K30"/>
    <mergeCell ref="L30:M30"/>
    <mergeCell ref="N30:O30"/>
    <mergeCell ref="R30:S30"/>
    <mergeCell ref="B30:C30"/>
    <mergeCell ref="D30:E30"/>
    <mergeCell ref="F30:G30"/>
    <mergeCell ref="H30:I30"/>
    <mergeCell ref="X31:Y31"/>
    <mergeCell ref="Z31:AA31"/>
    <mergeCell ref="X32:Y32"/>
    <mergeCell ref="Z32:AA32"/>
    <mergeCell ref="J31:K31"/>
    <mergeCell ref="L31:M31"/>
    <mergeCell ref="AD31:AE31"/>
    <mergeCell ref="AB30:AC30"/>
    <mergeCell ref="AD30:AE30"/>
    <mergeCell ref="AB31:AC31"/>
    <mergeCell ref="B33:C33"/>
    <mergeCell ref="D33:E33"/>
    <mergeCell ref="F33:G33"/>
    <mergeCell ref="H33:I33"/>
    <mergeCell ref="T32:U32"/>
    <mergeCell ref="V32:W32"/>
    <mergeCell ref="N33:O33"/>
    <mergeCell ref="R33:S33"/>
    <mergeCell ref="T33:U33"/>
    <mergeCell ref="V33:W33"/>
    <mergeCell ref="J32:K32"/>
    <mergeCell ref="L32:M32"/>
    <mergeCell ref="N32:O32"/>
    <mergeCell ref="R32:S32"/>
    <mergeCell ref="B32:C32"/>
    <mergeCell ref="D32:E32"/>
    <mergeCell ref="F32:G32"/>
    <mergeCell ref="H32:I32"/>
    <mergeCell ref="X33:Y33"/>
    <mergeCell ref="Z33:AA33"/>
    <mergeCell ref="X34:Y34"/>
    <mergeCell ref="Z34:AA34"/>
    <mergeCell ref="J33:K33"/>
    <mergeCell ref="L33:M33"/>
    <mergeCell ref="AD33:AE33"/>
    <mergeCell ref="AB32:AC32"/>
    <mergeCell ref="AD32:AE32"/>
    <mergeCell ref="AB33:AC33"/>
    <mergeCell ref="B35:C35"/>
    <mergeCell ref="D35:E35"/>
    <mergeCell ref="F35:G35"/>
    <mergeCell ref="H35:I35"/>
    <mergeCell ref="T34:U34"/>
    <mergeCell ref="V34:W34"/>
    <mergeCell ref="N35:O35"/>
    <mergeCell ref="R35:S35"/>
    <mergeCell ref="T35:U35"/>
    <mergeCell ref="V35:W35"/>
    <mergeCell ref="J34:K34"/>
    <mergeCell ref="L34:M34"/>
    <mergeCell ref="N34:O34"/>
    <mergeCell ref="R34:S34"/>
    <mergeCell ref="B34:C34"/>
    <mergeCell ref="D34:E34"/>
    <mergeCell ref="F34:G34"/>
    <mergeCell ref="H34:I34"/>
    <mergeCell ref="X35:Y35"/>
    <mergeCell ref="Z35:AA35"/>
    <mergeCell ref="X36:Y36"/>
    <mergeCell ref="Z36:AA36"/>
    <mergeCell ref="J35:K35"/>
    <mergeCell ref="L35:M35"/>
    <mergeCell ref="AD35:AE35"/>
    <mergeCell ref="AB34:AC34"/>
    <mergeCell ref="AD34:AE34"/>
    <mergeCell ref="AB35:AC35"/>
    <mergeCell ref="B37:C37"/>
    <mergeCell ref="D37:E37"/>
    <mergeCell ref="F37:G37"/>
    <mergeCell ref="H37:I37"/>
    <mergeCell ref="T36:U36"/>
    <mergeCell ref="V36:W36"/>
    <mergeCell ref="N37:O37"/>
    <mergeCell ref="R37:S37"/>
    <mergeCell ref="T37:U37"/>
    <mergeCell ref="V37:W37"/>
    <mergeCell ref="J36:K36"/>
    <mergeCell ref="L36:M36"/>
    <mergeCell ref="N36:O36"/>
    <mergeCell ref="R36:S36"/>
    <mergeCell ref="B36:C36"/>
    <mergeCell ref="D36:E36"/>
    <mergeCell ref="F36:G36"/>
    <mergeCell ref="H36:I36"/>
    <mergeCell ref="X37:Y37"/>
    <mergeCell ref="Z37:AA37"/>
    <mergeCell ref="X38:Y38"/>
    <mergeCell ref="Z38:AA38"/>
    <mergeCell ref="J37:K37"/>
    <mergeCell ref="L37:M37"/>
    <mergeCell ref="AD37:AE37"/>
    <mergeCell ref="AB36:AC36"/>
    <mergeCell ref="AD36:AE36"/>
    <mergeCell ref="AB37:AC37"/>
    <mergeCell ref="B39:C39"/>
    <mergeCell ref="D39:E39"/>
    <mergeCell ref="F39:G39"/>
    <mergeCell ref="H39:I39"/>
    <mergeCell ref="T38:U38"/>
    <mergeCell ref="V38:W38"/>
    <mergeCell ref="N39:O39"/>
    <mergeCell ref="R39:S39"/>
    <mergeCell ref="T39:U39"/>
    <mergeCell ref="V39:W39"/>
    <mergeCell ref="J38:K38"/>
    <mergeCell ref="L38:M38"/>
    <mergeCell ref="N38:O38"/>
    <mergeCell ref="R38:S38"/>
    <mergeCell ref="B38:C38"/>
    <mergeCell ref="D38:E38"/>
    <mergeCell ref="F38:G38"/>
    <mergeCell ref="H38:I38"/>
    <mergeCell ref="J39:K39"/>
    <mergeCell ref="L39:M39"/>
    <mergeCell ref="J40:K40"/>
    <mergeCell ref="L40:M40"/>
    <mergeCell ref="N40:O40"/>
    <mergeCell ref="R40:S40"/>
    <mergeCell ref="AB41:AC41"/>
    <mergeCell ref="AD39:AE39"/>
    <mergeCell ref="AB38:AC38"/>
    <mergeCell ref="AD38:AE38"/>
    <mergeCell ref="AB39:AC39"/>
    <mergeCell ref="X39:Y39"/>
    <mergeCell ref="Z39:AA39"/>
    <mergeCell ref="AD41:AE41"/>
    <mergeCell ref="AB40:AC40"/>
    <mergeCell ref="AD40:AE40"/>
    <mergeCell ref="X41:Y41"/>
    <mergeCell ref="Z41:AA41"/>
    <mergeCell ref="B41:C41"/>
    <mergeCell ref="D41:E41"/>
    <mergeCell ref="F41:G41"/>
    <mergeCell ref="H41:I41"/>
    <mergeCell ref="T40:U40"/>
    <mergeCell ref="V40:W40"/>
    <mergeCell ref="J41:K41"/>
    <mergeCell ref="L41:M41"/>
    <mergeCell ref="N41:O41"/>
    <mergeCell ref="R41:S41"/>
    <mergeCell ref="T41:U41"/>
    <mergeCell ref="V41:W41"/>
    <mergeCell ref="B40:C40"/>
    <mergeCell ref="D40:E40"/>
    <mergeCell ref="F40:G40"/>
    <mergeCell ref="H40:I40"/>
    <mergeCell ref="X40:Y40"/>
    <mergeCell ref="Z40:AA40"/>
    <mergeCell ref="A48:C48"/>
    <mergeCell ref="R48:T48"/>
    <mergeCell ref="A43:C43"/>
    <mergeCell ref="R43:T43"/>
    <mergeCell ref="A44:C44"/>
    <mergeCell ref="R44:T44"/>
    <mergeCell ref="A45:C45"/>
    <mergeCell ref="R45:T45"/>
    <mergeCell ref="A46:C46"/>
    <mergeCell ref="R46:T46"/>
    <mergeCell ref="A47:C47"/>
    <mergeCell ref="R47:T47"/>
  </mergeCells>
  <phoneticPr fontId="2" type="noConversion"/>
  <printOptions horizontalCentered="1"/>
  <pageMargins left="0.39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30"/>
  <sheetViews>
    <sheetView workbookViewId="0">
      <pane xSplit="2" ySplit="1" topLeftCell="C2" activePane="bottomRight" state="frozen"/>
      <selection activeCell="K11" sqref="K11"/>
      <selection pane="topRight" activeCell="K11" sqref="K11"/>
      <selection pane="bottomLeft" activeCell="K11" sqref="K11"/>
      <selection pane="bottomRight"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0.75" style="2" customWidth="1"/>
    <col min="68" max="68" width="4.125" style="2" hidden="1" customWidth="1"/>
    <col min="69" max="84" width="3.375" style="2" customWidth="1"/>
    <col min="85" max="85" width="3.875" style="2" customWidth="1"/>
    <col min="86" max="89" width="5.125" style="2" customWidth="1"/>
    <col min="90" max="90" width="3.75" style="2" customWidth="1"/>
    <col min="91" max="94" width="5.125" style="2" customWidth="1"/>
    <col min="95" max="95" width="4.125" style="2" customWidth="1"/>
    <col min="96" max="96" width="9" style="2"/>
    <col min="97" max="97" width="14" style="2" bestFit="1" customWidth="1"/>
    <col min="98" max="98" width="28" style="2" bestFit="1" customWidth="1"/>
    <col min="99" max="99" width="8.5" style="2" bestFit="1" customWidth="1"/>
    <col min="100" max="16384" width="9" style="2"/>
  </cols>
  <sheetData>
    <row r="1" spans="1:99" s="7" customFormat="1">
      <c r="A1" s="8" t="s">
        <v>212</v>
      </c>
      <c r="B1" s="12">
        <v>2012</v>
      </c>
      <c r="C1" s="13" t="s">
        <v>981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385" t="s">
        <v>980</v>
      </c>
    </row>
    <row r="2" spans="1:99" ht="12.75">
      <c r="A2" s="11">
        <v>1</v>
      </c>
      <c r="B2" s="1" t="s">
        <v>196</v>
      </c>
      <c r="C2" s="1">
        <f>CH2</f>
        <v>22</v>
      </c>
      <c r="D2" s="25">
        <f t="shared" ref="D2:S2" si="0">DATE($B$1-1,$A13,D$15)</f>
        <v>40893</v>
      </c>
      <c r="E2" s="14">
        <f t="shared" si="0"/>
        <v>40894</v>
      </c>
      <c r="F2" s="14">
        <f t="shared" si="0"/>
        <v>40895</v>
      </c>
      <c r="G2" s="25">
        <f t="shared" si="0"/>
        <v>40896</v>
      </c>
      <c r="H2" s="25">
        <f t="shared" si="0"/>
        <v>40897</v>
      </c>
      <c r="I2" s="25">
        <f t="shared" si="0"/>
        <v>40898</v>
      </c>
      <c r="J2" s="15">
        <f t="shared" si="0"/>
        <v>40899</v>
      </c>
      <c r="K2" s="15">
        <f t="shared" si="0"/>
        <v>40900</v>
      </c>
      <c r="L2" s="14">
        <f t="shared" si="0"/>
        <v>40901</v>
      </c>
      <c r="M2" s="14">
        <f t="shared" si="0"/>
        <v>40902</v>
      </c>
      <c r="N2" s="25">
        <f t="shared" si="0"/>
        <v>40903</v>
      </c>
      <c r="O2" s="25">
        <f t="shared" si="0"/>
        <v>40904</v>
      </c>
      <c r="P2" s="25">
        <f t="shared" si="0"/>
        <v>40905</v>
      </c>
      <c r="Q2" s="25">
        <f t="shared" si="0"/>
        <v>40906</v>
      </c>
      <c r="R2" s="25">
        <f t="shared" si="0"/>
        <v>40907</v>
      </c>
      <c r="S2" s="14">
        <f t="shared" si="0"/>
        <v>40908</v>
      </c>
      <c r="T2" s="16">
        <f t="shared" ref="T2:AH13" si="1">DATE($B$1,$A2,T$15)</f>
        <v>40909</v>
      </c>
      <c r="U2" s="25">
        <f t="shared" si="1"/>
        <v>40910</v>
      </c>
      <c r="V2" s="25">
        <f t="shared" si="1"/>
        <v>40911</v>
      </c>
      <c r="W2" s="25">
        <f t="shared" si="1"/>
        <v>40912</v>
      </c>
      <c r="X2" s="15">
        <f t="shared" si="1"/>
        <v>40913</v>
      </c>
      <c r="Y2" s="25">
        <f t="shared" si="1"/>
        <v>40914</v>
      </c>
      <c r="Z2" s="14">
        <f t="shared" si="1"/>
        <v>40915</v>
      </c>
      <c r="AA2" s="14">
        <f t="shared" si="1"/>
        <v>40916</v>
      </c>
      <c r="AB2" s="25">
        <f t="shared" si="1"/>
        <v>40917</v>
      </c>
      <c r="AC2" s="25">
        <f t="shared" si="1"/>
        <v>40918</v>
      </c>
      <c r="AD2" s="25">
        <f t="shared" si="1"/>
        <v>40919</v>
      </c>
      <c r="AE2" s="25">
        <f t="shared" si="1"/>
        <v>40920</v>
      </c>
      <c r="AF2" s="25">
        <f t="shared" si="1"/>
        <v>40921</v>
      </c>
      <c r="AG2" s="15">
        <f t="shared" si="1"/>
        <v>40922</v>
      </c>
      <c r="AH2" s="14">
        <f t="shared" si="1"/>
        <v>40923</v>
      </c>
      <c r="AJ2" s="25" t="s">
        <v>793</v>
      </c>
      <c r="AK2" s="14" t="s">
        <v>194</v>
      </c>
      <c r="AL2" s="14" t="s">
        <v>194</v>
      </c>
      <c r="AM2" s="25" t="s">
        <v>793</v>
      </c>
      <c r="AN2" s="25" t="s">
        <v>793</v>
      </c>
      <c r="AO2" s="25" t="s">
        <v>793</v>
      </c>
      <c r="AP2" s="15" t="s">
        <v>793</v>
      </c>
      <c r="AQ2" s="15" t="s">
        <v>793</v>
      </c>
      <c r="AR2" s="14" t="s">
        <v>194</v>
      </c>
      <c r="AS2" s="14" t="s">
        <v>194</v>
      </c>
      <c r="AT2" s="25" t="s">
        <v>793</v>
      </c>
      <c r="AU2" s="25" t="s">
        <v>793</v>
      </c>
      <c r="AV2" s="25" t="s">
        <v>793</v>
      </c>
      <c r="AW2" s="25" t="s">
        <v>793</v>
      </c>
      <c r="AX2" s="25" t="s">
        <v>793</v>
      </c>
      <c r="AY2" s="14" t="s">
        <v>194</v>
      </c>
      <c r="AZ2" s="16" t="s">
        <v>193</v>
      </c>
      <c r="BA2" s="25" t="s">
        <v>793</v>
      </c>
      <c r="BB2" s="25" t="s">
        <v>793</v>
      </c>
      <c r="BC2" s="25" t="s">
        <v>793</v>
      </c>
      <c r="BD2" s="15" t="s">
        <v>793</v>
      </c>
      <c r="BE2" s="25" t="s">
        <v>793</v>
      </c>
      <c r="BF2" s="14" t="s">
        <v>194</v>
      </c>
      <c r="BG2" s="14" t="s">
        <v>194</v>
      </c>
      <c r="BH2" s="25" t="s">
        <v>793</v>
      </c>
      <c r="BI2" s="25" t="s">
        <v>793</v>
      </c>
      <c r="BJ2" s="25" t="s">
        <v>793</v>
      </c>
      <c r="BK2" s="25" t="s">
        <v>793</v>
      </c>
      <c r="BL2" s="25" t="s">
        <v>793</v>
      </c>
      <c r="BM2" s="15" t="s">
        <v>793</v>
      </c>
      <c r="BN2" s="14" t="s">
        <v>194</v>
      </c>
      <c r="BQ2" s="25" t="s">
        <v>793</v>
      </c>
      <c r="BR2" s="25" t="s">
        <v>793</v>
      </c>
      <c r="BS2" s="25" t="s">
        <v>793</v>
      </c>
      <c r="BT2" s="25" t="s">
        <v>793</v>
      </c>
      <c r="BU2" s="25" t="s">
        <v>793</v>
      </c>
      <c r="BV2" s="14" t="s">
        <v>194</v>
      </c>
      <c r="BW2" s="16" t="s">
        <v>193</v>
      </c>
      <c r="BX2" s="16" t="s">
        <v>193</v>
      </c>
      <c r="BY2" s="16" t="s">
        <v>193</v>
      </c>
      <c r="BZ2" s="14" t="s">
        <v>194</v>
      </c>
      <c r="CA2" s="14" t="s">
        <v>194</v>
      </c>
      <c r="CB2" s="14" t="s">
        <v>194</v>
      </c>
      <c r="CC2" s="14" t="s">
        <v>194</v>
      </c>
      <c r="CD2" s="14" t="s">
        <v>194</v>
      </c>
      <c r="CE2" s="25" t="s">
        <v>793</v>
      </c>
      <c r="CF2" s="25" t="s">
        <v>793</v>
      </c>
      <c r="CH2" s="1">
        <f t="shared" ref="CH2:CH13" si="2">COUNTIF(AJ2:BN2,CH$1)</f>
        <v>22</v>
      </c>
      <c r="CI2" s="1">
        <f t="shared" ref="CI2:CI13" si="3">COUNTIF(AJ2:BN2,CI$1)</f>
        <v>8</v>
      </c>
      <c r="CJ2" s="1">
        <f t="shared" ref="CJ2:CJ13" si="4">COUNTIF(AJ2:BN2,CJ$1)</f>
        <v>1</v>
      </c>
      <c r="CK2" s="11">
        <f>CH2*8</f>
        <v>176</v>
      </c>
      <c r="CM2" s="1">
        <f t="shared" ref="CM2:CM13" si="5">COUNTIF(AZ2:BN2,CM$1)+COUNTIF(AJ3:AY3,CM$1)</f>
        <v>18</v>
      </c>
      <c r="CN2" s="1">
        <f t="shared" ref="CN2:CN13" si="6">COUNTIF(AZ2:BN2,CN$1)+COUNTIF(AJ3:AY3,CN$1)</f>
        <v>9</v>
      </c>
      <c r="CO2" s="1">
        <f t="shared" ref="CO2:CO13" si="7">COUNTIF(AZ2:BN2,CO$1)+COUNTIF(AJ3:AY3,CO$1)</f>
        <v>4</v>
      </c>
      <c r="CP2" s="11">
        <f>CM2*8</f>
        <v>144</v>
      </c>
      <c r="CR2" s="383" t="s">
        <v>955</v>
      </c>
      <c r="CS2" s="383" t="s">
        <v>956</v>
      </c>
      <c r="CT2" s="383" t="s">
        <v>957</v>
      </c>
      <c r="CU2" s="383" t="s">
        <v>958</v>
      </c>
    </row>
    <row r="3" spans="1:99">
      <c r="A3" s="11">
        <v>2</v>
      </c>
      <c r="B3" s="1" t="s">
        <v>197</v>
      </c>
      <c r="C3" s="1">
        <f t="shared" ref="C3:C13" si="8">CH3</f>
        <v>18</v>
      </c>
      <c r="D3" s="25">
        <f t="shared" ref="D3:S3" si="9">DATE($B$1,$A2,D$15)</f>
        <v>40924</v>
      </c>
      <c r="E3" s="25">
        <f t="shared" si="9"/>
        <v>40925</v>
      </c>
      <c r="F3" s="25">
        <f t="shared" si="9"/>
        <v>40926</v>
      </c>
      <c r="G3" s="25">
        <f t="shared" si="9"/>
        <v>40927</v>
      </c>
      <c r="H3" s="25">
        <f t="shared" si="9"/>
        <v>40928</v>
      </c>
      <c r="I3" s="14">
        <f t="shared" si="9"/>
        <v>40929</v>
      </c>
      <c r="J3" s="16">
        <f t="shared" si="9"/>
        <v>40930</v>
      </c>
      <c r="K3" s="16">
        <f t="shared" si="9"/>
        <v>40931</v>
      </c>
      <c r="L3" s="16">
        <f t="shared" si="9"/>
        <v>40932</v>
      </c>
      <c r="M3" s="14">
        <f t="shared" si="9"/>
        <v>40933</v>
      </c>
      <c r="N3" s="14">
        <f t="shared" si="9"/>
        <v>40934</v>
      </c>
      <c r="O3" s="14">
        <f t="shared" si="9"/>
        <v>40935</v>
      </c>
      <c r="P3" s="14">
        <f t="shared" si="9"/>
        <v>40936</v>
      </c>
      <c r="Q3" s="14">
        <f t="shared" si="9"/>
        <v>40937</v>
      </c>
      <c r="R3" s="25">
        <f t="shared" si="9"/>
        <v>40938</v>
      </c>
      <c r="S3" s="25">
        <f t="shared" si="9"/>
        <v>40939</v>
      </c>
      <c r="T3" s="25">
        <f t="shared" si="1"/>
        <v>40940</v>
      </c>
      <c r="U3" s="25">
        <f t="shared" si="1"/>
        <v>40941</v>
      </c>
      <c r="V3" s="25">
        <f t="shared" si="1"/>
        <v>40942</v>
      </c>
      <c r="W3" s="14">
        <f t="shared" si="1"/>
        <v>40943</v>
      </c>
      <c r="X3" s="14">
        <f t="shared" si="1"/>
        <v>40944</v>
      </c>
      <c r="Y3" s="25">
        <f t="shared" si="1"/>
        <v>40945</v>
      </c>
      <c r="Z3" s="25">
        <f t="shared" si="1"/>
        <v>40946</v>
      </c>
      <c r="AA3" s="25">
        <f t="shared" si="1"/>
        <v>40947</v>
      </c>
      <c r="AB3" s="25">
        <f t="shared" si="1"/>
        <v>40948</v>
      </c>
      <c r="AC3" s="25">
        <f t="shared" si="1"/>
        <v>40949</v>
      </c>
      <c r="AD3" s="14">
        <f t="shared" si="1"/>
        <v>40950</v>
      </c>
      <c r="AE3" s="14">
        <f t="shared" si="1"/>
        <v>40951</v>
      </c>
      <c r="AF3" s="25">
        <f t="shared" si="1"/>
        <v>40952</v>
      </c>
      <c r="AG3" s="25">
        <f t="shared" si="1"/>
        <v>40953</v>
      </c>
      <c r="AH3" s="25">
        <f t="shared" si="1"/>
        <v>40954</v>
      </c>
      <c r="AJ3" s="25" t="s">
        <v>793</v>
      </c>
      <c r="AK3" s="25" t="s">
        <v>793</v>
      </c>
      <c r="AL3" s="25" t="s">
        <v>793</v>
      </c>
      <c r="AM3" s="25" t="s">
        <v>793</v>
      </c>
      <c r="AN3" s="25" t="s">
        <v>793</v>
      </c>
      <c r="AO3" s="14" t="s">
        <v>194</v>
      </c>
      <c r="AP3" s="16" t="s">
        <v>193</v>
      </c>
      <c r="AQ3" s="16" t="s">
        <v>193</v>
      </c>
      <c r="AR3" s="16" t="s">
        <v>193</v>
      </c>
      <c r="AS3" s="14" t="s">
        <v>194</v>
      </c>
      <c r="AT3" s="14" t="s">
        <v>194</v>
      </c>
      <c r="AU3" s="14" t="s">
        <v>194</v>
      </c>
      <c r="AV3" s="14" t="s">
        <v>194</v>
      </c>
      <c r="AW3" s="14" t="s">
        <v>194</v>
      </c>
      <c r="AX3" s="25" t="s">
        <v>793</v>
      </c>
      <c r="AY3" s="25" t="s">
        <v>793</v>
      </c>
      <c r="AZ3" s="25" t="s">
        <v>793</v>
      </c>
      <c r="BA3" s="25" t="s">
        <v>793</v>
      </c>
      <c r="BB3" s="25" t="s">
        <v>793</v>
      </c>
      <c r="BC3" s="14" t="s">
        <v>194</v>
      </c>
      <c r="BD3" s="14" t="s">
        <v>194</v>
      </c>
      <c r="BE3" s="25" t="s">
        <v>793</v>
      </c>
      <c r="BF3" s="25" t="s">
        <v>793</v>
      </c>
      <c r="BG3" s="25" t="s">
        <v>793</v>
      </c>
      <c r="BH3" s="25" t="s">
        <v>793</v>
      </c>
      <c r="BI3" s="25" t="s">
        <v>793</v>
      </c>
      <c r="BJ3" s="14" t="s">
        <v>194</v>
      </c>
      <c r="BK3" s="14" t="s">
        <v>194</v>
      </c>
      <c r="BL3" s="25" t="s">
        <v>793</v>
      </c>
      <c r="BM3" s="25" t="s">
        <v>793</v>
      </c>
      <c r="BN3" s="25" t="s">
        <v>793</v>
      </c>
      <c r="BQ3" s="25" t="s">
        <v>793</v>
      </c>
      <c r="BR3" s="25" t="s">
        <v>793</v>
      </c>
      <c r="BS3" s="14" t="s">
        <v>194</v>
      </c>
      <c r="BT3" s="14" t="s">
        <v>194</v>
      </c>
      <c r="BU3" s="25" t="s">
        <v>793</v>
      </c>
      <c r="BV3" s="25" t="s">
        <v>793</v>
      </c>
      <c r="BW3" s="25" t="s">
        <v>793</v>
      </c>
      <c r="BX3" s="25" t="s">
        <v>793</v>
      </c>
      <c r="BY3" s="25" t="s">
        <v>793</v>
      </c>
      <c r="BZ3" s="14" t="s">
        <v>194</v>
      </c>
      <c r="CA3" s="14" t="s">
        <v>194</v>
      </c>
      <c r="CB3" s="25" t="s">
        <v>793</v>
      </c>
      <c r="CC3" s="25" t="s">
        <v>793</v>
      </c>
      <c r="CD3" s="25" t="s">
        <v>793</v>
      </c>
      <c r="CE3" s="25"/>
      <c r="CF3" s="25"/>
      <c r="CH3" s="1">
        <f t="shared" si="2"/>
        <v>18</v>
      </c>
      <c r="CI3" s="1">
        <f t="shared" si="3"/>
        <v>10</v>
      </c>
      <c r="CJ3" s="1">
        <f t="shared" si="4"/>
        <v>3</v>
      </c>
      <c r="CK3" s="11">
        <f t="shared" ref="CK3:CK13" si="10">CH3*8</f>
        <v>144</v>
      </c>
      <c r="CM3" s="1">
        <f t="shared" si="5"/>
        <v>21</v>
      </c>
      <c r="CN3" s="1">
        <f t="shared" si="6"/>
        <v>8</v>
      </c>
      <c r="CO3" s="1">
        <f t="shared" si="7"/>
        <v>0</v>
      </c>
      <c r="CP3" s="11">
        <f t="shared" ref="CP3:CP13" si="11">CM3*8</f>
        <v>168</v>
      </c>
      <c r="CR3" s="384" t="s">
        <v>959</v>
      </c>
      <c r="CS3" s="384" t="s">
        <v>960</v>
      </c>
      <c r="CT3" s="384" t="s">
        <v>961</v>
      </c>
      <c r="CU3" s="384" t="s">
        <v>962</v>
      </c>
    </row>
    <row r="4" spans="1:99">
      <c r="A4" s="11">
        <v>3</v>
      </c>
      <c r="B4" s="1" t="s">
        <v>198</v>
      </c>
      <c r="C4" s="1">
        <f t="shared" si="8"/>
        <v>21</v>
      </c>
      <c r="D4" s="25">
        <f t="shared" ref="D4:D14" si="12">DATE($B$1,$A3,D$15)</f>
        <v>40955</v>
      </c>
      <c r="E4" s="25">
        <f t="shared" ref="E4:E14" si="13">DATE($B$1,$A3,E$15)</f>
        <v>40956</v>
      </c>
      <c r="F4" s="14">
        <f t="shared" ref="F4:F14" si="14">DATE($B$1,$A3,F$15)</f>
        <v>40957</v>
      </c>
      <c r="G4" s="14">
        <f t="shared" ref="G4:G14" si="15">DATE($B$1,$A3,G$15)</f>
        <v>40958</v>
      </c>
      <c r="H4" s="25">
        <f t="shared" ref="H4:H14" si="16">DATE($B$1,$A3,H$15)</f>
        <v>40959</v>
      </c>
      <c r="I4" s="25">
        <f t="shared" ref="I4:I14" si="17">DATE($B$1,$A3,I$15)</f>
        <v>40960</v>
      </c>
      <c r="J4" s="25">
        <f t="shared" ref="J4:J14" si="18">DATE($B$1,$A3,J$15)</f>
        <v>40961</v>
      </c>
      <c r="K4" s="25">
        <f t="shared" ref="K4:K14" si="19">DATE($B$1,$A3,K$15)</f>
        <v>40962</v>
      </c>
      <c r="L4" s="25">
        <f t="shared" ref="L4:L14" si="20">DATE($B$1,$A3,L$15)</f>
        <v>40963</v>
      </c>
      <c r="M4" s="14">
        <f t="shared" ref="M4:M14" si="21">DATE($B$1,$A3,M$15)</f>
        <v>40964</v>
      </c>
      <c r="N4" s="14">
        <f t="shared" ref="N4:N14" si="22">DATE($B$1,$A3,N$15)</f>
        <v>40965</v>
      </c>
      <c r="O4" s="25">
        <f t="shared" ref="O4:O14" si="23">DATE($B$1,$A3,O$15)</f>
        <v>40966</v>
      </c>
      <c r="P4" s="25">
        <f t="shared" ref="P4:P14" si="24">DATE($B$1,$A3,P$15)</f>
        <v>40967</v>
      </c>
      <c r="Q4" s="25">
        <f>IF(DAY(DATE($B$1,$A3,Q$15))=1,"",DATE($B$1,$A3,Q$15))</f>
        <v>40968</v>
      </c>
      <c r="R4" s="25"/>
      <c r="S4" s="25"/>
      <c r="T4" s="25">
        <f t="shared" si="1"/>
        <v>40969</v>
      </c>
      <c r="U4" s="25">
        <f t="shared" si="1"/>
        <v>40970</v>
      </c>
      <c r="V4" s="14">
        <f t="shared" si="1"/>
        <v>40971</v>
      </c>
      <c r="W4" s="14">
        <f t="shared" si="1"/>
        <v>40972</v>
      </c>
      <c r="X4" s="25">
        <f t="shared" si="1"/>
        <v>40973</v>
      </c>
      <c r="Y4" s="25">
        <f t="shared" si="1"/>
        <v>40974</v>
      </c>
      <c r="Z4" s="25">
        <f t="shared" si="1"/>
        <v>40975</v>
      </c>
      <c r="AA4" s="25">
        <f t="shared" si="1"/>
        <v>40976</v>
      </c>
      <c r="AB4" s="25">
        <f t="shared" si="1"/>
        <v>40977</v>
      </c>
      <c r="AC4" s="14">
        <f t="shared" si="1"/>
        <v>40978</v>
      </c>
      <c r="AD4" s="14">
        <f t="shared" si="1"/>
        <v>40979</v>
      </c>
      <c r="AE4" s="25">
        <f t="shared" si="1"/>
        <v>40980</v>
      </c>
      <c r="AF4" s="25">
        <f t="shared" si="1"/>
        <v>40981</v>
      </c>
      <c r="AG4" s="25">
        <f t="shared" si="1"/>
        <v>40982</v>
      </c>
      <c r="AH4" s="25">
        <f t="shared" si="1"/>
        <v>40983</v>
      </c>
      <c r="AJ4" s="25" t="s">
        <v>793</v>
      </c>
      <c r="AK4" s="25" t="s">
        <v>793</v>
      </c>
      <c r="AL4" s="14" t="s">
        <v>194</v>
      </c>
      <c r="AM4" s="14" t="s">
        <v>194</v>
      </c>
      <c r="AN4" s="25" t="s">
        <v>793</v>
      </c>
      <c r="AO4" s="25" t="s">
        <v>793</v>
      </c>
      <c r="AP4" s="25" t="s">
        <v>793</v>
      </c>
      <c r="AQ4" s="25" t="s">
        <v>793</v>
      </c>
      <c r="AR4" s="25" t="s">
        <v>793</v>
      </c>
      <c r="AS4" s="14" t="s">
        <v>194</v>
      </c>
      <c r="AT4" s="14" t="s">
        <v>194</v>
      </c>
      <c r="AU4" s="25" t="s">
        <v>793</v>
      </c>
      <c r="AV4" s="25" t="s">
        <v>793</v>
      </c>
      <c r="AW4" s="25" t="s">
        <v>793</v>
      </c>
      <c r="AX4" s="25"/>
      <c r="AY4" s="25"/>
      <c r="AZ4" s="25" t="s">
        <v>793</v>
      </c>
      <c r="BA4" s="25" t="s">
        <v>793</v>
      </c>
      <c r="BB4" s="14" t="s">
        <v>194</v>
      </c>
      <c r="BC4" s="14" t="s">
        <v>194</v>
      </c>
      <c r="BD4" s="25" t="s">
        <v>793</v>
      </c>
      <c r="BE4" s="25" t="s">
        <v>793</v>
      </c>
      <c r="BF4" s="25" t="s">
        <v>793</v>
      </c>
      <c r="BG4" s="25" t="s">
        <v>793</v>
      </c>
      <c r="BH4" s="25" t="s">
        <v>793</v>
      </c>
      <c r="BI4" s="14" t="s">
        <v>194</v>
      </c>
      <c r="BJ4" s="14" t="s">
        <v>194</v>
      </c>
      <c r="BK4" s="25" t="s">
        <v>793</v>
      </c>
      <c r="BL4" s="25" t="s">
        <v>793</v>
      </c>
      <c r="BM4" s="25" t="s">
        <v>793</v>
      </c>
      <c r="BN4" s="25" t="s">
        <v>793</v>
      </c>
      <c r="BQ4" s="25" t="s">
        <v>793</v>
      </c>
      <c r="BR4" s="14" t="s">
        <v>194</v>
      </c>
      <c r="BS4" s="14" t="s">
        <v>194</v>
      </c>
      <c r="BT4" s="25" t="s">
        <v>793</v>
      </c>
      <c r="BU4" s="25" t="s">
        <v>793</v>
      </c>
      <c r="BV4" s="25" t="s">
        <v>793</v>
      </c>
      <c r="BW4" s="25" t="s">
        <v>793</v>
      </c>
      <c r="BX4" s="25" t="s">
        <v>793</v>
      </c>
      <c r="BY4" s="14" t="s">
        <v>194</v>
      </c>
      <c r="BZ4" s="14" t="s">
        <v>194</v>
      </c>
      <c r="CA4" s="25" t="s">
        <v>793</v>
      </c>
      <c r="CB4" s="25" t="s">
        <v>793</v>
      </c>
      <c r="CC4" s="25" t="s">
        <v>793</v>
      </c>
      <c r="CD4" s="25" t="s">
        <v>793</v>
      </c>
      <c r="CE4" s="25" t="s">
        <v>793</v>
      </c>
      <c r="CF4" s="14" t="s">
        <v>194</v>
      </c>
      <c r="CH4" s="1">
        <f t="shared" si="2"/>
        <v>21</v>
      </c>
      <c r="CI4" s="1">
        <f t="shared" si="3"/>
        <v>8</v>
      </c>
      <c r="CJ4" s="1">
        <f t="shared" si="4"/>
        <v>0</v>
      </c>
      <c r="CK4" s="11">
        <f t="shared" si="10"/>
        <v>168</v>
      </c>
      <c r="CM4" s="1">
        <f t="shared" si="5"/>
        <v>22</v>
      </c>
      <c r="CN4" s="1">
        <f t="shared" si="6"/>
        <v>9</v>
      </c>
      <c r="CO4" s="1">
        <f t="shared" si="7"/>
        <v>0</v>
      </c>
      <c r="CP4" s="11">
        <f t="shared" si="11"/>
        <v>176</v>
      </c>
      <c r="CR4" s="384" t="s">
        <v>963</v>
      </c>
      <c r="CS4" s="384" t="s">
        <v>964</v>
      </c>
      <c r="CT4" s="384" t="s">
        <v>965</v>
      </c>
      <c r="CU4" s="384" t="s">
        <v>966</v>
      </c>
    </row>
    <row r="5" spans="1:99">
      <c r="A5" s="11">
        <v>4</v>
      </c>
      <c r="B5" s="1" t="s">
        <v>199</v>
      </c>
      <c r="C5" s="1">
        <f t="shared" si="8"/>
        <v>21</v>
      </c>
      <c r="D5" s="25">
        <f t="shared" si="12"/>
        <v>40984</v>
      </c>
      <c r="E5" s="14">
        <f t="shared" si="13"/>
        <v>40985</v>
      </c>
      <c r="F5" s="14">
        <f t="shared" si="14"/>
        <v>40986</v>
      </c>
      <c r="G5" s="25">
        <f t="shared" si="15"/>
        <v>40987</v>
      </c>
      <c r="H5" s="25">
        <f t="shared" si="16"/>
        <v>40988</v>
      </c>
      <c r="I5" s="25">
        <f t="shared" si="17"/>
        <v>40989</v>
      </c>
      <c r="J5" s="25">
        <f t="shared" si="18"/>
        <v>40990</v>
      </c>
      <c r="K5" s="25">
        <f t="shared" si="19"/>
        <v>40991</v>
      </c>
      <c r="L5" s="14">
        <f t="shared" si="20"/>
        <v>40992</v>
      </c>
      <c r="M5" s="14">
        <f t="shared" si="21"/>
        <v>40993</v>
      </c>
      <c r="N5" s="25">
        <f t="shared" si="22"/>
        <v>40994</v>
      </c>
      <c r="O5" s="25">
        <f t="shared" si="23"/>
        <v>40995</v>
      </c>
      <c r="P5" s="25">
        <f t="shared" si="24"/>
        <v>40996</v>
      </c>
      <c r="Q5" s="25">
        <f>DATE($B$1,$A4,Q$15)</f>
        <v>40997</v>
      </c>
      <c r="R5" s="25">
        <f>DATE($B$1,$A4,R$15)</f>
        <v>40998</v>
      </c>
      <c r="S5" s="14">
        <f>DATE($B$1,$A4,S$15)</f>
        <v>40999</v>
      </c>
      <c r="T5" s="25">
        <f t="shared" si="1"/>
        <v>41000</v>
      </c>
      <c r="U5" s="25">
        <f t="shared" si="1"/>
        <v>41001</v>
      </c>
      <c r="V5" s="14">
        <f t="shared" si="1"/>
        <v>41002</v>
      </c>
      <c r="W5" s="16">
        <f t="shared" si="1"/>
        <v>41003</v>
      </c>
      <c r="X5" s="25">
        <f t="shared" si="1"/>
        <v>41004</v>
      </c>
      <c r="Y5" s="25">
        <f t="shared" si="1"/>
        <v>41005</v>
      </c>
      <c r="Z5" s="25">
        <f t="shared" si="1"/>
        <v>41006</v>
      </c>
      <c r="AA5" s="14">
        <f t="shared" si="1"/>
        <v>41007</v>
      </c>
      <c r="AB5" s="25">
        <f t="shared" si="1"/>
        <v>41008</v>
      </c>
      <c r="AC5" s="25">
        <f t="shared" si="1"/>
        <v>41009</v>
      </c>
      <c r="AD5" s="25">
        <f t="shared" si="1"/>
        <v>41010</v>
      </c>
      <c r="AE5" s="25">
        <f t="shared" si="1"/>
        <v>41011</v>
      </c>
      <c r="AF5" s="25">
        <f t="shared" si="1"/>
        <v>41012</v>
      </c>
      <c r="AG5" s="14">
        <f t="shared" si="1"/>
        <v>41013</v>
      </c>
      <c r="AH5" s="14">
        <f t="shared" si="1"/>
        <v>41014</v>
      </c>
      <c r="AJ5" s="25" t="s">
        <v>793</v>
      </c>
      <c r="AK5" s="14" t="s">
        <v>194</v>
      </c>
      <c r="AL5" s="14" t="s">
        <v>194</v>
      </c>
      <c r="AM5" s="25" t="s">
        <v>793</v>
      </c>
      <c r="AN5" s="25" t="s">
        <v>793</v>
      </c>
      <c r="AO5" s="25" t="s">
        <v>793</v>
      </c>
      <c r="AP5" s="25" t="s">
        <v>793</v>
      </c>
      <c r="AQ5" s="25" t="s">
        <v>793</v>
      </c>
      <c r="AR5" s="14" t="s">
        <v>194</v>
      </c>
      <c r="AS5" s="14" t="s">
        <v>194</v>
      </c>
      <c r="AT5" s="25" t="s">
        <v>793</v>
      </c>
      <c r="AU5" s="25" t="s">
        <v>793</v>
      </c>
      <c r="AV5" s="25" t="s">
        <v>793</v>
      </c>
      <c r="AW5" s="25" t="s">
        <v>793</v>
      </c>
      <c r="AX5" s="25" t="s">
        <v>793</v>
      </c>
      <c r="AY5" s="14" t="s">
        <v>194</v>
      </c>
      <c r="AZ5" s="25" t="s">
        <v>793</v>
      </c>
      <c r="BA5" s="25" t="s">
        <v>793</v>
      </c>
      <c r="BB5" s="14" t="s">
        <v>194</v>
      </c>
      <c r="BC5" s="16" t="s">
        <v>193</v>
      </c>
      <c r="BD5" s="25" t="s">
        <v>793</v>
      </c>
      <c r="BE5" s="25" t="s">
        <v>793</v>
      </c>
      <c r="BF5" s="25" t="s">
        <v>793</v>
      </c>
      <c r="BG5" s="14" t="s">
        <v>194</v>
      </c>
      <c r="BH5" s="25" t="s">
        <v>793</v>
      </c>
      <c r="BI5" s="25" t="s">
        <v>793</v>
      </c>
      <c r="BJ5" s="25" t="s">
        <v>793</v>
      </c>
      <c r="BK5" s="25" t="s">
        <v>793</v>
      </c>
      <c r="BL5" s="25" t="s">
        <v>793</v>
      </c>
      <c r="BM5" s="14" t="s">
        <v>194</v>
      </c>
      <c r="BN5" s="14" t="s">
        <v>194</v>
      </c>
      <c r="BQ5" s="25" t="s">
        <v>793</v>
      </c>
      <c r="BR5" s="25" t="s">
        <v>793</v>
      </c>
      <c r="BS5" s="25" t="s">
        <v>793</v>
      </c>
      <c r="BT5" s="25" t="s">
        <v>793</v>
      </c>
      <c r="BU5" s="25" t="s">
        <v>793</v>
      </c>
      <c r="BV5" s="14" t="s">
        <v>194</v>
      </c>
      <c r="BW5" s="14" t="s">
        <v>194</v>
      </c>
      <c r="BX5" s="25" t="s">
        <v>793</v>
      </c>
      <c r="BY5" s="25" t="s">
        <v>793</v>
      </c>
      <c r="BZ5" s="25" t="s">
        <v>793</v>
      </c>
      <c r="CA5" s="25" t="s">
        <v>793</v>
      </c>
      <c r="CB5" s="25" t="s">
        <v>793</v>
      </c>
      <c r="CC5" s="25" t="s">
        <v>793</v>
      </c>
      <c r="CD5" s="14" t="s">
        <v>194</v>
      </c>
      <c r="CE5" s="14" t="s">
        <v>194</v>
      </c>
      <c r="CF5" s="25"/>
      <c r="CH5" s="1">
        <f t="shared" si="2"/>
        <v>21</v>
      </c>
      <c r="CI5" s="1">
        <f t="shared" si="3"/>
        <v>9</v>
      </c>
      <c r="CJ5" s="1">
        <f t="shared" si="4"/>
        <v>1</v>
      </c>
      <c r="CK5" s="11">
        <f t="shared" si="10"/>
        <v>168</v>
      </c>
      <c r="CM5" s="1">
        <f t="shared" si="5"/>
        <v>21</v>
      </c>
      <c r="CN5" s="1">
        <f t="shared" si="6"/>
        <v>8</v>
      </c>
      <c r="CO5" s="1">
        <f t="shared" si="7"/>
        <v>1</v>
      </c>
      <c r="CP5" s="11">
        <f t="shared" si="11"/>
        <v>168</v>
      </c>
      <c r="CR5" s="384" t="s">
        <v>967</v>
      </c>
      <c r="CS5" s="384" t="s">
        <v>968</v>
      </c>
      <c r="CT5" s="384" t="s">
        <v>969</v>
      </c>
      <c r="CU5" s="384" t="s">
        <v>962</v>
      </c>
    </row>
    <row r="6" spans="1:99">
      <c r="A6" s="11">
        <v>5</v>
      </c>
      <c r="B6" s="1" t="s">
        <v>200</v>
      </c>
      <c r="C6" s="1">
        <f t="shared" si="8"/>
        <v>20</v>
      </c>
      <c r="D6" s="25">
        <f t="shared" si="12"/>
        <v>41015</v>
      </c>
      <c r="E6" s="25">
        <f t="shared" si="13"/>
        <v>41016</v>
      </c>
      <c r="F6" s="25">
        <f t="shared" si="14"/>
        <v>41017</v>
      </c>
      <c r="G6" s="25">
        <f t="shared" si="15"/>
        <v>41018</v>
      </c>
      <c r="H6" s="25">
        <f t="shared" si="16"/>
        <v>41019</v>
      </c>
      <c r="I6" s="14">
        <f t="shared" si="17"/>
        <v>41020</v>
      </c>
      <c r="J6" s="14">
        <f t="shared" si="18"/>
        <v>41021</v>
      </c>
      <c r="K6" s="25">
        <f t="shared" si="19"/>
        <v>41022</v>
      </c>
      <c r="L6" s="25">
        <f t="shared" si="20"/>
        <v>41023</v>
      </c>
      <c r="M6" s="25">
        <f t="shared" si="21"/>
        <v>41024</v>
      </c>
      <c r="N6" s="25">
        <f t="shared" si="22"/>
        <v>41025</v>
      </c>
      <c r="O6" s="25">
        <f t="shared" si="23"/>
        <v>41026</v>
      </c>
      <c r="P6" s="25">
        <f t="shared" si="24"/>
        <v>41027</v>
      </c>
      <c r="Q6" s="14">
        <f t="shared" ref="Q6:Q14" si="25">DATE($B$1,$A5,Q$15)</f>
        <v>41028</v>
      </c>
      <c r="R6" s="14">
        <f t="shared" ref="R6:R14" si="26">DATE($B$1,$A5,R$15)</f>
        <v>41029</v>
      </c>
      <c r="S6" s="25"/>
      <c r="T6" s="16">
        <f t="shared" si="1"/>
        <v>41030</v>
      </c>
      <c r="U6" s="14">
        <f t="shared" si="1"/>
        <v>41031</v>
      </c>
      <c r="V6" s="14">
        <f t="shared" si="1"/>
        <v>41032</v>
      </c>
      <c r="W6" s="25">
        <f t="shared" si="1"/>
        <v>41033</v>
      </c>
      <c r="X6" s="25">
        <f t="shared" si="1"/>
        <v>41034</v>
      </c>
      <c r="Y6" s="14">
        <f t="shared" si="1"/>
        <v>41035</v>
      </c>
      <c r="Z6" s="25">
        <f t="shared" si="1"/>
        <v>41036</v>
      </c>
      <c r="AA6" s="25">
        <f t="shared" si="1"/>
        <v>41037</v>
      </c>
      <c r="AB6" s="25">
        <f t="shared" si="1"/>
        <v>41038</v>
      </c>
      <c r="AC6" s="25">
        <f t="shared" si="1"/>
        <v>41039</v>
      </c>
      <c r="AD6" s="25">
        <f t="shared" si="1"/>
        <v>41040</v>
      </c>
      <c r="AE6" s="14">
        <f t="shared" si="1"/>
        <v>41041</v>
      </c>
      <c r="AF6" s="14">
        <f t="shared" si="1"/>
        <v>41042</v>
      </c>
      <c r="AG6" s="25">
        <f t="shared" si="1"/>
        <v>41043</v>
      </c>
      <c r="AH6" s="25">
        <f t="shared" si="1"/>
        <v>41044</v>
      </c>
      <c r="AJ6" s="25" t="s">
        <v>793</v>
      </c>
      <c r="AK6" s="25" t="s">
        <v>793</v>
      </c>
      <c r="AL6" s="25" t="s">
        <v>793</v>
      </c>
      <c r="AM6" s="25" t="s">
        <v>793</v>
      </c>
      <c r="AN6" s="25" t="s">
        <v>793</v>
      </c>
      <c r="AO6" s="14" t="s">
        <v>194</v>
      </c>
      <c r="AP6" s="14" t="s">
        <v>194</v>
      </c>
      <c r="AQ6" s="25" t="s">
        <v>793</v>
      </c>
      <c r="AR6" s="25" t="s">
        <v>793</v>
      </c>
      <c r="AS6" s="25" t="s">
        <v>793</v>
      </c>
      <c r="AT6" s="25" t="s">
        <v>793</v>
      </c>
      <c r="AU6" s="25" t="s">
        <v>793</v>
      </c>
      <c r="AV6" s="25" t="s">
        <v>793</v>
      </c>
      <c r="AW6" s="14" t="s">
        <v>194</v>
      </c>
      <c r="AX6" s="14" t="s">
        <v>194</v>
      </c>
      <c r="AY6" s="25"/>
      <c r="AZ6" s="16" t="s">
        <v>193</v>
      </c>
      <c r="BA6" s="14" t="s">
        <v>194</v>
      </c>
      <c r="BB6" s="14" t="s">
        <v>194</v>
      </c>
      <c r="BC6" s="25" t="s">
        <v>793</v>
      </c>
      <c r="BD6" s="25" t="s">
        <v>793</v>
      </c>
      <c r="BE6" s="14" t="s">
        <v>194</v>
      </c>
      <c r="BF6" s="25" t="s">
        <v>793</v>
      </c>
      <c r="BG6" s="25" t="s">
        <v>793</v>
      </c>
      <c r="BH6" s="25" t="s">
        <v>793</v>
      </c>
      <c r="BI6" s="25" t="s">
        <v>793</v>
      </c>
      <c r="BJ6" s="25" t="s">
        <v>793</v>
      </c>
      <c r="BK6" s="14" t="s">
        <v>194</v>
      </c>
      <c r="BL6" s="14" t="s">
        <v>194</v>
      </c>
      <c r="BM6" s="25" t="s">
        <v>793</v>
      </c>
      <c r="BN6" s="25" t="s">
        <v>793</v>
      </c>
      <c r="BQ6" s="25" t="s">
        <v>793</v>
      </c>
      <c r="BR6" s="25" t="s">
        <v>793</v>
      </c>
      <c r="BS6" s="25" t="s">
        <v>793</v>
      </c>
      <c r="BT6" s="14" t="s">
        <v>194</v>
      </c>
      <c r="BU6" s="14" t="s">
        <v>194</v>
      </c>
      <c r="BV6" s="25" t="s">
        <v>793</v>
      </c>
      <c r="BW6" s="25" t="s">
        <v>793</v>
      </c>
      <c r="BX6" s="25" t="s">
        <v>793</v>
      </c>
      <c r="BY6" s="25" t="s">
        <v>793</v>
      </c>
      <c r="BZ6" s="25" t="s">
        <v>793</v>
      </c>
      <c r="CA6" s="14" t="s">
        <v>194</v>
      </c>
      <c r="CB6" s="14" t="s">
        <v>194</v>
      </c>
      <c r="CC6" s="25" t="s">
        <v>793</v>
      </c>
      <c r="CD6" s="25" t="s">
        <v>793</v>
      </c>
      <c r="CE6" s="25" t="s">
        <v>793</v>
      </c>
      <c r="CF6" s="25" t="s">
        <v>793</v>
      </c>
      <c r="CH6" s="1">
        <f t="shared" si="2"/>
        <v>20</v>
      </c>
      <c r="CI6" s="1">
        <f t="shared" si="3"/>
        <v>9</v>
      </c>
      <c r="CJ6" s="1">
        <f t="shared" si="4"/>
        <v>1</v>
      </c>
      <c r="CK6" s="11">
        <f t="shared" si="10"/>
        <v>160</v>
      </c>
      <c r="CM6" s="1">
        <f t="shared" si="5"/>
        <v>21</v>
      </c>
      <c r="CN6" s="1">
        <f t="shared" si="6"/>
        <v>9</v>
      </c>
      <c r="CO6" s="1">
        <f t="shared" si="7"/>
        <v>1</v>
      </c>
      <c r="CP6" s="11">
        <f t="shared" si="11"/>
        <v>168</v>
      </c>
      <c r="CR6" s="384" t="s">
        <v>970</v>
      </c>
      <c r="CS6" s="384" t="s">
        <v>971</v>
      </c>
      <c r="CT6" s="384" t="s">
        <v>972</v>
      </c>
      <c r="CU6" s="384" t="s">
        <v>962</v>
      </c>
    </row>
    <row r="7" spans="1:99">
      <c r="A7" s="11">
        <v>6</v>
      </c>
      <c r="B7" s="1" t="s">
        <v>201</v>
      </c>
      <c r="C7" s="1">
        <f t="shared" si="8"/>
        <v>23</v>
      </c>
      <c r="D7" s="25">
        <f t="shared" si="12"/>
        <v>41045</v>
      </c>
      <c r="E7" s="25">
        <f t="shared" si="13"/>
        <v>41046</v>
      </c>
      <c r="F7" s="25">
        <f t="shared" si="14"/>
        <v>41047</v>
      </c>
      <c r="G7" s="14">
        <f t="shared" si="15"/>
        <v>41048</v>
      </c>
      <c r="H7" s="14">
        <f t="shared" si="16"/>
        <v>41049</v>
      </c>
      <c r="I7" s="25">
        <f t="shared" si="17"/>
        <v>41050</v>
      </c>
      <c r="J7" s="25">
        <f t="shared" si="18"/>
        <v>41051</v>
      </c>
      <c r="K7" s="25">
        <f t="shared" si="19"/>
        <v>41052</v>
      </c>
      <c r="L7" s="25">
        <f t="shared" si="20"/>
        <v>41053</v>
      </c>
      <c r="M7" s="25">
        <f t="shared" si="21"/>
        <v>41054</v>
      </c>
      <c r="N7" s="14">
        <f t="shared" si="22"/>
        <v>41055</v>
      </c>
      <c r="O7" s="14">
        <f t="shared" si="23"/>
        <v>41056</v>
      </c>
      <c r="P7" s="25">
        <f t="shared" si="24"/>
        <v>41057</v>
      </c>
      <c r="Q7" s="25">
        <f t="shared" si="25"/>
        <v>41058</v>
      </c>
      <c r="R7" s="25">
        <f t="shared" si="26"/>
        <v>41059</v>
      </c>
      <c r="S7" s="25">
        <f>DATE($B$1,$A6,S$15)</f>
        <v>41060</v>
      </c>
      <c r="T7" s="25">
        <f t="shared" si="1"/>
        <v>41061</v>
      </c>
      <c r="U7" s="14">
        <f t="shared" si="1"/>
        <v>41062</v>
      </c>
      <c r="V7" s="14">
        <f t="shared" si="1"/>
        <v>41063</v>
      </c>
      <c r="W7" s="25">
        <f t="shared" si="1"/>
        <v>41064</v>
      </c>
      <c r="X7" s="25">
        <f t="shared" si="1"/>
        <v>41065</v>
      </c>
      <c r="Y7" s="25">
        <f t="shared" si="1"/>
        <v>41066</v>
      </c>
      <c r="Z7" s="25">
        <f t="shared" si="1"/>
        <v>41067</v>
      </c>
      <c r="AA7" s="25">
        <f t="shared" si="1"/>
        <v>41068</v>
      </c>
      <c r="AB7" s="14">
        <f t="shared" si="1"/>
        <v>41069</v>
      </c>
      <c r="AC7" s="14">
        <f t="shared" si="1"/>
        <v>41070</v>
      </c>
      <c r="AD7" s="25">
        <f t="shared" si="1"/>
        <v>41071</v>
      </c>
      <c r="AE7" s="25">
        <f t="shared" si="1"/>
        <v>41072</v>
      </c>
      <c r="AF7" s="25">
        <f t="shared" si="1"/>
        <v>41073</v>
      </c>
      <c r="AG7" s="25">
        <f t="shared" si="1"/>
        <v>41074</v>
      </c>
      <c r="AH7" s="25">
        <f t="shared" si="1"/>
        <v>41075</v>
      </c>
      <c r="AJ7" s="25" t="s">
        <v>793</v>
      </c>
      <c r="AK7" s="25" t="s">
        <v>793</v>
      </c>
      <c r="AL7" s="25" t="s">
        <v>793</v>
      </c>
      <c r="AM7" s="14" t="s">
        <v>194</v>
      </c>
      <c r="AN7" s="14" t="s">
        <v>194</v>
      </c>
      <c r="AO7" s="25" t="s">
        <v>793</v>
      </c>
      <c r="AP7" s="25" t="s">
        <v>793</v>
      </c>
      <c r="AQ7" s="25" t="s">
        <v>793</v>
      </c>
      <c r="AR7" s="25" t="s">
        <v>793</v>
      </c>
      <c r="AS7" s="25" t="s">
        <v>793</v>
      </c>
      <c r="AT7" s="14" t="s">
        <v>194</v>
      </c>
      <c r="AU7" s="14" t="s">
        <v>194</v>
      </c>
      <c r="AV7" s="25" t="s">
        <v>793</v>
      </c>
      <c r="AW7" s="25" t="s">
        <v>793</v>
      </c>
      <c r="AX7" s="25" t="s">
        <v>793</v>
      </c>
      <c r="AY7" s="25" t="s">
        <v>793</v>
      </c>
      <c r="AZ7" s="25" t="s">
        <v>793</v>
      </c>
      <c r="BA7" s="14" t="s">
        <v>194</v>
      </c>
      <c r="BB7" s="14" t="s">
        <v>194</v>
      </c>
      <c r="BC7" s="25" t="s">
        <v>793</v>
      </c>
      <c r="BD7" s="25" t="s">
        <v>793</v>
      </c>
      <c r="BE7" s="25" t="s">
        <v>793</v>
      </c>
      <c r="BF7" s="25" t="s">
        <v>793</v>
      </c>
      <c r="BG7" s="25" t="s">
        <v>793</v>
      </c>
      <c r="BH7" s="14" t="s">
        <v>194</v>
      </c>
      <c r="BI7" s="14" t="s">
        <v>194</v>
      </c>
      <c r="BJ7" s="25" t="s">
        <v>793</v>
      </c>
      <c r="BK7" s="25" t="s">
        <v>793</v>
      </c>
      <c r="BL7" s="25" t="s">
        <v>793</v>
      </c>
      <c r="BM7" s="25" t="s">
        <v>793</v>
      </c>
      <c r="BN7" s="25" t="s">
        <v>793</v>
      </c>
      <c r="BQ7" s="14" t="s">
        <v>194</v>
      </c>
      <c r="BR7" s="14" t="s">
        <v>194</v>
      </c>
      <c r="BS7" s="25" t="s">
        <v>793</v>
      </c>
      <c r="BT7" s="25" t="s">
        <v>793</v>
      </c>
      <c r="BU7" s="25" t="s">
        <v>793</v>
      </c>
      <c r="BV7" s="25" t="s">
        <v>793</v>
      </c>
      <c r="BW7" s="14" t="s">
        <v>194</v>
      </c>
      <c r="BX7" s="16" t="s">
        <v>193</v>
      </c>
      <c r="BY7" s="14" t="s">
        <v>194</v>
      </c>
      <c r="BZ7" s="25" t="s">
        <v>793</v>
      </c>
      <c r="CA7" s="25" t="s">
        <v>793</v>
      </c>
      <c r="CB7" s="25" t="s">
        <v>793</v>
      </c>
      <c r="CC7" s="25" t="s">
        <v>793</v>
      </c>
      <c r="CD7" s="25" t="s">
        <v>793</v>
      </c>
      <c r="CE7" s="14" t="s">
        <v>194</v>
      </c>
      <c r="CF7" s="25"/>
      <c r="CH7" s="1">
        <f t="shared" si="2"/>
        <v>23</v>
      </c>
      <c r="CI7" s="1">
        <f t="shared" si="3"/>
        <v>8</v>
      </c>
      <c r="CJ7" s="1">
        <f t="shared" si="4"/>
        <v>0</v>
      </c>
      <c r="CK7" s="11">
        <f t="shared" si="10"/>
        <v>184</v>
      </c>
      <c r="CM7" s="1">
        <f t="shared" si="5"/>
        <v>20</v>
      </c>
      <c r="CN7" s="1">
        <f t="shared" si="6"/>
        <v>9</v>
      </c>
      <c r="CO7" s="1">
        <f t="shared" si="7"/>
        <v>1</v>
      </c>
      <c r="CP7" s="11">
        <f t="shared" si="11"/>
        <v>160</v>
      </c>
      <c r="CR7" s="384" t="s">
        <v>973</v>
      </c>
      <c r="CS7" s="384" t="s">
        <v>974</v>
      </c>
      <c r="CT7" s="384" t="s">
        <v>975</v>
      </c>
      <c r="CU7" s="384" t="s">
        <v>962</v>
      </c>
    </row>
    <row r="8" spans="1:99" ht="12.75" customHeight="1">
      <c r="A8" s="11">
        <v>7</v>
      </c>
      <c r="B8" s="1" t="s">
        <v>202</v>
      </c>
      <c r="C8" s="1">
        <f t="shared" si="8"/>
        <v>19</v>
      </c>
      <c r="D8" s="14">
        <f t="shared" si="12"/>
        <v>41076</v>
      </c>
      <c r="E8" s="14">
        <f t="shared" si="13"/>
        <v>41077</v>
      </c>
      <c r="F8" s="25">
        <f t="shared" si="14"/>
        <v>41078</v>
      </c>
      <c r="G8" s="25">
        <f t="shared" si="15"/>
        <v>41079</v>
      </c>
      <c r="H8" s="25">
        <f t="shared" si="16"/>
        <v>41080</v>
      </c>
      <c r="I8" s="25">
        <f t="shared" si="17"/>
        <v>41081</v>
      </c>
      <c r="J8" s="14">
        <f t="shared" si="18"/>
        <v>41082</v>
      </c>
      <c r="K8" s="16">
        <f t="shared" si="19"/>
        <v>41083</v>
      </c>
      <c r="L8" s="14">
        <f t="shared" si="20"/>
        <v>41084</v>
      </c>
      <c r="M8" s="25">
        <f t="shared" si="21"/>
        <v>41085</v>
      </c>
      <c r="N8" s="25">
        <f t="shared" si="22"/>
        <v>41086</v>
      </c>
      <c r="O8" s="25">
        <f t="shared" si="23"/>
        <v>41087</v>
      </c>
      <c r="P8" s="25">
        <f t="shared" si="24"/>
        <v>41088</v>
      </c>
      <c r="Q8" s="25">
        <f t="shared" si="25"/>
        <v>41089</v>
      </c>
      <c r="R8" s="14">
        <f t="shared" si="26"/>
        <v>41090</v>
      </c>
      <c r="S8" s="25"/>
      <c r="T8" s="14">
        <f t="shared" si="1"/>
        <v>41091</v>
      </c>
      <c r="U8" s="25">
        <f t="shared" si="1"/>
        <v>41092</v>
      </c>
      <c r="V8" s="25">
        <f t="shared" si="1"/>
        <v>41093</v>
      </c>
      <c r="W8" s="25">
        <f t="shared" si="1"/>
        <v>41094</v>
      </c>
      <c r="X8" s="25">
        <f t="shared" si="1"/>
        <v>41095</v>
      </c>
      <c r="Y8" s="25">
        <f t="shared" si="1"/>
        <v>41096</v>
      </c>
      <c r="Z8" s="14">
        <f t="shared" si="1"/>
        <v>41097</v>
      </c>
      <c r="AA8" s="14">
        <f t="shared" si="1"/>
        <v>41098</v>
      </c>
      <c r="AB8" s="25">
        <f t="shared" si="1"/>
        <v>41099</v>
      </c>
      <c r="AC8" s="25">
        <f t="shared" si="1"/>
        <v>41100</v>
      </c>
      <c r="AD8" s="25">
        <f t="shared" si="1"/>
        <v>41101</v>
      </c>
      <c r="AE8" s="25">
        <f t="shared" si="1"/>
        <v>41102</v>
      </c>
      <c r="AF8" s="25">
        <f t="shared" si="1"/>
        <v>41103</v>
      </c>
      <c r="AG8" s="14">
        <f t="shared" si="1"/>
        <v>41104</v>
      </c>
      <c r="AH8" s="14">
        <f t="shared" si="1"/>
        <v>41105</v>
      </c>
      <c r="AJ8" s="14" t="s">
        <v>194</v>
      </c>
      <c r="AK8" s="14" t="s">
        <v>194</v>
      </c>
      <c r="AL8" s="25" t="s">
        <v>793</v>
      </c>
      <c r="AM8" s="25" t="s">
        <v>793</v>
      </c>
      <c r="AN8" s="25" t="s">
        <v>793</v>
      </c>
      <c r="AO8" s="25" t="s">
        <v>793</v>
      </c>
      <c r="AP8" s="14" t="s">
        <v>194</v>
      </c>
      <c r="AQ8" s="16" t="s">
        <v>193</v>
      </c>
      <c r="AR8" s="14" t="s">
        <v>194</v>
      </c>
      <c r="AS8" s="25" t="s">
        <v>793</v>
      </c>
      <c r="AT8" s="25" t="s">
        <v>793</v>
      </c>
      <c r="AU8" s="25" t="s">
        <v>793</v>
      </c>
      <c r="AV8" s="25" t="s">
        <v>793</v>
      </c>
      <c r="AW8" s="25" t="s">
        <v>793</v>
      </c>
      <c r="AX8" s="14" t="s">
        <v>194</v>
      </c>
      <c r="AY8" s="25"/>
      <c r="AZ8" s="14" t="s">
        <v>194</v>
      </c>
      <c r="BA8" s="25" t="s">
        <v>793</v>
      </c>
      <c r="BB8" s="25" t="s">
        <v>793</v>
      </c>
      <c r="BC8" s="25" t="s">
        <v>793</v>
      </c>
      <c r="BD8" s="25" t="s">
        <v>793</v>
      </c>
      <c r="BE8" s="25" t="s">
        <v>793</v>
      </c>
      <c r="BF8" s="14" t="s">
        <v>194</v>
      </c>
      <c r="BG8" s="14" t="s">
        <v>194</v>
      </c>
      <c r="BH8" s="25" t="s">
        <v>793</v>
      </c>
      <c r="BI8" s="25" t="s">
        <v>793</v>
      </c>
      <c r="BJ8" s="25" t="s">
        <v>793</v>
      </c>
      <c r="BK8" s="25" t="s">
        <v>793</v>
      </c>
      <c r="BL8" s="25" t="s">
        <v>793</v>
      </c>
      <c r="BM8" s="14" t="s">
        <v>194</v>
      </c>
      <c r="BN8" s="14" t="s">
        <v>194</v>
      </c>
      <c r="BQ8" s="25" t="s">
        <v>793</v>
      </c>
      <c r="BR8" s="25" t="s">
        <v>793</v>
      </c>
      <c r="BS8" s="25" t="s">
        <v>793</v>
      </c>
      <c r="BT8" s="25" t="s">
        <v>793</v>
      </c>
      <c r="BU8" s="25" t="s">
        <v>793</v>
      </c>
      <c r="BV8" s="14" t="s">
        <v>194</v>
      </c>
      <c r="BW8" s="14" t="s">
        <v>194</v>
      </c>
      <c r="BX8" s="25" t="s">
        <v>793</v>
      </c>
      <c r="BY8" s="25" t="s">
        <v>793</v>
      </c>
      <c r="BZ8" s="25" t="s">
        <v>793</v>
      </c>
      <c r="CA8" s="25" t="s">
        <v>793</v>
      </c>
      <c r="CB8" s="25" t="s">
        <v>793</v>
      </c>
      <c r="CC8" s="14" t="s">
        <v>194</v>
      </c>
      <c r="CD8" s="14" t="s">
        <v>194</v>
      </c>
      <c r="CE8" s="25" t="s">
        <v>793</v>
      </c>
      <c r="CF8" s="25" t="s">
        <v>793</v>
      </c>
      <c r="CH8" s="1">
        <f t="shared" si="2"/>
        <v>19</v>
      </c>
      <c r="CI8" s="1">
        <f t="shared" si="3"/>
        <v>10</v>
      </c>
      <c r="CJ8" s="1">
        <f t="shared" si="4"/>
        <v>1</v>
      </c>
      <c r="CK8" s="11">
        <f t="shared" si="10"/>
        <v>152</v>
      </c>
      <c r="CM8" s="1">
        <f t="shared" si="5"/>
        <v>22</v>
      </c>
      <c r="CN8" s="1">
        <f t="shared" si="6"/>
        <v>9</v>
      </c>
      <c r="CO8" s="1">
        <f t="shared" si="7"/>
        <v>0</v>
      </c>
      <c r="CP8" s="11">
        <f t="shared" si="11"/>
        <v>176</v>
      </c>
      <c r="CR8" s="384" t="s">
        <v>976</v>
      </c>
      <c r="CS8" s="384" t="s">
        <v>977</v>
      </c>
      <c r="CT8" s="384" t="s">
        <v>978</v>
      </c>
      <c r="CU8" s="384" t="s">
        <v>979</v>
      </c>
    </row>
    <row r="9" spans="1:99">
      <c r="A9" s="11">
        <v>8</v>
      </c>
      <c r="B9" s="1" t="s">
        <v>203</v>
      </c>
      <c r="C9" s="1">
        <f t="shared" si="8"/>
        <v>20</v>
      </c>
      <c r="D9" s="25">
        <f t="shared" si="12"/>
        <v>41106</v>
      </c>
      <c r="E9" s="25">
        <f t="shared" si="13"/>
        <v>41107</v>
      </c>
      <c r="F9" s="25">
        <f t="shared" si="14"/>
        <v>41108</v>
      </c>
      <c r="G9" s="25">
        <f t="shared" si="15"/>
        <v>41109</v>
      </c>
      <c r="H9" s="25">
        <f t="shared" si="16"/>
        <v>41110</v>
      </c>
      <c r="I9" s="14">
        <f t="shared" si="17"/>
        <v>41111</v>
      </c>
      <c r="J9" s="14">
        <f t="shared" si="18"/>
        <v>41112</v>
      </c>
      <c r="K9" s="25">
        <f t="shared" si="19"/>
        <v>41113</v>
      </c>
      <c r="L9" s="25">
        <f t="shared" si="20"/>
        <v>41114</v>
      </c>
      <c r="M9" s="25">
        <f t="shared" si="21"/>
        <v>41115</v>
      </c>
      <c r="N9" s="25">
        <f t="shared" si="22"/>
        <v>41116</v>
      </c>
      <c r="O9" s="25">
        <f t="shared" si="23"/>
        <v>41117</v>
      </c>
      <c r="P9" s="14">
        <f t="shared" si="24"/>
        <v>41118</v>
      </c>
      <c r="Q9" s="14">
        <f t="shared" si="25"/>
        <v>41119</v>
      </c>
      <c r="R9" s="25">
        <f t="shared" si="26"/>
        <v>41120</v>
      </c>
      <c r="S9" s="25">
        <f>DATE($B$1,$A8,S$15)</f>
        <v>41121</v>
      </c>
      <c r="T9" s="25">
        <f t="shared" si="1"/>
        <v>41122</v>
      </c>
      <c r="U9" s="25">
        <f t="shared" si="1"/>
        <v>41123</v>
      </c>
      <c r="V9" s="25">
        <f t="shared" si="1"/>
        <v>41124</v>
      </c>
      <c r="W9" s="14">
        <f t="shared" si="1"/>
        <v>41125</v>
      </c>
      <c r="X9" s="14">
        <f t="shared" si="1"/>
        <v>41126</v>
      </c>
      <c r="Y9" s="25">
        <f t="shared" si="1"/>
        <v>41127</v>
      </c>
      <c r="Z9" s="25">
        <f t="shared" si="1"/>
        <v>41128</v>
      </c>
      <c r="AA9" s="25">
        <f t="shared" si="1"/>
        <v>41129</v>
      </c>
      <c r="AB9" s="25">
        <f t="shared" si="1"/>
        <v>41130</v>
      </c>
      <c r="AC9" s="25">
        <f t="shared" si="1"/>
        <v>41131</v>
      </c>
      <c r="AD9" s="14">
        <f t="shared" si="1"/>
        <v>41132</v>
      </c>
      <c r="AE9" s="14">
        <f t="shared" si="1"/>
        <v>41133</v>
      </c>
      <c r="AF9" s="14">
        <f t="shared" si="1"/>
        <v>41134</v>
      </c>
      <c r="AG9" s="14">
        <f t="shared" si="1"/>
        <v>41135</v>
      </c>
      <c r="AH9" s="14">
        <f t="shared" si="1"/>
        <v>41136</v>
      </c>
      <c r="AJ9" s="25" t="s">
        <v>793</v>
      </c>
      <c r="AK9" s="25" t="s">
        <v>793</v>
      </c>
      <c r="AL9" s="25" t="s">
        <v>793</v>
      </c>
      <c r="AM9" s="25" t="s">
        <v>793</v>
      </c>
      <c r="AN9" s="25" t="s">
        <v>793</v>
      </c>
      <c r="AO9" s="14" t="s">
        <v>194</v>
      </c>
      <c r="AP9" s="14" t="s">
        <v>194</v>
      </c>
      <c r="AQ9" s="25" t="s">
        <v>793</v>
      </c>
      <c r="AR9" s="25" t="s">
        <v>793</v>
      </c>
      <c r="AS9" s="25" t="s">
        <v>793</v>
      </c>
      <c r="AT9" s="25" t="s">
        <v>793</v>
      </c>
      <c r="AU9" s="25" t="s">
        <v>793</v>
      </c>
      <c r="AV9" s="14" t="s">
        <v>194</v>
      </c>
      <c r="AW9" s="14" t="s">
        <v>194</v>
      </c>
      <c r="AX9" s="25" t="s">
        <v>793</v>
      </c>
      <c r="AY9" s="25" t="s">
        <v>793</v>
      </c>
      <c r="AZ9" s="25" t="s">
        <v>793</v>
      </c>
      <c r="BA9" s="25" t="s">
        <v>793</v>
      </c>
      <c r="BB9" s="25" t="s">
        <v>793</v>
      </c>
      <c r="BC9" s="14" t="s">
        <v>194</v>
      </c>
      <c r="BD9" s="14" t="s">
        <v>194</v>
      </c>
      <c r="BE9" s="25" t="s">
        <v>793</v>
      </c>
      <c r="BF9" s="25" t="s">
        <v>793</v>
      </c>
      <c r="BG9" s="25" t="s">
        <v>793</v>
      </c>
      <c r="BH9" s="25" t="s">
        <v>793</v>
      </c>
      <c r="BI9" s="25" t="s">
        <v>793</v>
      </c>
      <c r="BJ9" s="14" t="s">
        <v>194</v>
      </c>
      <c r="BK9" s="14" t="s">
        <v>194</v>
      </c>
      <c r="BL9" s="14" t="s">
        <v>194</v>
      </c>
      <c r="BM9" s="14" t="s">
        <v>194</v>
      </c>
      <c r="BN9" s="14" t="s">
        <v>194</v>
      </c>
      <c r="BQ9" s="25" t="s">
        <v>793</v>
      </c>
      <c r="BR9" s="25" t="s">
        <v>793</v>
      </c>
      <c r="BS9" s="25" t="s">
        <v>793</v>
      </c>
      <c r="BT9" s="14" t="s">
        <v>194</v>
      </c>
      <c r="BU9" s="25" t="s">
        <v>793</v>
      </c>
      <c r="BV9" s="25" t="s">
        <v>793</v>
      </c>
      <c r="BW9" s="25" t="s">
        <v>793</v>
      </c>
      <c r="BX9" s="25" t="s">
        <v>793</v>
      </c>
      <c r="BY9" s="25" t="s">
        <v>793</v>
      </c>
      <c r="BZ9" s="14" t="s">
        <v>194</v>
      </c>
      <c r="CA9" s="14" t="s">
        <v>194</v>
      </c>
      <c r="CB9" s="25" t="s">
        <v>793</v>
      </c>
      <c r="CC9" s="25" t="s">
        <v>793</v>
      </c>
      <c r="CD9" s="25" t="s">
        <v>793</v>
      </c>
      <c r="CE9" s="25" t="s">
        <v>793</v>
      </c>
      <c r="CF9" s="25" t="s">
        <v>793</v>
      </c>
      <c r="CH9" s="1">
        <f t="shared" si="2"/>
        <v>20</v>
      </c>
      <c r="CI9" s="1">
        <f t="shared" si="3"/>
        <v>11</v>
      </c>
      <c r="CJ9" s="1">
        <f t="shared" si="4"/>
        <v>0</v>
      </c>
      <c r="CK9" s="11">
        <f t="shared" si="10"/>
        <v>160</v>
      </c>
      <c r="CM9" s="1">
        <f t="shared" si="5"/>
        <v>21</v>
      </c>
      <c r="CN9" s="1">
        <f t="shared" si="6"/>
        <v>10</v>
      </c>
      <c r="CO9" s="1">
        <f t="shared" si="7"/>
        <v>0</v>
      </c>
      <c r="CP9" s="11">
        <f t="shared" si="11"/>
        <v>168</v>
      </c>
    </row>
    <row r="10" spans="1:99">
      <c r="A10" s="11">
        <v>9</v>
      </c>
      <c r="B10" s="1" t="s">
        <v>204</v>
      </c>
      <c r="C10" s="1">
        <f t="shared" si="8"/>
        <v>23</v>
      </c>
      <c r="D10" s="25">
        <f t="shared" si="12"/>
        <v>41137</v>
      </c>
      <c r="E10" s="25">
        <f t="shared" si="13"/>
        <v>41138</v>
      </c>
      <c r="F10" s="25">
        <f t="shared" si="14"/>
        <v>41139</v>
      </c>
      <c r="G10" s="14">
        <f t="shared" si="15"/>
        <v>41140</v>
      </c>
      <c r="H10" s="25">
        <f t="shared" si="16"/>
        <v>41141</v>
      </c>
      <c r="I10" s="25">
        <f t="shared" si="17"/>
        <v>41142</v>
      </c>
      <c r="J10" s="25">
        <f t="shared" si="18"/>
        <v>41143</v>
      </c>
      <c r="K10" s="25">
        <f t="shared" si="19"/>
        <v>41144</v>
      </c>
      <c r="L10" s="25">
        <f t="shared" si="20"/>
        <v>41145</v>
      </c>
      <c r="M10" s="14">
        <f t="shared" si="21"/>
        <v>41146</v>
      </c>
      <c r="N10" s="14">
        <f t="shared" si="22"/>
        <v>41147</v>
      </c>
      <c r="O10" s="25">
        <f t="shared" si="23"/>
        <v>41148</v>
      </c>
      <c r="P10" s="25">
        <f t="shared" si="24"/>
        <v>41149</v>
      </c>
      <c r="Q10" s="25">
        <f t="shared" si="25"/>
        <v>41150</v>
      </c>
      <c r="R10" s="25">
        <f t="shared" si="26"/>
        <v>41151</v>
      </c>
      <c r="S10" s="25">
        <f>DATE($B$1,$A9,S$15)</f>
        <v>41152</v>
      </c>
      <c r="T10" s="14">
        <f t="shared" si="1"/>
        <v>41153</v>
      </c>
      <c r="U10" s="14">
        <f t="shared" si="1"/>
        <v>41154</v>
      </c>
      <c r="V10" s="25">
        <f t="shared" si="1"/>
        <v>41155</v>
      </c>
      <c r="W10" s="25">
        <f t="shared" si="1"/>
        <v>41156</v>
      </c>
      <c r="X10" s="25">
        <f t="shared" si="1"/>
        <v>41157</v>
      </c>
      <c r="Y10" s="25">
        <f t="shared" si="1"/>
        <v>41158</v>
      </c>
      <c r="Z10" s="25">
        <f t="shared" si="1"/>
        <v>41159</v>
      </c>
      <c r="AA10" s="14">
        <f t="shared" si="1"/>
        <v>41160</v>
      </c>
      <c r="AB10" s="14">
        <f t="shared" si="1"/>
        <v>41161</v>
      </c>
      <c r="AC10" s="25">
        <f t="shared" si="1"/>
        <v>41162</v>
      </c>
      <c r="AD10" s="25">
        <f t="shared" si="1"/>
        <v>41163</v>
      </c>
      <c r="AE10" s="25">
        <f t="shared" si="1"/>
        <v>41164</v>
      </c>
      <c r="AF10" s="25">
        <f t="shared" si="1"/>
        <v>41165</v>
      </c>
      <c r="AG10" s="25">
        <f t="shared" si="1"/>
        <v>41166</v>
      </c>
      <c r="AH10" s="14">
        <f t="shared" si="1"/>
        <v>41167</v>
      </c>
      <c r="AJ10" s="25" t="s">
        <v>793</v>
      </c>
      <c r="AK10" s="25" t="s">
        <v>793</v>
      </c>
      <c r="AL10" s="25" t="s">
        <v>793</v>
      </c>
      <c r="AM10" s="14" t="s">
        <v>194</v>
      </c>
      <c r="AN10" s="25" t="s">
        <v>793</v>
      </c>
      <c r="AO10" s="25" t="s">
        <v>793</v>
      </c>
      <c r="AP10" s="25" t="s">
        <v>793</v>
      </c>
      <c r="AQ10" s="25" t="s">
        <v>793</v>
      </c>
      <c r="AR10" s="25" t="s">
        <v>793</v>
      </c>
      <c r="AS10" s="14" t="s">
        <v>194</v>
      </c>
      <c r="AT10" s="14" t="s">
        <v>194</v>
      </c>
      <c r="AU10" s="25" t="s">
        <v>793</v>
      </c>
      <c r="AV10" s="25" t="s">
        <v>793</v>
      </c>
      <c r="AW10" s="25" t="s">
        <v>793</v>
      </c>
      <c r="AX10" s="25" t="s">
        <v>793</v>
      </c>
      <c r="AY10" s="25" t="s">
        <v>793</v>
      </c>
      <c r="AZ10" s="14" t="s">
        <v>194</v>
      </c>
      <c r="BA10" s="14" t="s">
        <v>194</v>
      </c>
      <c r="BB10" s="25" t="s">
        <v>793</v>
      </c>
      <c r="BC10" s="25" t="s">
        <v>793</v>
      </c>
      <c r="BD10" s="25" t="s">
        <v>793</v>
      </c>
      <c r="BE10" s="25" t="s">
        <v>793</v>
      </c>
      <c r="BF10" s="25" t="s">
        <v>793</v>
      </c>
      <c r="BG10" s="14" t="s">
        <v>194</v>
      </c>
      <c r="BH10" s="14" t="s">
        <v>194</v>
      </c>
      <c r="BI10" s="25" t="s">
        <v>793</v>
      </c>
      <c r="BJ10" s="25" t="s">
        <v>793</v>
      </c>
      <c r="BK10" s="25" t="s">
        <v>793</v>
      </c>
      <c r="BL10" s="25" t="s">
        <v>793</v>
      </c>
      <c r="BM10" s="25" t="s">
        <v>793</v>
      </c>
      <c r="BN10" s="14" t="s">
        <v>194</v>
      </c>
      <c r="BQ10" s="14" t="s">
        <v>194</v>
      </c>
      <c r="BR10" s="25" t="s">
        <v>793</v>
      </c>
      <c r="BS10" s="25" t="s">
        <v>793</v>
      </c>
      <c r="BT10" s="25" t="s">
        <v>793</v>
      </c>
      <c r="BU10" s="25" t="s">
        <v>793</v>
      </c>
      <c r="BV10" s="25" t="s">
        <v>793</v>
      </c>
      <c r="BW10" s="14" t="s">
        <v>194</v>
      </c>
      <c r="BX10" s="14" t="s">
        <v>194</v>
      </c>
      <c r="BY10" s="25" t="s">
        <v>793</v>
      </c>
      <c r="BZ10" s="25" t="s">
        <v>793</v>
      </c>
      <c r="CA10" s="25" t="s">
        <v>793</v>
      </c>
      <c r="CB10" s="25" t="s">
        <v>793</v>
      </c>
      <c r="CC10" s="25" t="s">
        <v>793</v>
      </c>
      <c r="CD10" s="14" t="s">
        <v>194</v>
      </c>
      <c r="CE10" s="16" t="s">
        <v>193</v>
      </c>
      <c r="CF10" s="25"/>
      <c r="CH10" s="1">
        <f t="shared" si="2"/>
        <v>23</v>
      </c>
      <c r="CI10" s="1">
        <f t="shared" si="3"/>
        <v>8</v>
      </c>
      <c r="CJ10" s="1">
        <f t="shared" si="4"/>
        <v>0</v>
      </c>
      <c r="CK10" s="11">
        <f t="shared" si="10"/>
        <v>184</v>
      </c>
      <c r="CM10" s="1">
        <f t="shared" si="5"/>
        <v>20</v>
      </c>
      <c r="CN10" s="1">
        <f t="shared" si="6"/>
        <v>9</v>
      </c>
      <c r="CO10" s="1">
        <f t="shared" si="7"/>
        <v>1</v>
      </c>
      <c r="CP10" s="11">
        <f t="shared" si="11"/>
        <v>160</v>
      </c>
    </row>
    <row r="11" spans="1:99">
      <c r="A11" s="11">
        <v>10</v>
      </c>
      <c r="B11" s="1" t="s">
        <v>205</v>
      </c>
      <c r="C11" s="1">
        <f t="shared" si="8"/>
        <v>19</v>
      </c>
      <c r="D11" s="14">
        <f t="shared" si="12"/>
        <v>41168</v>
      </c>
      <c r="E11" s="25">
        <f t="shared" si="13"/>
        <v>41169</v>
      </c>
      <c r="F11" s="25">
        <f t="shared" si="14"/>
        <v>41170</v>
      </c>
      <c r="G11" s="25">
        <f t="shared" si="15"/>
        <v>41171</v>
      </c>
      <c r="H11" s="25">
        <f t="shared" si="16"/>
        <v>41172</v>
      </c>
      <c r="I11" s="25">
        <f t="shared" si="17"/>
        <v>41173</v>
      </c>
      <c r="J11" s="14">
        <f t="shared" si="18"/>
        <v>41174</v>
      </c>
      <c r="K11" s="14">
        <f t="shared" si="19"/>
        <v>41175</v>
      </c>
      <c r="L11" s="25">
        <f t="shared" si="20"/>
        <v>41176</v>
      </c>
      <c r="M11" s="25">
        <f t="shared" si="21"/>
        <v>41177</v>
      </c>
      <c r="N11" s="25">
        <f t="shared" si="22"/>
        <v>41178</v>
      </c>
      <c r="O11" s="25">
        <f t="shared" si="23"/>
        <v>41179</v>
      </c>
      <c r="P11" s="25">
        <f t="shared" si="24"/>
        <v>41180</v>
      </c>
      <c r="Q11" s="14">
        <f t="shared" si="25"/>
        <v>41181</v>
      </c>
      <c r="R11" s="16">
        <f t="shared" si="26"/>
        <v>41182</v>
      </c>
      <c r="S11" s="25"/>
      <c r="T11" s="16">
        <f t="shared" si="1"/>
        <v>41183</v>
      </c>
      <c r="U11" s="16">
        <f t="shared" si="1"/>
        <v>41184</v>
      </c>
      <c r="V11" s="16">
        <f t="shared" si="1"/>
        <v>41185</v>
      </c>
      <c r="W11" s="25">
        <f t="shared" si="1"/>
        <v>41186</v>
      </c>
      <c r="X11" s="25">
        <f t="shared" si="1"/>
        <v>41187</v>
      </c>
      <c r="Y11" s="149">
        <f t="shared" si="1"/>
        <v>41188</v>
      </c>
      <c r="Z11" s="14">
        <f t="shared" si="1"/>
        <v>41189</v>
      </c>
      <c r="AA11" s="149">
        <f t="shared" si="1"/>
        <v>41190</v>
      </c>
      <c r="AB11" s="149">
        <f t="shared" si="1"/>
        <v>41191</v>
      </c>
      <c r="AC11" s="25">
        <f t="shared" si="1"/>
        <v>41192</v>
      </c>
      <c r="AD11" s="25">
        <f t="shared" si="1"/>
        <v>41193</v>
      </c>
      <c r="AE11" s="25">
        <f t="shared" si="1"/>
        <v>41194</v>
      </c>
      <c r="AF11" s="14">
        <f t="shared" si="1"/>
        <v>41195</v>
      </c>
      <c r="AG11" s="14">
        <f t="shared" si="1"/>
        <v>41196</v>
      </c>
      <c r="AH11" s="25">
        <f t="shared" si="1"/>
        <v>41197</v>
      </c>
      <c r="AJ11" s="14" t="s">
        <v>194</v>
      </c>
      <c r="AK11" s="25" t="s">
        <v>793</v>
      </c>
      <c r="AL11" s="25" t="s">
        <v>793</v>
      </c>
      <c r="AM11" s="25" t="s">
        <v>793</v>
      </c>
      <c r="AN11" s="25" t="s">
        <v>793</v>
      </c>
      <c r="AO11" s="25" t="s">
        <v>793</v>
      </c>
      <c r="AP11" s="14" t="s">
        <v>194</v>
      </c>
      <c r="AQ11" s="14" t="s">
        <v>194</v>
      </c>
      <c r="AR11" s="25" t="s">
        <v>793</v>
      </c>
      <c r="AS11" s="25" t="s">
        <v>793</v>
      </c>
      <c r="AT11" s="25" t="s">
        <v>793</v>
      </c>
      <c r="AU11" s="25" t="s">
        <v>793</v>
      </c>
      <c r="AV11" s="25" t="s">
        <v>793</v>
      </c>
      <c r="AW11" s="14" t="s">
        <v>194</v>
      </c>
      <c r="AX11" s="16" t="s">
        <v>193</v>
      </c>
      <c r="AY11" s="25"/>
      <c r="AZ11" s="16" t="s">
        <v>193</v>
      </c>
      <c r="BA11" s="16" t="s">
        <v>193</v>
      </c>
      <c r="BB11" s="16" t="s">
        <v>193</v>
      </c>
      <c r="BC11" s="25" t="s">
        <v>793</v>
      </c>
      <c r="BD11" s="25" t="s">
        <v>793</v>
      </c>
      <c r="BE11" s="149" t="s">
        <v>793</v>
      </c>
      <c r="BF11" s="14" t="s">
        <v>194</v>
      </c>
      <c r="BG11" s="149" t="s">
        <v>793</v>
      </c>
      <c r="BH11" s="149" t="s">
        <v>793</v>
      </c>
      <c r="BI11" s="25" t="s">
        <v>793</v>
      </c>
      <c r="BJ11" s="25" t="s">
        <v>793</v>
      </c>
      <c r="BK11" s="25" t="s">
        <v>793</v>
      </c>
      <c r="BL11" s="14" t="s">
        <v>194</v>
      </c>
      <c r="BM11" s="14" t="s">
        <v>194</v>
      </c>
      <c r="BN11" s="25" t="s">
        <v>793</v>
      </c>
      <c r="BQ11" s="25" t="s">
        <v>793</v>
      </c>
      <c r="BR11" s="25" t="s">
        <v>793</v>
      </c>
      <c r="BS11" s="25" t="s">
        <v>793</v>
      </c>
      <c r="BT11" s="25" t="s">
        <v>793</v>
      </c>
      <c r="BU11" s="14" t="s">
        <v>194</v>
      </c>
      <c r="BV11" s="14" t="s">
        <v>194</v>
      </c>
      <c r="BW11" s="25" t="s">
        <v>793</v>
      </c>
      <c r="BX11" s="25" t="s">
        <v>793</v>
      </c>
      <c r="BY11" s="25" t="s">
        <v>793</v>
      </c>
      <c r="BZ11" s="25" t="s">
        <v>793</v>
      </c>
      <c r="CA11" s="25" t="s">
        <v>793</v>
      </c>
      <c r="CB11" s="14" t="s">
        <v>194</v>
      </c>
      <c r="CC11" s="14" t="s">
        <v>194</v>
      </c>
      <c r="CD11" s="25" t="s">
        <v>793</v>
      </c>
      <c r="CE11" s="25" t="s">
        <v>793</v>
      </c>
      <c r="CF11" s="25" t="s">
        <v>793</v>
      </c>
      <c r="CH11" s="1">
        <f t="shared" si="2"/>
        <v>19</v>
      </c>
      <c r="CI11" s="1">
        <f t="shared" si="3"/>
        <v>7</v>
      </c>
      <c r="CJ11" s="1">
        <f t="shared" si="4"/>
        <v>4</v>
      </c>
      <c r="CK11" s="11">
        <f t="shared" si="10"/>
        <v>152</v>
      </c>
      <c r="CM11" s="1">
        <f t="shared" si="5"/>
        <v>21</v>
      </c>
      <c r="CN11" s="1">
        <f t="shared" si="6"/>
        <v>7</v>
      </c>
      <c r="CO11" s="1">
        <f t="shared" si="7"/>
        <v>3</v>
      </c>
      <c r="CP11" s="11">
        <f t="shared" si="11"/>
        <v>168</v>
      </c>
    </row>
    <row r="12" spans="1:99">
      <c r="A12" s="11">
        <v>11</v>
      </c>
      <c r="B12" s="1" t="s">
        <v>206</v>
      </c>
      <c r="C12" s="1">
        <f t="shared" si="8"/>
        <v>23</v>
      </c>
      <c r="D12" s="25">
        <f t="shared" si="12"/>
        <v>41198</v>
      </c>
      <c r="E12" s="25">
        <f t="shared" si="13"/>
        <v>41199</v>
      </c>
      <c r="F12" s="25">
        <f t="shared" si="14"/>
        <v>41200</v>
      </c>
      <c r="G12" s="25">
        <f t="shared" si="15"/>
        <v>41201</v>
      </c>
      <c r="H12" s="14">
        <f t="shared" si="16"/>
        <v>41202</v>
      </c>
      <c r="I12" s="14">
        <f t="shared" si="17"/>
        <v>41203</v>
      </c>
      <c r="J12" s="25">
        <f t="shared" si="18"/>
        <v>41204</v>
      </c>
      <c r="K12" s="25">
        <f t="shared" si="19"/>
        <v>41205</v>
      </c>
      <c r="L12" s="25">
        <f t="shared" si="20"/>
        <v>41206</v>
      </c>
      <c r="M12" s="25">
        <f t="shared" si="21"/>
        <v>41207</v>
      </c>
      <c r="N12" s="25">
        <f t="shared" si="22"/>
        <v>41208</v>
      </c>
      <c r="O12" s="14">
        <f t="shared" si="23"/>
        <v>41209</v>
      </c>
      <c r="P12" s="14">
        <f t="shared" si="24"/>
        <v>41210</v>
      </c>
      <c r="Q12" s="25">
        <f t="shared" si="25"/>
        <v>41211</v>
      </c>
      <c r="R12" s="25">
        <f t="shared" si="26"/>
        <v>41212</v>
      </c>
      <c r="S12" s="25">
        <f>DATE($B$1,$A11,S$15)</f>
        <v>41213</v>
      </c>
      <c r="T12" s="25">
        <f t="shared" si="1"/>
        <v>41214</v>
      </c>
      <c r="U12" s="25">
        <f t="shared" si="1"/>
        <v>41215</v>
      </c>
      <c r="V12" s="14">
        <f t="shared" si="1"/>
        <v>41216</v>
      </c>
      <c r="W12" s="14">
        <f t="shared" si="1"/>
        <v>41217</v>
      </c>
      <c r="X12" s="25">
        <f t="shared" si="1"/>
        <v>41218</v>
      </c>
      <c r="Y12" s="25">
        <f t="shared" si="1"/>
        <v>41219</v>
      </c>
      <c r="Z12" s="25">
        <f t="shared" si="1"/>
        <v>41220</v>
      </c>
      <c r="AA12" s="25">
        <f t="shared" si="1"/>
        <v>41221</v>
      </c>
      <c r="AB12" s="25">
        <f t="shared" si="1"/>
        <v>41222</v>
      </c>
      <c r="AC12" s="14">
        <f t="shared" si="1"/>
        <v>41223</v>
      </c>
      <c r="AD12" s="14">
        <f t="shared" si="1"/>
        <v>41224</v>
      </c>
      <c r="AE12" s="25">
        <f t="shared" si="1"/>
        <v>41225</v>
      </c>
      <c r="AF12" s="25">
        <f t="shared" si="1"/>
        <v>41226</v>
      </c>
      <c r="AG12" s="25">
        <f t="shared" si="1"/>
        <v>41227</v>
      </c>
      <c r="AH12" s="25">
        <f t="shared" si="1"/>
        <v>41228</v>
      </c>
      <c r="AJ12" s="25" t="s">
        <v>793</v>
      </c>
      <c r="AK12" s="25" t="s">
        <v>793</v>
      </c>
      <c r="AL12" s="25" t="s">
        <v>793</v>
      </c>
      <c r="AM12" s="25" t="s">
        <v>793</v>
      </c>
      <c r="AN12" s="14" t="s">
        <v>194</v>
      </c>
      <c r="AO12" s="14" t="s">
        <v>194</v>
      </c>
      <c r="AP12" s="25" t="s">
        <v>793</v>
      </c>
      <c r="AQ12" s="25" t="s">
        <v>793</v>
      </c>
      <c r="AR12" s="25" t="s">
        <v>793</v>
      </c>
      <c r="AS12" s="25" t="s">
        <v>793</v>
      </c>
      <c r="AT12" s="25" t="s">
        <v>793</v>
      </c>
      <c r="AU12" s="14" t="s">
        <v>194</v>
      </c>
      <c r="AV12" s="14" t="s">
        <v>194</v>
      </c>
      <c r="AW12" s="25" t="s">
        <v>793</v>
      </c>
      <c r="AX12" s="25" t="s">
        <v>793</v>
      </c>
      <c r="AY12" s="25" t="s">
        <v>793</v>
      </c>
      <c r="AZ12" s="25" t="s">
        <v>793</v>
      </c>
      <c r="BA12" s="25" t="s">
        <v>793</v>
      </c>
      <c r="BB12" s="14" t="s">
        <v>194</v>
      </c>
      <c r="BC12" s="14" t="s">
        <v>194</v>
      </c>
      <c r="BD12" s="25" t="s">
        <v>793</v>
      </c>
      <c r="BE12" s="25" t="s">
        <v>793</v>
      </c>
      <c r="BF12" s="25" t="s">
        <v>793</v>
      </c>
      <c r="BG12" s="25" t="s">
        <v>793</v>
      </c>
      <c r="BH12" s="25" t="s">
        <v>793</v>
      </c>
      <c r="BI12" s="14" t="s">
        <v>194</v>
      </c>
      <c r="BJ12" s="14" t="s">
        <v>194</v>
      </c>
      <c r="BK12" s="25" t="s">
        <v>793</v>
      </c>
      <c r="BL12" s="25" t="s">
        <v>793</v>
      </c>
      <c r="BM12" s="25" t="s">
        <v>793</v>
      </c>
      <c r="BN12" s="25" t="s">
        <v>793</v>
      </c>
      <c r="BQ12" s="25" t="s">
        <v>793</v>
      </c>
      <c r="BR12" s="14" t="s">
        <v>194</v>
      </c>
      <c r="BS12" s="14" t="s">
        <v>194</v>
      </c>
      <c r="BT12" s="25" t="s">
        <v>793</v>
      </c>
      <c r="BU12" s="25" t="s">
        <v>793</v>
      </c>
      <c r="BV12" s="25" t="s">
        <v>793</v>
      </c>
      <c r="BW12" s="25" t="s">
        <v>793</v>
      </c>
      <c r="BX12" s="25" t="s">
        <v>793</v>
      </c>
      <c r="BY12" s="14" t="s">
        <v>194</v>
      </c>
      <c r="BZ12" s="14" t="s">
        <v>194</v>
      </c>
      <c r="CA12" s="25" t="s">
        <v>793</v>
      </c>
      <c r="CB12" s="25" t="s">
        <v>793</v>
      </c>
      <c r="CC12" s="25" t="s">
        <v>793</v>
      </c>
      <c r="CD12" s="25" t="s">
        <v>793</v>
      </c>
      <c r="CE12" s="25" t="s">
        <v>793</v>
      </c>
      <c r="CF12" s="25"/>
      <c r="CH12" s="1">
        <f t="shared" si="2"/>
        <v>23</v>
      </c>
      <c r="CI12" s="1">
        <f t="shared" si="3"/>
        <v>8</v>
      </c>
      <c r="CJ12" s="1">
        <f t="shared" si="4"/>
        <v>0</v>
      </c>
      <c r="CK12" s="11">
        <f t="shared" si="10"/>
        <v>184</v>
      </c>
      <c r="CM12" s="1">
        <f t="shared" si="5"/>
        <v>22</v>
      </c>
      <c r="CN12" s="1">
        <f t="shared" si="6"/>
        <v>8</v>
      </c>
      <c r="CO12" s="1">
        <f t="shared" si="7"/>
        <v>0</v>
      </c>
      <c r="CP12" s="11">
        <f t="shared" si="11"/>
        <v>176</v>
      </c>
    </row>
    <row r="13" spans="1:99">
      <c r="A13" s="11">
        <v>12</v>
      </c>
      <c r="B13" s="1" t="s">
        <v>207</v>
      </c>
      <c r="C13" s="1">
        <f t="shared" si="8"/>
        <v>21</v>
      </c>
      <c r="D13" s="25">
        <f t="shared" si="12"/>
        <v>41229</v>
      </c>
      <c r="E13" s="14">
        <f t="shared" si="13"/>
        <v>41230</v>
      </c>
      <c r="F13" s="14">
        <f t="shared" si="14"/>
        <v>41231</v>
      </c>
      <c r="G13" s="25">
        <f t="shared" si="15"/>
        <v>41232</v>
      </c>
      <c r="H13" s="25">
        <f t="shared" si="16"/>
        <v>41233</v>
      </c>
      <c r="I13" s="25">
        <f t="shared" si="17"/>
        <v>41234</v>
      </c>
      <c r="J13" s="25">
        <f t="shared" si="18"/>
        <v>41235</v>
      </c>
      <c r="K13" s="25">
        <f t="shared" si="19"/>
        <v>41236</v>
      </c>
      <c r="L13" s="14">
        <f t="shared" si="20"/>
        <v>41237</v>
      </c>
      <c r="M13" s="14">
        <f t="shared" si="21"/>
        <v>41238</v>
      </c>
      <c r="N13" s="25">
        <f t="shared" si="22"/>
        <v>41239</v>
      </c>
      <c r="O13" s="25">
        <f t="shared" si="23"/>
        <v>41240</v>
      </c>
      <c r="P13" s="25">
        <f t="shared" si="24"/>
        <v>41241</v>
      </c>
      <c r="Q13" s="25">
        <f t="shared" si="25"/>
        <v>41242</v>
      </c>
      <c r="R13" s="25">
        <f t="shared" si="26"/>
        <v>41243</v>
      </c>
      <c r="S13" s="25"/>
      <c r="T13" s="14">
        <f t="shared" si="1"/>
        <v>41244</v>
      </c>
      <c r="U13" s="14">
        <f t="shared" si="1"/>
        <v>41245</v>
      </c>
      <c r="V13" s="25">
        <f t="shared" si="1"/>
        <v>41246</v>
      </c>
      <c r="W13" s="25">
        <f t="shared" si="1"/>
        <v>41247</v>
      </c>
      <c r="X13" s="25">
        <f t="shared" si="1"/>
        <v>41248</v>
      </c>
      <c r="Y13" s="25">
        <f t="shared" si="1"/>
        <v>41249</v>
      </c>
      <c r="Z13" s="25">
        <f t="shared" si="1"/>
        <v>41250</v>
      </c>
      <c r="AA13" s="14">
        <f t="shared" si="1"/>
        <v>41251</v>
      </c>
      <c r="AB13" s="14">
        <f t="shared" si="1"/>
        <v>41252</v>
      </c>
      <c r="AC13" s="25">
        <f t="shared" si="1"/>
        <v>41253</v>
      </c>
      <c r="AD13" s="25">
        <f t="shared" si="1"/>
        <v>41254</v>
      </c>
      <c r="AE13" s="25">
        <f t="shared" si="1"/>
        <v>41255</v>
      </c>
      <c r="AF13" s="25">
        <f t="shared" si="1"/>
        <v>41256</v>
      </c>
      <c r="AG13" s="25">
        <f t="shared" si="1"/>
        <v>41257</v>
      </c>
      <c r="AH13" s="14">
        <f t="shared" si="1"/>
        <v>41258</v>
      </c>
      <c r="AI13" s="3"/>
      <c r="AJ13" s="25" t="s">
        <v>793</v>
      </c>
      <c r="AK13" s="14" t="s">
        <v>194</v>
      </c>
      <c r="AL13" s="14" t="s">
        <v>194</v>
      </c>
      <c r="AM13" s="25" t="s">
        <v>793</v>
      </c>
      <c r="AN13" s="25" t="s">
        <v>793</v>
      </c>
      <c r="AO13" s="25" t="s">
        <v>793</v>
      </c>
      <c r="AP13" s="25" t="s">
        <v>793</v>
      </c>
      <c r="AQ13" s="25" t="s">
        <v>793</v>
      </c>
      <c r="AR13" s="14" t="s">
        <v>194</v>
      </c>
      <c r="AS13" s="14" t="s">
        <v>194</v>
      </c>
      <c r="AT13" s="25" t="s">
        <v>793</v>
      </c>
      <c r="AU13" s="25" t="s">
        <v>793</v>
      </c>
      <c r="AV13" s="25" t="s">
        <v>793</v>
      </c>
      <c r="AW13" s="25" t="s">
        <v>793</v>
      </c>
      <c r="AX13" s="25" t="s">
        <v>793</v>
      </c>
      <c r="AY13" s="25"/>
      <c r="AZ13" s="14" t="s">
        <v>194</v>
      </c>
      <c r="BA13" s="14" t="s">
        <v>194</v>
      </c>
      <c r="BB13" s="25" t="s">
        <v>793</v>
      </c>
      <c r="BC13" s="25" t="s">
        <v>793</v>
      </c>
      <c r="BD13" s="25" t="s">
        <v>793</v>
      </c>
      <c r="BE13" s="25" t="s">
        <v>793</v>
      </c>
      <c r="BF13" s="25" t="s">
        <v>793</v>
      </c>
      <c r="BG13" s="14" t="s">
        <v>194</v>
      </c>
      <c r="BH13" s="14" t="s">
        <v>194</v>
      </c>
      <c r="BI13" s="25" t="s">
        <v>793</v>
      </c>
      <c r="BJ13" s="25" t="s">
        <v>793</v>
      </c>
      <c r="BK13" s="25" t="s">
        <v>793</v>
      </c>
      <c r="BL13" s="25" t="s">
        <v>793</v>
      </c>
      <c r="BM13" s="25" t="s">
        <v>793</v>
      </c>
      <c r="BN13" s="14" t="s">
        <v>194</v>
      </c>
      <c r="BQ13" s="14" t="s">
        <v>194</v>
      </c>
      <c r="BR13" s="25" t="s">
        <v>793</v>
      </c>
      <c r="BS13" s="25" t="s">
        <v>793</v>
      </c>
      <c r="BT13" s="25" t="s">
        <v>793</v>
      </c>
      <c r="BU13" s="25" t="s">
        <v>793</v>
      </c>
      <c r="BV13" s="25" t="s">
        <v>793</v>
      </c>
      <c r="BW13" s="14" t="s">
        <v>194</v>
      </c>
      <c r="BX13" s="14" t="s">
        <v>194</v>
      </c>
      <c r="BY13" s="25" t="s">
        <v>793</v>
      </c>
      <c r="BZ13" s="25" t="s">
        <v>793</v>
      </c>
      <c r="CA13" s="25" t="s">
        <v>793</v>
      </c>
      <c r="CB13" s="25" t="s">
        <v>793</v>
      </c>
      <c r="CC13" s="25" t="s">
        <v>793</v>
      </c>
      <c r="CD13" s="25" t="s">
        <v>793</v>
      </c>
      <c r="CE13" s="14" t="s">
        <v>194</v>
      </c>
      <c r="CF13" s="14" t="s">
        <v>194</v>
      </c>
      <c r="CH13" s="1">
        <f t="shared" si="2"/>
        <v>21</v>
      </c>
      <c r="CI13" s="1">
        <f t="shared" si="3"/>
        <v>9</v>
      </c>
      <c r="CJ13" s="1">
        <f t="shared" si="4"/>
        <v>0</v>
      </c>
      <c r="CK13" s="11">
        <f t="shared" si="10"/>
        <v>168</v>
      </c>
      <c r="CM13" s="1">
        <f t="shared" si="5"/>
        <v>21</v>
      </c>
      <c r="CN13" s="1">
        <f t="shared" si="6"/>
        <v>10</v>
      </c>
      <c r="CO13" s="1">
        <f t="shared" si="7"/>
        <v>0</v>
      </c>
      <c r="CP13" s="11">
        <f t="shared" si="11"/>
        <v>168</v>
      </c>
    </row>
    <row r="14" spans="1:99">
      <c r="A14" s="373" t="s">
        <v>794</v>
      </c>
      <c r="B14" s="1">
        <f>SUM(C2:C13)</f>
        <v>250</v>
      </c>
      <c r="C14" s="372" t="str">
        <f>B1&amp;"年12月"</f>
        <v>2012年12月</v>
      </c>
      <c r="D14" s="14">
        <f t="shared" si="12"/>
        <v>41259</v>
      </c>
      <c r="E14" s="25">
        <f t="shared" si="13"/>
        <v>41260</v>
      </c>
      <c r="F14" s="25">
        <f t="shared" si="14"/>
        <v>41261</v>
      </c>
      <c r="G14" s="25">
        <f t="shared" si="15"/>
        <v>41262</v>
      </c>
      <c r="H14" s="25">
        <f t="shared" si="16"/>
        <v>41263</v>
      </c>
      <c r="I14" s="25">
        <f t="shared" si="17"/>
        <v>41264</v>
      </c>
      <c r="J14" s="14">
        <f t="shared" si="18"/>
        <v>41265</v>
      </c>
      <c r="K14" s="14">
        <f t="shared" si="19"/>
        <v>41266</v>
      </c>
      <c r="L14" s="25">
        <f t="shared" si="20"/>
        <v>41267</v>
      </c>
      <c r="M14" s="25">
        <f t="shared" si="21"/>
        <v>41268</v>
      </c>
      <c r="N14" s="25">
        <f t="shared" si="22"/>
        <v>41269</v>
      </c>
      <c r="O14" s="25">
        <f t="shared" si="23"/>
        <v>41270</v>
      </c>
      <c r="P14" s="25">
        <f t="shared" si="24"/>
        <v>41271</v>
      </c>
      <c r="Q14" s="25">
        <f t="shared" si="25"/>
        <v>41272</v>
      </c>
      <c r="R14" s="14">
        <f t="shared" si="26"/>
        <v>41273</v>
      </c>
      <c r="S14" s="14">
        <f>DATE($B$1,$A13,S$15)</f>
        <v>41274</v>
      </c>
      <c r="AJ14" s="14" t="s">
        <v>194</v>
      </c>
      <c r="AK14" s="25" t="s">
        <v>793</v>
      </c>
      <c r="AL14" s="25" t="s">
        <v>793</v>
      </c>
      <c r="AM14" s="25" t="s">
        <v>793</v>
      </c>
      <c r="AN14" s="25" t="s">
        <v>793</v>
      </c>
      <c r="AO14" s="25" t="s">
        <v>793</v>
      </c>
      <c r="AP14" s="14" t="s">
        <v>194</v>
      </c>
      <c r="AQ14" s="14" t="s">
        <v>194</v>
      </c>
      <c r="AR14" s="25" t="s">
        <v>793</v>
      </c>
      <c r="AS14" s="25" t="s">
        <v>793</v>
      </c>
      <c r="AT14" s="25" t="s">
        <v>793</v>
      </c>
      <c r="AU14" s="25" t="s">
        <v>793</v>
      </c>
      <c r="AV14" s="25" t="s">
        <v>793</v>
      </c>
      <c r="AW14" s="25" t="s">
        <v>793</v>
      </c>
      <c r="AX14" s="14" t="s">
        <v>194</v>
      </c>
      <c r="AY14" s="14" t="s">
        <v>194</v>
      </c>
      <c r="CH14" s="1">
        <f>SUM(CH2:CH13)</f>
        <v>250</v>
      </c>
      <c r="CI14" s="1">
        <f>SUM(CI2:CI13)</f>
        <v>105</v>
      </c>
      <c r="CJ14" s="1">
        <f>SUM(CJ2:CJ13)</f>
        <v>11</v>
      </c>
      <c r="CK14" s="1">
        <f>SUM(CK2:CK13)</f>
        <v>2000</v>
      </c>
      <c r="CM14" s="1">
        <f>SUM(CM2:CM13)</f>
        <v>250</v>
      </c>
      <c r="CN14" s="1">
        <f>SUM(CN2:CN13)</f>
        <v>105</v>
      </c>
      <c r="CO14" s="1">
        <f>SUM(CO2:CO13)</f>
        <v>11</v>
      </c>
      <c r="CP14" s="1">
        <f>SUM(CP2:CP13)</f>
        <v>2000</v>
      </c>
    </row>
    <row r="15" spans="1:9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</row>
    <row r="17" spans="1:34">
      <c r="A17" s="376" t="s">
        <v>798</v>
      </c>
      <c r="B17" s="377" t="s">
        <v>799</v>
      </c>
      <c r="C17" s="376"/>
      <c r="AH17" s="2"/>
    </row>
    <row r="18" spans="1:34" ht="12" customHeight="1">
      <c r="A18" s="376" t="s">
        <v>800</v>
      </c>
      <c r="B18" s="378" t="s">
        <v>801</v>
      </c>
      <c r="C18" s="376" t="s">
        <v>932</v>
      </c>
      <c r="AH18" s="2"/>
    </row>
    <row r="19" spans="1:34">
      <c r="A19" s="376" t="s">
        <v>802</v>
      </c>
      <c r="B19" s="378" t="s">
        <v>803</v>
      </c>
      <c r="C19" s="379" t="s">
        <v>932</v>
      </c>
      <c r="M19" s="157"/>
      <c r="AH19" s="2"/>
    </row>
    <row r="20" spans="1:34">
      <c r="A20" s="376" t="s">
        <v>804</v>
      </c>
      <c r="B20" s="378" t="s">
        <v>805</v>
      </c>
      <c r="C20" s="379" t="s">
        <v>932</v>
      </c>
      <c r="AH20" s="2"/>
    </row>
    <row r="21" spans="1:34">
      <c r="A21" s="376" t="s">
        <v>806</v>
      </c>
      <c r="B21" s="378" t="s">
        <v>807</v>
      </c>
      <c r="C21" s="379" t="s">
        <v>932</v>
      </c>
      <c r="AH21" s="2"/>
    </row>
    <row r="22" spans="1:34">
      <c r="A22" s="376" t="s">
        <v>808</v>
      </c>
      <c r="B22" s="378" t="s">
        <v>809</v>
      </c>
      <c r="C22" s="379" t="s">
        <v>932</v>
      </c>
      <c r="AH22" s="2"/>
    </row>
    <row r="23" spans="1:34">
      <c r="A23" s="376" t="s">
        <v>810</v>
      </c>
      <c r="B23" s="378" t="s">
        <v>656</v>
      </c>
      <c r="C23" s="379" t="s">
        <v>932</v>
      </c>
      <c r="AH23" s="2"/>
    </row>
    <row r="24" spans="1:34">
      <c r="A24" s="376" t="s">
        <v>0</v>
      </c>
      <c r="B24" s="378" t="s">
        <v>1</v>
      </c>
      <c r="C24" s="379" t="s">
        <v>932</v>
      </c>
      <c r="AH24" s="2"/>
    </row>
    <row r="25" spans="1:34">
      <c r="A25" s="376" t="s">
        <v>811</v>
      </c>
      <c r="B25" s="378" t="s">
        <v>812</v>
      </c>
      <c r="C25" s="379" t="s">
        <v>933</v>
      </c>
      <c r="AH25" s="2"/>
    </row>
    <row r="26" spans="1:34">
      <c r="A26" s="376" t="s">
        <v>813</v>
      </c>
      <c r="B26" s="378" t="s">
        <v>814</v>
      </c>
      <c r="C26" s="379" t="s">
        <v>933</v>
      </c>
      <c r="AH26" s="2"/>
    </row>
    <row r="27" spans="1:34">
      <c r="A27" s="376" t="s">
        <v>815</v>
      </c>
      <c r="B27" s="378" t="s">
        <v>816</v>
      </c>
      <c r="C27" s="379" t="s">
        <v>933</v>
      </c>
      <c r="AH27" s="2"/>
    </row>
    <row r="28" spans="1:34">
      <c r="A28" s="376" t="s">
        <v>817</v>
      </c>
      <c r="B28" s="378" t="s">
        <v>818</v>
      </c>
      <c r="C28" s="379" t="s">
        <v>933</v>
      </c>
      <c r="AH28" s="2"/>
    </row>
    <row r="29" spans="1:34">
      <c r="A29" s="376" t="s">
        <v>819</v>
      </c>
      <c r="B29" s="378" t="s">
        <v>820</v>
      </c>
      <c r="C29" s="379" t="s">
        <v>934</v>
      </c>
      <c r="AH29" s="2"/>
    </row>
    <row r="30" spans="1:34">
      <c r="A30" s="376" t="s">
        <v>821</v>
      </c>
      <c r="B30" s="378" t="s">
        <v>822</v>
      </c>
      <c r="C30" s="379" t="s">
        <v>934</v>
      </c>
      <c r="AH30" s="2"/>
    </row>
    <row r="31" spans="1:34">
      <c r="A31" s="376" t="s">
        <v>13</v>
      </c>
      <c r="B31" s="378" t="s">
        <v>14</v>
      </c>
      <c r="C31" s="379" t="s">
        <v>935</v>
      </c>
      <c r="AH31" s="2"/>
    </row>
    <row r="32" spans="1:34" ht="12" customHeight="1">
      <c r="A32" s="376" t="s">
        <v>9</v>
      </c>
      <c r="B32" s="378" t="s">
        <v>10</v>
      </c>
      <c r="C32" s="379" t="s">
        <v>935</v>
      </c>
      <c r="AH32" s="2"/>
    </row>
    <row r="33" spans="1:34">
      <c r="A33" s="376" t="s">
        <v>11</v>
      </c>
      <c r="B33" s="379" t="s">
        <v>12</v>
      </c>
      <c r="C33" s="379" t="s">
        <v>935</v>
      </c>
      <c r="AH33" s="2"/>
    </row>
    <row r="34" spans="1:34">
      <c r="A34" s="376" t="s">
        <v>823</v>
      </c>
      <c r="B34" s="377" t="s">
        <v>15</v>
      </c>
      <c r="C34" s="379" t="s">
        <v>935</v>
      </c>
      <c r="AH34" s="2"/>
    </row>
    <row r="35" spans="1:34" ht="12" customHeight="1">
      <c r="A35" s="376" t="s">
        <v>824</v>
      </c>
      <c r="B35" s="377" t="s">
        <v>825</v>
      </c>
      <c r="C35" s="379" t="s">
        <v>936</v>
      </c>
      <c r="AH35" s="2"/>
    </row>
    <row r="36" spans="1:34">
      <c r="A36" s="376" t="s">
        <v>826</v>
      </c>
      <c r="B36" s="377" t="s">
        <v>827</v>
      </c>
      <c r="C36" s="379" t="s">
        <v>936</v>
      </c>
      <c r="AH36" s="2"/>
    </row>
    <row r="37" spans="1:34">
      <c r="A37" s="376" t="s">
        <v>828</v>
      </c>
      <c r="B37" s="377" t="s">
        <v>829</v>
      </c>
      <c r="C37" s="379" t="s">
        <v>936</v>
      </c>
      <c r="AH37" s="2"/>
    </row>
    <row r="38" spans="1:34">
      <c r="A38" s="379" t="s">
        <v>830</v>
      </c>
      <c r="B38" s="379" t="s">
        <v>831</v>
      </c>
      <c r="C38" s="379" t="s">
        <v>936</v>
      </c>
      <c r="AH38" s="2"/>
    </row>
    <row r="39" spans="1:34">
      <c r="A39" s="379" t="s">
        <v>832</v>
      </c>
      <c r="B39" s="379" t="s">
        <v>833</v>
      </c>
      <c r="C39" s="379" t="s">
        <v>936</v>
      </c>
      <c r="AH39" s="2"/>
    </row>
    <row r="40" spans="1:34">
      <c r="A40" s="379" t="s">
        <v>834</v>
      </c>
      <c r="B40" s="379" t="s">
        <v>835</v>
      </c>
      <c r="C40" s="379" t="s">
        <v>936</v>
      </c>
      <c r="AH40" s="2"/>
    </row>
    <row r="41" spans="1:34">
      <c r="A41" s="379" t="s">
        <v>836</v>
      </c>
      <c r="B41" s="379" t="s">
        <v>837</v>
      </c>
      <c r="C41" s="379" t="s">
        <v>936</v>
      </c>
      <c r="AH41" s="2"/>
    </row>
    <row r="42" spans="1:34">
      <c r="A42" s="376" t="s">
        <v>838</v>
      </c>
      <c r="B42" s="377" t="s">
        <v>839</v>
      </c>
      <c r="C42" s="379" t="s">
        <v>936</v>
      </c>
      <c r="AH42" s="2"/>
    </row>
    <row r="43" spans="1:34">
      <c r="A43" s="376" t="s">
        <v>840</v>
      </c>
      <c r="B43" s="377" t="s">
        <v>841</v>
      </c>
      <c r="C43" s="379" t="s">
        <v>936</v>
      </c>
      <c r="AH43" s="2"/>
    </row>
    <row r="44" spans="1:34">
      <c r="A44" s="376" t="s">
        <v>842</v>
      </c>
      <c r="B44" s="377" t="s">
        <v>843</v>
      </c>
      <c r="C44" s="379" t="s">
        <v>936</v>
      </c>
      <c r="AH44" s="2"/>
    </row>
    <row r="45" spans="1:34">
      <c r="A45" s="376" t="s">
        <v>24</v>
      </c>
      <c r="B45" s="377" t="s">
        <v>25</v>
      </c>
      <c r="C45" s="379" t="s">
        <v>937</v>
      </c>
      <c r="AH45" s="2"/>
    </row>
    <row r="46" spans="1:34">
      <c r="A46" s="376" t="s">
        <v>191</v>
      </c>
      <c r="B46" s="377" t="s">
        <v>192</v>
      </c>
      <c r="C46" s="379" t="s">
        <v>939</v>
      </c>
      <c r="AH46" s="2"/>
    </row>
    <row r="47" spans="1:34">
      <c r="A47" s="376" t="s">
        <v>844</v>
      </c>
      <c r="B47" s="377" t="s">
        <v>62</v>
      </c>
      <c r="C47" s="379" t="s">
        <v>938</v>
      </c>
      <c r="AH47" s="2"/>
    </row>
    <row r="48" spans="1:34">
      <c r="A48" s="376" t="s">
        <v>845</v>
      </c>
      <c r="B48" s="377" t="s">
        <v>846</v>
      </c>
      <c r="C48" s="379" t="s">
        <v>943</v>
      </c>
      <c r="AH48" s="2"/>
    </row>
    <row r="49" spans="1:34">
      <c r="A49" s="376" t="s">
        <v>63</v>
      </c>
      <c r="B49" s="377" t="s">
        <v>64</v>
      </c>
      <c r="C49" s="379" t="s">
        <v>939</v>
      </c>
      <c r="AH49" s="2"/>
    </row>
    <row r="50" spans="1:34">
      <c r="A50" s="376" t="s">
        <v>65</v>
      </c>
      <c r="B50" s="377" t="s">
        <v>66</v>
      </c>
      <c r="C50" s="379" t="s">
        <v>939</v>
      </c>
      <c r="AH50" s="2"/>
    </row>
    <row r="51" spans="1:34">
      <c r="A51" s="376" t="s">
        <v>67</v>
      </c>
      <c r="B51" s="377" t="s">
        <v>68</v>
      </c>
      <c r="C51" s="379" t="s">
        <v>939</v>
      </c>
      <c r="AH51" s="2"/>
    </row>
    <row r="52" spans="1:34">
      <c r="A52" s="376" t="s">
        <v>847</v>
      </c>
      <c r="B52" s="377" t="s">
        <v>848</v>
      </c>
      <c r="C52" s="379" t="s">
        <v>939</v>
      </c>
      <c r="AH52" s="2"/>
    </row>
    <row r="53" spans="1:34">
      <c r="A53" s="376" t="s">
        <v>849</v>
      </c>
      <c r="B53" s="377" t="s">
        <v>850</v>
      </c>
      <c r="C53" s="379" t="s">
        <v>939</v>
      </c>
      <c r="AH53" s="2"/>
    </row>
    <row r="54" spans="1:34">
      <c r="A54" s="376" t="s">
        <v>851</v>
      </c>
      <c r="B54" s="377" t="s">
        <v>54</v>
      </c>
      <c r="C54" s="379" t="s">
        <v>939</v>
      </c>
      <c r="AH54" s="2"/>
    </row>
    <row r="55" spans="1:34">
      <c r="A55" s="376" t="s">
        <v>852</v>
      </c>
      <c r="B55" s="377" t="s">
        <v>55</v>
      </c>
      <c r="C55" s="379" t="s">
        <v>939</v>
      </c>
      <c r="AH55" s="2"/>
    </row>
    <row r="56" spans="1:34">
      <c r="A56" s="376" t="s">
        <v>853</v>
      </c>
      <c r="B56" s="377" t="s">
        <v>56</v>
      </c>
      <c r="C56" s="379" t="s">
        <v>939</v>
      </c>
      <c r="AH56" s="2"/>
    </row>
    <row r="57" spans="1:34">
      <c r="A57" s="376" t="s">
        <v>854</v>
      </c>
      <c r="B57" s="378" t="s">
        <v>57</v>
      </c>
      <c r="C57" s="379" t="s">
        <v>939</v>
      </c>
      <c r="AH57" s="2"/>
    </row>
    <row r="58" spans="1:34">
      <c r="A58" s="376" t="s">
        <v>855</v>
      </c>
      <c r="B58" s="378" t="s">
        <v>58</v>
      </c>
      <c r="C58" s="379" t="s">
        <v>939</v>
      </c>
      <c r="AH58" s="2"/>
    </row>
    <row r="59" spans="1:34">
      <c r="A59" s="380" t="s">
        <v>856</v>
      </c>
      <c r="B59" s="379" t="s">
        <v>59</v>
      </c>
      <c r="C59" s="379" t="s">
        <v>939</v>
      </c>
      <c r="AH59" s="2"/>
    </row>
    <row r="60" spans="1:34">
      <c r="A60" s="380" t="s">
        <v>857</v>
      </c>
      <c r="B60" s="379" t="s">
        <v>60</v>
      </c>
      <c r="C60" s="379" t="s">
        <v>939</v>
      </c>
      <c r="AH60" s="2"/>
    </row>
    <row r="61" spans="1:34">
      <c r="A61" s="380" t="s">
        <v>858</v>
      </c>
      <c r="B61" s="379" t="s">
        <v>61</v>
      </c>
      <c r="C61" s="379" t="s">
        <v>939</v>
      </c>
      <c r="AH61" s="2"/>
    </row>
    <row r="62" spans="1:34">
      <c r="A62" s="380" t="s">
        <v>859</v>
      </c>
      <c r="B62" s="379" t="s">
        <v>860</v>
      </c>
      <c r="C62" s="379" t="s">
        <v>940</v>
      </c>
      <c r="AH62" s="2"/>
    </row>
    <row r="63" spans="1:34">
      <c r="A63" s="380" t="s">
        <v>861</v>
      </c>
      <c r="B63" s="379" t="s">
        <v>862</v>
      </c>
      <c r="C63" s="379" t="s">
        <v>940</v>
      </c>
      <c r="AH63" s="2"/>
    </row>
    <row r="64" spans="1:34">
      <c r="A64" s="380" t="s">
        <v>863</v>
      </c>
      <c r="B64" s="379" t="s">
        <v>864</v>
      </c>
      <c r="C64" s="379" t="s">
        <v>941</v>
      </c>
      <c r="AH64" s="2"/>
    </row>
    <row r="65" spans="1:34">
      <c r="A65" s="378" t="s">
        <v>865</v>
      </c>
      <c r="B65" s="377" t="s">
        <v>47</v>
      </c>
      <c r="C65" s="379" t="s">
        <v>942</v>
      </c>
      <c r="AH65" s="2"/>
    </row>
    <row r="66" spans="1:34">
      <c r="A66" s="376" t="s">
        <v>866</v>
      </c>
      <c r="B66" s="377" t="s">
        <v>32</v>
      </c>
      <c r="C66" s="379" t="s">
        <v>942</v>
      </c>
      <c r="AH66" s="2"/>
    </row>
    <row r="67" spans="1:34">
      <c r="A67" s="376" t="s">
        <v>867</v>
      </c>
      <c r="B67" s="377" t="s">
        <v>868</v>
      </c>
      <c r="C67" s="379" t="s">
        <v>943</v>
      </c>
      <c r="AH67" s="2"/>
    </row>
    <row r="68" spans="1:34">
      <c r="A68" s="376" t="s">
        <v>869</v>
      </c>
      <c r="B68" s="377" t="s">
        <v>870</v>
      </c>
      <c r="C68" s="379" t="s">
        <v>943</v>
      </c>
      <c r="AH68" s="2"/>
    </row>
    <row r="69" spans="1:34">
      <c r="A69" s="380" t="s">
        <v>871</v>
      </c>
      <c r="B69" s="379" t="s">
        <v>872</v>
      </c>
      <c r="C69" s="379" t="s">
        <v>943</v>
      </c>
      <c r="AH69" s="2"/>
    </row>
    <row r="70" spans="1:34">
      <c r="A70" s="380" t="s">
        <v>48</v>
      </c>
      <c r="B70" s="379" t="s">
        <v>49</v>
      </c>
      <c r="C70" s="379" t="s">
        <v>943</v>
      </c>
      <c r="AH70" s="2"/>
    </row>
    <row r="71" spans="1:34">
      <c r="A71" s="380" t="s">
        <v>45</v>
      </c>
      <c r="B71" s="379" t="s">
        <v>873</v>
      </c>
      <c r="C71" s="379" t="s">
        <v>943</v>
      </c>
      <c r="AH71" s="2"/>
    </row>
    <row r="72" spans="1:34">
      <c r="A72" s="380" t="s">
        <v>35</v>
      </c>
      <c r="B72" s="379" t="s">
        <v>36</v>
      </c>
      <c r="C72" s="379" t="s">
        <v>943</v>
      </c>
      <c r="AH72" s="2"/>
    </row>
    <row r="73" spans="1:34">
      <c r="A73" s="380" t="s">
        <v>41</v>
      </c>
      <c r="B73" s="379" t="s">
        <v>42</v>
      </c>
      <c r="C73" s="379" t="s">
        <v>943</v>
      </c>
      <c r="AH73" s="2"/>
    </row>
    <row r="74" spans="1:34">
      <c r="A74" s="376" t="s">
        <v>50</v>
      </c>
      <c r="B74" s="377" t="s">
        <v>51</v>
      </c>
      <c r="C74" s="379" t="s">
        <v>943</v>
      </c>
      <c r="AH74" s="2"/>
    </row>
    <row r="75" spans="1:34">
      <c r="A75" s="376" t="s">
        <v>874</v>
      </c>
      <c r="B75" s="377" t="s">
        <v>86</v>
      </c>
      <c r="C75" s="379" t="s">
        <v>944</v>
      </c>
      <c r="AH75" s="2"/>
    </row>
    <row r="76" spans="1:34">
      <c r="A76" s="376" t="s">
        <v>82</v>
      </c>
      <c r="B76" s="377" t="s">
        <v>83</v>
      </c>
      <c r="C76" s="379" t="s">
        <v>944</v>
      </c>
      <c r="AH76" s="2"/>
    </row>
    <row r="77" spans="1:34">
      <c r="A77" s="376" t="s">
        <v>875</v>
      </c>
      <c r="B77" s="377" t="s">
        <v>116</v>
      </c>
      <c r="C77" s="379" t="s">
        <v>944</v>
      </c>
      <c r="AH77" s="2"/>
    </row>
    <row r="78" spans="1:34">
      <c r="A78" s="376" t="s">
        <v>876</v>
      </c>
      <c r="B78" s="377" t="s">
        <v>877</v>
      </c>
      <c r="C78" s="379" t="s">
        <v>944</v>
      </c>
      <c r="AH78" s="2"/>
    </row>
    <row r="79" spans="1:34">
      <c r="A79" s="376" t="s">
        <v>89</v>
      </c>
      <c r="B79" s="377" t="s">
        <v>878</v>
      </c>
      <c r="C79" s="379" t="s">
        <v>945</v>
      </c>
      <c r="AH79" s="2"/>
    </row>
    <row r="80" spans="1:34">
      <c r="A80" s="376" t="s">
        <v>93</v>
      </c>
      <c r="B80" s="377" t="s">
        <v>94</v>
      </c>
      <c r="C80" s="379" t="s">
        <v>945</v>
      </c>
      <c r="AH80" s="2"/>
    </row>
    <row r="81" spans="1:34">
      <c r="A81" s="380" t="s">
        <v>879</v>
      </c>
      <c r="B81" s="381" t="s">
        <v>87</v>
      </c>
      <c r="C81" s="379" t="s">
        <v>945</v>
      </c>
      <c r="AH81" s="2"/>
    </row>
    <row r="82" spans="1:34">
      <c r="A82" s="380" t="s">
        <v>880</v>
      </c>
      <c r="B82" s="381" t="s">
        <v>95</v>
      </c>
      <c r="C82" s="379" t="s">
        <v>945</v>
      </c>
      <c r="AH82" s="2"/>
    </row>
    <row r="83" spans="1:34">
      <c r="A83" s="380" t="s">
        <v>881</v>
      </c>
      <c r="B83" s="379" t="s">
        <v>88</v>
      </c>
      <c r="C83" s="378" t="s">
        <v>945</v>
      </c>
      <c r="AH83" s="2"/>
    </row>
    <row r="84" spans="1:34">
      <c r="A84" s="380" t="s">
        <v>98</v>
      </c>
      <c r="B84" s="379" t="s">
        <v>99</v>
      </c>
      <c r="C84" s="378" t="s">
        <v>946</v>
      </c>
      <c r="AH84" s="2"/>
    </row>
    <row r="85" spans="1:34">
      <c r="A85" s="380" t="s">
        <v>80</v>
      </c>
      <c r="B85" s="379" t="s">
        <v>81</v>
      </c>
      <c r="C85" s="378" t="s">
        <v>946</v>
      </c>
      <c r="AH85" s="2"/>
    </row>
    <row r="86" spans="1:34">
      <c r="A86" s="380" t="s">
        <v>882</v>
      </c>
      <c r="B86" s="379" t="s">
        <v>106</v>
      </c>
      <c r="C86" s="378" t="s">
        <v>946</v>
      </c>
      <c r="AH86" s="2"/>
    </row>
    <row r="87" spans="1:34">
      <c r="A87" s="380" t="s">
        <v>883</v>
      </c>
      <c r="B87" s="379" t="s">
        <v>92</v>
      </c>
      <c r="C87" s="378" t="s">
        <v>946</v>
      </c>
      <c r="AH87" s="2"/>
    </row>
    <row r="88" spans="1:34">
      <c r="A88" s="380" t="s">
        <v>108</v>
      </c>
      <c r="B88" s="379" t="s">
        <v>109</v>
      </c>
      <c r="C88" s="378" t="s">
        <v>947</v>
      </c>
      <c r="AH88" s="2"/>
    </row>
    <row r="89" spans="1:34">
      <c r="A89" s="380" t="s">
        <v>96</v>
      </c>
      <c r="B89" s="379" t="s">
        <v>97</v>
      </c>
      <c r="C89" s="378" t="s">
        <v>947</v>
      </c>
      <c r="AH89" s="2"/>
    </row>
    <row r="90" spans="1:34">
      <c r="A90" s="380" t="s">
        <v>114</v>
      </c>
      <c r="B90" s="379" t="s">
        <v>115</v>
      </c>
      <c r="C90" s="378" t="s">
        <v>947</v>
      </c>
      <c r="AH90" s="2"/>
    </row>
    <row r="91" spans="1:34">
      <c r="A91" s="380" t="s">
        <v>112</v>
      </c>
      <c r="B91" s="379" t="s">
        <v>113</v>
      </c>
      <c r="C91" s="378" t="s">
        <v>947</v>
      </c>
      <c r="AH91" s="2"/>
    </row>
    <row r="92" spans="1:34">
      <c r="A92" s="380" t="s">
        <v>102</v>
      </c>
      <c r="B92" s="379" t="s">
        <v>103</v>
      </c>
      <c r="C92" s="378" t="s">
        <v>947</v>
      </c>
      <c r="AH92" s="2"/>
    </row>
    <row r="93" spans="1:34">
      <c r="A93" s="380" t="s">
        <v>100</v>
      </c>
      <c r="B93" s="379" t="s">
        <v>101</v>
      </c>
      <c r="C93" s="378" t="s">
        <v>948</v>
      </c>
      <c r="AH93" s="2"/>
    </row>
    <row r="94" spans="1:34">
      <c r="A94" s="380" t="s">
        <v>884</v>
      </c>
      <c r="B94" s="379" t="s">
        <v>79</v>
      </c>
      <c r="C94" s="378" t="s">
        <v>948</v>
      </c>
      <c r="AH94" s="2"/>
    </row>
    <row r="95" spans="1:34">
      <c r="A95" s="380" t="s">
        <v>885</v>
      </c>
      <c r="B95" s="379" t="s">
        <v>886</v>
      </c>
      <c r="C95" s="378" t="s">
        <v>949</v>
      </c>
      <c r="AH95" s="2"/>
    </row>
    <row r="96" spans="1:34">
      <c r="A96" s="380" t="s">
        <v>887</v>
      </c>
      <c r="B96" s="379" t="s">
        <v>78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894</v>
      </c>
      <c r="B102" s="379" t="s">
        <v>7</v>
      </c>
      <c r="C102" s="379" t="s">
        <v>950</v>
      </c>
      <c r="AH102" s="2"/>
    </row>
    <row r="103" spans="1:34">
      <c r="A103" s="380" t="s">
        <v>895</v>
      </c>
      <c r="B103" s="379" t="s">
        <v>8</v>
      </c>
      <c r="C103" s="379" t="s">
        <v>950</v>
      </c>
      <c r="AH103" s="2"/>
    </row>
    <row r="104" spans="1:34">
      <c r="A104" s="380" t="s">
        <v>896</v>
      </c>
      <c r="B104" s="379" t="s">
        <v>897</v>
      </c>
      <c r="C104" s="379" t="s">
        <v>950</v>
      </c>
      <c r="AH104" s="2"/>
    </row>
    <row r="105" spans="1:34">
      <c r="A105" s="380" t="s">
        <v>898</v>
      </c>
      <c r="B105" s="379" t="s">
        <v>4</v>
      </c>
      <c r="C105" s="379" t="s">
        <v>950</v>
      </c>
      <c r="AH105" s="2"/>
    </row>
    <row r="106" spans="1:34">
      <c r="A106" s="380" t="s">
        <v>899</v>
      </c>
      <c r="B106" s="379" t="s">
        <v>900</v>
      </c>
      <c r="C106" s="379" t="s">
        <v>950</v>
      </c>
      <c r="AH106" s="2"/>
    </row>
    <row r="107" spans="1:34">
      <c r="A107" s="380" t="s">
        <v>901</v>
      </c>
      <c r="B107" s="379" t="s">
        <v>6</v>
      </c>
      <c r="C107" s="379" t="s">
        <v>950</v>
      </c>
      <c r="AH107" s="2"/>
    </row>
    <row r="108" spans="1:34">
      <c r="A108" s="380" t="s">
        <v>28</v>
      </c>
      <c r="B108" s="379" t="s">
        <v>29</v>
      </c>
      <c r="C108" s="379" t="s">
        <v>952</v>
      </c>
      <c r="AH108" s="2"/>
    </row>
    <row r="109" spans="1:34">
      <c r="A109" s="380" t="s">
        <v>26</v>
      </c>
      <c r="B109" s="379" t="s">
        <v>27</v>
      </c>
      <c r="C109" s="379" t="s">
        <v>952</v>
      </c>
      <c r="AH109" s="2"/>
    </row>
    <row r="110" spans="1:34">
      <c r="A110" s="380" t="s">
        <v>902</v>
      </c>
      <c r="B110" s="379" t="s">
        <v>903</v>
      </c>
      <c r="C110" s="379" t="s">
        <v>952</v>
      </c>
      <c r="AH110" s="2"/>
    </row>
    <row r="111" spans="1:34">
      <c r="A111" s="380" t="s">
        <v>904</v>
      </c>
      <c r="B111" s="379" t="s">
        <v>905</v>
      </c>
      <c r="C111" s="379" t="s">
        <v>952</v>
      </c>
      <c r="AH111" s="2"/>
    </row>
    <row r="112" spans="1:34">
      <c r="A112" s="380" t="s">
        <v>174</v>
      </c>
      <c r="B112" s="379" t="s">
        <v>175</v>
      </c>
      <c r="C112" s="379" t="s">
        <v>951</v>
      </c>
      <c r="AH112" s="2"/>
    </row>
    <row r="113" spans="1:34">
      <c r="A113" s="380" t="s">
        <v>176</v>
      </c>
      <c r="B113" s="379" t="s">
        <v>177</v>
      </c>
      <c r="C113" s="379" t="s">
        <v>951</v>
      </c>
      <c r="AH113" s="2"/>
    </row>
    <row r="114" spans="1:34">
      <c r="A114" s="380" t="s">
        <v>178</v>
      </c>
      <c r="B114" s="379" t="s">
        <v>179</v>
      </c>
      <c r="C114" s="379" t="s">
        <v>951</v>
      </c>
      <c r="AH114" s="2"/>
    </row>
    <row r="115" spans="1:34">
      <c r="A115" s="380" t="s">
        <v>181</v>
      </c>
      <c r="B115" s="379" t="s">
        <v>182</v>
      </c>
      <c r="C115" s="379" t="s">
        <v>951</v>
      </c>
      <c r="AH115" s="2"/>
    </row>
    <row r="116" spans="1:34">
      <c r="A116" s="380" t="s">
        <v>183</v>
      </c>
      <c r="B116" s="379" t="s">
        <v>184</v>
      </c>
      <c r="C116" s="379" t="s">
        <v>951</v>
      </c>
      <c r="AH116" s="2"/>
    </row>
    <row r="117" spans="1:34">
      <c r="A117" s="380" t="s">
        <v>185</v>
      </c>
      <c r="B117" s="379" t="s">
        <v>186</v>
      </c>
      <c r="C117" s="379" t="s">
        <v>951</v>
      </c>
      <c r="AH117" s="2"/>
    </row>
    <row r="118" spans="1:34">
      <c r="A118" s="380" t="s">
        <v>187</v>
      </c>
      <c r="B118" s="379" t="s">
        <v>188</v>
      </c>
      <c r="C118" s="379" t="s">
        <v>951</v>
      </c>
      <c r="AH118" s="2"/>
    </row>
    <row r="119" spans="1:34">
      <c r="A119" s="380" t="s">
        <v>906</v>
      </c>
      <c r="B119" s="379" t="s">
        <v>189</v>
      </c>
      <c r="C119" s="379" t="s">
        <v>951</v>
      </c>
      <c r="AH119" s="2"/>
    </row>
    <row r="120" spans="1:34">
      <c r="A120" s="380" t="s">
        <v>907</v>
      </c>
      <c r="B120" s="379" t="s">
        <v>908</v>
      </c>
      <c r="C120" s="379" t="s">
        <v>951</v>
      </c>
      <c r="AH120" s="2"/>
    </row>
    <row r="121" spans="1:34">
      <c r="A121" s="380" t="s">
        <v>909</v>
      </c>
      <c r="B121" s="379" t="s">
        <v>910</v>
      </c>
      <c r="C121" s="379" t="s">
        <v>951</v>
      </c>
      <c r="AH121" s="2"/>
    </row>
    <row r="122" spans="1:34">
      <c r="A122" s="380" t="s">
        <v>117</v>
      </c>
      <c r="B122" s="379" t="s">
        <v>118</v>
      </c>
      <c r="C122" s="379" t="s">
        <v>951</v>
      </c>
      <c r="AH122" s="2"/>
    </row>
    <row r="123" spans="1:34">
      <c r="A123" s="380" t="s">
        <v>119</v>
      </c>
      <c r="B123" s="379" t="s">
        <v>120</v>
      </c>
      <c r="C123" s="379" t="s">
        <v>951</v>
      </c>
      <c r="AH123" s="2"/>
    </row>
    <row r="124" spans="1:34">
      <c r="A124" s="380" t="s">
        <v>121</v>
      </c>
      <c r="B124" s="379" t="s">
        <v>911</v>
      </c>
      <c r="C124" s="379" t="s">
        <v>951</v>
      </c>
      <c r="AH124" s="2"/>
    </row>
    <row r="125" spans="1:34">
      <c r="A125" s="380" t="s">
        <v>912</v>
      </c>
      <c r="B125" s="379" t="s">
        <v>913</v>
      </c>
      <c r="C125" s="379" t="s">
        <v>951</v>
      </c>
      <c r="AH125" s="2"/>
    </row>
    <row r="126" spans="1:34">
      <c r="A126" s="380" t="s">
        <v>122</v>
      </c>
      <c r="B126" s="379" t="s">
        <v>123</v>
      </c>
      <c r="C126" s="379" t="s">
        <v>951</v>
      </c>
      <c r="AH126" s="2"/>
    </row>
    <row r="127" spans="1:34">
      <c r="A127" s="380" t="s">
        <v>125</v>
      </c>
      <c r="B127" s="379" t="s">
        <v>126</v>
      </c>
      <c r="C127" s="379" t="s">
        <v>951</v>
      </c>
      <c r="AH127" s="2"/>
    </row>
    <row r="128" spans="1:34">
      <c r="A128" s="380" t="s">
        <v>127</v>
      </c>
      <c r="B128" s="379" t="s">
        <v>128</v>
      </c>
      <c r="C128" s="379" t="s">
        <v>951</v>
      </c>
      <c r="AH128" s="2"/>
    </row>
    <row r="129" spans="1:34">
      <c r="A129" s="380" t="s">
        <v>129</v>
      </c>
      <c r="B129" s="379" t="s">
        <v>130</v>
      </c>
      <c r="C129" s="379" t="s">
        <v>951</v>
      </c>
      <c r="AH129" s="2"/>
    </row>
    <row r="130" spans="1:34">
      <c r="A130" s="380" t="s">
        <v>133</v>
      </c>
      <c r="B130" s="379" t="s">
        <v>134</v>
      </c>
      <c r="C130" s="379" t="s">
        <v>951</v>
      </c>
      <c r="AH130" s="2"/>
    </row>
    <row r="131" spans="1:34">
      <c r="A131" s="380" t="s">
        <v>135</v>
      </c>
      <c r="B131" s="379" t="s">
        <v>914</v>
      </c>
      <c r="C131" s="379" t="s">
        <v>951</v>
      </c>
      <c r="AH131" s="2"/>
    </row>
    <row r="132" spans="1:34">
      <c r="A132" s="380" t="s">
        <v>136</v>
      </c>
      <c r="B132" s="379" t="s">
        <v>915</v>
      </c>
      <c r="C132" s="379" t="s">
        <v>951</v>
      </c>
      <c r="AH132" s="2"/>
    </row>
    <row r="133" spans="1:34">
      <c r="A133" s="380" t="s">
        <v>137</v>
      </c>
      <c r="B133" s="379" t="s">
        <v>138</v>
      </c>
      <c r="C133" s="379" t="s">
        <v>951</v>
      </c>
      <c r="AH133" s="2"/>
    </row>
    <row r="134" spans="1:34">
      <c r="A134" s="380" t="s">
        <v>143</v>
      </c>
      <c r="B134" s="379" t="s">
        <v>144</v>
      </c>
      <c r="C134" s="379" t="s">
        <v>951</v>
      </c>
      <c r="AH134" s="2"/>
    </row>
    <row r="135" spans="1:34">
      <c r="A135" s="380" t="s">
        <v>145</v>
      </c>
      <c r="B135" s="379" t="s">
        <v>146</v>
      </c>
      <c r="C135" s="379" t="s">
        <v>951</v>
      </c>
      <c r="AH135" s="2"/>
    </row>
    <row r="136" spans="1:34">
      <c r="A136" s="380" t="s">
        <v>916</v>
      </c>
      <c r="B136" s="379" t="s">
        <v>147</v>
      </c>
      <c r="C136" s="379" t="s">
        <v>951</v>
      </c>
      <c r="AH136" s="2"/>
    </row>
    <row r="137" spans="1:34">
      <c r="A137" s="380" t="s">
        <v>148</v>
      </c>
      <c r="B137" s="379" t="s">
        <v>149</v>
      </c>
      <c r="C137" s="379" t="s">
        <v>951</v>
      </c>
      <c r="AH137" s="2"/>
    </row>
    <row r="138" spans="1:34">
      <c r="A138" s="380" t="s">
        <v>150</v>
      </c>
      <c r="B138" s="379" t="s">
        <v>151</v>
      </c>
      <c r="C138" s="379" t="s">
        <v>951</v>
      </c>
      <c r="AH138" s="2"/>
    </row>
    <row r="139" spans="1:34">
      <c r="A139" s="380" t="s">
        <v>154</v>
      </c>
      <c r="B139" s="379" t="s">
        <v>155</v>
      </c>
      <c r="C139" s="379" t="s">
        <v>951</v>
      </c>
      <c r="AH139" s="2"/>
    </row>
    <row r="140" spans="1:34">
      <c r="A140" s="380" t="s">
        <v>158</v>
      </c>
      <c r="B140" s="379" t="s">
        <v>159</v>
      </c>
      <c r="C140" s="379" t="s">
        <v>951</v>
      </c>
      <c r="AH140" s="2"/>
    </row>
    <row r="141" spans="1:34">
      <c r="A141" s="380" t="s">
        <v>160</v>
      </c>
      <c r="B141" s="379" t="s">
        <v>161</v>
      </c>
      <c r="C141" s="379" t="s">
        <v>951</v>
      </c>
      <c r="AH141" s="2"/>
    </row>
    <row r="142" spans="1:34">
      <c r="A142" s="380" t="s">
        <v>162</v>
      </c>
      <c r="B142" s="379" t="s">
        <v>163</v>
      </c>
      <c r="C142" s="379" t="s">
        <v>951</v>
      </c>
      <c r="AH142" s="2"/>
    </row>
    <row r="143" spans="1:34">
      <c r="A143" s="380" t="s">
        <v>917</v>
      </c>
      <c r="B143" s="379" t="s">
        <v>918</v>
      </c>
      <c r="C143" s="379" t="s">
        <v>951</v>
      </c>
      <c r="AH143" s="2"/>
    </row>
    <row r="144" spans="1:34">
      <c r="A144" s="380" t="s">
        <v>164</v>
      </c>
      <c r="B144" s="379" t="s">
        <v>919</v>
      </c>
      <c r="C144" s="378" t="s">
        <v>951</v>
      </c>
      <c r="AH144" s="2"/>
    </row>
    <row r="145" spans="1:34">
      <c r="A145" s="380" t="s">
        <v>156</v>
      </c>
      <c r="B145" s="379" t="s">
        <v>157</v>
      </c>
      <c r="C145" s="378" t="s">
        <v>951</v>
      </c>
      <c r="AH145" s="2"/>
    </row>
    <row r="146" spans="1:34">
      <c r="A146" s="380" t="s">
        <v>168</v>
      </c>
      <c r="B146" s="379" t="s">
        <v>169</v>
      </c>
      <c r="C146" s="378" t="s">
        <v>951</v>
      </c>
      <c r="AH146" s="2"/>
    </row>
    <row r="147" spans="1:34">
      <c r="A147" s="380" t="s">
        <v>166</v>
      </c>
      <c r="B147" s="379" t="s">
        <v>167</v>
      </c>
      <c r="C147" s="378" t="s">
        <v>951</v>
      </c>
      <c r="AH147" s="2"/>
    </row>
    <row r="148" spans="1:34">
      <c r="A148" s="380" t="s">
        <v>920</v>
      </c>
      <c r="B148" s="379" t="s">
        <v>921</v>
      </c>
      <c r="C148" s="378" t="s">
        <v>951</v>
      </c>
      <c r="AH148" s="2"/>
    </row>
    <row r="149" spans="1:34">
      <c r="A149" s="380" t="s">
        <v>922</v>
      </c>
      <c r="B149" s="379" t="s">
        <v>923</v>
      </c>
      <c r="C149" s="378" t="s">
        <v>951</v>
      </c>
      <c r="AH149" s="2"/>
    </row>
    <row r="150" spans="1:34">
      <c r="A150" s="380" t="s">
        <v>924</v>
      </c>
      <c r="B150" s="379" t="s">
        <v>925</v>
      </c>
      <c r="C150" s="378" t="s">
        <v>951</v>
      </c>
      <c r="AH150" s="2"/>
    </row>
    <row r="151" spans="1:34">
      <c r="A151" s="380" t="s">
        <v>926</v>
      </c>
      <c r="B151" s="379" t="s">
        <v>927</v>
      </c>
      <c r="C151" s="378" t="s">
        <v>951</v>
      </c>
      <c r="AH151" s="2"/>
    </row>
    <row r="152" spans="1:34">
      <c r="A152" s="380" t="s">
        <v>928</v>
      </c>
      <c r="B152" s="379" t="s">
        <v>929</v>
      </c>
      <c r="C152" s="378" t="s">
        <v>951</v>
      </c>
      <c r="AH152" s="2"/>
    </row>
    <row r="153" spans="1:34">
      <c r="A153" s="380" t="s">
        <v>930</v>
      </c>
      <c r="B153" s="379" t="s">
        <v>931</v>
      </c>
      <c r="C153" s="378" t="s">
        <v>951</v>
      </c>
      <c r="AH153" s="2"/>
    </row>
    <row r="154" spans="1:34">
      <c r="A154" s="380" t="s">
        <v>954</v>
      </c>
      <c r="B154" s="379" t="s">
        <v>953</v>
      </c>
      <c r="C154" s="378" t="s">
        <v>951</v>
      </c>
      <c r="AH154" s="2"/>
    </row>
    <row r="155" spans="1:34">
      <c r="A155" s="380" t="s">
        <v>982</v>
      </c>
      <c r="B155" s="379" t="s">
        <v>983</v>
      </c>
      <c r="C155" s="378" t="s">
        <v>1009</v>
      </c>
      <c r="AH155" s="2"/>
    </row>
    <row r="156" spans="1:34">
      <c r="A156" s="380" t="s">
        <v>984</v>
      </c>
      <c r="B156" s="379" t="s">
        <v>985</v>
      </c>
      <c r="C156" s="378" t="s">
        <v>1009</v>
      </c>
      <c r="AH156" s="2"/>
    </row>
    <row r="157" spans="1:34">
      <c r="A157" s="380" t="s">
        <v>986</v>
      </c>
      <c r="B157" s="379" t="s">
        <v>987</v>
      </c>
      <c r="C157" s="378" t="s">
        <v>1009</v>
      </c>
      <c r="AH157" s="2"/>
    </row>
    <row r="158" spans="1:34">
      <c r="A158" s="380" t="s">
        <v>988</v>
      </c>
      <c r="B158" s="379" t="s">
        <v>989</v>
      </c>
      <c r="C158" s="378" t="s">
        <v>1009</v>
      </c>
      <c r="AH158" s="2"/>
    </row>
    <row r="159" spans="1:34">
      <c r="A159" s="380" t="s">
        <v>990</v>
      </c>
      <c r="B159" s="379" t="s">
        <v>991</v>
      </c>
      <c r="C159" s="378" t="s">
        <v>1009</v>
      </c>
      <c r="AH159" s="2"/>
    </row>
    <row r="160" spans="1:34">
      <c r="A160" s="380" t="s">
        <v>992</v>
      </c>
      <c r="B160" s="379" t="s">
        <v>993</v>
      </c>
      <c r="C160" s="378" t="s">
        <v>1009</v>
      </c>
      <c r="AH160" s="2"/>
    </row>
    <row r="161" spans="1:34">
      <c r="A161" s="380" t="s">
        <v>994</v>
      </c>
      <c r="B161" s="379" t="s">
        <v>995</v>
      </c>
      <c r="C161" s="378" t="s">
        <v>1009</v>
      </c>
      <c r="AH161" s="2"/>
    </row>
    <row r="162" spans="1:34">
      <c r="A162" s="380" t="s">
        <v>996</v>
      </c>
      <c r="B162" s="379" t="s">
        <v>997</v>
      </c>
      <c r="C162" s="378" t="s">
        <v>1009</v>
      </c>
      <c r="AH162" s="2"/>
    </row>
    <row r="163" spans="1:34">
      <c r="A163" s="380" t="s">
        <v>998</v>
      </c>
      <c r="B163" s="379" t="s">
        <v>999</v>
      </c>
      <c r="C163" s="378" t="s">
        <v>1009</v>
      </c>
      <c r="AH163" s="2"/>
    </row>
    <row r="164" spans="1:34">
      <c r="A164" s="380" t="s">
        <v>1000</v>
      </c>
      <c r="B164" s="379" t="s">
        <v>1001</v>
      </c>
      <c r="C164" s="378" t="s">
        <v>1009</v>
      </c>
      <c r="AH164" s="2"/>
    </row>
    <row r="165" spans="1:34">
      <c r="A165" s="380" t="s">
        <v>1002</v>
      </c>
      <c r="B165" s="379" t="s">
        <v>814</v>
      </c>
      <c r="C165" s="378" t="s">
        <v>1009</v>
      </c>
      <c r="AH165" s="2"/>
    </row>
    <row r="166" spans="1:34">
      <c r="A166" s="380" t="s">
        <v>1003</v>
      </c>
      <c r="B166" s="379" t="s">
        <v>1004</v>
      </c>
      <c r="C166" s="378" t="s">
        <v>1009</v>
      </c>
      <c r="AH166" s="2"/>
    </row>
    <row r="167" spans="1:34">
      <c r="A167" s="380" t="s">
        <v>1005</v>
      </c>
      <c r="B167" s="379" t="s">
        <v>1006</v>
      </c>
      <c r="C167" s="378" t="s">
        <v>1009</v>
      </c>
      <c r="AH167" s="2"/>
    </row>
    <row r="168" spans="1:34">
      <c r="A168" s="380" t="s">
        <v>616</v>
      </c>
      <c r="B168" s="379" t="s">
        <v>659</v>
      </c>
      <c r="C168" s="378" t="s">
        <v>1009</v>
      </c>
      <c r="AH168" s="2"/>
    </row>
    <row r="169" spans="1:34">
      <c r="A169" s="380" t="s">
        <v>1007</v>
      </c>
      <c r="B169" s="379" t="s">
        <v>1008</v>
      </c>
      <c r="C169" s="378" t="s">
        <v>1009</v>
      </c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34">
      <c r="A177" s="380"/>
      <c r="B177" s="379"/>
      <c r="C177" s="378"/>
      <c r="AH177" s="2"/>
    </row>
    <row r="178" spans="1:34">
      <c r="A178" s="380"/>
      <c r="B178" s="379"/>
      <c r="C178" s="378"/>
      <c r="AH178" s="2"/>
    </row>
    <row r="179" spans="1:34">
      <c r="A179" s="380"/>
      <c r="B179" s="379"/>
      <c r="C179" s="378"/>
      <c r="AH179" s="2"/>
    </row>
    <row r="180" spans="1:34">
      <c r="A180" s="380"/>
      <c r="B180" s="379"/>
      <c r="C180" s="378"/>
    </row>
    <row r="181" spans="1:34">
      <c r="A181" s="380"/>
      <c r="B181" s="379"/>
      <c r="C181" s="378"/>
    </row>
    <row r="182" spans="1:34">
      <c r="A182" s="380"/>
      <c r="B182" s="379"/>
      <c r="C182" s="378"/>
    </row>
    <row r="183" spans="1:34">
      <c r="A183" s="380"/>
      <c r="B183" s="379"/>
      <c r="C183" s="378"/>
    </row>
    <row r="184" spans="1:34">
      <c r="A184" s="380"/>
      <c r="B184" s="379"/>
      <c r="C184" s="378"/>
    </row>
    <row r="185" spans="1:34">
      <c r="A185" s="380"/>
      <c r="B185" s="379"/>
      <c r="C185" s="378"/>
    </row>
    <row r="186" spans="1:34">
      <c r="A186" s="380"/>
      <c r="B186" s="379"/>
      <c r="C186" s="378"/>
    </row>
    <row r="187" spans="1:34">
      <c r="A187" s="132"/>
      <c r="B187" s="133"/>
      <c r="C187" s="133"/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zoomScale="115" zoomScaleNormal="100" workbookViewId="0">
      <selection activeCell="K11" sqref="K11"/>
    </sheetView>
  </sheetViews>
  <sheetFormatPr defaultColWidth="4.875" defaultRowHeight="13.5" customHeight="1"/>
  <cols>
    <col min="1" max="1" width="4.875" style="53" customWidth="1"/>
    <col min="2" max="15" width="2.875" style="53" customWidth="1"/>
    <col min="16" max="16" width="4" style="53" customWidth="1"/>
    <col min="17" max="17" width="4.875" style="53" customWidth="1"/>
    <col min="18" max="31" width="2.875" style="53" customWidth="1"/>
    <col min="32" max="32" width="4.875" style="53" customWidth="1"/>
    <col min="33" max="33" width="4.875" style="54" customWidth="1"/>
    <col min="34" max="16384" width="4.875" style="53"/>
  </cols>
  <sheetData>
    <row r="1" spans="1:33" ht="21.75" customHeight="1">
      <c r="A1" s="1112" t="s">
        <v>782</v>
      </c>
      <c r="B1" s="1112"/>
      <c r="C1" s="1112"/>
      <c r="D1" s="1112"/>
      <c r="E1" s="1112"/>
      <c r="F1" s="1112"/>
      <c r="G1" s="1112"/>
      <c r="H1" s="1112"/>
      <c r="I1" s="1112"/>
      <c r="J1" s="1112"/>
      <c r="K1" s="1112"/>
      <c r="L1" s="1112"/>
      <c r="M1" s="1112"/>
      <c r="N1" s="1112"/>
      <c r="O1" s="1112"/>
      <c r="P1" s="1112"/>
      <c r="Q1" s="1112"/>
      <c r="R1" s="1112"/>
      <c r="S1" s="1112"/>
      <c r="T1" s="1112"/>
      <c r="U1" s="1112"/>
      <c r="V1" s="1112"/>
      <c r="W1" s="1112"/>
      <c r="X1" s="1112"/>
      <c r="Y1" s="1112"/>
      <c r="Z1" s="1112"/>
      <c r="AA1" s="1112"/>
      <c r="AB1" s="1112"/>
      <c r="AC1" s="1112"/>
      <c r="AD1" s="1112"/>
      <c r="AE1" s="1112"/>
    </row>
    <row r="2" spans="1:33" ht="21.75" customHeight="1">
      <c r="A2" s="1113" t="s">
        <v>372</v>
      </c>
      <c r="B2" s="1113"/>
      <c r="C2" s="1113"/>
      <c r="D2" s="1113"/>
      <c r="E2" s="1113"/>
      <c r="F2" s="1113"/>
      <c r="G2" s="1113"/>
      <c r="H2" s="1113"/>
      <c r="I2" s="1113"/>
      <c r="J2" s="1113"/>
      <c r="K2" s="1113"/>
      <c r="L2" s="1113"/>
      <c r="M2" s="1113"/>
      <c r="N2" s="1113"/>
      <c r="O2" s="1113"/>
      <c r="P2" s="1113"/>
      <c r="Q2" s="1113"/>
      <c r="R2" s="1113"/>
      <c r="S2" s="1113"/>
      <c r="T2" s="1113"/>
      <c r="U2" s="1113"/>
      <c r="V2" s="1113"/>
      <c r="W2" s="1113"/>
      <c r="X2" s="1113"/>
      <c r="Y2" s="1113"/>
      <c r="Z2" s="1113"/>
      <c r="AA2" s="1113"/>
      <c r="AB2" s="1113"/>
      <c r="AC2" s="1113"/>
      <c r="AD2" s="1113"/>
      <c r="AE2" s="1113"/>
    </row>
    <row r="3" spans="1:33" ht="14.25" customHeight="1" thickBot="1">
      <c r="A3" s="57"/>
      <c r="B3" s="1114" t="s">
        <v>373</v>
      </c>
      <c r="C3" s="1114"/>
      <c r="D3" s="1114"/>
      <c r="E3" s="58"/>
      <c r="F3" s="1115"/>
      <c r="G3" s="1115"/>
      <c r="H3" s="1116" t="s">
        <v>374</v>
      </c>
      <c r="I3" s="1116"/>
      <c r="J3" s="1116"/>
      <c r="K3" s="60"/>
      <c r="L3" s="61"/>
      <c r="M3" s="61"/>
      <c r="N3" s="62"/>
      <c r="O3" s="62"/>
      <c r="P3" s="62"/>
      <c r="R3" s="1117" t="s">
        <v>375</v>
      </c>
      <c r="S3" s="1117"/>
      <c r="T3" s="1117"/>
      <c r="U3" s="1117"/>
      <c r="V3" s="1117"/>
      <c r="W3" s="1117"/>
      <c r="X3" s="1117"/>
      <c r="Y3" s="1117"/>
      <c r="Z3" s="1117"/>
      <c r="AA3" s="1117"/>
      <c r="AB3" s="1117"/>
      <c r="AC3" s="1117"/>
      <c r="AD3" s="1117"/>
      <c r="AE3" s="1117"/>
      <c r="AF3" s="63"/>
      <c r="AG3" s="53"/>
    </row>
    <row r="4" spans="1:33" s="68" customFormat="1" ht="14.25" customHeight="1">
      <c r="A4" s="64" t="s">
        <v>376</v>
      </c>
      <c r="B4" s="1109" t="s">
        <v>377</v>
      </c>
      <c r="C4" s="1111"/>
      <c r="D4" s="1109" t="s">
        <v>378</v>
      </c>
      <c r="E4" s="1111"/>
      <c r="F4" s="1109" t="s">
        <v>379</v>
      </c>
      <c r="G4" s="1111"/>
      <c r="H4" s="1109" t="s">
        <v>380</v>
      </c>
      <c r="I4" s="1111"/>
      <c r="J4" s="1109" t="s">
        <v>381</v>
      </c>
      <c r="K4" s="1111"/>
      <c r="L4" s="1109" t="s">
        <v>382</v>
      </c>
      <c r="M4" s="1111"/>
      <c r="N4" s="1109" t="s">
        <v>383</v>
      </c>
      <c r="O4" s="1110"/>
      <c r="P4" s="65"/>
      <c r="Q4" s="66" t="s">
        <v>376</v>
      </c>
      <c r="R4" s="1109" t="s">
        <v>377</v>
      </c>
      <c r="S4" s="1111"/>
      <c r="T4" s="1109" t="s">
        <v>378</v>
      </c>
      <c r="U4" s="1111"/>
      <c r="V4" s="1109" t="s">
        <v>379</v>
      </c>
      <c r="W4" s="1111"/>
      <c r="X4" s="1109" t="s">
        <v>380</v>
      </c>
      <c r="Y4" s="1111"/>
      <c r="Z4" s="1109" t="s">
        <v>381</v>
      </c>
      <c r="AA4" s="1111"/>
      <c r="AB4" s="1109" t="s">
        <v>382</v>
      </c>
      <c r="AC4" s="1111"/>
      <c r="AD4" s="1109" t="s">
        <v>383</v>
      </c>
      <c r="AE4" s="1110"/>
      <c r="AF4" s="67"/>
      <c r="AG4" s="67"/>
    </row>
    <row r="5" spans="1:33" s="68" customFormat="1" ht="14.25" customHeight="1" thickBot="1">
      <c r="A5" s="69"/>
      <c r="B5" s="1118" t="s">
        <v>377</v>
      </c>
      <c r="C5" s="1119"/>
      <c r="D5" s="1118" t="s">
        <v>384</v>
      </c>
      <c r="E5" s="1119"/>
      <c r="F5" s="1118" t="s">
        <v>385</v>
      </c>
      <c r="G5" s="1119"/>
      <c r="H5" s="1118" t="s">
        <v>386</v>
      </c>
      <c r="I5" s="1119"/>
      <c r="J5" s="1118" t="s">
        <v>387</v>
      </c>
      <c r="K5" s="1119"/>
      <c r="L5" s="1118" t="s">
        <v>388</v>
      </c>
      <c r="M5" s="1119"/>
      <c r="N5" s="1118" t="s">
        <v>389</v>
      </c>
      <c r="O5" s="1120"/>
      <c r="P5" s="65"/>
      <c r="Q5" s="70"/>
      <c r="R5" s="1118" t="s">
        <v>377</v>
      </c>
      <c r="S5" s="1119"/>
      <c r="T5" s="1118" t="s">
        <v>384</v>
      </c>
      <c r="U5" s="1119"/>
      <c r="V5" s="1118" t="s">
        <v>385</v>
      </c>
      <c r="W5" s="1119"/>
      <c r="X5" s="1118" t="s">
        <v>386</v>
      </c>
      <c r="Y5" s="1119"/>
      <c r="Z5" s="1118" t="s">
        <v>387</v>
      </c>
      <c r="AA5" s="1119"/>
      <c r="AB5" s="1118" t="s">
        <v>388</v>
      </c>
      <c r="AC5" s="1119"/>
      <c r="AD5" s="1118" t="s">
        <v>389</v>
      </c>
      <c r="AE5" s="1120"/>
      <c r="AF5" s="67"/>
      <c r="AG5" s="67"/>
    </row>
    <row r="6" spans="1:33" s="68" customFormat="1" ht="14.25" customHeight="1">
      <c r="A6" s="71"/>
      <c r="B6" s="1132">
        <v>1</v>
      </c>
      <c r="C6" s="1133"/>
      <c r="D6" s="1134">
        <v>2</v>
      </c>
      <c r="E6" s="1135"/>
      <c r="F6" s="1126">
        <v>3</v>
      </c>
      <c r="G6" s="1127"/>
      <c r="H6" s="1126">
        <v>4</v>
      </c>
      <c r="I6" s="1127"/>
      <c r="J6" s="1126">
        <v>5</v>
      </c>
      <c r="K6" s="1127"/>
      <c r="L6" s="1126">
        <v>6</v>
      </c>
      <c r="M6" s="1127"/>
      <c r="N6" s="1124">
        <v>7</v>
      </c>
      <c r="O6" s="1136"/>
      <c r="P6" s="72"/>
      <c r="Q6" s="73"/>
      <c r="R6" s="1128">
        <v>1</v>
      </c>
      <c r="S6" s="1129"/>
      <c r="T6" s="1126">
        <v>2</v>
      </c>
      <c r="U6" s="1127"/>
      <c r="V6" s="1126">
        <v>3</v>
      </c>
      <c r="W6" s="1127"/>
      <c r="X6" s="1126">
        <v>4</v>
      </c>
      <c r="Y6" s="1127"/>
      <c r="Z6" s="1126">
        <v>5</v>
      </c>
      <c r="AA6" s="1127"/>
      <c r="AB6" s="1126">
        <v>6</v>
      </c>
      <c r="AC6" s="1127"/>
      <c r="AD6" s="1124">
        <v>7</v>
      </c>
      <c r="AE6" s="1136"/>
      <c r="AG6" s="67"/>
    </row>
    <row r="7" spans="1:33" s="68" customFormat="1" ht="14.25" customHeight="1">
      <c r="A7" s="74"/>
      <c r="B7" s="1124">
        <v>8</v>
      </c>
      <c r="C7" s="1125"/>
      <c r="D7" s="1121">
        <v>9</v>
      </c>
      <c r="E7" s="1122"/>
      <c r="F7" s="1121">
        <v>10</v>
      </c>
      <c r="G7" s="1122"/>
      <c r="H7" s="1121">
        <v>11</v>
      </c>
      <c r="I7" s="1122"/>
      <c r="J7" s="1121">
        <v>12</v>
      </c>
      <c r="K7" s="1122"/>
      <c r="L7" s="1121">
        <v>13</v>
      </c>
      <c r="M7" s="1122"/>
      <c r="N7" s="1121">
        <v>14</v>
      </c>
      <c r="O7" s="1123"/>
      <c r="P7" s="72"/>
      <c r="Q7" s="75"/>
      <c r="R7" s="1124">
        <v>8</v>
      </c>
      <c r="S7" s="1125"/>
      <c r="T7" s="1121">
        <v>9</v>
      </c>
      <c r="U7" s="1122"/>
      <c r="V7" s="1121">
        <v>10</v>
      </c>
      <c r="W7" s="1122"/>
      <c r="X7" s="1121">
        <v>11</v>
      </c>
      <c r="Y7" s="1122"/>
      <c r="Z7" s="1121">
        <v>12</v>
      </c>
      <c r="AA7" s="1122"/>
      <c r="AB7" s="1121">
        <v>13</v>
      </c>
      <c r="AC7" s="1122"/>
      <c r="AD7" s="1124">
        <v>14</v>
      </c>
      <c r="AE7" s="1136"/>
      <c r="AG7" s="67"/>
    </row>
    <row r="8" spans="1:33" s="68" customFormat="1" ht="14.25" customHeight="1">
      <c r="A8" s="74">
        <v>1</v>
      </c>
      <c r="B8" s="1124">
        <v>15</v>
      </c>
      <c r="C8" s="1125"/>
      <c r="D8" s="1121">
        <v>16</v>
      </c>
      <c r="E8" s="1122"/>
      <c r="F8" s="1121">
        <v>17</v>
      </c>
      <c r="G8" s="1122"/>
      <c r="H8" s="1121">
        <v>18</v>
      </c>
      <c r="I8" s="1122"/>
      <c r="J8" s="1121">
        <v>19</v>
      </c>
      <c r="K8" s="1122"/>
      <c r="L8" s="1121">
        <v>20</v>
      </c>
      <c r="M8" s="1122"/>
      <c r="N8" s="1124">
        <v>21</v>
      </c>
      <c r="O8" s="1136"/>
      <c r="P8" s="72"/>
      <c r="Q8" s="76">
        <v>7</v>
      </c>
      <c r="R8" s="1124">
        <v>15</v>
      </c>
      <c r="S8" s="1125"/>
      <c r="T8" s="1121">
        <v>16</v>
      </c>
      <c r="U8" s="1122"/>
      <c r="V8" s="1121">
        <v>17</v>
      </c>
      <c r="W8" s="1122"/>
      <c r="X8" s="1121">
        <v>18</v>
      </c>
      <c r="Y8" s="1122"/>
      <c r="Z8" s="1121">
        <v>19</v>
      </c>
      <c r="AA8" s="1122"/>
      <c r="AB8" s="1130">
        <v>20</v>
      </c>
      <c r="AC8" s="1131"/>
      <c r="AD8" s="1124">
        <v>21</v>
      </c>
      <c r="AE8" s="1136"/>
      <c r="AG8" s="67"/>
    </row>
    <row r="9" spans="1:33" s="68" customFormat="1" ht="14.25" customHeight="1">
      <c r="A9" s="74" t="s">
        <v>390</v>
      </c>
      <c r="B9" s="1137">
        <v>22</v>
      </c>
      <c r="C9" s="1138"/>
      <c r="D9" s="1137">
        <v>23</v>
      </c>
      <c r="E9" s="1138"/>
      <c r="F9" s="1137">
        <v>24</v>
      </c>
      <c r="G9" s="1138"/>
      <c r="H9" s="1124">
        <v>25</v>
      </c>
      <c r="I9" s="1125"/>
      <c r="J9" s="1124">
        <v>26</v>
      </c>
      <c r="K9" s="1125"/>
      <c r="L9" s="1124">
        <v>27</v>
      </c>
      <c r="M9" s="1125"/>
      <c r="N9" s="1124">
        <v>28</v>
      </c>
      <c r="O9" s="1136"/>
      <c r="P9" s="72"/>
      <c r="Q9" s="75" t="s">
        <v>783</v>
      </c>
      <c r="R9" s="1124">
        <v>22</v>
      </c>
      <c r="S9" s="1125"/>
      <c r="T9" s="1121">
        <v>23</v>
      </c>
      <c r="U9" s="1122"/>
      <c r="V9" s="1121">
        <v>24</v>
      </c>
      <c r="W9" s="1122"/>
      <c r="X9" s="1121">
        <v>25</v>
      </c>
      <c r="Y9" s="1122"/>
      <c r="Z9" s="1121">
        <v>26</v>
      </c>
      <c r="AA9" s="1122"/>
      <c r="AB9" s="1121">
        <v>27</v>
      </c>
      <c r="AC9" s="1122"/>
      <c r="AD9" s="1124">
        <v>28</v>
      </c>
      <c r="AE9" s="1136"/>
      <c r="AG9" s="67"/>
    </row>
    <row r="10" spans="1:33" s="68" customFormat="1" ht="14.25" customHeight="1">
      <c r="A10" s="290">
        <v>18</v>
      </c>
      <c r="B10" s="1124">
        <v>29</v>
      </c>
      <c r="C10" s="1125"/>
      <c r="D10" s="1121">
        <v>30</v>
      </c>
      <c r="E10" s="1122"/>
      <c r="F10" s="1121">
        <v>31</v>
      </c>
      <c r="G10" s="1122"/>
      <c r="H10" s="1121"/>
      <c r="I10" s="1122"/>
      <c r="J10" s="1121"/>
      <c r="K10" s="1122"/>
      <c r="L10" s="1121"/>
      <c r="M10" s="1122"/>
      <c r="N10" s="1130"/>
      <c r="O10" s="1142"/>
      <c r="P10" s="72"/>
      <c r="Q10" s="291">
        <v>22</v>
      </c>
      <c r="R10" s="1124">
        <v>29</v>
      </c>
      <c r="S10" s="1125"/>
      <c r="T10" s="1121">
        <v>30</v>
      </c>
      <c r="U10" s="1122"/>
      <c r="V10" s="1121">
        <v>31</v>
      </c>
      <c r="W10" s="1122"/>
      <c r="X10" s="1121"/>
      <c r="Y10" s="1122"/>
      <c r="Z10" s="1121"/>
      <c r="AA10" s="1122"/>
      <c r="AB10" s="1121"/>
      <c r="AC10" s="1122"/>
      <c r="AD10" s="1130"/>
      <c r="AE10" s="1142"/>
      <c r="AG10" s="67"/>
    </row>
    <row r="11" spans="1:33" s="68" customFormat="1" ht="14.25" customHeight="1" thickBot="1">
      <c r="A11" s="74"/>
      <c r="B11" s="1139"/>
      <c r="C11" s="1140"/>
      <c r="D11" s="1139"/>
      <c r="E11" s="1140"/>
      <c r="F11" s="1139"/>
      <c r="G11" s="1140"/>
      <c r="H11" s="1139"/>
      <c r="I11" s="1140"/>
      <c r="J11" s="1139"/>
      <c r="K11" s="1140"/>
      <c r="L11" s="1139"/>
      <c r="M11" s="1140"/>
      <c r="N11" s="1139"/>
      <c r="O11" s="1141"/>
      <c r="P11" s="72"/>
      <c r="Q11" s="77"/>
      <c r="R11" s="1121"/>
      <c r="S11" s="1122"/>
      <c r="T11" s="1121"/>
      <c r="U11" s="1122"/>
      <c r="V11" s="1121"/>
      <c r="W11" s="1122"/>
      <c r="X11" s="1121"/>
      <c r="Y11" s="1122"/>
      <c r="Z11" s="1121"/>
      <c r="AA11" s="1122"/>
      <c r="AB11" s="1121"/>
      <c r="AC11" s="1122"/>
      <c r="AD11" s="1139"/>
      <c r="AE11" s="1141"/>
      <c r="AG11" s="67"/>
    </row>
    <row r="12" spans="1:33" s="68" customFormat="1" ht="14.25" customHeight="1">
      <c r="A12" s="78"/>
      <c r="B12" s="1126"/>
      <c r="C12" s="1127"/>
      <c r="D12" s="1126"/>
      <c r="E12" s="1127"/>
      <c r="F12" s="1126"/>
      <c r="G12" s="1127"/>
      <c r="H12" s="1126">
        <v>1</v>
      </c>
      <c r="I12" s="1127"/>
      <c r="J12" s="1126">
        <v>2</v>
      </c>
      <c r="K12" s="1127"/>
      <c r="L12" s="1126">
        <v>3</v>
      </c>
      <c r="M12" s="1127"/>
      <c r="N12" s="1128">
        <v>4</v>
      </c>
      <c r="O12" s="1143"/>
      <c r="P12" s="72"/>
      <c r="Q12" s="79"/>
      <c r="R12" s="1126"/>
      <c r="S12" s="1127"/>
      <c r="T12" s="1126"/>
      <c r="U12" s="1127"/>
      <c r="V12" s="1126"/>
      <c r="W12" s="1127"/>
      <c r="X12" s="1126">
        <v>1</v>
      </c>
      <c r="Y12" s="1127"/>
      <c r="Z12" s="1126">
        <v>2</v>
      </c>
      <c r="AA12" s="1127"/>
      <c r="AB12" s="1126">
        <v>3</v>
      </c>
      <c r="AC12" s="1127"/>
      <c r="AD12" s="1128">
        <v>4</v>
      </c>
      <c r="AE12" s="1143"/>
      <c r="AG12" s="67"/>
    </row>
    <row r="13" spans="1:33" s="68" customFormat="1" ht="14.25" customHeight="1">
      <c r="A13" s="74"/>
      <c r="B13" s="1124">
        <v>5</v>
      </c>
      <c r="C13" s="1125"/>
      <c r="D13" s="1130">
        <v>6</v>
      </c>
      <c r="E13" s="1131"/>
      <c r="F13" s="1121">
        <v>7</v>
      </c>
      <c r="G13" s="1122"/>
      <c r="H13" s="1121">
        <v>8</v>
      </c>
      <c r="I13" s="1122"/>
      <c r="J13" s="1121">
        <v>9</v>
      </c>
      <c r="K13" s="1122"/>
      <c r="L13" s="1121">
        <v>10</v>
      </c>
      <c r="M13" s="1122"/>
      <c r="N13" s="1124">
        <v>11</v>
      </c>
      <c r="O13" s="1136"/>
      <c r="P13" s="72"/>
      <c r="Q13" s="80"/>
      <c r="R13" s="1124">
        <v>5</v>
      </c>
      <c r="S13" s="1125"/>
      <c r="T13" s="1121">
        <v>6</v>
      </c>
      <c r="U13" s="1122"/>
      <c r="V13" s="1121">
        <v>7</v>
      </c>
      <c r="W13" s="1122"/>
      <c r="X13" s="1121">
        <v>8</v>
      </c>
      <c r="Y13" s="1122"/>
      <c r="Z13" s="1121">
        <v>9</v>
      </c>
      <c r="AA13" s="1122"/>
      <c r="AB13" s="1121">
        <v>10</v>
      </c>
      <c r="AC13" s="1122"/>
      <c r="AD13" s="1124">
        <v>11</v>
      </c>
      <c r="AE13" s="1136"/>
      <c r="AG13" s="67"/>
    </row>
    <row r="14" spans="1:33" s="68" customFormat="1" ht="14.25" customHeight="1">
      <c r="A14" s="81">
        <v>2</v>
      </c>
      <c r="B14" s="1124">
        <v>12</v>
      </c>
      <c r="C14" s="1125"/>
      <c r="D14" s="1121">
        <v>13</v>
      </c>
      <c r="E14" s="1122"/>
      <c r="F14" s="1121">
        <v>14</v>
      </c>
      <c r="G14" s="1122"/>
      <c r="H14" s="1121">
        <v>15</v>
      </c>
      <c r="I14" s="1122"/>
      <c r="J14" s="1121">
        <v>16</v>
      </c>
      <c r="K14" s="1122"/>
      <c r="L14" s="1121">
        <v>17</v>
      </c>
      <c r="M14" s="1122"/>
      <c r="N14" s="1124">
        <v>18</v>
      </c>
      <c r="O14" s="1136"/>
      <c r="P14" s="72"/>
      <c r="Q14" s="82">
        <v>8</v>
      </c>
      <c r="R14" s="1124">
        <v>12</v>
      </c>
      <c r="S14" s="1125"/>
      <c r="T14" s="1124">
        <v>13</v>
      </c>
      <c r="U14" s="1125"/>
      <c r="V14" s="1124">
        <v>14</v>
      </c>
      <c r="W14" s="1125"/>
      <c r="X14" s="1124">
        <v>15</v>
      </c>
      <c r="Y14" s="1125"/>
      <c r="Z14" s="1121">
        <v>16</v>
      </c>
      <c r="AA14" s="1122"/>
      <c r="AB14" s="1121">
        <v>17</v>
      </c>
      <c r="AC14" s="1122"/>
      <c r="AD14" s="1130">
        <v>18</v>
      </c>
      <c r="AE14" s="1142"/>
      <c r="AG14" s="67"/>
    </row>
    <row r="15" spans="1:33" s="68" customFormat="1" ht="14.25" customHeight="1">
      <c r="A15" s="81" t="s">
        <v>783</v>
      </c>
      <c r="B15" s="1124">
        <v>19</v>
      </c>
      <c r="C15" s="1125"/>
      <c r="D15" s="1121">
        <v>20</v>
      </c>
      <c r="E15" s="1122"/>
      <c r="F15" s="1121">
        <v>21</v>
      </c>
      <c r="G15" s="1122"/>
      <c r="H15" s="1121">
        <v>22</v>
      </c>
      <c r="I15" s="1122"/>
      <c r="J15" s="1121">
        <v>23</v>
      </c>
      <c r="K15" s="1122"/>
      <c r="L15" s="1121">
        <v>24</v>
      </c>
      <c r="M15" s="1122"/>
      <c r="N15" s="1124">
        <v>25</v>
      </c>
      <c r="O15" s="1136"/>
      <c r="P15" s="72"/>
      <c r="Q15" s="80" t="s">
        <v>783</v>
      </c>
      <c r="R15" s="1124">
        <v>19</v>
      </c>
      <c r="S15" s="1125"/>
      <c r="T15" s="1121">
        <v>20</v>
      </c>
      <c r="U15" s="1122"/>
      <c r="V15" s="1121">
        <v>21</v>
      </c>
      <c r="W15" s="1122"/>
      <c r="X15" s="1121">
        <v>22</v>
      </c>
      <c r="Y15" s="1122"/>
      <c r="Z15" s="1121">
        <v>23</v>
      </c>
      <c r="AA15" s="1122"/>
      <c r="AB15" s="1121">
        <v>24</v>
      </c>
      <c r="AC15" s="1122"/>
      <c r="AD15" s="1124">
        <v>25</v>
      </c>
      <c r="AE15" s="1136"/>
      <c r="AG15" s="67"/>
    </row>
    <row r="16" spans="1:33" s="68" customFormat="1" ht="14.25" customHeight="1">
      <c r="A16" s="292">
        <v>21</v>
      </c>
      <c r="B16" s="1124">
        <v>26</v>
      </c>
      <c r="C16" s="1125"/>
      <c r="D16" s="1121">
        <v>27</v>
      </c>
      <c r="E16" s="1122"/>
      <c r="F16" s="1121">
        <v>28</v>
      </c>
      <c r="G16" s="1122"/>
      <c r="H16" s="1130">
        <v>29</v>
      </c>
      <c r="I16" s="1131"/>
      <c r="J16" s="1130"/>
      <c r="K16" s="1131"/>
      <c r="L16" s="1121"/>
      <c r="M16" s="1122"/>
      <c r="N16" s="1121"/>
      <c r="O16" s="1123"/>
      <c r="P16" s="72"/>
      <c r="Q16" s="293">
        <v>21</v>
      </c>
      <c r="R16" s="1124">
        <v>26</v>
      </c>
      <c r="S16" s="1125"/>
      <c r="T16" s="1121">
        <v>27</v>
      </c>
      <c r="U16" s="1122"/>
      <c r="V16" s="1121">
        <v>28</v>
      </c>
      <c r="W16" s="1122"/>
      <c r="X16" s="1130">
        <v>29</v>
      </c>
      <c r="Y16" s="1131"/>
      <c r="Z16" s="1130">
        <v>30</v>
      </c>
      <c r="AA16" s="1131"/>
      <c r="AB16" s="1121">
        <v>31</v>
      </c>
      <c r="AC16" s="1122"/>
      <c r="AD16" s="1121"/>
      <c r="AE16" s="1123"/>
      <c r="AG16" s="67"/>
    </row>
    <row r="17" spans="1:33" s="68" customFormat="1" ht="14.25" customHeight="1" thickBot="1">
      <c r="A17" s="81"/>
      <c r="B17" s="1139"/>
      <c r="C17" s="1140"/>
      <c r="D17" s="1139"/>
      <c r="E17" s="1140"/>
      <c r="F17" s="1139"/>
      <c r="G17" s="1140"/>
      <c r="H17" s="1139"/>
      <c r="I17" s="1140"/>
      <c r="J17" s="1139"/>
      <c r="K17" s="1140"/>
      <c r="L17" s="1139"/>
      <c r="M17" s="1140"/>
      <c r="N17" s="1139"/>
      <c r="O17" s="1141"/>
      <c r="P17" s="83"/>
      <c r="Q17" s="84"/>
      <c r="R17" s="1139"/>
      <c r="S17" s="1140"/>
      <c r="T17" s="1139"/>
      <c r="U17" s="1140"/>
      <c r="V17" s="1139"/>
      <c r="W17" s="1140"/>
      <c r="X17" s="1139"/>
      <c r="Y17" s="1140"/>
      <c r="Z17" s="1139"/>
      <c r="AA17" s="1140"/>
      <c r="AB17" s="1139"/>
      <c r="AC17" s="1140"/>
      <c r="AD17" s="1139"/>
      <c r="AE17" s="1141"/>
      <c r="AG17" s="67"/>
    </row>
    <row r="18" spans="1:33" s="68" customFormat="1" ht="14.25" customHeight="1">
      <c r="A18" s="78"/>
      <c r="B18" s="1126"/>
      <c r="C18" s="1127"/>
      <c r="D18" s="1126"/>
      <c r="E18" s="1127"/>
      <c r="F18" s="1126"/>
      <c r="G18" s="1127"/>
      <c r="H18" s="1126"/>
      <c r="I18" s="1127"/>
      <c r="J18" s="1126">
        <v>1</v>
      </c>
      <c r="K18" s="1127"/>
      <c r="L18" s="1126">
        <v>2</v>
      </c>
      <c r="M18" s="1127"/>
      <c r="N18" s="1128">
        <v>3</v>
      </c>
      <c r="O18" s="1143"/>
      <c r="P18" s="72"/>
      <c r="Q18" s="75"/>
      <c r="R18" s="1126"/>
      <c r="S18" s="1127"/>
      <c r="T18" s="1126"/>
      <c r="U18" s="1127"/>
      <c r="V18" s="1126"/>
      <c r="W18" s="1127"/>
      <c r="X18" s="1126"/>
      <c r="Y18" s="1127"/>
      <c r="Z18" s="1126"/>
      <c r="AA18" s="1127"/>
      <c r="AB18" s="1126"/>
      <c r="AC18" s="1127"/>
      <c r="AD18" s="1128">
        <v>1</v>
      </c>
      <c r="AE18" s="1143"/>
      <c r="AG18" s="67"/>
    </row>
    <row r="19" spans="1:33" s="68" customFormat="1" ht="14.25" customHeight="1">
      <c r="A19" s="81"/>
      <c r="B19" s="1124">
        <v>4</v>
      </c>
      <c r="C19" s="1125"/>
      <c r="D19" s="1121">
        <v>5</v>
      </c>
      <c r="E19" s="1122"/>
      <c r="F19" s="1121">
        <v>6</v>
      </c>
      <c r="G19" s="1122"/>
      <c r="H19" s="1121">
        <v>7</v>
      </c>
      <c r="I19" s="1122"/>
      <c r="J19" s="1121">
        <v>8</v>
      </c>
      <c r="K19" s="1122"/>
      <c r="L19" s="1121">
        <v>9</v>
      </c>
      <c r="M19" s="1122"/>
      <c r="N19" s="1124">
        <v>10</v>
      </c>
      <c r="O19" s="1136"/>
      <c r="P19" s="72"/>
      <c r="Q19" s="75"/>
      <c r="R19" s="1124">
        <v>2</v>
      </c>
      <c r="S19" s="1125"/>
      <c r="T19" s="1121">
        <v>3</v>
      </c>
      <c r="U19" s="1122"/>
      <c r="V19" s="1121">
        <v>4</v>
      </c>
      <c r="W19" s="1122"/>
      <c r="X19" s="1121">
        <v>5</v>
      </c>
      <c r="Y19" s="1122"/>
      <c r="Z19" s="1121">
        <v>6</v>
      </c>
      <c r="AA19" s="1122"/>
      <c r="AB19" s="1121">
        <v>7</v>
      </c>
      <c r="AC19" s="1122"/>
      <c r="AD19" s="1124">
        <v>8</v>
      </c>
      <c r="AE19" s="1136"/>
      <c r="AG19" s="67"/>
    </row>
    <row r="20" spans="1:33" s="68" customFormat="1" ht="14.25" customHeight="1">
      <c r="A20" s="81">
        <v>3</v>
      </c>
      <c r="B20" s="1124">
        <v>11</v>
      </c>
      <c r="C20" s="1125"/>
      <c r="D20" s="1121">
        <v>12</v>
      </c>
      <c r="E20" s="1122"/>
      <c r="F20" s="1121">
        <v>13</v>
      </c>
      <c r="G20" s="1122"/>
      <c r="H20" s="1121">
        <v>14</v>
      </c>
      <c r="I20" s="1122"/>
      <c r="J20" s="1121">
        <v>15</v>
      </c>
      <c r="K20" s="1122"/>
      <c r="L20" s="1121">
        <v>16</v>
      </c>
      <c r="M20" s="1122"/>
      <c r="N20" s="1124">
        <v>17</v>
      </c>
      <c r="O20" s="1136"/>
      <c r="P20" s="72"/>
      <c r="Q20" s="76">
        <v>9</v>
      </c>
      <c r="R20" s="1124">
        <v>9</v>
      </c>
      <c r="S20" s="1125"/>
      <c r="T20" s="1121">
        <v>10</v>
      </c>
      <c r="U20" s="1122"/>
      <c r="V20" s="1121">
        <v>11</v>
      </c>
      <c r="W20" s="1122"/>
      <c r="X20" s="1121">
        <v>12</v>
      </c>
      <c r="Y20" s="1122"/>
      <c r="Z20" s="1121">
        <v>13</v>
      </c>
      <c r="AA20" s="1122"/>
      <c r="AB20" s="1121">
        <v>14</v>
      </c>
      <c r="AC20" s="1122"/>
      <c r="AD20" s="1144">
        <v>15</v>
      </c>
      <c r="AE20" s="1136"/>
      <c r="AG20" s="67"/>
    </row>
    <row r="21" spans="1:33" s="68" customFormat="1" ht="14.25" customHeight="1">
      <c r="A21" s="81" t="s">
        <v>783</v>
      </c>
      <c r="B21" s="1124">
        <v>18</v>
      </c>
      <c r="C21" s="1125"/>
      <c r="D21" s="1121">
        <v>19</v>
      </c>
      <c r="E21" s="1122"/>
      <c r="F21" s="1121">
        <v>20</v>
      </c>
      <c r="G21" s="1122"/>
      <c r="H21" s="1121">
        <v>21</v>
      </c>
      <c r="I21" s="1122"/>
      <c r="J21" s="1121">
        <v>22</v>
      </c>
      <c r="K21" s="1122"/>
      <c r="L21" s="1121">
        <v>23</v>
      </c>
      <c r="M21" s="1122"/>
      <c r="N21" s="1124">
        <v>24</v>
      </c>
      <c r="O21" s="1136"/>
      <c r="P21" s="72"/>
      <c r="Q21" s="85" t="s">
        <v>783</v>
      </c>
      <c r="R21" s="1124">
        <v>16</v>
      </c>
      <c r="S21" s="1125"/>
      <c r="T21" s="1121">
        <v>17</v>
      </c>
      <c r="U21" s="1122"/>
      <c r="V21" s="1121">
        <v>18</v>
      </c>
      <c r="W21" s="1122"/>
      <c r="X21" s="1121">
        <v>19</v>
      </c>
      <c r="Y21" s="1122"/>
      <c r="Z21" s="1121">
        <v>20</v>
      </c>
      <c r="AA21" s="1122"/>
      <c r="AB21" s="1121">
        <v>21</v>
      </c>
      <c r="AC21" s="1122"/>
      <c r="AD21" s="1124">
        <v>22</v>
      </c>
      <c r="AE21" s="1136"/>
      <c r="AG21" s="67"/>
    </row>
    <row r="22" spans="1:33" s="68" customFormat="1" ht="14.25" customHeight="1">
      <c r="A22" s="292">
        <v>22</v>
      </c>
      <c r="B22" s="1124">
        <v>25</v>
      </c>
      <c r="C22" s="1125"/>
      <c r="D22" s="1121">
        <v>26</v>
      </c>
      <c r="E22" s="1122"/>
      <c r="F22" s="1121">
        <v>27</v>
      </c>
      <c r="G22" s="1122"/>
      <c r="H22" s="1121">
        <v>28</v>
      </c>
      <c r="I22" s="1122"/>
      <c r="J22" s="1121">
        <v>29</v>
      </c>
      <c r="K22" s="1122"/>
      <c r="L22" s="1121">
        <v>30</v>
      </c>
      <c r="M22" s="1122"/>
      <c r="N22" s="1124">
        <v>31</v>
      </c>
      <c r="O22" s="1136"/>
      <c r="P22" s="72"/>
      <c r="Q22" s="291">
        <v>20</v>
      </c>
      <c r="R22" s="1124">
        <v>23</v>
      </c>
      <c r="S22" s="1125"/>
      <c r="T22" s="1121">
        <v>24</v>
      </c>
      <c r="U22" s="1122"/>
      <c r="V22" s="1121">
        <v>25</v>
      </c>
      <c r="W22" s="1122"/>
      <c r="X22" s="1121">
        <v>26</v>
      </c>
      <c r="Y22" s="1122"/>
      <c r="Z22" s="1121">
        <v>27</v>
      </c>
      <c r="AA22" s="1122"/>
      <c r="AB22" s="1121">
        <v>28</v>
      </c>
      <c r="AC22" s="1122"/>
      <c r="AD22" s="1124">
        <v>29</v>
      </c>
      <c r="AE22" s="1136"/>
      <c r="AG22" s="67"/>
    </row>
    <row r="23" spans="1:33" s="68" customFormat="1" ht="14.25" customHeight="1" thickBot="1">
      <c r="A23" s="86"/>
      <c r="B23" s="1139"/>
      <c r="C23" s="1140"/>
      <c r="D23" s="1139"/>
      <c r="E23" s="1140"/>
      <c r="F23" s="1139"/>
      <c r="G23" s="1140"/>
      <c r="H23" s="1139"/>
      <c r="I23" s="1140"/>
      <c r="J23" s="1139"/>
      <c r="K23" s="1140"/>
      <c r="L23" s="1139"/>
      <c r="M23" s="1140"/>
      <c r="N23" s="1139"/>
      <c r="O23" s="1141"/>
      <c r="P23" s="83"/>
      <c r="Q23" s="77"/>
      <c r="R23" s="1145">
        <v>30</v>
      </c>
      <c r="S23" s="1146"/>
      <c r="T23" s="1139"/>
      <c r="U23" s="1140"/>
      <c r="V23" s="1139"/>
      <c r="W23" s="1140"/>
      <c r="X23" s="1139"/>
      <c r="Y23" s="1140"/>
      <c r="Z23" s="1139"/>
      <c r="AA23" s="1140"/>
      <c r="AB23" s="1139"/>
      <c r="AC23" s="1140"/>
      <c r="AD23" s="1139"/>
      <c r="AE23" s="1141"/>
      <c r="AG23" s="67"/>
    </row>
    <row r="24" spans="1:33" s="68" customFormat="1" ht="14.25" customHeight="1">
      <c r="A24" s="78"/>
      <c r="B24" s="1134">
        <v>1</v>
      </c>
      <c r="C24" s="1135"/>
      <c r="D24" s="1134">
        <v>2</v>
      </c>
      <c r="E24" s="1135"/>
      <c r="F24" s="1128">
        <v>3</v>
      </c>
      <c r="G24" s="1129"/>
      <c r="H24" s="1132">
        <v>4</v>
      </c>
      <c r="I24" s="1133"/>
      <c r="J24" s="1126">
        <v>5</v>
      </c>
      <c r="K24" s="1127"/>
      <c r="L24" s="1126">
        <v>6</v>
      </c>
      <c r="M24" s="1127"/>
      <c r="N24" s="1130">
        <v>7</v>
      </c>
      <c r="O24" s="1142"/>
      <c r="P24" s="72"/>
      <c r="Q24" s="73"/>
      <c r="R24" s="1134"/>
      <c r="S24" s="1135"/>
      <c r="T24" s="1132">
        <v>1</v>
      </c>
      <c r="U24" s="1133"/>
      <c r="V24" s="1132">
        <v>2</v>
      </c>
      <c r="W24" s="1133"/>
      <c r="X24" s="1132">
        <v>3</v>
      </c>
      <c r="Y24" s="1133"/>
      <c r="Z24" s="1134">
        <v>4</v>
      </c>
      <c r="AA24" s="1135"/>
      <c r="AB24" s="1134">
        <v>5</v>
      </c>
      <c r="AC24" s="1135"/>
      <c r="AD24" s="1134">
        <v>6</v>
      </c>
      <c r="AE24" s="1147"/>
      <c r="AG24" s="67"/>
    </row>
    <row r="25" spans="1:33" s="68" customFormat="1" ht="14.25" customHeight="1">
      <c r="A25" s="81"/>
      <c r="B25" s="1124">
        <v>8</v>
      </c>
      <c r="C25" s="1125"/>
      <c r="D25" s="1121">
        <v>9</v>
      </c>
      <c r="E25" s="1122"/>
      <c r="F25" s="1121">
        <v>10</v>
      </c>
      <c r="G25" s="1122"/>
      <c r="H25" s="1121">
        <v>11</v>
      </c>
      <c r="I25" s="1122"/>
      <c r="J25" s="1121">
        <v>12</v>
      </c>
      <c r="K25" s="1122"/>
      <c r="L25" s="1121">
        <v>13</v>
      </c>
      <c r="M25" s="1122"/>
      <c r="N25" s="1124">
        <v>14</v>
      </c>
      <c r="O25" s="1136"/>
      <c r="P25" s="72"/>
      <c r="Q25" s="75"/>
      <c r="R25" s="1124">
        <v>7</v>
      </c>
      <c r="S25" s="1125"/>
      <c r="T25" s="1121">
        <v>8</v>
      </c>
      <c r="U25" s="1122"/>
      <c r="V25" s="1121">
        <v>9</v>
      </c>
      <c r="W25" s="1122"/>
      <c r="X25" s="1121">
        <v>10</v>
      </c>
      <c r="Y25" s="1122"/>
      <c r="Z25" s="1121">
        <v>11</v>
      </c>
      <c r="AA25" s="1122"/>
      <c r="AB25" s="1121">
        <v>12</v>
      </c>
      <c r="AC25" s="1122"/>
      <c r="AD25" s="1124">
        <v>13</v>
      </c>
      <c r="AE25" s="1136"/>
      <c r="AG25" s="67"/>
    </row>
    <row r="26" spans="1:33" s="68" customFormat="1" ht="14.25" customHeight="1">
      <c r="A26" s="81">
        <v>4</v>
      </c>
      <c r="B26" s="1124">
        <v>15</v>
      </c>
      <c r="C26" s="1125"/>
      <c r="D26" s="1121">
        <v>16</v>
      </c>
      <c r="E26" s="1122"/>
      <c r="F26" s="1121">
        <v>17</v>
      </c>
      <c r="G26" s="1122"/>
      <c r="H26" s="1121">
        <v>18</v>
      </c>
      <c r="I26" s="1122"/>
      <c r="J26" s="1121">
        <v>19</v>
      </c>
      <c r="K26" s="1122"/>
      <c r="L26" s="1130">
        <v>20</v>
      </c>
      <c r="M26" s="1131"/>
      <c r="N26" s="1124">
        <v>21</v>
      </c>
      <c r="O26" s="1136"/>
      <c r="P26" s="72"/>
      <c r="Q26" s="76">
        <v>10</v>
      </c>
      <c r="R26" s="1124">
        <v>14</v>
      </c>
      <c r="S26" s="1125"/>
      <c r="T26" s="1121">
        <v>15</v>
      </c>
      <c r="U26" s="1122"/>
      <c r="V26" s="1121">
        <v>16</v>
      </c>
      <c r="W26" s="1122"/>
      <c r="X26" s="1121">
        <v>17</v>
      </c>
      <c r="Y26" s="1122"/>
      <c r="Z26" s="1121">
        <v>18</v>
      </c>
      <c r="AA26" s="1122"/>
      <c r="AB26" s="1121">
        <v>19</v>
      </c>
      <c r="AC26" s="1122"/>
      <c r="AD26" s="1124">
        <v>20</v>
      </c>
      <c r="AE26" s="1136"/>
      <c r="AG26" s="67"/>
    </row>
    <row r="27" spans="1:33" s="68" customFormat="1" ht="14.25" customHeight="1">
      <c r="A27" s="81" t="s">
        <v>783</v>
      </c>
      <c r="B27" s="1124">
        <v>22</v>
      </c>
      <c r="C27" s="1125"/>
      <c r="D27" s="1121">
        <v>23</v>
      </c>
      <c r="E27" s="1122"/>
      <c r="F27" s="1121">
        <v>24</v>
      </c>
      <c r="G27" s="1122"/>
      <c r="H27" s="1121">
        <v>25</v>
      </c>
      <c r="I27" s="1122"/>
      <c r="J27" s="1121">
        <v>26</v>
      </c>
      <c r="K27" s="1122"/>
      <c r="L27" s="1121">
        <v>27</v>
      </c>
      <c r="M27" s="1122"/>
      <c r="N27" s="1121">
        <v>28</v>
      </c>
      <c r="O27" s="1123"/>
      <c r="P27" s="72"/>
      <c r="Q27" s="85" t="s">
        <v>783</v>
      </c>
      <c r="R27" s="1124">
        <v>21</v>
      </c>
      <c r="S27" s="1125"/>
      <c r="T27" s="1121">
        <v>22</v>
      </c>
      <c r="U27" s="1122"/>
      <c r="V27" s="1121">
        <v>23</v>
      </c>
      <c r="W27" s="1122"/>
      <c r="X27" s="1121">
        <v>24</v>
      </c>
      <c r="Y27" s="1122"/>
      <c r="Z27" s="1121">
        <v>25</v>
      </c>
      <c r="AA27" s="1122"/>
      <c r="AB27" s="1121">
        <v>26</v>
      </c>
      <c r="AC27" s="1122"/>
      <c r="AD27" s="1124">
        <v>27</v>
      </c>
      <c r="AE27" s="1136"/>
      <c r="AG27" s="67"/>
    </row>
    <row r="28" spans="1:33" s="68" customFormat="1" ht="14.25" customHeight="1">
      <c r="A28" s="292">
        <v>21</v>
      </c>
      <c r="B28" s="1124">
        <v>29</v>
      </c>
      <c r="C28" s="1125"/>
      <c r="D28" s="1124">
        <v>30</v>
      </c>
      <c r="E28" s="1125"/>
      <c r="F28" s="1121"/>
      <c r="G28" s="1122"/>
      <c r="H28" s="1121"/>
      <c r="I28" s="1122"/>
      <c r="J28" s="1121"/>
      <c r="K28" s="1122"/>
      <c r="L28" s="1121"/>
      <c r="M28" s="1122"/>
      <c r="N28" s="1130"/>
      <c r="O28" s="1142"/>
      <c r="P28" s="72"/>
      <c r="Q28" s="291">
        <v>21</v>
      </c>
      <c r="R28" s="1124">
        <v>28</v>
      </c>
      <c r="S28" s="1125"/>
      <c r="T28" s="1121">
        <v>29</v>
      </c>
      <c r="U28" s="1122"/>
      <c r="V28" s="1121">
        <v>30</v>
      </c>
      <c r="W28" s="1122"/>
      <c r="X28" s="1121">
        <v>31</v>
      </c>
      <c r="Y28" s="1122"/>
      <c r="Z28" s="1121"/>
      <c r="AA28" s="1122"/>
      <c r="AB28" s="1121"/>
      <c r="AC28" s="1122"/>
      <c r="AD28" s="1130"/>
      <c r="AE28" s="1142"/>
      <c r="AG28" s="67"/>
    </row>
    <row r="29" spans="1:33" s="68" customFormat="1" ht="14.25" customHeight="1" thickBot="1">
      <c r="A29" s="86"/>
      <c r="B29" s="1139"/>
      <c r="C29" s="1140"/>
      <c r="D29" s="1139"/>
      <c r="E29" s="1140"/>
      <c r="F29" s="1139"/>
      <c r="G29" s="1140"/>
      <c r="H29" s="1139"/>
      <c r="I29" s="1140"/>
      <c r="J29" s="1139"/>
      <c r="K29" s="1140"/>
      <c r="L29" s="1139"/>
      <c r="M29" s="1140"/>
      <c r="N29" s="1139"/>
      <c r="O29" s="1141"/>
      <c r="P29" s="83"/>
      <c r="Q29" s="77"/>
      <c r="R29" s="1139"/>
      <c r="S29" s="1140"/>
      <c r="T29" s="1139"/>
      <c r="U29" s="1140"/>
      <c r="V29" s="1139"/>
      <c r="W29" s="1140"/>
      <c r="X29" s="1139"/>
      <c r="Y29" s="1140"/>
      <c r="Z29" s="1139"/>
      <c r="AA29" s="1140"/>
      <c r="AB29" s="1139"/>
      <c r="AC29" s="1140"/>
      <c r="AD29" s="1139"/>
      <c r="AE29" s="1141"/>
      <c r="AG29" s="67"/>
    </row>
    <row r="30" spans="1:33" s="68" customFormat="1" ht="14.25" customHeight="1">
      <c r="A30" s="78"/>
      <c r="B30" s="1134"/>
      <c r="C30" s="1148"/>
      <c r="D30" s="1126"/>
      <c r="E30" s="1127"/>
      <c r="F30" s="1132">
        <v>1</v>
      </c>
      <c r="G30" s="1133"/>
      <c r="H30" s="1128">
        <v>2</v>
      </c>
      <c r="I30" s="1129"/>
      <c r="J30" s="1128">
        <v>3</v>
      </c>
      <c r="K30" s="1129"/>
      <c r="L30" s="1126">
        <v>4</v>
      </c>
      <c r="M30" s="1127"/>
      <c r="N30" s="1134">
        <v>5</v>
      </c>
      <c r="O30" s="1147"/>
      <c r="P30" s="72"/>
      <c r="Q30" s="73"/>
      <c r="R30" s="1126"/>
      <c r="S30" s="1127"/>
      <c r="T30" s="1126"/>
      <c r="U30" s="1127"/>
      <c r="V30" s="1126"/>
      <c r="W30" s="1127"/>
      <c r="X30" s="1126"/>
      <c r="Y30" s="1127"/>
      <c r="Z30" s="1126">
        <v>1</v>
      </c>
      <c r="AA30" s="1127"/>
      <c r="AB30" s="1126">
        <v>2</v>
      </c>
      <c r="AC30" s="1127"/>
      <c r="AD30" s="1128">
        <v>3</v>
      </c>
      <c r="AE30" s="1143"/>
      <c r="AG30" s="67"/>
    </row>
    <row r="31" spans="1:33" s="68" customFormat="1" ht="14.25" customHeight="1">
      <c r="A31" s="81"/>
      <c r="B31" s="1124">
        <v>6</v>
      </c>
      <c r="C31" s="1125"/>
      <c r="D31" s="1121">
        <v>7</v>
      </c>
      <c r="E31" s="1122"/>
      <c r="F31" s="1121">
        <v>8</v>
      </c>
      <c r="G31" s="1122"/>
      <c r="H31" s="1121">
        <v>9</v>
      </c>
      <c r="I31" s="1122"/>
      <c r="J31" s="1121">
        <v>10</v>
      </c>
      <c r="K31" s="1122"/>
      <c r="L31" s="1121">
        <v>11</v>
      </c>
      <c r="M31" s="1122"/>
      <c r="N31" s="1124">
        <v>12</v>
      </c>
      <c r="O31" s="1136"/>
      <c r="P31" s="72"/>
      <c r="Q31" s="75"/>
      <c r="R31" s="1124">
        <v>4</v>
      </c>
      <c r="S31" s="1125"/>
      <c r="T31" s="1121">
        <v>5</v>
      </c>
      <c r="U31" s="1122"/>
      <c r="V31" s="1121">
        <v>6</v>
      </c>
      <c r="W31" s="1122"/>
      <c r="X31" s="1121">
        <v>7</v>
      </c>
      <c r="Y31" s="1122"/>
      <c r="Z31" s="1121">
        <v>8</v>
      </c>
      <c r="AA31" s="1122"/>
      <c r="AB31" s="1121">
        <v>9</v>
      </c>
      <c r="AC31" s="1122"/>
      <c r="AD31" s="1124">
        <v>10</v>
      </c>
      <c r="AE31" s="1136"/>
      <c r="AG31" s="67"/>
    </row>
    <row r="32" spans="1:33" s="68" customFormat="1" ht="14.25" customHeight="1">
      <c r="A32" s="81">
        <v>5</v>
      </c>
      <c r="B32" s="1124">
        <v>13</v>
      </c>
      <c r="C32" s="1125"/>
      <c r="D32" s="1121">
        <v>14</v>
      </c>
      <c r="E32" s="1122"/>
      <c r="F32" s="1121">
        <v>15</v>
      </c>
      <c r="G32" s="1122"/>
      <c r="H32" s="1121">
        <v>16</v>
      </c>
      <c r="I32" s="1122"/>
      <c r="J32" s="1121">
        <v>17</v>
      </c>
      <c r="K32" s="1122"/>
      <c r="L32" s="1121">
        <v>18</v>
      </c>
      <c r="M32" s="1122"/>
      <c r="N32" s="1124">
        <v>19</v>
      </c>
      <c r="O32" s="1136"/>
      <c r="P32" s="72"/>
      <c r="Q32" s="76">
        <v>11</v>
      </c>
      <c r="R32" s="1124">
        <v>11</v>
      </c>
      <c r="S32" s="1125"/>
      <c r="T32" s="1121">
        <v>12</v>
      </c>
      <c r="U32" s="1122"/>
      <c r="V32" s="1121">
        <v>13</v>
      </c>
      <c r="W32" s="1122"/>
      <c r="X32" s="1121">
        <v>14</v>
      </c>
      <c r="Y32" s="1122"/>
      <c r="Z32" s="1121">
        <v>15</v>
      </c>
      <c r="AA32" s="1122"/>
      <c r="AB32" s="1121">
        <v>16</v>
      </c>
      <c r="AC32" s="1122"/>
      <c r="AD32" s="1124">
        <v>17</v>
      </c>
      <c r="AE32" s="1136"/>
      <c r="AG32" s="67"/>
    </row>
    <row r="33" spans="1:34" s="68" customFormat="1" ht="14.25" customHeight="1">
      <c r="A33" s="81" t="s">
        <v>783</v>
      </c>
      <c r="B33" s="1124">
        <v>20</v>
      </c>
      <c r="C33" s="1125"/>
      <c r="D33" s="1121">
        <v>21</v>
      </c>
      <c r="E33" s="1122"/>
      <c r="F33" s="1121">
        <v>22</v>
      </c>
      <c r="G33" s="1122"/>
      <c r="H33" s="1121">
        <v>23</v>
      </c>
      <c r="I33" s="1122"/>
      <c r="J33" s="1121">
        <v>24</v>
      </c>
      <c r="K33" s="1122"/>
      <c r="L33" s="1121">
        <v>25</v>
      </c>
      <c r="M33" s="1122"/>
      <c r="N33" s="1124">
        <v>26</v>
      </c>
      <c r="O33" s="1136"/>
      <c r="P33" s="72"/>
      <c r="Q33" s="85" t="s">
        <v>783</v>
      </c>
      <c r="R33" s="1124">
        <v>18</v>
      </c>
      <c r="S33" s="1125"/>
      <c r="T33" s="1121">
        <v>19</v>
      </c>
      <c r="U33" s="1122"/>
      <c r="V33" s="1121">
        <v>20</v>
      </c>
      <c r="W33" s="1122"/>
      <c r="X33" s="1121">
        <v>21</v>
      </c>
      <c r="Y33" s="1122"/>
      <c r="Z33" s="1121">
        <v>22</v>
      </c>
      <c r="AA33" s="1122"/>
      <c r="AB33" s="1121">
        <v>23</v>
      </c>
      <c r="AC33" s="1122"/>
      <c r="AD33" s="1124">
        <v>24</v>
      </c>
      <c r="AE33" s="1136"/>
      <c r="AG33" s="67"/>
    </row>
    <row r="34" spans="1:34" s="68" customFormat="1" ht="14.25" customHeight="1">
      <c r="A34" s="292">
        <v>21</v>
      </c>
      <c r="B34" s="1124">
        <v>27</v>
      </c>
      <c r="C34" s="1125"/>
      <c r="D34" s="1121">
        <v>28</v>
      </c>
      <c r="E34" s="1122"/>
      <c r="F34" s="1121">
        <v>29</v>
      </c>
      <c r="G34" s="1122"/>
      <c r="H34" s="1121">
        <v>30</v>
      </c>
      <c r="I34" s="1122"/>
      <c r="J34" s="1121">
        <v>31</v>
      </c>
      <c r="K34" s="1122"/>
      <c r="L34" s="1121"/>
      <c r="M34" s="1122"/>
      <c r="N34" s="1121"/>
      <c r="O34" s="1123"/>
      <c r="P34" s="72"/>
      <c r="Q34" s="291">
        <v>22</v>
      </c>
      <c r="R34" s="1124">
        <v>25</v>
      </c>
      <c r="S34" s="1125"/>
      <c r="T34" s="1121">
        <v>26</v>
      </c>
      <c r="U34" s="1122"/>
      <c r="V34" s="1121">
        <v>27</v>
      </c>
      <c r="W34" s="1122"/>
      <c r="X34" s="1121">
        <v>28</v>
      </c>
      <c r="Y34" s="1122"/>
      <c r="Z34" s="1121">
        <v>29</v>
      </c>
      <c r="AA34" s="1122"/>
      <c r="AB34" s="1121">
        <v>30</v>
      </c>
      <c r="AC34" s="1122"/>
      <c r="AD34" s="1121"/>
      <c r="AE34" s="1123"/>
      <c r="AG34" s="67"/>
    </row>
    <row r="35" spans="1:34" s="68" customFormat="1" ht="14.25" customHeight="1" thickBot="1">
      <c r="A35" s="86"/>
      <c r="B35" s="1149"/>
      <c r="C35" s="1150"/>
      <c r="D35" s="1139"/>
      <c r="E35" s="1140"/>
      <c r="F35" s="1139"/>
      <c r="G35" s="1140"/>
      <c r="H35" s="1139"/>
      <c r="I35" s="1140"/>
      <c r="J35" s="1139"/>
      <c r="K35" s="1140"/>
      <c r="L35" s="1139"/>
      <c r="M35" s="1140"/>
      <c r="N35" s="1139"/>
      <c r="O35" s="1141"/>
      <c r="P35" s="83"/>
      <c r="Q35" s="77"/>
      <c r="R35" s="1139"/>
      <c r="S35" s="1140"/>
      <c r="T35" s="1139"/>
      <c r="U35" s="1140"/>
      <c r="V35" s="1139"/>
      <c r="W35" s="1140"/>
      <c r="X35" s="1139"/>
      <c r="Y35" s="1140"/>
      <c r="Z35" s="1139"/>
      <c r="AA35" s="1140"/>
      <c r="AB35" s="1139"/>
      <c r="AC35" s="1140"/>
      <c r="AD35" s="1139"/>
      <c r="AE35" s="1141"/>
      <c r="AG35" s="67"/>
    </row>
    <row r="36" spans="1:34" s="68" customFormat="1" ht="14.25" customHeight="1">
      <c r="A36" s="78"/>
      <c r="B36" s="1126"/>
      <c r="C36" s="1127"/>
      <c r="D36" s="1126"/>
      <c r="E36" s="1127"/>
      <c r="F36" s="1126"/>
      <c r="G36" s="1127"/>
      <c r="H36" s="1134"/>
      <c r="I36" s="1135"/>
      <c r="J36" s="1134"/>
      <c r="K36" s="1135"/>
      <c r="L36" s="1126">
        <v>1</v>
      </c>
      <c r="M36" s="1127"/>
      <c r="N36" s="1128">
        <v>2</v>
      </c>
      <c r="O36" s="1143"/>
      <c r="P36" s="72"/>
      <c r="Q36" s="87"/>
      <c r="R36" s="1126"/>
      <c r="S36" s="1127"/>
      <c r="T36" s="1126"/>
      <c r="U36" s="1127"/>
      <c r="V36" s="1126"/>
      <c r="W36" s="1127"/>
      <c r="X36" s="1126"/>
      <c r="Y36" s="1127"/>
      <c r="Z36" s="1126"/>
      <c r="AA36" s="1127"/>
      <c r="AB36" s="1126"/>
      <c r="AC36" s="1127"/>
      <c r="AD36" s="1128">
        <v>1</v>
      </c>
      <c r="AE36" s="1143"/>
      <c r="AG36" s="67"/>
    </row>
    <row r="37" spans="1:34" s="68" customFormat="1" ht="14.25" customHeight="1">
      <c r="A37" s="81"/>
      <c r="B37" s="1124">
        <v>3</v>
      </c>
      <c r="C37" s="1125"/>
      <c r="D37" s="1121">
        <v>4</v>
      </c>
      <c r="E37" s="1122"/>
      <c r="F37" s="1121">
        <v>5</v>
      </c>
      <c r="G37" s="1122"/>
      <c r="H37" s="1121">
        <v>6</v>
      </c>
      <c r="I37" s="1122"/>
      <c r="J37" s="1121">
        <v>7</v>
      </c>
      <c r="K37" s="1122"/>
      <c r="L37" s="1121">
        <v>8</v>
      </c>
      <c r="M37" s="1122"/>
      <c r="N37" s="1124">
        <v>9</v>
      </c>
      <c r="O37" s="1136"/>
      <c r="P37" s="72"/>
      <c r="Q37" s="88"/>
      <c r="R37" s="1124">
        <v>2</v>
      </c>
      <c r="S37" s="1125"/>
      <c r="T37" s="1121">
        <v>3</v>
      </c>
      <c r="U37" s="1122"/>
      <c r="V37" s="1121">
        <v>4</v>
      </c>
      <c r="W37" s="1122"/>
      <c r="X37" s="1121">
        <v>5</v>
      </c>
      <c r="Y37" s="1122"/>
      <c r="Z37" s="1121">
        <v>6</v>
      </c>
      <c r="AA37" s="1122"/>
      <c r="AB37" s="1121">
        <v>7</v>
      </c>
      <c r="AC37" s="1122"/>
      <c r="AD37" s="1124">
        <v>8</v>
      </c>
      <c r="AE37" s="1136"/>
      <c r="AG37" s="67"/>
    </row>
    <row r="38" spans="1:34" s="68" customFormat="1" ht="14.25" customHeight="1">
      <c r="A38" s="81">
        <v>6</v>
      </c>
      <c r="B38" s="1124">
        <v>10</v>
      </c>
      <c r="C38" s="1125"/>
      <c r="D38" s="1121">
        <v>11</v>
      </c>
      <c r="E38" s="1122"/>
      <c r="F38" s="1121">
        <v>12</v>
      </c>
      <c r="G38" s="1122"/>
      <c r="H38" s="1121">
        <v>13</v>
      </c>
      <c r="I38" s="1122"/>
      <c r="J38" s="1121">
        <v>14</v>
      </c>
      <c r="K38" s="1122"/>
      <c r="L38" s="1121">
        <v>15</v>
      </c>
      <c r="M38" s="1122"/>
      <c r="N38" s="1124">
        <v>16</v>
      </c>
      <c r="O38" s="1136"/>
      <c r="P38" s="72"/>
      <c r="Q38" s="89">
        <v>12</v>
      </c>
      <c r="R38" s="1124">
        <v>9</v>
      </c>
      <c r="S38" s="1125"/>
      <c r="T38" s="1121">
        <v>10</v>
      </c>
      <c r="U38" s="1122"/>
      <c r="V38" s="1121">
        <v>11</v>
      </c>
      <c r="W38" s="1122"/>
      <c r="X38" s="1121">
        <v>12</v>
      </c>
      <c r="Y38" s="1122"/>
      <c r="Z38" s="1121">
        <v>13</v>
      </c>
      <c r="AA38" s="1122"/>
      <c r="AB38" s="1121">
        <v>14</v>
      </c>
      <c r="AC38" s="1122"/>
      <c r="AD38" s="1144">
        <v>15</v>
      </c>
      <c r="AE38" s="1136"/>
      <c r="AG38" s="67"/>
    </row>
    <row r="39" spans="1:34" s="68" customFormat="1" ht="14.25" customHeight="1">
      <c r="A39" s="81" t="s">
        <v>783</v>
      </c>
      <c r="B39" s="1124">
        <v>17</v>
      </c>
      <c r="C39" s="1125"/>
      <c r="D39" s="1121">
        <v>18</v>
      </c>
      <c r="E39" s="1122"/>
      <c r="F39" s="1121">
        <v>19</v>
      </c>
      <c r="G39" s="1122"/>
      <c r="H39" s="1121">
        <v>20</v>
      </c>
      <c r="I39" s="1122"/>
      <c r="J39" s="1121">
        <v>21</v>
      </c>
      <c r="K39" s="1122"/>
      <c r="L39" s="1124">
        <v>22</v>
      </c>
      <c r="M39" s="1125"/>
      <c r="N39" s="1137">
        <v>23</v>
      </c>
      <c r="O39" s="1151"/>
      <c r="P39" s="72"/>
      <c r="Q39" s="80" t="s">
        <v>783</v>
      </c>
      <c r="R39" s="1124">
        <v>16</v>
      </c>
      <c r="S39" s="1125"/>
      <c r="T39" s="1121">
        <v>17</v>
      </c>
      <c r="U39" s="1122"/>
      <c r="V39" s="1121">
        <v>18</v>
      </c>
      <c r="W39" s="1122"/>
      <c r="X39" s="1121">
        <v>19</v>
      </c>
      <c r="Y39" s="1122"/>
      <c r="Z39" s="1121">
        <v>20</v>
      </c>
      <c r="AA39" s="1122"/>
      <c r="AB39" s="1121">
        <v>21</v>
      </c>
      <c r="AC39" s="1122"/>
      <c r="AD39" s="1124">
        <v>22</v>
      </c>
      <c r="AE39" s="1136"/>
      <c r="AG39" s="67"/>
    </row>
    <row r="40" spans="1:34" s="68" customFormat="1" ht="14.25" customHeight="1">
      <c r="A40" s="292">
        <v>20</v>
      </c>
      <c r="B40" s="1124">
        <v>24</v>
      </c>
      <c r="C40" s="1125"/>
      <c r="D40" s="1121">
        <v>25</v>
      </c>
      <c r="E40" s="1122"/>
      <c r="F40" s="1121">
        <v>26</v>
      </c>
      <c r="G40" s="1122"/>
      <c r="H40" s="1121">
        <v>27</v>
      </c>
      <c r="I40" s="1122"/>
      <c r="J40" s="1121">
        <v>28</v>
      </c>
      <c r="K40" s="1122"/>
      <c r="L40" s="1121">
        <v>29</v>
      </c>
      <c r="M40" s="1122"/>
      <c r="N40" s="1124">
        <v>30</v>
      </c>
      <c r="O40" s="1136"/>
      <c r="P40" s="72"/>
      <c r="Q40" s="294">
        <v>21</v>
      </c>
      <c r="R40" s="1124">
        <v>23</v>
      </c>
      <c r="S40" s="1125"/>
      <c r="T40" s="1121">
        <v>24</v>
      </c>
      <c r="U40" s="1122"/>
      <c r="V40" s="1121">
        <v>25</v>
      </c>
      <c r="W40" s="1122"/>
      <c r="X40" s="1121">
        <v>26</v>
      </c>
      <c r="Y40" s="1122"/>
      <c r="Z40" s="1121">
        <v>27</v>
      </c>
      <c r="AA40" s="1122"/>
      <c r="AB40" s="1121">
        <v>28</v>
      </c>
      <c r="AC40" s="1122"/>
      <c r="AD40" s="1130">
        <v>29</v>
      </c>
      <c r="AE40" s="1142"/>
      <c r="AG40" s="67"/>
    </row>
    <row r="41" spans="1:34" s="68" customFormat="1" ht="14.25" customHeight="1" thickBot="1">
      <c r="A41" s="91"/>
      <c r="B41" s="1139"/>
      <c r="C41" s="1140"/>
      <c r="D41" s="1139"/>
      <c r="E41" s="1140"/>
      <c r="F41" s="1139"/>
      <c r="G41" s="1140"/>
      <c r="H41" s="1139"/>
      <c r="I41" s="1140"/>
      <c r="J41" s="1139"/>
      <c r="K41" s="1140"/>
      <c r="L41" s="1139"/>
      <c r="M41" s="1140"/>
      <c r="N41" s="1139"/>
      <c r="O41" s="1141"/>
      <c r="P41" s="83"/>
      <c r="Q41" s="92"/>
      <c r="R41" s="1152">
        <v>30</v>
      </c>
      <c r="S41" s="1153"/>
      <c r="T41" s="1152">
        <v>31</v>
      </c>
      <c r="U41" s="1153"/>
      <c r="V41" s="1139"/>
      <c r="W41" s="1140"/>
      <c r="X41" s="1139"/>
      <c r="Y41" s="1140"/>
      <c r="Z41" s="1139"/>
      <c r="AA41" s="1140"/>
      <c r="AB41" s="1139"/>
      <c r="AC41" s="1140"/>
      <c r="AD41" s="1139"/>
      <c r="AE41" s="1141"/>
      <c r="AG41" s="67"/>
    </row>
    <row r="42" spans="1:34" s="150" customFormat="1" ht="7.5" customHeight="1" thickBot="1"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2"/>
      <c r="Q42" s="151"/>
      <c r="AG42" s="153"/>
    </row>
    <row r="43" spans="1:34" ht="20.25" customHeight="1" thickBot="1">
      <c r="A43" s="1154" t="s">
        <v>392</v>
      </c>
      <c r="B43" s="1155"/>
      <c r="C43" s="1156"/>
      <c r="D43" s="95">
        <v>1</v>
      </c>
      <c r="E43" s="95">
        <v>2</v>
      </c>
      <c r="F43" s="95">
        <v>3</v>
      </c>
      <c r="G43" s="95">
        <v>4</v>
      </c>
      <c r="H43" s="95">
        <v>5</v>
      </c>
      <c r="I43" s="95">
        <v>6</v>
      </c>
      <c r="J43" s="94">
        <v>7</v>
      </c>
      <c r="K43" s="95">
        <v>8</v>
      </c>
      <c r="L43" s="95">
        <v>9</v>
      </c>
      <c r="M43" s="95">
        <v>10</v>
      </c>
      <c r="N43" s="95">
        <v>11</v>
      </c>
      <c r="O43" s="95">
        <v>12</v>
      </c>
      <c r="P43" s="95" t="s">
        <v>393</v>
      </c>
      <c r="Q43" s="94" t="s">
        <v>394</v>
      </c>
      <c r="R43" s="1157" t="s">
        <v>784</v>
      </c>
      <c r="S43" s="1094"/>
      <c r="T43" s="1095"/>
      <c r="W43" s="54"/>
      <c r="AG43" s="53"/>
    </row>
    <row r="44" spans="1:34" ht="20.25" customHeight="1" thickTop="1">
      <c r="A44" s="1158" t="s">
        <v>785</v>
      </c>
      <c r="B44" s="1159"/>
      <c r="C44" s="1160"/>
      <c r="D44" s="96">
        <v>21</v>
      </c>
      <c r="E44" s="96">
        <v>16</v>
      </c>
      <c r="F44" s="96">
        <v>23</v>
      </c>
      <c r="G44" s="96">
        <v>20</v>
      </c>
      <c r="H44" s="96">
        <v>21</v>
      </c>
      <c r="I44" s="97">
        <v>21</v>
      </c>
      <c r="J44" s="98">
        <v>22</v>
      </c>
      <c r="K44" s="96">
        <v>21</v>
      </c>
      <c r="L44" s="96">
        <v>21</v>
      </c>
      <c r="M44" s="96">
        <v>19</v>
      </c>
      <c r="N44" s="96">
        <v>22</v>
      </c>
      <c r="O44" s="96">
        <v>22</v>
      </c>
      <c r="P44" s="96">
        <v>249</v>
      </c>
      <c r="Q44" s="99">
        <v>8</v>
      </c>
      <c r="R44" s="1161">
        <f>Q44*P44</f>
        <v>1992</v>
      </c>
      <c r="S44" s="1162"/>
      <c r="T44" s="1163"/>
      <c r="W44" s="54"/>
      <c r="AG44" s="53"/>
    </row>
    <row r="45" spans="1:34" ht="20.25" customHeight="1">
      <c r="A45" s="1164" t="s">
        <v>786</v>
      </c>
      <c r="B45" s="1165"/>
      <c r="C45" s="1166"/>
      <c r="D45" s="295">
        <f>A$10</f>
        <v>18</v>
      </c>
      <c r="E45" s="295">
        <f>A$16</f>
        <v>21</v>
      </c>
      <c r="F45" s="295">
        <f>A$22</f>
        <v>22</v>
      </c>
      <c r="G45" s="295">
        <f>A$28</f>
        <v>21</v>
      </c>
      <c r="H45" s="295">
        <f>A$34</f>
        <v>21</v>
      </c>
      <c r="I45" s="295">
        <f>A$40</f>
        <v>20</v>
      </c>
      <c r="J45" s="295">
        <f>Q$10</f>
        <v>22</v>
      </c>
      <c r="K45" s="295">
        <f>Q$16</f>
        <v>21</v>
      </c>
      <c r="L45" s="295">
        <f>Q$22</f>
        <v>20</v>
      </c>
      <c r="M45" s="295">
        <f>Q$28</f>
        <v>21</v>
      </c>
      <c r="N45" s="295">
        <f>Q$34</f>
        <v>22</v>
      </c>
      <c r="O45" s="295">
        <f>Q$40</f>
        <v>21</v>
      </c>
      <c r="P45" s="100">
        <f>SUM(D45:O45)</f>
        <v>250</v>
      </c>
      <c r="Q45" s="102">
        <v>8</v>
      </c>
      <c r="R45" s="1176">
        <f>Q45*P45</f>
        <v>2000</v>
      </c>
      <c r="S45" s="1177"/>
      <c r="T45" s="1178"/>
      <c r="W45" s="54"/>
      <c r="AG45" s="53"/>
    </row>
    <row r="46" spans="1:34" ht="20.25" customHeight="1">
      <c r="A46" s="1179" t="s">
        <v>787</v>
      </c>
      <c r="B46" s="1180"/>
      <c r="C46" s="1181"/>
      <c r="D46" s="103">
        <v>10</v>
      </c>
      <c r="E46" s="103">
        <v>12</v>
      </c>
      <c r="F46" s="103">
        <v>8</v>
      </c>
      <c r="G46" s="103">
        <v>10</v>
      </c>
      <c r="H46" s="103">
        <v>10</v>
      </c>
      <c r="I46" s="103">
        <v>9</v>
      </c>
      <c r="J46" s="104">
        <v>9</v>
      </c>
      <c r="K46" s="103">
        <v>10</v>
      </c>
      <c r="L46" s="103">
        <v>9</v>
      </c>
      <c r="M46" s="103">
        <v>12</v>
      </c>
      <c r="N46" s="103">
        <v>8</v>
      </c>
      <c r="O46" s="103">
        <v>9</v>
      </c>
      <c r="P46" s="103">
        <v>116</v>
      </c>
      <c r="Q46" s="105" t="s">
        <v>788</v>
      </c>
      <c r="R46" s="1182" t="s">
        <v>788</v>
      </c>
      <c r="S46" s="1183"/>
      <c r="T46" s="1184"/>
      <c r="W46" s="54"/>
      <c r="AG46" s="53"/>
    </row>
    <row r="47" spans="1:34" ht="20.25" customHeight="1">
      <c r="A47" s="1164" t="s">
        <v>789</v>
      </c>
      <c r="B47" s="1165"/>
      <c r="C47" s="1166"/>
      <c r="D47" s="296">
        <f>D48-D45</f>
        <v>13</v>
      </c>
      <c r="E47" s="296">
        <f t="shared" ref="E47:P47" si="0">E48-E45</f>
        <v>8</v>
      </c>
      <c r="F47" s="296">
        <f t="shared" si="0"/>
        <v>9</v>
      </c>
      <c r="G47" s="296">
        <f t="shared" si="0"/>
        <v>9</v>
      </c>
      <c r="H47" s="296">
        <f t="shared" si="0"/>
        <v>10</v>
      </c>
      <c r="I47" s="296">
        <f t="shared" si="0"/>
        <v>10</v>
      </c>
      <c r="J47" s="296">
        <f t="shared" si="0"/>
        <v>9</v>
      </c>
      <c r="K47" s="296">
        <f t="shared" si="0"/>
        <v>10</v>
      </c>
      <c r="L47" s="296">
        <f t="shared" si="0"/>
        <v>10</v>
      </c>
      <c r="M47" s="296">
        <f t="shared" si="0"/>
        <v>10</v>
      </c>
      <c r="N47" s="296">
        <f t="shared" si="0"/>
        <v>8</v>
      </c>
      <c r="O47" s="296">
        <f t="shared" si="0"/>
        <v>10</v>
      </c>
      <c r="P47" s="296">
        <f t="shared" si="0"/>
        <v>116</v>
      </c>
      <c r="Q47" s="107" t="s">
        <v>788</v>
      </c>
      <c r="R47" s="1167" t="s">
        <v>788</v>
      </c>
      <c r="S47" s="1168"/>
      <c r="T47" s="1169"/>
      <c r="W47" s="54"/>
      <c r="AG47" s="108"/>
      <c r="AH47" s="108"/>
    </row>
    <row r="48" spans="1:34" ht="20.25" customHeight="1" thickBot="1">
      <c r="A48" s="1170" t="s">
        <v>790</v>
      </c>
      <c r="B48" s="1171"/>
      <c r="C48" s="1172"/>
      <c r="D48" s="109">
        <v>31</v>
      </c>
      <c r="E48" s="110">
        <v>29</v>
      </c>
      <c r="F48" s="109">
        <v>31</v>
      </c>
      <c r="G48" s="109">
        <v>30</v>
      </c>
      <c r="H48" s="109">
        <v>31</v>
      </c>
      <c r="I48" s="109">
        <v>30</v>
      </c>
      <c r="J48" s="111">
        <v>31</v>
      </c>
      <c r="K48" s="109">
        <v>31</v>
      </c>
      <c r="L48" s="109">
        <v>30</v>
      </c>
      <c r="M48" s="109">
        <v>31</v>
      </c>
      <c r="N48" s="109">
        <v>30</v>
      </c>
      <c r="O48" s="109">
        <v>31</v>
      </c>
      <c r="P48" s="109">
        <f>SUM(D48:O48)</f>
        <v>366</v>
      </c>
      <c r="Q48" s="112" t="s">
        <v>788</v>
      </c>
      <c r="R48" s="1173" t="s">
        <v>788</v>
      </c>
      <c r="S48" s="1174"/>
      <c r="T48" s="1175"/>
      <c r="W48" s="54"/>
      <c r="AG48" s="53"/>
    </row>
    <row r="49" spans="1:33" ht="13.5" customHeight="1">
      <c r="A49" s="154"/>
      <c r="B49" s="155"/>
      <c r="C49" s="155"/>
      <c r="D49" s="154" t="s">
        <v>791</v>
      </c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</row>
    <row r="50" spans="1:33" ht="13.5" customHeight="1">
      <c r="A50" s="154"/>
      <c r="B50" s="154"/>
      <c r="C50" s="154"/>
      <c r="D50" s="154" t="s">
        <v>791</v>
      </c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</row>
    <row r="51" spans="1:33" ht="13.5" customHeight="1">
      <c r="A51" s="156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</row>
    <row r="53" spans="1:33" s="297" customFormat="1" ht="13.5" customHeight="1">
      <c r="AG53" s="298"/>
    </row>
    <row r="54" spans="1:33" s="297" customFormat="1" ht="13.5" customHeight="1">
      <c r="A54" s="299"/>
      <c r="D54" s="300"/>
      <c r="E54" s="300"/>
      <c r="F54" s="300"/>
      <c r="G54" s="300"/>
      <c r="H54" s="300"/>
      <c r="I54" s="300"/>
      <c r="AG54" s="298"/>
    </row>
    <row r="55" spans="1:33" s="297" customFormat="1" ht="13.5" customHeight="1">
      <c r="A55" s="299"/>
      <c r="F55" s="301"/>
      <c r="G55" s="301"/>
      <c r="AG55" s="298"/>
    </row>
    <row r="56" spans="1:33" s="297" customFormat="1" ht="13.5" customHeight="1">
      <c r="A56" s="299"/>
      <c r="AG56" s="298"/>
    </row>
    <row r="57" spans="1:33" s="297" customFormat="1" ht="13.5" customHeight="1">
      <c r="A57" s="299"/>
      <c r="AG57" s="298"/>
    </row>
    <row r="58" spans="1:33" s="297" customFormat="1" ht="13.5" customHeight="1">
      <c r="A58" s="299"/>
      <c r="AG58" s="298"/>
    </row>
    <row r="59" spans="1:33" s="297" customFormat="1" ht="13.5" customHeight="1">
      <c r="A59" s="299"/>
      <c r="AG59" s="298"/>
    </row>
    <row r="60" spans="1:33" s="297" customFormat="1" ht="13.5" customHeight="1">
      <c r="A60" s="299"/>
      <c r="AG60" s="298"/>
    </row>
    <row r="61" spans="1:33" s="297" customFormat="1" ht="13.5" customHeight="1">
      <c r="A61" s="299"/>
      <c r="AG61" s="298"/>
    </row>
    <row r="62" spans="1:33" s="297" customFormat="1" ht="13.5" customHeight="1">
      <c r="A62" s="299"/>
      <c r="AG62" s="298"/>
    </row>
    <row r="63" spans="1:33" s="297" customFormat="1" ht="13.5" customHeight="1">
      <c r="AG63" s="298"/>
    </row>
  </sheetData>
  <mergeCells count="550">
    <mergeCell ref="A43:C43"/>
    <mergeCell ref="R43:T43"/>
    <mergeCell ref="A44:C44"/>
    <mergeCell ref="R44:T44"/>
    <mergeCell ref="A47:C47"/>
    <mergeCell ref="R47:T47"/>
    <mergeCell ref="A48:C48"/>
    <mergeCell ref="R48:T48"/>
    <mergeCell ref="A45:C45"/>
    <mergeCell ref="R45:T45"/>
    <mergeCell ref="A46:C46"/>
    <mergeCell ref="R46:T46"/>
    <mergeCell ref="AD40:AE40"/>
    <mergeCell ref="T41:U41"/>
    <mergeCell ref="V41:W41"/>
    <mergeCell ref="X41:Y41"/>
    <mergeCell ref="Z41:AA41"/>
    <mergeCell ref="B41:C41"/>
    <mergeCell ref="D41:E41"/>
    <mergeCell ref="F41:G41"/>
    <mergeCell ref="H41:I41"/>
    <mergeCell ref="AB41:AC41"/>
    <mergeCell ref="AD41:AE41"/>
    <mergeCell ref="T40:U40"/>
    <mergeCell ref="V40:W40"/>
    <mergeCell ref="J41:K41"/>
    <mergeCell ref="L41:M41"/>
    <mergeCell ref="N41:O41"/>
    <mergeCell ref="R41:S41"/>
    <mergeCell ref="X40:Y40"/>
    <mergeCell ref="Z40:AA40"/>
    <mergeCell ref="B40:C40"/>
    <mergeCell ref="D40:E40"/>
    <mergeCell ref="F40:G40"/>
    <mergeCell ref="H40:I40"/>
    <mergeCell ref="J40:K40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J39:K39"/>
    <mergeCell ref="L39:M39"/>
    <mergeCell ref="N39:O39"/>
    <mergeCell ref="R39:S39"/>
    <mergeCell ref="J38:K38"/>
    <mergeCell ref="L38:M38"/>
    <mergeCell ref="R38:S38"/>
    <mergeCell ref="AB40:AC40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L40:M40"/>
    <mergeCell ref="N40:O40"/>
    <mergeCell ref="R40:S40"/>
    <mergeCell ref="AB38:AC38"/>
    <mergeCell ref="AD36:AE36"/>
    <mergeCell ref="T37:U37"/>
    <mergeCell ref="V37:W37"/>
    <mergeCell ref="X37:Y37"/>
    <mergeCell ref="Z37:AA37"/>
    <mergeCell ref="T36:U36"/>
    <mergeCell ref="V36:W36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X36:Y36"/>
    <mergeCell ref="Z36:AA36"/>
    <mergeCell ref="B36:C36"/>
    <mergeCell ref="D36:E36"/>
    <mergeCell ref="F36:G36"/>
    <mergeCell ref="H36:I36"/>
    <mergeCell ref="J36:K36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D35:AE35"/>
    <mergeCell ref="J35:K35"/>
    <mergeCell ref="L35:M35"/>
    <mergeCell ref="N35:O35"/>
    <mergeCell ref="R35:S35"/>
    <mergeCell ref="J34:K34"/>
    <mergeCell ref="L34:M34"/>
    <mergeCell ref="R34:S34"/>
    <mergeCell ref="AB36:AC36"/>
    <mergeCell ref="B35:C35"/>
    <mergeCell ref="D35:E35"/>
    <mergeCell ref="F35:G35"/>
    <mergeCell ref="H35:I35"/>
    <mergeCell ref="B34:C34"/>
    <mergeCell ref="D34:E34"/>
    <mergeCell ref="F34:G34"/>
    <mergeCell ref="H34:I34"/>
    <mergeCell ref="N34:O34"/>
    <mergeCell ref="L36:M36"/>
    <mergeCell ref="N36:O36"/>
    <mergeCell ref="R36:S36"/>
    <mergeCell ref="AB34:AC34"/>
    <mergeCell ref="AD32:AE32"/>
    <mergeCell ref="T33:U33"/>
    <mergeCell ref="V33:W33"/>
    <mergeCell ref="X33:Y33"/>
    <mergeCell ref="Z33:AA33"/>
    <mergeCell ref="T32:U32"/>
    <mergeCell ref="V32:W32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X32:Y32"/>
    <mergeCell ref="Z32:AA32"/>
    <mergeCell ref="B32:C32"/>
    <mergeCell ref="D32:E32"/>
    <mergeCell ref="F32:G32"/>
    <mergeCell ref="H32:I32"/>
    <mergeCell ref="J32:K32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D31:AE31"/>
    <mergeCell ref="J31:K31"/>
    <mergeCell ref="L31:M31"/>
    <mergeCell ref="N31:O31"/>
    <mergeCell ref="R31:S31"/>
    <mergeCell ref="J30:K30"/>
    <mergeCell ref="L30:M30"/>
    <mergeCell ref="R30:S30"/>
    <mergeCell ref="AB32:AC32"/>
    <mergeCell ref="B31:C31"/>
    <mergeCell ref="D31:E31"/>
    <mergeCell ref="F31:G31"/>
    <mergeCell ref="H31:I31"/>
    <mergeCell ref="B30:C30"/>
    <mergeCell ref="D30:E30"/>
    <mergeCell ref="F30:G30"/>
    <mergeCell ref="H30:I30"/>
    <mergeCell ref="N30:O30"/>
    <mergeCell ref="L32:M32"/>
    <mergeCell ref="N32:O32"/>
    <mergeCell ref="R32:S32"/>
    <mergeCell ref="AB30:AC30"/>
    <mergeCell ref="AD28:AE28"/>
    <mergeCell ref="T29:U29"/>
    <mergeCell ref="V29:W29"/>
    <mergeCell ref="X29:Y29"/>
    <mergeCell ref="Z29:AA29"/>
    <mergeCell ref="T28:U28"/>
    <mergeCell ref="V28:W28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X28:Y28"/>
    <mergeCell ref="Z28:AA28"/>
    <mergeCell ref="B28:C28"/>
    <mergeCell ref="D28:E28"/>
    <mergeCell ref="F28:G28"/>
    <mergeCell ref="H28:I28"/>
    <mergeCell ref="J28:K28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D27:AE27"/>
    <mergeCell ref="J27:K27"/>
    <mergeCell ref="L27:M27"/>
    <mergeCell ref="N27:O27"/>
    <mergeCell ref="R27:S27"/>
    <mergeCell ref="J26:K26"/>
    <mergeCell ref="L26:M26"/>
    <mergeCell ref="R26:S26"/>
    <mergeCell ref="AB28:AC28"/>
    <mergeCell ref="B27:C27"/>
    <mergeCell ref="D27:E27"/>
    <mergeCell ref="F27:G27"/>
    <mergeCell ref="H27:I27"/>
    <mergeCell ref="B26:C26"/>
    <mergeCell ref="D26:E26"/>
    <mergeCell ref="F26:G26"/>
    <mergeCell ref="H26:I26"/>
    <mergeCell ref="N26:O26"/>
    <mergeCell ref="L28:M28"/>
    <mergeCell ref="N28:O28"/>
    <mergeCell ref="R28:S28"/>
    <mergeCell ref="AB26:AC26"/>
    <mergeCell ref="AD24:AE24"/>
    <mergeCell ref="T25:U25"/>
    <mergeCell ref="V25:W25"/>
    <mergeCell ref="X25:Y25"/>
    <mergeCell ref="Z25:AA25"/>
    <mergeCell ref="T24:U24"/>
    <mergeCell ref="V24:W24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X24:Y24"/>
    <mergeCell ref="Z24:AA24"/>
    <mergeCell ref="B24:C24"/>
    <mergeCell ref="D24:E24"/>
    <mergeCell ref="F24:G24"/>
    <mergeCell ref="H24:I24"/>
    <mergeCell ref="J24:K24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D23:AE23"/>
    <mergeCell ref="J23:K23"/>
    <mergeCell ref="L23:M23"/>
    <mergeCell ref="N23:O23"/>
    <mergeCell ref="R23:S23"/>
    <mergeCell ref="J22:K22"/>
    <mergeCell ref="L22:M22"/>
    <mergeCell ref="R22:S22"/>
    <mergeCell ref="AB24:AC24"/>
    <mergeCell ref="B23:C23"/>
    <mergeCell ref="D23:E23"/>
    <mergeCell ref="F23:G23"/>
    <mergeCell ref="H23:I23"/>
    <mergeCell ref="B22:C22"/>
    <mergeCell ref="D22:E22"/>
    <mergeCell ref="F22:G22"/>
    <mergeCell ref="H22:I22"/>
    <mergeCell ref="N22:O22"/>
    <mergeCell ref="L24:M24"/>
    <mergeCell ref="N24:O24"/>
    <mergeCell ref="R24:S24"/>
    <mergeCell ref="AB22:AC22"/>
    <mergeCell ref="AD20:AE20"/>
    <mergeCell ref="T21:U21"/>
    <mergeCell ref="V21:W21"/>
    <mergeCell ref="X21:Y21"/>
    <mergeCell ref="Z21:AA21"/>
    <mergeCell ref="T20:U20"/>
    <mergeCell ref="V20:W20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X20:Y20"/>
    <mergeCell ref="Z20:AA20"/>
    <mergeCell ref="B20:C20"/>
    <mergeCell ref="D20:E20"/>
    <mergeCell ref="F20:G20"/>
    <mergeCell ref="H20:I20"/>
    <mergeCell ref="J20:K20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D19:AE19"/>
    <mergeCell ref="J19:K19"/>
    <mergeCell ref="L19:M19"/>
    <mergeCell ref="N19:O19"/>
    <mergeCell ref="R19:S19"/>
    <mergeCell ref="J18:K18"/>
    <mergeCell ref="L18:M18"/>
    <mergeCell ref="R18:S18"/>
    <mergeCell ref="AB20:AC20"/>
    <mergeCell ref="B19:C19"/>
    <mergeCell ref="D19:E19"/>
    <mergeCell ref="F19:G19"/>
    <mergeCell ref="H19:I19"/>
    <mergeCell ref="B18:C18"/>
    <mergeCell ref="D18:E18"/>
    <mergeCell ref="F18:G18"/>
    <mergeCell ref="H18:I18"/>
    <mergeCell ref="N18:O18"/>
    <mergeCell ref="L20:M20"/>
    <mergeCell ref="N20:O20"/>
    <mergeCell ref="R20:S20"/>
    <mergeCell ref="AB18:AC18"/>
    <mergeCell ref="AD16:AE16"/>
    <mergeCell ref="T17:U17"/>
    <mergeCell ref="V17:W17"/>
    <mergeCell ref="X17:Y17"/>
    <mergeCell ref="Z17:AA17"/>
    <mergeCell ref="T16:U16"/>
    <mergeCell ref="V16:W16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X16:Y16"/>
    <mergeCell ref="Z16:AA16"/>
    <mergeCell ref="B16:C16"/>
    <mergeCell ref="D16:E16"/>
    <mergeCell ref="F16:G16"/>
    <mergeCell ref="H16:I16"/>
    <mergeCell ref="J16:K16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D15:AE15"/>
    <mergeCell ref="J15:K15"/>
    <mergeCell ref="L15:M15"/>
    <mergeCell ref="N15:O15"/>
    <mergeCell ref="R15:S15"/>
    <mergeCell ref="J14:K14"/>
    <mergeCell ref="L14:M14"/>
    <mergeCell ref="R14:S14"/>
    <mergeCell ref="AB16:AC16"/>
    <mergeCell ref="B15:C15"/>
    <mergeCell ref="D15:E15"/>
    <mergeCell ref="F15:G15"/>
    <mergeCell ref="H15:I15"/>
    <mergeCell ref="B14:C14"/>
    <mergeCell ref="D14:E14"/>
    <mergeCell ref="F14:G14"/>
    <mergeCell ref="H14:I14"/>
    <mergeCell ref="N14:O14"/>
    <mergeCell ref="L16:M16"/>
    <mergeCell ref="N16:O16"/>
    <mergeCell ref="R16:S16"/>
    <mergeCell ref="AB14:AC14"/>
    <mergeCell ref="AD12:AE12"/>
    <mergeCell ref="T13:U13"/>
    <mergeCell ref="V13:W13"/>
    <mergeCell ref="X13:Y13"/>
    <mergeCell ref="Z13:AA13"/>
    <mergeCell ref="T12:U12"/>
    <mergeCell ref="V12:W12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X12:Y12"/>
    <mergeCell ref="Z12:AA12"/>
    <mergeCell ref="B12:C12"/>
    <mergeCell ref="D12:E12"/>
    <mergeCell ref="F12:G12"/>
    <mergeCell ref="H12:I12"/>
    <mergeCell ref="J12:K12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D11:AE11"/>
    <mergeCell ref="J11:K11"/>
    <mergeCell ref="L11:M11"/>
    <mergeCell ref="N11:O11"/>
    <mergeCell ref="R11:S11"/>
    <mergeCell ref="J10:K10"/>
    <mergeCell ref="L10:M10"/>
    <mergeCell ref="R10:S10"/>
    <mergeCell ref="AB12:AC12"/>
    <mergeCell ref="B11:C11"/>
    <mergeCell ref="D11:E11"/>
    <mergeCell ref="F11:G11"/>
    <mergeCell ref="H11:I11"/>
    <mergeCell ref="B10:C10"/>
    <mergeCell ref="D10:E10"/>
    <mergeCell ref="F10:G10"/>
    <mergeCell ref="H10:I10"/>
    <mergeCell ref="N10:O10"/>
    <mergeCell ref="L12:M12"/>
    <mergeCell ref="N12:O12"/>
    <mergeCell ref="R12:S12"/>
    <mergeCell ref="AB10:AC10"/>
    <mergeCell ref="AD8:AE8"/>
    <mergeCell ref="T9:U9"/>
    <mergeCell ref="V9:W9"/>
    <mergeCell ref="X9:Y9"/>
    <mergeCell ref="Z9:AA9"/>
    <mergeCell ref="T8:U8"/>
    <mergeCell ref="V8:W8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X8:Y8"/>
    <mergeCell ref="Z8:AA8"/>
    <mergeCell ref="B8:C8"/>
    <mergeCell ref="D8:E8"/>
    <mergeCell ref="F8:G8"/>
    <mergeCell ref="H8:I8"/>
    <mergeCell ref="J8:K8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D7:AE7"/>
    <mergeCell ref="J7:K7"/>
    <mergeCell ref="L7:M7"/>
    <mergeCell ref="N7:O7"/>
    <mergeCell ref="R7:S7"/>
    <mergeCell ref="J6:K6"/>
    <mergeCell ref="L6:M6"/>
    <mergeCell ref="R6:S6"/>
    <mergeCell ref="AB8:AC8"/>
    <mergeCell ref="B7:C7"/>
    <mergeCell ref="D7:E7"/>
    <mergeCell ref="F7:G7"/>
    <mergeCell ref="H7:I7"/>
    <mergeCell ref="B6:C6"/>
    <mergeCell ref="D6:E6"/>
    <mergeCell ref="F6:G6"/>
    <mergeCell ref="H6:I6"/>
    <mergeCell ref="N6:O6"/>
    <mergeCell ref="L8:M8"/>
    <mergeCell ref="N8:O8"/>
    <mergeCell ref="R8:S8"/>
    <mergeCell ref="AB6:AC6"/>
    <mergeCell ref="AB5:AC5"/>
    <mergeCell ref="AD5:AE5"/>
    <mergeCell ref="J5:K5"/>
    <mergeCell ref="L5:M5"/>
    <mergeCell ref="N5:O5"/>
    <mergeCell ref="R5:S5"/>
    <mergeCell ref="X4:Y4"/>
    <mergeCell ref="Z4:AA4"/>
    <mergeCell ref="B4:C4"/>
    <mergeCell ref="D4:E4"/>
    <mergeCell ref="F4:G4"/>
    <mergeCell ref="H4:I4"/>
    <mergeCell ref="T5:U5"/>
    <mergeCell ref="V5:W5"/>
    <mergeCell ref="X5:Y5"/>
    <mergeCell ref="Z5:AA5"/>
    <mergeCell ref="T4:U4"/>
    <mergeCell ref="V4:W4"/>
    <mergeCell ref="B5:C5"/>
    <mergeCell ref="D5:E5"/>
    <mergeCell ref="F5:G5"/>
    <mergeCell ref="H5:I5"/>
    <mergeCell ref="J4:K4"/>
    <mergeCell ref="L4:M4"/>
    <mergeCell ref="N4:O4"/>
    <mergeCell ref="R4:S4"/>
    <mergeCell ref="A1:AE1"/>
    <mergeCell ref="A2:AE2"/>
    <mergeCell ref="B3:D3"/>
    <mergeCell ref="F3:G3"/>
    <mergeCell ref="H3:J3"/>
    <mergeCell ref="R3:AE3"/>
    <mergeCell ref="AB4:AC4"/>
    <mergeCell ref="AD4:AE4"/>
  </mergeCells>
  <phoneticPr fontId="2" type="noConversion"/>
  <printOptions horizontalCentered="1"/>
  <pageMargins left="0.39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zoomScale="115" zoomScaleNormal="100" workbookViewId="0">
      <selection activeCell="K11" sqref="K11"/>
    </sheetView>
  </sheetViews>
  <sheetFormatPr defaultColWidth="4.875" defaultRowHeight="13.5" customHeight="1"/>
  <cols>
    <col min="1" max="1" width="4.875" style="302" customWidth="1"/>
    <col min="2" max="15" width="2.875" style="302" customWidth="1"/>
    <col min="16" max="16" width="4" style="302" customWidth="1"/>
    <col min="17" max="17" width="4.875" style="302" customWidth="1"/>
    <col min="18" max="31" width="2.875" style="302" customWidth="1"/>
    <col min="32" max="32" width="4.875" style="302" customWidth="1"/>
    <col min="33" max="33" width="4.875" style="303" customWidth="1"/>
    <col min="34" max="16384" width="4.875" style="302"/>
  </cols>
  <sheetData>
    <row r="1" spans="1:33" ht="21.75" customHeight="1">
      <c r="A1" s="1188" t="s">
        <v>792</v>
      </c>
      <c r="B1" s="1188"/>
      <c r="C1" s="1188"/>
      <c r="D1" s="1188"/>
      <c r="E1" s="1188"/>
      <c r="F1" s="1188"/>
      <c r="G1" s="1188"/>
      <c r="H1" s="1188"/>
      <c r="I1" s="1188"/>
      <c r="J1" s="1188"/>
      <c r="K1" s="1188"/>
      <c r="L1" s="1188"/>
      <c r="M1" s="1188"/>
      <c r="N1" s="1188"/>
      <c r="O1" s="1188"/>
      <c r="P1" s="1188"/>
      <c r="Q1" s="1188"/>
      <c r="R1" s="1188"/>
      <c r="S1" s="1188"/>
      <c r="T1" s="1188"/>
      <c r="U1" s="1188"/>
      <c r="V1" s="1188"/>
      <c r="W1" s="1188"/>
      <c r="X1" s="1188"/>
      <c r="Y1" s="1188"/>
      <c r="Z1" s="1188"/>
      <c r="AA1" s="1188"/>
      <c r="AB1" s="1188"/>
      <c r="AC1" s="1188"/>
      <c r="AD1" s="1188"/>
      <c r="AE1" s="1188"/>
    </row>
    <row r="2" spans="1:33" ht="21.75" customHeight="1">
      <c r="A2" s="1189" t="s">
        <v>372</v>
      </c>
      <c r="B2" s="1189"/>
      <c r="C2" s="1189"/>
      <c r="D2" s="1189"/>
      <c r="E2" s="1189"/>
      <c r="F2" s="1189"/>
      <c r="G2" s="1189"/>
      <c r="H2" s="1189"/>
      <c r="I2" s="1189"/>
      <c r="J2" s="1189"/>
      <c r="K2" s="1189"/>
      <c r="L2" s="1189"/>
      <c r="M2" s="1189"/>
      <c r="N2" s="1189"/>
      <c r="O2" s="1189"/>
      <c r="P2" s="1189"/>
      <c r="Q2" s="1189"/>
      <c r="R2" s="1189"/>
      <c r="S2" s="1189"/>
      <c r="T2" s="1189"/>
      <c r="U2" s="1189"/>
      <c r="V2" s="1189"/>
      <c r="W2" s="1189"/>
      <c r="X2" s="1189"/>
      <c r="Y2" s="1189"/>
      <c r="Z2" s="1189"/>
      <c r="AA2" s="1189"/>
      <c r="AB2" s="1189"/>
      <c r="AC2" s="1189"/>
      <c r="AD2" s="1189"/>
      <c r="AE2" s="1189"/>
    </row>
    <row r="3" spans="1:33" ht="14.25" customHeight="1" thickBot="1">
      <c r="A3" s="304"/>
      <c r="B3" s="1190" t="s">
        <v>373</v>
      </c>
      <c r="C3" s="1190"/>
      <c r="D3" s="1190"/>
      <c r="E3" s="305"/>
      <c r="F3" s="1191"/>
      <c r="G3" s="1191"/>
      <c r="H3" s="1192" t="s">
        <v>374</v>
      </c>
      <c r="I3" s="1192"/>
      <c r="J3" s="1192"/>
      <c r="K3" s="306"/>
      <c r="L3" s="307"/>
      <c r="M3" s="307"/>
      <c r="N3" s="308"/>
      <c r="O3" s="308"/>
      <c r="P3" s="308"/>
      <c r="R3" s="1193" t="s">
        <v>375</v>
      </c>
      <c r="S3" s="1193"/>
      <c r="T3" s="1193"/>
      <c r="U3" s="1193"/>
      <c r="V3" s="1193"/>
      <c r="W3" s="1193"/>
      <c r="X3" s="1193"/>
      <c r="Y3" s="1193"/>
      <c r="Z3" s="1193"/>
      <c r="AA3" s="1193"/>
      <c r="AB3" s="1193"/>
      <c r="AC3" s="1193"/>
      <c r="AD3" s="1193"/>
      <c r="AE3" s="1193"/>
      <c r="AF3" s="309"/>
      <c r="AG3" s="302"/>
    </row>
    <row r="4" spans="1:33" s="314" customFormat="1" ht="14.25" customHeight="1">
      <c r="A4" s="310" t="s">
        <v>376</v>
      </c>
      <c r="B4" s="1185" t="s">
        <v>377</v>
      </c>
      <c r="C4" s="1187"/>
      <c r="D4" s="1185" t="s">
        <v>378</v>
      </c>
      <c r="E4" s="1187"/>
      <c r="F4" s="1185" t="s">
        <v>379</v>
      </c>
      <c r="G4" s="1187"/>
      <c r="H4" s="1185" t="s">
        <v>380</v>
      </c>
      <c r="I4" s="1187"/>
      <c r="J4" s="1185" t="s">
        <v>381</v>
      </c>
      <c r="K4" s="1187"/>
      <c r="L4" s="1185" t="s">
        <v>382</v>
      </c>
      <c r="M4" s="1187"/>
      <c r="N4" s="1185" t="s">
        <v>383</v>
      </c>
      <c r="O4" s="1186"/>
      <c r="P4" s="311"/>
      <c r="Q4" s="312" t="s">
        <v>376</v>
      </c>
      <c r="R4" s="1185" t="s">
        <v>377</v>
      </c>
      <c r="S4" s="1187"/>
      <c r="T4" s="1185" t="s">
        <v>378</v>
      </c>
      <c r="U4" s="1187"/>
      <c r="V4" s="1185" t="s">
        <v>379</v>
      </c>
      <c r="W4" s="1187"/>
      <c r="X4" s="1185" t="s">
        <v>380</v>
      </c>
      <c r="Y4" s="1187"/>
      <c r="Z4" s="1185" t="s">
        <v>381</v>
      </c>
      <c r="AA4" s="1187"/>
      <c r="AB4" s="1185" t="s">
        <v>382</v>
      </c>
      <c r="AC4" s="1187"/>
      <c r="AD4" s="1185" t="s">
        <v>383</v>
      </c>
      <c r="AE4" s="1186"/>
      <c r="AF4" s="313"/>
      <c r="AG4" s="313"/>
    </row>
    <row r="5" spans="1:33" s="314" customFormat="1" ht="14.25" customHeight="1" thickBot="1">
      <c r="A5" s="315"/>
      <c r="B5" s="1194" t="s">
        <v>377</v>
      </c>
      <c r="C5" s="1195"/>
      <c r="D5" s="1194" t="s">
        <v>384</v>
      </c>
      <c r="E5" s="1195"/>
      <c r="F5" s="1194" t="s">
        <v>385</v>
      </c>
      <c r="G5" s="1195"/>
      <c r="H5" s="1194" t="s">
        <v>386</v>
      </c>
      <c r="I5" s="1195"/>
      <c r="J5" s="1194" t="s">
        <v>387</v>
      </c>
      <c r="K5" s="1195"/>
      <c r="L5" s="1194" t="s">
        <v>388</v>
      </c>
      <c r="M5" s="1195"/>
      <c r="N5" s="1194" t="s">
        <v>389</v>
      </c>
      <c r="O5" s="1196"/>
      <c r="P5" s="311"/>
      <c r="Q5" s="316"/>
      <c r="R5" s="1194" t="s">
        <v>377</v>
      </c>
      <c r="S5" s="1195"/>
      <c r="T5" s="1194" t="s">
        <v>384</v>
      </c>
      <c r="U5" s="1195"/>
      <c r="V5" s="1194" t="s">
        <v>385</v>
      </c>
      <c r="W5" s="1195"/>
      <c r="X5" s="1194" t="s">
        <v>386</v>
      </c>
      <c r="Y5" s="1195"/>
      <c r="Z5" s="1194" t="s">
        <v>387</v>
      </c>
      <c r="AA5" s="1195"/>
      <c r="AB5" s="1194" t="s">
        <v>388</v>
      </c>
      <c r="AC5" s="1195"/>
      <c r="AD5" s="1194" t="s">
        <v>389</v>
      </c>
      <c r="AE5" s="1196"/>
      <c r="AF5" s="313"/>
      <c r="AG5" s="313"/>
    </row>
    <row r="6" spans="1:33" s="314" customFormat="1" ht="14.25" customHeight="1">
      <c r="A6" s="317"/>
      <c r="B6" s="1208">
        <v>1</v>
      </c>
      <c r="C6" s="1209"/>
      <c r="D6" s="1210">
        <v>2</v>
      </c>
      <c r="E6" s="1211"/>
      <c r="F6" s="1202">
        <v>3</v>
      </c>
      <c r="G6" s="1203"/>
      <c r="H6" s="1202">
        <v>4</v>
      </c>
      <c r="I6" s="1203"/>
      <c r="J6" s="1202">
        <v>5</v>
      </c>
      <c r="K6" s="1203"/>
      <c r="L6" s="1202">
        <v>6</v>
      </c>
      <c r="M6" s="1203"/>
      <c r="N6" s="1199">
        <v>7</v>
      </c>
      <c r="O6" s="1200"/>
      <c r="P6" s="318"/>
      <c r="Q6" s="319"/>
      <c r="R6" s="1204">
        <v>1</v>
      </c>
      <c r="S6" s="1205"/>
      <c r="T6" s="1202">
        <v>2</v>
      </c>
      <c r="U6" s="1203"/>
      <c r="V6" s="1202">
        <v>3</v>
      </c>
      <c r="W6" s="1203"/>
      <c r="X6" s="1202">
        <v>4</v>
      </c>
      <c r="Y6" s="1203"/>
      <c r="Z6" s="1202">
        <v>5</v>
      </c>
      <c r="AA6" s="1203"/>
      <c r="AB6" s="1202">
        <v>6</v>
      </c>
      <c r="AC6" s="1203"/>
      <c r="AD6" s="1199">
        <v>7</v>
      </c>
      <c r="AE6" s="1200"/>
      <c r="AG6" s="313"/>
    </row>
    <row r="7" spans="1:33" s="314" customFormat="1" ht="14.25" customHeight="1">
      <c r="A7" s="320"/>
      <c r="B7" s="1199">
        <v>8</v>
      </c>
      <c r="C7" s="1201"/>
      <c r="D7" s="1197">
        <v>9</v>
      </c>
      <c r="E7" s="1198"/>
      <c r="F7" s="1197">
        <v>10</v>
      </c>
      <c r="G7" s="1198"/>
      <c r="H7" s="1197">
        <v>11</v>
      </c>
      <c r="I7" s="1198"/>
      <c r="J7" s="1197">
        <v>12</v>
      </c>
      <c r="K7" s="1198"/>
      <c r="L7" s="1197">
        <v>13</v>
      </c>
      <c r="M7" s="1198"/>
      <c r="N7" s="1199">
        <v>14</v>
      </c>
      <c r="O7" s="1200"/>
      <c r="P7" s="318"/>
      <c r="Q7" s="321"/>
      <c r="R7" s="1199">
        <v>8</v>
      </c>
      <c r="S7" s="1201"/>
      <c r="T7" s="1197">
        <v>9</v>
      </c>
      <c r="U7" s="1198"/>
      <c r="V7" s="1197">
        <v>10</v>
      </c>
      <c r="W7" s="1198"/>
      <c r="X7" s="1197">
        <v>11</v>
      </c>
      <c r="Y7" s="1198"/>
      <c r="Z7" s="1197">
        <v>12</v>
      </c>
      <c r="AA7" s="1198"/>
      <c r="AB7" s="1197">
        <v>13</v>
      </c>
      <c r="AC7" s="1198"/>
      <c r="AD7" s="1199">
        <v>14</v>
      </c>
      <c r="AE7" s="1200"/>
      <c r="AG7" s="313"/>
    </row>
    <row r="8" spans="1:33" s="314" customFormat="1" ht="14.25" customHeight="1">
      <c r="A8" s="320">
        <v>1</v>
      </c>
      <c r="B8" s="1199">
        <v>15</v>
      </c>
      <c r="C8" s="1201"/>
      <c r="D8" s="1197">
        <v>16</v>
      </c>
      <c r="E8" s="1198"/>
      <c r="F8" s="1197">
        <v>17</v>
      </c>
      <c r="G8" s="1198"/>
      <c r="H8" s="1197">
        <v>18</v>
      </c>
      <c r="I8" s="1198"/>
      <c r="J8" s="1197">
        <v>19</v>
      </c>
      <c r="K8" s="1198"/>
      <c r="L8" s="1197">
        <v>20</v>
      </c>
      <c r="M8" s="1198"/>
      <c r="N8" s="1199">
        <v>21</v>
      </c>
      <c r="O8" s="1200"/>
      <c r="P8" s="318"/>
      <c r="Q8" s="322">
        <v>7</v>
      </c>
      <c r="R8" s="1199">
        <v>15</v>
      </c>
      <c r="S8" s="1201"/>
      <c r="T8" s="1197">
        <v>16</v>
      </c>
      <c r="U8" s="1198"/>
      <c r="V8" s="1197">
        <v>17</v>
      </c>
      <c r="W8" s="1198"/>
      <c r="X8" s="1197">
        <v>18</v>
      </c>
      <c r="Y8" s="1198"/>
      <c r="Z8" s="1197">
        <v>19</v>
      </c>
      <c r="AA8" s="1198"/>
      <c r="AB8" s="1206">
        <v>20</v>
      </c>
      <c r="AC8" s="1207"/>
      <c r="AD8" s="1199">
        <v>21</v>
      </c>
      <c r="AE8" s="1200"/>
      <c r="AG8" s="313"/>
    </row>
    <row r="9" spans="1:33" s="314" customFormat="1" ht="14.25" customHeight="1">
      <c r="A9" s="320" t="s">
        <v>390</v>
      </c>
      <c r="B9" s="1212">
        <v>22</v>
      </c>
      <c r="C9" s="1213"/>
      <c r="D9" s="1212">
        <v>23</v>
      </c>
      <c r="E9" s="1213"/>
      <c r="F9" s="1212">
        <v>24</v>
      </c>
      <c r="G9" s="1213"/>
      <c r="H9" s="1199">
        <v>25</v>
      </c>
      <c r="I9" s="1201"/>
      <c r="J9" s="1199">
        <v>26</v>
      </c>
      <c r="K9" s="1201"/>
      <c r="L9" s="1199">
        <v>27</v>
      </c>
      <c r="M9" s="1201"/>
      <c r="N9" s="1199">
        <v>28</v>
      </c>
      <c r="O9" s="1200"/>
      <c r="P9" s="318"/>
      <c r="Q9" s="321" t="s">
        <v>783</v>
      </c>
      <c r="R9" s="1199">
        <v>22</v>
      </c>
      <c r="S9" s="1201"/>
      <c r="T9" s="1197">
        <v>23</v>
      </c>
      <c r="U9" s="1198"/>
      <c r="V9" s="1197">
        <v>24</v>
      </c>
      <c r="W9" s="1198"/>
      <c r="X9" s="1197">
        <v>25</v>
      </c>
      <c r="Y9" s="1198"/>
      <c r="Z9" s="1197">
        <v>26</v>
      </c>
      <c r="AA9" s="1198"/>
      <c r="AB9" s="1197">
        <v>27</v>
      </c>
      <c r="AC9" s="1198"/>
      <c r="AD9" s="1199">
        <v>28</v>
      </c>
      <c r="AE9" s="1200"/>
      <c r="AG9" s="313"/>
    </row>
    <row r="10" spans="1:33" s="314" customFormat="1" ht="14.25" customHeight="1">
      <c r="A10" s="323">
        <v>17</v>
      </c>
      <c r="B10" s="1199">
        <v>29</v>
      </c>
      <c r="C10" s="1201"/>
      <c r="D10" s="1197">
        <v>30</v>
      </c>
      <c r="E10" s="1198"/>
      <c r="F10" s="1197">
        <v>31</v>
      </c>
      <c r="G10" s="1198"/>
      <c r="H10" s="1197"/>
      <c r="I10" s="1198"/>
      <c r="J10" s="1197"/>
      <c r="K10" s="1198"/>
      <c r="L10" s="1197"/>
      <c r="M10" s="1198"/>
      <c r="N10" s="1206"/>
      <c r="O10" s="1217"/>
      <c r="P10" s="318"/>
      <c r="Q10" s="324">
        <v>22</v>
      </c>
      <c r="R10" s="1199">
        <v>29</v>
      </c>
      <c r="S10" s="1201"/>
      <c r="T10" s="1197">
        <v>30</v>
      </c>
      <c r="U10" s="1198"/>
      <c r="V10" s="1197">
        <v>31</v>
      </c>
      <c r="W10" s="1198"/>
      <c r="X10" s="1197"/>
      <c r="Y10" s="1198"/>
      <c r="Z10" s="1197"/>
      <c r="AA10" s="1198"/>
      <c r="AB10" s="1197"/>
      <c r="AC10" s="1198"/>
      <c r="AD10" s="1206"/>
      <c r="AE10" s="1217"/>
      <c r="AG10" s="313"/>
    </row>
    <row r="11" spans="1:33" s="314" customFormat="1" ht="14.25" customHeight="1" thickBot="1">
      <c r="A11" s="320"/>
      <c r="B11" s="1214"/>
      <c r="C11" s="1215"/>
      <c r="D11" s="1214"/>
      <c r="E11" s="1215"/>
      <c r="F11" s="1214"/>
      <c r="G11" s="1215"/>
      <c r="H11" s="1214"/>
      <c r="I11" s="1215"/>
      <c r="J11" s="1214"/>
      <c r="K11" s="1215"/>
      <c r="L11" s="1214"/>
      <c r="M11" s="1215"/>
      <c r="N11" s="1214"/>
      <c r="O11" s="1216"/>
      <c r="P11" s="318"/>
      <c r="Q11" s="325"/>
      <c r="R11" s="1197"/>
      <c r="S11" s="1198"/>
      <c r="T11" s="1197"/>
      <c r="U11" s="1198"/>
      <c r="V11" s="1197"/>
      <c r="W11" s="1198"/>
      <c r="X11" s="1197"/>
      <c r="Y11" s="1198"/>
      <c r="Z11" s="1197"/>
      <c r="AA11" s="1198"/>
      <c r="AB11" s="1197"/>
      <c r="AC11" s="1198"/>
      <c r="AD11" s="1214"/>
      <c r="AE11" s="1216"/>
      <c r="AG11" s="313"/>
    </row>
    <row r="12" spans="1:33" s="314" customFormat="1" ht="14.25" customHeight="1">
      <c r="A12" s="326"/>
      <c r="B12" s="1202"/>
      <c r="C12" s="1203"/>
      <c r="D12" s="1202"/>
      <c r="E12" s="1203"/>
      <c r="F12" s="1202"/>
      <c r="G12" s="1203"/>
      <c r="H12" s="1202">
        <v>1</v>
      </c>
      <c r="I12" s="1203"/>
      <c r="J12" s="1202">
        <v>2</v>
      </c>
      <c r="K12" s="1203"/>
      <c r="L12" s="1202">
        <v>3</v>
      </c>
      <c r="M12" s="1203"/>
      <c r="N12" s="1204">
        <v>4</v>
      </c>
      <c r="O12" s="1218"/>
      <c r="P12" s="318"/>
      <c r="Q12" s="327"/>
      <c r="R12" s="1202"/>
      <c r="S12" s="1203"/>
      <c r="T12" s="1202"/>
      <c r="U12" s="1203"/>
      <c r="V12" s="1202"/>
      <c r="W12" s="1203"/>
      <c r="X12" s="1202">
        <v>1</v>
      </c>
      <c r="Y12" s="1203"/>
      <c r="Z12" s="1202">
        <v>2</v>
      </c>
      <c r="AA12" s="1203"/>
      <c r="AB12" s="1202">
        <v>3</v>
      </c>
      <c r="AC12" s="1203"/>
      <c r="AD12" s="1204">
        <v>4</v>
      </c>
      <c r="AE12" s="1218"/>
      <c r="AG12" s="313"/>
    </row>
    <row r="13" spans="1:33" s="314" customFormat="1" ht="14.25" customHeight="1">
      <c r="A13" s="320"/>
      <c r="B13" s="1199">
        <v>5</v>
      </c>
      <c r="C13" s="1201"/>
      <c r="D13" s="1206">
        <v>6</v>
      </c>
      <c r="E13" s="1207"/>
      <c r="F13" s="1197">
        <v>7</v>
      </c>
      <c r="G13" s="1198"/>
      <c r="H13" s="1197">
        <v>8</v>
      </c>
      <c r="I13" s="1198"/>
      <c r="J13" s="1197">
        <v>9</v>
      </c>
      <c r="K13" s="1198"/>
      <c r="L13" s="1197">
        <v>10</v>
      </c>
      <c r="M13" s="1198"/>
      <c r="N13" s="1199">
        <v>11</v>
      </c>
      <c r="O13" s="1200"/>
      <c r="P13" s="318"/>
      <c r="Q13" s="328"/>
      <c r="R13" s="1199">
        <v>5</v>
      </c>
      <c r="S13" s="1201"/>
      <c r="T13" s="1197">
        <v>6</v>
      </c>
      <c r="U13" s="1198"/>
      <c r="V13" s="1197">
        <v>7</v>
      </c>
      <c r="W13" s="1198"/>
      <c r="X13" s="1197">
        <v>8</v>
      </c>
      <c r="Y13" s="1198"/>
      <c r="Z13" s="1197">
        <v>9</v>
      </c>
      <c r="AA13" s="1198"/>
      <c r="AB13" s="1197">
        <v>10</v>
      </c>
      <c r="AC13" s="1198"/>
      <c r="AD13" s="1199">
        <v>11</v>
      </c>
      <c r="AE13" s="1200"/>
      <c r="AG13" s="313"/>
    </row>
    <row r="14" spans="1:33" s="314" customFormat="1" ht="14.25" customHeight="1">
      <c r="A14" s="329">
        <v>2</v>
      </c>
      <c r="B14" s="1199">
        <v>12</v>
      </c>
      <c r="C14" s="1201"/>
      <c r="D14" s="1197">
        <v>13</v>
      </c>
      <c r="E14" s="1198"/>
      <c r="F14" s="1197">
        <v>14</v>
      </c>
      <c r="G14" s="1198"/>
      <c r="H14" s="1197">
        <v>15</v>
      </c>
      <c r="I14" s="1198"/>
      <c r="J14" s="1197">
        <v>16</v>
      </c>
      <c r="K14" s="1198"/>
      <c r="L14" s="1197">
        <v>17</v>
      </c>
      <c r="M14" s="1198"/>
      <c r="N14" s="1199">
        <v>18</v>
      </c>
      <c r="O14" s="1200"/>
      <c r="P14" s="318"/>
      <c r="Q14" s="330">
        <v>8</v>
      </c>
      <c r="R14" s="1199">
        <v>12</v>
      </c>
      <c r="S14" s="1201"/>
      <c r="T14" s="1199">
        <v>13</v>
      </c>
      <c r="U14" s="1201"/>
      <c r="V14" s="1199">
        <v>14</v>
      </c>
      <c r="W14" s="1201"/>
      <c r="X14" s="1197">
        <v>15</v>
      </c>
      <c r="Y14" s="1198"/>
      <c r="Z14" s="1197">
        <v>16</v>
      </c>
      <c r="AA14" s="1198"/>
      <c r="AB14" s="1197">
        <v>17</v>
      </c>
      <c r="AC14" s="1198"/>
      <c r="AD14" s="1197">
        <v>18</v>
      </c>
      <c r="AE14" s="1219"/>
      <c r="AG14" s="313"/>
    </row>
    <row r="15" spans="1:33" s="314" customFormat="1" ht="14.25" customHeight="1">
      <c r="A15" s="329" t="s">
        <v>783</v>
      </c>
      <c r="B15" s="1199">
        <v>19</v>
      </c>
      <c r="C15" s="1201"/>
      <c r="D15" s="1197">
        <v>20</v>
      </c>
      <c r="E15" s="1198"/>
      <c r="F15" s="1197">
        <v>21</v>
      </c>
      <c r="G15" s="1198"/>
      <c r="H15" s="1197">
        <v>22</v>
      </c>
      <c r="I15" s="1198"/>
      <c r="J15" s="1197">
        <v>23</v>
      </c>
      <c r="K15" s="1198"/>
      <c r="L15" s="1197">
        <v>24</v>
      </c>
      <c r="M15" s="1198"/>
      <c r="N15" s="1199">
        <v>25</v>
      </c>
      <c r="O15" s="1200"/>
      <c r="P15" s="318"/>
      <c r="Q15" s="328" t="s">
        <v>783</v>
      </c>
      <c r="R15" s="1199">
        <v>19</v>
      </c>
      <c r="S15" s="1201"/>
      <c r="T15" s="1197">
        <v>20</v>
      </c>
      <c r="U15" s="1198"/>
      <c r="V15" s="1197">
        <v>21</v>
      </c>
      <c r="W15" s="1198"/>
      <c r="X15" s="1197">
        <v>22</v>
      </c>
      <c r="Y15" s="1198"/>
      <c r="Z15" s="1197">
        <v>23</v>
      </c>
      <c r="AA15" s="1198"/>
      <c r="AB15" s="1197">
        <v>24</v>
      </c>
      <c r="AC15" s="1198"/>
      <c r="AD15" s="1199">
        <v>25</v>
      </c>
      <c r="AE15" s="1200"/>
      <c r="AG15" s="313"/>
    </row>
    <row r="16" spans="1:33" s="314" customFormat="1" ht="14.25" customHeight="1">
      <c r="A16" s="331">
        <v>21</v>
      </c>
      <c r="B16" s="1199">
        <v>26</v>
      </c>
      <c r="C16" s="1201"/>
      <c r="D16" s="1197">
        <v>27</v>
      </c>
      <c r="E16" s="1198"/>
      <c r="F16" s="1197">
        <v>28</v>
      </c>
      <c r="G16" s="1198"/>
      <c r="H16" s="1206">
        <v>29</v>
      </c>
      <c r="I16" s="1207"/>
      <c r="J16" s="1206"/>
      <c r="K16" s="1207"/>
      <c r="L16" s="1197"/>
      <c r="M16" s="1198"/>
      <c r="N16" s="1197"/>
      <c r="O16" s="1219"/>
      <c r="P16" s="318"/>
      <c r="Q16" s="332">
        <v>22</v>
      </c>
      <c r="R16" s="1199">
        <v>26</v>
      </c>
      <c r="S16" s="1201"/>
      <c r="T16" s="1197">
        <v>27</v>
      </c>
      <c r="U16" s="1198"/>
      <c r="V16" s="1197">
        <v>28</v>
      </c>
      <c r="W16" s="1198"/>
      <c r="X16" s="1206">
        <v>29</v>
      </c>
      <c r="Y16" s="1207"/>
      <c r="Z16" s="1206">
        <v>30</v>
      </c>
      <c r="AA16" s="1207"/>
      <c r="AB16" s="1197">
        <v>31</v>
      </c>
      <c r="AC16" s="1198"/>
      <c r="AD16" s="1197"/>
      <c r="AE16" s="1219"/>
      <c r="AG16" s="313"/>
    </row>
    <row r="17" spans="1:33" s="314" customFormat="1" ht="14.25" customHeight="1" thickBot="1">
      <c r="A17" s="329"/>
      <c r="B17" s="1214"/>
      <c r="C17" s="1215"/>
      <c r="D17" s="1214"/>
      <c r="E17" s="1215"/>
      <c r="F17" s="1214"/>
      <c r="G17" s="1215"/>
      <c r="H17" s="1214"/>
      <c r="I17" s="1215"/>
      <c r="J17" s="1214"/>
      <c r="K17" s="1215"/>
      <c r="L17" s="1214"/>
      <c r="M17" s="1215"/>
      <c r="N17" s="1214"/>
      <c r="O17" s="1216"/>
      <c r="P17" s="333"/>
      <c r="Q17" s="334"/>
      <c r="R17" s="1214"/>
      <c r="S17" s="1215"/>
      <c r="T17" s="1214"/>
      <c r="U17" s="1215"/>
      <c r="V17" s="1214"/>
      <c r="W17" s="1215"/>
      <c r="X17" s="1214"/>
      <c r="Y17" s="1215"/>
      <c r="Z17" s="1214"/>
      <c r="AA17" s="1215"/>
      <c r="AB17" s="1214"/>
      <c r="AC17" s="1215"/>
      <c r="AD17" s="1214"/>
      <c r="AE17" s="1216"/>
      <c r="AG17" s="313"/>
    </row>
    <row r="18" spans="1:33" s="314" customFormat="1" ht="14.25" customHeight="1">
      <c r="A18" s="326"/>
      <c r="B18" s="1202"/>
      <c r="C18" s="1203"/>
      <c r="D18" s="1202"/>
      <c r="E18" s="1203"/>
      <c r="F18" s="1202"/>
      <c r="G18" s="1203"/>
      <c r="H18" s="1202"/>
      <c r="I18" s="1203"/>
      <c r="J18" s="1202">
        <v>1</v>
      </c>
      <c r="K18" s="1203"/>
      <c r="L18" s="1202">
        <v>2</v>
      </c>
      <c r="M18" s="1203"/>
      <c r="N18" s="1204">
        <v>3</v>
      </c>
      <c r="O18" s="1218"/>
      <c r="P18" s="318"/>
      <c r="Q18" s="321"/>
      <c r="R18" s="1202"/>
      <c r="S18" s="1203"/>
      <c r="T18" s="1202"/>
      <c r="U18" s="1203"/>
      <c r="V18" s="1202"/>
      <c r="W18" s="1203"/>
      <c r="X18" s="1202"/>
      <c r="Y18" s="1203"/>
      <c r="Z18" s="1202"/>
      <c r="AA18" s="1203"/>
      <c r="AB18" s="1202"/>
      <c r="AC18" s="1203"/>
      <c r="AD18" s="1204">
        <v>1</v>
      </c>
      <c r="AE18" s="1218"/>
      <c r="AG18" s="313"/>
    </row>
    <row r="19" spans="1:33" s="314" customFormat="1" ht="14.25" customHeight="1">
      <c r="A19" s="329"/>
      <c r="B19" s="1199">
        <v>4</v>
      </c>
      <c r="C19" s="1201"/>
      <c r="D19" s="1197">
        <v>5</v>
      </c>
      <c r="E19" s="1198"/>
      <c r="F19" s="1197">
        <v>6</v>
      </c>
      <c r="G19" s="1198"/>
      <c r="H19" s="1197">
        <v>7</v>
      </c>
      <c r="I19" s="1198"/>
      <c r="J19" s="1197">
        <v>8</v>
      </c>
      <c r="K19" s="1198"/>
      <c r="L19" s="1197">
        <v>9</v>
      </c>
      <c r="M19" s="1198"/>
      <c r="N19" s="1199">
        <v>10</v>
      </c>
      <c r="O19" s="1200"/>
      <c r="P19" s="318"/>
      <c r="Q19" s="321"/>
      <c r="R19" s="1199">
        <v>2</v>
      </c>
      <c r="S19" s="1201"/>
      <c r="T19" s="1197">
        <v>3</v>
      </c>
      <c r="U19" s="1198"/>
      <c r="V19" s="1197">
        <v>4</v>
      </c>
      <c r="W19" s="1198"/>
      <c r="X19" s="1197">
        <v>5</v>
      </c>
      <c r="Y19" s="1198"/>
      <c r="Z19" s="1197">
        <v>6</v>
      </c>
      <c r="AA19" s="1198"/>
      <c r="AB19" s="1197">
        <v>7</v>
      </c>
      <c r="AC19" s="1198"/>
      <c r="AD19" s="1199">
        <v>8</v>
      </c>
      <c r="AE19" s="1200"/>
      <c r="AG19" s="313"/>
    </row>
    <row r="20" spans="1:33" s="314" customFormat="1" ht="14.25" customHeight="1">
      <c r="A20" s="329">
        <v>3</v>
      </c>
      <c r="B20" s="1199">
        <v>11</v>
      </c>
      <c r="C20" s="1201"/>
      <c r="D20" s="1197">
        <v>12</v>
      </c>
      <c r="E20" s="1198"/>
      <c r="F20" s="1197">
        <v>13</v>
      </c>
      <c r="G20" s="1198"/>
      <c r="H20" s="1197">
        <v>14</v>
      </c>
      <c r="I20" s="1198"/>
      <c r="J20" s="1197">
        <v>15</v>
      </c>
      <c r="K20" s="1198"/>
      <c r="L20" s="1197">
        <v>16</v>
      </c>
      <c r="M20" s="1198"/>
      <c r="N20" s="1199">
        <v>17</v>
      </c>
      <c r="O20" s="1200"/>
      <c r="P20" s="318"/>
      <c r="Q20" s="322">
        <v>9</v>
      </c>
      <c r="R20" s="1199">
        <v>9</v>
      </c>
      <c r="S20" s="1201"/>
      <c r="T20" s="1197">
        <v>10</v>
      </c>
      <c r="U20" s="1198"/>
      <c r="V20" s="1197">
        <v>11</v>
      </c>
      <c r="W20" s="1198"/>
      <c r="X20" s="1197">
        <v>12</v>
      </c>
      <c r="Y20" s="1198"/>
      <c r="Z20" s="1197">
        <v>13</v>
      </c>
      <c r="AA20" s="1198"/>
      <c r="AB20" s="1197">
        <v>14</v>
      </c>
      <c r="AC20" s="1198"/>
      <c r="AD20" s="1220">
        <v>15</v>
      </c>
      <c r="AE20" s="1200"/>
      <c r="AG20" s="313"/>
    </row>
    <row r="21" spans="1:33" s="314" customFormat="1" ht="14.25" customHeight="1">
      <c r="A21" s="329" t="s">
        <v>783</v>
      </c>
      <c r="B21" s="1199">
        <v>18</v>
      </c>
      <c r="C21" s="1201"/>
      <c r="D21" s="1197">
        <v>19</v>
      </c>
      <c r="E21" s="1198"/>
      <c r="F21" s="1197">
        <v>20</v>
      </c>
      <c r="G21" s="1198"/>
      <c r="H21" s="1197">
        <v>21</v>
      </c>
      <c r="I21" s="1198"/>
      <c r="J21" s="1197">
        <v>22</v>
      </c>
      <c r="K21" s="1198"/>
      <c r="L21" s="1197">
        <v>23</v>
      </c>
      <c r="M21" s="1198"/>
      <c r="N21" s="1199">
        <v>24</v>
      </c>
      <c r="O21" s="1200"/>
      <c r="P21" s="318"/>
      <c r="Q21" s="335" t="s">
        <v>783</v>
      </c>
      <c r="R21" s="1199">
        <v>16</v>
      </c>
      <c r="S21" s="1201"/>
      <c r="T21" s="1197">
        <v>17</v>
      </c>
      <c r="U21" s="1198"/>
      <c r="V21" s="1197">
        <v>18</v>
      </c>
      <c r="W21" s="1198"/>
      <c r="X21" s="1197">
        <v>19</v>
      </c>
      <c r="Y21" s="1198"/>
      <c r="Z21" s="1197">
        <v>20</v>
      </c>
      <c r="AA21" s="1198"/>
      <c r="AB21" s="1197">
        <v>21</v>
      </c>
      <c r="AC21" s="1198"/>
      <c r="AD21" s="1199">
        <v>22</v>
      </c>
      <c r="AE21" s="1200"/>
      <c r="AG21" s="313"/>
    </row>
    <row r="22" spans="1:33" s="314" customFormat="1" ht="14.25" customHeight="1">
      <c r="A22" s="331">
        <v>22</v>
      </c>
      <c r="B22" s="1199">
        <v>25</v>
      </c>
      <c r="C22" s="1201"/>
      <c r="D22" s="1197">
        <v>26</v>
      </c>
      <c r="E22" s="1198"/>
      <c r="F22" s="1197">
        <v>27</v>
      </c>
      <c r="G22" s="1198"/>
      <c r="H22" s="1197">
        <v>28</v>
      </c>
      <c r="I22" s="1198"/>
      <c r="J22" s="1197">
        <v>29</v>
      </c>
      <c r="K22" s="1198"/>
      <c r="L22" s="1197">
        <v>30</v>
      </c>
      <c r="M22" s="1198"/>
      <c r="N22" s="1199">
        <v>31</v>
      </c>
      <c r="O22" s="1200"/>
      <c r="P22" s="318"/>
      <c r="Q22" s="324">
        <v>20</v>
      </c>
      <c r="R22" s="1199">
        <v>23</v>
      </c>
      <c r="S22" s="1201"/>
      <c r="T22" s="1197">
        <v>24</v>
      </c>
      <c r="U22" s="1198"/>
      <c r="V22" s="1197">
        <v>25</v>
      </c>
      <c r="W22" s="1198"/>
      <c r="X22" s="1197">
        <v>26</v>
      </c>
      <c r="Y22" s="1198"/>
      <c r="Z22" s="1197">
        <v>27</v>
      </c>
      <c r="AA22" s="1198"/>
      <c r="AB22" s="1197">
        <v>28</v>
      </c>
      <c r="AC22" s="1198"/>
      <c r="AD22" s="1199">
        <v>29</v>
      </c>
      <c r="AE22" s="1200"/>
      <c r="AG22" s="313"/>
    </row>
    <row r="23" spans="1:33" s="314" customFormat="1" ht="14.25" customHeight="1" thickBot="1">
      <c r="A23" s="336"/>
      <c r="B23" s="1214"/>
      <c r="C23" s="1215"/>
      <c r="D23" s="1214"/>
      <c r="E23" s="1215"/>
      <c r="F23" s="1214"/>
      <c r="G23" s="1215"/>
      <c r="H23" s="1214"/>
      <c r="I23" s="1215"/>
      <c r="J23" s="1214"/>
      <c r="K23" s="1215"/>
      <c r="L23" s="1214"/>
      <c r="M23" s="1215"/>
      <c r="N23" s="1214"/>
      <c r="O23" s="1216"/>
      <c r="P23" s="333"/>
      <c r="Q23" s="325"/>
      <c r="R23" s="1221">
        <v>30</v>
      </c>
      <c r="S23" s="1222"/>
      <c r="T23" s="1214"/>
      <c r="U23" s="1215"/>
      <c r="V23" s="1214"/>
      <c r="W23" s="1215"/>
      <c r="X23" s="1214"/>
      <c r="Y23" s="1215"/>
      <c r="Z23" s="1214"/>
      <c r="AA23" s="1215"/>
      <c r="AB23" s="1214"/>
      <c r="AC23" s="1215"/>
      <c r="AD23" s="1214"/>
      <c r="AE23" s="1216"/>
      <c r="AG23" s="313"/>
    </row>
    <row r="24" spans="1:33" s="314" customFormat="1" ht="14.25" customHeight="1">
      <c r="A24" s="326"/>
      <c r="B24" s="1202">
        <v>1</v>
      </c>
      <c r="C24" s="1203"/>
      <c r="D24" s="1210">
        <v>2</v>
      </c>
      <c r="E24" s="1211"/>
      <c r="F24" s="1202">
        <v>3</v>
      </c>
      <c r="G24" s="1203"/>
      <c r="H24" s="1208">
        <v>4</v>
      </c>
      <c r="I24" s="1209"/>
      <c r="J24" s="1202">
        <v>5</v>
      </c>
      <c r="K24" s="1203"/>
      <c r="L24" s="1202">
        <v>6</v>
      </c>
      <c r="M24" s="1203"/>
      <c r="N24" s="1199">
        <v>7</v>
      </c>
      <c r="O24" s="1200"/>
      <c r="P24" s="318"/>
      <c r="Q24" s="319"/>
      <c r="R24" s="1210"/>
      <c r="S24" s="1211"/>
      <c r="T24" s="1208">
        <v>1</v>
      </c>
      <c r="U24" s="1209"/>
      <c r="V24" s="1208">
        <v>2</v>
      </c>
      <c r="W24" s="1209"/>
      <c r="X24" s="1208">
        <v>3</v>
      </c>
      <c r="Y24" s="1209"/>
      <c r="Z24" s="1210">
        <v>4</v>
      </c>
      <c r="AA24" s="1211"/>
      <c r="AB24" s="1210">
        <v>5</v>
      </c>
      <c r="AC24" s="1211"/>
      <c r="AD24" s="1210">
        <v>6</v>
      </c>
      <c r="AE24" s="1223"/>
      <c r="AG24" s="313"/>
    </row>
    <row r="25" spans="1:33" s="314" customFormat="1" ht="14.25" customHeight="1">
      <c r="A25" s="329"/>
      <c r="B25" s="1199">
        <v>8</v>
      </c>
      <c r="C25" s="1201"/>
      <c r="D25" s="1197">
        <v>9</v>
      </c>
      <c r="E25" s="1198"/>
      <c r="F25" s="1197">
        <v>10</v>
      </c>
      <c r="G25" s="1198"/>
      <c r="H25" s="1197">
        <v>11</v>
      </c>
      <c r="I25" s="1198"/>
      <c r="J25" s="1197">
        <v>12</v>
      </c>
      <c r="K25" s="1198"/>
      <c r="L25" s="1197">
        <v>13</v>
      </c>
      <c r="M25" s="1198"/>
      <c r="N25" s="1199">
        <v>14</v>
      </c>
      <c r="O25" s="1200"/>
      <c r="P25" s="318"/>
      <c r="Q25" s="321"/>
      <c r="R25" s="1199">
        <v>7</v>
      </c>
      <c r="S25" s="1201"/>
      <c r="T25" s="1197">
        <v>8</v>
      </c>
      <c r="U25" s="1198"/>
      <c r="V25" s="1197">
        <v>9</v>
      </c>
      <c r="W25" s="1198"/>
      <c r="X25" s="1197">
        <v>10</v>
      </c>
      <c r="Y25" s="1198"/>
      <c r="Z25" s="1197">
        <v>11</v>
      </c>
      <c r="AA25" s="1198"/>
      <c r="AB25" s="1197">
        <v>12</v>
      </c>
      <c r="AC25" s="1198"/>
      <c r="AD25" s="1199">
        <v>13</v>
      </c>
      <c r="AE25" s="1200"/>
      <c r="AG25" s="313"/>
    </row>
    <row r="26" spans="1:33" s="314" customFormat="1" ht="14.25" customHeight="1">
      <c r="A26" s="329">
        <v>4</v>
      </c>
      <c r="B26" s="1199">
        <v>15</v>
      </c>
      <c r="C26" s="1201"/>
      <c r="D26" s="1197">
        <v>16</v>
      </c>
      <c r="E26" s="1198"/>
      <c r="F26" s="1197">
        <v>17</v>
      </c>
      <c r="G26" s="1198"/>
      <c r="H26" s="1197">
        <v>18</v>
      </c>
      <c r="I26" s="1198"/>
      <c r="J26" s="1197">
        <v>19</v>
      </c>
      <c r="K26" s="1198"/>
      <c r="L26" s="1206">
        <v>20</v>
      </c>
      <c r="M26" s="1207"/>
      <c r="N26" s="1199">
        <v>21</v>
      </c>
      <c r="O26" s="1200"/>
      <c r="P26" s="318"/>
      <c r="Q26" s="322">
        <v>10</v>
      </c>
      <c r="R26" s="1199">
        <v>14</v>
      </c>
      <c r="S26" s="1201"/>
      <c r="T26" s="1197">
        <v>15</v>
      </c>
      <c r="U26" s="1198"/>
      <c r="V26" s="1197">
        <v>16</v>
      </c>
      <c r="W26" s="1198"/>
      <c r="X26" s="1197">
        <v>17</v>
      </c>
      <c r="Y26" s="1198"/>
      <c r="Z26" s="1197">
        <v>18</v>
      </c>
      <c r="AA26" s="1198"/>
      <c r="AB26" s="1197">
        <v>19</v>
      </c>
      <c r="AC26" s="1198"/>
      <c r="AD26" s="1199">
        <v>20</v>
      </c>
      <c r="AE26" s="1200"/>
      <c r="AG26" s="313"/>
    </row>
    <row r="27" spans="1:33" s="314" customFormat="1" ht="14.25" customHeight="1">
      <c r="A27" s="329" t="s">
        <v>783</v>
      </c>
      <c r="B27" s="1199">
        <v>22</v>
      </c>
      <c r="C27" s="1201"/>
      <c r="D27" s="1197">
        <v>23</v>
      </c>
      <c r="E27" s="1198"/>
      <c r="F27" s="1197">
        <v>24</v>
      </c>
      <c r="G27" s="1198"/>
      <c r="H27" s="1197">
        <v>25</v>
      </c>
      <c r="I27" s="1198"/>
      <c r="J27" s="1197">
        <v>26</v>
      </c>
      <c r="K27" s="1198"/>
      <c r="L27" s="1197">
        <v>27</v>
      </c>
      <c r="M27" s="1198"/>
      <c r="N27" s="1197">
        <v>28</v>
      </c>
      <c r="O27" s="1219"/>
      <c r="P27" s="318"/>
      <c r="Q27" s="335" t="s">
        <v>783</v>
      </c>
      <c r="R27" s="1199">
        <v>21</v>
      </c>
      <c r="S27" s="1201"/>
      <c r="T27" s="1197">
        <v>22</v>
      </c>
      <c r="U27" s="1198"/>
      <c r="V27" s="1197">
        <v>23</v>
      </c>
      <c r="W27" s="1198"/>
      <c r="X27" s="1197">
        <v>24</v>
      </c>
      <c r="Y27" s="1198"/>
      <c r="Z27" s="1197">
        <v>25</v>
      </c>
      <c r="AA27" s="1198"/>
      <c r="AB27" s="1197">
        <v>26</v>
      </c>
      <c r="AC27" s="1198"/>
      <c r="AD27" s="1199">
        <v>27</v>
      </c>
      <c r="AE27" s="1200"/>
      <c r="AG27" s="313"/>
    </row>
    <row r="28" spans="1:33" s="314" customFormat="1" ht="14.25" customHeight="1">
      <c r="A28" s="331">
        <v>21</v>
      </c>
      <c r="B28" s="1199">
        <v>29</v>
      </c>
      <c r="C28" s="1201"/>
      <c r="D28" s="1199">
        <v>30</v>
      </c>
      <c r="E28" s="1201"/>
      <c r="F28" s="1197"/>
      <c r="G28" s="1198"/>
      <c r="H28" s="1197"/>
      <c r="I28" s="1198"/>
      <c r="J28" s="1197"/>
      <c r="K28" s="1198"/>
      <c r="L28" s="1197"/>
      <c r="M28" s="1198"/>
      <c r="N28" s="1206"/>
      <c r="O28" s="1217"/>
      <c r="P28" s="318"/>
      <c r="Q28" s="324">
        <v>21</v>
      </c>
      <c r="R28" s="1199">
        <v>28</v>
      </c>
      <c r="S28" s="1201"/>
      <c r="T28" s="1197">
        <v>29</v>
      </c>
      <c r="U28" s="1198"/>
      <c r="V28" s="1197">
        <v>30</v>
      </c>
      <c r="W28" s="1198"/>
      <c r="X28" s="1197">
        <v>31</v>
      </c>
      <c r="Y28" s="1198"/>
      <c r="Z28" s="1197"/>
      <c r="AA28" s="1198"/>
      <c r="AB28" s="1197"/>
      <c r="AC28" s="1198"/>
      <c r="AD28" s="1206"/>
      <c r="AE28" s="1217"/>
      <c r="AG28" s="313"/>
    </row>
    <row r="29" spans="1:33" s="314" customFormat="1" ht="14.25" customHeight="1" thickBot="1">
      <c r="A29" s="336"/>
      <c r="B29" s="1214"/>
      <c r="C29" s="1215"/>
      <c r="D29" s="1214"/>
      <c r="E29" s="1215"/>
      <c r="F29" s="1214"/>
      <c r="G29" s="1215"/>
      <c r="H29" s="1214"/>
      <c r="I29" s="1215"/>
      <c r="J29" s="1214"/>
      <c r="K29" s="1215"/>
      <c r="L29" s="1214"/>
      <c r="M29" s="1215"/>
      <c r="N29" s="1214"/>
      <c r="O29" s="1216"/>
      <c r="P29" s="333"/>
      <c r="Q29" s="325"/>
      <c r="R29" s="1214"/>
      <c r="S29" s="1215"/>
      <c r="T29" s="1214"/>
      <c r="U29" s="1215"/>
      <c r="V29" s="1214"/>
      <c r="W29" s="1215"/>
      <c r="X29" s="1214"/>
      <c r="Y29" s="1215"/>
      <c r="Z29" s="1214"/>
      <c r="AA29" s="1215"/>
      <c r="AB29" s="1214"/>
      <c r="AC29" s="1215"/>
      <c r="AD29" s="1214"/>
      <c r="AE29" s="1216"/>
      <c r="AG29" s="313"/>
    </row>
    <row r="30" spans="1:33" s="314" customFormat="1" ht="14.25" customHeight="1">
      <c r="A30" s="326"/>
      <c r="B30" s="1210"/>
      <c r="C30" s="1224"/>
      <c r="D30" s="1202"/>
      <c r="E30" s="1203"/>
      <c r="F30" s="1208">
        <v>1</v>
      </c>
      <c r="G30" s="1209"/>
      <c r="H30" s="1202">
        <v>2</v>
      </c>
      <c r="I30" s="1203"/>
      <c r="J30" s="1202">
        <v>3</v>
      </c>
      <c r="K30" s="1203"/>
      <c r="L30" s="1202">
        <v>4</v>
      </c>
      <c r="M30" s="1203"/>
      <c r="N30" s="1204">
        <v>5</v>
      </c>
      <c r="O30" s="1218"/>
      <c r="P30" s="318"/>
      <c r="Q30" s="319"/>
      <c r="R30" s="1202"/>
      <c r="S30" s="1203"/>
      <c r="T30" s="1202"/>
      <c r="U30" s="1203"/>
      <c r="V30" s="1202"/>
      <c r="W30" s="1203"/>
      <c r="X30" s="1202"/>
      <c r="Y30" s="1203"/>
      <c r="Z30" s="1202">
        <v>1</v>
      </c>
      <c r="AA30" s="1203"/>
      <c r="AB30" s="1202">
        <v>2</v>
      </c>
      <c r="AC30" s="1203"/>
      <c r="AD30" s="1204">
        <v>3</v>
      </c>
      <c r="AE30" s="1218"/>
      <c r="AG30" s="313"/>
    </row>
    <row r="31" spans="1:33" s="314" customFormat="1" ht="14.25" customHeight="1">
      <c r="A31" s="329"/>
      <c r="B31" s="1199">
        <v>6</v>
      </c>
      <c r="C31" s="1201"/>
      <c r="D31" s="1197">
        <v>7</v>
      </c>
      <c r="E31" s="1198"/>
      <c r="F31" s="1197">
        <v>8</v>
      </c>
      <c r="G31" s="1198"/>
      <c r="H31" s="1197">
        <v>9</v>
      </c>
      <c r="I31" s="1198"/>
      <c r="J31" s="1197">
        <v>10</v>
      </c>
      <c r="K31" s="1198"/>
      <c r="L31" s="1197">
        <v>11</v>
      </c>
      <c r="M31" s="1198"/>
      <c r="N31" s="1199">
        <v>12</v>
      </c>
      <c r="O31" s="1200"/>
      <c r="P31" s="318"/>
      <c r="Q31" s="321"/>
      <c r="R31" s="1199">
        <v>4</v>
      </c>
      <c r="S31" s="1201"/>
      <c r="T31" s="1197">
        <v>5</v>
      </c>
      <c r="U31" s="1198"/>
      <c r="V31" s="1197">
        <v>6</v>
      </c>
      <c r="W31" s="1198"/>
      <c r="X31" s="1197">
        <v>7</v>
      </c>
      <c r="Y31" s="1198"/>
      <c r="Z31" s="1197">
        <v>8</v>
      </c>
      <c r="AA31" s="1198"/>
      <c r="AB31" s="1197">
        <v>9</v>
      </c>
      <c r="AC31" s="1198"/>
      <c r="AD31" s="1199">
        <v>10</v>
      </c>
      <c r="AE31" s="1200"/>
      <c r="AG31" s="313"/>
    </row>
    <row r="32" spans="1:33" s="314" customFormat="1" ht="14.25" customHeight="1">
      <c r="A32" s="329">
        <v>5</v>
      </c>
      <c r="B32" s="1199">
        <v>13</v>
      </c>
      <c r="C32" s="1201"/>
      <c r="D32" s="1197">
        <v>14</v>
      </c>
      <c r="E32" s="1198"/>
      <c r="F32" s="1197">
        <v>15</v>
      </c>
      <c r="G32" s="1198"/>
      <c r="H32" s="1197">
        <v>16</v>
      </c>
      <c r="I32" s="1198"/>
      <c r="J32" s="1197">
        <v>17</v>
      </c>
      <c r="K32" s="1198"/>
      <c r="L32" s="1197">
        <v>18</v>
      </c>
      <c r="M32" s="1198"/>
      <c r="N32" s="1199">
        <v>19</v>
      </c>
      <c r="O32" s="1200"/>
      <c r="P32" s="318"/>
      <c r="Q32" s="322">
        <v>11</v>
      </c>
      <c r="R32" s="1199">
        <v>11</v>
      </c>
      <c r="S32" s="1201"/>
      <c r="T32" s="1197">
        <v>12</v>
      </c>
      <c r="U32" s="1198"/>
      <c r="V32" s="1197">
        <v>13</v>
      </c>
      <c r="W32" s="1198"/>
      <c r="X32" s="1197">
        <v>14</v>
      </c>
      <c r="Y32" s="1198"/>
      <c r="Z32" s="1197">
        <v>15</v>
      </c>
      <c r="AA32" s="1198"/>
      <c r="AB32" s="1197">
        <v>16</v>
      </c>
      <c r="AC32" s="1198"/>
      <c r="AD32" s="1199">
        <v>17</v>
      </c>
      <c r="AE32" s="1200"/>
      <c r="AG32" s="313"/>
    </row>
    <row r="33" spans="1:34" s="314" customFormat="1" ht="14.25" customHeight="1">
      <c r="A33" s="329" t="s">
        <v>783</v>
      </c>
      <c r="B33" s="1199">
        <v>20</v>
      </c>
      <c r="C33" s="1201"/>
      <c r="D33" s="1197">
        <v>21</v>
      </c>
      <c r="E33" s="1198"/>
      <c r="F33" s="1197">
        <v>22</v>
      </c>
      <c r="G33" s="1198"/>
      <c r="H33" s="1197">
        <v>23</v>
      </c>
      <c r="I33" s="1198"/>
      <c r="J33" s="1197">
        <v>24</v>
      </c>
      <c r="K33" s="1198"/>
      <c r="L33" s="1197">
        <v>25</v>
      </c>
      <c r="M33" s="1198"/>
      <c r="N33" s="1199">
        <v>26</v>
      </c>
      <c r="O33" s="1200"/>
      <c r="P33" s="318"/>
      <c r="Q33" s="335" t="s">
        <v>783</v>
      </c>
      <c r="R33" s="1199">
        <v>18</v>
      </c>
      <c r="S33" s="1201"/>
      <c r="T33" s="1197">
        <v>19</v>
      </c>
      <c r="U33" s="1198"/>
      <c r="V33" s="1197">
        <v>20</v>
      </c>
      <c r="W33" s="1198"/>
      <c r="X33" s="1197">
        <v>21</v>
      </c>
      <c r="Y33" s="1198"/>
      <c r="Z33" s="1197">
        <v>22</v>
      </c>
      <c r="AA33" s="1198"/>
      <c r="AB33" s="1197">
        <v>23</v>
      </c>
      <c r="AC33" s="1198"/>
      <c r="AD33" s="1199">
        <v>24</v>
      </c>
      <c r="AE33" s="1200"/>
      <c r="AG33" s="313"/>
    </row>
    <row r="34" spans="1:34" s="314" customFormat="1" ht="14.25" customHeight="1">
      <c r="A34" s="331">
        <v>22</v>
      </c>
      <c r="B34" s="1199">
        <v>27</v>
      </c>
      <c r="C34" s="1201"/>
      <c r="D34" s="1197">
        <v>28</v>
      </c>
      <c r="E34" s="1198"/>
      <c r="F34" s="1197">
        <v>29</v>
      </c>
      <c r="G34" s="1198"/>
      <c r="H34" s="1197">
        <v>30</v>
      </c>
      <c r="I34" s="1198"/>
      <c r="J34" s="1197">
        <v>31</v>
      </c>
      <c r="K34" s="1198"/>
      <c r="L34" s="1197"/>
      <c r="M34" s="1198"/>
      <c r="N34" s="1197"/>
      <c r="O34" s="1219"/>
      <c r="P34" s="318"/>
      <c r="Q34" s="324">
        <v>22</v>
      </c>
      <c r="R34" s="1199">
        <v>25</v>
      </c>
      <c r="S34" s="1201"/>
      <c r="T34" s="1197">
        <v>26</v>
      </c>
      <c r="U34" s="1198"/>
      <c r="V34" s="1197">
        <v>27</v>
      </c>
      <c r="W34" s="1198"/>
      <c r="X34" s="1197">
        <v>28</v>
      </c>
      <c r="Y34" s="1198"/>
      <c r="Z34" s="1197">
        <v>29</v>
      </c>
      <c r="AA34" s="1198"/>
      <c r="AB34" s="1197">
        <v>30</v>
      </c>
      <c r="AC34" s="1198"/>
      <c r="AD34" s="1197"/>
      <c r="AE34" s="1219"/>
      <c r="AG34" s="313"/>
    </row>
    <row r="35" spans="1:34" s="314" customFormat="1" ht="14.25" customHeight="1" thickBot="1">
      <c r="A35" s="336"/>
      <c r="B35" s="1225"/>
      <c r="C35" s="1226"/>
      <c r="D35" s="1214"/>
      <c r="E35" s="1215"/>
      <c r="F35" s="1214"/>
      <c r="G35" s="1215"/>
      <c r="H35" s="1214"/>
      <c r="I35" s="1215"/>
      <c r="J35" s="1214"/>
      <c r="K35" s="1215"/>
      <c r="L35" s="1214"/>
      <c r="M35" s="1215"/>
      <c r="N35" s="1214"/>
      <c r="O35" s="1216"/>
      <c r="P35" s="333"/>
      <c r="Q35" s="325"/>
      <c r="R35" s="1214"/>
      <c r="S35" s="1215"/>
      <c r="T35" s="1214"/>
      <c r="U35" s="1215"/>
      <c r="V35" s="1214"/>
      <c r="W35" s="1215"/>
      <c r="X35" s="1214"/>
      <c r="Y35" s="1215"/>
      <c r="Z35" s="1214"/>
      <c r="AA35" s="1215"/>
      <c r="AB35" s="1214"/>
      <c r="AC35" s="1215"/>
      <c r="AD35" s="1214"/>
      <c r="AE35" s="1216"/>
      <c r="AG35" s="313"/>
    </row>
    <row r="36" spans="1:34" s="314" customFormat="1" ht="14.25" customHeight="1">
      <c r="A36" s="326"/>
      <c r="B36" s="1202"/>
      <c r="C36" s="1203"/>
      <c r="D36" s="1202"/>
      <c r="E36" s="1203"/>
      <c r="F36" s="1202"/>
      <c r="G36" s="1203"/>
      <c r="H36" s="1210"/>
      <c r="I36" s="1211"/>
      <c r="J36" s="1210"/>
      <c r="K36" s="1211"/>
      <c r="L36" s="1202">
        <v>1</v>
      </c>
      <c r="M36" s="1203"/>
      <c r="N36" s="1204">
        <v>2</v>
      </c>
      <c r="O36" s="1218"/>
      <c r="P36" s="318"/>
      <c r="Q36" s="337"/>
      <c r="R36" s="1202"/>
      <c r="S36" s="1203"/>
      <c r="T36" s="1202"/>
      <c r="U36" s="1203"/>
      <c r="V36" s="1202"/>
      <c r="W36" s="1203"/>
      <c r="X36" s="1202"/>
      <c r="Y36" s="1203"/>
      <c r="Z36" s="1202"/>
      <c r="AA36" s="1203"/>
      <c r="AB36" s="1202"/>
      <c r="AC36" s="1203"/>
      <c r="AD36" s="1204">
        <v>1</v>
      </c>
      <c r="AE36" s="1218"/>
      <c r="AG36" s="313"/>
    </row>
    <row r="37" spans="1:34" s="314" customFormat="1" ht="14.25" customHeight="1">
      <c r="A37" s="329"/>
      <c r="B37" s="1199">
        <v>3</v>
      </c>
      <c r="C37" s="1201"/>
      <c r="D37" s="1197">
        <v>4</v>
      </c>
      <c r="E37" s="1198"/>
      <c r="F37" s="1197">
        <v>5</v>
      </c>
      <c r="G37" s="1198"/>
      <c r="H37" s="1197">
        <v>6</v>
      </c>
      <c r="I37" s="1198"/>
      <c r="J37" s="1197">
        <v>7</v>
      </c>
      <c r="K37" s="1198"/>
      <c r="L37" s="1197">
        <v>8</v>
      </c>
      <c r="M37" s="1198"/>
      <c r="N37" s="1199">
        <v>9</v>
      </c>
      <c r="O37" s="1200"/>
      <c r="P37" s="318"/>
      <c r="Q37" s="338"/>
      <c r="R37" s="1199">
        <v>2</v>
      </c>
      <c r="S37" s="1201"/>
      <c r="T37" s="1197">
        <v>3</v>
      </c>
      <c r="U37" s="1198"/>
      <c r="V37" s="1197">
        <v>4</v>
      </c>
      <c r="W37" s="1198"/>
      <c r="X37" s="1197">
        <v>5</v>
      </c>
      <c r="Y37" s="1198"/>
      <c r="Z37" s="1197">
        <v>6</v>
      </c>
      <c r="AA37" s="1198"/>
      <c r="AB37" s="1197">
        <v>7</v>
      </c>
      <c r="AC37" s="1198"/>
      <c r="AD37" s="1199">
        <v>8</v>
      </c>
      <c r="AE37" s="1200"/>
      <c r="AG37" s="313"/>
    </row>
    <row r="38" spans="1:34" s="314" customFormat="1" ht="14.25" customHeight="1">
      <c r="A38" s="329">
        <v>6</v>
      </c>
      <c r="B38" s="1199">
        <v>10</v>
      </c>
      <c r="C38" s="1201"/>
      <c r="D38" s="1197">
        <v>11</v>
      </c>
      <c r="E38" s="1198"/>
      <c r="F38" s="1197">
        <v>12</v>
      </c>
      <c r="G38" s="1198"/>
      <c r="H38" s="1197">
        <v>13</v>
      </c>
      <c r="I38" s="1198"/>
      <c r="J38" s="1197">
        <v>14</v>
      </c>
      <c r="K38" s="1198"/>
      <c r="L38" s="1197">
        <v>15</v>
      </c>
      <c r="M38" s="1198"/>
      <c r="N38" s="1199">
        <v>16</v>
      </c>
      <c r="O38" s="1200"/>
      <c r="P38" s="318"/>
      <c r="Q38" s="339">
        <v>12</v>
      </c>
      <c r="R38" s="1199">
        <v>9</v>
      </c>
      <c r="S38" s="1201"/>
      <c r="T38" s="1197">
        <v>10</v>
      </c>
      <c r="U38" s="1198"/>
      <c r="V38" s="1197">
        <v>11</v>
      </c>
      <c r="W38" s="1198"/>
      <c r="X38" s="1197">
        <v>12</v>
      </c>
      <c r="Y38" s="1198"/>
      <c r="Z38" s="1197">
        <v>13</v>
      </c>
      <c r="AA38" s="1198"/>
      <c r="AB38" s="1197">
        <v>14</v>
      </c>
      <c r="AC38" s="1198"/>
      <c r="AD38" s="1220">
        <v>15</v>
      </c>
      <c r="AE38" s="1200"/>
      <c r="AG38" s="313"/>
    </row>
    <row r="39" spans="1:34" s="314" customFormat="1" ht="14.25" customHeight="1">
      <c r="A39" s="329" t="s">
        <v>783</v>
      </c>
      <c r="B39" s="1199">
        <v>17</v>
      </c>
      <c r="C39" s="1201"/>
      <c r="D39" s="1197">
        <v>18</v>
      </c>
      <c r="E39" s="1198"/>
      <c r="F39" s="1197">
        <v>19</v>
      </c>
      <c r="G39" s="1198"/>
      <c r="H39" s="1197">
        <v>20</v>
      </c>
      <c r="I39" s="1198"/>
      <c r="J39" s="1197">
        <v>21</v>
      </c>
      <c r="K39" s="1198"/>
      <c r="L39" s="1197">
        <v>22</v>
      </c>
      <c r="M39" s="1198"/>
      <c r="N39" s="1212">
        <v>23</v>
      </c>
      <c r="O39" s="1227"/>
      <c r="P39" s="318"/>
      <c r="Q39" s="328" t="s">
        <v>783</v>
      </c>
      <c r="R39" s="1199">
        <v>16</v>
      </c>
      <c r="S39" s="1201"/>
      <c r="T39" s="1197">
        <v>17</v>
      </c>
      <c r="U39" s="1198"/>
      <c r="V39" s="1197">
        <v>18</v>
      </c>
      <c r="W39" s="1198"/>
      <c r="X39" s="1197">
        <v>19</v>
      </c>
      <c r="Y39" s="1198"/>
      <c r="Z39" s="1197">
        <v>20</v>
      </c>
      <c r="AA39" s="1198"/>
      <c r="AB39" s="1197">
        <v>21</v>
      </c>
      <c r="AC39" s="1198"/>
      <c r="AD39" s="1199">
        <v>22</v>
      </c>
      <c r="AE39" s="1200"/>
      <c r="AG39" s="313"/>
    </row>
    <row r="40" spans="1:34" s="314" customFormat="1" ht="14.25" customHeight="1">
      <c r="A40" s="331">
        <v>20</v>
      </c>
      <c r="B40" s="1199">
        <v>24</v>
      </c>
      <c r="C40" s="1201"/>
      <c r="D40" s="1199">
        <v>25</v>
      </c>
      <c r="E40" s="1201"/>
      <c r="F40" s="1197">
        <v>26</v>
      </c>
      <c r="G40" s="1198"/>
      <c r="H40" s="1197">
        <v>27</v>
      </c>
      <c r="I40" s="1198"/>
      <c r="J40" s="1197">
        <v>28</v>
      </c>
      <c r="K40" s="1198"/>
      <c r="L40" s="1197">
        <v>29</v>
      </c>
      <c r="M40" s="1198"/>
      <c r="N40" s="1199">
        <v>30</v>
      </c>
      <c r="O40" s="1200"/>
      <c r="P40" s="318"/>
      <c r="Q40" s="340">
        <v>20</v>
      </c>
      <c r="R40" s="1199">
        <v>23</v>
      </c>
      <c r="S40" s="1201"/>
      <c r="T40" s="1197">
        <v>24</v>
      </c>
      <c r="U40" s="1198"/>
      <c r="V40" s="1197">
        <v>25</v>
      </c>
      <c r="W40" s="1198"/>
      <c r="X40" s="1197">
        <v>26</v>
      </c>
      <c r="Y40" s="1198"/>
      <c r="Z40" s="1197">
        <v>27</v>
      </c>
      <c r="AA40" s="1198"/>
      <c r="AB40" s="1197">
        <v>28</v>
      </c>
      <c r="AC40" s="1198"/>
      <c r="AD40" s="1199">
        <v>29</v>
      </c>
      <c r="AE40" s="1200"/>
      <c r="AG40" s="313"/>
    </row>
    <row r="41" spans="1:34" s="314" customFormat="1" ht="14.25" customHeight="1" thickBot="1">
      <c r="A41" s="341"/>
      <c r="B41" s="1214"/>
      <c r="C41" s="1215"/>
      <c r="D41" s="1214"/>
      <c r="E41" s="1215"/>
      <c r="F41" s="1214"/>
      <c r="G41" s="1215"/>
      <c r="H41" s="1214"/>
      <c r="I41" s="1215"/>
      <c r="J41" s="1214"/>
      <c r="K41" s="1215"/>
      <c r="L41" s="1214"/>
      <c r="M41" s="1215"/>
      <c r="N41" s="1214"/>
      <c r="O41" s="1216"/>
      <c r="P41" s="333"/>
      <c r="Q41" s="342"/>
      <c r="R41" s="1228">
        <v>30</v>
      </c>
      <c r="S41" s="1229"/>
      <c r="T41" s="1228">
        <v>31</v>
      </c>
      <c r="U41" s="1229"/>
      <c r="V41" s="1214"/>
      <c r="W41" s="1215"/>
      <c r="X41" s="1214"/>
      <c r="Y41" s="1215"/>
      <c r="Z41" s="1214"/>
      <c r="AA41" s="1215"/>
      <c r="AB41" s="1214"/>
      <c r="AC41" s="1215"/>
      <c r="AD41" s="1214"/>
      <c r="AE41" s="1216"/>
      <c r="AG41" s="313"/>
    </row>
    <row r="42" spans="1:34" s="343" customFormat="1" ht="7.5" customHeight="1" thickBot="1">
      <c r="B42" s="344"/>
      <c r="C42" s="344"/>
      <c r="D42" s="344"/>
      <c r="E42" s="344"/>
      <c r="F42" s="344"/>
      <c r="G42" s="344"/>
      <c r="H42" s="344"/>
      <c r="I42" s="344"/>
      <c r="J42" s="344"/>
      <c r="K42" s="344"/>
      <c r="L42" s="344"/>
      <c r="M42" s="344"/>
      <c r="N42" s="344"/>
      <c r="O42" s="344"/>
      <c r="P42" s="345"/>
      <c r="Q42" s="344"/>
      <c r="AG42" s="346"/>
    </row>
    <row r="43" spans="1:34" ht="20.25" customHeight="1" thickBot="1">
      <c r="A43" s="1230" t="s">
        <v>392</v>
      </c>
      <c r="B43" s="1231"/>
      <c r="C43" s="1232"/>
      <c r="D43" s="348">
        <v>1</v>
      </c>
      <c r="E43" s="348">
        <v>2</v>
      </c>
      <c r="F43" s="348">
        <v>3</v>
      </c>
      <c r="G43" s="348">
        <v>4</v>
      </c>
      <c r="H43" s="348">
        <v>5</v>
      </c>
      <c r="I43" s="348">
        <v>6</v>
      </c>
      <c r="J43" s="347">
        <v>7</v>
      </c>
      <c r="K43" s="348">
        <v>8</v>
      </c>
      <c r="L43" s="348">
        <v>9</v>
      </c>
      <c r="M43" s="348">
        <v>10</v>
      </c>
      <c r="N43" s="348">
        <v>11</v>
      </c>
      <c r="O43" s="348">
        <v>12</v>
      </c>
      <c r="P43" s="348" t="s">
        <v>393</v>
      </c>
      <c r="Q43" s="347" t="s">
        <v>394</v>
      </c>
      <c r="R43" s="1233" t="s">
        <v>784</v>
      </c>
      <c r="S43" s="1234"/>
      <c r="T43" s="1235"/>
      <c r="W43" s="303"/>
      <c r="AG43" s="302"/>
    </row>
    <row r="44" spans="1:34" ht="20.25" customHeight="1" thickTop="1">
      <c r="A44" s="1236" t="s">
        <v>785</v>
      </c>
      <c r="B44" s="1237"/>
      <c r="C44" s="1238"/>
      <c r="D44" s="349">
        <v>21</v>
      </c>
      <c r="E44" s="349">
        <v>16</v>
      </c>
      <c r="F44" s="349">
        <v>23</v>
      </c>
      <c r="G44" s="349">
        <v>20</v>
      </c>
      <c r="H44" s="349">
        <v>21</v>
      </c>
      <c r="I44" s="350">
        <v>21</v>
      </c>
      <c r="J44" s="351">
        <v>22</v>
      </c>
      <c r="K44" s="349">
        <v>21</v>
      </c>
      <c r="L44" s="349">
        <v>21</v>
      </c>
      <c r="M44" s="349">
        <v>19</v>
      </c>
      <c r="N44" s="349">
        <v>22</v>
      </c>
      <c r="O44" s="349">
        <v>22</v>
      </c>
      <c r="P44" s="349">
        <v>249</v>
      </c>
      <c r="Q44" s="352">
        <v>8</v>
      </c>
      <c r="R44" s="1239">
        <f>Q44*P44</f>
        <v>1992</v>
      </c>
      <c r="S44" s="1240"/>
      <c r="T44" s="1241"/>
      <c r="W44" s="303"/>
      <c r="AG44" s="302"/>
    </row>
    <row r="45" spans="1:34" ht="20.25" customHeight="1">
      <c r="A45" s="1242" t="s">
        <v>786</v>
      </c>
      <c r="B45" s="1243"/>
      <c r="C45" s="1244"/>
      <c r="D45" s="295">
        <f>A$10</f>
        <v>17</v>
      </c>
      <c r="E45" s="295">
        <f>A$16</f>
        <v>21</v>
      </c>
      <c r="F45" s="295">
        <f>A$22</f>
        <v>22</v>
      </c>
      <c r="G45" s="295">
        <f>A$28</f>
        <v>21</v>
      </c>
      <c r="H45" s="295">
        <f>A$34</f>
        <v>22</v>
      </c>
      <c r="I45" s="295">
        <f>A$40</f>
        <v>20</v>
      </c>
      <c r="J45" s="295">
        <f>Q$10</f>
        <v>22</v>
      </c>
      <c r="K45" s="295">
        <f>Q$16</f>
        <v>22</v>
      </c>
      <c r="L45" s="295">
        <f>Q$22</f>
        <v>20</v>
      </c>
      <c r="M45" s="295">
        <f>Q$28</f>
        <v>21</v>
      </c>
      <c r="N45" s="295">
        <f>Q$34</f>
        <v>22</v>
      </c>
      <c r="O45" s="295">
        <f>Q$40</f>
        <v>20</v>
      </c>
      <c r="P45" s="353">
        <f>SUM(D45:O45)</f>
        <v>250</v>
      </c>
      <c r="Q45" s="354">
        <v>8</v>
      </c>
      <c r="R45" s="1254">
        <f>Q45*P45</f>
        <v>2000</v>
      </c>
      <c r="S45" s="1255"/>
      <c r="T45" s="1256"/>
      <c r="W45" s="303"/>
      <c r="AG45" s="302"/>
    </row>
    <row r="46" spans="1:34" ht="20.25" customHeight="1">
      <c r="A46" s="1257" t="s">
        <v>787</v>
      </c>
      <c r="B46" s="1258"/>
      <c r="C46" s="1259"/>
      <c r="D46" s="355">
        <v>10</v>
      </c>
      <c r="E46" s="355">
        <v>12</v>
      </c>
      <c r="F46" s="355">
        <v>8</v>
      </c>
      <c r="G46" s="355">
        <v>10</v>
      </c>
      <c r="H46" s="355">
        <v>10</v>
      </c>
      <c r="I46" s="355">
        <v>9</v>
      </c>
      <c r="J46" s="356">
        <v>9</v>
      </c>
      <c r="K46" s="355">
        <v>10</v>
      </c>
      <c r="L46" s="355">
        <v>9</v>
      </c>
      <c r="M46" s="355">
        <v>12</v>
      </c>
      <c r="N46" s="355">
        <v>8</v>
      </c>
      <c r="O46" s="355">
        <v>9</v>
      </c>
      <c r="P46" s="355">
        <v>116</v>
      </c>
      <c r="Q46" s="357" t="s">
        <v>788</v>
      </c>
      <c r="R46" s="1260" t="s">
        <v>788</v>
      </c>
      <c r="S46" s="1261"/>
      <c r="T46" s="1262"/>
      <c r="W46" s="303"/>
      <c r="AG46" s="302"/>
    </row>
    <row r="47" spans="1:34" ht="20.25" customHeight="1">
      <c r="A47" s="1242" t="s">
        <v>789</v>
      </c>
      <c r="B47" s="1243"/>
      <c r="C47" s="1244"/>
      <c r="D47" s="358">
        <v>14</v>
      </c>
      <c r="E47" s="358">
        <f t="shared" ref="E47:N47" si="0">E48-E45</f>
        <v>8</v>
      </c>
      <c r="F47" s="358">
        <f t="shared" si="0"/>
        <v>9</v>
      </c>
      <c r="G47" s="358">
        <f t="shared" si="0"/>
        <v>9</v>
      </c>
      <c r="H47" s="358">
        <v>9</v>
      </c>
      <c r="I47" s="358">
        <f t="shared" si="0"/>
        <v>10</v>
      </c>
      <c r="J47" s="358">
        <f t="shared" si="0"/>
        <v>9</v>
      </c>
      <c r="K47" s="358">
        <v>9</v>
      </c>
      <c r="L47" s="358">
        <v>10</v>
      </c>
      <c r="M47" s="358">
        <f t="shared" si="0"/>
        <v>10</v>
      </c>
      <c r="N47" s="358">
        <f t="shared" si="0"/>
        <v>8</v>
      </c>
      <c r="O47" s="358">
        <v>11</v>
      </c>
      <c r="P47" s="353">
        <f>SUM(D47:O47)</f>
        <v>116</v>
      </c>
      <c r="Q47" s="359" t="s">
        <v>788</v>
      </c>
      <c r="R47" s="1245" t="s">
        <v>788</v>
      </c>
      <c r="S47" s="1246"/>
      <c r="T47" s="1247"/>
      <c r="W47" s="303"/>
      <c r="AG47" s="360"/>
      <c r="AH47" s="360"/>
    </row>
    <row r="48" spans="1:34" ht="20.25" customHeight="1" thickBot="1">
      <c r="A48" s="1248" t="s">
        <v>790</v>
      </c>
      <c r="B48" s="1249"/>
      <c r="C48" s="1250"/>
      <c r="D48" s="361">
        <v>31</v>
      </c>
      <c r="E48" s="362">
        <v>29</v>
      </c>
      <c r="F48" s="361">
        <v>31</v>
      </c>
      <c r="G48" s="361">
        <v>30</v>
      </c>
      <c r="H48" s="361">
        <v>31</v>
      </c>
      <c r="I48" s="361">
        <v>30</v>
      </c>
      <c r="J48" s="363">
        <v>31</v>
      </c>
      <c r="K48" s="361">
        <v>31</v>
      </c>
      <c r="L48" s="361">
        <v>30</v>
      </c>
      <c r="M48" s="361">
        <v>31</v>
      </c>
      <c r="N48" s="361">
        <v>30</v>
      </c>
      <c r="O48" s="361">
        <v>31</v>
      </c>
      <c r="P48" s="361">
        <f>SUM(D48:O48)</f>
        <v>366</v>
      </c>
      <c r="Q48" s="364" t="s">
        <v>788</v>
      </c>
      <c r="R48" s="1251" t="s">
        <v>788</v>
      </c>
      <c r="S48" s="1252"/>
      <c r="T48" s="1253"/>
      <c r="W48" s="303"/>
      <c r="AG48" s="302"/>
    </row>
    <row r="49" spans="1:33" ht="13.5" customHeight="1">
      <c r="A49" s="154"/>
      <c r="B49" s="155"/>
      <c r="C49" s="155"/>
      <c r="D49" s="154" t="s">
        <v>791</v>
      </c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</row>
    <row r="50" spans="1:33" ht="13.5" customHeight="1">
      <c r="A50" s="154"/>
      <c r="B50" s="154"/>
      <c r="C50" s="154"/>
      <c r="D50" s="154" t="s">
        <v>791</v>
      </c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</row>
    <row r="51" spans="1:33" ht="13.5" customHeight="1">
      <c r="A51" s="156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</row>
    <row r="53" spans="1:33" s="365" customFormat="1" ht="13.5" customHeight="1">
      <c r="AG53" s="366"/>
    </row>
    <row r="54" spans="1:33" s="365" customFormat="1" ht="13.5" customHeight="1">
      <c r="A54" s="367"/>
      <c r="D54" s="368"/>
      <c r="E54" s="368"/>
      <c r="F54" s="368"/>
      <c r="G54" s="368"/>
      <c r="H54" s="368"/>
      <c r="I54" s="368"/>
      <c r="AG54" s="366"/>
    </row>
    <row r="55" spans="1:33" s="365" customFormat="1" ht="13.5" customHeight="1">
      <c r="A55" s="367"/>
      <c r="F55" s="369"/>
      <c r="G55" s="369"/>
      <c r="AG55" s="366"/>
    </row>
    <row r="56" spans="1:33" s="365" customFormat="1" ht="13.5" customHeight="1">
      <c r="A56" s="367"/>
      <c r="AG56" s="366"/>
    </row>
    <row r="57" spans="1:33" s="365" customFormat="1" ht="13.5" customHeight="1">
      <c r="A57" s="367"/>
      <c r="AG57" s="366"/>
    </row>
    <row r="58" spans="1:33" s="365" customFormat="1" ht="13.5" customHeight="1">
      <c r="A58" s="367"/>
      <c r="AG58" s="366"/>
    </row>
    <row r="59" spans="1:33" s="365" customFormat="1" ht="13.5" customHeight="1">
      <c r="A59" s="367"/>
      <c r="AG59" s="366"/>
    </row>
    <row r="60" spans="1:33" s="365" customFormat="1" ht="13.5" customHeight="1">
      <c r="A60" s="367"/>
      <c r="AG60" s="366"/>
    </row>
    <row r="61" spans="1:33" s="365" customFormat="1" ht="13.5" customHeight="1">
      <c r="A61" s="367"/>
      <c r="AG61" s="366"/>
    </row>
    <row r="62" spans="1:33" s="365" customFormat="1" ht="13.5" customHeight="1">
      <c r="A62" s="367"/>
      <c r="AG62" s="366"/>
    </row>
    <row r="63" spans="1:33" s="365" customFormat="1" ht="13.5" customHeight="1">
      <c r="AG63" s="366"/>
    </row>
  </sheetData>
  <mergeCells count="550">
    <mergeCell ref="A43:C43"/>
    <mergeCell ref="R43:T43"/>
    <mergeCell ref="A44:C44"/>
    <mergeCell ref="R44:T44"/>
    <mergeCell ref="A47:C47"/>
    <mergeCell ref="R47:T47"/>
    <mergeCell ref="A48:C48"/>
    <mergeCell ref="R48:T48"/>
    <mergeCell ref="A45:C45"/>
    <mergeCell ref="R45:T45"/>
    <mergeCell ref="A46:C46"/>
    <mergeCell ref="R46:T46"/>
    <mergeCell ref="AD40:AE40"/>
    <mergeCell ref="T41:U41"/>
    <mergeCell ref="V41:W41"/>
    <mergeCell ref="X41:Y41"/>
    <mergeCell ref="Z41:AA41"/>
    <mergeCell ref="B41:C41"/>
    <mergeCell ref="D41:E41"/>
    <mergeCell ref="F41:G41"/>
    <mergeCell ref="H41:I41"/>
    <mergeCell ref="AB41:AC41"/>
    <mergeCell ref="AD41:AE41"/>
    <mergeCell ref="T40:U40"/>
    <mergeCell ref="V40:W40"/>
    <mergeCell ref="J41:K41"/>
    <mergeCell ref="L41:M41"/>
    <mergeCell ref="N41:O41"/>
    <mergeCell ref="R41:S41"/>
    <mergeCell ref="X40:Y40"/>
    <mergeCell ref="Z40:AA40"/>
    <mergeCell ref="B40:C40"/>
    <mergeCell ref="D40:E40"/>
    <mergeCell ref="F40:G40"/>
    <mergeCell ref="H40:I40"/>
    <mergeCell ref="J40:K40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J39:K39"/>
    <mergeCell ref="L39:M39"/>
    <mergeCell ref="N39:O39"/>
    <mergeCell ref="R39:S39"/>
    <mergeCell ref="J38:K38"/>
    <mergeCell ref="L38:M38"/>
    <mergeCell ref="R38:S38"/>
    <mergeCell ref="AB40:AC40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L40:M40"/>
    <mergeCell ref="N40:O40"/>
    <mergeCell ref="R40:S40"/>
    <mergeCell ref="AB38:AC38"/>
    <mergeCell ref="AD36:AE36"/>
    <mergeCell ref="T37:U37"/>
    <mergeCell ref="V37:W37"/>
    <mergeCell ref="X37:Y37"/>
    <mergeCell ref="Z37:AA37"/>
    <mergeCell ref="T36:U36"/>
    <mergeCell ref="V36:W36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X36:Y36"/>
    <mergeCell ref="Z36:AA36"/>
    <mergeCell ref="B36:C36"/>
    <mergeCell ref="D36:E36"/>
    <mergeCell ref="F36:G36"/>
    <mergeCell ref="H36:I36"/>
    <mergeCell ref="J36:K36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D35:AE35"/>
    <mergeCell ref="J35:K35"/>
    <mergeCell ref="L35:M35"/>
    <mergeCell ref="N35:O35"/>
    <mergeCell ref="R35:S35"/>
    <mergeCell ref="J34:K34"/>
    <mergeCell ref="L34:M34"/>
    <mergeCell ref="R34:S34"/>
    <mergeCell ref="AB36:AC36"/>
    <mergeCell ref="B35:C35"/>
    <mergeCell ref="D35:E35"/>
    <mergeCell ref="F35:G35"/>
    <mergeCell ref="H35:I35"/>
    <mergeCell ref="B34:C34"/>
    <mergeCell ref="D34:E34"/>
    <mergeCell ref="F34:G34"/>
    <mergeCell ref="H34:I34"/>
    <mergeCell ref="N34:O34"/>
    <mergeCell ref="L36:M36"/>
    <mergeCell ref="N36:O36"/>
    <mergeCell ref="R36:S36"/>
    <mergeCell ref="AB34:AC34"/>
    <mergeCell ref="AD32:AE32"/>
    <mergeCell ref="T33:U33"/>
    <mergeCell ref="V33:W33"/>
    <mergeCell ref="X33:Y33"/>
    <mergeCell ref="Z33:AA33"/>
    <mergeCell ref="T32:U32"/>
    <mergeCell ref="V32:W32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X32:Y32"/>
    <mergeCell ref="Z32:AA32"/>
    <mergeCell ref="B32:C32"/>
    <mergeCell ref="D32:E32"/>
    <mergeCell ref="F32:G32"/>
    <mergeCell ref="H32:I32"/>
    <mergeCell ref="J32:K32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D31:AE31"/>
    <mergeCell ref="J31:K31"/>
    <mergeCell ref="L31:M31"/>
    <mergeCell ref="N31:O31"/>
    <mergeCell ref="R31:S31"/>
    <mergeCell ref="J30:K30"/>
    <mergeCell ref="L30:M30"/>
    <mergeCell ref="R30:S30"/>
    <mergeCell ref="AB32:AC32"/>
    <mergeCell ref="B31:C31"/>
    <mergeCell ref="D31:E31"/>
    <mergeCell ref="F31:G31"/>
    <mergeCell ref="H31:I31"/>
    <mergeCell ref="B30:C30"/>
    <mergeCell ref="D30:E30"/>
    <mergeCell ref="F30:G30"/>
    <mergeCell ref="H30:I30"/>
    <mergeCell ref="N30:O30"/>
    <mergeCell ref="L32:M32"/>
    <mergeCell ref="N32:O32"/>
    <mergeCell ref="R32:S32"/>
    <mergeCell ref="AB30:AC30"/>
    <mergeCell ref="AD28:AE28"/>
    <mergeCell ref="T29:U29"/>
    <mergeCell ref="V29:W29"/>
    <mergeCell ref="X29:Y29"/>
    <mergeCell ref="Z29:AA29"/>
    <mergeCell ref="T28:U28"/>
    <mergeCell ref="V28:W28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X28:Y28"/>
    <mergeCell ref="Z28:AA28"/>
    <mergeCell ref="B28:C28"/>
    <mergeCell ref="D28:E28"/>
    <mergeCell ref="F28:G28"/>
    <mergeCell ref="H28:I28"/>
    <mergeCell ref="J28:K28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D27:AE27"/>
    <mergeCell ref="J27:K27"/>
    <mergeCell ref="L27:M27"/>
    <mergeCell ref="N27:O27"/>
    <mergeCell ref="R27:S27"/>
    <mergeCell ref="J26:K26"/>
    <mergeCell ref="L26:M26"/>
    <mergeCell ref="R26:S26"/>
    <mergeCell ref="AB28:AC28"/>
    <mergeCell ref="B27:C27"/>
    <mergeCell ref="D27:E27"/>
    <mergeCell ref="F27:G27"/>
    <mergeCell ref="H27:I27"/>
    <mergeCell ref="B26:C26"/>
    <mergeCell ref="D26:E26"/>
    <mergeCell ref="F26:G26"/>
    <mergeCell ref="H26:I26"/>
    <mergeCell ref="N26:O26"/>
    <mergeCell ref="L28:M28"/>
    <mergeCell ref="N28:O28"/>
    <mergeCell ref="R28:S28"/>
    <mergeCell ref="AB26:AC26"/>
    <mergeCell ref="AD24:AE24"/>
    <mergeCell ref="T25:U25"/>
    <mergeCell ref="V25:W25"/>
    <mergeCell ref="X25:Y25"/>
    <mergeCell ref="Z25:AA25"/>
    <mergeCell ref="T24:U24"/>
    <mergeCell ref="V24:W24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X24:Y24"/>
    <mergeCell ref="Z24:AA24"/>
    <mergeCell ref="B24:C24"/>
    <mergeCell ref="D24:E24"/>
    <mergeCell ref="F24:G24"/>
    <mergeCell ref="H24:I24"/>
    <mergeCell ref="J24:K24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D23:AE23"/>
    <mergeCell ref="J23:K23"/>
    <mergeCell ref="L23:M23"/>
    <mergeCell ref="N23:O23"/>
    <mergeCell ref="R23:S23"/>
    <mergeCell ref="J22:K22"/>
    <mergeCell ref="L22:M22"/>
    <mergeCell ref="R22:S22"/>
    <mergeCell ref="AB24:AC24"/>
    <mergeCell ref="B23:C23"/>
    <mergeCell ref="D23:E23"/>
    <mergeCell ref="F23:G23"/>
    <mergeCell ref="H23:I23"/>
    <mergeCell ref="B22:C22"/>
    <mergeCell ref="D22:E22"/>
    <mergeCell ref="F22:G22"/>
    <mergeCell ref="H22:I22"/>
    <mergeCell ref="N22:O22"/>
    <mergeCell ref="L24:M24"/>
    <mergeCell ref="N24:O24"/>
    <mergeCell ref="R24:S24"/>
    <mergeCell ref="AB22:AC22"/>
    <mergeCell ref="AD20:AE20"/>
    <mergeCell ref="T21:U21"/>
    <mergeCell ref="V21:W21"/>
    <mergeCell ref="X21:Y21"/>
    <mergeCell ref="Z21:AA21"/>
    <mergeCell ref="T20:U20"/>
    <mergeCell ref="V20:W20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X20:Y20"/>
    <mergeCell ref="Z20:AA20"/>
    <mergeCell ref="B20:C20"/>
    <mergeCell ref="D20:E20"/>
    <mergeCell ref="F20:G20"/>
    <mergeCell ref="H20:I20"/>
    <mergeCell ref="J20:K20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D19:AE19"/>
    <mergeCell ref="J19:K19"/>
    <mergeCell ref="L19:M19"/>
    <mergeCell ref="N19:O19"/>
    <mergeCell ref="R19:S19"/>
    <mergeCell ref="J18:K18"/>
    <mergeCell ref="L18:M18"/>
    <mergeCell ref="R18:S18"/>
    <mergeCell ref="AB20:AC20"/>
    <mergeCell ref="B19:C19"/>
    <mergeCell ref="D19:E19"/>
    <mergeCell ref="F19:G19"/>
    <mergeCell ref="H19:I19"/>
    <mergeCell ref="B18:C18"/>
    <mergeCell ref="D18:E18"/>
    <mergeCell ref="F18:G18"/>
    <mergeCell ref="H18:I18"/>
    <mergeCell ref="N18:O18"/>
    <mergeCell ref="L20:M20"/>
    <mergeCell ref="N20:O20"/>
    <mergeCell ref="R20:S20"/>
    <mergeCell ref="AB18:AC18"/>
    <mergeCell ref="AD16:AE16"/>
    <mergeCell ref="T17:U17"/>
    <mergeCell ref="V17:W17"/>
    <mergeCell ref="X17:Y17"/>
    <mergeCell ref="Z17:AA17"/>
    <mergeCell ref="T16:U16"/>
    <mergeCell ref="V16:W16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X16:Y16"/>
    <mergeCell ref="Z16:AA16"/>
    <mergeCell ref="B16:C16"/>
    <mergeCell ref="D16:E16"/>
    <mergeCell ref="F16:G16"/>
    <mergeCell ref="H16:I16"/>
    <mergeCell ref="J16:K16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D15:AE15"/>
    <mergeCell ref="J15:K15"/>
    <mergeCell ref="L15:M15"/>
    <mergeCell ref="N15:O15"/>
    <mergeCell ref="R15:S15"/>
    <mergeCell ref="J14:K14"/>
    <mergeCell ref="L14:M14"/>
    <mergeCell ref="R14:S14"/>
    <mergeCell ref="AB16:AC16"/>
    <mergeCell ref="B15:C15"/>
    <mergeCell ref="D15:E15"/>
    <mergeCell ref="F15:G15"/>
    <mergeCell ref="H15:I15"/>
    <mergeCell ref="B14:C14"/>
    <mergeCell ref="D14:E14"/>
    <mergeCell ref="F14:G14"/>
    <mergeCell ref="H14:I14"/>
    <mergeCell ref="N14:O14"/>
    <mergeCell ref="L16:M16"/>
    <mergeCell ref="N16:O16"/>
    <mergeCell ref="R16:S16"/>
    <mergeCell ref="AB14:AC14"/>
    <mergeCell ref="AD12:AE12"/>
    <mergeCell ref="T13:U13"/>
    <mergeCell ref="V13:W13"/>
    <mergeCell ref="X13:Y13"/>
    <mergeCell ref="Z13:AA13"/>
    <mergeCell ref="T12:U12"/>
    <mergeCell ref="V12:W12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X12:Y12"/>
    <mergeCell ref="Z12:AA12"/>
    <mergeCell ref="B12:C12"/>
    <mergeCell ref="D12:E12"/>
    <mergeCell ref="F12:G12"/>
    <mergeCell ref="H12:I12"/>
    <mergeCell ref="J12:K12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D11:AE11"/>
    <mergeCell ref="J11:K11"/>
    <mergeCell ref="L11:M11"/>
    <mergeCell ref="N11:O11"/>
    <mergeCell ref="R11:S11"/>
    <mergeCell ref="J10:K10"/>
    <mergeCell ref="L10:M10"/>
    <mergeCell ref="R10:S10"/>
    <mergeCell ref="AB12:AC12"/>
    <mergeCell ref="B11:C11"/>
    <mergeCell ref="D11:E11"/>
    <mergeCell ref="F11:G11"/>
    <mergeCell ref="H11:I11"/>
    <mergeCell ref="B10:C10"/>
    <mergeCell ref="D10:E10"/>
    <mergeCell ref="F10:G10"/>
    <mergeCell ref="H10:I10"/>
    <mergeCell ref="N10:O10"/>
    <mergeCell ref="L12:M12"/>
    <mergeCell ref="N12:O12"/>
    <mergeCell ref="R12:S12"/>
    <mergeCell ref="AB10:AC10"/>
    <mergeCell ref="AD8:AE8"/>
    <mergeCell ref="T9:U9"/>
    <mergeCell ref="V9:W9"/>
    <mergeCell ref="X9:Y9"/>
    <mergeCell ref="Z9:AA9"/>
    <mergeCell ref="T8:U8"/>
    <mergeCell ref="V8:W8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X8:Y8"/>
    <mergeCell ref="Z8:AA8"/>
    <mergeCell ref="B8:C8"/>
    <mergeCell ref="D8:E8"/>
    <mergeCell ref="F8:G8"/>
    <mergeCell ref="H8:I8"/>
    <mergeCell ref="J8:K8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D7:AE7"/>
    <mergeCell ref="J7:K7"/>
    <mergeCell ref="L7:M7"/>
    <mergeCell ref="N7:O7"/>
    <mergeCell ref="R7:S7"/>
    <mergeCell ref="J6:K6"/>
    <mergeCell ref="L6:M6"/>
    <mergeCell ref="R6:S6"/>
    <mergeCell ref="AB8:AC8"/>
    <mergeCell ref="B7:C7"/>
    <mergeCell ref="D7:E7"/>
    <mergeCell ref="F7:G7"/>
    <mergeCell ref="H7:I7"/>
    <mergeCell ref="B6:C6"/>
    <mergeCell ref="D6:E6"/>
    <mergeCell ref="F6:G6"/>
    <mergeCell ref="H6:I6"/>
    <mergeCell ref="N6:O6"/>
    <mergeCell ref="L8:M8"/>
    <mergeCell ref="N8:O8"/>
    <mergeCell ref="R8:S8"/>
    <mergeCell ref="AB6:AC6"/>
    <mergeCell ref="AB5:AC5"/>
    <mergeCell ref="AD5:AE5"/>
    <mergeCell ref="J5:K5"/>
    <mergeCell ref="L5:M5"/>
    <mergeCell ref="N5:O5"/>
    <mergeCell ref="R5:S5"/>
    <mergeCell ref="X4:Y4"/>
    <mergeCell ref="Z4:AA4"/>
    <mergeCell ref="B4:C4"/>
    <mergeCell ref="D4:E4"/>
    <mergeCell ref="F4:G4"/>
    <mergeCell ref="H4:I4"/>
    <mergeCell ref="T5:U5"/>
    <mergeCell ref="V5:W5"/>
    <mergeCell ref="X5:Y5"/>
    <mergeCell ref="Z5:AA5"/>
    <mergeCell ref="T4:U4"/>
    <mergeCell ref="V4:W4"/>
    <mergeCell ref="B5:C5"/>
    <mergeCell ref="D5:E5"/>
    <mergeCell ref="F5:G5"/>
    <mergeCell ref="H5:I5"/>
    <mergeCell ref="J4:K4"/>
    <mergeCell ref="L4:M4"/>
    <mergeCell ref="N4:O4"/>
    <mergeCell ref="R4:S4"/>
    <mergeCell ref="A1:AE1"/>
    <mergeCell ref="A2:AE2"/>
    <mergeCell ref="B3:D3"/>
    <mergeCell ref="F3:G3"/>
    <mergeCell ref="H3:J3"/>
    <mergeCell ref="R3:AE3"/>
    <mergeCell ref="AB4:AC4"/>
    <mergeCell ref="AD4:AE4"/>
  </mergeCells>
  <phoneticPr fontId="2" type="noConversion"/>
  <printOptions horizontalCentered="1"/>
  <pageMargins left="0.55000000000000004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Q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4.125" style="2" bestFit="1" customWidth="1"/>
    <col min="68" max="68" width="3.25" style="2" bestFit="1" customWidth="1"/>
    <col min="69" max="69" width="4.125" style="2" bestFit="1" customWidth="1"/>
    <col min="70" max="16384" width="9" style="2"/>
  </cols>
  <sheetData>
    <row r="1" spans="1:69" s="7" customFormat="1">
      <c r="A1" s="8" t="s">
        <v>212</v>
      </c>
      <c r="B1" s="12">
        <v>2011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 t="s">
        <v>194</v>
      </c>
      <c r="BP1" s="51" t="s">
        <v>193</v>
      </c>
      <c r="BQ1" s="51" t="s">
        <v>755</v>
      </c>
    </row>
    <row r="2" spans="1:69">
      <c r="A2" s="11">
        <v>1</v>
      </c>
      <c r="B2" s="1" t="s">
        <v>196</v>
      </c>
      <c r="C2" s="1">
        <f>COUNTIF(AJ2:BN2,"出")</f>
        <v>20</v>
      </c>
      <c r="D2" s="25">
        <f>DATE($B$1-1,$A13,D$14)</f>
        <v>40528</v>
      </c>
      <c r="E2" s="15">
        <f t="shared" ref="E2:S2" si="0">DATE($B$1-1,$A13,E$14)</f>
        <v>40529</v>
      </c>
      <c r="F2" s="14">
        <f t="shared" si="0"/>
        <v>40530</v>
      </c>
      <c r="G2" s="14">
        <f t="shared" si="0"/>
        <v>40531</v>
      </c>
      <c r="H2" s="25">
        <f t="shared" si="0"/>
        <v>40532</v>
      </c>
      <c r="I2" s="25">
        <f t="shared" si="0"/>
        <v>40533</v>
      </c>
      <c r="J2" s="25">
        <f t="shared" si="0"/>
        <v>40534</v>
      </c>
      <c r="K2" s="15">
        <f t="shared" si="0"/>
        <v>40535</v>
      </c>
      <c r="L2" s="15">
        <f t="shared" si="0"/>
        <v>40536</v>
      </c>
      <c r="M2" s="14">
        <f t="shared" si="0"/>
        <v>40537</v>
      </c>
      <c r="N2" s="14">
        <f t="shared" si="0"/>
        <v>40538</v>
      </c>
      <c r="O2" s="25">
        <f t="shared" si="0"/>
        <v>40539</v>
      </c>
      <c r="P2" s="25">
        <f t="shared" si="0"/>
        <v>40540</v>
      </c>
      <c r="Q2" s="25">
        <f t="shared" si="0"/>
        <v>40541</v>
      </c>
      <c r="R2" s="25">
        <f t="shared" si="0"/>
        <v>40542</v>
      </c>
      <c r="S2" s="14">
        <f t="shared" si="0"/>
        <v>40543</v>
      </c>
      <c r="T2" s="16">
        <f>DATE($B$1,$A2,T$14)</f>
        <v>40544</v>
      </c>
      <c r="U2" s="14">
        <f t="shared" ref="U2:AH13" si="1">DATE($B$1,$A2,U$14)</f>
        <v>40545</v>
      </c>
      <c r="V2" s="14">
        <f t="shared" si="1"/>
        <v>40546</v>
      </c>
      <c r="W2" s="14">
        <f t="shared" si="1"/>
        <v>40547</v>
      </c>
      <c r="X2" s="15">
        <f t="shared" si="1"/>
        <v>40548</v>
      </c>
      <c r="Y2" s="25">
        <f t="shared" si="1"/>
        <v>40549</v>
      </c>
      <c r="Z2" s="15">
        <f t="shared" si="1"/>
        <v>40550</v>
      </c>
      <c r="AA2" s="15">
        <f t="shared" si="1"/>
        <v>40551</v>
      </c>
      <c r="AB2" s="14">
        <f t="shared" si="1"/>
        <v>40552</v>
      </c>
      <c r="AC2" s="25">
        <f t="shared" si="1"/>
        <v>40553</v>
      </c>
      <c r="AD2" s="25">
        <f t="shared" si="1"/>
        <v>40554</v>
      </c>
      <c r="AE2" s="25">
        <f t="shared" si="1"/>
        <v>40555</v>
      </c>
      <c r="AF2" s="25">
        <f t="shared" si="1"/>
        <v>40556</v>
      </c>
      <c r="AG2" s="15">
        <f t="shared" si="1"/>
        <v>40557</v>
      </c>
      <c r="AH2" s="14">
        <f t="shared" si="1"/>
        <v>40558</v>
      </c>
      <c r="AJ2" s="25" t="s">
        <v>209</v>
      </c>
      <c r="AK2" s="15" t="s">
        <v>209</v>
      </c>
      <c r="AL2" s="14" t="s">
        <v>194</v>
      </c>
      <c r="AM2" s="14" t="s">
        <v>194</v>
      </c>
      <c r="AN2" s="25" t="s">
        <v>209</v>
      </c>
      <c r="AO2" s="25" t="s">
        <v>209</v>
      </c>
      <c r="AP2" s="25" t="s">
        <v>209</v>
      </c>
      <c r="AQ2" s="15" t="s">
        <v>209</v>
      </c>
      <c r="AR2" s="15" t="s">
        <v>209</v>
      </c>
      <c r="AS2" s="14" t="s">
        <v>194</v>
      </c>
      <c r="AT2" s="14" t="s">
        <v>194</v>
      </c>
      <c r="AU2" s="25" t="s">
        <v>209</v>
      </c>
      <c r="AV2" s="25" t="s">
        <v>209</v>
      </c>
      <c r="AW2" s="25" t="s">
        <v>209</v>
      </c>
      <c r="AX2" s="25" t="s">
        <v>209</v>
      </c>
      <c r="AY2" s="14" t="s">
        <v>194</v>
      </c>
      <c r="AZ2" s="16" t="s">
        <v>193</v>
      </c>
      <c r="BA2" s="14" t="s">
        <v>194</v>
      </c>
      <c r="BB2" s="14" t="s">
        <v>194</v>
      </c>
      <c r="BC2" s="14" t="s">
        <v>194</v>
      </c>
      <c r="BD2" s="15" t="s">
        <v>209</v>
      </c>
      <c r="BE2" s="25" t="s">
        <v>209</v>
      </c>
      <c r="BF2" s="15" t="s">
        <v>209</v>
      </c>
      <c r="BG2" s="15" t="s">
        <v>209</v>
      </c>
      <c r="BH2" s="14" t="s">
        <v>194</v>
      </c>
      <c r="BI2" s="25" t="s">
        <v>209</v>
      </c>
      <c r="BJ2" s="25" t="s">
        <v>209</v>
      </c>
      <c r="BK2" s="25" t="s">
        <v>209</v>
      </c>
      <c r="BL2" s="25" t="s">
        <v>209</v>
      </c>
      <c r="BM2" s="15" t="s">
        <v>209</v>
      </c>
      <c r="BN2" s="14" t="s">
        <v>194</v>
      </c>
      <c r="BO2" s="2">
        <f>COUNTIF(AJ2:BN2,"休")</f>
        <v>10</v>
      </c>
      <c r="BP2" s="2">
        <f>COUNTIF(AJ2:BN2,"节")</f>
        <v>1</v>
      </c>
      <c r="BQ2" s="18">
        <f t="shared" ref="BQ2:BQ13" si="2">C2*8</f>
        <v>160</v>
      </c>
    </row>
    <row r="3" spans="1:69">
      <c r="A3" s="11">
        <v>2</v>
      </c>
      <c r="B3" s="1" t="s">
        <v>197</v>
      </c>
      <c r="C3" s="1">
        <f t="shared" ref="C3:C13" si="3">COUNTIF(AJ3:BN3,"出")</f>
        <v>19</v>
      </c>
      <c r="D3" s="14">
        <f>DATE($B$1,$A2,D$14)</f>
        <v>40559</v>
      </c>
      <c r="E3" s="25">
        <f t="shared" ref="E3:S13" si="4">DATE($B$1,$A2,E$14)</f>
        <v>40560</v>
      </c>
      <c r="F3" s="25">
        <f t="shared" si="4"/>
        <v>40561</v>
      </c>
      <c r="G3" s="25">
        <f t="shared" si="4"/>
        <v>40562</v>
      </c>
      <c r="H3" s="25">
        <f t="shared" si="4"/>
        <v>40563</v>
      </c>
      <c r="I3" s="25">
        <f t="shared" si="4"/>
        <v>40564</v>
      </c>
      <c r="J3" s="25">
        <f t="shared" si="4"/>
        <v>40565</v>
      </c>
      <c r="K3" s="14">
        <f t="shared" si="4"/>
        <v>40566</v>
      </c>
      <c r="L3" s="25">
        <f t="shared" si="4"/>
        <v>40567</v>
      </c>
      <c r="M3" s="25">
        <f t="shared" si="4"/>
        <v>40568</v>
      </c>
      <c r="N3" s="25">
        <f t="shared" si="4"/>
        <v>40569</v>
      </c>
      <c r="O3" s="25">
        <f t="shared" si="4"/>
        <v>40570</v>
      </c>
      <c r="P3" s="25">
        <f t="shared" si="4"/>
        <v>40571</v>
      </c>
      <c r="Q3" s="25">
        <f t="shared" si="4"/>
        <v>40572</v>
      </c>
      <c r="R3" s="14">
        <f t="shared" si="4"/>
        <v>40573</v>
      </c>
      <c r="S3" s="14">
        <f t="shared" si="4"/>
        <v>40574</v>
      </c>
      <c r="T3" s="14">
        <f t="shared" ref="T3:T13" si="5">DATE($B$1,$A3,T$14)</f>
        <v>40575</v>
      </c>
      <c r="U3" s="16">
        <f t="shared" si="1"/>
        <v>40576</v>
      </c>
      <c r="V3" s="16">
        <f t="shared" si="1"/>
        <v>40577</v>
      </c>
      <c r="W3" s="16">
        <f t="shared" si="1"/>
        <v>40578</v>
      </c>
      <c r="X3" s="14">
        <f t="shared" si="1"/>
        <v>40579</v>
      </c>
      <c r="Y3" s="14">
        <f t="shared" si="1"/>
        <v>40580</v>
      </c>
      <c r="Z3" s="14">
        <f t="shared" si="1"/>
        <v>40581</v>
      </c>
      <c r="AA3" s="25">
        <f t="shared" si="1"/>
        <v>40582</v>
      </c>
      <c r="AB3" s="25">
        <f t="shared" si="1"/>
        <v>40583</v>
      </c>
      <c r="AC3" s="25">
        <f t="shared" si="1"/>
        <v>40584</v>
      </c>
      <c r="AD3" s="25">
        <f t="shared" si="1"/>
        <v>40585</v>
      </c>
      <c r="AE3" s="25">
        <f t="shared" si="1"/>
        <v>40586</v>
      </c>
      <c r="AF3" s="14">
        <f t="shared" si="1"/>
        <v>40587</v>
      </c>
      <c r="AG3" s="25">
        <f t="shared" si="1"/>
        <v>40588</v>
      </c>
      <c r="AH3" s="25">
        <f t="shared" si="1"/>
        <v>40589</v>
      </c>
      <c r="AJ3" s="14" t="s">
        <v>194</v>
      </c>
      <c r="AK3" s="25" t="s">
        <v>209</v>
      </c>
      <c r="AL3" s="25" t="s">
        <v>209</v>
      </c>
      <c r="AM3" s="25" t="s">
        <v>209</v>
      </c>
      <c r="AN3" s="25" t="s">
        <v>209</v>
      </c>
      <c r="AO3" s="25" t="s">
        <v>209</v>
      </c>
      <c r="AP3" s="25" t="s">
        <v>209</v>
      </c>
      <c r="AQ3" s="14" t="s">
        <v>194</v>
      </c>
      <c r="AR3" s="25" t="s">
        <v>209</v>
      </c>
      <c r="AS3" s="25" t="s">
        <v>209</v>
      </c>
      <c r="AT3" s="25" t="s">
        <v>209</v>
      </c>
      <c r="AU3" s="25" t="s">
        <v>209</v>
      </c>
      <c r="AV3" s="25" t="s">
        <v>209</v>
      </c>
      <c r="AW3" s="25" t="s">
        <v>209</v>
      </c>
      <c r="AX3" s="14" t="s">
        <v>194</v>
      </c>
      <c r="AY3" s="14" t="s">
        <v>194</v>
      </c>
      <c r="AZ3" s="14" t="s">
        <v>194</v>
      </c>
      <c r="BA3" s="16" t="s">
        <v>193</v>
      </c>
      <c r="BB3" s="16" t="s">
        <v>193</v>
      </c>
      <c r="BC3" s="16" t="s">
        <v>193</v>
      </c>
      <c r="BD3" s="14" t="s">
        <v>194</v>
      </c>
      <c r="BE3" s="14" t="s">
        <v>194</v>
      </c>
      <c r="BF3" s="14" t="s">
        <v>194</v>
      </c>
      <c r="BG3" s="25" t="s">
        <v>209</v>
      </c>
      <c r="BH3" s="25" t="s">
        <v>209</v>
      </c>
      <c r="BI3" s="25" t="s">
        <v>209</v>
      </c>
      <c r="BJ3" s="25" t="s">
        <v>209</v>
      </c>
      <c r="BK3" s="25" t="s">
        <v>209</v>
      </c>
      <c r="BL3" s="14" t="s">
        <v>194</v>
      </c>
      <c r="BM3" s="25" t="s">
        <v>209</v>
      </c>
      <c r="BN3" s="25" t="s">
        <v>209</v>
      </c>
      <c r="BO3" s="2">
        <f t="shared" ref="BO3:BO13" si="6">COUNTIF(AJ3:BN3,"休")</f>
        <v>9</v>
      </c>
      <c r="BP3" s="2">
        <f t="shared" ref="BP3:BP13" si="7">COUNTIF(AJ3:BN3,"节")</f>
        <v>3</v>
      </c>
      <c r="BQ3" s="18">
        <f t="shared" si="2"/>
        <v>152</v>
      </c>
    </row>
    <row r="4" spans="1:69">
      <c r="A4" s="11">
        <v>3</v>
      </c>
      <c r="B4" s="1" t="s">
        <v>198</v>
      </c>
      <c r="C4" s="1">
        <f t="shared" si="3"/>
        <v>20</v>
      </c>
      <c r="D4" s="25">
        <f t="shared" ref="D4:D13" si="8">DATE($B$1,$A3,D$14)</f>
        <v>40590</v>
      </c>
      <c r="E4" s="25">
        <f t="shared" si="4"/>
        <v>40591</v>
      </c>
      <c r="F4" s="25">
        <f t="shared" si="4"/>
        <v>40592</v>
      </c>
      <c r="G4" s="14">
        <f t="shared" si="4"/>
        <v>40593</v>
      </c>
      <c r="H4" s="14">
        <f t="shared" si="4"/>
        <v>40594</v>
      </c>
      <c r="I4" s="25">
        <f t="shared" si="4"/>
        <v>40595</v>
      </c>
      <c r="J4" s="25">
        <f t="shared" si="4"/>
        <v>40596</v>
      </c>
      <c r="K4" s="25">
        <f t="shared" si="4"/>
        <v>40597</v>
      </c>
      <c r="L4" s="25">
        <f t="shared" si="4"/>
        <v>40598</v>
      </c>
      <c r="M4" s="25">
        <f t="shared" si="4"/>
        <v>40599</v>
      </c>
      <c r="N4" s="14">
        <f t="shared" si="4"/>
        <v>40600</v>
      </c>
      <c r="O4" s="14">
        <f t="shared" si="4"/>
        <v>40601</v>
      </c>
      <c r="P4" s="25">
        <f t="shared" si="4"/>
        <v>40602</v>
      </c>
      <c r="Q4" s="25" t="str">
        <f>IF(DAY(DATE($B$1,$A3,Q$14))=1,"",DATE($B$1,$A3,Q$14))</f>
        <v/>
      </c>
      <c r="R4" s="25"/>
      <c r="S4" s="25"/>
      <c r="T4" s="25">
        <f t="shared" si="5"/>
        <v>40603</v>
      </c>
      <c r="U4" s="25">
        <f t="shared" si="1"/>
        <v>40604</v>
      </c>
      <c r="V4" s="25">
        <f t="shared" si="1"/>
        <v>40605</v>
      </c>
      <c r="W4" s="25">
        <f t="shared" si="1"/>
        <v>40606</v>
      </c>
      <c r="X4" s="25">
        <f t="shared" si="1"/>
        <v>40607</v>
      </c>
      <c r="Y4" s="14">
        <f t="shared" si="1"/>
        <v>40608</v>
      </c>
      <c r="Z4" s="14">
        <f t="shared" si="1"/>
        <v>40609</v>
      </c>
      <c r="AA4" s="14">
        <f t="shared" si="1"/>
        <v>40610</v>
      </c>
      <c r="AB4" s="25">
        <f t="shared" si="1"/>
        <v>40611</v>
      </c>
      <c r="AC4" s="25">
        <f t="shared" si="1"/>
        <v>40612</v>
      </c>
      <c r="AD4" s="25">
        <f t="shared" si="1"/>
        <v>40613</v>
      </c>
      <c r="AE4" s="25">
        <f t="shared" si="1"/>
        <v>40614</v>
      </c>
      <c r="AF4" s="14">
        <f t="shared" si="1"/>
        <v>40615</v>
      </c>
      <c r="AG4" s="25">
        <f t="shared" si="1"/>
        <v>40616</v>
      </c>
      <c r="AH4" s="25">
        <f t="shared" si="1"/>
        <v>40617</v>
      </c>
      <c r="AJ4" s="25" t="s">
        <v>209</v>
      </c>
      <c r="AK4" s="25" t="s">
        <v>209</v>
      </c>
      <c r="AL4" s="25" t="s">
        <v>209</v>
      </c>
      <c r="AM4" s="14" t="s">
        <v>194</v>
      </c>
      <c r="AN4" s="14" t="s">
        <v>194</v>
      </c>
      <c r="AO4" s="25" t="s">
        <v>209</v>
      </c>
      <c r="AP4" s="25" t="s">
        <v>209</v>
      </c>
      <c r="AQ4" s="25" t="s">
        <v>209</v>
      </c>
      <c r="AR4" s="25" t="s">
        <v>209</v>
      </c>
      <c r="AS4" s="25" t="s">
        <v>209</v>
      </c>
      <c r="AT4" s="14" t="s">
        <v>194</v>
      </c>
      <c r="AU4" s="14" t="s">
        <v>194</v>
      </c>
      <c r="AV4" s="25" t="s">
        <v>209</v>
      </c>
      <c r="AW4" s="25"/>
      <c r="AX4" s="25"/>
      <c r="AY4" s="25"/>
      <c r="AZ4" s="25" t="s">
        <v>209</v>
      </c>
      <c r="BA4" s="25" t="s">
        <v>209</v>
      </c>
      <c r="BB4" s="25" t="s">
        <v>209</v>
      </c>
      <c r="BC4" s="25" t="s">
        <v>209</v>
      </c>
      <c r="BD4" s="25" t="s">
        <v>209</v>
      </c>
      <c r="BE4" s="14" t="s">
        <v>194</v>
      </c>
      <c r="BF4" s="14" t="s">
        <v>194</v>
      </c>
      <c r="BG4" s="14" t="s">
        <v>194</v>
      </c>
      <c r="BH4" s="25" t="s">
        <v>209</v>
      </c>
      <c r="BI4" s="25" t="s">
        <v>209</v>
      </c>
      <c r="BJ4" s="25" t="s">
        <v>209</v>
      </c>
      <c r="BK4" s="25" t="s">
        <v>209</v>
      </c>
      <c r="BL4" s="14" t="s">
        <v>194</v>
      </c>
      <c r="BM4" s="25" t="s">
        <v>209</v>
      </c>
      <c r="BN4" s="25" t="s">
        <v>209</v>
      </c>
      <c r="BO4" s="2">
        <f t="shared" si="6"/>
        <v>8</v>
      </c>
      <c r="BP4" s="2">
        <f t="shared" si="7"/>
        <v>0</v>
      </c>
      <c r="BQ4" s="18">
        <f t="shared" si="2"/>
        <v>160</v>
      </c>
    </row>
    <row r="5" spans="1:69">
      <c r="A5" s="11">
        <v>4</v>
      </c>
      <c r="B5" s="1" t="s">
        <v>199</v>
      </c>
      <c r="C5" s="1">
        <f t="shared" si="3"/>
        <v>22</v>
      </c>
      <c r="D5" s="25">
        <f t="shared" si="8"/>
        <v>40618</v>
      </c>
      <c r="E5" s="25">
        <f t="shared" si="4"/>
        <v>40619</v>
      </c>
      <c r="F5" s="25">
        <f t="shared" si="4"/>
        <v>40620</v>
      </c>
      <c r="G5" s="14">
        <f t="shared" si="4"/>
        <v>40621</v>
      </c>
      <c r="H5" s="14">
        <f t="shared" si="4"/>
        <v>40622</v>
      </c>
      <c r="I5" s="25">
        <f t="shared" si="4"/>
        <v>40623</v>
      </c>
      <c r="J5" s="25">
        <f t="shared" si="4"/>
        <v>40624</v>
      </c>
      <c r="K5" s="25">
        <f t="shared" si="4"/>
        <v>40625</v>
      </c>
      <c r="L5" s="25">
        <f t="shared" si="4"/>
        <v>40626</v>
      </c>
      <c r="M5" s="25">
        <f t="shared" si="4"/>
        <v>40627</v>
      </c>
      <c r="N5" s="14">
        <f t="shared" si="4"/>
        <v>40628</v>
      </c>
      <c r="O5" s="14">
        <f t="shared" si="4"/>
        <v>40629</v>
      </c>
      <c r="P5" s="25">
        <f t="shared" si="4"/>
        <v>40630</v>
      </c>
      <c r="Q5" s="25">
        <f t="shared" si="4"/>
        <v>40631</v>
      </c>
      <c r="R5" s="25">
        <f t="shared" si="4"/>
        <v>40632</v>
      </c>
      <c r="S5" s="25">
        <f t="shared" si="4"/>
        <v>40633</v>
      </c>
      <c r="T5" s="25">
        <f t="shared" si="5"/>
        <v>40634</v>
      </c>
      <c r="U5" s="14">
        <f t="shared" si="1"/>
        <v>40635</v>
      </c>
      <c r="V5" s="14">
        <f t="shared" si="1"/>
        <v>40636</v>
      </c>
      <c r="W5" s="14">
        <f t="shared" si="1"/>
        <v>40637</v>
      </c>
      <c r="X5" s="16">
        <f t="shared" si="1"/>
        <v>40638</v>
      </c>
      <c r="Y5" s="25">
        <f t="shared" si="1"/>
        <v>40639</v>
      </c>
      <c r="Z5" s="25">
        <f t="shared" si="1"/>
        <v>40640</v>
      </c>
      <c r="AA5" s="25">
        <f t="shared" si="1"/>
        <v>40641</v>
      </c>
      <c r="AB5" s="25">
        <f t="shared" si="1"/>
        <v>40642</v>
      </c>
      <c r="AC5" s="14">
        <f t="shared" si="1"/>
        <v>40643</v>
      </c>
      <c r="AD5" s="25">
        <f t="shared" si="1"/>
        <v>40644</v>
      </c>
      <c r="AE5" s="25">
        <f t="shared" si="1"/>
        <v>40645</v>
      </c>
      <c r="AF5" s="25">
        <f t="shared" si="1"/>
        <v>40646</v>
      </c>
      <c r="AG5" s="25">
        <f t="shared" si="1"/>
        <v>40647</v>
      </c>
      <c r="AH5" s="25">
        <f t="shared" si="1"/>
        <v>40648</v>
      </c>
      <c r="AJ5" s="25" t="s">
        <v>209</v>
      </c>
      <c r="AK5" s="25" t="s">
        <v>209</v>
      </c>
      <c r="AL5" s="25" t="s">
        <v>209</v>
      </c>
      <c r="AM5" s="14" t="s">
        <v>194</v>
      </c>
      <c r="AN5" s="14" t="s">
        <v>194</v>
      </c>
      <c r="AO5" s="25" t="s">
        <v>209</v>
      </c>
      <c r="AP5" s="25" t="s">
        <v>209</v>
      </c>
      <c r="AQ5" s="25" t="s">
        <v>209</v>
      </c>
      <c r="AR5" s="25" t="s">
        <v>209</v>
      </c>
      <c r="AS5" s="25" t="s">
        <v>209</v>
      </c>
      <c r="AT5" s="14" t="s">
        <v>194</v>
      </c>
      <c r="AU5" s="14" t="s">
        <v>194</v>
      </c>
      <c r="AV5" s="25" t="s">
        <v>209</v>
      </c>
      <c r="AW5" s="25" t="s">
        <v>209</v>
      </c>
      <c r="AX5" s="25" t="s">
        <v>209</v>
      </c>
      <c r="AY5" s="25" t="s">
        <v>209</v>
      </c>
      <c r="AZ5" s="25" t="s">
        <v>209</v>
      </c>
      <c r="BA5" s="14" t="s">
        <v>194</v>
      </c>
      <c r="BB5" s="14" t="s">
        <v>194</v>
      </c>
      <c r="BC5" s="14" t="s">
        <v>194</v>
      </c>
      <c r="BD5" s="16" t="s">
        <v>193</v>
      </c>
      <c r="BE5" s="25" t="s">
        <v>209</v>
      </c>
      <c r="BF5" s="25" t="s">
        <v>209</v>
      </c>
      <c r="BG5" s="25" t="s">
        <v>209</v>
      </c>
      <c r="BH5" s="25" t="s">
        <v>209</v>
      </c>
      <c r="BI5" s="14" t="s">
        <v>194</v>
      </c>
      <c r="BJ5" s="25" t="s">
        <v>209</v>
      </c>
      <c r="BK5" s="25" t="s">
        <v>209</v>
      </c>
      <c r="BL5" s="25" t="s">
        <v>209</v>
      </c>
      <c r="BM5" s="25" t="s">
        <v>209</v>
      </c>
      <c r="BN5" s="25" t="s">
        <v>209</v>
      </c>
      <c r="BO5" s="2">
        <f t="shared" si="6"/>
        <v>8</v>
      </c>
      <c r="BP5" s="2">
        <f t="shared" si="7"/>
        <v>1</v>
      </c>
      <c r="BQ5" s="18">
        <f t="shared" si="2"/>
        <v>176</v>
      </c>
    </row>
    <row r="6" spans="1:69">
      <c r="A6" s="11">
        <v>5</v>
      </c>
      <c r="B6" s="1" t="s">
        <v>200</v>
      </c>
      <c r="C6" s="1">
        <f t="shared" si="3"/>
        <v>19</v>
      </c>
      <c r="D6" s="14">
        <f t="shared" si="8"/>
        <v>40649</v>
      </c>
      <c r="E6" s="14">
        <f t="shared" si="4"/>
        <v>40650</v>
      </c>
      <c r="F6" s="25">
        <f t="shared" si="4"/>
        <v>40651</v>
      </c>
      <c r="G6" s="25">
        <f t="shared" si="4"/>
        <v>40652</v>
      </c>
      <c r="H6" s="25">
        <f t="shared" si="4"/>
        <v>40653</v>
      </c>
      <c r="I6" s="25">
        <f t="shared" si="4"/>
        <v>40654</v>
      </c>
      <c r="J6" s="25">
        <f t="shared" si="4"/>
        <v>40655</v>
      </c>
      <c r="K6" s="14">
        <f t="shared" si="4"/>
        <v>40656</v>
      </c>
      <c r="L6" s="14">
        <f t="shared" si="4"/>
        <v>40657</v>
      </c>
      <c r="M6" s="25">
        <f t="shared" si="4"/>
        <v>40658</v>
      </c>
      <c r="N6" s="25">
        <f t="shared" si="4"/>
        <v>40659</v>
      </c>
      <c r="O6" s="25">
        <f t="shared" si="4"/>
        <v>40660</v>
      </c>
      <c r="P6" s="25">
        <f t="shared" si="4"/>
        <v>40661</v>
      </c>
      <c r="Q6" s="25">
        <f t="shared" si="4"/>
        <v>40662</v>
      </c>
      <c r="R6" s="14">
        <f t="shared" si="4"/>
        <v>40663</v>
      </c>
      <c r="S6" s="25"/>
      <c r="T6" s="16">
        <f t="shared" si="5"/>
        <v>40664</v>
      </c>
      <c r="U6" s="14">
        <f t="shared" si="1"/>
        <v>40665</v>
      </c>
      <c r="V6" s="14">
        <f t="shared" si="1"/>
        <v>40666</v>
      </c>
      <c r="W6" s="14">
        <f t="shared" si="1"/>
        <v>40667</v>
      </c>
      <c r="X6" s="25">
        <f t="shared" si="1"/>
        <v>40668</v>
      </c>
      <c r="Y6" s="25">
        <f t="shared" si="1"/>
        <v>40669</v>
      </c>
      <c r="Z6" s="25">
        <f t="shared" si="1"/>
        <v>40670</v>
      </c>
      <c r="AA6" s="14">
        <f t="shared" si="1"/>
        <v>40671</v>
      </c>
      <c r="AB6" s="25">
        <f t="shared" si="1"/>
        <v>40672</v>
      </c>
      <c r="AC6" s="25">
        <f t="shared" si="1"/>
        <v>40673</v>
      </c>
      <c r="AD6" s="25">
        <f t="shared" si="1"/>
        <v>40674</v>
      </c>
      <c r="AE6" s="25">
        <f t="shared" si="1"/>
        <v>40675</v>
      </c>
      <c r="AF6" s="25">
        <f t="shared" si="1"/>
        <v>40676</v>
      </c>
      <c r="AG6" s="25">
        <f t="shared" si="1"/>
        <v>40677</v>
      </c>
      <c r="AH6" s="14">
        <f t="shared" si="1"/>
        <v>40678</v>
      </c>
      <c r="AJ6" s="14" t="s">
        <v>194</v>
      </c>
      <c r="AK6" s="14" t="s">
        <v>194</v>
      </c>
      <c r="AL6" s="25" t="s">
        <v>209</v>
      </c>
      <c r="AM6" s="25" t="s">
        <v>209</v>
      </c>
      <c r="AN6" s="25" t="s">
        <v>209</v>
      </c>
      <c r="AO6" s="25" t="s">
        <v>209</v>
      </c>
      <c r="AP6" s="25" t="s">
        <v>209</v>
      </c>
      <c r="AQ6" s="14" t="s">
        <v>194</v>
      </c>
      <c r="AR6" s="14" t="s">
        <v>194</v>
      </c>
      <c r="AS6" s="25" t="s">
        <v>209</v>
      </c>
      <c r="AT6" s="25" t="s">
        <v>209</v>
      </c>
      <c r="AU6" s="25" t="s">
        <v>209</v>
      </c>
      <c r="AV6" s="25" t="s">
        <v>209</v>
      </c>
      <c r="AW6" s="25" t="s">
        <v>209</v>
      </c>
      <c r="AX6" s="14" t="s">
        <v>194</v>
      </c>
      <c r="AY6" s="25"/>
      <c r="AZ6" s="16" t="s">
        <v>193</v>
      </c>
      <c r="BA6" s="14" t="s">
        <v>194</v>
      </c>
      <c r="BB6" s="14" t="s">
        <v>194</v>
      </c>
      <c r="BC6" s="14" t="s">
        <v>194</v>
      </c>
      <c r="BD6" s="25" t="s">
        <v>209</v>
      </c>
      <c r="BE6" s="25" t="s">
        <v>209</v>
      </c>
      <c r="BF6" s="25" t="s">
        <v>209</v>
      </c>
      <c r="BG6" s="14" t="s">
        <v>194</v>
      </c>
      <c r="BH6" s="25" t="s">
        <v>209</v>
      </c>
      <c r="BI6" s="25" t="s">
        <v>209</v>
      </c>
      <c r="BJ6" s="25" t="s">
        <v>209</v>
      </c>
      <c r="BK6" s="25" t="s">
        <v>209</v>
      </c>
      <c r="BL6" s="25" t="s">
        <v>209</v>
      </c>
      <c r="BM6" s="25" t="s">
        <v>209</v>
      </c>
      <c r="BN6" s="14" t="s">
        <v>194</v>
      </c>
      <c r="BO6" s="2">
        <f t="shared" si="6"/>
        <v>10</v>
      </c>
      <c r="BP6" s="2">
        <f t="shared" si="7"/>
        <v>1</v>
      </c>
      <c r="BQ6" s="18">
        <f t="shared" si="2"/>
        <v>152</v>
      </c>
    </row>
    <row r="7" spans="1:69" ht="14.25" customHeight="1">
      <c r="A7" s="11">
        <v>6</v>
      </c>
      <c r="B7" s="1" t="s">
        <v>201</v>
      </c>
      <c r="C7" s="1">
        <f t="shared" si="3"/>
        <v>22</v>
      </c>
      <c r="D7" s="25">
        <f t="shared" si="8"/>
        <v>40679</v>
      </c>
      <c r="E7" s="25">
        <f t="shared" si="4"/>
        <v>40680</v>
      </c>
      <c r="F7" s="25">
        <f t="shared" si="4"/>
        <v>40681</v>
      </c>
      <c r="G7" s="25">
        <f t="shared" si="4"/>
        <v>40682</v>
      </c>
      <c r="H7" s="25">
        <f t="shared" si="4"/>
        <v>40683</v>
      </c>
      <c r="I7" s="14">
        <f t="shared" si="4"/>
        <v>40684</v>
      </c>
      <c r="J7" s="14">
        <f t="shared" si="4"/>
        <v>40685</v>
      </c>
      <c r="K7" s="25">
        <f t="shared" si="4"/>
        <v>40686</v>
      </c>
      <c r="L7" s="25">
        <f t="shared" si="4"/>
        <v>40687</v>
      </c>
      <c r="M7" s="25">
        <f t="shared" si="4"/>
        <v>40688</v>
      </c>
      <c r="N7" s="25">
        <f t="shared" si="4"/>
        <v>40689</v>
      </c>
      <c r="O7" s="25">
        <f t="shared" si="4"/>
        <v>40690</v>
      </c>
      <c r="P7" s="14">
        <f t="shared" si="4"/>
        <v>40691</v>
      </c>
      <c r="Q7" s="14">
        <f t="shared" si="4"/>
        <v>40692</v>
      </c>
      <c r="R7" s="25">
        <f t="shared" si="4"/>
        <v>40693</v>
      </c>
      <c r="S7" s="25">
        <f t="shared" si="4"/>
        <v>40694</v>
      </c>
      <c r="T7" s="25">
        <f t="shared" si="5"/>
        <v>40695</v>
      </c>
      <c r="U7" s="25">
        <f t="shared" si="1"/>
        <v>40696</v>
      </c>
      <c r="V7" s="25">
        <f t="shared" si="1"/>
        <v>40697</v>
      </c>
      <c r="W7" s="14">
        <f t="shared" si="1"/>
        <v>40698</v>
      </c>
      <c r="X7" s="14">
        <f t="shared" si="1"/>
        <v>40699</v>
      </c>
      <c r="Y7" s="16">
        <f t="shared" si="1"/>
        <v>40700</v>
      </c>
      <c r="Z7" s="25">
        <f t="shared" si="1"/>
        <v>40701</v>
      </c>
      <c r="AA7" s="25">
        <f t="shared" si="1"/>
        <v>40702</v>
      </c>
      <c r="AB7" s="25">
        <f t="shared" si="1"/>
        <v>40703</v>
      </c>
      <c r="AC7" s="25">
        <f t="shared" si="1"/>
        <v>40704</v>
      </c>
      <c r="AD7" s="14">
        <f t="shared" si="1"/>
        <v>40705</v>
      </c>
      <c r="AE7" s="14">
        <f t="shared" si="1"/>
        <v>40706</v>
      </c>
      <c r="AF7" s="25">
        <f t="shared" si="1"/>
        <v>40707</v>
      </c>
      <c r="AG7" s="25">
        <f t="shared" si="1"/>
        <v>40708</v>
      </c>
      <c r="AH7" s="25">
        <f t="shared" si="1"/>
        <v>40709</v>
      </c>
      <c r="AJ7" s="25" t="s">
        <v>209</v>
      </c>
      <c r="AK7" s="25" t="s">
        <v>209</v>
      </c>
      <c r="AL7" s="25" t="s">
        <v>209</v>
      </c>
      <c r="AM7" s="25" t="s">
        <v>209</v>
      </c>
      <c r="AN7" s="25" t="s">
        <v>209</v>
      </c>
      <c r="AO7" s="14" t="s">
        <v>194</v>
      </c>
      <c r="AP7" s="14" t="s">
        <v>194</v>
      </c>
      <c r="AQ7" s="25" t="s">
        <v>209</v>
      </c>
      <c r="AR7" s="25" t="s">
        <v>209</v>
      </c>
      <c r="AS7" s="25" t="s">
        <v>209</v>
      </c>
      <c r="AT7" s="25" t="s">
        <v>209</v>
      </c>
      <c r="AU7" s="25" t="s">
        <v>209</v>
      </c>
      <c r="AV7" s="14" t="s">
        <v>194</v>
      </c>
      <c r="AW7" s="14" t="s">
        <v>194</v>
      </c>
      <c r="AX7" s="25" t="s">
        <v>209</v>
      </c>
      <c r="AY7" s="25" t="s">
        <v>209</v>
      </c>
      <c r="AZ7" s="25" t="s">
        <v>209</v>
      </c>
      <c r="BA7" s="25" t="s">
        <v>209</v>
      </c>
      <c r="BB7" s="25" t="s">
        <v>209</v>
      </c>
      <c r="BC7" s="14" t="s">
        <v>194</v>
      </c>
      <c r="BD7" s="14" t="s">
        <v>194</v>
      </c>
      <c r="BE7" s="16" t="s">
        <v>193</v>
      </c>
      <c r="BF7" s="25" t="s">
        <v>209</v>
      </c>
      <c r="BG7" s="25" t="s">
        <v>209</v>
      </c>
      <c r="BH7" s="25" t="s">
        <v>209</v>
      </c>
      <c r="BI7" s="25" t="s">
        <v>209</v>
      </c>
      <c r="BJ7" s="14" t="s">
        <v>194</v>
      </c>
      <c r="BK7" s="14" t="s">
        <v>194</v>
      </c>
      <c r="BL7" s="25" t="s">
        <v>209</v>
      </c>
      <c r="BM7" s="25" t="s">
        <v>209</v>
      </c>
      <c r="BN7" s="25" t="s">
        <v>209</v>
      </c>
      <c r="BO7" s="2">
        <f t="shared" si="6"/>
        <v>8</v>
      </c>
      <c r="BP7" s="2">
        <f t="shared" si="7"/>
        <v>1</v>
      </c>
      <c r="BQ7" s="18">
        <f t="shared" si="2"/>
        <v>176</v>
      </c>
    </row>
    <row r="8" spans="1:69" ht="12.75" customHeight="1">
      <c r="A8" s="11">
        <v>7</v>
      </c>
      <c r="B8" s="1" t="s">
        <v>202</v>
      </c>
      <c r="C8" s="1">
        <f t="shared" si="3"/>
        <v>22</v>
      </c>
      <c r="D8" s="25">
        <f t="shared" si="8"/>
        <v>40710</v>
      </c>
      <c r="E8" s="25">
        <f t="shared" si="4"/>
        <v>40711</v>
      </c>
      <c r="F8" s="14">
        <f t="shared" si="4"/>
        <v>40712</v>
      </c>
      <c r="G8" s="14">
        <f t="shared" si="4"/>
        <v>40713</v>
      </c>
      <c r="H8" s="25">
        <f t="shared" si="4"/>
        <v>40714</v>
      </c>
      <c r="I8" s="25">
        <f t="shared" si="4"/>
        <v>40715</v>
      </c>
      <c r="J8" s="25">
        <f t="shared" si="4"/>
        <v>40716</v>
      </c>
      <c r="K8" s="25">
        <f t="shared" si="4"/>
        <v>40717</v>
      </c>
      <c r="L8" s="25">
        <f t="shared" si="4"/>
        <v>40718</v>
      </c>
      <c r="M8" s="14">
        <f t="shared" si="4"/>
        <v>40719</v>
      </c>
      <c r="N8" s="14">
        <f t="shared" si="4"/>
        <v>40720</v>
      </c>
      <c r="O8" s="25">
        <f t="shared" si="4"/>
        <v>40721</v>
      </c>
      <c r="P8" s="25">
        <f t="shared" si="4"/>
        <v>40722</v>
      </c>
      <c r="Q8" s="25">
        <f t="shared" si="4"/>
        <v>40723</v>
      </c>
      <c r="R8" s="25">
        <f t="shared" si="4"/>
        <v>40724</v>
      </c>
      <c r="S8" s="25"/>
      <c r="T8" s="25">
        <f t="shared" si="5"/>
        <v>40725</v>
      </c>
      <c r="U8" s="14">
        <f t="shared" si="1"/>
        <v>40726</v>
      </c>
      <c r="V8" s="14">
        <f t="shared" si="1"/>
        <v>40727</v>
      </c>
      <c r="W8" s="25">
        <f t="shared" si="1"/>
        <v>40728</v>
      </c>
      <c r="X8" s="25">
        <f t="shared" si="1"/>
        <v>40729</v>
      </c>
      <c r="Y8" s="25">
        <f t="shared" si="1"/>
        <v>40730</v>
      </c>
      <c r="Z8" s="25">
        <f t="shared" si="1"/>
        <v>40731</v>
      </c>
      <c r="AA8" s="25">
        <f t="shared" si="1"/>
        <v>40732</v>
      </c>
      <c r="AB8" s="14">
        <f t="shared" si="1"/>
        <v>40733</v>
      </c>
      <c r="AC8" s="14">
        <f t="shared" si="1"/>
        <v>40734</v>
      </c>
      <c r="AD8" s="25">
        <f t="shared" si="1"/>
        <v>40735</v>
      </c>
      <c r="AE8" s="25">
        <f t="shared" si="1"/>
        <v>40736</v>
      </c>
      <c r="AF8" s="25">
        <f t="shared" si="1"/>
        <v>40737</v>
      </c>
      <c r="AG8" s="25">
        <f t="shared" si="1"/>
        <v>40738</v>
      </c>
      <c r="AH8" s="25">
        <f t="shared" si="1"/>
        <v>40739</v>
      </c>
      <c r="AJ8" s="25" t="s">
        <v>209</v>
      </c>
      <c r="AK8" s="25" t="s">
        <v>209</v>
      </c>
      <c r="AL8" s="14" t="s">
        <v>194</v>
      </c>
      <c r="AM8" s="14" t="s">
        <v>194</v>
      </c>
      <c r="AN8" s="25" t="s">
        <v>209</v>
      </c>
      <c r="AO8" s="25" t="s">
        <v>209</v>
      </c>
      <c r="AP8" s="25" t="s">
        <v>209</v>
      </c>
      <c r="AQ8" s="25" t="s">
        <v>209</v>
      </c>
      <c r="AR8" s="25" t="s">
        <v>209</v>
      </c>
      <c r="AS8" s="14" t="s">
        <v>194</v>
      </c>
      <c r="AT8" s="14" t="s">
        <v>194</v>
      </c>
      <c r="AU8" s="25" t="s">
        <v>209</v>
      </c>
      <c r="AV8" s="25" t="s">
        <v>209</v>
      </c>
      <c r="AW8" s="25" t="s">
        <v>209</v>
      </c>
      <c r="AX8" s="25" t="s">
        <v>209</v>
      </c>
      <c r="AY8" s="25"/>
      <c r="AZ8" s="25" t="s">
        <v>209</v>
      </c>
      <c r="BA8" s="14" t="s">
        <v>194</v>
      </c>
      <c r="BB8" s="14" t="s">
        <v>194</v>
      </c>
      <c r="BC8" s="25" t="s">
        <v>209</v>
      </c>
      <c r="BD8" s="25" t="s">
        <v>209</v>
      </c>
      <c r="BE8" s="25" t="s">
        <v>209</v>
      </c>
      <c r="BF8" s="25" t="s">
        <v>209</v>
      </c>
      <c r="BG8" s="25" t="s">
        <v>209</v>
      </c>
      <c r="BH8" s="14" t="s">
        <v>194</v>
      </c>
      <c r="BI8" s="14" t="s">
        <v>194</v>
      </c>
      <c r="BJ8" s="25" t="s">
        <v>209</v>
      </c>
      <c r="BK8" s="25" t="s">
        <v>209</v>
      </c>
      <c r="BL8" s="25" t="s">
        <v>209</v>
      </c>
      <c r="BM8" s="25" t="s">
        <v>209</v>
      </c>
      <c r="BN8" s="25" t="s">
        <v>209</v>
      </c>
      <c r="BO8" s="2">
        <f t="shared" si="6"/>
        <v>8</v>
      </c>
      <c r="BP8" s="2">
        <f t="shared" si="7"/>
        <v>0</v>
      </c>
      <c r="BQ8" s="18">
        <f t="shared" si="2"/>
        <v>176</v>
      </c>
    </row>
    <row r="9" spans="1:69">
      <c r="A9" s="11">
        <v>8</v>
      </c>
      <c r="B9" s="1" t="s">
        <v>203</v>
      </c>
      <c r="C9" s="1">
        <f t="shared" si="3"/>
        <v>21</v>
      </c>
      <c r="D9" s="14">
        <f t="shared" si="8"/>
        <v>40740</v>
      </c>
      <c r="E9" s="14">
        <f t="shared" si="4"/>
        <v>40741</v>
      </c>
      <c r="F9" s="25">
        <f t="shared" si="4"/>
        <v>40742</v>
      </c>
      <c r="G9" s="25">
        <f t="shared" si="4"/>
        <v>40743</v>
      </c>
      <c r="H9" s="25">
        <f t="shared" si="4"/>
        <v>40744</v>
      </c>
      <c r="I9" s="25">
        <f t="shared" si="4"/>
        <v>40745</v>
      </c>
      <c r="J9" s="25">
        <f t="shared" si="4"/>
        <v>40746</v>
      </c>
      <c r="K9" s="14">
        <f t="shared" si="4"/>
        <v>40747</v>
      </c>
      <c r="L9" s="14">
        <f t="shared" si="4"/>
        <v>40748</v>
      </c>
      <c r="M9" s="25">
        <f t="shared" si="4"/>
        <v>40749</v>
      </c>
      <c r="N9" s="25">
        <f t="shared" si="4"/>
        <v>40750</v>
      </c>
      <c r="O9" s="25">
        <f t="shared" si="4"/>
        <v>40751</v>
      </c>
      <c r="P9" s="25">
        <f t="shared" si="4"/>
        <v>40752</v>
      </c>
      <c r="Q9" s="25">
        <f t="shared" si="4"/>
        <v>40753</v>
      </c>
      <c r="R9" s="25">
        <f t="shared" si="4"/>
        <v>40754</v>
      </c>
      <c r="S9" s="14">
        <f t="shared" si="4"/>
        <v>40755</v>
      </c>
      <c r="T9" s="25">
        <f t="shared" si="5"/>
        <v>40756</v>
      </c>
      <c r="U9" s="25">
        <f t="shared" si="1"/>
        <v>40757</v>
      </c>
      <c r="V9" s="25">
        <f t="shared" si="1"/>
        <v>40758</v>
      </c>
      <c r="W9" s="25">
        <f t="shared" si="1"/>
        <v>40759</v>
      </c>
      <c r="X9" s="25">
        <f t="shared" si="1"/>
        <v>40760</v>
      </c>
      <c r="Y9" s="14">
        <f t="shared" si="1"/>
        <v>40761</v>
      </c>
      <c r="Z9" s="14">
        <f t="shared" si="1"/>
        <v>40762</v>
      </c>
      <c r="AA9" s="25">
        <f t="shared" si="1"/>
        <v>40763</v>
      </c>
      <c r="AB9" s="25">
        <f t="shared" si="1"/>
        <v>40764</v>
      </c>
      <c r="AC9" s="25">
        <f t="shared" si="1"/>
        <v>40765</v>
      </c>
      <c r="AD9" s="25">
        <f t="shared" si="1"/>
        <v>40766</v>
      </c>
      <c r="AE9" s="25">
        <f t="shared" si="1"/>
        <v>40767</v>
      </c>
      <c r="AF9" s="14">
        <f t="shared" si="1"/>
        <v>40768</v>
      </c>
      <c r="AG9" s="14">
        <f t="shared" si="1"/>
        <v>40769</v>
      </c>
      <c r="AH9" s="14">
        <f t="shared" si="1"/>
        <v>40770</v>
      </c>
      <c r="AJ9" s="14" t="s">
        <v>194</v>
      </c>
      <c r="AK9" s="14" t="s">
        <v>194</v>
      </c>
      <c r="AL9" s="25" t="s">
        <v>209</v>
      </c>
      <c r="AM9" s="25" t="s">
        <v>209</v>
      </c>
      <c r="AN9" s="25" t="s">
        <v>209</v>
      </c>
      <c r="AO9" s="25" t="s">
        <v>209</v>
      </c>
      <c r="AP9" s="25" t="s">
        <v>209</v>
      </c>
      <c r="AQ9" s="14" t="s">
        <v>194</v>
      </c>
      <c r="AR9" s="14" t="s">
        <v>194</v>
      </c>
      <c r="AS9" s="25" t="s">
        <v>209</v>
      </c>
      <c r="AT9" s="25" t="s">
        <v>209</v>
      </c>
      <c r="AU9" s="25" t="s">
        <v>209</v>
      </c>
      <c r="AV9" s="25" t="s">
        <v>209</v>
      </c>
      <c r="AW9" s="25" t="s">
        <v>209</v>
      </c>
      <c r="AX9" s="25" t="s">
        <v>209</v>
      </c>
      <c r="AY9" s="14" t="s">
        <v>194</v>
      </c>
      <c r="AZ9" s="25" t="s">
        <v>209</v>
      </c>
      <c r="BA9" s="25" t="s">
        <v>209</v>
      </c>
      <c r="BB9" s="25" t="s">
        <v>209</v>
      </c>
      <c r="BC9" s="25" t="s">
        <v>209</v>
      </c>
      <c r="BD9" s="25" t="s">
        <v>209</v>
      </c>
      <c r="BE9" s="14" t="s">
        <v>194</v>
      </c>
      <c r="BF9" s="14" t="s">
        <v>194</v>
      </c>
      <c r="BG9" s="25" t="s">
        <v>209</v>
      </c>
      <c r="BH9" s="25" t="s">
        <v>209</v>
      </c>
      <c r="BI9" s="25" t="s">
        <v>209</v>
      </c>
      <c r="BJ9" s="25" t="s">
        <v>209</v>
      </c>
      <c r="BK9" s="25" t="s">
        <v>209</v>
      </c>
      <c r="BL9" s="14" t="s">
        <v>194</v>
      </c>
      <c r="BM9" s="14" t="s">
        <v>194</v>
      </c>
      <c r="BN9" s="14" t="s">
        <v>194</v>
      </c>
      <c r="BO9" s="2">
        <f t="shared" si="6"/>
        <v>10</v>
      </c>
      <c r="BP9" s="2">
        <f t="shared" si="7"/>
        <v>0</v>
      </c>
      <c r="BQ9" s="18">
        <f t="shared" si="2"/>
        <v>168</v>
      </c>
    </row>
    <row r="10" spans="1:69">
      <c r="A10" s="11">
        <v>9</v>
      </c>
      <c r="B10" s="1" t="s">
        <v>204</v>
      </c>
      <c r="C10" s="1">
        <f t="shared" si="3"/>
        <v>21</v>
      </c>
      <c r="D10" s="14">
        <f t="shared" si="8"/>
        <v>40771</v>
      </c>
      <c r="E10" s="25">
        <f t="shared" si="4"/>
        <v>40772</v>
      </c>
      <c r="F10" s="25">
        <f t="shared" si="4"/>
        <v>40773</v>
      </c>
      <c r="G10" s="25">
        <f t="shared" si="4"/>
        <v>40774</v>
      </c>
      <c r="H10" s="14">
        <f t="shared" si="4"/>
        <v>40775</v>
      </c>
      <c r="I10" s="14">
        <f t="shared" si="4"/>
        <v>40776</v>
      </c>
      <c r="J10" s="25">
        <f t="shared" si="4"/>
        <v>40777</v>
      </c>
      <c r="K10" s="25">
        <f t="shared" si="4"/>
        <v>40778</v>
      </c>
      <c r="L10" s="25">
        <f t="shared" si="4"/>
        <v>40779</v>
      </c>
      <c r="M10" s="25">
        <f t="shared" si="4"/>
        <v>40780</v>
      </c>
      <c r="N10" s="25">
        <f t="shared" si="4"/>
        <v>40781</v>
      </c>
      <c r="O10" s="14">
        <f t="shared" si="4"/>
        <v>40782</v>
      </c>
      <c r="P10" s="14">
        <f t="shared" si="4"/>
        <v>40783</v>
      </c>
      <c r="Q10" s="25">
        <f t="shared" si="4"/>
        <v>40784</v>
      </c>
      <c r="R10" s="25">
        <f t="shared" si="4"/>
        <v>40785</v>
      </c>
      <c r="S10" s="25">
        <f t="shared" si="4"/>
        <v>40786</v>
      </c>
      <c r="T10" s="25">
        <f t="shared" si="5"/>
        <v>40787</v>
      </c>
      <c r="U10" s="25">
        <f t="shared" si="1"/>
        <v>40788</v>
      </c>
      <c r="V10" s="14">
        <f t="shared" si="1"/>
        <v>40789</v>
      </c>
      <c r="W10" s="14">
        <f t="shared" si="1"/>
        <v>40790</v>
      </c>
      <c r="X10" s="25">
        <f t="shared" si="1"/>
        <v>40791</v>
      </c>
      <c r="Y10" s="25">
        <f t="shared" si="1"/>
        <v>40792</v>
      </c>
      <c r="Z10" s="25">
        <f t="shared" si="1"/>
        <v>40793</v>
      </c>
      <c r="AA10" s="25">
        <f t="shared" si="1"/>
        <v>40794</v>
      </c>
      <c r="AB10" s="25">
        <f t="shared" si="1"/>
        <v>40795</v>
      </c>
      <c r="AC10" s="14">
        <f t="shared" si="1"/>
        <v>40796</v>
      </c>
      <c r="AD10" s="14">
        <f t="shared" si="1"/>
        <v>40797</v>
      </c>
      <c r="AE10" s="16">
        <f t="shared" si="1"/>
        <v>40798</v>
      </c>
      <c r="AF10" s="25">
        <f t="shared" si="1"/>
        <v>40799</v>
      </c>
      <c r="AG10" s="25">
        <f t="shared" si="1"/>
        <v>40800</v>
      </c>
      <c r="AH10" s="25">
        <f t="shared" si="1"/>
        <v>40801</v>
      </c>
      <c r="AJ10" s="14" t="s">
        <v>194</v>
      </c>
      <c r="AK10" s="25" t="s">
        <v>209</v>
      </c>
      <c r="AL10" s="25" t="s">
        <v>209</v>
      </c>
      <c r="AM10" s="25" t="s">
        <v>209</v>
      </c>
      <c r="AN10" s="14" t="s">
        <v>194</v>
      </c>
      <c r="AO10" s="14" t="s">
        <v>194</v>
      </c>
      <c r="AP10" s="25" t="s">
        <v>209</v>
      </c>
      <c r="AQ10" s="25" t="s">
        <v>209</v>
      </c>
      <c r="AR10" s="25" t="s">
        <v>209</v>
      </c>
      <c r="AS10" s="25" t="s">
        <v>209</v>
      </c>
      <c r="AT10" s="25" t="s">
        <v>209</v>
      </c>
      <c r="AU10" s="14" t="s">
        <v>194</v>
      </c>
      <c r="AV10" s="14" t="s">
        <v>194</v>
      </c>
      <c r="AW10" s="25" t="s">
        <v>209</v>
      </c>
      <c r="AX10" s="25" t="s">
        <v>209</v>
      </c>
      <c r="AY10" s="25" t="s">
        <v>209</v>
      </c>
      <c r="AZ10" s="25" t="s">
        <v>209</v>
      </c>
      <c r="BA10" s="25" t="s">
        <v>209</v>
      </c>
      <c r="BB10" s="14" t="s">
        <v>194</v>
      </c>
      <c r="BC10" s="14" t="s">
        <v>194</v>
      </c>
      <c r="BD10" s="25" t="s">
        <v>209</v>
      </c>
      <c r="BE10" s="25" t="s">
        <v>209</v>
      </c>
      <c r="BF10" s="25" t="s">
        <v>209</v>
      </c>
      <c r="BG10" s="25" t="s">
        <v>209</v>
      </c>
      <c r="BH10" s="25" t="s">
        <v>209</v>
      </c>
      <c r="BI10" s="14" t="s">
        <v>194</v>
      </c>
      <c r="BJ10" s="14" t="s">
        <v>194</v>
      </c>
      <c r="BK10" s="16" t="s">
        <v>193</v>
      </c>
      <c r="BL10" s="25" t="s">
        <v>209</v>
      </c>
      <c r="BM10" s="25" t="s">
        <v>209</v>
      </c>
      <c r="BN10" s="25" t="s">
        <v>209</v>
      </c>
      <c r="BO10" s="2">
        <f t="shared" si="6"/>
        <v>9</v>
      </c>
      <c r="BP10" s="2">
        <f t="shared" si="7"/>
        <v>1</v>
      </c>
      <c r="BQ10" s="18">
        <f t="shared" si="2"/>
        <v>168</v>
      </c>
    </row>
    <row r="11" spans="1:69">
      <c r="A11" s="11">
        <v>10</v>
      </c>
      <c r="B11" s="1" t="s">
        <v>205</v>
      </c>
      <c r="C11" s="1">
        <f t="shared" si="3"/>
        <v>19</v>
      </c>
      <c r="D11" s="25">
        <f t="shared" si="8"/>
        <v>40802</v>
      </c>
      <c r="E11" s="14">
        <f t="shared" si="4"/>
        <v>40803</v>
      </c>
      <c r="F11" s="14">
        <f t="shared" si="4"/>
        <v>40804</v>
      </c>
      <c r="G11" s="25">
        <f t="shared" si="4"/>
        <v>40805</v>
      </c>
      <c r="H11" s="25">
        <f t="shared" si="4"/>
        <v>40806</v>
      </c>
      <c r="I11" s="25">
        <f t="shared" si="4"/>
        <v>40807</v>
      </c>
      <c r="J11" s="25">
        <f t="shared" si="4"/>
        <v>40808</v>
      </c>
      <c r="K11" s="25">
        <f t="shared" si="4"/>
        <v>40809</v>
      </c>
      <c r="L11" s="14">
        <f t="shared" si="4"/>
        <v>40810</v>
      </c>
      <c r="M11" s="25">
        <f t="shared" si="4"/>
        <v>40811</v>
      </c>
      <c r="N11" s="25">
        <f t="shared" si="4"/>
        <v>40812</v>
      </c>
      <c r="O11" s="25">
        <f t="shared" si="4"/>
        <v>40813</v>
      </c>
      <c r="P11" s="25">
        <f t="shared" si="4"/>
        <v>40814</v>
      </c>
      <c r="Q11" s="25">
        <f t="shared" si="4"/>
        <v>40815</v>
      </c>
      <c r="R11" s="14">
        <f t="shared" si="4"/>
        <v>40816</v>
      </c>
      <c r="S11" s="25"/>
      <c r="T11" s="16">
        <f t="shared" si="5"/>
        <v>40817</v>
      </c>
      <c r="U11" s="16">
        <f t="shared" si="1"/>
        <v>40818</v>
      </c>
      <c r="V11" s="16">
        <f t="shared" si="1"/>
        <v>40819</v>
      </c>
      <c r="W11" s="14">
        <f t="shared" si="1"/>
        <v>40820</v>
      </c>
      <c r="X11" s="14">
        <f t="shared" si="1"/>
        <v>40821</v>
      </c>
      <c r="Y11" s="149">
        <f t="shared" si="1"/>
        <v>40822</v>
      </c>
      <c r="Z11" s="149">
        <f t="shared" si="1"/>
        <v>40823</v>
      </c>
      <c r="AA11" s="149">
        <f t="shared" si="1"/>
        <v>40824</v>
      </c>
      <c r="AB11" s="158">
        <f t="shared" si="1"/>
        <v>40825</v>
      </c>
      <c r="AC11" s="25">
        <f t="shared" si="1"/>
        <v>40826</v>
      </c>
      <c r="AD11" s="25">
        <f t="shared" si="1"/>
        <v>40827</v>
      </c>
      <c r="AE11" s="25">
        <f t="shared" si="1"/>
        <v>40828</v>
      </c>
      <c r="AF11" s="25">
        <f t="shared" si="1"/>
        <v>40829</v>
      </c>
      <c r="AG11" s="25">
        <f t="shared" si="1"/>
        <v>40830</v>
      </c>
      <c r="AH11" s="14">
        <f t="shared" si="1"/>
        <v>40831</v>
      </c>
      <c r="AJ11" s="25" t="s">
        <v>209</v>
      </c>
      <c r="AK11" s="14" t="s">
        <v>194</v>
      </c>
      <c r="AL11" s="14" t="s">
        <v>194</v>
      </c>
      <c r="AM11" s="25" t="s">
        <v>209</v>
      </c>
      <c r="AN11" s="25" t="s">
        <v>209</v>
      </c>
      <c r="AO11" s="25" t="s">
        <v>209</v>
      </c>
      <c r="AP11" s="25" t="s">
        <v>209</v>
      </c>
      <c r="AQ11" s="25" t="s">
        <v>209</v>
      </c>
      <c r="AR11" s="14" t="s">
        <v>194</v>
      </c>
      <c r="AS11" s="25" t="s">
        <v>209</v>
      </c>
      <c r="AT11" s="25" t="s">
        <v>209</v>
      </c>
      <c r="AU11" s="25" t="s">
        <v>209</v>
      </c>
      <c r="AV11" s="25" t="s">
        <v>209</v>
      </c>
      <c r="AW11" s="25" t="s">
        <v>209</v>
      </c>
      <c r="AX11" s="14" t="s">
        <v>194</v>
      </c>
      <c r="AY11" s="25"/>
      <c r="AZ11" s="16" t="s">
        <v>193</v>
      </c>
      <c r="BA11" s="16" t="s">
        <v>193</v>
      </c>
      <c r="BB11" s="16" t="s">
        <v>193</v>
      </c>
      <c r="BC11" s="14" t="s">
        <v>194</v>
      </c>
      <c r="BD11" s="14" t="s">
        <v>194</v>
      </c>
      <c r="BE11" s="149" t="s">
        <v>209</v>
      </c>
      <c r="BF11" s="149" t="s">
        <v>677</v>
      </c>
      <c r="BG11" s="149" t="s">
        <v>677</v>
      </c>
      <c r="BH11" s="158" t="s">
        <v>194</v>
      </c>
      <c r="BI11" s="25" t="s">
        <v>209</v>
      </c>
      <c r="BJ11" s="25" t="s">
        <v>209</v>
      </c>
      <c r="BK11" s="25" t="s">
        <v>209</v>
      </c>
      <c r="BL11" s="25" t="s">
        <v>209</v>
      </c>
      <c r="BM11" s="25" t="s">
        <v>209</v>
      </c>
      <c r="BN11" s="14" t="s">
        <v>194</v>
      </c>
      <c r="BO11" s="2">
        <f t="shared" si="6"/>
        <v>8</v>
      </c>
      <c r="BP11" s="2">
        <f t="shared" si="7"/>
        <v>3</v>
      </c>
      <c r="BQ11" s="18">
        <f t="shared" si="2"/>
        <v>152</v>
      </c>
    </row>
    <row r="12" spans="1:69">
      <c r="A12" s="11">
        <v>11</v>
      </c>
      <c r="B12" s="1" t="s">
        <v>206</v>
      </c>
      <c r="C12" s="1">
        <f t="shared" si="3"/>
        <v>22</v>
      </c>
      <c r="D12" s="14">
        <f t="shared" si="8"/>
        <v>40832</v>
      </c>
      <c r="E12" s="25">
        <f t="shared" si="4"/>
        <v>40833</v>
      </c>
      <c r="F12" s="25">
        <f t="shared" si="4"/>
        <v>40834</v>
      </c>
      <c r="G12" s="25">
        <f t="shared" si="4"/>
        <v>40835</v>
      </c>
      <c r="H12" s="25">
        <f t="shared" si="4"/>
        <v>40836</v>
      </c>
      <c r="I12" s="25">
        <f t="shared" si="4"/>
        <v>40837</v>
      </c>
      <c r="J12" s="14">
        <f t="shared" si="4"/>
        <v>40838</v>
      </c>
      <c r="K12" s="14">
        <f t="shared" si="4"/>
        <v>40839</v>
      </c>
      <c r="L12" s="25">
        <f t="shared" si="4"/>
        <v>40840</v>
      </c>
      <c r="M12" s="25">
        <f t="shared" si="4"/>
        <v>40841</v>
      </c>
      <c r="N12" s="25">
        <f t="shared" si="4"/>
        <v>40842</v>
      </c>
      <c r="O12" s="25">
        <f t="shared" si="4"/>
        <v>40843</v>
      </c>
      <c r="P12" s="25">
        <f t="shared" si="4"/>
        <v>40844</v>
      </c>
      <c r="Q12" s="14">
        <f t="shared" si="4"/>
        <v>40845</v>
      </c>
      <c r="R12" s="14">
        <f t="shared" si="4"/>
        <v>40846</v>
      </c>
      <c r="S12" s="25">
        <f t="shared" si="4"/>
        <v>40847</v>
      </c>
      <c r="T12" s="25">
        <f t="shared" si="5"/>
        <v>40848</v>
      </c>
      <c r="U12" s="25">
        <f t="shared" si="1"/>
        <v>40849</v>
      </c>
      <c r="V12" s="25">
        <f t="shared" si="1"/>
        <v>40850</v>
      </c>
      <c r="W12" s="25">
        <f t="shared" si="1"/>
        <v>40851</v>
      </c>
      <c r="X12" s="14">
        <f t="shared" si="1"/>
        <v>40852</v>
      </c>
      <c r="Y12" s="14">
        <f t="shared" si="1"/>
        <v>40853</v>
      </c>
      <c r="Z12" s="25">
        <f t="shared" si="1"/>
        <v>40854</v>
      </c>
      <c r="AA12" s="25">
        <f t="shared" si="1"/>
        <v>40855</v>
      </c>
      <c r="AB12" s="25">
        <f t="shared" si="1"/>
        <v>40856</v>
      </c>
      <c r="AC12" s="25">
        <f t="shared" si="1"/>
        <v>40857</v>
      </c>
      <c r="AD12" s="25">
        <f t="shared" si="1"/>
        <v>40858</v>
      </c>
      <c r="AE12" s="14">
        <f t="shared" si="1"/>
        <v>40859</v>
      </c>
      <c r="AF12" s="14">
        <f t="shared" si="1"/>
        <v>40860</v>
      </c>
      <c r="AG12" s="25">
        <f t="shared" si="1"/>
        <v>40861</v>
      </c>
      <c r="AH12" s="25">
        <f t="shared" si="1"/>
        <v>40862</v>
      </c>
      <c r="AJ12" s="14" t="s">
        <v>194</v>
      </c>
      <c r="AK12" s="25" t="s">
        <v>209</v>
      </c>
      <c r="AL12" s="25" t="s">
        <v>209</v>
      </c>
      <c r="AM12" s="25" t="s">
        <v>209</v>
      </c>
      <c r="AN12" s="25" t="s">
        <v>209</v>
      </c>
      <c r="AO12" s="25" t="s">
        <v>209</v>
      </c>
      <c r="AP12" s="14" t="s">
        <v>194</v>
      </c>
      <c r="AQ12" s="14" t="s">
        <v>194</v>
      </c>
      <c r="AR12" s="25" t="s">
        <v>209</v>
      </c>
      <c r="AS12" s="25" t="s">
        <v>209</v>
      </c>
      <c r="AT12" s="25" t="s">
        <v>209</v>
      </c>
      <c r="AU12" s="25" t="s">
        <v>209</v>
      </c>
      <c r="AV12" s="25" t="s">
        <v>209</v>
      </c>
      <c r="AW12" s="14" t="s">
        <v>194</v>
      </c>
      <c r="AX12" s="14" t="s">
        <v>194</v>
      </c>
      <c r="AY12" s="25" t="s">
        <v>209</v>
      </c>
      <c r="AZ12" s="25" t="s">
        <v>209</v>
      </c>
      <c r="BA12" s="25" t="s">
        <v>209</v>
      </c>
      <c r="BB12" s="25" t="s">
        <v>209</v>
      </c>
      <c r="BC12" s="25" t="s">
        <v>209</v>
      </c>
      <c r="BD12" s="14" t="s">
        <v>194</v>
      </c>
      <c r="BE12" s="14" t="s">
        <v>194</v>
      </c>
      <c r="BF12" s="25" t="s">
        <v>209</v>
      </c>
      <c r="BG12" s="25" t="s">
        <v>209</v>
      </c>
      <c r="BH12" s="25" t="s">
        <v>209</v>
      </c>
      <c r="BI12" s="25" t="s">
        <v>209</v>
      </c>
      <c r="BJ12" s="25" t="s">
        <v>209</v>
      </c>
      <c r="BK12" s="14" t="s">
        <v>194</v>
      </c>
      <c r="BL12" s="14" t="s">
        <v>194</v>
      </c>
      <c r="BM12" s="25" t="s">
        <v>209</v>
      </c>
      <c r="BN12" s="25" t="s">
        <v>209</v>
      </c>
      <c r="BO12" s="2">
        <f t="shared" si="6"/>
        <v>9</v>
      </c>
      <c r="BP12" s="2">
        <f t="shared" si="7"/>
        <v>0</v>
      </c>
      <c r="BQ12" s="18">
        <f t="shared" si="2"/>
        <v>176</v>
      </c>
    </row>
    <row r="13" spans="1:69">
      <c r="A13" s="11">
        <v>12</v>
      </c>
      <c r="B13" s="1" t="s">
        <v>207</v>
      </c>
      <c r="C13" s="1">
        <f t="shared" si="3"/>
        <v>22</v>
      </c>
      <c r="D13" s="25">
        <f t="shared" si="8"/>
        <v>40863</v>
      </c>
      <c r="E13" s="25">
        <f t="shared" si="4"/>
        <v>40864</v>
      </c>
      <c r="F13" s="25">
        <f t="shared" si="4"/>
        <v>40865</v>
      </c>
      <c r="G13" s="14">
        <f t="shared" si="4"/>
        <v>40866</v>
      </c>
      <c r="H13" s="14">
        <f t="shared" si="4"/>
        <v>40867</v>
      </c>
      <c r="I13" s="25">
        <f t="shared" si="4"/>
        <v>40868</v>
      </c>
      <c r="J13" s="25">
        <f t="shared" si="4"/>
        <v>40869</v>
      </c>
      <c r="K13" s="25">
        <f t="shared" si="4"/>
        <v>40870</v>
      </c>
      <c r="L13" s="25">
        <f t="shared" si="4"/>
        <v>40871</v>
      </c>
      <c r="M13" s="25">
        <f t="shared" si="4"/>
        <v>40872</v>
      </c>
      <c r="N13" s="14">
        <f t="shared" si="4"/>
        <v>40873</v>
      </c>
      <c r="O13" s="14">
        <f t="shared" si="4"/>
        <v>40874</v>
      </c>
      <c r="P13" s="25">
        <f t="shared" si="4"/>
        <v>40875</v>
      </c>
      <c r="Q13" s="25">
        <f t="shared" si="4"/>
        <v>40876</v>
      </c>
      <c r="R13" s="25">
        <f t="shared" si="4"/>
        <v>40877</v>
      </c>
      <c r="S13" s="25"/>
      <c r="T13" s="25">
        <f t="shared" si="5"/>
        <v>40878</v>
      </c>
      <c r="U13" s="25">
        <f t="shared" si="1"/>
        <v>40879</v>
      </c>
      <c r="V13" s="14">
        <f t="shared" si="1"/>
        <v>40880</v>
      </c>
      <c r="W13" s="14">
        <f t="shared" si="1"/>
        <v>40881</v>
      </c>
      <c r="X13" s="25">
        <f t="shared" si="1"/>
        <v>40882</v>
      </c>
      <c r="Y13" s="25">
        <f t="shared" si="1"/>
        <v>40883</v>
      </c>
      <c r="Z13" s="25">
        <f t="shared" si="1"/>
        <v>40884</v>
      </c>
      <c r="AA13" s="25">
        <f t="shared" si="1"/>
        <v>40885</v>
      </c>
      <c r="AB13" s="25">
        <f t="shared" si="1"/>
        <v>40886</v>
      </c>
      <c r="AC13" s="14">
        <f t="shared" si="1"/>
        <v>40887</v>
      </c>
      <c r="AD13" s="14">
        <f t="shared" si="1"/>
        <v>40888</v>
      </c>
      <c r="AE13" s="25">
        <f t="shared" si="1"/>
        <v>40889</v>
      </c>
      <c r="AF13" s="25">
        <f t="shared" si="1"/>
        <v>40890</v>
      </c>
      <c r="AG13" s="25">
        <f t="shared" si="1"/>
        <v>40891</v>
      </c>
      <c r="AH13" s="25">
        <f t="shared" si="1"/>
        <v>40892</v>
      </c>
      <c r="AI13" s="3"/>
      <c r="AJ13" s="25" t="s">
        <v>209</v>
      </c>
      <c r="AK13" s="25" t="s">
        <v>209</v>
      </c>
      <c r="AL13" s="25" t="s">
        <v>209</v>
      </c>
      <c r="AM13" s="14" t="s">
        <v>194</v>
      </c>
      <c r="AN13" s="14" t="s">
        <v>194</v>
      </c>
      <c r="AO13" s="25" t="s">
        <v>209</v>
      </c>
      <c r="AP13" s="25" t="s">
        <v>209</v>
      </c>
      <c r="AQ13" s="25" t="s">
        <v>209</v>
      </c>
      <c r="AR13" s="25" t="s">
        <v>209</v>
      </c>
      <c r="AS13" s="25" t="s">
        <v>209</v>
      </c>
      <c r="AT13" s="14" t="s">
        <v>194</v>
      </c>
      <c r="AU13" s="14" t="s">
        <v>194</v>
      </c>
      <c r="AV13" s="25" t="s">
        <v>209</v>
      </c>
      <c r="AW13" s="25" t="s">
        <v>209</v>
      </c>
      <c r="AX13" s="25" t="s">
        <v>209</v>
      </c>
      <c r="AY13" s="25"/>
      <c r="AZ13" s="25" t="s">
        <v>209</v>
      </c>
      <c r="BA13" s="25" t="s">
        <v>209</v>
      </c>
      <c r="BB13" s="14" t="s">
        <v>194</v>
      </c>
      <c r="BC13" s="14" t="s">
        <v>194</v>
      </c>
      <c r="BD13" s="25" t="s">
        <v>209</v>
      </c>
      <c r="BE13" s="25" t="s">
        <v>209</v>
      </c>
      <c r="BF13" s="25" t="s">
        <v>209</v>
      </c>
      <c r="BG13" s="25" t="s">
        <v>209</v>
      </c>
      <c r="BH13" s="25" t="s">
        <v>209</v>
      </c>
      <c r="BI13" s="14" t="s">
        <v>194</v>
      </c>
      <c r="BJ13" s="14" t="s">
        <v>194</v>
      </c>
      <c r="BK13" s="25" t="s">
        <v>209</v>
      </c>
      <c r="BL13" s="25" t="s">
        <v>209</v>
      </c>
      <c r="BM13" s="25" t="s">
        <v>209</v>
      </c>
      <c r="BN13" s="25" t="s">
        <v>209</v>
      </c>
      <c r="BO13" s="2">
        <f t="shared" si="6"/>
        <v>8</v>
      </c>
      <c r="BP13" s="2">
        <f t="shared" si="7"/>
        <v>0</v>
      </c>
      <c r="BQ13" s="18">
        <f t="shared" si="2"/>
        <v>176</v>
      </c>
    </row>
    <row r="14" spans="1:69">
      <c r="D14" s="18">
        <v>16</v>
      </c>
      <c r="E14" s="18">
        <v>17</v>
      </c>
      <c r="F14" s="18">
        <v>18</v>
      </c>
      <c r="G14" s="18">
        <v>19</v>
      </c>
      <c r="H14" s="18">
        <v>20</v>
      </c>
      <c r="I14" s="18">
        <v>21</v>
      </c>
      <c r="J14" s="18">
        <v>22</v>
      </c>
      <c r="K14" s="18">
        <v>23</v>
      </c>
      <c r="L14" s="18">
        <v>24</v>
      </c>
      <c r="M14" s="18">
        <v>25</v>
      </c>
      <c r="N14" s="18">
        <v>26</v>
      </c>
      <c r="O14" s="18">
        <v>27</v>
      </c>
      <c r="P14" s="18">
        <v>28</v>
      </c>
      <c r="Q14" s="18">
        <v>29</v>
      </c>
      <c r="R14" s="18">
        <v>30</v>
      </c>
      <c r="S14" s="18">
        <v>31</v>
      </c>
      <c r="T14" s="18">
        <v>1</v>
      </c>
      <c r="U14" s="18">
        <v>2</v>
      </c>
      <c r="V14" s="18">
        <v>3</v>
      </c>
      <c r="W14" s="18">
        <v>4</v>
      </c>
      <c r="X14" s="18">
        <v>5</v>
      </c>
      <c r="Y14" s="18">
        <v>6</v>
      </c>
      <c r="Z14" s="18">
        <v>7</v>
      </c>
      <c r="AA14" s="18">
        <v>8</v>
      </c>
      <c r="AB14" s="18">
        <v>9</v>
      </c>
      <c r="AC14" s="18">
        <v>10</v>
      </c>
      <c r="AD14" s="18">
        <v>11</v>
      </c>
      <c r="AE14" s="18">
        <v>12</v>
      </c>
      <c r="AF14" s="18">
        <v>13</v>
      </c>
      <c r="AG14" s="18">
        <v>14</v>
      </c>
      <c r="AH14" s="18">
        <v>15</v>
      </c>
      <c r="AJ14" s="18">
        <v>16</v>
      </c>
      <c r="AK14" s="18">
        <v>17</v>
      </c>
      <c r="AL14" s="18">
        <v>18</v>
      </c>
      <c r="AM14" s="18">
        <v>19</v>
      </c>
      <c r="AN14" s="18">
        <v>20</v>
      </c>
      <c r="AO14" s="18">
        <v>21</v>
      </c>
      <c r="AP14" s="18">
        <v>22</v>
      </c>
      <c r="AQ14" s="18">
        <v>23</v>
      </c>
      <c r="AR14" s="18">
        <v>24</v>
      </c>
      <c r="AS14" s="18">
        <v>25</v>
      </c>
      <c r="AT14" s="18">
        <v>26</v>
      </c>
      <c r="AU14" s="18">
        <v>27</v>
      </c>
      <c r="AV14" s="18">
        <v>28</v>
      </c>
      <c r="AW14" s="18">
        <v>29</v>
      </c>
      <c r="AX14" s="18">
        <v>30</v>
      </c>
      <c r="AY14" s="18">
        <v>31</v>
      </c>
      <c r="AZ14" s="18">
        <v>1</v>
      </c>
      <c r="BA14" s="18">
        <v>2</v>
      </c>
      <c r="BB14" s="18">
        <v>3</v>
      </c>
      <c r="BC14" s="18">
        <v>4</v>
      </c>
      <c r="BD14" s="18">
        <v>5</v>
      </c>
      <c r="BE14" s="18">
        <v>6</v>
      </c>
      <c r="BF14" s="18">
        <v>7</v>
      </c>
      <c r="BG14" s="18">
        <v>8</v>
      </c>
      <c r="BH14" s="18">
        <v>9</v>
      </c>
      <c r="BI14" s="18">
        <v>10</v>
      </c>
      <c r="BJ14" s="18">
        <v>11</v>
      </c>
      <c r="BK14" s="18">
        <v>12</v>
      </c>
      <c r="BL14" s="18">
        <v>13</v>
      </c>
      <c r="BM14" s="18">
        <v>14</v>
      </c>
      <c r="BN14" s="18">
        <v>15</v>
      </c>
    </row>
    <row r="15" spans="1:69">
      <c r="A15" s="20" t="s">
        <v>208</v>
      </c>
      <c r="C15" s="2">
        <f>SUM(C2:C13)</f>
        <v>249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2">
        <f>SUM(BO2:BO13)</f>
        <v>105</v>
      </c>
      <c r="BP15" s="2">
        <f>SUM(BP2:BP13)</f>
        <v>11</v>
      </c>
    </row>
    <row r="17" spans="1:34">
      <c r="A17" s="44" t="s">
        <v>426</v>
      </c>
      <c r="B17" s="131" t="s">
        <v>427</v>
      </c>
      <c r="C17" s="44" t="s">
        <v>428</v>
      </c>
      <c r="AH17" s="2"/>
    </row>
    <row r="18" spans="1:34" ht="12" customHeight="1">
      <c r="A18" s="132" t="s">
        <v>429</v>
      </c>
      <c r="B18" s="133" t="s">
        <v>430</v>
      </c>
      <c r="C18" s="44" t="s">
        <v>428</v>
      </c>
      <c r="AH18" s="2"/>
    </row>
    <row r="19" spans="1:34">
      <c r="A19" s="132" t="s">
        <v>431</v>
      </c>
      <c r="B19" s="133" t="s">
        <v>432</v>
      </c>
      <c r="C19" s="134" t="s">
        <v>433</v>
      </c>
      <c r="M19" s="157"/>
      <c r="AH19" s="2"/>
    </row>
    <row r="20" spans="1:34">
      <c r="A20" s="132" t="s">
        <v>434</v>
      </c>
      <c r="B20" s="133" t="s">
        <v>435</v>
      </c>
      <c r="C20" s="134" t="s">
        <v>433</v>
      </c>
      <c r="AH20" s="2"/>
    </row>
    <row r="21" spans="1:34">
      <c r="A21" s="132" t="s">
        <v>436</v>
      </c>
      <c r="B21" s="133" t="s">
        <v>437</v>
      </c>
      <c r="C21" s="134" t="s">
        <v>433</v>
      </c>
      <c r="AH21" s="2"/>
    </row>
    <row r="22" spans="1:34">
      <c r="A22" s="132" t="s">
        <v>438</v>
      </c>
      <c r="B22" s="133" t="s">
        <v>439</v>
      </c>
      <c r="C22" s="134" t="s">
        <v>433</v>
      </c>
      <c r="AH22" s="2"/>
    </row>
    <row r="23" spans="1:34">
      <c r="A23" s="132" t="s">
        <v>440</v>
      </c>
      <c r="B23" s="133" t="s">
        <v>441</v>
      </c>
      <c r="C23" s="134" t="s">
        <v>433</v>
      </c>
      <c r="AH23" s="2"/>
    </row>
    <row r="24" spans="1:34">
      <c r="A24" s="132" t="s">
        <v>0</v>
      </c>
      <c r="B24" s="133" t="s">
        <v>1</v>
      </c>
      <c r="C24" s="134" t="s">
        <v>433</v>
      </c>
      <c r="AH24" s="2"/>
    </row>
    <row r="25" spans="1:34">
      <c r="A25" s="132" t="s">
        <v>2</v>
      </c>
      <c r="B25" s="133" t="s">
        <v>3</v>
      </c>
      <c r="C25" s="134" t="s">
        <v>433</v>
      </c>
      <c r="AH25" s="2"/>
    </row>
    <row r="26" spans="1:34">
      <c r="A26" s="132" t="s">
        <v>442</v>
      </c>
      <c r="B26" s="133" t="s">
        <v>443</v>
      </c>
      <c r="C26" s="134" t="s">
        <v>433</v>
      </c>
      <c r="AH26" s="2"/>
    </row>
    <row r="27" spans="1:34">
      <c r="A27" s="132" t="s">
        <v>444</v>
      </c>
      <c r="B27" s="133" t="s">
        <v>445</v>
      </c>
      <c r="C27" s="134" t="s">
        <v>433</v>
      </c>
      <c r="AH27" s="2"/>
    </row>
    <row r="28" spans="1:34">
      <c r="A28" s="44" t="s">
        <v>446</v>
      </c>
      <c r="B28" s="135" t="s">
        <v>447</v>
      </c>
      <c r="C28" s="136" t="s">
        <v>448</v>
      </c>
      <c r="AH28" s="2"/>
    </row>
    <row r="29" spans="1:34">
      <c r="A29" s="44" t="s">
        <v>499</v>
      </c>
      <c r="B29" s="135" t="s">
        <v>500</v>
      </c>
      <c r="C29" s="136" t="s">
        <v>448</v>
      </c>
      <c r="AH29" s="2"/>
    </row>
    <row r="30" spans="1:34">
      <c r="A30" s="44" t="s">
        <v>449</v>
      </c>
      <c r="B30" s="135" t="s">
        <v>450</v>
      </c>
      <c r="C30" s="136" t="s">
        <v>448</v>
      </c>
      <c r="AH30" s="2"/>
    </row>
    <row r="31" spans="1:34">
      <c r="A31" s="44" t="s">
        <v>451</v>
      </c>
      <c r="B31" s="135" t="s">
        <v>452</v>
      </c>
      <c r="C31" s="136" t="s">
        <v>453</v>
      </c>
      <c r="AH31" s="2"/>
    </row>
    <row r="32" spans="1:34" ht="12" customHeight="1">
      <c r="A32" s="44" t="s">
        <v>454</v>
      </c>
      <c r="B32" s="135" t="s">
        <v>455</v>
      </c>
      <c r="C32" s="136" t="s">
        <v>453</v>
      </c>
      <c r="AH32" s="2"/>
    </row>
    <row r="33" spans="1:34" ht="12.75">
      <c r="A33" s="44" t="s">
        <v>456</v>
      </c>
      <c r="B33" s="137" t="s">
        <v>457</v>
      </c>
      <c r="C33" s="136" t="s">
        <v>448</v>
      </c>
      <c r="AH33" s="2"/>
    </row>
    <row r="34" spans="1:34" ht="12.75">
      <c r="A34" s="44" t="s">
        <v>458</v>
      </c>
      <c r="B34" s="131" t="s">
        <v>459</v>
      </c>
      <c r="C34" s="136" t="s">
        <v>453</v>
      </c>
      <c r="AH34" s="2"/>
    </row>
    <row r="35" spans="1:34" ht="12" customHeight="1">
      <c r="A35" s="44" t="s">
        <v>460</v>
      </c>
      <c r="B35" s="131" t="s">
        <v>461</v>
      </c>
      <c r="C35" s="136" t="s">
        <v>453</v>
      </c>
      <c r="AH35" s="2"/>
    </row>
    <row r="36" spans="1:34">
      <c r="A36" s="44" t="s">
        <v>462</v>
      </c>
      <c r="B36" s="131" t="s">
        <v>463</v>
      </c>
      <c r="C36" s="136" t="s">
        <v>448</v>
      </c>
      <c r="AH36" s="2"/>
    </row>
    <row r="37" spans="1:34">
      <c r="A37" s="44" t="s">
        <v>464</v>
      </c>
      <c r="B37" s="131" t="s">
        <v>465</v>
      </c>
      <c r="C37" s="136" t="s">
        <v>453</v>
      </c>
      <c r="AH37" s="2"/>
    </row>
    <row r="38" spans="1:34">
      <c r="A38" s="136" t="s">
        <v>9</v>
      </c>
      <c r="B38" s="136" t="s">
        <v>10</v>
      </c>
      <c r="C38" s="136" t="s">
        <v>466</v>
      </c>
      <c r="AH38" s="2"/>
    </row>
    <row r="39" spans="1:34">
      <c r="A39" s="136" t="s">
        <v>11</v>
      </c>
      <c r="B39" s="136" t="s">
        <v>12</v>
      </c>
      <c r="C39" s="136" t="s">
        <v>466</v>
      </c>
      <c r="AH39" s="2"/>
    </row>
    <row r="40" spans="1:34">
      <c r="A40" s="136" t="s">
        <v>13</v>
      </c>
      <c r="B40" s="136" t="s">
        <v>14</v>
      </c>
      <c r="C40" s="136" t="s">
        <v>466</v>
      </c>
      <c r="AH40" s="2"/>
    </row>
    <row r="41" spans="1:34">
      <c r="A41" s="136" t="s">
        <v>467</v>
      </c>
      <c r="B41" s="136" t="s">
        <v>15</v>
      </c>
      <c r="C41" s="136" t="s">
        <v>466</v>
      </c>
      <c r="AH41" s="2"/>
    </row>
    <row r="42" spans="1:34">
      <c r="A42" s="44" t="s">
        <v>468</v>
      </c>
      <c r="B42" s="131" t="s">
        <v>469</v>
      </c>
      <c r="C42" s="137" t="s">
        <v>470</v>
      </c>
      <c r="AH42" s="2"/>
    </row>
    <row r="43" spans="1:34">
      <c r="A43" s="44" t="s">
        <v>471</v>
      </c>
      <c r="B43" s="131" t="s">
        <v>472</v>
      </c>
      <c r="C43" s="137" t="s">
        <v>470</v>
      </c>
      <c r="AH43" s="2"/>
    </row>
    <row r="44" spans="1:34">
      <c r="A44" s="44" t="s">
        <v>473</v>
      </c>
      <c r="B44" s="131" t="s">
        <v>474</v>
      </c>
      <c r="C44" s="137" t="s">
        <v>470</v>
      </c>
      <c r="AH44" s="2"/>
    </row>
    <row r="45" spans="1:34">
      <c r="A45" s="44" t="s">
        <v>475</v>
      </c>
      <c r="B45" s="131" t="s">
        <v>476</v>
      </c>
      <c r="C45" s="137" t="s">
        <v>470</v>
      </c>
      <c r="AH45" s="2"/>
    </row>
    <row r="46" spans="1:34">
      <c r="A46" s="44" t="s">
        <v>477</v>
      </c>
      <c r="B46" s="131" t="s">
        <v>478</v>
      </c>
      <c r="C46" s="137" t="s">
        <v>470</v>
      </c>
      <c r="AH46" s="2"/>
    </row>
    <row r="47" spans="1:34">
      <c r="A47" s="44" t="s">
        <v>479</v>
      </c>
      <c r="B47" s="131" t="s">
        <v>480</v>
      </c>
      <c r="C47" s="137" t="s">
        <v>470</v>
      </c>
      <c r="AH47" s="2"/>
    </row>
    <row r="48" spans="1:34">
      <c r="A48" s="44" t="s">
        <v>481</v>
      </c>
      <c r="B48" s="131" t="s">
        <v>482</v>
      </c>
      <c r="C48" s="137" t="s">
        <v>470</v>
      </c>
      <c r="AH48" s="2"/>
    </row>
    <row r="49" spans="1:34">
      <c r="A49" s="44" t="s">
        <v>483</v>
      </c>
      <c r="B49" s="131" t="s">
        <v>484</v>
      </c>
      <c r="C49" s="137" t="s">
        <v>470</v>
      </c>
      <c r="AH49" s="2"/>
    </row>
    <row r="50" spans="1:34">
      <c r="A50" s="44" t="s">
        <v>485</v>
      </c>
      <c r="B50" s="131" t="s">
        <v>486</v>
      </c>
      <c r="C50" s="137" t="s">
        <v>470</v>
      </c>
      <c r="AH50" s="2"/>
    </row>
    <row r="51" spans="1:34">
      <c r="A51" s="44" t="s">
        <v>487</v>
      </c>
      <c r="B51" s="131" t="s">
        <v>488</v>
      </c>
      <c r="C51" s="137" t="s">
        <v>470</v>
      </c>
      <c r="AH51" s="2"/>
    </row>
    <row r="52" spans="1:34">
      <c r="A52" s="44" t="s">
        <v>489</v>
      </c>
      <c r="B52" s="131" t="s">
        <v>490</v>
      </c>
      <c r="C52" s="137" t="s">
        <v>470</v>
      </c>
      <c r="AH52" s="2"/>
    </row>
    <row r="53" spans="1:34">
      <c r="A53" s="44" t="s">
        <v>491</v>
      </c>
      <c r="B53" s="131" t="s">
        <v>492</v>
      </c>
      <c r="C53" s="137" t="s">
        <v>470</v>
      </c>
      <c r="AH53" s="2"/>
    </row>
    <row r="54" spans="1:34">
      <c r="A54" s="44" t="s">
        <v>493</v>
      </c>
      <c r="B54" s="131" t="s">
        <v>494</v>
      </c>
      <c r="C54" s="137" t="s">
        <v>470</v>
      </c>
      <c r="AH54" s="2"/>
    </row>
    <row r="55" spans="1:34">
      <c r="A55" s="44" t="s">
        <v>495</v>
      </c>
      <c r="B55" s="131" t="s">
        <v>496</v>
      </c>
      <c r="C55" s="137" t="s">
        <v>470</v>
      </c>
      <c r="AH55" s="2"/>
    </row>
    <row r="56" spans="1:34">
      <c r="A56" s="44" t="s">
        <v>720</v>
      </c>
      <c r="B56" s="131" t="s">
        <v>721</v>
      </c>
      <c r="C56" s="137" t="s">
        <v>470</v>
      </c>
      <c r="AH56" s="2"/>
    </row>
    <row r="57" spans="1:34">
      <c r="A57" s="132" t="s">
        <v>502</v>
      </c>
      <c r="B57" s="133" t="s">
        <v>503</v>
      </c>
      <c r="C57" s="134" t="s">
        <v>501</v>
      </c>
      <c r="AH57" s="2"/>
    </row>
    <row r="58" spans="1:34">
      <c r="A58" s="132" t="s">
        <v>504</v>
      </c>
      <c r="B58" s="133" t="s">
        <v>505</v>
      </c>
      <c r="C58" s="134" t="s">
        <v>501</v>
      </c>
      <c r="AH58" s="2"/>
    </row>
    <row r="59" spans="1:34">
      <c r="A59" s="46" t="s">
        <v>506</v>
      </c>
      <c r="B59" s="134" t="s">
        <v>62</v>
      </c>
      <c r="C59" s="134" t="s">
        <v>719</v>
      </c>
      <c r="AH59" s="2"/>
    </row>
    <row r="60" spans="1:34">
      <c r="A60" s="46" t="s">
        <v>191</v>
      </c>
      <c r="B60" s="134" t="s">
        <v>192</v>
      </c>
      <c r="C60" s="134" t="s">
        <v>719</v>
      </c>
      <c r="AH60" s="2"/>
    </row>
    <row r="61" spans="1:34">
      <c r="A61" s="46" t="s">
        <v>507</v>
      </c>
      <c r="B61" s="134" t="s">
        <v>508</v>
      </c>
      <c r="C61" s="136" t="s">
        <v>555</v>
      </c>
      <c r="AH61" s="2"/>
    </row>
    <row r="62" spans="1:34">
      <c r="A62" s="46" t="s">
        <v>509</v>
      </c>
      <c r="B62" s="134" t="s">
        <v>510</v>
      </c>
      <c r="C62" s="134" t="s">
        <v>501</v>
      </c>
      <c r="AH62" s="2"/>
    </row>
    <row r="63" spans="1:34">
      <c r="A63" s="46" t="s">
        <v>511</v>
      </c>
      <c r="B63" s="134" t="s">
        <v>512</v>
      </c>
      <c r="C63" s="134" t="s">
        <v>719</v>
      </c>
      <c r="AH63" s="2"/>
    </row>
    <row r="64" spans="1:34">
      <c r="A64" s="46" t="s">
        <v>513</v>
      </c>
      <c r="B64" s="134" t="s">
        <v>514</v>
      </c>
      <c r="C64" s="134" t="s">
        <v>501</v>
      </c>
      <c r="AH64" s="2"/>
    </row>
    <row r="65" spans="1:34">
      <c r="A65" s="138" t="s">
        <v>16</v>
      </c>
      <c r="B65" s="139" t="s">
        <v>17</v>
      </c>
      <c r="C65" s="136" t="s">
        <v>515</v>
      </c>
      <c r="AH65" s="2"/>
    </row>
    <row r="66" spans="1:34">
      <c r="A66" s="140" t="s">
        <v>18</v>
      </c>
      <c r="B66" s="139" t="s">
        <v>19</v>
      </c>
      <c r="C66" s="136" t="s">
        <v>515</v>
      </c>
      <c r="AH66" s="2"/>
    </row>
    <row r="67" spans="1:34">
      <c r="A67" s="140" t="s">
        <v>20</v>
      </c>
      <c r="B67" s="139" t="s">
        <v>21</v>
      </c>
      <c r="C67" s="136" t="s">
        <v>515</v>
      </c>
      <c r="AH67" s="2"/>
    </row>
    <row r="68" spans="1:34">
      <c r="A68" s="140" t="s">
        <v>22</v>
      </c>
      <c r="B68" s="139" t="s">
        <v>23</v>
      </c>
      <c r="C68" s="136" t="s">
        <v>515</v>
      </c>
      <c r="AH68" s="2"/>
    </row>
    <row r="69" spans="1:34">
      <c r="A69" s="141" t="s">
        <v>24</v>
      </c>
      <c r="B69" s="137" t="s">
        <v>25</v>
      </c>
      <c r="C69" s="137" t="s">
        <v>516</v>
      </c>
      <c r="AH69" s="2"/>
    </row>
    <row r="70" spans="1:34">
      <c r="A70" s="141" t="s">
        <v>517</v>
      </c>
      <c r="B70" s="137" t="s">
        <v>518</v>
      </c>
      <c r="C70" s="137" t="s">
        <v>516</v>
      </c>
      <c r="AH70" s="2"/>
    </row>
    <row r="71" spans="1:34">
      <c r="A71" s="141" t="s">
        <v>26</v>
      </c>
      <c r="B71" s="137" t="s">
        <v>27</v>
      </c>
      <c r="C71" s="137" t="s">
        <v>516</v>
      </c>
      <c r="AH71" s="2"/>
    </row>
    <row r="72" spans="1:34">
      <c r="A72" s="141" t="s">
        <v>28</v>
      </c>
      <c r="B72" s="137" t="s">
        <v>29</v>
      </c>
      <c r="C72" s="137" t="s">
        <v>516</v>
      </c>
      <c r="AH72" s="2"/>
    </row>
    <row r="73" spans="1:34">
      <c r="A73" s="141" t="s">
        <v>519</v>
      </c>
      <c r="B73" s="137" t="s">
        <v>520</v>
      </c>
      <c r="C73" s="137" t="s">
        <v>516</v>
      </c>
      <c r="AH73" s="2"/>
    </row>
    <row r="74" spans="1:34">
      <c r="A74" s="44" t="s">
        <v>521</v>
      </c>
      <c r="B74" s="131" t="s">
        <v>522</v>
      </c>
      <c r="C74" s="137" t="s">
        <v>516</v>
      </c>
      <c r="AH74" s="2"/>
    </row>
    <row r="75" spans="1:34">
      <c r="A75" s="44" t="s">
        <v>523</v>
      </c>
      <c r="B75" s="131" t="s">
        <v>524</v>
      </c>
      <c r="C75" s="137" t="s">
        <v>516</v>
      </c>
      <c r="AH75" s="2"/>
    </row>
    <row r="76" spans="1:34">
      <c r="A76" s="132" t="s">
        <v>525</v>
      </c>
      <c r="B76" s="142" t="s">
        <v>4</v>
      </c>
      <c r="C76" s="136" t="s">
        <v>526</v>
      </c>
      <c r="AH76" s="2"/>
    </row>
    <row r="77" spans="1:34">
      <c r="A77" s="132" t="s">
        <v>527</v>
      </c>
      <c r="B77" s="142" t="s">
        <v>5</v>
      </c>
      <c r="C77" s="136" t="s">
        <v>526</v>
      </c>
      <c r="AH77" s="2"/>
    </row>
    <row r="78" spans="1:34">
      <c r="A78" s="132" t="s">
        <v>528</v>
      </c>
      <c r="B78" s="142" t="s">
        <v>6</v>
      </c>
      <c r="C78" s="136" t="s">
        <v>526</v>
      </c>
      <c r="AH78" s="2"/>
    </row>
    <row r="79" spans="1:34">
      <c r="A79" s="132" t="s">
        <v>529</v>
      </c>
      <c r="B79" s="142" t="s">
        <v>7</v>
      </c>
      <c r="C79" s="136" t="s">
        <v>526</v>
      </c>
      <c r="AH79" s="2"/>
    </row>
    <row r="80" spans="1:34">
      <c r="A80" s="132" t="s">
        <v>530</v>
      </c>
      <c r="B80" s="142" t="s">
        <v>8</v>
      </c>
      <c r="C80" s="136" t="s">
        <v>526</v>
      </c>
      <c r="AH80" s="2"/>
    </row>
    <row r="81" spans="1:34">
      <c r="A81" s="46" t="s">
        <v>531</v>
      </c>
      <c r="B81" s="143" t="s">
        <v>532</v>
      </c>
      <c r="C81" s="136" t="s">
        <v>526</v>
      </c>
      <c r="AH81" s="2"/>
    </row>
    <row r="82" spans="1:34">
      <c r="A82" s="46" t="s">
        <v>533</v>
      </c>
      <c r="B82" s="143" t="s">
        <v>534</v>
      </c>
      <c r="C82" s="136" t="s">
        <v>526</v>
      </c>
      <c r="AH82" s="2"/>
    </row>
    <row r="83" spans="1:34">
      <c r="A83" s="144" t="s">
        <v>535</v>
      </c>
      <c r="B83" s="136" t="s">
        <v>30</v>
      </c>
      <c r="C83" s="138" t="s">
        <v>536</v>
      </c>
      <c r="AH83" s="2"/>
    </row>
    <row r="84" spans="1:34">
      <c r="A84" s="144" t="s">
        <v>537</v>
      </c>
      <c r="B84" s="136" t="s">
        <v>31</v>
      </c>
      <c r="C84" s="138" t="s">
        <v>536</v>
      </c>
      <c r="AH84" s="2"/>
    </row>
    <row r="85" spans="1:34">
      <c r="A85" s="144" t="s">
        <v>538</v>
      </c>
      <c r="B85" s="136" t="s">
        <v>32</v>
      </c>
      <c r="C85" s="138" t="s">
        <v>536</v>
      </c>
      <c r="AH85" s="2"/>
    </row>
    <row r="86" spans="1:34">
      <c r="A86" s="144" t="s">
        <v>33</v>
      </c>
      <c r="B86" s="136" t="s">
        <v>34</v>
      </c>
      <c r="C86" s="138" t="s">
        <v>536</v>
      </c>
      <c r="AH86" s="2"/>
    </row>
    <row r="87" spans="1:34">
      <c r="A87" s="144" t="s">
        <v>35</v>
      </c>
      <c r="B87" s="136" t="s">
        <v>36</v>
      </c>
      <c r="C87" s="138" t="s">
        <v>536</v>
      </c>
      <c r="AH87" s="2"/>
    </row>
    <row r="88" spans="1:34">
      <c r="A88" s="144" t="s">
        <v>37</v>
      </c>
      <c r="B88" s="136" t="s">
        <v>38</v>
      </c>
      <c r="C88" s="138" t="s">
        <v>536</v>
      </c>
      <c r="AH88" s="2"/>
    </row>
    <row r="89" spans="1:34">
      <c r="A89" s="144" t="s">
        <v>39</v>
      </c>
      <c r="B89" s="136" t="s">
        <v>40</v>
      </c>
      <c r="C89" s="138" t="s">
        <v>536</v>
      </c>
      <c r="AH89" s="2"/>
    </row>
    <row r="90" spans="1:34">
      <c r="A90" s="144" t="s">
        <v>41</v>
      </c>
      <c r="B90" s="136" t="s">
        <v>42</v>
      </c>
      <c r="C90" s="138" t="s">
        <v>536</v>
      </c>
      <c r="AH90" s="2"/>
    </row>
    <row r="91" spans="1:34">
      <c r="A91" s="144" t="s">
        <v>43</v>
      </c>
      <c r="B91" s="136" t="s">
        <v>44</v>
      </c>
      <c r="C91" s="138" t="s">
        <v>536</v>
      </c>
      <c r="AH91" s="2"/>
    </row>
    <row r="92" spans="1:34">
      <c r="A92" s="144" t="s">
        <v>45</v>
      </c>
      <c r="B92" s="136" t="s">
        <v>46</v>
      </c>
      <c r="C92" s="138" t="s">
        <v>536</v>
      </c>
      <c r="AH92" s="2"/>
    </row>
    <row r="93" spans="1:34">
      <c r="A93" s="144" t="s">
        <v>539</v>
      </c>
      <c r="B93" s="136" t="s">
        <v>47</v>
      </c>
      <c r="C93" s="138" t="s">
        <v>536</v>
      </c>
      <c r="AH93" s="2"/>
    </row>
    <row r="94" spans="1:34">
      <c r="A94" s="144" t="s">
        <v>48</v>
      </c>
      <c r="B94" s="136" t="s">
        <v>49</v>
      </c>
      <c r="C94" s="138" t="s">
        <v>536</v>
      </c>
      <c r="AH94" s="2"/>
    </row>
    <row r="95" spans="1:34">
      <c r="A95" s="144" t="s">
        <v>50</v>
      </c>
      <c r="B95" s="136" t="s">
        <v>51</v>
      </c>
      <c r="C95" s="138" t="s">
        <v>536</v>
      </c>
      <c r="AH95" s="2"/>
    </row>
    <row r="96" spans="1:34">
      <c r="A96" s="144" t="s">
        <v>52</v>
      </c>
      <c r="B96" s="136" t="s">
        <v>53</v>
      </c>
      <c r="C96" s="138" t="s">
        <v>536</v>
      </c>
      <c r="AH96" s="2"/>
    </row>
    <row r="97" spans="1:34">
      <c r="A97" s="46" t="s">
        <v>540</v>
      </c>
      <c r="B97" s="134" t="s">
        <v>54</v>
      </c>
      <c r="C97" s="134" t="s">
        <v>541</v>
      </c>
      <c r="AH97" s="2"/>
    </row>
    <row r="98" spans="1:34">
      <c r="A98" s="46" t="s">
        <v>542</v>
      </c>
      <c r="B98" s="134" t="s">
        <v>55</v>
      </c>
      <c r="C98" s="134" t="s">
        <v>541</v>
      </c>
      <c r="AH98" s="2"/>
    </row>
    <row r="99" spans="1:34">
      <c r="A99" s="46" t="s">
        <v>543</v>
      </c>
      <c r="B99" s="134" t="s">
        <v>56</v>
      </c>
      <c r="C99" s="134" t="s">
        <v>541</v>
      </c>
      <c r="AH99" s="2"/>
    </row>
    <row r="100" spans="1:34">
      <c r="A100" s="46" t="s">
        <v>544</v>
      </c>
      <c r="B100" s="134" t="s">
        <v>57</v>
      </c>
      <c r="C100" s="134" t="s">
        <v>541</v>
      </c>
      <c r="AH100" s="2"/>
    </row>
    <row r="101" spans="1:34">
      <c r="A101" s="46" t="s">
        <v>545</v>
      </c>
      <c r="B101" s="134" t="s">
        <v>58</v>
      </c>
      <c r="C101" s="134" t="s">
        <v>541</v>
      </c>
      <c r="AH101" s="2"/>
    </row>
    <row r="102" spans="1:34">
      <c r="A102" s="46" t="s">
        <v>546</v>
      </c>
      <c r="B102" s="134" t="s">
        <v>59</v>
      </c>
      <c r="C102" s="134" t="s">
        <v>541</v>
      </c>
      <c r="AH102" s="2"/>
    </row>
    <row r="103" spans="1:34">
      <c r="A103" s="46" t="s">
        <v>547</v>
      </c>
      <c r="B103" s="134" t="s">
        <v>60</v>
      </c>
      <c r="C103" s="134" t="s">
        <v>541</v>
      </c>
      <c r="AH103" s="2"/>
    </row>
    <row r="104" spans="1:34">
      <c r="A104" s="46" t="s">
        <v>548</v>
      </c>
      <c r="B104" s="134" t="s">
        <v>61</v>
      </c>
      <c r="C104" s="134" t="s">
        <v>541</v>
      </c>
      <c r="AH104" s="2"/>
    </row>
    <row r="105" spans="1:34">
      <c r="A105" s="46" t="s">
        <v>63</v>
      </c>
      <c r="B105" s="134" t="s">
        <v>64</v>
      </c>
      <c r="C105" s="134" t="s">
        <v>541</v>
      </c>
      <c r="AH105" s="2"/>
    </row>
    <row r="106" spans="1:34">
      <c r="A106" s="46" t="s">
        <v>65</v>
      </c>
      <c r="B106" s="134" t="s">
        <v>66</v>
      </c>
      <c r="C106" s="134" t="s">
        <v>541</v>
      </c>
      <c r="AH106" s="2"/>
    </row>
    <row r="107" spans="1:34">
      <c r="A107" s="46" t="s">
        <v>67</v>
      </c>
      <c r="B107" s="134" t="s">
        <v>68</v>
      </c>
      <c r="C107" s="134" t="s">
        <v>541</v>
      </c>
      <c r="AH107" s="2"/>
    </row>
    <row r="108" spans="1:34">
      <c r="A108" s="46" t="s">
        <v>549</v>
      </c>
      <c r="B108" s="134" t="s">
        <v>69</v>
      </c>
      <c r="C108" s="134" t="s">
        <v>541</v>
      </c>
      <c r="AH108" s="2"/>
    </row>
    <row r="109" spans="1:34">
      <c r="A109" s="46" t="s">
        <v>550</v>
      </c>
      <c r="B109" s="134" t="s">
        <v>551</v>
      </c>
      <c r="C109" s="134" t="s">
        <v>541</v>
      </c>
      <c r="AH109" s="2"/>
    </row>
    <row r="110" spans="1:34">
      <c r="A110" s="46" t="s">
        <v>552</v>
      </c>
      <c r="B110" s="134" t="s">
        <v>553</v>
      </c>
      <c r="C110" s="134" t="s">
        <v>541</v>
      </c>
      <c r="AH110" s="2"/>
    </row>
    <row r="111" spans="1:34">
      <c r="A111" s="144" t="s">
        <v>554</v>
      </c>
      <c r="B111" s="136" t="s">
        <v>70</v>
      </c>
      <c r="C111" s="136" t="s">
        <v>555</v>
      </c>
      <c r="AH111" s="2"/>
    </row>
    <row r="112" spans="1:34">
      <c r="A112" s="144" t="s">
        <v>556</v>
      </c>
      <c r="B112" s="136" t="s">
        <v>71</v>
      </c>
      <c r="C112" s="136" t="s">
        <v>555</v>
      </c>
      <c r="AH112" s="2"/>
    </row>
    <row r="113" spans="1:34">
      <c r="A113" s="144" t="s">
        <v>557</v>
      </c>
      <c r="B113" s="136" t="s">
        <v>72</v>
      </c>
      <c r="C113" s="136" t="s">
        <v>555</v>
      </c>
      <c r="AH113" s="2"/>
    </row>
    <row r="114" spans="1:34">
      <c r="A114" s="144" t="s">
        <v>558</v>
      </c>
      <c r="B114" s="136" t="s">
        <v>73</v>
      </c>
      <c r="C114" s="136" t="s">
        <v>555</v>
      </c>
      <c r="AH114" s="2"/>
    </row>
    <row r="115" spans="1:34">
      <c r="A115" s="144" t="s">
        <v>559</v>
      </c>
      <c r="B115" s="136" t="s">
        <v>560</v>
      </c>
      <c r="C115" s="136" t="s">
        <v>555</v>
      </c>
      <c r="AH115" s="2"/>
    </row>
    <row r="116" spans="1:34">
      <c r="A116" s="144" t="s">
        <v>561</v>
      </c>
      <c r="B116" s="136" t="s">
        <v>74</v>
      </c>
      <c r="C116" s="136" t="s">
        <v>555</v>
      </c>
      <c r="AH116" s="2"/>
    </row>
    <row r="117" spans="1:34">
      <c r="A117" s="144" t="s">
        <v>562</v>
      </c>
      <c r="B117" s="136" t="s">
        <v>75</v>
      </c>
      <c r="C117" s="136" t="s">
        <v>555</v>
      </c>
      <c r="AH117" s="2"/>
    </row>
    <row r="118" spans="1:34">
      <c r="A118" s="144" t="s">
        <v>76</v>
      </c>
      <c r="B118" s="145" t="s">
        <v>77</v>
      </c>
      <c r="C118" s="136" t="s">
        <v>555</v>
      </c>
      <c r="AH118" s="2"/>
    </row>
    <row r="119" spans="1:34">
      <c r="A119" s="144" t="s">
        <v>589</v>
      </c>
      <c r="B119" s="136" t="s">
        <v>78</v>
      </c>
      <c r="C119" s="136" t="s">
        <v>555</v>
      </c>
      <c r="AH119" s="2"/>
    </row>
    <row r="120" spans="1:34">
      <c r="A120" s="46" t="s">
        <v>563</v>
      </c>
      <c r="B120" s="134" t="s">
        <v>79</v>
      </c>
      <c r="C120" s="137" t="s">
        <v>564</v>
      </c>
      <c r="AH120" s="2"/>
    </row>
    <row r="121" spans="1:34">
      <c r="A121" s="46" t="s">
        <v>80</v>
      </c>
      <c r="B121" s="134" t="s">
        <v>81</v>
      </c>
      <c r="C121" s="137" t="s">
        <v>564</v>
      </c>
      <c r="AH121" s="2"/>
    </row>
    <row r="122" spans="1:34">
      <c r="A122" s="46" t="s">
        <v>82</v>
      </c>
      <c r="B122" s="134" t="s">
        <v>83</v>
      </c>
      <c r="C122" s="137" t="s">
        <v>564</v>
      </c>
      <c r="AH122" s="2"/>
    </row>
    <row r="123" spans="1:34">
      <c r="A123" s="46" t="s">
        <v>84</v>
      </c>
      <c r="B123" s="134" t="s">
        <v>85</v>
      </c>
      <c r="C123" s="137" t="s">
        <v>564</v>
      </c>
      <c r="AH123" s="2"/>
    </row>
    <row r="124" spans="1:34">
      <c r="A124" s="46" t="s">
        <v>565</v>
      </c>
      <c r="B124" s="134" t="s">
        <v>86</v>
      </c>
      <c r="C124" s="137" t="s">
        <v>564</v>
      </c>
      <c r="AH124" s="2"/>
    </row>
    <row r="125" spans="1:34">
      <c r="A125" s="46" t="s">
        <v>584</v>
      </c>
      <c r="B125" s="134" t="s">
        <v>87</v>
      </c>
      <c r="C125" s="137" t="s">
        <v>564</v>
      </c>
      <c r="AH125" s="2"/>
    </row>
    <row r="126" spans="1:34">
      <c r="A126" s="144" t="s">
        <v>566</v>
      </c>
      <c r="B126" s="136" t="s">
        <v>88</v>
      </c>
      <c r="C126" s="137" t="s">
        <v>564</v>
      </c>
      <c r="AH126" s="2"/>
    </row>
    <row r="127" spans="1:34">
      <c r="A127" s="144" t="s">
        <v>89</v>
      </c>
      <c r="B127" s="136" t="s">
        <v>90</v>
      </c>
      <c r="C127" s="137" t="s">
        <v>564</v>
      </c>
      <c r="AH127" s="2"/>
    </row>
    <row r="128" spans="1:34">
      <c r="A128" s="144" t="s">
        <v>567</v>
      </c>
      <c r="B128" s="136" t="s">
        <v>91</v>
      </c>
      <c r="C128" s="137" t="s">
        <v>564</v>
      </c>
      <c r="AH128" s="2"/>
    </row>
    <row r="129" spans="1:34">
      <c r="A129" s="144" t="s">
        <v>568</v>
      </c>
      <c r="B129" s="136" t="s">
        <v>92</v>
      </c>
      <c r="C129" s="137" t="s">
        <v>564</v>
      </c>
      <c r="AH129" s="2"/>
    </row>
    <row r="130" spans="1:34">
      <c r="A130" s="144" t="s">
        <v>93</v>
      </c>
      <c r="B130" s="136" t="s">
        <v>94</v>
      </c>
      <c r="C130" s="137" t="s">
        <v>564</v>
      </c>
      <c r="AH130" s="2"/>
    </row>
    <row r="131" spans="1:34">
      <c r="A131" s="144" t="s">
        <v>569</v>
      </c>
      <c r="B131" s="136" t="s">
        <v>95</v>
      </c>
      <c r="C131" s="137" t="s">
        <v>564</v>
      </c>
      <c r="AH131" s="2"/>
    </row>
    <row r="132" spans="1:34">
      <c r="A132" s="46" t="s">
        <v>96</v>
      </c>
      <c r="B132" s="134" t="s">
        <v>97</v>
      </c>
      <c r="C132" s="137" t="s">
        <v>564</v>
      </c>
      <c r="AH132" s="2"/>
    </row>
    <row r="133" spans="1:34">
      <c r="A133" s="46" t="s">
        <v>98</v>
      </c>
      <c r="B133" s="134" t="s">
        <v>99</v>
      </c>
      <c r="C133" s="137" t="s">
        <v>564</v>
      </c>
      <c r="AH133" s="2"/>
    </row>
    <row r="134" spans="1:34">
      <c r="A134" s="46" t="s">
        <v>100</v>
      </c>
      <c r="B134" s="134" t="s">
        <v>101</v>
      </c>
      <c r="C134" s="137" t="s">
        <v>564</v>
      </c>
      <c r="AH134" s="2"/>
    </row>
    <row r="135" spans="1:34">
      <c r="A135" s="46" t="s">
        <v>102</v>
      </c>
      <c r="B135" s="134" t="s">
        <v>103</v>
      </c>
      <c r="C135" s="137" t="s">
        <v>564</v>
      </c>
      <c r="AH135" s="2"/>
    </row>
    <row r="136" spans="1:34">
      <c r="A136" s="46" t="s">
        <v>104</v>
      </c>
      <c r="B136" s="134" t="s">
        <v>105</v>
      </c>
      <c r="C136" s="137" t="s">
        <v>564</v>
      </c>
      <c r="AH136" s="2"/>
    </row>
    <row r="137" spans="1:34">
      <c r="A137" s="46" t="s">
        <v>570</v>
      </c>
      <c r="B137" s="134" t="s">
        <v>106</v>
      </c>
      <c r="C137" s="137" t="s">
        <v>564</v>
      </c>
      <c r="AH137" s="2"/>
    </row>
    <row r="138" spans="1:34">
      <c r="A138" s="144" t="s">
        <v>571</v>
      </c>
      <c r="B138" s="136" t="s">
        <v>107</v>
      </c>
      <c r="C138" s="137" t="s">
        <v>564</v>
      </c>
      <c r="AH138" s="2"/>
    </row>
    <row r="139" spans="1:34">
      <c r="A139" s="144" t="s">
        <v>108</v>
      </c>
      <c r="B139" s="136" t="s">
        <v>109</v>
      </c>
      <c r="C139" s="137" t="s">
        <v>564</v>
      </c>
      <c r="AH139" s="2"/>
    </row>
    <row r="140" spans="1:34">
      <c r="A140" s="144" t="s">
        <v>110</v>
      </c>
      <c r="B140" s="136" t="s">
        <v>111</v>
      </c>
      <c r="C140" s="137" t="s">
        <v>564</v>
      </c>
      <c r="AH140" s="2"/>
    </row>
    <row r="141" spans="1:34">
      <c r="A141" s="144" t="s">
        <v>112</v>
      </c>
      <c r="B141" s="136" t="s">
        <v>113</v>
      </c>
      <c r="C141" s="137" t="s">
        <v>564</v>
      </c>
      <c r="AH141" s="2"/>
    </row>
    <row r="142" spans="1:34">
      <c r="A142" s="144" t="s">
        <v>114</v>
      </c>
      <c r="B142" s="136" t="s">
        <v>115</v>
      </c>
      <c r="C142" s="137" t="s">
        <v>564</v>
      </c>
      <c r="AH142" s="2"/>
    </row>
    <row r="143" spans="1:34">
      <c r="A143" s="144" t="s">
        <v>585</v>
      </c>
      <c r="B143" s="136" t="s">
        <v>116</v>
      </c>
      <c r="C143" s="137" t="s">
        <v>564</v>
      </c>
      <c r="AH143" s="2"/>
    </row>
    <row r="144" spans="1:34">
      <c r="A144" s="46" t="s">
        <v>117</v>
      </c>
      <c r="B144" s="134" t="s">
        <v>118</v>
      </c>
      <c r="C144" s="133" t="s">
        <v>572</v>
      </c>
      <c r="AH144" s="2"/>
    </row>
    <row r="145" spans="1:34">
      <c r="A145" s="46" t="s">
        <v>119</v>
      </c>
      <c r="B145" s="134" t="s">
        <v>120</v>
      </c>
      <c r="C145" s="133" t="s">
        <v>572</v>
      </c>
      <c r="AH145" s="2"/>
    </row>
    <row r="146" spans="1:34">
      <c r="A146" s="46" t="s">
        <v>121</v>
      </c>
      <c r="B146" s="134" t="s">
        <v>573</v>
      </c>
      <c r="C146" s="133" t="s">
        <v>572</v>
      </c>
      <c r="AH146" s="2"/>
    </row>
    <row r="147" spans="1:34">
      <c r="A147" s="46" t="s">
        <v>574</v>
      </c>
      <c r="B147" s="134" t="s">
        <v>575</v>
      </c>
      <c r="C147" s="133" t="s">
        <v>572</v>
      </c>
      <c r="AH147" s="2"/>
    </row>
    <row r="148" spans="1:34">
      <c r="A148" s="46" t="s">
        <v>122</v>
      </c>
      <c r="B148" s="134" t="s">
        <v>123</v>
      </c>
      <c r="C148" s="133" t="s">
        <v>572</v>
      </c>
      <c r="AH148" s="2"/>
    </row>
    <row r="149" spans="1:34">
      <c r="A149" s="46" t="s">
        <v>124</v>
      </c>
      <c r="B149" s="134" t="s">
        <v>576</v>
      </c>
      <c r="C149" s="133" t="s">
        <v>572</v>
      </c>
      <c r="AH149" s="2"/>
    </row>
    <row r="150" spans="1:34">
      <c r="A150" s="46" t="s">
        <v>125</v>
      </c>
      <c r="B150" s="134" t="s">
        <v>126</v>
      </c>
      <c r="C150" s="133" t="s">
        <v>572</v>
      </c>
      <c r="AH150" s="2"/>
    </row>
    <row r="151" spans="1:34">
      <c r="A151" s="46" t="s">
        <v>127</v>
      </c>
      <c r="B151" s="134" t="s">
        <v>128</v>
      </c>
      <c r="C151" s="133" t="s">
        <v>572</v>
      </c>
      <c r="AH151" s="2"/>
    </row>
    <row r="152" spans="1:34">
      <c r="A152" s="46" t="s">
        <v>129</v>
      </c>
      <c r="B152" s="134" t="s">
        <v>130</v>
      </c>
      <c r="C152" s="133" t="s">
        <v>572</v>
      </c>
      <c r="AH152" s="2"/>
    </row>
    <row r="153" spans="1:34">
      <c r="A153" s="46" t="s">
        <v>131</v>
      </c>
      <c r="B153" s="134" t="s">
        <v>132</v>
      </c>
      <c r="C153" s="133" t="s">
        <v>572</v>
      </c>
      <c r="AH153" s="2"/>
    </row>
    <row r="154" spans="1:34">
      <c r="A154" s="46" t="s">
        <v>133</v>
      </c>
      <c r="B154" s="134" t="s">
        <v>134</v>
      </c>
      <c r="C154" s="133" t="s">
        <v>572</v>
      </c>
      <c r="AH154" s="2"/>
    </row>
    <row r="155" spans="1:34">
      <c r="A155" s="46" t="s">
        <v>135</v>
      </c>
      <c r="B155" s="134" t="s">
        <v>577</v>
      </c>
      <c r="C155" s="133" t="s">
        <v>572</v>
      </c>
      <c r="AH155" s="2"/>
    </row>
    <row r="156" spans="1:34">
      <c r="A156" s="46" t="s">
        <v>136</v>
      </c>
      <c r="B156" s="134" t="s">
        <v>578</v>
      </c>
      <c r="C156" s="133" t="s">
        <v>572</v>
      </c>
      <c r="AH156" s="2"/>
    </row>
    <row r="157" spans="1:34">
      <c r="A157" s="46" t="s">
        <v>137</v>
      </c>
      <c r="B157" s="134" t="s">
        <v>138</v>
      </c>
      <c r="C157" s="133" t="s">
        <v>572</v>
      </c>
      <c r="AH157" s="2"/>
    </row>
    <row r="158" spans="1:34">
      <c r="A158" s="46" t="s">
        <v>139</v>
      </c>
      <c r="B158" s="134" t="s">
        <v>140</v>
      </c>
      <c r="C158" s="133" t="s">
        <v>572</v>
      </c>
      <c r="AH158" s="2"/>
    </row>
    <row r="159" spans="1:34">
      <c r="A159" s="46" t="s">
        <v>141</v>
      </c>
      <c r="B159" s="134" t="s">
        <v>142</v>
      </c>
      <c r="C159" s="133" t="s">
        <v>572</v>
      </c>
      <c r="AH159" s="2"/>
    </row>
    <row r="160" spans="1:34">
      <c r="A160" s="46" t="s">
        <v>143</v>
      </c>
      <c r="B160" s="134" t="s">
        <v>144</v>
      </c>
      <c r="C160" s="133" t="s">
        <v>572</v>
      </c>
      <c r="AH160" s="2"/>
    </row>
    <row r="161" spans="1:34">
      <c r="A161" s="46" t="s">
        <v>579</v>
      </c>
      <c r="B161" s="146" t="s">
        <v>580</v>
      </c>
      <c r="C161" s="133" t="s">
        <v>572</v>
      </c>
      <c r="AH161" s="2"/>
    </row>
    <row r="162" spans="1:34">
      <c r="A162" s="46" t="s">
        <v>145</v>
      </c>
      <c r="B162" s="134" t="s">
        <v>146</v>
      </c>
      <c r="C162" s="133" t="s">
        <v>572</v>
      </c>
      <c r="AH162" s="2"/>
    </row>
    <row r="163" spans="1:34">
      <c r="A163" s="46" t="s">
        <v>581</v>
      </c>
      <c r="B163" s="134" t="s">
        <v>147</v>
      </c>
      <c r="C163" s="133" t="s">
        <v>572</v>
      </c>
      <c r="AH163" s="2"/>
    </row>
    <row r="164" spans="1:34">
      <c r="A164" s="46" t="s">
        <v>148</v>
      </c>
      <c r="B164" s="134" t="s">
        <v>149</v>
      </c>
      <c r="C164" s="133" t="s">
        <v>572</v>
      </c>
      <c r="AH164" s="2"/>
    </row>
    <row r="165" spans="1:34">
      <c r="A165" s="46" t="s">
        <v>150</v>
      </c>
      <c r="B165" s="134" t="s">
        <v>151</v>
      </c>
      <c r="C165" s="133" t="s">
        <v>572</v>
      </c>
      <c r="AH165" s="2"/>
    </row>
    <row r="166" spans="1:34">
      <c r="A166" s="46" t="s">
        <v>152</v>
      </c>
      <c r="B166" s="134" t="s">
        <v>153</v>
      </c>
      <c r="C166" s="133" t="s">
        <v>572</v>
      </c>
      <c r="AH166" s="2"/>
    </row>
    <row r="167" spans="1:34">
      <c r="A167" s="46" t="s">
        <v>154</v>
      </c>
      <c r="B167" s="134" t="s">
        <v>155</v>
      </c>
      <c r="C167" s="133" t="s">
        <v>572</v>
      </c>
      <c r="AH167" s="2"/>
    </row>
    <row r="168" spans="1:34">
      <c r="A168" s="46" t="s">
        <v>156</v>
      </c>
      <c r="B168" s="134" t="s">
        <v>157</v>
      </c>
      <c r="C168" s="133" t="s">
        <v>572</v>
      </c>
      <c r="AH168" s="2"/>
    </row>
    <row r="169" spans="1:34">
      <c r="A169" s="46" t="s">
        <v>158</v>
      </c>
      <c r="B169" s="134" t="s">
        <v>159</v>
      </c>
      <c r="C169" s="133" t="s">
        <v>572</v>
      </c>
      <c r="AH169" s="2"/>
    </row>
    <row r="170" spans="1:34">
      <c r="A170" s="46" t="s">
        <v>160</v>
      </c>
      <c r="B170" s="134" t="s">
        <v>161</v>
      </c>
      <c r="C170" s="133" t="s">
        <v>572</v>
      </c>
      <c r="AH170" s="2"/>
    </row>
    <row r="171" spans="1:34">
      <c r="A171" s="46" t="s">
        <v>162</v>
      </c>
      <c r="B171" s="134" t="s">
        <v>163</v>
      </c>
      <c r="C171" s="133" t="s">
        <v>572</v>
      </c>
      <c r="AH171" s="2"/>
    </row>
    <row r="172" spans="1:34">
      <c r="A172" s="46" t="s">
        <v>164</v>
      </c>
      <c r="B172" s="134" t="s">
        <v>165</v>
      </c>
      <c r="C172" s="133" t="s">
        <v>572</v>
      </c>
      <c r="AH172" s="2"/>
    </row>
    <row r="173" spans="1:34">
      <c r="A173" s="46" t="s">
        <v>166</v>
      </c>
      <c r="B173" s="134" t="s">
        <v>167</v>
      </c>
      <c r="C173" s="133" t="s">
        <v>572</v>
      </c>
      <c r="AH173" s="2"/>
    </row>
    <row r="174" spans="1:34">
      <c r="A174" s="46" t="s">
        <v>168</v>
      </c>
      <c r="B174" s="134" t="s">
        <v>169</v>
      </c>
      <c r="C174" s="133" t="s">
        <v>572</v>
      </c>
      <c r="AH174" s="2"/>
    </row>
    <row r="175" spans="1:34">
      <c r="A175" s="46" t="s">
        <v>170</v>
      </c>
      <c r="B175" s="134" t="s">
        <v>171</v>
      </c>
      <c r="C175" s="133" t="s">
        <v>572</v>
      </c>
      <c r="AH175" s="2"/>
    </row>
    <row r="176" spans="1:34">
      <c r="A176" s="46" t="s">
        <v>172</v>
      </c>
      <c r="B176" s="146" t="s">
        <v>173</v>
      </c>
      <c r="C176" s="133" t="s">
        <v>572</v>
      </c>
      <c r="AH176" s="2"/>
    </row>
    <row r="177" spans="1:34">
      <c r="A177" s="46" t="s">
        <v>174</v>
      </c>
      <c r="B177" s="134" t="s">
        <v>175</v>
      </c>
      <c r="C177" s="133" t="s">
        <v>572</v>
      </c>
      <c r="AH177" s="2"/>
    </row>
    <row r="178" spans="1:34">
      <c r="A178" s="46" t="s">
        <v>176</v>
      </c>
      <c r="B178" s="134" t="s">
        <v>177</v>
      </c>
      <c r="C178" s="133" t="s">
        <v>572</v>
      </c>
      <c r="AH178" s="2"/>
    </row>
    <row r="179" spans="1:34">
      <c r="A179" s="46" t="s">
        <v>178</v>
      </c>
      <c r="B179" s="134" t="s">
        <v>179</v>
      </c>
      <c r="C179" s="133" t="s">
        <v>572</v>
      </c>
      <c r="AH179" s="2"/>
    </row>
    <row r="180" spans="1:34">
      <c r="A180" s="46" t="s">
        <v>586</v>
      </c>
      <c r="B180" s="134" t="s">
        <v>180</v>
      </c>
      <c r="C180" s="133" t="s">
        <v>572</v>
      </c>
    </row>
    <row r="181" spans="1:34">
      <c r="A181" s="46" t="s">
        <v>181</v>
      </c>
      <c r="B181" s="134" t="s">
        <v>182</v>
      </c>
      <c r="C181" s="133" t="s">
        <v>572</v>
      </c>
    </row>
    <row r="182" spans="1:34">
      <c r="A182" s="46" t="s">
        <v>183</v>
      </c>
      <c r="B182" s="134" t="s">
        <v>184</v>
      </c>
      <c r="C182" s="133" t="s">
        <v>572</v>
      </c>
    </row>
    <row r="183" spans="1:34">
      <c r="A183" s="46" t="s">
        <v>185</v>
      </c>
      <c r="B183" s="134" t="s">
        <v>186</v>
      </c>
      <c r="C183" s="133" t="s">
        <v>572</v>
      </c>
    </row>
    <row r="184" spans="1:34">
      <c r="A184" s="46" t="s">
        <v>187</v>
      </c>
      <c r="B184" s="134" t="s">
        <v>188</v>
      </c>
      <c r="C184" s="133" t="s">
        <v>572</v>
      </c>
    </row>
    <row r="185" spans="1:34">
      <c r="A185" s="46" t="s">
        <v>587</v>
      </c>
      <c r="B185" s="134" t="s">
        <v>189</v>
      </c>
      <c r="C185" s="133" t="s">
        <v>572</v>
      </c>
    </row>
    <row r="186" spans="1:34">
      <c r="A186" s="46" t="s">
        <v>588</v>
      </c>
      <c r="B186" s="134" t="s">
        <v>190</v>
      </c>
      <c r="C186" s="133" t="s">
        <v>572</v>
      </c>
    </row>
    <row r="187" spans="1:34">
      <c r="A187" s="132" t="s">
        <v>582</v>
      </c>
      <c r="B187" s="133" t="s">
        <v>583</v>
      </c>
      <c r="C187" s="133" t="s">
        <v>572</v>
      </c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">
      <c r="A193" s="1" t="s">
        <v>595</v>
      </c>
      <c r="B193" s="1" t="s">
        <v>638</v>
      </c>
      <c r="C193" s="1" t="s">
        <v>675</v>
      </c>
    </row>
    <row r="194" spans="1:3">
      <c r="A194" s="1" t="s">
        <v>596</v>
      </c>
      <c r="B194" s="1" t="s">
        <v>639</v>
      </c>
      <c r="C194" s="1" t="s">
        <v>675</v>
      </c>
    </row>
    <row r="195" spans="1:3">
      <c r="A195" s="1" t="s">
        <v>597</v>
      </c>
      <c r="B195" s="1" t="s">
        <v>640</v>
      </c>
      <c r="C195" s="1" t="s">
        <v>675</v>
      </c>
    </row>
    <row r="196" spans="1:3">
      <c r="A196" s="1" t="s">
        <v>598</v>
      </c>
      <c r="B196" s="1" t="s">
        <v>641</v>
      </c>
      <c r="C196" s="1" t="s">
        <v>675</v>
      </c>
    </row>
    <row r="197" spans="1:3">
      <c r="A197" s="1" t="s">
        <v>599</v>
      </c>
      <c r="B197" s="1" t="s">
        <v>642</v>
      </c>
      <c r="C197" s="1" t="s">
        <v>675</v>
      </c>
    </row>
    <row r="198" spans="1:3">
      <c r="A198" s="1" t="s">
        <v>600</v>
      </c>
      <c r="B198" s="1" t="s">
        <v>643</v>
      </c>
      <c r="C198" s="1" t="s">
        <v>675</v>
      </c>
    </row>
    <row r="199" spans="1:3">
      <c r="A199" s="1" t="s">
        <v>601</v>
      </c>
      <c r="B199" s="1" t="s">
        <v>644</v>
      </c>
      <c r="C199" s="1" t="s">
        <v>675</v>
      </c>
    </row>
    <row r="200" spans="1:3">
      <c r="A200" s="1" t="s">
        <v>602</v>
      </c>
      <c r="B200" s="1" t="s">
        <v>645</v>
      </c>
      <c r="C200" s="1" t="s">
        <v>675</v>
      </c>
    </row>
    <row r="201" spans="1:3">
      <c r="A201" s="1" t="s">
        <v>603</v>
      </c>
      <c r="B201" s="1" t="s">
        <v>646</v>
      </c>
      <c r="C201" s="1" t="s">
        <v>675</v>
      </c>
    </row>
    <row r="202" spans="1:3">
      <c r="A202" s="1" t="s">
        <v>604</v>
      </c>
      <c r="B202" s="1" t="s">
        <v>647</v>
      </c>
      <c r="C202" s="1" t="s">
        <v>675</v>
      </c>
    </row>
    <row r="203" spans="1:3">
      <c r="A203" s="1" t="s">
        <v>605</v>
      </c>
      <c r="B203" s="1" t="s">
        <v>648</v>
      </c>
      <c r="C203" s="1" t="s">
        <v>675</v>
      </c>
    </row>
    <row r="204" spans="1:3">
      <c r="A204" s="1" t="s">
        <v>606</v>
      </c>
      <c r="B204" s="1" t="s">
        <v>649</v>
      </c>
      <c r="C204" s="1" t="s">
        <v>675</v>
      </c>
    </row>
    <row r="205" spans="1:3">
      <c r="A205" s="1" t="s">
        <v>607</v>
      </c>
      <c r="B205" s="1" t="s">
        <v>650</v>
      </c>
      <c r="C205" s="1" t="s">
        <v>675</v>
      </c>
    </row>
    <row r="206" spans="1:3">
      <c r="A206" s="1" t="s">
        <v>608</v>
      </c>
      <c r="B206" s="1" t="s">
        <v>651</v>
      </c>
      <c r="C206" s="1" t="s">
        <v>675</v>
      </c>
    </row>
    <row r="207" spans="1:3">
      <c r="A207" s="1" t="s">
        <v>609</v>
      </c>
      <c r="B207" s="1" t="s">
        <v>652</v>
      </c>
      <c r="C207" s="1" t="s">
        <v>675</v>
      </c>
    </row>
    <row r="208" spans="1:3">
      <c r="A208" s="1" t="s">
        <v>610</v>
      </c>
      <c r="B208" s="1" t="s">
        <v>653</v>
      </c>
      <c r="C208" s="1" t="s">
        <v>675</v>
      </c>
    </row>
    <row r="209" spans="1:3">
      <c r="A209" s="1" t="s">
        <v>611</v>
      </c>
      <c r="B209" s="1" t="s">
        <v>654</v>
      </c>
      <c r="C209" s="1" t="s">
        <v>675</v>
      </c>
    </row>
    <row r="210" spans="1:3">
      <c r="A210" s="1" t="s">
        <v>612</v>
      </c>
      <c r="B210" s="1" t="s">
        <v>655</v>
      </c>
      <c r="C210" s="1" t="s">
        <v>675</v>
      </c>
    </row>
    <row r="211" spans="1:3">
      <c r="A211" s="1" t="s">
        <v>613</v>
      </c>
      <c r="B211" s="1" t="s">
        <v>656</v>
      </c>
      <c r="C211" s="1" t="s">
        <v>675</v>
      </c>
    </row>
    <row r="212" spans="1:3">
      <c r="A212" s="1" t="s">
        <v>614</v>
      </c>
      <c r="B212" s="1" t="s">
        <v>657</v>
      </c>
      <c r="C212" s="1" t="s">
        <v>675</v>
      </c>
    </row>
    <row r="213" spans="1:3">
      <c r="A213" s="1" t="s">
        <v>615</v>
      </c>
      <c r="B213" s="1" t="s">
        <v>658</v>
      </c>
      <c r="C213" s="1" t="s">
        <v>675</v>
      </c>
    </row>
    <row r="214" spans="1:3">
      <c r="A214" s="1" t="s">
        <v>616</v>
      </c>
      <c r="B214" s="1" t="s">
        <v>659</v>
      </c>
      <c r="C214" s="1" t="s">
        <v>675</v>
      </c>
    </row>
    <row r="215" spans="1:3">
      <c r="A215" s="1" t="s">
        <v>617</v>
      </c>
      <c r="B215" s="1" t="s">
        <v>660</v>
      </c>
      <c r="C215" s="1" t="s">
        <v>675</v>
      </c>
    </row>
    <row r="216" spans="1:3">
      <c r="A216" s="1" t="s">
        <v>618</v>
      </c>
      <c r="B216" s="1" t="s">
        <v>645</v>
      </c>
      <c r="C216" s="1" t="s">
        <v>675</v>
      </c>
    </row>
    <row r="217" spans="1:3">
      <c r="A217" s="1" t="s">
        <v>619</v>
      </c>
      <c r="B217" s="1" t="s">
        <v>661</v>
      </c>
      <c r="C217" s="1" t="s">
        <v>675</v>
      </c>
    </row>
    <row r="218" spans="1:3">
      <c r="A218" s="1" t="s">
        <v>620</v>
      </c>
      <c r="B218" s="1" t="s">
        <v>662</v>
      </c>
      <c r="C218" s="1" t="s">
        <v>675</v>
      </c>
    </row>
    <row r="219" spans="1:3">
      <c r="A219" s="1" t="s">
        <v>621</v>
      </c>
      <c r="B219" s="1" t="s">
        <v>663</v>
      </c>
      <c r="C219" s="1" t="s">
        <v>675</v>
      </c>
    </row>
    <row r="220" spans="1:3">
      <c r="A220" s="1" t="s">
        <v>622</v>
      </c>
      <c r="B220" s="1" t="s">
        <v>664</v>
      </c>
      <c r="C220" s="1" t="s">
        <v>675</v>
      </c>
    </row>
    <row r="221" spans="1:3">
      <c r="A221" s="1" t="s">
        <v>623</v>
      </c>
      <c r="B221" s="1" t="s">
        <v>665</v>
      </c>
      <c r="C221" s="1" t="s">
        <v>675</v>
      </c>
    </row>
    <row r="222" spans="1:3">
      <c r="A222" s="1" t="s">
        <v>624</v>
      </c>
      <c r="B222" s="1" t="s">
        <v>666</v>
      </c>
      <c r="C222" s="1" t="s">
        <v>675</v>
      </c>
    </row>
    <row r="223" spans="1:3">
      <c r="A223" s="1" t="s">
        <v>625</v>
      </c>
      <c r="B223" s="1" t="s">
        <v>667</v>
      </c>
      <c r="C223" s="1" t="s">
        <v>675</v>
      </c>
    </row>
    <row r="224" spans="1:3">
      <c r="A224" s="1" t="s">
        <v>626</v>
      </c>
      <c r="B224" s="1" t="s">
        <v>668</v>
      </c>
      <c r="C224" s="1" t="s">
        <v>675</v>
      </c>
    </row>
    <row r="225" spans="1:3">
      <c r="A225" s="1" t="s">
        <v>627</v>
      </c>
      <c r="B225" s="1" t="s">
        <v>669</v>
      </c>
      <c r="C225" s="1" t="s">
        <v>675</v>
      </c>
    </row>
    <row r="226" spans="1:3">
      <c r="A226" s="1" t="s">
        <v>628</v>
      </c>
      <c r="B226" s="1" t="s">
        <v>670</v>
      </c>
      <c r="C226" s="1" t="s">
        <v>675</v>
      </c>
    </row>
    <row r="227" spans="1:3">
      <c r="A227" s="1" t="s">
        <v>629</v>
      </c>
      <c r="B227" s="1" t="s">
        <v>671</v>
      </c>
      <c r="C227" s="1" t="s">
        <v>675</v>
      </c>
    </row>
    <row r="228" spans="1:3">
      <c r="A228" s="1" t="s">
        <v>630</v>
      </c>
      <c r="B228" s="1" t="s">
        <v>672</v>
      </c>
      <c r="C228" s="1" t="s">
        <v>675</v>
      </c>
    </row>
    <row r="229" spans="1:3">
      <c r="A229" s="1" t="s">
        <v>631</v>
      </c>
      <c r="B229" s="1" t="s">
        <v>673</v>
      </c>
      <c r="C229" s="1" t="s">
        <v>675</v>
      </c>
    </row>
    <row r="230" spans="1:3">
      <c r="A230" s="1" t="s">
        <v>632</v>
      </c>
      <c r="B230" s="1" t="s">
        <v>674</v>
      </c>
      <c r="C230" s="1" t="s">
        <v>675</v>
      </c>
    </row>
  </sheetData>
  <sheetProtection selectLockedCells="1"/>
  <phoneticPr fontId="3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S99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875" style="159" customWidth="1"/>
    <col min="2" max="23" width="2.25" style="159" customWidth="1"/>
    <col min="24" max="24" width="4.375" style="159" customWidth="1"/>
    <col min="25" max="45" width="2.25" style="159" customWidth="1"/>
    <col min="46" max="16384" width="4.875" style="159"/>
  </cols>
  <sheetData>
    <row r="1" spans="1:45" ht="14.25" customHeight="1">
      <c r="A1" s="1268" t="s">
        <v>722</v>
      </c>
      <c r="B1" s="1268"/>
      <c r="C1" s="1268"/>
      <c r="D1" s="1268"/>
      <c r="E1" s="1268"/>
      <c r="F1" s="1268"/>
      <c r="G1" s="1268"/>
      <c r="H1" s="1268"/>
      <c r="I1" s="1268"/>
      <c r="J1" s="1268"/>
      <c r="K1" s="1268"/>
      <c r="L1" s="1268"/>
      <c r="M1" s="1268"/>
      <c r="N1" s="1268"/>
      <c r="O1" s="1268"/>
      <c r="P1" s="1268"/>
      <c r="Q1" s="1268"/>
      <c r="R1" s="1268"/>
      <c r="S1" s="1268"/>
      <c r="T1" s="1268"/>
      <c r="U1" s="1268"/>
      <c r="V1" s="1268"/>
      <c r="W1" s="1268"/>
      <c r="X1" s="1268"/>
      <c r="Y1" s="1268"/>
      <c r="Z1" s="1268"/>
      <c r="AA1" s="1268"/>
      <c r="AB1" s="1268"/>
      <c r="AC1" s="1268"/>
      <c r="AD1" s="1268"/>
      <c r="AE1" s="1268"/>
      <c r="AF1" s="1268"/>
      <c r="AG1" s="1268"/>
      <c r="AH1" s="1268"/>
      <c r="AI1" s="1268"/>
      <c r="AJ1" s="1268"/>
      <c r="AK1" s="1268"/>
      <c r="AL1" s="1268"/>
      <c r="AM1" s="1268"/>
      <c r="AN1" s="1268"/>
      <c r="AO1" s="1268"/>
      <c r="AP1" s="1268"/>
      <c r="AQ1" s="1268"/>
      <c r="AR1" s="1268"/>
      <c r="AS1" s="1268"/>
    </row>
    <row r="2" spans="1:45" ht="14.25" customHeight="1">
      <c r="A2" s="1269" t="s">
        <v>723</v>
      </c>
      <c r="B2" s="1269"/>
      <c r="C2" s="1269"/>
      <c r="D2" s="1269"/>
      <c r="E2" s="1269"/>
      <c r="F2" s="1269"/>
      <c r="G2" s="1269"/>
      <c r="H2" s="1269"/>
      <c r="I2" s="1269"/>
      <c r="J2" s="1269"/>
      <c r="K2" s="1269"/>
      <c r="L2" s="1269"/>
      <c r="M2" s="1269"/>
      <c r="N2" s="1269"/>
      <c r="O2" s="1269"/>
      <c r="P2" s="1269"/>
      <c r="Q2" s="1269"/>
      <c r="R2" s="1269"/>
      <c r="S2" s="1269"/>
      <c r="T2" s="1269"/>
      <c r="U2" s="1269"/>
      <c r="V2" s="1269"/>
      <c r="W2" s="1269"/>
      <c r="X2" s="1269"/>
      <c r="Y2" s="1269"/>
      <c r="Z2" s="1269"/>
      <c r="AA2" s="1269"/>
      <c r="AB2" s="1269"/>
      <c r="AC2" s="1269"/>
      <c r="AD2" s="1269"/>
      <c r="AE2" s="1269"/>
      <c r="AF2" s="1269"/>
      <c r="AG2" s="1269"/>
      <c r="AH2" s="1269"/>
      <c r="AI2" s="1269"/>
      <c r="AJ2" s="1269"/>
      <c r="AK2" s="1269"/>
      <c r="AL2" s="1269"/>
      <c r="AM2" s="1269"/>
      <c r="AN2" s="1269"/>
      <c r="AO2" s="1269"/>
      <c r="AP2" s="1269"/>
      <c r="AQ2" s="1269"/>
      <c r="AR2" s="1269"/>
      <c r="AS2" s="1269"/>
    </row>
    <row r="3" spans="1:45" ht="14.25" customHeight="1" thickBot="1">
      <c r="A3" s="160"/>
      <c r="B3" s="1270" t="s">
        <v>724</v>
      </c>
      <c r="C3" s="1270"/>
      <c r="D3" s="1270"/>
      <c r="E3" s="1270"/>
      <c r="F3" s="161"/>
      <c r="G3" s="161"/>
      <c r="H3" s="162"/>
      <c r="I3" s="162"/>
      <c r="J3" s="1271" t="s">
        <v>725</v>
      </c>
      <c r="K3" s="1271"/>
      <c r="L3" s="1271"/>
      <c r="M3" s="1271"/>
      <c r="N3" s="163"/>
      <c r="O3" s="164"/>
      <c r="P3" s="164"/>
      <c r="Q3" s="165"/>
      <c r="R3" s="165"/>
      <c r="S3" s="165"/>
      <c r="T3" s="166"/>
      <c r="U3" s="166"/>
      <c r="V3" s="166"/>
      <c r="W3" s="166"/>
      <c r="X3" s="167"/>
      <c r="Y3" s="1272" t="s">
        <v>726</v>
      </c>
      <c r="Z3" s="1272"/>
      <c r="AA3" s="1272"/>
      <c r="AB3" s="1272"/>
      <c r="AC3" s="1272"/>
      <c r="AD3" s="1272"/>
      <c r="AE3" s="1272"/>
      <c r="AF3" s="1272"/>
      <c r="AG3" s="1272"/>
      <c r="AH3" s="1272"/>
      <c r="AI3" s="1272"/>
      <c r="AJ3" s="1272"/>
      <c r="AK3" s="1272"/>
      <c r="AL3" s="1272"/>
      <c r="AM3" s="1272"/>
      <c r="AN3" s="1272"/>
      <c r="AO3" s="1272"/>
      <c r="AP3" s="1272"/>
      <c r="AQ3" s="1272"/>
      <c r="AR3" s="1272"/>
      <c r="AS3" s="1272"/>
    </row>
    <row r="4" spans="1:45" s="170" customFormat="1" ht="14.25" customHeight="1">
      <c r="A4" s="1263" t="s">
        <v>727</v>
      </c>
      <c r="B4" s="1265" t="s">
        <v>728</v>
      </c>
      <c r="C4" s="1266"/>
      <c r="D4" s="1267"/>
      <c r="E4" s="1265" t="s">
        <v>729</v>
      </c>
      <c r="F4" s="1266"/>
      <c r="G4" s="1267"/>
      <c r="H4" s="1265" t="s">
        <v>730</v>
      </c>
      <c r="I4" s="1266"/>
      <c r="J4" s="1267"/>
      <c r="K4" s="1265" t="s">
        <v>731</v>
      </c>
      <c r="L4" s="1266"/>
      <c r="M4" s="1267"/>
      <c r="N4" s="1265" t="s">
        <v>732</v>
      </c>
      <c r="O4" s="1266"/>
      <c r="P4" s="1267"/>
      <c r="Q4" s="1265" t="s">
        <v>733</v>
      </c>
      <c r="R4" s="1266"/>
      <c r="S4" s="1267"/>
      <c r="T4" s="1265" t="s">
        <v>734</v>
      </c>
      <c r="U4" s="1266"/>
      <c r="V4" s="1273"/>
      <c r="W4" s="169"/>
      <c r="X4" s="1263" t="s">
        <v>727</v>
      </c>
      <c r="Y4" s="1265" t="s">
        <v>728</v>
      </c>
      <c r="Z4" s="1266"/>
      <c r="AA4" s="1267"/>
      <c r="AB4" s="1265" t="s">
        <v>729</v>
      </c>
      <c r="AC4" s="1266"/>
      <c r="AD4" s="1267"/>
      <c r="AE4" s="1265" t="s">
        <v>730</v>
      </c>
      <c r="AF4" s="1266"/>
      <c r="AG4" s="1267"/>
      <c r="AH4" s="1265" t="s">
        <v>731</v>
      </c>
      <c r="AI4" s="1266"/>
      <c r="AJ4" s="1267"/>
      <c r="AK4" s="1265" t="s">
        <v>732</v>
      </c>
      <c r="AL4" s="1266"/>
      <c r="AM4" s="1267"/>
      <c r="AN4" s="1265" t="s">
        <v>733</v>
      </c>
      <c r="AO4" s="1266"/>
      <c r="AP4" s="1267"/>
      <c r="AQ4" s="1265" t="s">
        <v>734</v>
      </c>
      <c r="AR4" s="1266"/>
      <c r="AS4" s="1273"/>
    </row>
    <row r="5" spans="1:45" s="170" customFormat="1" ht="14.25" customHeight="1" thickBot="1">
      <c r="A5" s="1264"/>
      <c r="B5" s="1274" t="s">
        <v>728</v>
      </c>
      <c r="C5" s="1275"/>
      <c r="D5" s="1276"/>
      <c r="E5" s="1274" t="s">
        <v>735</v>
      </c>
      <c r="F5" s="1275"/>
      <c r="G5" s="1276"/>
      <c r="H5" s="1274" t="s">
        <v>385</v>
      </c>
      <c r="I5" s="1275"/>
      <c r="J5" s="1276"/>
      <c r="K5" s="1274" t="s">
        <v>386</v>
      </c>
      <c r="L5" s="1275"/>
      <c r="M5" s="1276"/>
      <c r="N5" s="1274" t="s">
        <v>387</v>
      </c>
      <c r="O5" s="1275"/>
      <c r="P5" s="1276"/>
      <c r="Q5" s="1274" t="s">
        <v>388</v>
      </c>
      <c r="R5" s="1275"/>
      <c r="S5" s="1276"/>
      <c r="T5" s="1274" t="s">
        <v>389</v>
      </c>
      <c r="U5" s="1275"/>
      <c r="V5" s="1277"/>
      <c r="W5" s="169"/>
      <c r="X5" s="1264"/>
      <c r="Y5" s="1274" t="s">
        <v>728</v>
      </c>
      <c r="Z5" s="1275"/>
      <c r="AA5" s="1276"/>
      <c r="AB5" s="1274" t="s">
        <v>735</v>
      </c>
      <c r="AC5" s="1275"/>
      <c r="AD5" s="1276"/>
      <c r="AE5" s="1274" t="s">
        <v>385</v>
      </c>
      <c r="AF5" s="1275"/>
      <c r="AG5" s="1276"/>
      <c r="AH5" s="1274" t="s">
        <v>386</v>
      </c>
      <c r="AI5" s="1275"/>
      <c r="AJ5" s="1276"/>
      <c r="AK5" s="1274" t="s">
        <v>387</v>
      </c>
      <c r="AL5" s="1275"/>
      <c r="AM5" s="1276"/>
      <c r="AN5" s="1274" t="s">
        <v>388</v>
      </c>
      <c r="AO5" s="1275"/>
      <c r="AP5" s="1276"/>
      <c r="AQ5" s="1274" t="s">
        <v>389</v>
      </c>
      <c r="AR5" s="1275"/>
      <c r="AS5" s="1277"/>
    </row>
    <row r="6" spans="1:45" s="170" customFormat="1" ht="9.75" customHeight="1">
      <c r="A6" s="171"/>
      <c r="B6" s="1278">
        <v>26</v>
      </c>
      <c r="C6" s="1279"/>
      <c r="D6" s="1280"/>
      <c r="E6" s="1284">
        <v>27</v>
      </c>
      <c r="F6" s="1285"/>
      <c r="G6" s="1286"/>
      <c r="H6" s="1284">
        <v>28</v>
      </c>
      <c r="I6" s="1285"/>
      <c r="J6" s="1286"/>
      <c r="K6" s="1290">
        <v>29</v>
      </c>
      <c r="L6" s="1291"/>
      <c r="M6" s="1292"/>
      <c r="N6" s="1290">
        <v>30</v>
      </c>
      <c r="O6" s="1291"/>
      <c r="P6" s="1292"/>
      <c r="Q6" s="1278">
        <v>31</v>
      </c>
      <c r="R6" s="1279"/>
      <c r="S6" s="1280"/>
      <c r="T6" s="1298">
        <v>1</v>
      </c>
      <c r="U6" s="1299"/>
      <c r="V6" s="1300"/>
      <c r="W6" s="172"/>
      <c r="X6" s="173"/>
      <c r="Y6" s="1284"/>
      <c r="Z6" s="1285"/>
      <c r="AA6" s="1286"/>
      <c r="AB6" s="1284"/>
      <c r="AC6" s="1285"/>
      <c r="AD6" s="1286"/>
      <c r="AE6" s="1284"/>
      <c r="AF6" s="1285"/>
      <c r="AG6" s="1286"/>
      <c r="AH6" s="1290"/>
      <c r="AI6" s="1291"/>
      <c r="AJ6" s="1292"/>
      <c r="AK6" s="1290"/>
      <c r="AL6" s="1291"/>
      <c r="AM6" s="1292"/>
      <c r="AN6" s="1284">
        <v>1</v>
      </c>
      <c r="AO6" s="1285"/>
      <c r="AP6" s="1286"/>
      <c r="AQ6" s="1278">
        <v>2</v>
      </c>
      <c r="AR6" s="1279"/>
      <c r="AS6" s="1296"/>
    </row>
    <row r="7" spans="1:45" s="170" customFormat="1" ht="9.75" customHeight="1">
      <c r="A7" s="174"/>
      <c r="B7" s="1281"/>
      <c r="C7" s="1282"/>
      <c r="D7" s="1283"/>
      <c r="E7" s="1287"/>
      <c r="F7" s="1288"/>
      <c r="G7" s="1289"/>
      <c r="H7" s="1287"/>
      <c r="I7" s="1288"/>
      <c r="J7" s="1289"/>
      <c r="K7" s="1293"/>
      <c r="L7" s="1294"/>
      <c r="M7" s="1295"/>
      <c r="N7" s="1293"/>
      <c r="O7" s="1294"/>
      <c r="P7" s="1295"/>
      <c r="Q7" s="1281"/>
      <c r="R7" s="1282"/>
      <c r="S7" s="1283"/>
      <c r="T7" s="1301"/>
      <c r="U7" s="1302"/>
      <c r="V7" s="1303"/>
      <c r="W7" s="172"/>
      <c r="X7" s="175"/>
      <c r="Y7" s="1287"/>
      <c r="Z7" s="1288"/>
      <c r="AA7" s="1289"/>
      <c r="AB7" s="1287"/>
      <c r="AC7" s="1288"/>
      <c r="AD7" s="1289"/>
      <c r="AE7" s="1287"/>
      <c r="AF7" s="1288"/>
      <c r="AG7" s="1289"/>
      <c r="AH7" s="1293"/>
      <c r="AI7" s="1294"/>
      <c r="AJ7" s="1295"/>
      <c r="AK7" s="1293"/>
      <c r="AL7" s="1294"/>
      <c r="AM7" s="1295"/>
      <c r="AN7" s="1287"/>
      <c r="AO7" s="1288"/>
      <c r="AP7" s="1289"/>
      <c r="AQ7" s="1281"/>
      <c r="AR7" s="1282"/>
      <c r="AS7" s="1297"/>
    </row>
    <row r="8" spans="1:45" s="170" customFormat="1" ht="9.75" customHeight="1">
      <c r="A8" s="174"/>
      <c r="B8" s="1304">
        <v>2</v>
      </c>
      <c r="C8" s="1305"/>
      <c r="D8" s="1306"/>
      <c r="E8" s="1304">
        <v>3</v>
      </c>
      <c r="F8" s="1305"/>
      <c r="G8" s="1306"/>
      <c r="H8" s="1304">
        <v>4</v>
      </c>
      <c r="I8" s="1305"/>
      <c r="J8" s="1306"/>
      <c r="K8" s="1307">
        <v>5</v>
      </c>
      <c r="L8" s="1308"/>
      <c r="M8" s="1309"/>
      <c r="N8" s="1307">
        <v>6</v>
      </c>
      <c r="O8" s="1308"/>
      <c r="P8" s="1309"/>
      <c r="Q8" s="1307">
        <v>7</v>
      </c>
      <c r="R8" s="1308"/>
      <c r="S8" s="1309"/>
      <c r="T8" s="1307">
        <v>8</v>
      </c>
      <c r="U8" s="1308"/>
      <c r="V8" s="1310"/>
      <c r="W8" s="172"/>
      <c r="X8" s="175"/>
      <c r="Y8" s="1304">
        <v>3</v>
      </c>
      <c r="Z8" s="1305"/>
      <c r="AA8" s="1306"/>
      <c r="AB8" s="1307">
        <v>4</v>
      </c>
      <c r="AC8" s="1308"/>
      <c r="AD8" s="1309"/>
      <c r="AE8" s="1307">
        <v>5</v>
      </c>
      <c r="AF8" s="1308"/>
      <c r="AG8" s="1309"/>
      <c r="AH8" s="1307">
        <v>6</v>
      </c>
      <c r="AI8" s="1308"/>
      <c r="AJ8" s="1309"/>
      <c r="AK8" s="1307">
        <v>7</v>
      </c>
      <c r="AL8" s="1308"/>
      <c r="AM8" s="1309"/>
      <c r="AN8" s="1307">
        <v>8</v>
      </c>
      <c r="AO8" s="1308"/>
      <c r="AP8" s="1309"/>
      <c r="AQ8" s="1304">
        <v>9</v>
      </c>
      <c r="AR8" s="1305"/>
      <c r="AS8" s="1312"/>
    </row>
    <row r="9" spans="1:45" s="170" customFormat="1" ht="9.75" customHeight="1">
      <c r="A9" s="174"/>
      <c r="B9" s="1281"/>
      <c r="C9" s="1282"/>
      <c r="D9" s="1283"/>
      <c r="E9" s="1281"/>
      <c r="F9" s="1282"/>
      <c r="G9" s="1283"/>
      <c r="H9" s="1281"/>
      <c r="I9" s="1282"/>
      <c r="J9" s="1283"/>
      <c r="K9" s="1287"/>
      <c r="L9" s="1288"/>
      <c r="M9" s="1289"/>
      <c r="N9" s="1287"/>
      <c r="O9" s="1288"/>
      <c r="P9" s="1289"/>
      <c r="Q9" s="1287"/>
      <c r="R9" s="1288"/>
      <c r="S9" s="1289"/>
      <c r="T9" s="1287"/>
      <c r="U9" s="1288"/>
      <c r="V9" s="1311"/>
      <c r="W9" s="172"/>
      <c r="X9" s="175"/>
      <c r="Y9" s="1281"/>
      <c r="Z9" s="1282"/>
      <c r="AA9" s="1283"/>
      <c r="AB9" s="1287"/>
      <c r="AC9" s="1288"/>
      <c r="AD9" s="1289"/>
      <c r="AE9" s="1287"/>
      <c r="AF9" s="1288"/>
      <c r="AG9" s="1289"/>
      <c r="AH9" s="1287"/>
      <c r="AI9" s="1288"/>
      <c r="AJ9" s="1289"/>
      <c r="AK9" s="1287"/>
      <c r="AL9" s="1288"/>
      <c r="AM9" s="1289"/>
      <c r="AN9" s="1287"/>
      <c r="AO9" s="1288"/>
      <c r="AP9" s="1289"/>
      <c r="AQ9" s="1281"/>
      <c r="AR9" s="1282"/>
      <c r="AS9" s="1297"/>
    </row>
    <row r="10" spans="1:45" s="170" customFormat="1" ht="9.75" customHeight="1">
      <c r="A10" s="174">
        <v>1</v>
      </c>
      <c r="B10" s="1304">
        <v>9</v>
      </c>
      <c r="C10" s="1305"/>
      <c r="D10" s="1306"/>
      <c r="E10" s="1307">
        <v>10</v>
      </c>
      <c r="F10" s="1308"/>
      <c r="G10" s="1309"/>
      <c r="H10" s="1307">
        <v>11</v>
      </c>
      <c r="I10" s="1308"/>
      <c r="J10" s="1309"/>
      <c r="K10" s="1307">
        <v>12</v>
      </c>
      <c r="L10" s="1308"/>
      <c r="M10" s="1309"/>
      <c r="N10" s="1307">
        <v>13</v>
      </c>
      <c r="O10" s="1308"/>
      <c r="P10" s="1309"/>
      <c r="Q10" s="1307">
        <v>14</v>
      </c>
      <c r="R10" s="1308"/>
      <c r="S10" s="1309"/>
      <c r="T10" s="1304">
        <v>15</v>
      </c>
      <c r="U10" s="1305"/>
      <c r="V10" s="1312"/>
      <c r="W10" s="172"/>
      <c r="X10" s="176">
        <v>7</v>
      </c>
      <c r="Y10" s="1304">
        <v>10</v>
      </c>
      <c r="Z10" s="1305"/>
      <c r="AA10" s="1306"/>
      <c r="AB10" s="1307">
        <v>11</v>
      </c>
      <c r="AC10" s="1308"/>
      <c r="AD10" s="1309"/>
      <c r="AE10" s="1307">
        <v>12</v>
      </c>
      <c r="AF10" s="1308"/>
      <c r="AG10" s="1309"/>
      <c r="AH10" s="1307">
        <v>13</v>
      </c>
      <c r="AI10" s="1308"/>
      <c r="AJ10" s="1309"/>
      <c r="AK10" s="1307">
        <v>14</v>
      </c>
      <c r="AL10" s="1308"/>
      <c r="AM10" s="1309"/>
      <c r="AN10" s="1307">
        <v>15</v>
      </c>
      <c r="AO10" s="1308"/>
      <c r="AP10" s="1309"/>
      <c r="AQ10" s="1304">
        <v>16</v>
      </c>
      <c r="AR10" s="1305"/>
      <c r="AS10" s="1312"/>
    </row>
    <row r="11" spans="1:45" s="170" customFormat="1" ht="9.75" customHeight="1">
      <c r="A11" s="174"/>
      <c r="B11" s="1281"/>
      <c r="C11" s="1282"/>
      <c r="D11" s="1283"/>
      <c r="E11" s="1287"/>
      <c r="F11" s="1288"/>
      <c r="G11" s="1289"/>
      <c r="H11" s="1287"/>
      <c r="I11" s="1288"/>
      <c r="J11" s="1289"/>
      <c r="K11" s="1287"/>
      <c r="L11" s="1288"/>
      <c r="M11" s="1289"/>
      <c r="N11" s="1287"/>
      <c r="O11" s="1288"/>
      <c r="P11" s="1289"/>
      <c r="Q11" s="1287"/>
      <c r="R11" s="1288"/>
      <c r="S11" s="1289"/>
      <c r="T11" s="1281"/>
      <c r="U11" s="1282"/>
      <c r="V11" s="1297"/>
      <c r="W11" s="172"/>
      <c r="X11" s="176"/>
      <c r="Y11" s="1281"/>
      <c r="Z11" s="1282"/>
      <c r="AA11" s="1283"/>
      <c r="AB11" s="1287"/>
      <c r="AC11" s="1288"/>
      <c r="AD11" s="1289"/>
      <c r="AE11" s="1287"/>
      <c r="AF11" s="1288"/>
      <c r="AG11" s="1289"/>
      <c r="AH11" s="1287"/>
      <c r="AI11" s="1288"/>
      <c r="AJ11" s="1289"/>
      <c r="AK11" s="1287"/>
      <c r="AL11" s="1288"/>
      <c r="AM11" s="1289"/>
      <c r="AN11" s="1287"/>
      <c r="AO11" s="1288"/>
      <c r="AP11" s="1289"/>
      <c r="AQ11" s="1281"/>
      <c r="AR11" s="1282"/>
      <c r="AS11" s="1297"/>
    </row>
    <row r="12" spans="1:45" s="170" customFormat="1" ht="9.75" customHeight="1">
      <c r="A12" s="174" t="s">
        <v>736</v>
      </c>
      <c r="B12" s="1304">
        <v>16</v>
      </c>
      <c r="C12" s="1305"/>
      <c r="D12" s="1306"/>
      <c r="E12" s="1307">
        <v>17</v>
      </c>
      <c r="F12" s="1308"/>
      <c r="G12" s="1309"/>
      <c r="H12" s="1307">
        <v>18</v>
      </c>
      <c r="I12" s="1308"/>
      <c r="J12" s="1309"/>
      <c r="K12" s="1307">
        <v>19</v>
      </c>
      <c r="L12" s="1308"/>
      <c r="M12" s="1309"/>
      <c r="N12" s="1307">
        <v>20</v>
      </c>
      <c r="O12" s="1308"/>
      <c r="P12" s="1309"/>
      <c r="Q12" s="1307">
        <v>21</v>
      </c>
      <c r="R12" s="1308"/>
      <c r="S12" s="1309"/>
      <c r="T12" s="1320">
        <v>22</v>
      </c>
      <c r="U12" s="1321"/>
      <c r="V12" s="1322"/>
      <c r="W12" s="172"/>
      <c r="X12" s="175" t="s">
        <v>737</v>
      </c>
      <c r="Y12" s="1304">
        <v>17</v>
      </c>
      <c r="Z12" s="1305"/>
      <c r="AA12" s="1306"/>
      <c r="AB12" s="1307">
        <v>18</v>
      </c>
      <c r="AC12" s="1308"/>
      <c r="AD12" s="1309"/>
      <c r="AE12" s="1307">
        <v>19</v>
      </c>
      <c r="AF12" s="1308"/>
      <c r="AG12" s="1309"/>
      <c r="AH12" s="1307">
        <v>20</v>
      </c>
      <c r="AI12" s="1308"/>
      <c r="AJ12" s="1309"/>
      <c r="AK12" s="1307">
        <v>21</v>
      </c>
      <c r="AL12" s="1308"/>
      <c r="AM12" s="1309"/>
      <c r="AN12" s="1307">
        <v>22</v>
      </c>
      <c r="AO12" s="1308"/>
      <c r="AP12" s="1309"/>
      <c r="AQ12" s="1304">
        <v>23</v>
      </c>
      <c r="AR12" s="1305"/>
      <c r="AS12" s="1312"/>
    </row>
    <row r="13" spans="1:45" s="170" customFormat="1" ht="9.75" customHeight="1">
      <c r="A13" s="174"/>
      <c r="B13" s="1281"/>
      <c r="C13" s="1282"/>
      <c r="D13" s="1283"/>
      <c r="E13" s="1287"/>
      <c r="F13" s="1288"/>
      <c r="G13" s="1289"/>
      <c r="H13" s="1287"/>
      <c r="I13" s="1288"/>
      <c r="J13" s="1289"/>
      <c r="K13" s="1287"/>
      <c r="L13" s="1288"/>
      <c r="M13" s="1289"/>
      <c r="N13" s="1287"/>
      <c r="O13" s="1288"/>
      <c r="P13" s="1289"/>
      <c r="Q13" s="1287"/>
      <c r="R13" s="1288"/>
      <c r="S13" s="1289"/>
      <c r="T13" s="1293"/>
      <c r="U13" s="1294"/>
      <c r="V13" s="1323"/>
      <c r="W13" s="172"/>
      <c r="X13" s="175"/>
      <c r="Y13" s="1281"/>
      <c r="Z13" s="1282"/>
      <c r="AA13" s="1283"/>
      <c r="AB13" s="1287"/>
      <c r="AC13" s="1288"/>
      <c r="AD13" s="1289"/>
      <c r="AE13" s="1287"/>
      <c r="AF13" s="1288"/>
      <c r="AG13" s="1289"/>
      <c r="AH13" s="1287"/>
      <c r="AI13" s="1288"/>
      <c r="AJ13" s="1289"/>
      <c r="AK13" s="1287"/>
      <c r="AL13" s="1288"/>
      <c r="AM13" s="1289"/>
      <c r="AN13" s="1287"/>
      <c r="AO13" s="1288"/>
      <c r="AP13" s="1289"/>
      <c r="AQ13" s="1281"/>
      <c r="AR13" s="1282"/>
      <c r="AS13" s="1297"/>
    </row>
    <row r="14" spans="1:45" s="170" customFormat="1" ht="9.75" customHeight="1">
      <c r="A14" s="177" t="s">
        <v>738</v>
      </c>
      <c r="B14" s="1304">
        <v>23</v>
      </c>
      <c r="C14" s="1305"/>
      <c r="D14" s="1306"/>
      <c r="E14" s="1307">
        <v>24</v>
      </c>
      <c r="F14" s="1308"/>
      <c r="G14" s="1309"/>
      <c r="H14" s="1307">
        <v>25</v>
      </c>
      <c r="I14" s="1308"/>
      <c r="J14" s="1309"/>
      <c r="K14" s="1307">
        <v>26</v>
      </c>
      <c r="L14" s="1308"/>
      <c r="M14" s="1309"/>
      <c r="N14" s="1307">
        <v>27</v>
      </c>
      <c r="O14" s="1308"/>
      <c r="P14" s="1309"/>
      <c r="Q14" s="1307">
        <v>28</v>
      </c>
      <c r="R14" s="1308"/>
      <c r="S14" s="1309"/>
      <c r="T14" s="1307">
        <v>29</v>
      </c>
      <c r="U14" s="1308"/>
      <c r="V14" s="1310"/>
      <c r="W14" s="172"/>
      <c r="X14" s="178" t="s">
        <v>739</v>
      </c>
      <c r="Y14" s="1304">
        <v>24</v>
      </c>
      <c r="Z14" s="1305"/>
      <c r="AA14" s="1306"/>
      <c r="AB14" s="1307">
        <v>25</v>
      </c>
      <c r="AC14" s="1308"/>
      <c r="AD14" s="1309"/>
      <c r="AE14" s="1307">
        <v>26</v>
      </c>
      <c r="AF14" s="1308"/>
      <c r="AG14" s="1309"/>
      <c r="AH14" s="1307">
        <v>27</v>
      </c>
      <c r="AI14" s="1308"/>
      <c r="AJ14" s="1309"/>
      <c r="AK14" s="1307">
        <v>28</v>
      </c>
      <c r="AL14" s="1308"/>
      <c r="AM14" s="1309"/>
      <c r="AN14" s="1307">
        <v>29</v>
      </c>
      <c r="AO14" s="1308"/>
      <c r="AP14" s="1309"/>
      <c r="AQ14" s="1307">
        <v>30</v>
      </c>
      <c r="AR14" s="1308"/>
      <c r="AS14" s="1310"/>
    </row>
    <row r="15" spans="1:45" s="170" customFormat="1" ht="9.75" customHeight="1">
      <c r="A15" s="177"/>
      <c r="B15" s="1281"/>
      <c r="C15" s="1282"/>
      <c r="D15" s="1283"/>
      <c r="E15" s="1287"/>
      <c r="F15" s="1288"/>
      <c r="G15" s="1289"/>
      <c r="H15" s="1287"/>
      <c r="I15" s="1288"/>
      <c r="J15" s="1289"/>
      <c r="K15" s="1287"/>
      <c r="L15" s="1288"/>
      <c r="M15" s="1289"/>
      <c r="N15" s="1287"/>
      <c r="O15" s="1288"/>
      <c r="P15" s="1289"/>
      <c r="Q15" s="1287"/>
      <c r="R15" s="1288"/>
      <c r="S15" s="1289"/>
      <c r="T15" s="1287"/>
      <c r="U15" s="1288"/>
      <c r="V15" s="1311"/>
      <c r="W15" s="172"/>
      <c r="X15" s="178"/>
      <c r="Y15" s="1281"/>
      <c r="Z15" s="1282"/>
      <c r="AA15" s="1283"/>
      <c r="AB15" s="1287"/>
      <c r="AC15" s="1288"/>
      <c r="AD15" s="1289"/>
      <c r="AE15" s="1287"/>
      <c r="AF15" s="1288"/>
      <c r="AG15" s="1289"/>
      <c r="AH15" s="1287"/>
      <c r="AI15" s="1288"/>
      <c r="AJ15" s="1289"/>
      <c r="AK15" s="1287"/>
      <c r="AL15" s="1288"/>
      <c r="AM15" s="1289"/>
      <c r="AN15" s="1287"/>
      <c r="AO15" s="1288"/>
      <c r="AP15" s="1289"/>
      <c r="AQ15" s="1287"/>
      <c r="AR15" s="1288"/>
      <c r="AS15" s="1311"/>
    </row>
    <row r="16" spans="1:45" s="170" customFormat="1" ht="9.75" customHeight="1">
      <c r="A16" s="174"/>
      <c r="B16" s="1304">
        <v>30</v>
      </c>
      <c r="C16" s="1305"/>
      <c r="D16" s="1306"/>
      <c r="E16" s="1304">
        <v>31</v>
      </c>
      <c r="F16" s="1305"/>
      <c r="G16" s="1306"/>
      <c r="H16" s="1307"/>
      <c r="I16" s="1308"/>
      <c r="J16" s="1309"/>
      <c r="K16" s="1307"/>
      <c r="L16" s="1308"/>
      <c r="M16" s="1309"/>
      <c r="N16" s="1307"/>
      <c r="O16" s="1308"/>
      <c r="P16" s="1309"/>
      <c r="Q16" s="1307"/>
      <c r="R16" s="1308"/>
      <c r="S16" s="1309"/>
      <c r="T16" s="1307"/>
      <c r="U16" s="1308"/>
      <c r="V16" s="1310"/>
      <c r="W16" s="172"/>
      <c r="X16" s="174"/>
      <c r="Y16" s="1304">
        <v>31</v>
      </c>
      <c r="Z16" s="1305"/>
      <c r="AA16" s="1306"/>
      <c r="AB16" s="1307"/>
      <c r="AC16" s="1308"/>
      <c r="AD16" s="1309"/>
      <c r="AE16" s="1307"/>
      <c r="AF16" s="1308"/>
      <c r="AG16" s="1309"/>
      <c r="AH16" s="1307"/>
      <c r="AI16" s="1308"/>
      <c r="AJ16" s="1309"/>
      <c r="AK16" s="1307"/>
      <c r="AL16" s="1308"/>
      <c r="AM16" s="1309"/>
      <c r="AN16" s="1307"/>
      <c r="AO16" s="1308"/>
      <c r="AP16" s="1309"/>
      <c r="AQ16" s="1307"/>
      <c r="AR16" s="1308"/>
      <c r="AS16" s="1310"/>
    </row>
    <row r="17" spans="1:45" s="170" customFormat="1" ht="9.75" customHeight="1" thickBot="1">
      <c r="A17" s="174"/>
      <c r="B17" s="1313"/>
      <c r="C17" s="1314"/>
      <c r="D17" s="1315"/>
      <c r="E17" s="1313"/>
      <c r="F17" s="1314"/>
      <c r="G17" s="1315"/>
      <c r="H17" s="1316"/>
      <c r="I17" s="1317"/>
      <c r="J17" s="1318"/>
      <c r="K17" s="1316"/>
      <c r="L17" s="1317"/>
      <c r="M17" s="1318"/>
      <c r="N17" s="1316"/>
      <c r="O17" s="1317"/>
      <c r="P17" s="1318"/>
      <c r="Q17" s="1316"/>
      <c r="R17" s="1317"/>
      <c r="S17" s="1318"/>
      <c r="T17" s="1316"/>
      <c r="U17" s="1317"/>
      <c r="V17" s="1319"/>
      <c r="W17" s="172"/>
      <c r="X17" s="179"/>
      <c r="Y17" s="1313"/>
      <c r="Z17" s="1314"/>
      <c r="AA17" s="1315"/>
      <c r="AB17" s="1316"/>
      <c r="AC17" s="1317"/>
      <c r="AD17" s="1318"/>
      <c r="AE17" s="1316"/>
      <c r="AF17" s="1317"/>
      <c r="AG17" s="1318"/>
      <c r="AH17" s="1316"/>
      <c r="AI17" s="1317"/>
      <c r="AJ17" s="1318"/>
      <c r="AK17" s="1316"/>
      <c r="AL17" s="1317"/>
      <c r="AM17" s="1318"/>
      <c r="AN17" s="1316"/>
      <c r="AO17" s="1317"/>
      <c r="AP17" s="1318"/>
      <c r="AQ17" s="1316"/>
      <c r="AR17" s="1317"/>
      <c r="AS17" s="1319"/>
    </row>
    <row r="18" spans="1:45" s="170" customFormat="1" ht="9.75" customHeight="1">
      <c r="A18" s="168"/>
      <c r="B18" s="1290"/>
      <c r="C18" s="1291"/>
      <c r="D18" s="1292"/>
      <c r="E18" s="1284"/>
      <c r="F18" s="1285"/>
      <c r="G18" s="1286"/>
      <c r="H18" s="1278">
        <v>1</v>
      </c>
      <c r="I18" s="1279"/>
      <c r="J18" s="1280"/>
      <c r="K18" s="1298">
        <v>2</v>
      </c>
      <c r="L18" s="1299"/>
      <c r="M18" s="1324"/>
      <c r="N18" s="1298">
        <v>3</v>
      </c>
      <c r="O18" s="1299"/>
      <c r="P18" s="1324"/>
      <c r="Q18" s="1298">
        <v>4</v>
      </c>
      <c r="R18" s="1299"/>
      <c r="S18" s="1324"/>
      <c r="T18" s="1278">
        <v>5</v>
      </c>
      <c r="U18" s="1279"/>
      <c r="V18" s="1296"/>
      <c r="W18" s="172"/>
      <c r="X18" s="180"/>
      <c r="Y18" s="1290"/>
      <c r="Z18" s="1291"/>
      <c r="AA18" s="1292"/>
      <c r="AB18" s="1284">
        <v>1</v>
      </c>
      <c r="AC18" s="1285"/>
      <c r="AD18" s="1286"/>
      <c r="AE18" s="1284">
        <v>2</v>
      </c>
      <c r="AF18" s="1285"/>
      <c r="AG18" s="1286"/>
      <c r="AH18" s="1284">
        <v>3</v>
      </c>
      <c r="AI18" s="1285"/>
      <c r="AJ18" s="1286"/>
      <c r="AK18" s="1284">
        <v>4</v>
      </c>
      <c r="AL18" s="1285"/>
      <c r="AM18" s="1286"/>
      <c r="AN18" s="1284">
        <v>5</v>
      </c>
      <c r="AO18" s="1285"/>
      <c r="AP18" s="1286"/>
      <c r="AQ18" s="1278">
        <v>6</v>
      </c>
      <c r="AR18" s="1279"/>
      <c r="AS18" s="1296"/>
    </row>
    <row r="19" spans="1:45" s="170" customFormat="1" ht="9.75" customHeight="1">
      <c r="A19" s="174"/>
      <c r="B19" s="1293"/>
      <c r="C19" s="1294"/>
      <c r="D19" s="1295"/>
      <c r="E19" s="1287"/>
      <c r="F19" s="1288"/>
      <c r="G19" s="1289"/>
      <c r="H19" s="1281"/>
      <c r="I19" s="1282"/>
      <c r="J19" s="1283"/>
      <c r="K19" s="1301"/>
      <c r="L19" s="1302"/>
      <c r="M19" s="1325"/>
      <c r="N19" s="1301"/>
      <c r="O19" s="1302"/>
      <c r="P19" s="1325"/>
      <c r="Q19" s="1301"/>
      <c r="R19" s="1302"/>
      <c r="S19" s="1325"/>
      <c r="T19" s="1281"/>
      <c r="U19" s="1282"/>
      <c r="V19" s="1297"/>
      <c r="W19" s="172"/>
      <c r="X19" s="181"/>
      <c r="Y19" s="1293"/>
      <c r="Z19" s="1294"/>
      <c r="AA19" s="1295"/>
      <c r="AB19" s="1287"/>
      <c r="AC19" s="1288"/>
      <c r="AD19" s="1289"/>
      <c r="AE19" s="1287"/>
      <c r="AF19" s="1288"/>
      <c r="AG19" s="1289"/>
      <c r="AH19" s="1287"/>
      <c r="AI19" s="1288"/>
      <c r="AJ19" s="1289"/>
      <c r="AK19" s="1287"/>
      <c r="AL19" s="1288"/>
      <c r="AM19" s="1289"/>
      <c r="AN19" s="1287"/>
      <c r="AO19" s="1288"/>
      <c r="AP19" s="1289"/>
      <c r="AQ19" s="1281"/>
      <c r="AR19" s="1282"/>
      <c r="AS19" s="1297"/>
    </row>
    <row r="20" spans="1:45" s="170" customFormat="1" ht="9.75" customHeight="1">
      <c r="A20" s="174"/>
      <c r="B20" s="1304">
        <v>6</v>
      </c>
      <c r="C20" s="1305"/>
      <c r="D20" s="1306"/>
      <c r="E20" s="1304">
        <v>7</v>
      </c>
      <c r="F20" s="1305"/>
      <c r="G20" s="1306"/>
      <c r="H20" s="1307">
        <v>8</v>
      </c>
      <c r="I20" s="1308"/>
      <c r="J20" s="1309"/>
      <c r="K20" s="1307">
        <v>9</v>
      </c>
      <c r="L20" s="1308"/>
      <c r="M20" s="1309"/>
      <c r="N20" s="1307">
        <v>10</v>
      </c>
      <c r="O20" s="1308"/>
      <c r="P20" s="1309"/>
      <c r="Q20" s="1307">
        <v>11</v>
      </c>
      <c r="R20" s="1308"/>
      <c r="S20" s="1309"/>
      <c r="T20" s="1307">
        <v>12</v>
      </c>
      <c r="U20" s="1308"/>
      <c r="V20" s="1310"/>
      <c r="W20" s="172"/>
      <c r="X20" s="181"/>
      <c r="Y20" s="1304">
        <v>7</v>
      </c>
      <c r="Z20" s="1305"/>
      <c r="AA20" s="1306"/>
      <c r="AB20" s="1307">
        <v>8</v>
      </c>
      <c r="AC20" s="1308"/>
      <c r="AD20" s="1309"/>
      <c r="AE20" s="1307">
        <v>9</v>
      </c>
      <c r="AF20" s="1308"/>
      <c r="AG20" s="1309"/>
      <c r="AH20" s="1307">
        <v>10</v>
      </c>
      <c r="AI20" s="1308"/>
      <c r="AJ20" s="1309"/>
      <c r="AK20" s="1307">
        <v>11</v>
      </c>
      <c r="AL20" s="1308"/>
      <c r="AM20" s="1309"/>
      <c r="AN20" s="1307">
        <v>12</v>
      </c>
      <c r="AO20" s="1308"/>
      <c r="AP20" s="1309"/>
      <c r="AQ20" s="1304">
        <v>13</v>
      </c>
      <c r="AR20" s="1305"/>
      <c r="AS20" s="1312"/>
    </row>
    <row r="21" spans="1:45" s="170" customFormat="1" ht="9.75" customHeight="1">
      <c r="A21" s="174"/>
      <c r="B21" s="1281"/>
      <c r="C21" s="1282"/>
      <c r="D21" s="1283"/>
      <c r="E21" s="1281"/>
      <c r="F21" s="1282"/>
      <c r="G21" s="1283"/>
      <c r="H21" s="1287"/>
      <c r="I21" s="1288"/>
      <c r="J21" s="1289"/>
      <c r="K21" s="1287"/>
      <c r="L21" s="1288"/>
      <c r="M21" s="1289"/>
      <c r="N21" s="1287"/>
      <c r="O21" s="1288"/>
      <c r="P21" s="1289"/>
      <c r="Q21" s="1287"/>
      <c r="R21" s="1288"/>
      <c r="S21" s="1289"/>
      <c r="T21" s="1287"/>
      <c r="U21" s="1288"/>
      <c r="V21" s="1311"/>
      <c r="W21" s="172"/>
      <c r="X21" s="181"/>
      <c r="Y21" s="1281"/>
      <c r="Z21" s="1282"/>
      <c r="AA21" s="1283"/>
      <c r="AB21" s="1287"/>
      <c r="AC21" s="1288"/>
      <c r="AD21" s="1289"/>
      <c r="AE21" s="1287"/>
      <c r="AF21" s="1288"/>
      <c r="AG21" s="1289"/>
      <c r="AH21" s="1287"/>
      <c r="AI21" s="1288"/>
      <c r="AJ21" s="1289"/>
      <c r="AK21" s="1287"/>
      <c r="AL21" s="1288"/>
      <c r="AM21" s="1289"/>
      <c r="AN21" s="1287"/>
      <c r="AO21" s="1288"/>
      <c r="AP21" s="1289"/>
      <c r="AQ21" s="1281"/>
      <c r="AR21" s="1282"/>
      <c r="AS21" s="1297"/>
    </row>
    <row r="22" spans="1:45" s="170" customFormat="1" ht="9.75" customHeight="1">
      <c r="A22" s="182">
        <v>2</v>
      </c>
      <c r="B22" s="1304">
        <v>13</v>
      </c>
      <c r="C22" s="1305"/>
      <c r="D22" s="1306"/>
      <c r="E22" s="1307">
        <v>14</v>
      </c>
      <c r="F22" s="1308"/>
      <c r="G22" s="1309"/>
      <c r="H22" s="1307">
        <v>15</v>
      </c>
      <c r="I22" s="1308"/>
      <c r="J22" s="1309"/>
      <c r="K22" s="1307">
        <v>16</v>
      </c>
      <c r="L22" s="1308"/>
      <c r="M22" s="1309"/>
      <c r="N22" s="1307">
        <v>17</v>
      </c>
      <c r="O22" s="1308"/>
      <c r="P22" s="1309"/>
      <c r="Q22" s="1307">
        <v>18</v>
      </c>
      <c r="R22" s="1308"/>
      <c r="S22" s="1309"/>
      <c r="T22" s="1304">
        <v>19</v>
      </c>
      <c r="U22" s="1305"/>
      <c r="V22" s="1312"/>
      <c r="W22" s="172"/>
      <c r="X22" s="183">
        <v>8</v>
      </c>
      <c r="Y22" s="1304">
        <v>14</v>
      </c>
      <c r="Z22" s="1305"/>
      <c r="AA22" s="1306"/>
      <c r="AB22" s="1304">
        <v>15</v>
      </c>
      <c r="AC22" s="1305"/>
      <c r="AD22" s="1306"/>
      <c r="AE22" s="1304">
        <v>16</v>
      </c>
      <c r="AF22" s="1305"/>
      <c r="AG22" s="1306"/>
      <c r="AH22" s="1307">
        <v>17</v>
      </c>
      <c r="AI22" s="1308"/>
      <c r="AJ22" s="1309"/>
      <c r="AK22" s="1307">
        <v>18</v>
      </c>
      <c r="AL22" s="1308"/>
      <c r="AM22" s="1309"/>
      <c r="AN22" s="1307">
        <v>19</v>
      </c>
      <c r="AO22" s="1308"/>
      <c r="AP22" s="1309"/>
      <c r="AQ22" s="1304">
        <v>20</v>
      </c>
      <c r="AR22" s="1305"/>
      <c r="AS22" s="1312"/>
    </row>
    <row r="23" spans="1:45" s="170" customFormat="1" ht="9.75" customHeight="1">
      <c r="A23" s="182"/>
      <c r="B23" s="1281"/>
      <c r="C23" s="1282"/>
      <c r="D23" s="1283"/>
      <c r="E23" s="1287"/>
      <c r="F23" s="1288"/>
      <c r="G23" s="1289"/>
      <c r="H23" s="1287"/>
      <c r="I23" s="1288"/>
      <c r="J23" s="1289"/>
      <c r="K23" s="1287"/>
      <c r="L23" s="1288"/>
      <c r="M23" s="1289"/>
      <c r="N23" s="1287"/>
      <c r="O23" s="1288"/>
      <c r="P23" s="1289"/>
      <c r="Q23" s="1287"/>
      <c r="R23" s="1288"/>
      <c r="S23" s="1289"/>
      <c r="T23" s="1281"/>
      <c r="U23" s="1282"/>
      <c r="V23" s="1297"/>
      <c r="W23" s="172"/>
      <c r="X23" s="183"/>
      <c r="Y23" s="1281"/>
      <c r="Z23" s="1282"/>
      <c r="AA23" s="1283"/>
      <c r="AB23" s="1281"/>
      <c r="AC23" s="1282"/>
      <c r="AD23" s="1283"/>
      <c r="AE23" s="1281"/>
      <c r="AF23" s="1282"/>
      <c r="AG23" s="1283"/>
      <c r="AH23" s="1287"/>
      <c r="AI23" s="1288"/>
      <c r="AJ23" s="1289"/>
      <c r="AK23" s="1287"/>
      <c r="AL23" s="1288"/>
      <c r="AM23" s="1289"/>
      <c r="AN23" s="1287"/>
      <c r="AO23" s="1288"/>
      <c r="AP23" s="1289"/>
      <c r="AQ23" s="1281"/>
      <c r="AR23" s="1282"/>
      <c r="AS23" s="1297"/>
    </row>
    <row r="24" spans="1:45" s="170" customFormat="1" ht="9.75" customHeight="1">
      <c r="A24" s="182" t="s">
        <v>737</v>
      </c>
      <c r="B24" s="1304">
        <v>20</v>
      </c>
      <c r="C24" s="1305"/>
      <c r="D24" s="1306"/>
      <c r="E24" s="1307">
        <v>21</v>
      </c>
      <c r="F24" s="1308"/>
      <c r="G24" s="1309"/>
      <c r="H24" s="1307">
        <v>22</v>
      </c>
      <c r="I24" s="1308"/>
      <c r="J24" s="1309"/>
      <c r="K24" s="1307">
        <v>23</v>
      </c>
      <c r="L24" s="1308"/>
      <c r="M24" s="1309"/>
      <c r="N24" s="1307">
        <v>24</v>
      </c>
      <c r="O24" s="1308"/>
      <c r="P24" s="1309"/>
      <c r="Q24" s="1307">
        <v>25</v>
      </c>
      <c r="R24" s="1308"/>
      <c r="S24" s="1309"/>
      <c r="T24" s="1304">
        <v>26</v>
      </c>
      <c r="U24" s="1305"/>
      <c r="V24" s="1312"/>
      <c r="W24" s="172"/>
      <c r="X24" s="181" t="s">
        <v>737</v>
      </c>
      <c r="Y24" s="1304">
        <v>21</v>
      </c>
      <c r="Z24" s="1305"/>
      <c r="AA24" s="1306"/>
      <c r="AB24" s="1307">
        <v>22</v>
      </c>
      <c r="AC24" s="1308"/>
      <c r="AD24" s="1309"/>
      <c r="AE24" s="1307">
        <v>23</v>
      </c>
      <c r="AF24" s="1308"/>
      <c r="AG24" s="1309"/>
      <c r="AH24" s="1307">
        <v>24</v>
      </c>
      <c r="AI24" s="1308"/>
      <c r="AJ24" s="1309"/>
      <c r="AK24" s="1307">
        <v>25</v>
      </c>
      <c r="AL24" s="1308"/>
      <c r="AM24" s="1309"/>
      <c r="AN24" s="1307">
        <v>26</v>
      </c>
      <c r="AO24" s="1308"/>
      <c r="AP24" s="1309"/>
      <c r="AQ24" s="1304">
        <v>27</v>
      </c>
      <c r="AR24" s="1305"/>
      <c r="AS24" s="1312"/>
    </row>
    <row r="25" spans="1:45" s="170" customFormat="1" ht="9.75" customHeight="1">
      <c r="A25" s="182"/>
      <c r="B25" s="1281"/>
      <c r="C25" s="1282"/>
      <c r="D25" s="1283"/>
      <c r="E25" s="1287"/>
      <c r="F25" s="1288"/>
      <c r="G25" s="1289"/>
      <c r="H25" s="1287"/>
      <c r="I25" s="1288"/>
      <c r="J25" s="1289"/>
      <c r="K25" s="1287"/>
      <c r="L25" s="1288"/>
      <c r="M25" s="1289"/>
      <c r="N25" s="1287"/>
      <c r="O25" s="1288"/>
      <c r="P25" s="1289"/>
      <c r="Q25" s="1287"/>
      <c r="R25" s="1288"/>
      <c r="S25" s="1289"/>
      <c r="T25" s="1281"/>
      <c r="U25" s="1282"/>
      <c r="V25" s="1297"/>
      <c r="W25" s="172"/>
      <c r="X25" s="181"/>
      <c r="Y25" s="1281"/>
      <c r="Z25" s="1282"/>
      <c r="AA25" s="1283"/>
      <c r="AB25" s="1287"/>
      <c r="AC25" s="1288"/>
      <c r="AD25" s="1289"/>
      <c r="AE25" s="1287"/>
      <c r="AF25" s="1288"/>
      <c r="AG25" s="1289"/>
      <c r="AH25" s="1287"/>
      <c r="AI25" s="1288"/>
      <c r="AJ25" s="1289"/>
      <c r="AK25" s="1287"/>
      <c r="AL25" s="1288"/>
      <c r="AM25" s="1289"/>
      <c r="AN25" s="1287"/>
      <c r="AO25" s="1288"/>
      <c r="AP25" s="1289"/>
      <c r="AQ25" s="1281"/>
      <c r="AR25" s="1282"/>
      <c r="AS25" s="1297"/>
    </row>
    <row r="26" spans="1:45" s="170" customFormat="1" ht="9.75" customHeight="1">
      <c r="A26" s="184" t="s">
        <v>740</v>
      </c>
      <c r="B26" s="1304">
        <v>27</v>
      </c>
      <c r="C26" s="1305"/>
      <c r="D26" s="1306"/>
      <c r="E26" s="1307">
        <v>28</v>
      </c>
      <c r="F26" s="1308"/>
      <c r="G26" s="1309"/>
      <c r="H26" s="1307"/>
      <c r="I26" s="1308"/>
      <c r="J26" s="1309"/>
      <c r="K26" s="1307"/>
      <c r="L26" s="1308"/>
      <c r="M26" s="1309"/>
      <c r="N26" s="1307"/>
      <c r="O26" s="1308"/>
      <c r="P26" s="1309"/>
      <c r="Q26" s="1307"/>
      <c r="R26" s="1308"/>
      <c r="S26" s="1309"/>
      <c r="T26" s="1307"/>
      <c r="U26" s="1308"/>
      <c r="V26" s="1310"/>
      <c r="W26" s="172"/>
      <c r="X26" s="185" t="s">
        <v>738</v>
      </c>
      <c r="Y26" s="1304">
        <v>28</v>
      </c>
      <c r="Z26" s="1305"/>
      <c r="AA26" s="1306"/>
      <c r="AB26" s="1307">
        <v>29</v>
      </c>
      <c r="AC26" s="1308"/>
      <c r="AD26" s="1309"/>
      <c r="AE26" s="1307">
        <v>30</v>
      </c>
      <c r="AF26" s="1308"/>
      <c r="AG26" s="1309"/>
      <c r="AH26" s="1307">
        <v>31</v>
      </c>
      <c r="AI26" s="1308"/>
      <c r="AJ26" s="1309"/>
      <c r="AK26" s="1307"/>
      <c r="AL26" s="1308"/>
      <c r="AM26" s="1309"/>
      <c r="AN26" s="1307"/>
      <c r="AO26" s="1308"/>
      <c r="AP26" s="1309"/>
      <c r="AQ26" s="1320"/>
      <c r="AR26" s="1321"/>
      <c r="AS26" s="1322"/>
    </row>
    <row r="27" spans="1:45" s="170" customFormat="1" ht="9.75" customHeight="1">
      <c r="A27" s="184"/>
      <c r="B27" s="1281"/>
      <c r="C27" s="1282"/>
      <c r="D27" s="1283"/>
      <c r="E27" s="1287"/>
      <c r="F27" s="1288"/>
      <c r="G27" s="1289"/>
      <c r="H27" s="1287"/>
      <c r="I27" s="1288"/>
      <c r="J27" s="1289"/>
      <c r="K27" s="1287"/>
      <c r="L27" s="1288"/>
      <c r="M27" s="1289"/>
      <c r="N27" s="1287"/>
      <c r="O27" s="1288"/>
      <c r="P27" s="1289"/>
      <c r="Q27" s="1287"/>
      <c r="R27" s="1288"/>
      <c r="S27" s="1289"/>
      <c r="T27" s="1287"/>
      <c r="U27" s="1288"/>
      <c r="V27" s="1311"/>
      <c r="W27" s="172"/>
      <c r="X27" s="185"/>
      <c r="Y27" s="1281"/>
      <c r="Z27" s="1282"/>
      <c r="AA27" s="1283"/>
      <c r="AB27" s="1287"/>
      <c r="AC27" s="1288"/>
      <c r="AD27" s="1289"/>
      <c r="AE27" s="1287"/>
      <c r="AF27" s="1288"/>
      <c r="AG27" s="1289"/>
      <c r="AH27" s="1287"/>
      <c r="AI27" s="1288"/>
      <c r="AJ27" s="1289"/>
      <c r="AK27" s="1287"/>
      <c r="AL27" s="1288"/>
      <c r="AM27" s="1289"/>
      <c r="AN27" s="1287"/>
      <c r="AO27" s="1288"/>
      <c r="AP27" s="1289"/>
      <c r="AQ27" s="1293"/>
      <c r="AR27" s="1294"/>
      <c r="AS27" s="1323"/>
    </row>
    <row r="28" spans="1:45" s="170" customFormat="1" ht="9.75" customHeight="1">
      <c r="A28" s="182"/>
      <c r="B28" s="1307"/>
      <c r="C28" s="1308"/>
      <c r="D28" s="1309"/>
      <c r="E28" s="1307"/>
      <c r="F28" s="1308"/>
      <c r="G28" s="1309"/>
      <c r="H28" s="1307"/>
      <c r="I28" s="1308"/>
      <c r="J28" s="1309"/>
      <c r="K28" s="1307"/>
      <c r="L28" s="1308"/>
      <c r="M28" s="1309"/>
      <c r="N28" s="1307"/>
      <c r="O28" s="1308"/>
      <c r="P28" s="1309"/>
      <c r="Q28" s="1307"/>
      <c r="R28" s="1308"/>
      <c r="S28" s="1309"/>
      <c r="T28" s="1307"/>
      <c r="U28" s="1308"/>
      <c r="V28" s="1310"/>
      <c r="W28" s="186"/>
      <c r="X28" s="185"/>
      <c r="Y28" s="1307"/>
      <c r="Z28" s="1308"/>
      <c r="AA28" s="1309"/>
      <c r="AB28" s="1307"/>
      <c r="AC28" s="1308"/>
      <c r="AD28" s="1309"/>
      <c r="AE28" s="1307"/>
      <c r="AF28" s="1308"/>
      <c r="AG28" s="1309"/>
      <c r="AH28" s="1307"/>
      <c r="AI28" s="1308"/>
      <c r="AJ28" s="1309"/>
      <c r="AK28" s="1307"/>
      <c r="AL28" s="1308"/>
      <c r="AM28" s="1309"/>
      <c r="AN28" s="1307"/>
      <c r="AO28" s="1308"/>
      <c r="AP28" s="1309"/>
      <c r="AQ28" s="1307"/>
      <c r="AR28" s="1308"/>
      <c r="AS28" s="1310"/>
    </row>
    <row r="29" spans="1:45" s="170" customFormat="1" ht="9.75" customHeight="1" thickBot="1">
      <c r="A29" s="182"/>
      <c r="B29" s="1316"/>
      <c r="C29" s="1317"/>
      <c r="D29" s="1318"/>
      <c r="E29" s="1316"/>
      <c r="F29" s="1317"/>
      <c r="G29" s="1318"/>
      <c r="H29" s="1316"/>
      <c r="I29" s="1317"/>
      <c r="J29" s="1318"/>
      <c r="K29" s="1316"/>
      <c r="L29" s="1317"/>
      <c r="M29" s="1318"/>
      <c r="N29" s="1316"/>
      <c r="O29" s="1317"/>
      <c r="P29" s="1318"/>
      <c r="Q29" s="1316"/>
      <c r="R29" s="1317"/>
      <c r="S29" s="1318"/>
      <c r="T29" s="1316"/>
      <c r="U29" s="1317"/>
      <c r="V29" s="1319"/>
      <c r="W29" s="186"/>
      <c r="X29" s="187"/>
      <c r="Y29" s="1316"/>
      <c r="Z29" s="1317"/>
      <c r="AA29" s="1318"/>
      <c r="AB29" s="1316"/>
      <c r="AC29" s="1317"/>
      <c r="AD29" s="1318"/>
      <c r="AE29" s="1316"/>
      <c r="AF29" s="1317"/>
      <c r="AG29" s="1318"/>
      <c r="AH29" s="1316"/>
      <c r="AI29" s="1317"/>
      <c r="AJ29" s="1318"/>
      <c r="AK29" s="1316"/>
      <c r="AL29" s="1317"/>
      <c r="AM29" s="1318"/>
      <c r="AN29" s="1316"/>
      <c r="AO29" s="1317"/>
      <c r="AP29" s="1318"/>
      <c r="AQ29" s="1316"/>
      <c r="AR29" s="1317"/>
      <c r="AS29" s="1319"/>
    </row>
    <row r="30" spans="1:45" s="170" customFormat="1" ht="9.75" customHeight="1">
      <c r="A30" s="168"/>
      <c r="B30" s="1290"/>
      <c r="C30" s="1291"/>
      <c r="D30" s="1292"/>
      <c r="E30" s="1290"/>
      <c r="F30" s="1291"/>
      <c r="G30" s="1292"/>
      <c r="H30" s="1290">
        <v>1</v>
      </c>
      <c r="I30" s="1291"/>
      <c r="J30" s="1292"/>
      <c r="K30" s="1290">
        <v>2</v>
      </c>
      <c r="L30" s="1291"/>
      <c r="M30" s="1292"/>
      <c r="N30" s="1290">
        <v>3</v>
      </c>
      <c r="O30" s="1291"/>
      <c r="P30" s="1292"/>
      <c r="Q30" s="1290">
        <v>4</v>
      </c>
      <c r="R30" s="1291"/>
      <c r="S30" s="1292"/>
      <c r="T30" s="1290">
        <v>5</v>
      </c>
      <c r="U30" s="1291"/>
      <c r="V30" s="1292"/>
      <c r="W30" s="172"/>
      <c r="X30" s="175"/>
      <c r="Y30" s="1290"/>
      <c r="Z30" s="1291"/>
      <c r="AA30" s="1292"/>
      <c r="AB30" s="1284"/>
      <c r="AC30" s="1285"/>
      <c r="AD30" s="1286"/>
      <c r="AE30" s="1284"/>
      <c r="AF30" s="1285"/>
      <c r="AG30" s="1286"/>
      <c r="AH30" s="1284"/>
      <c r="AI30" s="1285"/>
      <c r="AJ30" s="1286"/>
      <c r="AK30" s="1284">
        <v>1</v>
      </c>
      <c r="AL30" s="1285"/>
      <c r="AM30" s="1286"/>
      <c r="AN30" s="1284">
        <v>2</v>
      </c>
      <c r="AO30" s="1285"/>
      <c r="AP30" s="1286"/>
      <c r="AQ30" s="1278">
        <v>3</v>
      </c>
      <c r="AR30" s="1279"/>
      <c r="AS30" s="1296"/>
    </row>
    <row r="31" spans="1:45" s="170" customFormat="1" ht="9.75" customHeight="1">
      <c r="A31" s="182"/>
      <c r="B31" s="1293"/>
      <c r="C31" s="1294"/>
      <c r="D31" s="1295"/>
      <c r="E31" s="1293"/>
      <c r="F31" s="1294"/>
      <c r="G31" s="1295"/>
      <c r="H31" s="1293"/>
      <c r="I31" s="1294"/>
      <c r="J31" s="1295"/>
      <c r="K31" s="1293"/>
      <c r="L31" s="1294"/>
      <c r="M31" s="1295"/>
      <c r="N31" s="1293"/>
      <c r="O31" s="1294"/>
      <c r="P31" s="1295"/>
      <c r="Q31" s="1293"/>
      <c r="R31" s="1294"/>
      <c r="S31" s="1295"/>
      <c r="T31" s="1293"/>
      <c r="U31" s="1294"/>
      <c r="V31" s="1295"/>
      <c r="W31" s="172"/>
      <c r="X31" s="175"/>
      <c r="Y31" s="1293"/>
      <c r="Z31" s="1294"/>
      <c r="AA31" s="1295"/>
      <c r="AB31" s="1287"/>
      <c r="AC31" s="1288"/>
      <c r="AD31" s="1289"/>
      <c r="AE31" s="1287"/>
      <c r="AF31" s="1288"/>
      <c r="AG31" s="1289"/>
      <c r="AH31" s="1287"/>
      <c r="AI31" s="1288"/>
      <c r="AJ31" s="1289"/>
      <c r="AK31" s="1287"/>
      <c r="AL31" s="1288"/>
      <c r="AM31" s="1289"/>
      <c r="AN31" s="1287"/>
      <c r="AO31" s="1288"/>
      <c r="AP31" s="1289"/>
      <c r="AQ31" s="1281"/>
      <c r="AR31" s="1282"/>
      <c r="AS31" s="1297"/>
    </row>
    <row r="32" spans="1:45" s="170" customFormat="1" ht="9.75" customHeight="1">
      <c r="A32" s="182"/>
      <c r="B32" s="1304">
        <v>6</v>
      </c>
      <c r="C32" s="1305"/>
      <c r="D32" s="1306"/>
      <c r="E32" s="1304">
        <v>7</v>
      </c>
      <c r="F32" s="1305"/>
      <c r="G32" s="1306"/>
      <c r="H32" s="1304">
        <v>8</v>
      </c>
      <c r="I32" s="1305"/>
      <c r="J32" s="1306"/>
      <c r="K32" s="1307">
        <v>9</v>
      </c>
      <c r="L32" s="1308"/>
      <c r="M32" s="1309"/>
      <c r="N32" s="1307">
        <v>10</v>
      </c>
      <c r="O32" s="1308"/>
      <c r="P32" s="1309"/>
      <c r="Q32" s="1307">
        <v>11</v>
      </c>
      <c r="R32" s="1308"/>
      <c r="S32" s="1309"/>
      <c r="T32" s="1307">
        <v>12</v>
      </c>
      <c r="U32" s="1308"/>
      <c r="V32" s="1310"/>
      <c r="W32" s="172"/>
      <c r="X32" s="175"/>
      <c r="Y32" s="1304">
        <v>4</v>
      </c>
      <c r="Z32" s="1305"/>
      <c r="AA32" s="1306"/>
      <c r="AB32" s="1307">
        <v>5</v>
      </c>
      <c r="AC32" s="1308"/>
      <c r="AD32" s="1309"/>
      <c r="AE32" s="1307">
        <v>6</v>
      </c>
      <c r="AF32" s="1308"/>
      <c r="AG32" s="1309"/>
      <c r="AH32" s="1307">
        <v>7</v>
      </c>
      <c r="AI32" s="1308"/>
      <c r="AJ32" s="1309"/>
      <c r="AK32" s="1307">
        <v>8</v>
      </c>
      <c r="AL32" s="1308"/>
      <c r="AM32" s="1309"/>
      <c r="AN32" s="1307">
        <v>9</v>
      </c>
      <c r="AO32" s="1308"/>
      <c r="AP32" s="1309"/>
      <c r="AQ32" s="1304">
        <v>10</v>
      </c>
      <c r="AR32" s="1305"/>
      <c r="AS32" s="1312"/>
    </row>
    <row r="33" spans="1:45" s="170" customFormat="1" ht="9.75" customHeight="1">
      <c r="A33" s="182"/>
      <c r="B33" s="1281"/>
      <c r="C33" s="1282"/>
      <c r="D33" s="1283"/>
      <c r="E33" s="1281"/>
      <c r="F33" s="1282"/>
      <c r="G33" s="1283"/>
      <c r="H33" s="1281"/>
      <c r="I33" s="1282"/>
      <c r="J33" s="1283"/>
      <c r="K33" s="1287"/>
      <c r="L33" s="1288"/>
      <c r="M33" s="1289"/>
      <c r="N33" s="1287"/>
      <c r="O33" s="1288"/>
      <c r="P33" s="1289"/>
      <c r="Q33" s="1287"/>
      <c r="R33" s="1288"/>
      <c r="S33" s="1289"/>
      <c r="T33" s="1287"/>
      <c r="U33" s="1288"/>
      <c r="V33" s="1311"/>
      <c r="W33" s="172"/>
      <c r="X33" s="175"/>
      <c r="Y33" s="1281"/>
      <c r="Z33" s="1282"/>
      <c r="AA33" s="1283"/>
      <c r="AB33" s="1287"/>
      <c r="AC33" s="1288"/>
      <c r="AD33" s="1289"/>
      <c r="AE33" s="1287"/>
      <c r="AF33" s="1288"/>
      <c r="AG33" s="1289"/>
      <c r="AH33" s="1287"/>
      <c r="AI33" s="1288"/>
      <c r="AJ33" s="1289"/>
      <c r="AK33" s="1287"/>
      <c r="AL33" s="1288"/>
      <c r="AM33" s="1289"/>
      <c r="AN33" s="1287"/>
      <c r="AO33" s="1288"/>
      <c r="AP33" s="1289"/>
      <c r="AQ33" s="1281"/>
      <c r="AR33" s="1282"/>
      <c r="AS33" s="1297"/>
    </row>
    <row r="34" spans="1:45" s="170" customFormat="1" ht="9.75" customHeight="1">
      <c r="A34" s="182">
        <v>3</v>
      </c>
      <c r="B34" s="1304">
        <v>13</v>
      </c>
      <c r="C34" s="1305"/>
      <c r="D34" s="1306"/>
      <c r="E34" s="1307">
        <v>14</v>
      </c>
      <c r="F34" s="1308"/>
      <c r="G34" s="1309"/>
      <c r="H34" s="1307">
        <v>15</v>
      </c>
      <c r="I34" s="1308"/>
      <c r="J34" s="1309"/>
      <c r="K34" s="1307">
        <v>16</v>
      </c>
      <c r="L34" s="1308"/>
      <c r="M34" s="1309"/>
      <c r="N34" s="1307">
        <v>17</v>
      </c>
      <c r="O34" s="1308"/>
      <c r="P34" s="1309"/>
      <c r="Q34" s="1307">
        <v>18</v>
      </c>
      <c r="R34" s="1308"/>
      <c r="S34" s="1309"/>
      <c r="T34" s="1304">
        <v>19</v>
      </c>
      <c r="U34" s="1305"/>
      <c r="V34" s="1312"/>
      <c r="W34" s="172"/>
      <c r="X34" s="176">
        <v>9</v>
      </c>
      <c r="Y34" s="1304">
        <v>11</v>
      </c>
      <c r="Z34" s="1305"/>
      <c r="AA34" s="1306"/>
      <c r="AB34" s="1326">
        <v>12</v>
      </c>
      <c r="AC34" s="1327"/>
      <c r="AD34" s="1328"/>
      <c r="AE34" s="1307">
        <v>13</v>
      </c>
      <c r="AF34" s="1308"/>
      <c r="AG34" s="1309"/>
      <c r="AH34" s="1307">
        <v>14</v>
      </c>
      <c r="AI34" s="1308"/>
      <c r="AJ34" s="1309"/>
      <c r="AK34" s="1307">
        <v>15</v>
      </c>
      <c r="AL34" s="1308"/>
      <c r="AM34" s="1309"/>
      <c r="AN34" s="1307">
        <v>16</v>
      </c>
      <c r="AO34" s="1308"/>
      <c r="AP34" s="1309"/>
      <c r="AQ34" s="1304">
        <v>17</v>
      </c>
      <c r="AR34" s="1305"/>
      <c r="AS34" s="1312"/>
    </row>
    <row r="35" spans="1:45" s="170" customFormat="1" ht="9.75" customHeight="1">
      <c r="A35" s="182"/>
      <c r="B35" s="1281"/>
      <c r="C35" s="1282"/>
      <c r="D35" s="1283"/>
      <c r="E35" s="1287"/>
      <c r="F35" s="1288"/>
      <c r="G35" s="1289"/>
      <c r="H35" s="1287"/>
      <c r="I35" s="1288"/>
      <c r="J35" s="1289"/>
      <c r="K35" s="1287"/>
      <c r="L35" s="1288"/>
      <c r="M35" s="1289"/>
      <c r="N35" s="1287"/>
      <c r="O35" s="1288"/>
      <c r="P35" s="1289"/>
      <c r="Q35" s="1287"/>
      <c r="R35" s="1288"/>
      <c r="S35" s="1289"/>
      <c r="T35" s="1281"/>
      <c r="U35" s="1282"/>
      <c r="V35" s="1297"/>
      <c r="W35" s="172"/>
      <c r="X35" s="188"/>
      <c r="Y35" s="1281"/>
      <c r="Z35" s="1282"/>
      <c r="AA35" s="1283"/>
      <c r="AB35" s="1301"/>
      <c r="AC35" s="1302"/>
      <c r="AD35" s="1325"/>
      <c r="AE35" s="1287"/>
      <c r="AF35" s="1288"/>
      <c r="AG35" s="1289"/>
      <c r="AH35" s="1287"/>
      <c r="AI35" s="1288"/>
      <c r="AJ35" s="1289"/>
      <c r="AK35" s="1287"/>
      <c r="AL35" s="1288"/>
      <c r="AM35" s="1289"/>
      <c r="AN35" s="1287"/>
      <c r="AO35" s="1288"/>
      <c r="AP35" s="1289"/>
      <c r="AQ35" s="1281"/>
      <c r="AR35" s="1282"/>
      <c r="AS35" s="1297"/>
    </row>
    <row r="36" spans="1:45" s="170" customFormat="1" ht="9.75" customHeight="1">
      <c r="A36" s="182" t="s">
        <v>737</v>
      </c>
      <c r="B36" s="1304">
        <v>20</v>
      </c>
      <c r="C36" s="1305"/>
      <c r="D36" s="1306"/>
      <c r="E36" s="1307">
        <v>21</v>
      </c>
      <c r="F36" s="1308"/>
      <c r="G36" s="1309"/>
      <c r="H36" s="1307">
        <v>22</v>
      </c>
      <c r="I36" s="1308"/>
      <c r="J36" s="1309"/>
      <c r="K36" s="1307">
        <v>23</v>
      </c>
      <c r="L36" s="1308"/>
      <c r="M36" s="1309"/>
      <c r="N36" s="1307">
        <v>24</v>
      </c>
      <c r="O36" s="1308"/>
      <c r="P36" s="1309"/>
      <c r="Q36" s="1307">
        <v>25</v>
      </c>
      <c r="R36" s="1308"/>
      <c r="S36" s="1309"/>
      <c r="T36" s="1304">
        <v>26</v>
      </c>
      <c r="U36" s="1305"/>
      <c r="V36" s="1312"/>
      <c r="W36" s="172"/>
      <c r="X36" s="179" t="s">
        <v>737</v>
      </c>
      <c r="Y36" s="1304">
        <v>18</v>
      </c>
      <c r="Z36" s="1305"/>
      <c r="AA36" s="1306"/>
      <c r="AB36" s="1307">
        <v>19</v>
      </c>
      <c r="AC36" s="1308"/>
      <c r="AD36" s="1309"/>
      <c r="AE36" s="1307">
        <v>20</v>
      </c>
      <c r="AF36" s="1308"/>
      <c r="AG36" s="1309"/>
      <c r="AH36" s="1307">
        <v>21</v>
      </c>
      <c r="AI36" s="1308"/>
      <c r="AJ36" s="1309"/>
      <c r="AK36" s="1307">
        <v>22</v>
      </c>
      <c r="AL36" s="1308"/>
      <c r="AM36" s="1309"/>
      <c r="AN36" s="1307">
        <v>23</v>
      </c>
      <c r="AO36" s="1308"/>
      <c r="AP36" s="1309"/>
      <c r="AQ36" s="1304">
        <v>24</v>
      </c>
      <c r="AR36" s="1305"/>
      <c r="AS36" s="1312"/>
    </row>
    <row r="37" spans="1:45" s="170" customFormat="1" ht="9.75" customHeight="1">
      <c r="A37" s="182"/>
      <c r="B37" s="1281"/>
      <c r="C37" s="1282"/>
      <c r="D37" s="1283"/>
      <c r="E37" s="1287"/>
      <c r="F37" s="1288"/>
      <c r="G37" s="1289"/>
      <c r="H37" s="1287"/>
      <c r="I37" s="1288"/>
      <c r="J37" s="1289"/>
      <c r="K37" s="1287"/>
      <c r="L37" s="1288"/>
      <c r="M37" s="1289"/>
      <c r="N37" s="1287"/>
      <c r="O37" s="1288"/>
      <c r="P37" s="1289"/>
      <c r="Q37" s="1287"/>
      <c r="R37" s="1288"/>
      <c r="S37" s="1289"/>
      <c r="T37" s="1281"/>
      <c r="U37" s="1282"/>
      <c r="V37" s="1297"/>
      <c r="W37" s="172"/>
      <c r="X37" s="179"/>
      <c r="Y37" s="1281"/>
      <c r="Z37" s="1282"/>
      <c r="AA37" s="1283"/>
      <c r="AB37" s="1287"/>
      <c r="AC37" s="1288"/>
      <c r="AD37" s="1289"/>
      <c r="AE37" s="1287"/>
      <c r="AF37" s="1288"/>
      <c r="AG37" s="1289"/>
      <c r="AH37" s="1287"/>
      <c r="AI37" s="1288"/>
      <c r="AJ37" s="1289"/>
      <c r="AK37" s="1287"/>
      <c r="AL37" s="1288"/>
      <c r="AM37" s="1289"/>
      <c r="AN37" s="1287"/>
      <c r="AO37" s="1288"/>
      <c r="AP37" s="1289"/>
      <c r="AQ37" s="1281"/>
      <c r="AR37" s="1282"/>
      <c r="AS37" s="1297"/>
    </row>
    <row r="38" spans="1:45" s="170" customFormat="1" ht="9.75" customHeight="1">
      <c r="A38" s="184" t="s">
        <v>741</v>
      </c>
      <c r="B38" s="1304">
        <v>27</v>
      </c>
      <c r="C38" s="1305"/>
      <c r="D38" s="1306"/>
      <c r="E38" s="1307">
        <v>28</v>
      </c>
      <c r="F38" s="1308"/>
      <c r="G38" s="1309"/>
      <c r="H38" s="1307">
        <v>29</v>
      </c>
      <c r="I38" s="1308"/>
      <c r="J38" s="1309"/>
      <c r="K38" s="1307">
        <v>30</v>
      </c>
      <c r="L38" s="1308"/>
      <c r="M38" s="1309"/>
      <c r="N38" s="1307">
        <v>31</v>
      </c>
      <c r="O38" s="1308"/>
      <c r="P38" s="1309"/>
      <c r="Q38" s="1307"/>
      <c r="R38" s="1308"/>
      <c r="S38" s="1309"/>
      <c r="T38" s="1307"/>
      <c r="U38" s="1308"/>
      <c r="V38" s="1310"/>
      <c r="W38" s="172"/>
      <c r="X38" s="178" t="s">
        <v>738</v>
      </c>
      <c r="Y38" s="1307">
        <v>25</v>
      </c>
      <c r="Z38" s="1308"/>
      <c r="AA38" s="1309"/>
      <c r="AB38" s="1307">
        <v>26</v>
      </c>
      <c r="AC38" s="1308"/>
      <c r="AD38" s="1309"/>
      <c r="AE38" s="1307">
        <v>27</v>
      </c>
      <c r="AF38" s="1308"/>
      <c r="AG38" s="1309"/>
      <c r="AH38" s="1307">
        <v>28</v>
      </c>
      <c r="AI38" s="1308"/>
      <c r="AJ38" s="1309"/>
      <c r="AK38" s="1307">
        <v>29</v>
      </c>
      <c r="AL38" s="1308"/>
      <c r="AM38" s="1309"/>
      <c r="AN38" s="1304">
        <v>30</v>
      </c>
      <c r="AO38" s="1305"/>
      <c r="AP38" s="1306"/>
      <c r="AQ38" s="1307"/>
      <c r="AR38" s="1308"/>
      <c r="AS38" s="1310"/>
    </row>
    <row r="39" spans="1:45" s="170" customFormat="1" ht="9.75" customHeight="1">
      <c r="A39" s="184"/>
      <c r="B39" s="1281"/>
      <c r="C39" s="1282"/>
      <c r="D39" s="1283"/>
      <c r="E39" s="1287"/>
      <c r="F39" s="1288"/>
      <c r="G39" s="1289"/>
      <c r="H39" s="1287"/>
      <c r="I39" s="1288"/>
      <c r="J39" s="1289"/>
      <c r="K39" s="1287"/>
      <c r="L39" s="1288"/>
      <c r="M39" s="1289"/>
      <c r="N39" s="1287"/>
      <c r="O39" s="1288"/>
      <c r="P39" s="1289"/>
      <c r="Q39" s="1287"/>
      <c r="R39" s="1288"/>
      <c r="S39" s="1289"/>
      <c r="T39" s="1287"/>
      <c r="U39" s="1288"/>
      <c r="V39" s="1311"/>
      <c r="W39" s="172"/>
      <c r="X39" s="178"/>
      <c r="Y39" s="1287"/>
      <c r="Z39" s="1288"/>
      <c r="AA39" s="1289"/>
      <c r="AB39" s="1287"/>
      <c r="AC39" s="1288"/>
      <c r="AD39" s="1289"/>
      <c r="AE39" s="1287"/>
      <c r="AF39" s="1288"/>
      <c r="AG39" s="1289"/>
      <c r="AH39" s="1287"/>
      <c r="AI39" s="1288"/>
      <c r="AJ39" s="1289"/>
      <c r="AK39" s="1287"/>
      <c r="AL39" s="1288"/>
      <c r="AM39" s="1289"/>
      <c r="AN39" s="1281"/>
      <c r="AO39" s="1282"/>
      <c r="AP39" s="1283"/>
      <c r="AQ39" s="1287"/>
      <c r="AR39" s="1288"/>
      <c r="AS39" s="1311"/>
    </row>
    <row r="40" spans="1:45" s="170" customFormat="1" ht="9.75" customHeight="1">
      <c r="A40" s="182"/>
      <c r="B40" s="1307"/>
      <c r="C40" s="1308"/>
      <c r="D40" s="1309"/>
      <c r="E40" s="1307"/>
      <c r="F40" s="1308"/>
      <c r="G40" s="1309"/>
      <c r="H40" s="1307"/>
      <c r="I40" s="1308"/>
      <c r="J40" s="1309"/>
      <c r="K40" s="1307"/>
      <c r="L40" s="1308"/>
      <c r="M40" s="1309"/>
      <c r="N40" s="1307"/>
      <c r="O40" s="1308"/>
      <c r="P40" s="1309"/>
      <c r="Q40" s="1307"/>
      <c r="R40" s="1308"/>
      <c r="S40" s="1309"/>
      <c r="T40" s="1307"/>
      <c r="U40" s="1308"/>
      <c r="V40" s="1310"/>
      <c r="W40" s="186"/>
      <c r="X40" s="182"/>
      <c r="Y40" s="1307"/>
      <c r="Z40" s="1308"/>
      <c r="AA40" s="1309"/>
      <c r="AB40" s="1307"/>
      <c r="AC40" s="1308"/>
      <c r="AD40" s="1309"/>
      <c r="AE40" s="1307"/>
      <c r="AF40" s="1308"/>
      <c r="AG40" s="1309"/>
      <c r="AH40" s="1307"/>
      <c r="AI40" s="1308"/>
      <c r="AJ40" s="1309"/>
      <c r="AK40" s="1307"/>
      <c r="AL40" s="1308"/>
      <c r="AM40" s="1309"/>
      <c r="AN40" s="1307"/>
      <c r="AO40" s="1308"/>
      <c r="AP40" s="1309"/>
      <c r="AQ40" s="1307"/>
      <c r="AR40" s="1308"/>
      <c r="AS40" s="1310"/>
    </row>
    <row r="41" spans="1:45" s="170" customFormat="1" ht="9.75" customHeight="1" thickBot="1">
      <c r="A41" s="182"/>
      <c r="B41" s="1316"/>
      <c r="C41" s="1317"/>
      <c r="D41" s="1318"/>
      <c r="E41" s="1316"/>
      <c r="F41" s="1317"/>
      <c r="G41" s="1318"/>
      <c r="H41" s="1316"/>
      <c r="I41" s="1317"/>
      <c r="J41" s="1318"/>
      <c r="K41" s="1316"/>
      <c r="L41" s="1317"/>
      <c r="M41" s="1318"/>
      <c r="N41" s="1316"/>
      <c r="O41" s="1317"/>
      <c r="P41" s="1318"/>
      <c r="Q41" s="1316"/>
      <c r="R41" s="1317"/>
      <c r="S41" s="1318"/>
      <c r="T41" s="1316"/>
      <c r="U41" s="1317"/>
      <c r="V41" s="1319"/>
      <c r="W41" s="186"/>
      <c r="X41" s="182"/>
      <c r="Y41" s="1316"/>
      <c r="Z41" s="1317"/>
      <c r="AA41" s="1318"/>
      <c r="AB41" s="1316"/>
      <c r="AC41" s="1317"/>
      <c r="AD41" s="1318"/>
      <c r="AE41" s="1316"/>
      <c r="AF41" s="1317"/>
      <c r="AG41" s="1318"/>
      <c r="AH41" s="1316"/>
      <c r="AI41" s="1317"/>
      <c r="AJ41" s="1318"/>
      <c r="AK41" s="1316"/>
      <c r="AL41" s="1317"/>
      <c r="AM41" s="1318"/>
      <c r="AN41" s="1316"/>
      <c r="AO41" s="1317"/>
      <c r="AP41" s="1318"/>
      <c r="AQ41" s="1316"/>
      <c r="AR41" s="1317"/>
      <c r="AS41" s="1319"/>
    </row>
    <row r="42" spans="1:45" s="170" customFormat="1" ht="9.75" customHeight="1">
      <c r="A42" s="168"/>
      <c r="B42" s="1290"/>
      <c r="C42" s="1291"/>
      <c r="D42" s="1292"/>
      <c r="E42" s="1290"/>
      <c r="F42" s="1291"/>
      <c r="G42" s="1292"/>
      <c r="H42" s="1290"/>
      <c r="I42" s="1291"/>
      <c r="J42" s="1292"/>
      <c r="K42" s="1290"/>
      <c r="L42" s="1291"/>
      <c r="M42" s="1292"/>
      <c r="N42" s="1290"/>
      <c r="O42" s="1291"/>
      <c r="P42" s="1292"/>
      <c r="Q42" s="1290">
        <v>1</v>
      </c>
      <c r="R42" s="1291"/>
      <c r="S42" s="1292"/>
      <c r="T42" s="1278">
        <v>2</v>
      </c>
      <c r="U42" s="1279"/>
      <c r="V42" s="1296"/>
      <c r="W42" s="172"/>
      <c r="X42" s="173"/>
      <c r="Y42" s="1290"/>
      <c r="Z42" s="1291"/>
      <c r="AA42" s="1292"/>
      <c r="AB42" s="1290"/>
      <c r="AC42" s="1291"/>
      <c r="AD42" s="1292"/>
      <c r="AE42" s="1290"/>
      <c r="AF42" s="1291"/>
      <c r="AG42" s="1292"/>
      <c r="AH42" s="1290"/>
      <c r="AI42" s="1291"/>
      <c r="AJ42" s="1292"/>
      <c r="AK42" s="1290"/>
      <c r="AL42" s="1291"/>
      <c r="AM42" s="1292"/>
      <c r="AN42" s="1290"/>
      <c r="AO42" s="1291"/>
      <c r="AP42" s="1292"/>
      <c r="AQ42" s="1298">
        <v>1</v>
      </c>
      <c r="AR42" s="1299"/>
      <c r="AS42" s="1300"/>
    </row>
    <row r="43" spans="1:45" s="170" customFormat="1" ht="9.75" customHeight="1">
      <c r="A43" s="182"/>
      <c r="B43" s="1293"/>
      <c r="C43" s="1294"/>
      <c r="D43" s="1295"/>
      <c r="E43" s="1293"/>
      <c r="F43" s="1294"/>
      <c r="G43" s="1295"/>
      <c r="H43" s="1293"/>
      <c r="I43" s="1294"/>
      <c r="J43" s="1295"/>
      <c r="K43" s="1293"/>
      <c r="L43" s="1294"/>
      <c r="M43" s="1295"/>
      <c r="N43" s="1293"/>
      <c r="O43" s="1294"/>
      <c r="P43" s="1295"/>
      <c r="Q43" s="1293"/>
      <c r="R43" s="1294"/>
      <c r="S43" s="1295"/>
      <c r="T43" s="1281"/>
      <c r="U43" s="1282"/>
      <c r="V43" s="1297"/>
      <c r="W43" s="172"/>
      <c r="X43" s="175"/>
      <c r="Y43" s="1293"/>
      <c r="Z43" s="1294"/>
      <c r="AA43" s="1295"/>
      <c r="AB43" s="1293"/>
      <c r="AC43" s="1294"/>
      <c r="AD43" s="1295"/>
      <c r="AE43" s="1293"/>
      <c r="AF43" s="1294"/>
      <c r="AG43" s="1295"/>
      <c r="AH43" s="1293"/>
      <c r="AI43" s="1294"/>
      <c r="AJ43" s="1295"/>
      <c r="AK43" s="1293"/>
      <c r="AL43" s="1294"/>
      <c r="AM43" s="1295"/>
      <c r="AN43" s="1293"/>
      <c r="AO43" s="1294"/>
      <c r="AP43" s="1295"/>
      <c r="AQ43" s="1301"/>
      <c r="AR43" s="1302"/>
      <c r="AS43" s="1303"/>
    </row>
    <row r="44" spans="1:45" s="170" customFormat="1" ht="9.75" customHeight="1">
      <c r="A44" s="182"/>
      <c r="B44" s="1304">
        <v>3</v>
      </c>
      <c r="C44" s="1305"/>
      <c r="D44" s="1306"/>
      <c r="E44" s="1304">
        <v>4</v>
      </c>
      <c r="F44" s="1305"/>
      <c r="G44" s="1306"/>
      <c r="H44" s="1326">
        <v>5</v>
      </c>
      <c r="I44" s="1327"/>
      <c r="J44" s="1328"/>
      <c r="K44" s="1307">
        <v>6</v>
      </c>
      <c r="L44" s="1308"/>
      <c r="M44" s="1309"/>
      <c r="N44" s="1307">
        <v>7</v>
      </c>
      <c r="O44" s="1308"/>
      <c r="P44" s="1309"/>
      <c r="Q44" s="1307">
        <v>8</v>
      </c>
      <c r="R44" s="1308"/>
      <c r="S44" s="1309"/>
      <c r="T44" s="1307">
        <v>9</v>
      </c>
      <c r="U44" s="1308"/>
      <c r="V44" s="1310"/>
      <c r="W44" s="172"/>
      <c r="X44" s="175"/>
      <c r="Y44" s="1326">
        <v>2</v>
      </c>
      <c r="Z44" s="1327"/>
      <c r="AA44" s="1328"/>
      <c r="AB44" s="1326">
        <v>3</v>
      </c>
      <c r="AC44" s="1327"/>
      <c r="AD44" s="1328"/>
      <c r="AE44" s="1304">
        <v>4</v>
      </c>
      <c r="AF44" s="1305"/>
      <c r="AG44" s="1306"/>
      <c r="AH44" s="1304">
        <v>5</v>
      </c>
      <c r="AI44" s="1305"/>
      <c r="AJ44" s="1306"/>
      <c r="AK44" s="1307">
        <v>6</v>
      </c>
      <c r="AL44" s="1308"/>
      <c r="AM44" s="1309"/>
      <c r="AN44" s="1307">
        <v>7</v>
      </c>
      <c r="AO44" s="1308"/>
      <c r="AP44" s="1309"/>
      <c r="AQ44" s="1307">
        <v>8</v>
      </c>
      <c r="AR44" s="1308"/>
      <c r="AS44" s="1310"/>
    </row>
    <row r="45" spans="1:45" s="170" customFormat="1" ht="9.75" customHeight="1">
      <c r="A45" s="182"/>
      <c r="B45" s="1281"/>
      <c r="C45" s="1282"/>
      <c r="D45" s="1283"/>
      <c r="E45" s="1281"/>
      <c r="F45" s="1282"/>
      <c r="G45" s="1283"/>
      <c r="H45" s="1301"/>
      <c r="I45" s="1302"/>
      <c r="J45" s="1325"/>
      <c r="K45" s="1287"/>
      <c r="L45" s="1288"/>
      <c r="M45" s="1289"/>
      <c r="N45" s="1287"/>
      <c r="O45" s="1288"/>
      <c r="P45" s="1289"/>
      <c r="Q45" s="1287"/>
      <c r="R45" s="1288"/>
      <c r="S45" s="1289"/>
      <c r="T45" s="1287"/>
      <c r="U45" s="1288"/>
      <c r="V45" s="1311"/>
      <c r="W45" s="172"/>
      <c r="X45" s="175"/>
      <c r="Y45" s="1301"/>
      <c r="Z45" s="1302"/>
      <c r="AA45" s="1325"/>
      <c r="AB45" s="1301"/>
      <c r="AC45" s="1302"/>
      <c r="AD45" s="1325"/>
      <c r="AE45" s="1281"/>
      <c r="AF45" s="1282"/>
      <c r="AG45" s="1283"/>
      <c r="AH45" s="1281"/>
      <c r="AI45" s="1282"/>
      <c r="AJ45" s="1283"/>
      <c r="AK45" s="1287"/>
      <c r="AL45" s="1288"/>
      <c r="AM45" s="1289"/>
      <c r="AN45" s="1287"/>
      <c r="AO45" s="1288"/>
      <c r="AP45" s="1289"/>
      <c r="AQ45" s="1287"/>
      <c r="AR45" s="1288"/>
      <c r="AS45" s="1311"/>
    </row>
    <row r="46" spans="1:45" s="170" customFormat="1" ht="9.75" customHeight="1">
      <c r="A46" s="182">
        <v>4</v>
      </c>
      <c r="B46" s="1304">
        <v>10</v>
      </c>
      <c r="C46" s="1305"/>
      <c r="D46" s="1306"/>
      <c r="E46" s="1307">
        <v>11</v>
      </c>
      <c r="F46" s="1308"/>
      <c r="G46" s="1309"/>
      <c r="H46" s="1307">
        <v>12</v>
      </c>
      <c r="I46" s="1308"/>
      <c r="J46" s="1309"/>
      <c r="K46" s="1307">
        <v>13</v>
      </c>
      <c r="L46" s="1308"/>
      <c r="M46" s="1309"/>
      <c r="N46" s="1307">
        <v>14</v>
      </c>
      <c r="O46" s="1308"/>
      <c r="P46" s="1309"/>
      <c r="Q46" s="1307">
        <v>15</v>
      </c>
      <c r="R46" s="1308"/>
      <c r="S46" s="1309"/>
      <c r="T46" s="1304">
        <v>16</v>
      </c>
      <c r="U46" s="1305"/>
      <c r="V46" s="1312"/>
      <c r="W46" s="172"/>
      <c r="X46" s="176">
        <v>10</v>
      </c>
      <c r="Y46" s="1304">
        <v>9</v>
      </c>
      <c r="Z46" s="1305"/>
      <c r="AA46" s="1306"/>
      <c r="AB46" s="1307">
        <v>10</v>
      </c>
      <c r="AC46" s="1308"/>
      <c r="AD46" s="1309"/>
      <c r="AE46" s="1307">
        <v>11</v>
      </c>
      <c r="AF46" s="1308"/>
      <c r="AG46" s="1309"/>
      <c r="AH46" s="1307">
        <v>12</v>
      </c>
      <c r="AI46" s="1308"/>
      <c r="AJ46" s="1309"/>
      <c r="AK46" s="1307">
        <v>13</v>
      </c>
      <c r="AL46" s="1308"/>
      <c r="AM46" s="1309"/>
      <c r="AN46" s="1307">
        <v>14</v>
      </c>
      <c r="AO46" s="1308"/>
      <c r="AP46" s="1309"/>
      <c r="AQ46" s="1304">
        <v>15</v>
      </c>
      <c r="AR46" s="1305"/>
      <c r="AS46" s="1312"/>
    </row>
    <row r="47" spans="1:45" s="170" customFormat="1" ht="9.75" customHeight="1">
      <c r="A47" s="182"/>
      <c r="B47" s="1281"/>
      <c r="C47" s="1282"/>
      <c r="D47" s="1283"/>
      <c r="E47" s="1287"/>
      <c r="F47" s="1288"/>
      <c r="G47" s="1289"/>
      <c r="H47" s="1287"/>
      <c r="I47" s="1288"/>
      <c r="J47" s="1289"/>
      <c r="K47" s="1287"/>
      <c r="L47" s="1288"/>
      <c r="M47" s="1289"/>
      <c r="N47" s="1287"/>
      <c r="O47" s="1288"/>
      <c r="P47" s="1289"/>
      <c r="Q47" s="1287"/>
      <c r="R47" s="1288"/>
      <c r="S47" s="1289"/>
      <c r="T47" s="1281"/>
      <c r="U47" s="1282"/>
      <c r="V47" s="1297"/>
      <c r="W47" s="172"/>
      <c r="X47" s="188"/>
      <c r="Y47" s="1281"/>
      <c r="Z47" s="1282"/>
      <c r="AA47" s="1283"/>
      <c r="AB47" s="1287"/>
      <c r="AC47" s="1288"/>
      <c r="AD47" s="1289"/>
      <c r="AE47" s="1287"/>
      <c r="AF47" s="1288"/>
      <c r="AG47" s="1289"/>
      <c r="AH47" s="1287"/>
      <c r="AI47" s="1288"/>
      <c r="AJ47" s="1289"/>
      <c r="AK47" s="1287"/>
      <c r="AL47" s="1288"/>
      <c r="AM47" s="1289"/>
      <c r="AN47" s="1287"/>
      <c r="AO47" s="1288"/>
      <c r="AP47" s="1289"/>
      <c r="AQ47" s="1281"/>
      <c r="AR47" s="1282"/>
      <c r="AS47" s="1297"/>
    </row>
    <row r="48" spans="1:45" s="170" customFormat="1" ht="9.75" customHeight="1">
      <c r="A48" s="182" t="s">
        <v>737</v>
      </c>
      <c r="B48" s="1304">
        <v>17</v>
      </c>
      <c r="C48" s="1305"/>
      <c r="D48" s="1306"/>
      <c r="E48" s="1307">
        <v>18</v>
      </c>
      <c r="F48" s="1308"/>
      <c r="G48" s="1309"/>
      <c r="H48" s="1307">
        <v>19</v>
      </c>
      <c r="I48" s="1308"/>
      <c r="J48" s="1309"/>
      <c r="K48" s="1307">
        <v>20</v>
      </c>
      <c r="L48" s="1308"/>
      <c r="M48" s="1309"/>
      <c r="N48" s="1307">
        <v>21</v>
      </c>
      <c r="O48" s="1308"/>
      <c r="P48" s="1309"/>
      <c r="Q48" s="1307">
        <v>22</v>
      </c>
      <c r="R48" s="1308"/>
      <c r="S48" s="1309"/>
      <c r="T48" s="1304">
        <v>23</v>
      </c>
      <c r="U48" s="1305"/>
      <c r="V48" s="1312"/>
      <c r="W48" s="172"/>
      <c r="X48" s="179" t="s">
        <v>737</v>
      </c>
      <c r="Y48" s="1304">
        <v>16</v>
      </c>
      <c r="Z48" s="1305"/>
      <c r="AA48" s="1306"/>
      <c r="AB48" s="1307">
        <v>17</v>
      </c>
      <c r="AC48" s="1308"/>
      <c r="AD48" s="1309"/>
      <c r="AE48" s="1307">
        <v>18</v>
      </c>
      <c r="AF48" s="1308"/>
      <c r="AG48" s="1309"/>
      <c r="AH48" s="1307">
        <v>19</v>
      </c>
      <c r="AI48" s="1308"/>
      <c r="AJ48" s="1309"/>
      <c r="AK48" s="1307">
        <v>20</v>
      </c>
      <c r="AL48" s="1308"/>
      <c r="AM48" s="1309"/>
      <c r="AN48" s="1307">
        <v>21</v>
      </c>
      <c r="AO48" s="1308"/>
      <c r="AP48" s="1309"/>
      <c r="AQ48" s="1304">
        <v>22</v>
      </c>
      <c r="AR48" s="1305"/>
      <c r="AS48" s="1312"/>
    </row>
    <row r="49" spans="1:45" s="170" customFormat="1" ht="9.75" customHeight="1">
      <c r="A49" s="182"/>
      <c r="B49" s="1281"/>
      <c r="C49" s="1282"/>
      <c r="D49" s="1283"/>
      <c r="E49" s="1287"/>
      <c r="F49" s="1288"/>
      <c r="G49" s="1289"/>
      <c r="H49" s="1287"/>
      <c r="I49" s="1288"/>
      <c r="J49" s="1289"/>
      <c r="K49" s="1287"/>
      <c r="L49" s="1288"/>
      <c r="M49" s="1289"/>
      <c r="N49" s="1287"/>
      <c r="O49" s="1288"/>
      <c r="P49" s="1289"/>
      <c r="Q49" s="1287"/>
      <c r="R49" s="1288"/>
      <c r="S49" s="1289"/>
      <c r="T49" s="1281"/>
      <c r="U49" s="1282"/>
      <c r="V49" s="1297"/>
      <c r="W49" s="172"/>
      <c r="X49" s="179"/>
      <c r="Y49" s="1281"/>
      <c r="Z49" s="1282"/>
      <c r="AA49" s="1283"/>
      <c r="AB49" s="1287"/>
      <c r="AC49" s="1288"/>
      <c r="AD49" s="1289"/>
      <c r="AE49" s="1287"/>
      <c r="AF49" s="1288"/>
      <c r="AG49" s="1289"/>
      <c r="AH49" s="1287"/>
      <c r="AI49" s="1288"/>
      <c r="AJ49" s="1289"/>
      <c r="AK49" s="1287"/>
      <c r="AL49" s="1288"/>
      <c r="AM49" s="1289"/>
      <c r="AN49" s="1287"/>
      <c r="AO49" s="1288"/>
      <c r="AP49" s="1289"/>
      <c r="AQ49" s="1281"/>
      <c r="AR49" s="1282"/>
      <c r="AS49" s="1297"/>
    </row>
    <row r="50" spans="1:45" s="170" customFormat="1" ht="9.75" customHeight="1">
      <c r="A50" s="184" t="s">
        <v>742</v>
      </c>
      <c r="B50" s="1304">
        <v>24</v>
      </c>
      <c r="C50" s="1305"/>
      <c r="D50" s="1306"/>
      <c r="E50" s="1307">
        <v>25</v>
      </c>
      <c r="F50" s="1308"/>
      <c r="G50" s="1309"/>
      <c r="H50" s="1307">
        <v>26</v>
      </c>
      <c r="I50" s="1308"/>
      <c r="J50" s="1309"/>
      <c r="K50" s="1307">
        <v>27</v>
      </c>
      <c r="L50" s="1308"/>
      <c r="M50" s="1309"/>
      <c r="N50" s="1307">
        <v>28</v>
      </c>
      <c r="O50" s="1308"/>
      <c r="P50" s="1309"/>
      <c r="Q50" s="1307">
        <v>29</v>
      </c>
      <c r="R50" s="1308"/>
      <c r="S50" s="1309"/>
      <c r="T50" s="1304">
        <v>30</v>
      </c>
      <c r="U50" s="1305"/>
      <c r="V50" s="1312"/>
      <c r="W50" s="172"/>
      <c r="X50" s="178" t="s">
        <v>743</v>
      </c>
      <c r="Y50" s="1304">
        <v>23</v>
      </c>
      <c r="Z50" s="1305"/>
      <c r="AA50" s="1306"/>
      <c r="AB50" s="1307">
        <v>24</v>
      </c>
      <c r="AC50" s="1308"/>
      <c r="AD50" s="1309"/>
      <c r="AE50" s="1307">
        <v>25</v>
      </c>
      <c r="AF50" s="1308"/>
      <c r="AG50" s="1309"/>
      <c r="AH50" s="1307">
        <v>26</v>
      </c>
      <c r="AI50" s="1308"/>
      <c r="AJ50" s="1309"/>
      <c r="AK50" s="1307">
        <v>27</v>
      </c>
      <c r="AL50" s="1308"/>
      <c r="AM50" s="1309"/>
      <c r="AN50" s="1307">
        <v>28</v>
      </c>
      <c r="AO50" s="1308"/>
      <c r="AP50" s="1309"/>
      <c r="AQ50" s="1304">
        <v>29</v>
      </c>
      <c r="AR50" s="1305"/>
      <c r="AS50" s="1312"/>
    </row>
    <row r="51" spans="1:45" s="170" customFormat="1" ht="9.75" customHeight="1">
      <c r="A51" s="184"/>
      <c r="B51" s="1281"/>
      <c r="C51" s="1282"/>
      <c r="D51" s="1283"/>
      <c r="E51" s="1287"/>
      <c r="F51" s="1288"/>
      <c r="G51" s="1289"/>
      <c r="H51" s="1287"/>
      <c r="I51" s="1288"/>
      <c r="J51" s="1289"/>
      <c r="K51" s="1287"/>
      <c r="L51" s="1288"/>
      <c r="M51" s="1289"/>
      <c r="N51" s="1287"/>
      <c r="O51" s="1288"/>
      <c r="P51" s="1289"/>
      <c r="Q51" s="1287"/>
      <c r="R51" s="1288"/>
      <c r="S51" s="1289"/>
      <c r="T51" s="1281"/>
      <c r="U51" s="1282"/>
      <c r="V51" s="1297"/>
      <c r="W51" s="172"/>
      <c r="X51" s="178"/>
      <c r="Y51" s="1281"/>
      <c r="Z51" s="1282"/>
      <c r="AA51" s="1283"/>
      <c r="AB51" s="1287"/>
      <c r="AC51" s="1288"/>
      <c r="AD51" s="1289"/>
      <c r="AE51" s="1287"/>
      <c r="AF51" s="1288"/>
      <c r="AG51" s="1289"/>
      <c r="AH51" s="1287"/>
      <c r="AI51" s="1288"/>
      <c r="AJ51" s="1289"/>
      <c r="AK51" s="1287"/>
      <c r="AL51" s="1288"/>
      <c r="AM51" s="1289"/>
      <c r="AN51" s="1287"/>
      <c r="AO51" s="1288"/>
      <c r="AP51" s="1289"/>
      <c r="AQ51" s="1281"/>
      <c r="AR51" s="1282"/>
      <c r="AS51" s="1297"/>
    </row>
    <row r="52" spans="1:45" s="170" customFormat="1" ht="9.75" customHeight="1">
      <c r="A52" s="182"/>
      <c r="B52" s="1307"/>
      <c r="C52" s="1308"/>
      <c r="D52" s="1309"/>
      <c r="E52" s="1307"/>
      <c r="F52" s="1308"/>
      <c r="G52" s="1309"/>
      <c r="H52" s="1307"/>
      <c r="I52" s="1308"/>
      <c r="J52" s="1309"/>
      <c r="K52" s="1307"/>
      <c r="L52" s="1308"/>
      <c r="M52" s="1309"/>
      <c r="N52" s="1307"/>
      <c r="O52" s="1308"/>
      <c r="P52" s="1309"/>
      <c r="Q52" s="1307"/>
      <c r="R52" s="1308"/>
      <c r="S52" s="1309"/>
      <c r="T52" s="1307"/>
      <c r="U52" s="1308"/>
      <c r="V52" s="1310"/>
      <c r="W52" s="186"/>
      <c r="X52" s="182"/>
      <c r="Y52" s="1304">
        <v>30</v>
      </c>
      <c r="Z52" s="1305"/>
      <c r="AA52" s="1306"/>
      <c r="AB52" s="1307">
        <v>31</v>
      </c>
      <c r="AC52" s="1308"/>
      <c r="AD52" s="1309"/>
      <c r="AE52" s="1307"/>
      <c r="AF52" s="1308"/>
      <c r="AG52" s="1309"/>
      <c r="AH52" s="1307"/>
      <c r="AI52" s="1308"/>
      <c r="AJ52" s="1309"/>
      <c r="AK52" s="1307"/>
      <c r="AL52" s="1308"/>
      <c r="AM52" s="1309"/>
      <c r="AN52" s="1307"/>
      <c r="AO52" s="1308"/>
      <c r="AP52" s="1309"/>
      <c r="AQ52" s="1307"/>
      <c r="AR52" s="1308"/>
      <c r="AS52" s="1310"/>
    </row>
    <row r="53" spans="1:45" s="170" customFormat="1" ht="9.75" customHeight="1" thickBot="1">
      <c r="A53" s="182"/>
      <c r="B53" s="1316"/>
      <c r="C53" s="1317"/>
      <c r="D53" s="1318"/>
      <c r="E53" s="1316"/>
      <c r="F53" s="1317"/>
      <c r="G53" s="1318"/>
      <c r="H53" s="1316"/>
      <c r="I53" s="1317"/>
      <c r="J53" s="1318"/>
      <c r="K53" s="1316"/>
      <c r="L53" s="1317"/>
      <c r="M53" s="1318"/>
      <c r="N53" s="1316"/>
      <c r="O53" s="1317"/>
      <c r="P53" s="1318"/>
      <c r="Q53" s="1316"/>
      <c r="R53" s="1317"/>
      <c r="S53" s="1318"/>
      <c r="T53" s="1316"/>
      <c r="U53" s="1317"/>
      <c r="V53" s="1319"/>
      <c r="W53" s="186"/>
      <c r="X53" s="182"/>
      <c r="Y53" s="1281"/>
      <c r="Z53" s="1282"/>
      <c r="AA53" s="1283"/>
      <c r="AB53" s="1316"/>
      <c r="AC53" s="1317"/>
      <c r="AD53" s="1318"/>
      <c r="AE53" s="1316"/>
      <c r="AF53" s="1317"/>
      <c r="AG53" s="1318"/>
      <c r="AH53" s="1316"/>
      <c r="AI53" s="1317"/>
      <c r="AJ53" s="1318"/>
      <c r="AK53" s="1316"/>
      <c r="AL53" s="1317"/>
      <c r="AM53" s="1318"/>
      <c r="AN53" s="1316"/>
      <c r="AO53" s="1317"/>
      <c r="AP53" s="1318"/>
      <c r="AQ53" s="1316"/>
      <c r="AR53" s="1317"/>
      <c r="AS53" s="1319"/>
    </row>
    <row r="54" spans="1:45" s="170" customFormat="1" ht="9.75" customHeight="1">
      <c r="A54" s="168"/>
      <c r="B54" s="1298">
        <v>1</v>
      </c>
      <c r="C54" s="1299"/>
      <c r="D54" s="1324"/>
      <c r="E54" s="1278">
        <v>2</v>
      </c>
      <c r="F54" s="1279"/>
      <c r="G54" s="1280"/>
      <c r="H54" s="1278">
        <v>3</v>
      </c>
      <c r="I54" s="1279"/>
      <c r="J54" s="1280"/>
      <c r="K54" s="1278">
        <v>4</v>
      </c>
      <c r="L54" s="1279"/>
      <c r="M54" s="1280"/>
      <c r="N54" s="1284">
        <v>5</v>
      </c>
      <c r="O54" s="1285"/>
      <c r="P54" s="1286"/>
      <c r="Q54" s="1284">
        <v>6</v>
      </c>
      <c r="R54" s="1285"/>
      <c r="S54" s="1286"/>
      <c r="T54" s="1284">
        <v>7</v>
      </c>
      <c r="U54" s="1285"/>
      <c r="V54" s="1329"/>
      <c r="W54" s="172"/>
      <c r="X54" s="173"/>
      <c r="Y54" s="1284"/>
      <c r="Z54" s="1285"/>
      <c r="AA54" s="1286"/>
      <c r="AB54" s="1284"/>
      <c r="AC54" s="1285"/>
      <c r="AD54" s="1286"/>
      <c r="AE54" s="1284">
        <v>1</v>
      </c>
      <c r="AF54" s="1285"/>
      <c r="AG54" s="1286"/>
      <c r="AH54" s="1284">
        <v>2</v>
      </c>
      <c r="AI54" s="1285"/>
      <c r="AJ54" s="1286"/>
      <c r="AK54" s="1284">
        <v>3</v>
      </c>
      <c r="AL54" s="1285"/>
      <c r="AM54" s="1286"/>
      <c r="AN54" s="1284">
        <v>4</v>
      </c>
      <c r="AO54" s="1285"/>
      <c r="AP54" s="1286"/>
      <c r="AQ54" s="1278">
        <v>5</v>
      </c>
      <c r="AR54" s="1279"/>
      <c r="AS54" s="1296"/>
    </row>
    <row r="55" spans="1:45" s="170" customFormat="1" ht="9.75" customHeight="1">
      <c r="A55" s="182"/>
      <c r="B55" s="1301"/>
      <c r="C55" s="1302"/>
      <c r="D55" s="1325"/>
      <c r="E55" s="1281"/>
      <c r="F55" s="1282"/>
      <c r="G55" s="1283"/>
      <c r="H55" s="1281"/>
      <c r="I55" s="1282"/>
      <c r="J55" s="1283"/>
      <c r="K55" s="1281"/>
      <c r="L55" s="1282"/>
      <c r="M55" s="1283"/>
      <c r="N55" s="1287"/>
      <c r="O55" s="1288"/>
      <c r="P55" s="1289"/>
      <c r="Q55" s="1287"/>
      <c r="R55" s="1288"/>
      <c r="S55" s="1289"/>
      <c r="T55" s="1287"/>
      <c r="U55" s="1288"/>
      <c r="V55" s="1311"/>
      <c r="W55" s="172"/>
      <c r="X55" s="175"/>
      <c r="Y55" s="1287"/>
      <c r="Z55" s="1288"/>
      <c r="AA55" s="1289"/>
      <c r="AB55" s="1287"/>
      <c r="AC55" s="1288"/>
      <c r="AD55" s="1289"/>
      <c r="AE55" s="1287"/>
      <c r="AF55" s="1288"/>
      <c r="AG55" s="1289"/>
      <c r="AH55" s="1287"/>
      <c r="AI55" s="1288"/>
      <c r="AJ55" s="1289"/>
      <c r="AK55" s="1287"/>
      <c r="AL55" s="1288"/>
      <c r="AM55" s="1289"/>
      <c r="AN55" s="1287"/>
      <c r="AO55" s="1288"/>
      <c r="AP55" s="1289"/>
      <c r="AQ55" s="1281"/>
      <c r="AR55" s="1282"/>
      <c r="AS55" s="1297"/>
    </row>
    <row r="56" spans="1:45" s="170" customFormat="1" ht="9.75" customHeight="1">
      <c r="A56" s="182"/>
      <c r="B56" s="1304">
        <v>8</v>
      </c>
      <c r="C56" s="1305"/>
      <c r="D56" s="1306"/>
      <c r="E56" s="1307">
        <v>9</v>
      </c>
      <c r="F56" s="1308"/>
      <c r="G56" s="1309"/>
      <c r="H56" s="1307">
        <v>10</v>
      </c>
      <c r="I56" s="1308"/>
      <c r="J56" s="1309"/>
      <c r="K56" s="1307">
        <v>11</v>
      </c>
      <c r="L56" s="1308"/>
      <c r="M56" s="1309"/>
      <c r="N56" s="1307">
        <v>12</v>
      </c>
      <c r="O56" s="1308"/>
      <c r="P56" s="1309"/>
      <c r="Q56" s="1307">
        <v>13</v>
      </c>
      <c r="R56" s="1308"/>
      <c r="S56" s="1309"/>
      <c r="T56" s="1307">
        <v>14</v>
      </c>
      <c r="U56" s="1308"/>
      <c r="V56" s="1310"/>
      <c r="W56" s="172"/>
      <c r="X56" s="175"/>
      <c r="Y56" s="1304">
        <v>6</v>
      </c>
      <c r="Z56" s="1305"/>
      <c r="AA56" s="1306"/>
      <c r="AB56" s="1307">
        <v>7</v>
      </c>
      <c r="AC56" s="1308"/>
      <c r="AD56" s="1309"/>
      <c r="AE56" s="1307">
        <v>8</v>
      </c>
      <c r="AF56" s="1308"/>
      <c r="AG56" s="1309"/>
      <c r="AH56" s="1307">
        <v>9</v>
      </c>
      <c r="AI56" s="1308"/>
      <c r="AJ56" s="1309"/>
      <c r="AK56" s="1307">
        <v>10</v>
      </c>
      <c r="AL56" s="1308"/>
      <c r="AM56" s="1309"/>
      <c r="AN56" s="1307">
        <v>11</v>
      </c>
      <c r="AO56" s="1308"/>
      <c r="AP56" s="1309"/>
      <c r="AQ56" s="1304">
        <v>12</v>
      </c>
      <c r="AR56" s="1305"/>
      <c r="AS56" s="1312"/>
    </row>
    <row r="57" spans="1:45" s="170" customFormat="1" ht="9.75" customHeight="1">
      <c r="A57" s="182"/>
      <c r="B57" s="1281"/>
      <c r="C57" s="1282"/>
      <c r="D57" s="1283"/>
      <c r="E57" s="1287"/>
      <c r="F57" s="1288"/>
      <c r="G57" s="1289"/>
      <c r="H57" s="1287"/>
      <c r="I57" s="1288"/>
      <c r="J57" s="1289"/>
      <c r="K57" s="1287"/>
      <c r="L57" s="1288"/>
      <c r="M57" s="1289"/>
      <c r="N57" s="1287"/>
      <c r="O57" s="1288"/>
      <c r="P57" s="1289"/>
      <c r="Q57" s="1287"/>
      <c r="R57" s="1288"/>
      <c r="S57" s="1289"/>
      <c r="T57" s="1287"/>
      <c r="U57" s="1288"/>
      <c r="V57" s="1311"/>
      <c r="W57" s="172"/>
      <c r="X57" s="175"/>
      <c r="Y57" s="1281"/>
      <c r="Z57" s="1282"/>
      <c r="AA57" s="1283"/>
      <c r="AB57" s="1287"/>
      <c r="AC57" s="1288"/>
      <c r="AD57" s="1289"/>
      <c r="AE57" s="1287"/>
      <c r="AF57" s="1288"/>
      <c r="AG57" s="1289"/>
      <c r="AH57" s="1287"/>
      <c r="AI57" s="1288"/>
      <c r="AJ57" s="1289"/>
      <c r="AK57" s="1287"/>
      <c r="AL57" s="1288"/>
      <c r="AM57" s="1289"/>
      <c r="AN57" s="1287"/>
      <c r="AO57" s="1288"/>
      <c r="AP57" s="1289"/>
      <c r="AQ57" s="1281"/>
      <c r="AR57" s="1282"/>
      <c r="AS57" s="1297"/>
    </row>
    <row r="58" spans="1:45" s="170" customFormat="1" ht="9.75" customHeight="1">
      <c r="A58" s="182">
        <v>5</v>
      </c>
      <c r="B58" s="1304">
        <v>15</v>
      </c>
      <c r="C58" s="1305"/>
      <c r="D58" s="1306"/>
      <c r="E58" s="1307">
        <v>16</v>
      </c>
      <c r="F58" s="1308"/>
      <c r="G58" s="1309"/>
      <c r="H58" s="1307">
        <v>17</v>
      </c>
      <c r="I58" s="1308"/>
      <c r="J58" s="1309"/>
      <c r="K58" s="1307">
        <v>18</v>
      </c>
      <c r="L58" s="1308"/>
      <c r="M58" s="1309"/>
      <c r="N58" s="1307">
        <v>19</v>
      </c>
      <c r="O58" s="1308"/>
      <c r="P58" s="1309"/>
      <c r="Q58" s="1307">
        <v>20</v>
      </c>
      <c r="R58" s="1308"/>
      <c r="S58" s="1309"/>
      <c r="T58" s="1304">
        <v>21</v>
      </c>
      <c r="U58" s="1305"/>
      <c r="V58" s="1312"/>
      <c r="W58" s="172"/>
      <c r="X58" s="176">
        <v>11</v>
      </c>
      <c r="Y58" s="1304">
        <v>13</v>
      </c>
      <c r="Z58" s="1305"/>
      <c r="AA58" s="1306"/>
      <c r="AB58" s="1307">
        <v>14</v>
      </c>
      <c r="AC58" s="1308"/>
      <c r="AD58" s="1309"/>
      <c r="AE58" s="1307">
        <v>15</v>
      </c>
      <c r="AF58" s="1308"/>
      <c r="AG58" s="1309"/>
      <c r="AH58" s="1307">
        <v>16</v>
      </c>
      <c r="AI58" s="1308"/>
      <c r="AJ58" s="1309"/>
      <c r="AK58" s="1307">
        <v>17</v>
      </c>
      <c r="AL58" s="1308"/>
      <c r="AM58" s="1309"/>
      <c r="AN58" s="1307">
        <v>18</v>
      </c>
      <c r="AO58" s="1308"/>
      <c r="AP58" s="1309"/>
      <c r="AQ58" s="1304">
        <v>19</v>
      </c>
      <c r="AR58" s="1305"/>
      <c r="AS58" s="1312"/>
    </row>
    <row r="59" spans="1:45" s="170" customFormat="1" ht="9.75" customHeight="1">
      <c r="A59" s="182"/>
      <c r="B59" s="1281"/>
      <c r="C59" s="1282"/>
      <c r="D59" s="1283"/>
      <c r="E59" s="1287"/>
      <c r="F59" s="1288"/>
      <c r="G59" s="1289"/>
      <c r="H59" s="1287"/>
      <c r="I59" s="1288"/>
      <c r="J59" s="1289"/>
      <c r="K59" s="1287"/>
      <c r="L59" s="1288"/>
      <c r="M59" s="1289"/>
      <c r="N59" s="1287"/>
      <c r="O59" s="1288"/>
      <c r="P59" s="1289"/>
      <c r="Q59" s="1287"/>
      <c r="R59" s="1288"/>
      <c r="S59" s="1289"/>
      <c r="T59" s="1281"/>
      <c r="U59" s="1282"/>
      <c r="V59" s="1297"/>
      <c r="W59" s="172"/>
      <c r="X59" s="188"/>
      <c r="Y59" s="1281"/>
      <c r="Z59" s="1282"/>
      <c r="AA59" s="1283"/>
      <c r="AB59" s="1287"/>
      <c r="AC59" s="1288"/>
      <c r="AD59" s="1289"/>
      <c r="AE59" s="1287"/>
      <c r="AF59" s="1288"/>
      <c r="AG59" s="1289"/>
      <c r="AH59" s="1287"/>
      <c r="AI59" s="1288"/>
      <c r="AJ59" s="1289"/>
      <c r="AK59" s="1287"/>
      <c r="AL59" s="1288"/>
      <c r="AM59" s="1289"/>
      <c r="AN59" s="1287"/>
      <c r="AO59" s="1288"/>
      <c r="AP59" s="1289"/>
      <c r="AQ59" s="1281"/>
      <c r="AR59" s="1282"/>
      <c r="AS59" s="1297"/>
    </row>
    <row r="60" spans="1:45" s="170" customFormat="1" ht="9.75" customHeight="1">
      <c r="A60" s="182" t="s">
        <v>737</v>
      </c>
      <c r="B60" s="1304">
        <v>22</v>
      </c>
      <c r="C60" s="1305"/>
      <c r="D60" s="1306"/>
      <c r="E60" s="1307">
        <v>23</v>
      </c>
      <c r="F60" s="1308"/>
      <c r="G60" s="1309"/>
      <c r="H60" s="1307">
        <v>24</v>
      </c>
      <c r="I60" s="1308"/>
      <c r="J60" s="1309"/>
      <c r="K60" s="1307">
        <v>25</v>
      </c>
      <c r="L60" s="1308"/>
      <c r="M60" s="1309"/>
      <c r="N60" s="1307">
        <v>26</v>
      </c>
      <c r="O60" s="1308"/>
      <c r="P60" s="1309"/>
      <c r="Q60" s="1307">
        <v>27</v>
      </c>
      <c r="R60" s="1308"/>
      <c r="S60" s="1309"/>
      <c r="T60" s="1304">
        <v>28</v>
      </c>
      <c r="U60" s="1305"/>
      <c r="V60" s="1312"/>
      <c r="W60" s="172"/>
      <c r="X60" s="179" t="s">
        <v>737</v>
      </c>
      <c r="Y60" s="1304">
        <v>20</v>
      </c>
      <c r="Z60" s="1305"/>
      <c r="AA60" s="1306"/>
      <c r="AB60" s="1307">
        <v>21</v>
      </c>
      <c r="AC60" s="1308"/>
      <c r="AD60" s="1309"/>
      <c r="AE60" s="1307">
        <v>22</v>
      </c>
      <c r="AF60" s="1308"/>
      <c r="AG60" s="1309"/>
      <c r="AH60" s="1307">
        <v>23</v>
      </c>
      <c r="AI60" s="1308"/>
      <c r="AJ60" s="1309"/>
      <c r="AK60" s="1307">
        <v>24</v>
      </c>
      <c r="AL60" s="1308"/>
      <c r="AM60" s="1309"/>
      <c r="AN60" s="1307">
        <v>25</v>
      </c>
      <c r="AO60" s="1308"/>
      <c r="AP60" s="1309"/>
      <c r="AQ60" s="1304">
        <v>26</v>
      </c>
      <c r="AR60" s="1305"/>
      <c r="AS60" s="1312"/>
    </row>
    <row r="61" spans="1:45" s="170" customFormat="1" ht="9.75" customHeight="1">
      <c r="A61" s="182"/>
      <c r="B61" s="1281"/>
      <c r="C61" s="1282"/>
      <c r="D61" s="1283"/>
      <c r="E61" s="1287"/>
      <c r="F61" s="1288"/>
      <c r="G61" s="1289"/>
      <c r="H61" s="1287"/>
      <c r="I61" s="1288"/>
      <c r="J61" s="1289"/>
      <c r="K61" s="1287"/>
      <c r="L61" s="1288"/>
      <c r="M61" s="1289"/>
      <c r="N61" s="1287"/>
      <c r="O61" s="1288"/>
      <c r="P61" s="1289"/>
      <c r="Q61" s="1287"/>
      <c r="R61" s="1288"/>
      <c r="S61" s="1289"/>
      <c r="T61" s="1281"/>
      <c r="U61" s="1282"/>
      <c r="V61" s="1297"/>
      <c r="W61" s="172"/>
      <c r="X61" s="179"/>
      <c r="Y61" s="1281"/>
      <c r="Z61" s="1282"/>
      <c r="AA61" s="1283"/>
      <c r="AB61" s="1287"/>
      <c r="AC61" s="1288"/>
      <c r="AD61" s="1289"/>
      <c r="AE61" s="1287"/>
      <c r="AF61" s="1288"/>
      <c r="AG61" s="1289"/>
      <c r="AH61" s="1287"/>
      <c r="AI61" s="1288"/>
      <c r="AJ61" s="1289"/>
      <c r="AK61" s="1287"/>
      <c r="AL61" s="1288"/>
      <c r="AM61" s="1289"/>
      <c r="AN61" s="1287"/>
      <c r="AO61" s="1288"/>
      <c r="AP61" s="1289"/>
      <c r="AQ61" s="1281"/>
      <c r="AR61" s="1282"/>
      <c r="AS61" s="1297"/>
    </row>
    <row r="62" spans="1:45" s="170" customFormat="1" ht="9.75" customHeight="1">
      <c r="A62" s="184" t="s">
        <v>738</v>
      </c>
      <c r="B62" s="1304">
        <v>29</v>
      </c>
      <c r="C62" s="1305"/>
      <c r="D62" s="1306"/>
      <c r="E62" s="1307">
        <v>30</v>
      </c>
      <c r="F62" s="1308"/>
      <c r="G62" s="1309"/>
      <c r="H62" s="1307">
        <v>31</v>
      </c>
      <c r="I62" s="1308"/>
      <c r="J62" s="1309"/>
      <c r="K62" s="1307"/>
      <c r="L62" s="1308"/>
      <c r="M62" s="1309"/>
      <c r="N62" s="1307"/>
      <c r="O62" s="1308"/>
      <c r="P62" s="1309"/>
      <c r="Q62" s="1307"/>
      <c r="R62" s="1308"/>
      <c r="S62" s="1309"/>
      <c r="T62" s="1320"/>
      <c r="U62" s="1321"/>
      <c r="V62" s="1322"/>
      <c r="W62" s="172"/>
      <c r="X62" s="178" t="s">
        <v>739</v>
      </c>
      <c r="Y62" s="1304">
        <v>27</v>
      </c>
      <c r="Z62" s="1305"/>
      <c r="AA62" s="1306"/>
      <c r="AB62" s="1307">
        <v>28</v>
      </c>
      <c r="AC62" s="1308"/>
      <c r="AD62" s="1309"/>
      <c r="AE62" s="1307">
        <v>29</v>
      </c>
      <c r="AF62" s="1308"/>
      <c r="AG62" s="1309"/>
      <c r="AH62" s="1307">
        <v>30</v>
      </c>
      <c r="AI62" s="1308"/>
      <c r="AJ62" s="1309"/>
      <c r="AK62" s="1307"/>
      <c r="AL62" s="1308"/>
      <c r="AM62" s="1309"/>
      <c r="AN62" s="1307"/>
      <c r="AO62" s="1308"/>
      <c r="AP62" s="1309"/>
      <c r="AQ62" s="1307"/>
      <c r="AR62" s="1308"/>
      <c r="AS62" s="1310"/>
    </row>
    <row r="63" spans="1:45" s="170" customFormat="1" ht="9.75" customHeight="1">
      <c r="A63" s="184"/>
      <c r="B63" s="1281"/>
      <c r="C63" s="1282"/>
      <c r="D63" s="1283"/>
      <c r="E63" s="1287"/>
      <c r="F63" s="1288"/>
      <c r="G63" s="1289"/>
      <c r="H63" s="1287"/>
      <c r="I63" s="1288"/>
      <c r="J63" s="1289"/>
      <c r="K63" s="1287"/>
      <c r="L63" s="1288"/>
      <c r="M63" s="1289"/>
      <c r="N63" s="1287"/>
      <c r="O63" s="1288"/>
      <c r="P63" s="1289"/>
      <c r="Q63" s="1287"/>
      <c r="R63" s="1288"/>
      <c r="S63" s="1289"/>
      <c r="T63" s="1293"/>
      <c r="U63" s="1294"/>
      <c r="V63" s="1323"/>
      <c r="W63" s="172"/>
      <c r="X63" s="178"/>
      <c r="Y63" s="1281"/>
      <c r="Z63" s="1282"/>
      <c r="AA63" s="1283"/>
      <c r="AB63" s="1287"/>
      <c r="AC63" s="1288"/>
      <c r="AD63" s="1289"/>
      <c r="AE63" s="1287"/>
      <c r="AF63" s="1288"/>
      <c r="AG63" s="1289"/>
      <c r="AH63" s="1287"/>
      <c r="AI63" s="1288"/>
      <c r="AJ63" s="1289"/>
      <c r="AK63" s="1287"/>
      <c r="AL63" s="1288"/>
      <c r="AM63" s="1289"/>
      <c r="AN63" s="1287"/>
      <c r="AO63" s="1288"/>
      <c r="AP63" s="1289"/>
      <c r="AQ63" s="1287"/>
      <c r="AR63" s="1288"/>
      <c r="AS63" s="1311"/>
    </row>
    <row r="64" spans="1:45" s="170" customFormat="1" ht="9.75" customHeight="1">
      <c r="A64" s="182"/>
      <c r="B64" s="1307"/>
      <c r="C64" s="1308"/>
      <c r="D64" s="1309"/>
      <c r="E64" s="1307"/>
      <c r="F64" s="1308"/>
      <c r="G64" s="1309"/>
      <c r="H64" s="1307"/>
      <c r="I64" s="1308"/>
      <c r="J64" s="1309"/>
      <c r="K64" s="1307"/>
      <c r="L64" s="1308"/>
      <c r="M64" s="1309"/>
      <c r="N64" s="1307"/>
      <c r="O64" s="1308"/>
      <c r="P64" s="1309"/>
      <c r="Q64" s="1307"/>
      <c r="R64" s="1308"/>
      <c r="S64" s="1309"/>
      <c r="T64" s="1307"/>
      <c r="U64" s="1308"/>
      <c r="V64" s="1310"/>
      <c r="W64" s="186"/>
      <c r="X64" s="182"/>
      <c r="Y64" s="1307"/>
      <c r="Z64" s="1308"/>
      <c r="AA64" s="1309"/>
      <c r="AB64" s="1307"/>
      <c r="AC64" s="1308"/>
      <c r="AD64" s="1309"/>
      <c r="AE64" s="1307"/>
      <c r="AF64" s="1308"/>
      <c r="AG64" s="1309"/>
      <c r="AH64" s="1307"/>
      <c r="AI64" s="1308"/>
      <c r="AJ64" s="1309"/>
      <c r="AK64" s="1307"/>
      <c r="AL64" s="1308"/>
      <c r="AM64" s="1309"/>
      <c r="AN64" s="1307"/>
      <c r="AO64" s="1308"/>
      <c r="AP64" s="1309"/>
      <c r="AQ64" s="1307"/>
      <c r="AR64" s="1308"/>
      <c r="AS64" s="1310"/>
    </row>
    <row r="65" spans="1:45" s="170" customFormat="1" ht="9.75" customHeight="1" thickBot="1">
      <c r="A65" s="182"/>
      <c r="B65" s="1316"/>
      <c r="C65" s="1317"/>
      <c r="D65" s="1318"/>
      <c r="E65" s="1316"/>
      <c r="F65" s="1317"/>
      <c r="G65" s="1318"/>
      <c r="H65" s="1316"/>
      <c r="I65" s="1317"/>
      <c r="J65" s="1318"/>
      <c r="K65" s="1316"/>
      <c r="L65" s="1317"/>
      <c r="M65" s="1318"/>
      <c r="N65" s="1316"/>
      <c r="O65" s="1317"/>
      <c r="P65" s="1318"/>
      <c r="Q65" s="1316"/>
      <c r="R65" s="1317"/>
      <c r="S65" s="1318"/>
      <c r="T65" s="1316"/>
      <c r="U65" s="1317"/>
      <c r="V65" s="1319"/>
      <c r="W65" s="186"/>
      <c r="X65" s="182"/>
      <c r="Y65" s="1316"/>
      <c r="Z65" s="1317"/>
      <c r="AA65" s="1318"/>
      <c r="AB65" s="1316"/>
      <c r="AC65" s="1317"/>
      <c r="AD65" s="1318"/>
      <c r="AE65" s="1316"/>
      <c r="AF65" s="1317"/>
      <c r="AG65" s="1318"/>
      <c r="AH65" s="1316"/>
      <c r="AI65" s="1317"/>
      <c r="AJ65" s="1318"/>
      <c r="AK65" s="1316"/>
      <c r="AL65" s="1317"/>
      <c r="AM65" s="1318"/>
      <c r="AN65" s="1316"/>
      <c r="AO65" s="1317"/>
      <c r="AP65" s="1318"/>
      <c r="AQ65" s="1316"/>
      <c r="AR65" s="1317"/>
      <c r="AS65" s="1319"/>
    </row>
    <row r="66" spans="1:45" s="170" customFormat="1" ht="9.75" customHeight="1">
      <c r="A66" s="168"/>
      <c r="B66" s="1290"/>
      <c r="C66" s="1291"/>
      <c r="D66" s="1292"/>
      <c r="E66" s="1290"/>
      <c r="F66" s="1291"/>
      <c r="G66" s="1292"/>
      <c r="H66" s="1290"/>
      <c r="I66" s="1291"/>
      <c r="J66" s="1292"/>
      <c r="K66" s="1290">
        <v>1</v>
      </c>
      <c r="L66" s="1291"/>
      <c r="M66" s="1292"/>
      <c r="N66" s="1290">
        <v>2</v>
      </c>
      <c r="O66" s="1291"/>
      <c r="P66" s="1292"/>
      <c r="Q66" s="1290">
        <v>3</v>
      </c>
      <c r="R66" s="1291"/>
      <c r="S66" s="1292"/>
      <c r="T66" s="1278">
        <v>4</v>
      </c>
      <c r="U66" s="1279"/>
      <c r="V66" s="1296"/>
      <c r="W66" s="172"/>
      <c r="X66" s="189"/>
      <c r="Y66" s="1290"/>
      <c r="Z66" s="1291"/>
      <c r="AA66" s="1292"/>
      <c r="AB66" s="1290"/>
      <c r="AC66" s="1291"/>
      <c r="AD66" s="1292"/>
      <c r="AE66" s="1290"/>
      <c r="AF66" s="1291"/>
      <c r="AG66" s="1292"/>
      <c r="AH66" s="1290"/>
      <c r="AI66" s="1291"/>
      <c r="AJ66" s="1292"/>
      <c r="AK66" s="1290">
        <v>1</v>
      </c>
      <c r="AL66" s="1291"/>
      <c r="AM66" s="1292"/>
      <c r="AN66" s="1290">
        <v>2</v>
      </c>
      <c r="AO66" s="1291"/>
      <c r="AP66" s="1292"/>
      <c r="AQ66" s="1278">
        <v>3</v>
      </c>
      <c r="AR66" s="1279"/>
      <c r="AS66" s="1296"/>
    </row>
    <row r="67" spans="1:45" s="170" customFormat="1" ht="9.75" customHeight="1">
      <c r="A67" s="182"/>
      <c r="B67" s="1293"/>
      <c r="C67" s="1294"/>
      <c r="D67" s="1295"/>
      <c r="E67" s="1293"/>
      <c r="F67" s="1294"/>
      <c r="G67" s="1295"/>
      <c r="H67" s="1293"/>
      <c r="I67" s="1294"/>
      <c r="J67" s="1295"/>
      <c r="K67" s="1293"/>
      <c r="L67" s="1294"/>
      <c r="M67" s="1295"/>
      <c r="N67" s="1293"/>
      <c r="O67" s="1294"/>
      <c r="P67" s="1295"/>
      <c r="Q67" s="1293"/>
      <c r="R67" s="1294"/>
      <c r="S67" s="1295"/>
      <c r="T67" s="1281"/>
      <c r="U67" s="1282"/>
      <c r="V67" s="1297"/>
      <c r="W67" s="172"/>
      <c r="X67" s="190"/>
      <c r="Y67" s="1293"/>
      <c r="Z67" s="1294"/>
      <c r="AA67" s="1295"/>
      <c r="AB67" s="1293"/>
      <c r="AC67" s="1294"/>
      <c r="AD67" s="1295"/>
      <c r="AE67" s="1293"/>
      <c r="AF67" s="1294"/>
      <c r="AG67" s="1295"/>
      <c r="AH67" s="1293"/>
      <c r="AI67" s="1294"/>
      <c r="AJ67" s="1295"/>
      <c r="AK67" s="1293"/>
      <c r="AL67" s="1294"/>
      <c r="AM67" s="1295"/>
      <c r="AN67" s="1293"/>
      <c r="AO67" s="1294"/>
      <c r="AP67" s="1295"/>
      <c r="AQ67" s="1281"/>
      <c r="AR67" s="1282"/>
      <c r="AS67" s="1297"/>
    </row>
    <row r="68" spans="1:45" s="170" customFormat="1" ht="9.75" customHeight="1">
      <c r="A68" s="182"/>
      <c r="B68" s="1304">
        <v>5</v>
      </c>
      <c r="C68" s="1305"/>
      <c r="D68" s="1306"/>
      <c r="E68" s="1326">
        <v>6</v>
      </c>
      <c r="F68" s="1327"/>
      <c r="G68" s="1328"/>
      <c r="H68" s="1307">
        <v>7</v>
      </c>
      <c r="I68" s="1308"/>
      <c r="J68" s="1309"/>
      <c r="K68" s="1307">
        <v>8</v>
      </c>
      <c r="L68" s="1308"/>
      <c r="M68" s="1309"/>
      <c r="N68" s="1307">
        <v>9</v>
      </c>
      <c r="O68" s="1308"/>
      <c r="P68" s="1309"/>
      <c r="Q68" s="1307">
        <v>10</v>
      </c>
      <c r="R68" s="1308"/>
      <c r="S68" s="1309"/>
      <c r="T68" s="1304">
        <v>11</v>
      </c>
      <c r="U68" s="1305"/>
      <c r="V68" s="1312"/>
      <c r="W68" s="172"/>
      <c r="X68" s="190"/>
      <c r="Y68" s="1304">
        <v>4</v>
      </c>
      <c r="Z68" s="1305"/>
      <c r="AA68" s="1306"/>
      <c r="AB68" s="1307">
        <v>5</v>
      </c>
      <c r="AC68" s="1308"/>
      <c r="AD68" s="1309"/>
      <c r="AE68" s="1307">
        <v>6</v>
      </c>
      <c r="AF68" s="1308"/>
      <c r="AG68" s="1309"/>
      <c r="AH68" s="1307">
        <v>7</v>
      </c>
      <c r="AI68" s="1308"/>
      <c r="AJ68" s="1309"/>
      <c r="AK68" s="1307">
        <v>8</v>
      </c>
      <c r="AL68" s="1308"/>
      <c r="AM68" s="1309"/>
      <c r="AN68" s="1307">
        <v>9</v>
      </c>
      <c r="AO68" s="1308"/>
      <c r="AP68" s="1309"/>
      <c r="AQ68" s="1304">
        <v>10</v>
      </c>
      <c r="AR68" s="1305"/>
      <c r="AS68" s="1312"/>
    </row>
    <row r="69" spans="1:45" s="170" customFormat="1" ht="9.75" customHeight="1">
      <c r="A69" s="182"/>
      <c r="B69" s="1281"/>
      <c r="C69" s="1282"/>
      <c r="D69" s="1283"/>
      <c r="E69" s="1301"/>
      <c r="F69" s="1302"/>
      <c r="G69" s="1325"/>
      <c r="H69" s="1287"/>
      <c r="I69" s="1288"/>
      <c r="J69" s="1289"/>
      <c r="K69" s="1287"/>
      <c r="L69" s="1288"/>
      <c r="M69" s="1289"/>
      <c r="N69" s="1287"/>
      <c r="O69" s="1288"/>
      <c r="P69" s="1289"/>
      <c r="Q69" s="1287"/>
      <c r="R69" s="1288"/>
      <c r="S69" s="1289"/>
      <c r="T69" s="1281"/>
      <c r="U69" s="1282"/>
      <c r="V69" s="1297"/>
      <c r="W69" s="172"/>
      <c r="X69" s="190"/>
      <c r="Y69" s="1281"/>
      <c r="Z69" s="1282"/>
      <c r="AA69" s="1283"/>
      <c r="AB69" s="1287"/>
      <c r="AC69" s="1288"/>
      <c r="AD69" s="1289"/>
      <c r="AE69" s="1287"/>
      <c r="AF69" s="1288"/>
      <c r="AG69" s="1289"/>
      <c r="AH69" s="1287"/>
      <c r="AI69" s="1288"/>
      <c r="AJ69" s="1289"/>
      <c r="AK69" s="1287"/>
      <c r="AL69" s="1288"/>
      <c r="AM69" s="1289"/>
      <c r="AN69" s="1287"/>
      <c r="AO69" s="1288"/>
      <c r="AP69" s="1289"/>
      <c r="AQ69" s="1281"/>
      <c r="AR69" s="1282"/>
      <c r="AS69" s="1297"/>
    </row>
    <row r="70" spans="1:45" s="170" customFormat="1" ht="9.75" customHeight="1">
      <c r="A70" s="182">
        <v>6</v>
      </c>
      <c r="B70" s="1304">
        <v>12</v>
      </c>
      <c r="C70" s="1305"/>
      <c r="D70" s="1306"/>
      <c r="E70" s="1307">
        <v>13</v>
      </c>
      <c r="F70" s="1308"/>
      <c r="G70" s="1309"/>
      <c r="H70" s="1307">
        <v>14</v>
      </c>
      <c r="I70" s="1308"/>
      <c r="J70" s="1309"/>
      <c r="K70" s="1307">
        <v>15</v>
      </c>
      <c r="L70" s="1308"/>
      <c r="M70" s="1309"/>
      <c r="N70" s="1307">
        <v>16</v>
      </c>
      <c r="O70" s="1308"/>
      <c r="P70" s="1309"/>
      <c r="Q70" s="1307">
        <v>17</v>
      </c>
      <c r="R70" s="1308"/>
      <c r="S70" s="1309"/>
      <c r="T70" s="1304">
        <v>18</v>
      </c>
      <c r="U70" s="1305"/>
      <c r="V70" s="1312"/>
      <c r="W70" s="172"/>
      <c r="X70" s="191">
        <v>12</v>
      </c>
      <c r="Y70" s="1304">
        <v>11</v>
      </c>
      <c r="Z70" s="1305"/>
      <c r="AA70" s="1306"/>
      <c r="AB70" s="1307">
        <v>12</v>
      </c>
      <c r="AC70" s="1308"/>
      <c r="AD70" s="1309"/>
      <c r="AE70" s="1307">
        <v>13</v>
      </c>
      <c r="AF70" s="1308"/>
      <c r="AG70" s="1309"/>
      <c r="AH70" s="1307">
        <v>14</v>
      </c>
      <c r="AI70" s="1308"/>
      <c r="AJ70" s="1309"/>
      <c r="AK70" s="1307">
        <v>15</v>
      </c>
      <c r="AL70" s="1308"/>
      <c r="AM70" s="1309"/>
      <c r="AN70" s="1307">
        <v>16</v>
      </c>
      <c r="AO70" s="1308"/>
      <c r="AP70" s="1309"/>
      <c r="AQ70" s="1304">
        <v>17</v>
      </c>
      <c r="AR70" s="1305"/>
      <c r="AS70" s="1312"/>
    </row>
    <row r="71" spans="1:45" s="170" customFormat="1" ht="9.75" customHeight="1">
      <c r="A71" s="182"/>
      <c r="B71" s="1281"/>
      <c r="C71" s="1282"/>
      <c r="D71" s="1283"/>
      <c r="E71" s="1287"/>
      <c r="F71" s="1288"/>
      <c r="G71" s="1289"/>
      <c r="H71" s="1287"/>
      <c r="I71" s="1288"/>
      <c r="J71" s="1289"/>
      <c r="K71" s="1287"/>
      <c r="L71" s="1288"/>
      <c r="M71" s="1289"/>
      <c r="N71" s="1287"/>
      <c r="O71" s="1288"/>
      <c r="P71" s="1289"/>
      <c r="Q71" s="1287"/>
      <c r="R71" s="1288"/>
      <c r="S71" s="1289"/>
      <c r="T71" s="1281"/>
      <c r="U71" s="1282"/>
      <c r="V71" s="1297"/>
      <c r="W71" s="172"/>
      <c r="X71" s="183"/>
      <c r="Y71" s="1281"/>
      <c r="Z71" s="1282"/>
      <c r="AA71" s="1283"/>
      <c r="AB71" s="1287"/>
      <c r="AC71" s="1288"/>
      <c r="AD71" s="1289"/>
      <c r="AE71" s="1287"/>
      <c r="AF71" s="1288"/>
      <c r="AG71" s="1289"/>
      <c r="AH71" s="1287"/>
      <c r="AI71" s="1288"/>
      <c r="AJ71" s="1289"/>
      <c r="AK71" s="1287"/>
      <c r="AL71" s="1288"/>
      <c r="AM71" s="1289"/>
      <c r="AN71" s="1287"/>
      <c r="AO71" s="1288"/>
      <c r="AP71" s="1289"/>
      <c r="AQ71" s="1281"/>
      <c r="AR71" s="1282"/>
      <c r="AS71" s="1297"/>
    </row>
    <row r="72" spans="1:45" s="170" customFormat="1" ht="9.75" customHeight="1">
      <c r="A72" s="182" t="s">
        <v>737</v>
      </c>
      <c r="B72" s="1304">
        <v>19</v>
      </c>
      <c r="C72" s="1305"/>
      <c r="D72" s="1306"/>
      <c r="E72" s="1307">
        <v>20</v>
      </c>
      <c r="F72" s="1308"/>
      <c r="G72" s="1309"/>
      <c r="H72" s="1307">
        <v>21</v>
      </c>
      <c r="I72" s="1308"/>
      <c r="J72" s="1309"/>
      <c r="K72" s="1307">
        <v>22</v>
      </c>
      <c r="L72" s="1308"/>
      <c r="M72" s="1309"/>
      <c r="N72" s="1307">
        <v>23</v>
      </c>
      <c r="O72" s="1308"/>
      <c r="P72" s="1309"/>
      <c r="Q72" s="1307">
        <v>24</v>
      </c>
      <c r="R72" s="1308"/>
      <c r="S72" s="1309"/>
      <c r="T72" s="1304">
        <v>25</v>
      </c>
      <c r="U72" s="1305"/>
      <c r="V72" s="1312"/>
      <c r="W72" s="172"/>
      <c r="X72" s="181" t="s">
        <v>737</v>
      </c>
      <c r="Y72" s="1304">
        <v>18</v>
      </c>
      <c r="Z72" s="1305"/>
      <c r="AA72" s="1306"/>
      <c r="AB72" s="1307">
        <v>19</v>
      </c>
      <c r="AC72" s="1308"/>
      <c r="AD72" s="1309"/>
      <c r="AE72" s="1307">
        <v>20</v>
      </c>
      <c r="AF72" s="1308"/>
      <c r="AG72" s="1309"/>
      <c r="AH72" s="1307">
        <v>21</v>
      </c>
      <c r="AI72" s="1308"/>
      <c r="AJ72" s="1309"/>
      <c r="AK72" s="1307">
        <v>22</v>
      </c>
      <c r="AL72" s="1308"/>
      <c r="AM72" s="1309"/>
      <c r="AN72" s="1307">
        <v>23</v>
      </c>
      <c r="AO72" s="1308"/>
      <c r="AP72" s="1309"/>
      <c r="AQ72" s="1304">
        <v>24</v>
      </c>
      <c r="AR72" s="1305"/>
      <c r="AS72" s="1312"/>
    </row>
    <row r="73" spans="1:45" s="170" customFormat="1" ht="9.75" customHeight="1">
      <c r="A73" s="182"/>
      <c r="B73" s="1281"/>
      <c r="C73" s="1282"/>
      <c r="D73" s="1283"/>
      <c r="E73" s="1287"/>
      <c r="F73" s="1288"/>
      <c r="G73" s="1289"/>
      <c r="H73" s="1287"/>
      <c r="I73" s="1288"/>
      <c r="J73" s="1289"/>
      <c r="K73" s="1287"/>
      <c r="L73" s="1288"/>
      <c r="M73" s="1289"/>
      <c r="N73" s="1287"/>
      <c r="O73" s="1288"/>
      <c r="P73" s="1289"/>
      <c r="Q73" s="1287"/>
      <c r="R73" s="1288"/>
      <c r="S73" s="1289"/>
      <c r="T73" s="1281"/>
      <c r="U73" s="1282"/>
      <c r="V73" s="1297"/>
      <c r="W73" s="172"/>
      <c r="X73" s="181"/>
      <c r="Y73" s="1281"/>
      <c r="Z73" s="1282"/>
      <c r="AA73" s="1283"/>
      <c r="AB73" s="1287"/>
      <c r="AC73" s="1288"/>
      <c r="AD73" s="1289"/>
      <c r="AE73" s="1287"/>
      <c r="AF73" s="1288"/>
      <c r="AG73" s="1289"/>
      <c r="AH73" s="1287"/>
      <c r="AI73" s="1288"/>
      <c r="AJ73" s="1289"/>
      <c r="AK73" s="1287"/>
      <c r="AL73" s="1288"/>
      <c r="AM73" s="1289"/>
      <c r="AN73" s="1287"/>
      <c r="AO73" s="1288"/>
      <c r="AP73" s="1289"/>
      <c r="AQ73" s="1281"/>
      <c r="AR73" s="1282"/>
      <c r="AS73" s="1297"/>
    </row>
    <row r="74" spans="1:45" s="170" customFormat="1" ht="9.75" customHeight="1">
      <c r="A74" s="184" t="s">
        <v>738</v>
      </c>
      <c r="B74" s="1304">
        <v>26</v>
      </c>
      <c r="C74" s="1305"/>
      <c r="D74" s="1306"/>
      <c r="E74" s="1307">
        <v>27</v>
      </c>
      <c r="F74" s="1308"/>
      <c r="G74" s="1309"/>
      <c r="H74" s="1307">
        <v>28</v>
      </c>
      <c r="I74" s="1308"/>
      <c r="J74" s="1309"/>
      <c r="K74" s="1307">
        <v>29</v>
      </c>
      <c r="L74" s="1308"/>
      <c r="M74" s="1309"/>
      <c r="N74" s="1307">
        <v>30</v>
      </c>
      <c r="O74" s="1308"/>
      <c r="P74" s="1309"/>
      <c r="Q74" s="1307"/>
      <c r="R74" s="1308"/>
      <c r="S74" s="1309"/>
      <c r="T74" s="1307"/>
      <c r="U74" s="1308"/>
      <c r="V74" s="1310"/>
      <c r="W74" s="172"/>
      <c r="X74" s="192" t="s">
        <v>739</v>
      </c>
      <c r="Y74" s="1304">
        <v>25</v>
      </c>
      <c r="Z74" s="1305"/>
      <c r="AA74" s="1306"/>
      <c r="AB74" s="1307">
        <v>26</v>
      </c>
      <c r="AC74" s="1308"/>
      <c r="AD74" s="1309"/>
      <c r="AE74" s="1307">
        <v>27</v>
      </c>
      <c r="AF74" s="1308"/>
      <c r="AG74" s="1309"/>
      <c r="AH74" s="1307">
        <v>28</v>
      </c>
      <c r="AI74" s="1308"/>
      <c r="AJ74" s="1309"/>
      <c r="AK74" s="1307">
        <v>29</v>
      </c>
      <c r="AL74" s="1308"/>
      <c r="AM74" s="1309"/>
      <c r="AN74" s="1307">
        <v>30</v>
      </c>
      <c r="AO74" s="1308"/>
      <c r="AP74" s="1309"/>
      <c r="AQ74" s="1304">
        <v>31</v>
      </c>
      <c r="AR74" s="1305"/>
      <c r="AS74" s="1312"/>
    </row>
    <row r="75" spans="1:45" s="170" customFormat="1" ht="9.75" customHeight="1">
      <c r="A75" s="177"/>
      <c r="B75" s="1281"/>
      <c r="C75" s="1282"/>
      <c r="D75" s="1283"/>
      <c r="E75" s="1287"/>
      <c r="F75" s="1288"/>
      <c r="G75" s="1289"/>
      <c r="H75" s="1287"/>
      <c r="I75" s="1288"/>
      <c r="J75" s="1289"/>
      <c r="K75" s="1287"/>
      <c r="L75" s="1288"/>
      <c r="M75" s="1289"/>
      <c r="N75" s="1287"/>
      <c r="O75" s="1288"/>
      <c r="P75" s="1289"/>
      <c r="Q75" s="1287"/>
      <c r="R75" s="1288"/>
      <c r="S75" s="1289"/>
      <c r="T75" s="1287"/>
      <c r="U75" s="1288"/>
      <c r="V75" s="1311"/>
      <c r="W75" s="172"/>
      <c r="X75" s="192"/>
      <c r="Y75" s="1281"/>
      <c r="Z75" s="1282"/>
      <c r="AA75" s="1283"/>
      <c r="AB75" s="1287"/>
      <c r="AC75" s="1288"/>
      <c r="AD75" s="1289"/>
      <c r="AE75" s="1287"/>
      <c r="AF75" s="1288"/>
      <c r="AG75" s="1289"/>
      <c r="AH75" s="1287"/>
      <c r="AI75" s="1288"/>
      <c r="AJ75" s="1289"/>
      <c r="AK75" s="1287"/>
      <c r="AL75" s="1288"/>
      <c r="AM75" s="1289"/>
      <c r="AN75" s="1287"/>
      <c r="AO75" s="1288"/>
      <c r="AP75" s="1289"/>
      <c r="AQ75" s="1281"/>
      <c r="AR75" s="1282"/>
      <c r="AS75" s="1297"/>
    </row>
    <row r="76" spans="1:45" s="193" customFormat="1" ht="9.75" customHeight="1">
      <c r="A76" s="190"/>
      <c r="B76" s="1307"/>
      <c r="C76" s="1308"/>
      <c r="D76" s="1309"/>
      <c r="E76" s="1307"/>
      <c r="F76" s="1308"/>
      <c r="G76" s="1309"/>
      <c r="H76" s="1307"/>
      <c r="I76" s="1308"/>
      <c r="J76" s="1309"/>
      <c r="K76" s="1307"/>
      <c r="L76" s="1308"/>
      <c r="M76" s="1309"/>
      <c r="N76" s="1307"/>
      <c r="O76" s="1308"/>
      <c r="P76" s="1309"/>
      <c r="Q76" s="1307"/>
      <c r="R76" s="1308"/>
      <c r="S76" s="1309"/>
      <c r="T76" s="1307"/>
      <c r="U76" s="1308"/>
      <c r="V76" s="1310"/>
      <c r="W76" s="186"/>
      <c r="X76" s="190"/>
      <c r="Y76" s="1307"/>
      <c r="Z76" s="1308"/>
      <c r="AA76" s="1309"/>
      <c r="AB76" s="1307"/>
      <c r="AC76" s="1308"/>
      <c r="AD76" s="1309"/>
      <c r="AE76" s="1307"/>
      <c r="AF76" s="1308"/>
      <c r="AG76" s="1309"/>
      <c r="AH76" s="1307"/>
      <c r="AI76" s="1308"/>
      <c r="AJ76" s="1309"/>
      <c r="AK76" s="1307"/>
      <c r="AL76" s="1308"/>
      <c r="AM76" s="1309"/>
      <c r="AN76" s="1307"/>
      <c r="AO76" s="1308"/>
      <c r="AP76" s="1309"/>
      <c r="AQ76" s="1307"/>
      <c r="AR76" s="1308"/>
      <c r="AS76" s="1310"/>
    </row>
    <row r="77" spans="1:45" s="193" customFormat="1" ht="9.75" customHeight="1" thickBot="1">
      <c r="A77" s="194"/>
      <c r="B77" s="1316"/>
      <c r="C77" s="1317"/>
      <c r="D77" s="1318"/>
      <c r="E77" s="1316"/>
      <c r="F77" s="1317"/>
      <c r="G77" s="1318"/>
      <c r="H77" s="1316"/>
      <c r="I77" s="1317"/>
      <c r="J77" s="1318"/>
      <c r="K77" s="1316"/>
      <c r="L77" s="1317"/>
      <c r="M77" s="1318"/>
      <c r="N77" s="1316"/>
      <c r="O77" s="1317"/>
      <c r="P77" s="1318"/>
      <c r="Q77" s="1316"/>
      <c r="R77" s="1317"/>
      <c r="S77" s="1318"/>
      <c r="T77" s="1316"/>
      <c r="U77" s="1317"/>
      <c r="V77" s="1319"/>
      <c r="W77" s="195"/>
      <c r="X77" s="194"/>
      <c r="Y77" s="1316"/>
      <c r="Z77" s="1317"/>
      <c r="AA77" s="1318"/>
      <c r="AB77" s="1316"/>
      <c r="AC77" s="1317"/>
      <c r="AD77" s="1318"/>
      <c r="AE77" s="1316"/>
      <c r="AF77" s="1317"/>
      <c r="AG77" s="1318"/>
      <c r="AH77" s="1316"/>
      <c r="AI77" s="1317"/>
      <c r="AJ77" s="1318"/>
      <c r="AK77" s="1316"/>
      <c r="AL77" s="1317"/>
      <c r="AM77" s="1318"/>
      <c r="AN77" s="1316"/>
      <c r="AO77" s="1317"/>
      <c r="AP77" s="1318"/>
      <c r="AQ77" s="1316"/>
      <c r="AR77" s="1317"/>
      <c r="AS77" s="1319"/>
    </row>
    <row r="78" spans="1:45" s="199" customFormat="1" ht="7.5" customHeight="1" thickBot="1">
      <c r="A78" s="196"/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  <c r="R78" s="197"/>
      <c r="S78" s="197"/>
      <c r="T78" s="197"/>
      <c r="U78" s="197"/>
      <c r="V78" s="197"/>
      <c r="W78" s="198"/>
      <c r="X78" s="197"/>
      <c r="Y78" s="196"/>
      <c r="Z78" s="196"/>
      <c r="AA78" s="196"/>
      <c r="AB78" s="196"/>
      <c r="AC78" s="196"/>
      <c r="AD78" s="196"/>
      <c r="AE78" s="196"/>
      <c r="AF78" s="196"/>
      <c r="AG78" s="196"/>
      <c r="AH78" s="196"/>
      <c r="AI78" s="196"/>
      <c r="AJ78" s="196"/>
      <c r="AK78" s="196"/>
      <c r="AL78" s="196"/>
      <c r="AM78" s="196"/>
      <c r="AN78" s="196"/>
      <c r="AO78" s="196"/>
      <c r="AP78" s="196"/>
      <c r="AQ78" s="196"/>
      <c r="AR78" s="196"/>
      <c r="AS78" s="196"/>
    </row>
    <row r="79" spans="1:45" s="199" customFormat="1" ht="20.25" customHeight="1" thickBot="1">
      <c r="A79" s="1332" t="s">
        <v>744</v>
      </c>
      <c r="B79" s="1333"/>
      <c r="C79" s="1333"/>
      <c r="D79" s="1334">
        <v>1</v>
      </c>
      <c r="E79" s="1335"/>
      <c r="F79" s="1334">
        <v>2</v>
      </c>
      <c r="G79" s="1335"/>
      <c r="H79" s="1334">
        <v>3</v>
      </c>
      <c r="I79" s="1335"/>
      <c r="J79" s="1334">
        <v>4</v>
      </c>
      <c r="K79" s="1335"/>
      <c r="L79" s="1334">
        <v>5</v>
      </c>
      <c r="M79" s="1335"/>
      <c r="N79" s="1334">
        <v>6</v>
      </c>
      <c r="O79" s="1335"/>
      <c r="P79" s="1334">
        <v>7</v>
      </c>
      <c r="Q79" s="1335"/>
      <c r="R79" s="1334">
        <v>8</v>
      </c>
      <c r="S79" s="1335"/>
      <c r="T79" s="1334">
        <v>9</v>
      </c>
      <c r="U79" s="1335"/>
      <c r="V79" s="1334">
        <v>10</v>
      </c>
      <c r="W79" s="1335"/>
      <c r="X79" s="200">
        <v>11</v>
      </c>
      <c r="Y79" s="1334">
        <v>12</v>
      </c>
      <c r="Z79" s="1335"/>
      <c r="AA79" s="1334" t="s">
        <v>745</v>
      </c>
      <c r="AB79" s="1335"/>
      <c r="AC79" s="1334" t="s">
        <v>746</v>
      </c>
      <c r="AD79" s="1335"/>
      <c r="AE79" s="1334" t="s">
        <v>747</v>
      </c>
      <c r="AF79" s="1333"/>
      <c r="AG79" s="1336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6"/>
    </row>
    <row r="80" spans="1:45" ht="20.25" customHeight="1" thickTop="1">
      <c r="A80" s="1347" t="s">
        <v>748</v>
      </c>
      <c r="B80" s="1348"/>
      <c r="C80" s="1348"/>
      <c r="D80" s="1330">
        <v>20</v>
      </c>
      <c r="E80" s="1331"/>
      <c r="F80" s="1330">
        <v>18</v>
      </c>
      <c r="G80" s="1331"/>
      <c r="H80" s="1330">
        <v>23</v>
      </c>
      <c r="I80" s="1331"/>
      <c r="J80" s="1330">
        <v>21</v>
      </c>
      <c r="K80" s="1331"/>
      <c r="L80" s="1330">
        <v>20</v>
      </c>
      <c r="M80" s="1331"/>
      <c r="N80" s="1349">
        <v>21</v>
      </c>
      <c r="O80" s="1350"/>
      <c r="P80" s="1330">
        <v>22</v>
      </c>
      <c r="Q80" s="1331"/>
      <c r="R80" s="1330">
        <v>20</v>
      </c>
      <c r="S80" s="1331"/>
      <c r="T80" s="1330">
        <v>21</v>
      </c>
      <c r="U80" s="1331"/>
      <c r="V80" s="1330">
        <v>20</v>
      </c>
      <c r="W80" s="1331"/>
      <c r="X80" s="201">
        <v>22</v>
      </c>
      <c r="Y80" s="1330">
        <v>22</v>
      </c>
      <c r="Z80" s="1331"/>
      <c r="AA80" s="1330">
        <f>SUM(D80:Z80)</f>
        <v>250</v>
      </c>
      <c r="AB80" s="1331"/>
      <c r="AC80" s="1330">
        <v>8</v>
      </c>
      <c r="AD80" s="1331"/>
      <c r="AE80" s="1330">
        <f>AC80*AA80</f>
        <v>2000</v>
      </c>
      <c r="AF80" s="1341"/>
      <c r="AG80" s="1342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67"/>
    </row>
    <row r="81" spans="1:45" ht="20.25" customHeight="1">
      <c r="A81" s="1343" t="s">
        <v>749</v>
      </c>
      <c r="B81" s="1344"/>
      <c r="C81" s="1344"/>
      <c r="D81" s="1339">
        <v>21</v>
      </c>
      <c r="E81" s="1340"/>
      <c r="F81" s="1339">
        <v>16</v>
      </c>
      <c r="G81" s="1340"/>
      <c r="H81" s="1339">
        <v>23</v>
      </c>
      <c r="I81" s="1340"/>
      <c r="J81" s="1339">
        <v>20</v>
      </c>
      <c r="K81" s="1340"/>
      <c r="L81" s="1339">
        <v>21</v>
      </c>
      <c r="M81" s="1340"/>
      <c r="N81" s="1339">
        <v>21</v>
      </c>
      <c r="O81" s="1340"/>
      <c r="P81" s="1339">
        <v>22</v>
      </c>
      <c r="Q81" s="1340"/>
      <c r="R81" s="1339">
        <v>21</v>
      </c>
      <c r="S81" s="1340"/>
      <c r="T81" s="1339">
        <v>21</v>
      </c>
      <c r="U81" s="1340"/>
      <c r="V81" s="1339">
        <v>19</v>
      </c>
      <c r="W81" s="1340"/>
      <c r="X81" s="202">
        <v>22</v>
      </c>
      <c r="Y81" s="1339">
        <v>22</v>
      </c>
      <c r="Z81" s="1340"/>
      <c r="AA81" s="1339">
        <f>SUM(D81:Z81)</f>
        <v>249</v>
      </c>
      <c r="AB81" s="1340"/>
      <c r="AC81" s="1339">
        <v>8</v>
      </c>
      <c r="AD81" s="1340"/>
      <c r="AE81" s="1339">
        <f>AC81*AA81</f>
        <v>1992</v>
      </c>
      <c r="AF81" s="1345"/>
      <c r="AG81" s="1346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67"/>
    </row>
    <row r="82" spans="1:45" ht="20.25" customHeight="1">
      <c r="A82" s="1355" t="s">
        <v>750</v>
      </c>
      <c r="B82" s="1356"/>
      <c r="C82" s="1356"/>
      <c r="D82" s="1337">
        <v>11</v>
      </c>
      <c r="E82" s="1338"/>
      <c r="F82" s="1337">
        <v>10</v>
      </c>
      <c r="G82" s="1338"/>
      <c r="H82" s="1337">
        <v>8</v>
      </c>
      <c r="I82" s="1338"/>
      <c r="J82" s="1337">
        <v>9</v>
      </c>
      <c r="K82" s="1338"/>
      <c r="L82" s="1337">
        <v>11</v>
      </c>
      <c r="M82" s="1338"/>
      <c r="N82" s="1337">
        <v>9</v>
      </c>
      <c r="O82" s="1338"/>
      <c r="P82" s="1337">
        <v>9</v>
      </c>
      <c r="Q82" s="1338"/>
      <c r="R82" s="1337">
        <v>11</v>
      </c>
      <c r="S82" s="1338"/>
      <c r="T82" s="1337">
        <v>9</v>
      </c>
      <c r="U82" s="1338"/>
      <c r="V82" s="1337">
        <v>11</v>
      </c>
      <c r="W82" s="1338"/>
      <c r="X82" s="203">
        <v>8</v>
      </c>
      <c r="Y82" s="1337">
        <v>9</v>
      </c>
      <c r="Z82" s="1338"/>
      <c r="AA82" s="1337">
        <f>SUM(D82:Z82)</f>
        <v>115</v>
      </c>
      <c r="AB82" s="1338"/>
      <c r="AC82" s="1337" t="s">
        <v>751</v>
      </c>
      <c r="AD82" s="1338"/>
      <c r="AE82" s="1337" t="s">
        <v>751</v>
      </c>
      <c r="AF82" s="1351"/>
      <c r="AG82" s="1352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67"/>
    </row>
    <row r="83" spans="1:45" ht="20.25" customHeight="1">
      <c r="A83" s="1343" t="s">
        <v>752</v>
      </c>
      <c r="B83" s="1344"/>
      <c r="C83" s="1344"/>
      <c r="D83" s="1339">
        <f>D84-D81</f>
        <v>10</v>
      </c>
      <c r="E83" s="1340"/>
      <c r="F83" s="1339">
        <f>F84-F81</f>
        <v>12</v>
      </c>
      <c r="G83" s="1340"/>
      <c r="H83" s="1339">
        <f>H84-H81</f>
        <v>8</v>
      </c>
      <c r="I83" s="1340"/>
      <c r="J83" s="1339">
        <f>J84-J81</f>
        <v>10</v>
      </c>
      <c r="K83" s="1340"/>
      <c r="L83" s="1339">
        <f>L84-L81</f>
        <v>10</v>
      </c>
      <c r="M83" s="1340"/>
      <c r="N83" s="1339">
        <f>N84-N81</f>
        <v>9</v>
      </c>
      <c r="O83" s="1340"/>
      <c r="P83" s="1339">
        <f>P84-P81</f>
        <v>9</v>
      </c>
      <c r="Q83" s="1340"/>
      <c r="R83" s="1339">
        <f>R84-R81</f>
        <v>10</v>
      </c>
      <c r="S83" s="1340"/>
      <c r="T83" s="1339">
        <f>T84-T81</f>
        <v>9</v>
      </c>
      <c r="U83" s="1340"/>
      <c r="V83" s="1339">
        <f>V84-V81</f>
        <v>12</v>
      </c>
      <c r="W83" s="1340"/>
      <c r="X83" s="202">
        <f>X84-X81</f>
        <v>8</v>
      </c>
      <c r="Y83" s="1339">
        <f>Y84-Y81</f>
        <v>9</v>
      </c>
      <c r="Z83" s="1340"/>
      <c r="AA83" s="1339">
        <f>SUM(D83:Z83)</f>
        <v>116</v>
      </c>
      <c r="AB83" s="1340"/>
      <c r="AC83" s="1339" t="s">
        <v>751</v>
      </c>
      <c r="AD83" s="1340"/>
      <c r="AE83" s="1339" t="s">
        <v>751</v>
      </c>
      <c r="AF83" s="1345"/>
      <c r="AG83" s="1346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</row>
    <row r="84" spans="1:45" ht="20.25" customHeight="1" thickBot="1">
      <c r="A84" s="1357" t="s">
        <v>753</v>
      </c>
      <c r="B84" s="1358"/>
      <c r="C84" s="1358"/>
      <c r="D84" s="1353">
        <v>31</v>
      </c>
      <c r="E84" s="1354"/>
      <c r="F84" s="1353">
        <v>28</v>
      </c>
      <c r="G84" s="1354"/>
      <c r="H84" s="1353">
        <v>31</v>
      </c>
      <c r="I84" s="1354"/>
      <c r="J84" s="1353">
        <v>30</v>
      </c>
      <c r="K84" s="1354"/>
      <c r="L84" s="1353">
        <v>31</v>
      </c>
      <c r="M84" s="1354"/>
      <c r="N84" s="1353">
        <v>30</v>
      </c>
      <c r="O84" s="1354"/>
      <c r="P84" s="1353">
        <v>31</v>
      </c>
      <c r="Q84" s="1354"/>
      <c r="R84" s="1353">
        <v>31</v>
      </c>
      <c r="S84" s="1354"/>
      <c r="T84" s="1353">
        <v>30</v>
      </c>
      <c r="U84" s="1354"/>
      <c r="V84" s="1353">
        <v>31</v>
      </c>
      <c r="W84" s="1354"/>
      <c r="X84" s="204">
        <v>30</v>
      </c>
      <c r="Y84" s="1353">
        <v>31</v>
      </c>
      <c r="Z84" s="1354"/>
      <c r="AA84" s="1353">
        <f>SUM(D84:Z84)</f>
        <v>365</v>
      </c>
      <c r="AB84" s="1354"/>
      <c r="AC84" s="1353" t="s">
        <v>751</v>
      </c>
      <c r="AD84" s="1354"/>
      <c r="AE84" s="1353" t="s">
        <v>751</v>
      </c>
      <c r="AF84" s="1359"/>
      <c r="AG84" s="1360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</row>
    <row r="85" spans="1:45" ht="13.5" customHeight="1">
      <c r="A85" s="205"/>
      <c r="B85" s="206"/>
      <c r="C85" s="206"/>
      <c r="D85" s="206"/>
      <c r="E85" s="205" t="s">
        <v>754</v>
      </c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</row>
    <row r="86" spans="1:45" ht="13.5" customHeight="1">
      <c r="A86" s="205"/>
      <c r="B86" s="205"/>
      <c r="C86" s="205"/>
      <c r="D86" s="205"/>
      <c r="E86" s="205" t="s">
        <v>754</v>
      </c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</row>
    <row r="87" spans="1:45" ht="13.5" customHeight="1">
      <c r="A87" s="207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5"/>
    </row>
    <row r="89" spans="1:45" s="208" customFormat="1" ht="13.5" customHeight="1"/>
    <row r="90" spans="1:45" s="208" customFormat="1" ht="13.5" customHeight="1">
      <c r="A90" s="209"/>
      <c r="E90" s="210"/>
      <c r="F90" s="210"/>
      <c r="G90" s="210"/>
      <c r="H90" s="210"/>
      <c r="I90" s="210"/>
      <c r="J90" s="210"/>
      <c r="K90" s="210"/>
      <c r="L90" s="210"/>
      <c r="M90" s="210"/>
    </row>
    <row r="91" spans="1:45" s="208" customFormat="1" ht="13.5" customHeight="1">
      <c r="A91" s="209"/>
      <c r="H91" s="211"/>
      <c r="I91" s="211"/>
      <c r="J91" s="211"/>
    </row>
    <row r="92" spans="1:45" s="208" customFormat="1" ht="13.5" customHeight="1">
      <c r="A92" s="209"/>
    </row>
    <row r="93" spans="1:45" s="208" customFormat="1" ht="13.5" customHeight="1">
      <c r="A93" s="209"/>
    </row>
    <row r="94" spans="1:45" s="208" customFormat="1" ht="13.5" customHeight="1">
      <c r="A94" s="209"/>
    </row>
    <row r="95" spans="1:45" s="208" customFormat="1" ht="13.5" customHeight="1">
      <c r="A95" s="209"/>
    </row>
    <row r="96" spans="1:45" s="208" customFormat="1" ht="13.5" customHeight="1">
      <c r="A96" s="209"/>
    </row>
    <row r="97" spans="1:1" s="208" customFormat="1" ht="13.5" customHeight="1">
      <c r="A97" s="209"/>
    </row>
    <row r="98" spans="1:1" s="208" customFormat="1" ht="13.5" customHeight="1">
      <c r="A98" s="209"/>
    </row>
    <row r="99" spans="1:1" s="208" customFormat="1" ht="13.5" customHeight="1"/>
  </sheetData>
  <mergeCells count="629">
    <mergeCell ref="A84:C84"/>
    <mergeCell ref="D84:E84"/>
    <mergeCell ref="F84:G84"/>
    <mergeCell ref="H84:I84"/>
    <mergeCell ref="R84:S84"/>
    <mergeCell ref="T84:U84"/>
    <mergeCell ref="AE83:AG83"/>
    <mergeCell ref="J84:K84"/>
    <mergeCell ref="L84:M84"/>
    <mergeCell ref="T83:U83"/>
    <mergeCell ref="V83:W83"/>
    <mergeCell ref="AA84:AB84"/>
    <mergeCell ref="AC84:AD84"/>
    <mergeCell ref="AE84:AG84"/>
    <mergeCell ref="N84:O84"/>
    <mergeCell ref="AA83:AB83"/>
    <mergeCell ref="AC83:AD83"/>
    <mergeCell ref="A83:C83"/>
    <mergeCell ref="D83:E83"/>
    <mergeCell ref="F83:G83"/>
    <mergeCell ref="H83:I83"/>
    <mergeCell ref="J83:K83"/>
    <mergeCell ref="L83:M83"/>
    <mergeCell ref="R82:S82"/>
    <mergeCell ref="T82:U82"/>
    <mergeCell ref="V82:W82"/>
    <mergeCell ref="A82:C82"/>
    <mergeCell ref="D82:E82"/>
    <mergeCell ref="F82:G82"/>
    <mergeCell ref="J82:K82"/>
    <mergeCell ref="L82:M82"/>
    <mergeCell ref="N82:O82"/>
    <mergeCell ref="P82:Q82"/>
    <mergeCell ref="N83:O83"/>
    <mergeCell ref="P83:Q83"/>
    <mergeCell ref="R83:S83"/>
    <mergeCell ref="N80:O80"/>
    <mergeCell ref="AC80:AD80"/>
    <mergeCell ref="R80:S80"/>
    <mergeCell ref="AE82:AG82"/>
    <mergeCell ref="AA82:AB82"/>
    <mergeCell ref="AC82:AD82"/>
    <mergeCell ref="V84:W84"/>
    <mergeCell ref="Y84:Z84"/>
    <mergeCell ref="V80:W80"/>
    <mergeCell ref="Y80:Z80"/>
    <mergeCell ref="Y82:Z82"/>
    <mergeCell ref="P81:Q81"/>
    <mergeCell ref="R81:S81"/>
    <mergeCell ref="T81:U81"/>
    <mergeCell ref="V81:W81"/>
    <mergeCell ref="P84:Q84"/>
    <mergeCell ref="Y83:Z83"/>
    <mergeCell ref="AC79:AD79"/>
    <mergeCell ref="AE79:AG79"/>
    <mergeCell ref="AB76:AD77"/>
    <mergeCell ref="H82:I82"/>
    <mergeCell ref="AC81:AD81"/>
    <mergeCell ref="AE80:AG80"/>
    <mergeCell ref="A81:C81"/>
    <mergeCell ref="D81:E81"/>
    <mergeCell ref="F81:G81"/>
    <mergeCell ref="H81:I81"/>
    <mergeCell ref="J81:K81"/>
    <mergeCell ref="J80:K80"/>
    <mergeCell ref="L80:M80"/>
    <mergeCell ref="L81:M81"/>
    <mergeCell ref="N81:O81"/>
    <mergeCell ref="P80:Q80"/>
    <mergeCell ref="Y81:Z81"/>
    <mergeCell ref="AA81:AB81"/>
    <mergeCell ref="AA80:AB80"/>
    <mergeCell ref="AE81:AG81"/>
    <mergeCell ref="A80:C80"/>
    <mergeCell ref="D80:E80"/>
    <mergeCell ref="F80:G80"/>
    <mergeCell ref="H80:I80"/>
    <mergeCell ref="AN74:AP75"/>
    <mergeCell ref="AN76:AP77"/>
    <mergeCell ref="Y74:AA75"/>
    <mergeCell ref="AB74:AD75"/>
    <mergeCell ref="AE74:AG75"/>
    <mergeCell ref="Q74:S75"/>
    <mergeCell ref="AH74:AJ75"/>
    <mergeCell ref="T80:U80"/>
    <mergeCell ref="A79:C79"/>
    <mergeCell ref="D79:E79"/>
    <mergeCell ref="F79:G79"/>
    <mergeCell ref="H79:I79"/>
    <mergeCell ref="J79:K79"/>
    <mergeCell ref="AE76:AG77"/>
    <mergeCell ref="AH76:AJ77"/>
    <mergeCell ref="AK76:AM77"/>
    <mergeCell ref="L79:M79"/>
    <mergeCell ref="N79:O79"/>
    <mergeCell ref="P79:Q79"/>
    <mergeCell ref="R79:S79"/>
    <mergeCell ref="T79:U79"/>
    <mergeCell ref="V79:W79"/>
    <mergeCell ref="Y79:Z79"/>
    <mergeCell ref="AA79:AB79"/>
    <mergeCell ref="AN70:AP71"/>
    <mergeCell ref="AK68:AM69"/>
    <mergeCell ref="AN68:AP69"/>
    <mergeCell ref="AQ72:AS73"/>
    <mergeCell ref="AB70:AD71"/>
    <mergeCell ref="AQ70:AS71"/>
    <mergeCell ref="AN72:AP73"/>
    <mergeCell ref="AQ74:AS75"/>
    <mergeCell ref="B76:D77"/>
    <mergeCell ref="E76:G77"/>
    <mergeCell ref="H76:J77"/>
    <mergeCell ref="K76:M77"/>
    <mergeCell ref="N76:P77"/>
    <mergeCell ref="Q76:S77"/>
    <mergeCell ref="T76:V77"/>
    <mergeCell ref="Y76:AA77"/>
    <mergeCell ref="T74:V75"/>
    <mergeCell ref="B74:D75"/>
    <mergeCell ref="E74:G75"/>
    <mergeCell ref="H74:J75"/>
    <mergeCell ref="K74:M75"/>
    <mergeCell ref="N74:P75"/>
    <mergeCell ref="AQ76:AS77"/>
    <mergeCell ref="AK74:AM75"/>
    <mergeCell ref="B72:D73"/>
    <mergeCell ref="E72:G73"/>
    <mergeCell ref="H72:J73"/>
    <mergeCell ref="K72:M73"/>
    <mergeCell ref="N72:P73"/>
    <mergeCell ref="AE70:AG71"/>
    <mergeCell ref="AH70:AJ71"/>
    <mergeCell ref="AK70:AM71"/>
    <mergeCell ref="Q72:S73"/>
    <mergeCell ref="T72:V73"/>
    <mergeCell ref="AK72:AM73"/>
    <mergeCell ref="B70:D71"/>
    <mergeCell ref="E70:G71"/>
    <mergeCell ref="H70:J71"/>
    <mergeCell ref="K70:M71"/>
    <mergeCell ref="N70:P71"/>
    <mergeCell ref="Q70:S71"/>
    <mergeCell ref="T70:V71"/>
    <mergeCell ref="Y70:AA71"/>
    <mergeCell ref="Y72:AA73"/>
    <mergeCell ref="AB72:AD73"/>
    <mergeCell ref="AE72:AG73"/>
    <mergeCell ref="AH72:AJ73"/>
    <mergeCell ref="B68:D69"/>
    <mergeCell ref="E68:G69"/>
    <mergeCell ref="H68:J69"/>
    <mergeCell ref="K68:M69"/>
    <mergeCell ref="N68:P69"/>
    <mergeCell ref="Q68:S69"/>
    <mergeCell ref="AH68:AJ69"/>
    <mergeCell ref="AQ64:AS65"/>
    <mergeCell ref="B66:D67"/>
    <mergeCell ref="E66:G67"/>
    <mergeCell ref="H66:J67"/>
    <mergeCell ref="K66:M67"/>
    <mergeCell ref="N66:P67"/>
    <mergeCell ref="AQ66:AS67"/>
    <mergeCell ref="Y66:AA67"/>
    <mergeCell ref="AB66:AD67"/>
    <mergeCell ref="AE66:AG67"/>
    <mergeCell ref="AN64:AP65"/>
    <mergeCell ref="Q66:S67"/>
    <mergeCell ref="T66:V67"/>
    <mergeCell ref="AH66:AJ67"/>
    <mergeCell ref="AK64:AM65"/>
    <mergeCell ref="B64:D65"/>
    <mergeCell ref="E64:G65"/>
    <mergeCell ref="AQ68:AS69"/>
    <mergeCell ref="AH64:AJ65"/>
    <mergeCell ref="Y62:AA63"/>
    <mergeCell ref="AB62:AD63"/>
    <mergeCell ref="Y64:AA65"/>
    <mergeCell ref="AB64:AD65"/>
    <mergeCell ref="AQ62:AS63"/>
    <mergeCell ref="AK66:AM67"/>
    <mergeCell ref="AN66:AP67"/>
    <mergeCell ref="Y68:AA69"/>
    <mergeCell ref="AB68:AD69"/>
    <mergeCell ref="AE68:AG69"/>
    <mergeCell ref="H64:J65"/>
    <mergeCell ref="K64:M65"/>
    <mergeCell ref="N64:P65"/>
    <mergeCell ref="Q64:S65"/>
    <mergeCell ref="T64:V65"/>
    <mergeCell ref="AE64:AG65"/>
    <mergeCell ref="T68:V69"/>
    <mergeCell ref="Y60:AA61"/>
    <mergeCell ref="AB60:AD61"/>
    <mergeCell ref="AQ60:AS61"/>
    <mergeCell ref="B62:D63"/>
    <mergeCell ref="E62:G63"/>
    <mergeCell ref="H62:J63"/>
    <mergeCell ref="K62:M63"/>
    <mergeCell ref="N62:P63"/>
    <mergeCell ref="Q60:S61"/>
    <mergeCell ref="T60:V61"/>
    <mergeCell ref="AK60:AM61"/>
    <mergeCell ref="AN60:AP61"/>
    <mergeCell ref="AE62:AG63"/>
    <mergeCell ref="AH62:AJ63"/>
    <mergeCell ref="AK62:AM63"/>
    <mergeCell ref="AN62:AP63"/>
    <mergeCell ref="Q62:S63"/>
    <mergeCell ref="T62:V63"/>
    <mergeCell ref="AQ58:AS59"/>
    <mergeCell ref="B60:D61"/>
    <mergeCell ref="E60:G61"/>
    <mergeCell ref="H60:J61"/>
    <mergeCell ref="K60:M61"/>
    <mergeCell ref="N60:P61"/>
    <mergeCell ref="AE58:AG59"/>
    <mergeCell ref="AH58:AJ59"/>
    <mergeCell ref="AQ56:AS57"/>
    <mergeCell ref="B58:D59"/>
    <mergeCell ref="E58:G59"/>
    <mergeCell ref="H58:J59"/>
    <mergeCell ref="K58:M59"/>
    <mergeCell ref="N58:P59"/>
    <mergeCell ref="Q58:S59"/>
    <mergeCell ref="T58:V59"/>
    <mergeCell ref="Y58:AA59"/>
    <mergeCell ref="AB58:AD59"/>
    <mergeCell ref="Y56:AA57"/>
    <mergeCell ref="AB56:AD57"/>
    <mergeCell ref="AK58:AM59"/>
    <mergeCell ref="AN58:AP59"/>
    <mergeCell ref="AE60:AG61"/>
    <mergeCell ref="AH60:AJ61"/>
    <mergeCell ref="B52:D53"/>
    <mergeCell ref="E52:G53"/>
    <mergeCell ref="H52:J53"/>
    <mergeCell ref="K52:M53"/>
    <mergeCell ref="N52:P53"/>
    <mergeCell ref="AE56:AG57"/>
    <mergeCell ref="AH56:AJ57"/>
    <mergeCell ref="AK56:AM57"/>
    <mergeCell ref="AN56:AP57"/>
    <mergeCell ref="B56:D57"/>
    <mergeCell ref="E56:G57"/>
    <mergeCell ref="H56:J57"/>
    <mergeCell ref="K56:M57"/>
    <mergeCell ref="AK54:AM55"/>
    <mergeCell ref="AN54:AP55"/>
    <mergeCell ref="N56:P57"/>
    <mergeCell ref="Q56:S57"/>
    <mergeCell ref="T56:V57"/>
    <mergeCell ref="Q54:S55"/>
    <mergeCell ref="B54:D55"/>
    <mergeCell ref="E54:G55"/>
    <mergeCell ref="H54:J55"/>
    <mergeCell ref="K54:M55"/>
    <mergeCell ref="N54:P55"/>
    <mergeCell ref="AQ54:AS55"/>
    <mergeCell ref="Y54:AA55"/>
    <mergeCell ref="AB54:AD55"/>
    <mergeCell ref="AE54:AG55"/>
    <mergeCell ref="T54:V55"/>
    <mergeCell ref="AH54:AJ55"/>
    <mergeCell ref="AE52:AG53"/>
    <mergeCell ref="AH52:AJ53"/>
    <mergeCell ref="Y50:AA51"/>
    <mergeCell ref="AB50:AD51"/>
    <mergeCell ref="AE50:AG51"/>
    <mergeCell ref="AH50:AJ51"/>
    <mergeCell ref="AQ50:AS51"/>
    <mergeCell ref="Q52:S53"/>
    <mergeCell ref="T52:V53"/>
    <mergeCell ref="Y52:AA53"/>
    <mergeCell ref="AB52:AD53"/>
    <mergeCell ref="AQ52:AS53"/>
    <mergeCell ref="AK52:AM53"/>
    <mergeCell ref="AN52:AP53"/>
    <mergeCell ref="Y48:AA49"/>
    <mergeCell ref="AB48:AD49"/>
    <mergeCell ref="AQ48:AS49"/>
    <mergeCell ref="B50:D51"/>
    <mergeCell ref="E50:G51"/>
    <mergeCell ref="H50:J51"/>
    <mergeCell ref="K50:M51"/>
    <mergeCell ref="N50:P51"/>
    <mergeCell ref="Q48:S49"/>
    <mergeCell ref="T48:V49"/>
    <mergeCell ref="AK48:AM49"/>
    <mergeCell ref="AN48:AP49"/>
    <mergeCell ref="AK50:AM51"/>
    <mergeCell ref="AN50:AP51"/>
    <mergeCell ref="Q50:S51"/>
    <mergeCell ref="T50:V51"/>
    <mergeCell ref="AQ46:AS47"/>
    <mergeCell ref="B48:D49"/>
    <mergeCell ref="E48:G49"/>
    <mergeCell ref="H48:J49"/>
    <mergeCell ref="K48:M49"/>
    <mergeCell ref="N48:P49"/>
    <mergeCell ref="AE46:AG47"/>
    <mergeCell ref="AH46:AJ47"/>
    <mergeCell ref="AQ44:AS45"/>
    <mergeCell ref="B46:D47"/>
    <mergeCell ref="E46:G47"/>
    <mergeCell ref="H46:J47"/>
    <mergeCell ref="K46:M47"/>
    <mergeCell ref="N46:P47"/>
    <mergeCell ref="Q46:S47"/>
    <mergeCell ref="T46:V47"/>
    <mergeCell ref="Y46:AA47"/>
    <mergeCell ref="AB46:AD47"/>
    <mergeCell ref="Y44:AA45"/>
    <mergeCell ref="AB44:AD45"/>
    <mergeCell ref="AK46:AM47"/>
    <mergeCell ref="AN46:AP47"/>
    <mergeCell ref="AE48:AG49"/>
    <mergeCell ref="AH48:AJ49"/>
    <mergeCell ref="B40:D41"/>
    <mergeCell ref="E40:G41"/>
    <mergeCell ref="H40:J41"/>
    <mergeCell ref="K40:M41"/>
    <mergeCell ref="N40:P41"/>
    <mergeCell ref="AE44:AG45"/>
    <mergeCell ref="AH44:AJ45"/>
    <mergeCell ref="AK44:AM45"/>
    <mergeCell ref="AN44:AP45"/>
    <mergeCell ref="B44:D45"/>
    <mergeCell ref="E44:G45"/>
    <mergeCell ref="H44:J45"/>
    <mergeCell ref="K44:M45"/>
    <mergeCell ref="AK42:AM43"/>
    <mergeCell ref="AN42:AP43"/>
    <mergeCell ref="N44:P45"/>
    <mergeCell ref="Q44:S45"/>
    <mergeCell ref="T44:V45"/>
    <mergeCell ref="Q42:S43"/>
    <mergeCell ref="B42:D43"/>
    <mergeCell ref="E42:G43"/>
    <mergeCell ref="H42:J43"/>
    <mergeCell ref="K42:M43"/>
    <mergeCell ref="N42:P43"/>
    <mergeCell ref="AQ42:AS43"/>
    <mergeCell ref="Y42:AA43"/>
    <mergeCell ref="AB42:AD43"/>
    <mergeCell ref="AE42:AG43"/>
    <mergeCell ref="T42:V43"/>
    <mergeCell ref="AH42:AJ43"/>
    <mergeCell ref="AE40:AG41"/>
    <mergeCell ref="AH40:AJ41"/>
    <mergeCell ref="Y38:AA39"/>
    <mergeCell ref="AB38:AD39"/>
    <mergeCell ref="AE38:AG39"/>
    <mergeCell ref="AH38:AJ39"/>
    <mergeCell ref="AQ38:AS39"/>
    <mergeCell ref="Q40:S41"/>
    <mergeCell ref="T40:V41"/>
    <mergeCell ref="Y40:AA41"/>
    <mergeCell ref="AB40:AD41"/>
    <mergeCell ref="AQ40:AS41"/>
    <mergeCell ref="AK40:AM41"/>
    <mergeCell ref="AN40:AP41"/>
    <mergeCell ref="Y36:AA37"/>
    <mergeCell ref="AB36:AD37"/>
    <mergeCell ref="AQ36:AS37"/>
    <mergeCell ref="B38:D39"/>
    <mergeCell ref="E38:G39"/>
    <mergeCell ref="H38:J39"/>
    <mergeCell ref="K38:M39"/>
    <mergeCell ref="N38:P39"/>
    <mergeCell ref="Q36:S37"/>
    <mergeCell ref="T36:V37"/>
    <mergeCell ref="AK36:AM37"/>
    <mergeCell ref="AN36:AP37"/>
    <mergeCell ref="AK38:AM39"/>
    <mergeCell ref="AN38:AP39"/>
    <mergeCell ref="Q38:S39"/>
    <mergeCell ref="T38:V39"/>
    <mergeCell ref="AQ34:AS35"/>
    <mergeCell ref="B36:D37"/>
    <mergeCell ref="E36:G37"/>
    <mergeCell ref="H36:J37"/>
    <mergeCell ref="K36:M37"/>
    <mergeCell ref="N36:P37"/>
    <mergeCell ref="AE34:AG35"/>
    <mergeCell ref="AH34:AJ35"/>
    <mergeCell ref="AQ32:AS33"/>
    <mergeCell ref="B34:D35"/>
    <mergeCell ref="E34:G35"/>
    <mergeCell ref="H34:J35"/>
    <mergeCell ref="K34:M35"/>
    <mergeCell ref="N34:P35"/>
    <mergeCell ref="Q34:S35"/>
    <mergeCell ref="T34:V35"/>
    <mergeCell ref="Y34:AA35"/>
    <mergeCell ref="AB34:AD35"/>
    <mergeCell ref="Y32:AA33"/>
    <mergeCell ref="AB32:AD33"/>
    <mergeCell ref="AK34:AM35"/>
    <mergeCell ref="AN34:AP35"/>
    <mergeCell ref="AE36:AG37"/>
    <mergeCell ref="AH36:AJ37"/>
    <mergeCell ref="B28:D29"/>
    <mergeCell ref="E28:G29"/>
    <mergeCell ref="H28:J29"/>
    <mergeCell ref="K28:M29"/>
    <mergeCell ref="N28:P29"/>
    <mergeCell ref="AE32:AG33"/>
    <mergeCell ref="AH32:AJ33"/>
    <mergeCell ref="AK32:AM33"/>
    <mergeCell ref="AN32:AP33"/>
    <mergeCell ref="B32:D33"/>
    <mergeCell ref="E32:G33"/>
    <mergeCell ref="H32:J33"/>
    <mergeCell ref="K32:M33"/>
    <mergeCell ref="AK30:AM31"/>
    <mergeCell ref="AN30:AP31"/>
    <mergeCell ref="N32:P33"/>
    <mergeCell ref="Q32:S33"/>
    <mergeCell ref="T32:V33"/>
    <mergeCell ref="Q30:S31"/>
    <mergeCell ref="B30:D31"/>
    <mergeCell ref="E30:G31"/>
    <mergeCell ref="H30:J31"/>
    <mergeCell ref="K30:M31"/>
    <mergeCell ref="N30:P31"/>
    <mergeCell ref="AQ30:AS31"/>
    <mergeCell ref="Y30:AA31"/>
    <mergeCell ref="AB30:AD31"/>
    <mergeCell ref="AE30:AG31"/>
    <mergeCell ref="T30:V31"/>
    <mergeCell ref="AH30:AJ31"/>
    <mergeCell ref="AE28:AG29"/>
    <mergeCell ref="AH28:AJ29"/>
    <mergeCell ref="Y26:AA27"/>
    <mergeCell ref="AB26:AD27"/>
    <mergeCell ref="AE26:AG27"/>
    <mergeCell ref="AH26:AJ27"/>
    <mergeCell ref="AQ26:AS27"/>
    <mergeCell ref="Q28:S29"/>
    <mergeCell ref="T28:V29"/>
    <mergeCell ref="Y28:AA29"/>
    <mergeCell ref="AB28:AD29"/>
    <mergeCell ref="AQ28:AS29"/>
    <mergeCell ref="AK28:AM29"/>
    <mergeCell ref="AN28:AP29"/>
    <mergeCell ref="Y24:AA25"/>
    <mergeCell ref="AB24:AD25"/>
    <mergeCell ref="AQ24:AS25"/>
    <mergeCell ref="B26:D27"/>
    <mergeCell ref="E26:G27"/>
    <mergeCell ref="H26:J27"/>
    <mergeCell ref="K26:M27"/>
    <mergeCell ref="N26:P27"/>
    <mergeCell ref="Q24:S25"/>
    <mergeCell ref="T24:V25"/>
    <mergeCell ref="AK24:AM25"/>
    <mergeCell ref="AN24:AP25"/>
    <mergeCell ref="AK26:AM27"/>
    <mergeCell ref="AN26:AP27"/>
    <mergeCell ref="Q26:S27"/>
    <mergeCell ref="T26:V27"/>
    <mergeCell ref="AQ22:AS23"/>
    <mergeCell ref="B24:D25"/>
    <mergeCell ref="E24:G25"/>
    <mergeCell ref="H24:J25"/>
    <mergeCell ref="K24:M25"/>
    <mergeCell ref="N24:P25"/>
    <mergeCell ref="AE22:AG23"/>
    <mergeCell ref="AH22:AJ23"/>
    <mergeCell ref="AQ20:AS21"/>
    <mergeCell ref="B22:D23"/>
    <mergeCell ref="E22:G23"/>
    <mergeCell ref="H22:J23"/>
    <mergeCell ref="K22:M23"/>
    <mergeCell ref="N22:P23"/>
    <mergeCell ref="Q22:S23"/>
    <mergeCell ref="T22:V23"/>
    <mergeCell ref="Y22:AA23"/>
    <mergeCell ref="AB22:AD23"/>
    <mergeCell ref="Y20:AA21"/>
    <mergeCell ref="AB20:AD21"/>
    <mergeCell ref="AK22:AM23"/>
    <mergeCell ref="AN22:AP23"/>
    <mergeCell ref="AE24:AG25"/>
    <mergeCell ref="AH24:AJ25"/>
    <mergeCell ref="AE20:AG21"/>
    <mergeCell ref="AH20:AJ21"/>
    <mergeCell ref="AK20:AM21"/>
    <mergeCell ref="AN20:AP21"/>
    <mergeCell ref="B20:D21"/>
    <mergeCell ref="E20:G21"/>
    <mergeCell ref="H20:J21"/>
    <mergeCell ref="K20:M21"/>
    <mergeCell ref="AK18:AM19"/>
    <mergeCell ref="AN18:AP19"/>
    <mergeCell ref="N20:P21"/>
    <mergeCell ref="Q20:S21"/>
    <mergeCell ref="T20:V21"/>
    <mergeCell ref="Q18:S19"/>
    <mergeCell ref="AQ16:AS17"/>
    <mergeCell ref="B18:D19"/>
    <mergeCell ref="E18:G19"/>
    <mergeCell ref="H18:J19"/>
    <mergeCell ref="K18:M19"/>
    <mergeCell ref="N18:P19"/>
    <mergeCell ref="AQ18:AS19"/>
    <mergeCell ref="Y18:AA19"/>
    <mergeCell ref="AB18:AD19"/>
    <mergeCell ref="AE18:AG19"/>
    <mergeCell ref="T18:V19"/>
    <mergeCell ref="AH18:AJ19"/>
    <mergeCell ref="AN14:AP15"/>
    <mergeCell ref="Y16:AA17"/>
    <mergeCell ref="AB16:AD17"/>
    <mergeCell ref="AK16:AM17"/>
    <mergeCell ref="AN16:AP17"/>
    <mergeCell ref="Q14:S15"/>
    <mergeCell ref="T14:V15"/>
    <mergeCell ref="AE16:AG17"/>
    <mergeCell ref="AH16:AJ17"/>
    <mergeCell ref="Y14:AA15"/>
    <mergeCell ref="AB14:AD15"/>
    <mergeCell ref="AE14:AG15"/>
    <mergeCell ref="AH14:AJ15"/>
    <mergeCell ref="AN10:AP11"/>
    <mergeCell ref="AE12:AG13"/>
    <mergeCell ref="AH12:AJ13"/>
    <mergeCell ref="AQ14:AS15"/>
    <mergeCell ref="B16:D17"/>
    <mergeCell ref="E16:G17"/>
    <mergeCell ref="H16:J17"/>
    <mergeCell ref="K16:M17"/>
    <mergeCell ref="N16:P17"/>
    <mergeCell ref="Q16:S17"/>
    <mergeCell ref="T16:V17"/>
    <mergeCell ref="Y12:AA13"/>
    <mergeCell ref="AB12:AD13"/>
    <mergeCell ref="AQ12:AS13"/>
    <mergeCell ref="B14:D15"/>
    <mergeCell ref="E14:G15"/>
    <mergeCell ref="H14:J15"/>
    <mergeCell ref="K14:M15"/>
    <mergeCell ref="N14:P15"/>
    <mergeCell ref="Q12:S13"/>
    <mergeCell ref="T12:V13"/>
    <mergeCell ref="AK12:AM13"/>
    <mergeCell ref="AN12:AP13"/>
    <mergeCell ref="AK14:AM15"/>
    <mergeCell ref="AH6:AJ7"/>
    <mergeCell ref="AQ10:AS11"/>
    <mergeCell ref="B12:D13"/>
    <mergeCell ref="E12:G13"/>
    <mergeCell ref="H12:J13"/>
    <mergeCell ref="K12:M13"/>
    <mergeCell ref="N12:P13"/>
    <mergeCell ref="AE10:AG11"/>
    <mergeCell ref="AH10:AJ11"/>
    <mergeCell ref="AQ8:AS9"/>
    <mergeCell ref="B10:D11"/>
    <mergeCell ref="E10:G11"/>
    <mergeCell ref="H10:J11"/>
    <mergeCell ref="K10:M11"/>
    <mergeCell ref="N10:P11"/>
    <mergeCell ref="Q10:S11"/>
    <mergeCell ref="T10:V11"/>
    <mergeCell ref="AK8:AM9"/>
    <mergeCell ref="AN8:AP9"/>
    <mergeCell ref="Y10:AA11"/>
    <mergeCell ref="AB10:AD11"/>
    <mergeCell ref="Y8:AA9"/>
    <mergeCell ref="AB8:AD9"/>
    <mergeCell ref="AK10:AM11"/>
    <mergeCell ref="B8:D9"/>
    <mergeCell ref="E8:G9"/>
    <mergeCell ref="H8:J9"/>
    <mergeCell ref="K8:M9"/>
    <mergeCell ref="N8:P9"/>
    <mergeCell ref="Q8:S9"/>
    <mergeCell ref="T8:V9"/>
    <mergeCell ref="AE8:AG9"/>
    <mergeCell ref="AH8:AJ9"/>
    <mergeCell ref="AB4:AD4"/>
    <mergeCell ref="Q5:S5"/>
    <mergeCell ref="T5:V5"/>
    <mergeCell ref="Y5:AA5"/>
    <mergeCell ref="AB5:AD5"/>
    <mergeCell ref="K4:M4"/>
    <mergeCell ref="AQ5:AS5"/>
    <mergeCell ref="B6:D7"/>
    <mergeCell ref="E6:G7"/>
    <mergeCell ref="H6:J7"/>
    <mergeCell ref="K6:M7"/>
    <mergeCell ref="N6:P7"/>
    <mergeCell ref="AE5:AG5"/>
    <mergeCell ref="AH5:AJ5"/>
    <mergeCell ref="AK5:AM5"/>
    <mergeCell ref="AN5:AP5"/>
    <mergeCell ref="AQ6:AS7"/>
    <mergeCell ref="Q6:S7"/>
    <mergeCell ref="T6:V7"/>
    <mergeCell ref="Y6:AA7"/>
    <mergeCell ref="AB6:AD7"/>
    <mergeCell ref="AK6:AM7"/>
    <mergeCell ref="AN6:AP7"/>
    <mergeCell ref="AE6:AG7"/>
    <mergeCell ref="A4:A5"/>
    <mergeCell ref="B4:D4"/>
    <mergeCell ref="E4:G4"/>
    <mergeCell ref="H4:J4"/>
    <mergeCell ref="A1:AS1"/>
    <mergeCell ref="A2:AS2"/>
    <mergeCell ref="B3:E3"/>
    <mergeCell ref="J3:M3"/>
    <mergeCell ref="Y3:AS3"/>
    <mergeCell ref="AE4:AG4"/>
    <mergeCell ref="AH4:AJ4"/>
    <mergeCell ref="AK4:AM4"/>
    <mergeCell ref="AN4:AP4"/>
    <mergeCell ref="AQ4:AS4"/>
    <mergeCell ref="B5:D5"/>
    <mergeCell ref="E5:G5"/>
    <mergeCell ref="H5:J5"/>
    <mergeCell ref="K5:M5"/>
    <mergeCell ref="N5:P5"/>
    <mergeCell ref="N4:P4"/>
    <mergeCell ref="Q4:S4"/>
    <mergeCell ref="T4:V4"/>
    <mergeCell ref="X4:X5"/>
    <mergeCell ref="Y4:AA4"/>
  </mergeCells>
  <phoneticPr fontId="36" type="noConversion"/>
  <printOptions horizontalCentered="1"/>
  <pageMargins left="0.28000000000000003" right="0.24" top="0.31496062992125984" bottom="0.3" header="0.23622047244094491" footer="0.3"/>
  <pageSetup paperSize="9" scale="86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0000"/>
  </sheetPr>
  <dimension ref="A1:DE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bestFit="1" customWidth="1"/>
    <col min="108" max="108" width="4.75" style="2" bestFit="1" customWidth="1"/>
    <col min="109" max="109" width="21.5" style="2" customWidth="1"/>
    <col min="110" max="16384" width="9" style="2"/>
  </cols>
  <sheetData>
    <row r="1" spans="1:109" s="7" customFormat="1">
      <c r="A1" s="8" t="s">
        <v>212</v>
      </c>
      <c r="B1" s="12">
        <v>2018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599" t="s">
        <v>1108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1">
        <v>1</v>
      </c>
      <c r="B2" s="1" t="s">
        <v>196</v>
      </c>
      <c r="C2" s="1">
        <f t="shared" ref="C2:C13" si="0">CH2</f>
        <v>20</v>
      </c>
      <c r="D2" s="386">
        <f t="shared" ref="D2:S2" si="1">DATE($B$1-1,$A13,D$15)</f>
        <v>43085</v>
      </c>
      <c r="E2" s="386">
        <f t="shared" si="1"/>
        <v>43086</v>
      </c>
      <c r="F2" s="387">
        <f t="shared" si="1"/>
        <v>43087</v>
      </c>
      <c r="G2" s="387">
        <f t="shared" si="1"/>
        <v>43088</v>
      </c>
      <c r="H2" s="387">
        <f t="shared" si="1"/>
        <v>43089</v>
      </c>
      <c r="I2" s="387">
        <f t="shared" si="1"/>
        <v>43090</v>
      </c>
      <c r="J2" s="387">
        <f t="shared" si="1"/>
        <v>43091</v>
      </c>
      <c r="K2" s="386">
        <f t="shared" si="1"/>
        <v>43092</v>
      </c>
      <c r="L2" s="386">
        <f t="shared" si="1"/>
        <v>43093</v>
      </c>
      <c r="M2" s="387">
        <f t="shared" si="1"/>
        <v>43094</v>
      </c>
      <c r="N2" s="387">
        <f t="shared" si="1"/>
        <v>43095</v>
      </c>
      <c r="O2" s="387">
        <f t="shared" si="1"/>
        <v>43096</v>
      </c>
      <c r="P2" s="387">
        <f t="shared" si="1"/>
        <v>43097</v>
      </c>
      <c r="Q2" s="387">
        <f t="shared" si="1"/>
        <v>43098</v>
      </c>
      <c r="R2" s="386">
        <f t="shared" si="1"/>
        <v>43099</v>
      </c>
      <c r="S2" s="386">
        <f t="shared" si="1"/>
        <v>43100</v>
      </c>
      <c r="T2" s="388">
        <f t="shared" ref="T2:AH13" si="2">DATE($B$1,$A2,T$15)</f>
        <v>43101</v>
      </c>
      <c r="U2" s="387">
        <f t="shared" si="2"/>
        <v>43102</v>
      </c>
      <c r="V2" s="387">
        <f t="shared" si="2"/>
        <v>43103</v>
      </c>
      <c r="W2" s="387">
        <f t="shared" si="2"/>
        <v>43104</v>
      </c>
      <c r="X2" s="387">
        <f t="shared" si="2"/>
        <v>43105</v>
      </c>
      <c r="Y2" s="386">
        <f t="shared" si="2"/>
        <v>43106</v>
      </c>
      <c r="Z2" s="386">
        <f t="shared" si="2"/>
        <v>43107</v>
      </c>
      <c r="AA2" s="387">
        <f t="shared" si="2"/>
        <v>43108</v>
      </c>
      <c r="AB2" s="387">
        <f t="shared" si="2"/>
        <v>43109</v>
      </c>
      <c r="AC2" s="387">
        <f t="shared" si="2"/>
        <v>43110</v>
      </c>
      <c r="AD2" s="387">
        <f t="shared" si="2"/>
        <v>43111</v>
      </c>
      <c r="AE2" s="387">
        <f t="shared" si="2"/>
        <v>43112</v>
      </c>
      <c r="AF2" s="386">
        <f t="shared" si="2"/>
        <v>43113</v>
      </c>
      <c r="AG2" s="386">
        <f t="shared" si="2"/>
        <v>43114</v>
      </c>
      <c r="AH2" s="457">
        <f t="shared" si="2"/>
        <v>43115</v>
      </c>
      <c r="AJ2" s="386" t="s">
        <v>370</v>
      </c>
      <c r="AK2" s="386" t="s">
        <v>370</v>
      </c>
      <c r="AL2" s="387" t="s">
        <v>793</v>
      </c>
      <c r="AM2" s="387" t="s">
        <v>793</v>
      </c>
      <c r="AN2" s="387" t="s">
        <v>793</v>
      </c>
      <c r="AO2" s="387" t="s">
        <v>793</v>
      </c>
      <c r="AP2" s="387" t="s">
        <v>793</v>
      </c>
      <c r="AQ2" s="386" t="s">
        <v>370</v>
      </c>
      <c r="AR2" s="386" t="s">
        <v>370</v>
      </c>
      <c r="AS2" s="387" t="s">
        <v>793</v>
      </c>
      <c r="AT2" s="387" t="s">
        <v>793</v>
      </c>
      <c r="AU2" s="387" t="s">
        <v>209</v>
      </c>
      <c r="AV2" s="387" t="s">
        <v>793</v>
      </c>
      <c r="AW2" s="387" t="s">
        <v>793</v>
      </c>
      <c r="AX2" s="386" t="s">
        <v>370</v>
      </c>
      <c r="AY2" s="386" t="s">
        <v>370</v>
      </c>
      <c r="AZ2" s="665" t="s">
        <v>1047</v>
      </c>
      <c r="BA2" s="387" t="s">
        <v>209</v>
      </c>
      <c r="BB2" s="387" t="s">
        <v>209</v>
      </c>
      <c r="BC2" s="387" t="s">
        <v>209</v>
      </c>
      <c r="BD2" s="387" t="s">
        <v>793</v>
      </c>
      <c r="BE2" s="386" t="s">
        <v>370</v>
      </c>
      <c r="BF2" s="386" t="s">
        <v>370</v>
      </c>
      <c r="BG2" s="387" t="s">
        <v>209</v>
      </c>
      <c r="BH2" s="387" t="s">
        <v>209</v>
      </c>
      <c r="BI2" s="387" t="s">
        <v>793</v>
      </c>
      <c r="BJ2" s="387" t="s">
        <v>209</v>
      </c>
      <c r="BK2" s="387" t="s">
        <v>793</v>
      </c>
      <c r="BL2" s="386" t="s">
        <v>370</v>
      </c>
      <c r="BM2" s="386" t="s">
        <v>370</v>
      </c>
      <c r="BN2" s="457" t="s">
        <v>209</v>
      </c>
      <c r="BO2" s="458"/>
      <c r="BP2" s="458"/>
      <c r="BQ2" s="457" t="s">
        <v>793</v>
      </c>
      <c r="BR2" s="387" t="s">
        <v>209</v>
      </c>
      <c r="BS2" s="387" t="s">
        <v>209</v>
      </c>
      <c r="BT2" s="457" t="s">
        <v>793</v>
      </c>
      <c r="BU2" s="386" t="s">
        <v>370</v>
      </c>
      <c r="BV2" s="386" t="s">
        <v>370</v>
      </c>
      <c r="BW2" s="387" t="s">
        <v>793</v>
      </c>
      <c r="BX2" s="387" t="s">
        <v>209</v>
      </c>
      <c r="BY2" s="387" t="s">
        <v>209</v>
      </c>
      <c r="BZ2" s="387" t="s">
        <v>209</v>
      </c>
      <c r="CA2" s="387" t="s">
        <v>793</v>
      </c>
      <c r="CB2" s="386" t="s">
        <v>370</v>
      </c>
      <c r="CC2" s="386" t="s">
        <v>370</v>
      </c>
      <c r="CD2" s="387" t="s">
        <v>793</v>
      </c>
      <c r="CE2" s="387" t="s">
        <v>793</v>
      </c>
      <c r="CF2" s="387" t="s">
        <v>209</v>
      </c>
      <c r="CH2" s="1">
        <f t="shared" ref="CH2:CH13" si="3">COUNTIF(AJ2:BN2,CH$1)</f>
        <v>20</v>
      </c>
      <c r="CI2" s="1">
        <f t="shared" ref="CI2:CI13" si="4">COUNTIF(AJ2:BN2,CI$1)</f>
        <v>10</v>
      </c>
      <c r="CJ2" s="1">
        <f t="shared" ref="CJ2:CJ13" si="5">COUNTIF(AJ2:BN2,CJ$1)</f>
        <v>1</v>
      </c>
      <c r="CK2" s="11">
        <f>CH2*8</f>
        <v>160</v>
      </c>
      <c r="CL2" s="2">
        <v>19</v>
      </c>
      <c r="CM2" s="1">
        <f>COUNTIF(AZ2:BN2,CM$1)+COUNTIF(AJ3:AY3,CM$1)</f>
        <v>22</v>
      </c>
      <c r="CN2" s="1">
        <f t="shared" ref="CN2:CN13" si="6">COUNTIF(AZ2:BN2,CN$1)+COUNTIF(AJ3:AY3,CN$1)</f>
        <v>8</v>
      </c>
      <c r="CO2" s="1">
        <f t="shared" ref="CO2:CO13" si="7">COUNTIF(AZ2:BN2,CO$1)+COUNTIF(AJ3:AY3,CO$1)</f>
        <v>1</v>
      </c>
      <c r="CP2" s="11">
        <f>CM2*8</f>
        <v>176</v>
      </c>
    </row>
    <row r="3" spans="1:109">
      <c r="A3" s="11">
        <v>2</v>
      </c>
      <c r="B3" s="1" t="s">
        <v>197</v>
      </c>
      <c r="C3" s="1">
        <f t="shared" si="0"/>
        <v>23</v>
      </c>
      <c r="D3" s="457">
        <f t="shared" ref="D3:S3" si="8">DATE($B$1,$A2,D$15)</f>
        <v>43116</v>
      </c>
      <c r="E3" s="387">
        <f t="shared" si="8"/>
        <v>43117</v>
      </c>
      <c r="F3" s="387">
        <f t="shared" si="8"/>
        <v>43118</v>
      </c>
      <c r="G3" s="457">
        <f t="shared" si="8"/>
        <v>43119</v>
      </c>
      <c r="H3" s="386">
        <f t="shared" si="8"/>
        <v>43120</v>
      </c>
      <c r="I3" s="386">
        <f t="shared" si="8"/>
        <v>43121</v>
      </c>
      <c r="J3" s="387">
        <f t="shared" si="8"/>
        <v>43122</v>
      </c>
      <c r="K3" s="387">
        <f t="shared" si="8"/>
        <v>43123</v>
      </c>
      <c r="L3" s="387">
        <f t="shared" si="8"/>
        <v>43124</v>
      </c>
      <c r="M3" s="387">
        <f t="shared" si="8"/>
        <v>43125</v>
      </c>
      <c r="N3" s="387">
        <f t="shared" si="8"/>
        <v>43126</v>
      </c>
      <c r="O3" s="386">
        <f t="shared" si="8"/>
        <v>43127</v>
      </c>
      <c r="P3" s="386">
        <f t="shared" si="8"/>
        <v>43128</v>
      </c>
      <c r="Q3" s="387">
        <f t="shared" si="8"/>
        <v>43129</v>
      </c>
      <c r="R3" s="387">
        <f t="shared" si="8"/>
        <v>43130</v>
      </c>
      <c r="S3" s="387">
        <f t="shared" si="8"/>
        <v>43131</v>
      </c>
      <c r="T3" s="387">
        <f t="shared" si="2"/>
        <v>43132</v>
      </c>
      <c r="U3" s="387">
        <f t="shared" si="2"/>
        <v>43133</v>
      </c>
      <c r="V3" s="386">
        <f t="shared" si="2"/>
        <v>43134</v>
      </c>
      <c r="W3" s="386">
        <f t="shared" si="2"/>
        <v>43135</v>
      </c>
      <c r="X3" s="457">
        <f t="shared" si="2"/>
        <v>43136</v>
      </c>
      <c r="Y3" s="387">
        <f t="shared" si="2"/>
        <v>43137</v>
      </c>
      <c r="Z3" s="387">
        <f t="shared" si="2"/>
        <v>43138</v>
      </c>
      <c r="AA3" s="387">
        <f t="shared" si="2"/>
        <v>43139</v>
      </c>
      <c r="AB3" s="387">
        <f t="shared" si="2"/>
        <v>43140</v>
      </c>
      <c r="AC3" s="387">
        <f t="shared" si="2"/>
        <v>43141</v>
      </c>
      <c r="AD3" s="386">
        <f t="shared" si="2"/>
        <v>43142</v>
      </c>
      <c r="AE3" s="387">
        <f t="shared" si="2"/>
        <v>43143</v>
      </c>
      <c r="AF3" s="387">
        <f t="shared" si="2"/>
        <v>43144</v>
      </c>
      <c r="AG3" s="387">
        <f t="shared" si="2"/>
        <v>43145</v>
      </c>
      <c r="AH3" s="386">
        <f t="shared" si="2"/>
        <v>43146</v>
      </c>
      <c r="AJ3" s="457" t="s">
        <v>793</v>
      </c>
      <c r="AK3" s="387" t="s">
        <v>209</v>
      </c>
      <c r="AL3" s="387" t="s">
        <v>209</v>
      </c>
      <c r="AM3" s="457" t="s">
        <v>793</v>
      </c>
      <c r="AN3" s="386" t="s">
        <v>370</v>
      </c>
      <c r="AO3" s="386" t="s">
        <v>370</v>
      </c>
      <c r="AP3" s="387" t="s">
        <v>793</v>
      </c>
      <c r="AQ3" s="387" t="s">
        <v>209</v>
      </c>
      <c r="AR3" s="387" t="s">
        <v>209</v>
      </c>
      <c r="AS3" s="387" t="s">
        <v>209</v>
      </c>
      <c r="AT3" s="387" t="s">
        <v>793</v>
      </c>
      <c r="AU3" s="386" t="s">
        <v>370</v>
      </c>
      <c r="AV3" s="386" t="s">
        <v>370</v>
      </c>
      <c r="AW3" s="387" t="s">
        <v>793</v>
      </c>
      <c r="AX3" s="387" t="s">
        <v>793</v>
      </c>
      <c r="AY3" s="387" t="s">
        <v>209</v>
      </c>
      <c r="AZ3" s="666" t="s">
        <v>209</v>
      </c>
      <c r="BA3" s="387" t="s">
        <v>209</v>
      </c>
      <c r="BB3" s="386" t="s">
        <v>1010</v>
      </c>
      <c r="BC3" s="386" t="s">
        <v>1010</v>
      </c>
      <c r="BD3" s="457" t="s">
        <v>793</v>
      </c>
      <c r="BE3" s="387" t="s">
        <v>793</v>
      </c>
      <c r="BF3" s="387" t="s">
        <v>793</v>
      </c>
      <c r="BG3" s="387" t="s">
        <v>793</v>
      </c>
      <c r="BH3" s="387" t="s">
        <v>793</v>
      </c>
      <c r="BI3" s="387" t="s">
        <v>793</v>
      </c>
      <c r="BJ3" s="386" t="s">
        <v>370</v>
      </c>
      <c r="BK3" s="387" t="s">
        <v>209</v>
      </c>
      <c r="BL3" s="387" t="s">
        <v>793</v>
      </c>
      <c r="BM3" s="387" t="s">
        <v>793</v>
      </c>
      <c r="BN3" s="386" t="s">
        <v>370</v>
      </c>
      <c r="BO3" s="458"/>
      <c r="BP3" s="458"/>
      <c r="BQ3" s="388" t="s">
        <v>1047</v>
      </c>
      <c r="BR3" s="388" t="s">
        <v>1047</v>
      </c>
      <c r="BS3" s="388" t="s">
        <v>1047</v>
      </c>
      <c r="BT3" s="386" t="s">
        <v>370</v>
      </c>
      <c r="BU3" s="386" t="s">
        <v>370</v>
      </c>
      <c r="BV3" s="386" t="s">
        <v>370</v>
      </c>
      <c r="BW3" s="387" t="s">
        <v>209</v>
      </c>
      <c r="BX3" s="457" t="s">
        <v>209</v>
      </c>
      <c r="BY3" s="387" t="s">
        <v>209</v>
      </c>
      <c r="BZ3" s="386" t="s">
        <v>370</v>
      </c>
      <c r="CA3" s="457" t="s">
        <v>793</v>
      </c>
      <c r="CB3" s="387" t="s">
        <v>209</v>
      </c>
      <c r="CC3" s="387" t="s">
        <v>209</v>
      </c>
      <c r="CD3" s="459"/>
      <c r="CE3" s="459"/>
      <c r="CF3" s="459"/>
      <c r="CH3" s="1">
        <f t="shared" si="3"/>
        <v>23</v>
      </c>
      <c r="CI3" s="1">
        <f t="shared" si="4"/>
        <v>8</v>
      </c>
      <c r="CJ3" s="1">
        <f t="shared" si="5"/>
        <v>0</v>
      </c>
      <c r="CK3" s="11">
        <f t="shared" ref="CK3:CK13" si="9">CH3*8</f>
        <v>184</v>
      </c>
      <c r="CL3" s="2">
        <v>19</v>
      </c>
      <c r="CM3" s="1">
        <f t="shared" ref="CM3:CM13" si="10">COUNTIF(AZ3:BN3,CM$1)+COUNTIF(AJ4:AY4,CM$1)</f>
        <v>17</v>
      </c>
      <c r="CN3" s="1">
        <f t="shared" si="6"/>
        <v>8</v>
      </c>
      <c r="CO3" s="1">
        <f t="shared" si="7"/>
        <v>3</v>
      </c>
      <c r="CP3" s="11">
        <f t="shared" ref="CP3:CP13" si="11">CM3*8</f>
        <v>136</v>
      </c>
      <c r="CR3" s="554" t="s">
        <v>1109</v>
      </c>
    </row>
    <row r="4" spans="1:109">
      <c r="A4" s="11">
        <v>3</v>
      </c>
      <c r="B4" s="1" t="s">
        <v>198</v>
      </c>
      <c r="C4" s="1">
        <f t="shared" si="0"/>
        <v>17</v>
      </c>
      <c r="D4" s="388">
        <f t="shared" ref="D4:D14" si="12">DATE($B$1,$A3,D$15)</f>
        <v>43147</v>
      </c>
      <c r="E4" s="388">
        <f t="shared" ref="E4:E14" si="13">DATE($B$1,$A3,E$15)</f>
        <v>43148</v>
      </c>
      <c r="F4" s="388">
        <f t="shared" ref="F4:F14" si="14">DATE($B$1,$A3,F$15)</f>
        <v>43149</v>
      </c>
      <c r="G4" s="386">
        <f t="shared" ref="G4:G14" si="15">DATE($B$1,$A3,G$15)</f>
        <v>43150</v>
      </c>
      <c r="H4" s="386">
        <f t="shared" ref="H4:H14" si="16">DATE($B$1,$A3,H$15)</f>
        <v>43151</v>
      </c>
      <c r="I4" s="386">
        <f t="shared" ref="I4:I14" si="17">DATE($B$1,$A3,I$15)</f>
        <v>43152</v>
      </c>
      <c r="J4" s="387">
        <f t="shared" ref="J4:J14" si="18">DATE($B$1,$A3,J$15)</f>
        <v>43153</v>
      </c>
      <c r="K4" s="457">
        <f t="shared" ref="K4:K14" si="19">DATE($B$1,$A3,K$15)</f>
        <v>43154</v>
      </c>
      <c r="L4" s="387">
        <f t="shared" ref="L4:L14" si="20">DATE($B$1,$A3,L$15)</f>
        <v>43155</v>
      </c>
      <c r="M4" s="386">
        <f t="shared" ref="M4:M14" si="21">DATE($B$1,$A3,M$15)</f>
        <v>43156</v>
      </c>
      <c r="N4" s="457">
        <f t="shared" ref="N4:N14" si="22">DATE($B$1,$A3,N$15)</f>
        <v>43157</v>
      </c>
      <c r="O4" s="387">
        <f t="shared" ref="O4:O14" si="23">DATE($B$1,$A3,O$15)</f>
        <v>43158</v>
      </c>
      <c r="P4" s="387">
        <f t="shared" ref="P4:P14" si="24">DATE($B$1,$A3,P$15)</f>
        <v>43159</v>
      </c>
      <c r="Q4" s="459" t="str">
        <f>IF(DAY(DATE($B$1,$A3,Q$15))=1,"",DATE($B$1,$A3,Q$15))</f>
        <v/>
      </c>
      <c r="R4" s="459"/>
      <c r="S4" s="459"/>
      <c r="T4" s="387">
        <f t="shared" si="2"/>
        <v>43160</v>
      </c>
      <c r="U4" s="457">
        <f t="shared" si="2"/>
        <v>43161</v>
      </c>
      <c r="V4" s="386">
        <f t="shared" si="2"/>
        <v>43162</v>
      </c>
      <c r="W4" s="386">
        <f t="shared" si="2"/>
        <v>43163</v>
      </c>
      <c r="X4" s="457">
        <f t="shared" si="2"/>
        <v>43164</v>
      </c>
      <c r="Y4" s="457">
        <f t="shared" si="2"/>
        <v>43165</v>
      </c>
      <c r="Z4" s="457">
        <f t="shared" si="2"/>
        <v>43166</v>
      </c>
      <c r="AA4" s="457">
        <f t="shared" si="2"/>
        <v>43167</v>
      </c>
      <c r="AB4" s="457">
        <f t="shared" si="2"/>
        <v>43168</v>
      </c>
      <c r="AC4" s="386">
        <f t="shared" si="2"/>
        <v>43169</v>
      </c>
      <c r="AD4" s="386">
        <f t="shared" si="2"/>
        <v>43170</v>
      </c>
      <c r="AE4" s="387">
        <f t="shared" si="2"/>
        <v>43171</v>
      </c>
      <c r="AF4" s="387">
        <f t="shared" si="2"/>
        <v>43172</v>
      </c>
      <c r="AG4" s="387">
        <f t="shared" si="2"/>
        <v>43173</v>
      </c>
      <c r="AH4" s="387">
        <f t="shared" si="2"/>
        <v>43174</v>
      </c>
      <c r="AJ4" s="388" t="s">
        <v>1047</v>
      </c>
      <c r="AK4" s="388" t="s">
        <v>1047</v>
      </c>
      <c r="AL4" s="388" t="s">
        <v>1047</v>
      </c>
      <c r="AM4" s="386" t="s">
        <v>370</v>
      </c>
      <c r="AN4" s="386" t="s">
        <v>370</v>
      </c>
      <c r="AO4" s="386" t="s">
        <v>370</v>
      </c>
      <c r="AP4" s="387" t="s">
        <v>209</v>
      </c>
      <c r="AQ4" s="457" t="s">
        <v>209</v>
      </c>
      <c r="AR4" s="387" t="s">
        <v>209</v>
      </c>
      <c r="AS4" s="386" t="s">
        <v>370</v>
      </c>
      <c r="AT4" s="457" t="s">
        <v>793</v>
      </c>
      <c r="AU4" s="387" t="s">
        <v>209</v>
      </c>
      <c r="AV4" s="387" t="s">
        <v>209</v>
      </c>
      <c r="AW4" s="459"/>
      <c r="AX4" s="459"/>
      <c r="AY4" s="459"/>
      <c r="AZ4" s="666" t="s">
        <v>209</v>
      </c>
      <c r="BA4" s="457" t="s">
        <v>793</v>
      </c>
      <c r="BB4" s="386" t="s">
        <v>370</v>
      </c>
      <c r="BC4" s="386" t="s">
        <v>370</v>
      </c>
      <c r="BD4" s="457" t="s">
        <v>209</v>
      </c>
      <c r="BE4" s="457" t="s">
        <v>209</v>
      </c>
      <c r="BF4" s="457" t="s">
        <v>209</v>
      </c>
      <c r="BG4" s="457" t="s">
        <v>209</v>
      </c>
      <c r="BH4" s="457" t="s">
        <v>793</v>
      </c>
      <c r="BI4" s="386" t="s">
        <v>370</v>
      </c>
      <c r="BJ4" s="386" t="s">
        <v>370</v>
      </c>
      <c r="BK4" s="387" t="s">
        <v>209</v>
      </c>
      <c r="BL4" s="387" t="s">
        <v>209</v>
      </c>
      <c r="BM4" s="387" t="s">
        <v>209</v>
      </c>
      <c r="BN4" s="387" t="s">
        <v>209</v>
      </c>
      <c r="BO4" s="458"/>
      <c r="BP4" s="458"/>
      <c r="BQ4" s="387" t="s">
        <v>793</v>
      </c>
      <c r="BR4" s="386" t="s">
        <v>370</v>
      </c>
      <c r="BS4" s="386" t="s">
        <v>370</v>
      </c>
      <c r="BT4" s="457" t="s">
        <v>209</v>
      </c>
      <c r="BU4" s="457" t="s">
        <v>209</v>
      </c>
      <c r="BV4" s="457" t="s">
        <v>209</v>
      </c>
      <c r="BW4" s="457" t="s">
        <v>209</v>
      </c>
      <c r="BX4" s="457" t="s">
        <v>793</v>
      </c>
      <c r="BY4" s="386" t="s">
        <v>370</v>
      </c>
      <c r="BZ4" s="386" t="s">
        <v>370</v>
      </c>
      <c r="CA4" s="457" t="s">
        <v>209</v>
      </c>
      <c r="CB4" s="457" t="s">
        <v>209</v>
      </c>
      <c r="CC4" s="457" t="s">
        <v>209</v>
      </c>
      <c r="CD4" s="457" t="s">
        <v>209</v>
      </c>
      <c r="CE4" s="457" t="s">
        <v>793</v>
      </c>
      <c r="CF4" s="386" t="s">
        <v>370</v>
      </c>
      <c r="CH4" s="1">
        <f t="shared" si="3"/>
        <v>17</v>
      </c>
      <c r="CI4" s="1">
        <f t="shared" si="4"/>
        <v>8</v>
      </c>
      <c r="CJ4" s="1">
        <f t="shared" si="5"/>
        <v>3</v>
      </c>
      <c r="CK4" s="11">
        <f t="shared" si="9"/>
        <v>136</v>
      </c>
      <c r="CL4" s="2">
        <v>23</v>
      </c>
      <c r="CM4" s="1">
        <f t="shared" si="10"/>
        <v>22</v>
      </c>
      <c r="CN4" s="1">
        <f t="shared" si="6"/>
        <v>9</v>
      </c>
      <c r="CO4" s="1">
        <f t="shared" si="7"/>
        <v>0</v>
      </c>
      <c r="CP4" s="11">
        <f t="shared" si="11"/>
        <v>176</v>
      </c>
      <c r="CR4" s="554" t="s">
        <v>1110</v>
      </c>
    </row>
    <row r="5" spans="1:109" ht="12.75" thickBot="1">
      <c r="A5" s="11">
        <v>4</v>
      </c>
      <c r="B5" s="1" t="s">
        <v>199</v>
      </c>
      <c r="C5" s="1">
        <f t="shared" si="0"/>
        <v>20</v>
      </c>
      <c r="D5" s="387">
        <f t="shared" si="12"/>
        <v>43175</v>
      </c>
      <c r="E5" s="386">
        <f t="shared" si="13"/>
        <v>43176</v>
      </c>
      <c r="F5" s="386">
        <f t="shared" si="14"/>
        <v>43177</v>
      </c>
      <c r="G5" s="457">
        <f t="shared" si="15"/>
        <v>43178</v>
      </c>
      <c r="H5" s="457">
        <f t="shared" si="16"/>
        <v>43179</v>
      </c>
      <c r="I5" s="457">
        <f t="shared" si="17"/>
        <v>43180</v>
      </c>
      <c r="J5" s="457">
        <f t="shared" si="18"/>
        <v>43181</v>
      </c>
      <c r="K5" s="457">
        <f t="shared" si="19"/>
        <v>43182</v>
      </c>
      <c r="L5" s="386">
        <f t="shared" si="20"/>
        <v>43183</v>
      </c>
      <c r="M5" s="386">
        <f t="shared" si="21"/>
        <v>43184</v>
      </c>
      <c r="N5" s="457">
        <f t="shared" si="22"/>
        <v>43185</v>
      </c>
      <c r="O5" s="457">
        <f t="shared" si="23"/>
        <v>43186</v>
      </c>
      <c r="P5" s="457">
        <f t="shared" si="24"/>
        <v>43187</v>
      </c>
      <c r="Q5" s="457">
        <f>DATE($B$1,$A4,Q$15)</f>
        <v>43188</v>
      </c>
      <c r="R5" s="457">
        <f>DATE($B$1,$A4,R$15)</f>
        <v>43189</v>
      </c>
      <c r="S5" s="386">
        <f>DATE($B$1,$A4,S$15)</f>
        <v>43190</v>
      </c>
      <c r="T5" s="386">
        <f t="shared" si="2"/>
        <v>43191</v>
      </c>
      <c r="U5" s="387">
        <f t="shared" si="2"/>
        <v>43192</v>
      </c>
      <c r="V5" s="387">
        <f t="shared" si="2"/>
        <v>43193</v>
      </c>
      <c r="W5" s="386">
        <f t="shared" si="2"/>
        <v>43194</v>
      </c>
      <c r="X5" s="388">
        <f t="shared" si="2"/>
        <v>43195</v>
      </c>
      <c r="Y5" s="457">
        <f t="shared" si="2"/>
        <v>43196</v>
      </c>
      <c r="Z5" s="457">
        <f t="shared" si="2"/>
        <v>43197</v>
      </c>
      <c r="AA5" s="386">
        <f t="shared" si="2"/>
        <v>43198</v>
      </c>
      <c r="AB5" s="387">
        <f t="shared" si="2"/>
        <v>43199</v>
      </c>
      <c r="AC5" s="387">
        <f t="shared" si="2"/>
        <v>43200</v>
      </c>
      <c r="AD5" s="457">
        <f t="shared" si="2"/>
        <v>43201</v>
      </c>
      <c r="AE5" s="457">
        <f t="shared" si="2"/>
        <v>43202</v>
      </c>
      <c r="AF5" s="457">
        <f t="shared" si="2"/>
        <v>43203</v>
      </c>
      <c r="AG5" s="386">
        <f t="shared" si="2"/>
        <v>43204</v>
      </c>
      <c r="AH5" s="386">
        <f t="shared" si="2"/>
        <v>43205</v>
      </c>
      <c r="AJ5" s="387" t="s">
        <v>793</v>
      </c>
      <c r="AK5" s="386" t="s">
        <v>370</v>
      </c>
      <c r="AL5" s="386" t="s">
        <v>370</v>
      </c>
      <c r="AM5" s="457" t="s">
        <v>209</v>
      </c>
      <c r="AN5" s="457" t="s">
        <v>209</v>
      </c>
      <c r="AO5" s="457" t="s">
        <v>209</v>
      </c>
      <c r="AP5" s="457" t="s">
        <v>209</v>
      </c>
      <c r="AQ5" s="457" t="s">
        <v>793</v>
      </c>
      <c r="AR5" s="386" t="s">
        <v>370</v>
      </c>
      <c r="AS5" s="386" t="s">
        <v>370</v>
      </c>
      <c r="AT5" s="457" t="s">
        <v>209</v>
      </c>
      <c r="AU5" s="457" t="s">
        <v>209</v>
      </c>
      <c r="AV5" s="457" t="s">
        <v>209</v>
      </c>
      <c r="AW5" s="457" t="s">
        <v>209</v>
      </c>
      <c r="AX5" s="457" t="s">
        <v>793</v>
      </c>
      <c r="AY5" s="386" t="s">
        <v>370</v>
      </c>
      <c r="AZ5" s="667" t="s">
        <v>370</v>
      </c>
      <c r="BA5" s="387" t="s">
        <v>209</v>
      </c>
      <c r="BB5" s="387" t="s">
        <v>209</v>
      </c>
      <c r="BC5" s="386" t="s">
        <v>370</v>
      </c>
      <c r="BD5" s="388" t="s">
        <v>1047</v>
      </c>
      <c r="BE5" s="457" t="s">
        <v>209</v>
      </c>
      <c r="BF5" s="457" t="s">
        <v>209</v>
      </c>
      <c r="BG5" s="386" t="s">
        <v>370</v>
      </c>
      <c r="BH5" s="387" t="s">
        <v>209</v>
      </c>
      <c r="BI5" s="387" t="s">
        <v>209</v>
      </c>
      <c r="BJ5" s="457" t="s">
        <v>209</v>
      </c>
      <c r="BK5" s="457" t="s">
        <v>209</v>
      </c>
      <c r="BL5" s="457" t="s">
        <v>793</v>
      </c>
      <c r="BM5" s="386" t="s">
        <v>370</v>
      </c>
      <c r="BN5" s="386" t="s">
        <v>370</v>
      </c>
      <c r="BO5" s="458"/>
      <c r="BP5" s="458"/>
      <c r="BQ5" s="457" t="s">
        <v>209</v>
      </c>
      <c r="BR5" s="457" t="s">
        <v>209</v>
      </c>
      <c r="BS5" s="457" t="s">
        <v>209</v>
      </c>
      <c r="BT5" s="457" t="s">
        <v>209</v>
      </c>
      <c r="BU5" s="457" t="s">
        <v>793</v>
      </c>
      <c r="BV5" s="386" t="s">
        <v>370</v>
      </c>
      <c r="BW5" s="386" t="s">
        <v>370</v>
      </c>
      <c r="BX5" s="387" t="s">
        <v>209</v>
      </c>
      <c r="BY5" s="387" t="s">
        <v>209</v>
      </c>
      <c r="BZ5" s="387" t="s">
        <v>209</v>
      </c>
      <c r="CA5" s="387" t="s">
        <v>793</v>
      </c>
      <c r="CB5" s="387" t="s">
        <v>793</v>
      </c>
      <c r="CC5" s="387" t="s">
        <v>209</v>
      </c>
      <c r="CD5" s="386" t="s">
        <v>370</v>
      </c>
      <c r="CE5" s="386" t="s">
        <v>1010</v>
      </c>
      <c r="CF5" s="459"/>
      <c r="CH5" s="1">
        <f t="shared" si="3"/>
        <v>20</v>
      </c>
      <c r="CI5" s="1">
        <f t="shared" si="4"/>
        <v>10</v>
      </c>
      <c r="CJ5" s="1">
        <f t="shared" si="5"/>
        <v>1</v>
      </c>
      <c r="CK5" s="11">
        <f t="shared" si="9"/>
        <v>160</v>
      </c>
      <c r="CL5" s="2">
        <v>20</v>
      </c>
      <c r="CM5" s="1">
        <f t="shared" si="10"/>
        <v>20</v>
      </c>
      <c r="CN5" s="1">
        <f t="shared" si="6"/>
        <v>9</v>
      </c>
      <c r="CO5" s="1">
        <f t="shared" si="7"/>
        <v>1</v>
      </c>
      <c r="CP5" s="11">
        <f t="shared" si="11"/>
        <v>160</v>
      </c>
      <c r="CR5" s="554" t="s">
        <v>1111</v>
      </c>
    </row>
    <row r="6" spans="1:109" ht="12.75" thickBot="1">
      <c r="A6" s="11">
        <v>5</v>
      </c>
      <c r="B6" s="1" t="s">
        <v>200</v>
      </c>
      <c r="C6" s="1">
        <f t="shared" si="0"/>
        <v>21</v>
      </c>
      <c r="D6" s="387">
        <f t="shared" si="12"/>
        <v>43206</v>
      </c>
      <c r="E6" s="387">
        <f t="shared" si="13"/>
        <v>43207</v>
      </c>
      <c r="F6" s="457">
        <f t="shared" si="14"/>
        <v>43208</v>
      </c>
      <c r="G6" s="457">
        <f t="shared" si="15"/>
        <v>43209</v>
      </c>
      <c r="H6" s="457">
        <f t="shared" si="16"/>
        <v>43210</v>
      </c>
      <c r="I6" s="386">
        <f t="shared" si="17"/>
        <v>43211</v>
      </c>
      <c r="J6" s="386">
        <f t="shared" si="18"/>
        <v>43212</v>
      </c>
      <c r="K6" s="387">
        <f t="shared" si="19"/>
        <v>43213</v>
      </c>
      <c r="L6" s="387">
        <f t="shared" si="20"/>
        <v>43214</v>
      </c>
      <c r="M6" s="387">
        <f t="shared" si="21"/>
        <v>43215</v>
      </c>
      <c r="N6" s="387">
        <f t="shared" si="22"/>
        <v>43216</v>
      </c>
      <c r="O6" s="387">
        <f t="shared" si="23"/>
        <v>43217</v>
      </c>
      <c r="P6" s="387">
        <f t="shared" si="24"/>
        <v>43218</v>
      </c>
      <c r="Q6" s="386">
        <f t="shared" ref="Q6:Q14" si="25">DATE($B$1,$A5,Q$15)</f>
        <v>43219</v>
      </c>
      <c r="R6" s="386">
        <f t="shared" ref="R6:R14" si="26">DATE($B$1,$A5,R$15)</f>
        <v>43220</v>
      </c>
      <c r="S6" s="459"/>
      <c r="T6" s="388">
        <f t="shared" si="2"/>
        <v>43221</v>
      </c>
      <c r="U6" s="387">
        <f t="shared" si="2"/>
        <v>43222</v>
      </c>
      <c r="V6" s="387">
        <f t="shared" si="2"/>
        <v>43223</v>
      </c>
      <c r="W6" s="387">
        <f t="shared" si="2"/>
        <v>43224</v>
      </c>
      <c r="X6" s="386">
        <f t="shared" si="2"/>
        <v>43225</v>
      </c>
      <c r="Y6" s="386">
        <f t="shared" si="2"/>
        <v>43226</v>
      </c>
      <c r="Z6" s="457">
        <f t="shared" si="2"/>
        <v>43227</v>
      </c>
      <c r="AA6" s="387">
        <f t="shared" si="2"/>
        <v>43228</v>
      </c>
      <c r="AB6" s="387">
        <f t="shared" si="2"/>
        <v>43229</v>
      </c>
      <c r="AC6" s="387">
        <f t="shared" si="2"/>
        <v>43230</v>
      </c>
      <c r="AD6" s="457">
        <f t="shared" si="2"/>
        <v>43231</v>
      </c>
      <c r="AE6" s="386">
        <f t="shared" si="2"/>
        <v>43232</v>
      </c>
      <c r="AF6" s="386">
        <f t="shared" si="2"/>
        <v>43233</v>
      </c>
      <c r="AG6" s="387">
        <f t="shared" si="2"/>
        <v>43234</v>
      </c>
      <c r="AH6" s="387">
        <f t="shared" si="2"/>
        <v>43235</v>
      </c>
      <c r="AJ6" s="457" t="s">
        <v>209</v>
      </c>
      <c r="AK6" s="457" t="s">
        <v>209</v>
      </c>
      <c r="AL6" s="457" t="s">
        <v>209</v>
      </c>
      <c r="AM6" s="457" t="s">
        <v>209</v>
      </c>
      <c r="AN6" s="457" t="s">
        <v>793</v>
      </c>
      <c r="AO6" s="386" t="s">
        <v>370</v>
      </c>
      <c r="AP6" s="386" t="s">
        <v>370</v>
      </c>
      <c r="AQ6" s="387" t="s">
        <v>209</v>
      </c>
      <c r="AR6" s="387" t="s">
        <v>209</v>
      </c>
      <c r="AS6" s="387" t="s">
        <v>209</v>
      </c>
      <c r="AT6" s="387" t="s">
        <v>793</v>
      </c>
      <c r="AU6" s="387" t="s">
        <v>793</v>
      </c>
      <c r="AV6" s="387" t="s">
        <v>209</v>
      </c>
      <c r="AW6" s="386" t="s">
        <v>370</v>
      </c>
      <c r="AX6" s="386" t="s">
        <v>1010</v>
      </c>
      <c r="AY6" s="459"/>
      <c r="AZ6" s="665" t="s">
        <v>1012</v>
      </c>
      <c r="BA6" s="387" t="s">
        <v>209</v>
      </c>
      <c r="BB6" s="387" t="s">
        <v>209</v>
      </c>
      <c r="BC6" s="387" t="s">
        <v>209</v>
      </c>
      <c r="BD6" s="386" t="s">
        <v>370</v>
      </c>
      <c r="BE6" s="386" t="s">
        <v>370</v>
      </c>
      <c r="BF6" s="457" t="s">
        <v>209</v>
      </c>
      <c r="BG6" s="387" t="s">
        <v>793</v>
      </c>
      <c r="BH6" s="387" t="s">
        <v>793</v>
      </c>
      <c r="BI6" s="387" t="s">
        <v>209</v>
      </c>
      <c r="BJ6" s="457" t="s">
        <v>793</v>
      </c>
      <c r="BK6" s="386" t="s">
        <v>370</v>
      </c>
      <c r="BL6" s="386" t="s">
        <v>370</v>
      </c>
      <c r="BM6" s="387" t="s">
        <v>209</v>
      </c>
      <c r="BN6" s="387" t="s">
        <v>793</v>
      </c>
      <c r="BO6" s="458"/>
      <c r="BP6" s="458"/>
      <c r="BQ6" s="457" t="s">
        <v>209</v>
      </c>
      <c r="BR6" s="457" t="s">
        <v>209</v>
      </c>
      <c r="BS6" s="457" t="s">
        <v>793</v>
      </c>
      <c r="BT6" s="386" t="s">
        <v>370</v>
      </c>
      <c r="BU6" s="386" t="s">
        <v>370</v>
      </c>
      <c r="BV6" s="457" t="s">
        <v>209</v>
      </c>
      <c r="BW6" s="457" t="s">
        <v>209</v>
      </c>
      <c r="BX6" s="460" t="s">
        <v>209</v>
      </c>
      <c r="BY6" s="460" t="s">
        <v>209</v>
      </c>
      <c r="BZ6" s="457" t="s">
        <v>793</v>
      </c>
      <c r="CA6" s="386" t="s">
        <v>370</v>
      </c>
      <c r="CB6" s="386" t="s">
        <v>370</v>
      </c>
      <c r="CC6" s="457" t="s">
        <v>209</v>
      </c>
      <c r="CD6" s="457" t="s">
        <v>209</v>
      </c>
      <c r="CE6" s="457" t="s">
        <v>209</v>
      </c>
      <c r="CF6" s="457" t="s">
        <v>209</v>
      </c>
      <c r="CH6" s="1">
        <f t="shared" si="3"/>
        <v>21</v>
      </c>
      <c r="CI6" s="1">
        <f t="shared" si="4"/>
        <v>8</v>
      </c>
      <c r="CJ6" s="1">
        <f t="shared" si="5"/>
        <v>1</v>
      </c>
      <c r="CK6" s="11">
        <f t="shared" si="9"/>
        <v>168</v>
      </c>
      <c r="CL6" s="2">
        <v>21</v>
      </c>
      <c r="CM6" s="1">
        <f t="shared" si="10"/>
        <v>22</v>
      </c>
      <c r="CN6" s="1">
        <f t="shared" si="6"/>
        <v>8</v>
      </c>
      <c r="CO6" s="1">
        <f t="shared" si="7"/>
        <v>1</v>
      </c>
      <c r="CP6" s="11">
        <f t="shared" si="11"/>
        <v>176</v>
      </c>
      <c r="CR6" s="566" t="s">
        <v>1096</v>
      </c>
      <c r="CS6" s="755" t="s">
        <v>1100</v>
      </c>
      <c r="CT6" s="756"/>
      <c r="CU6" s="757"/>
      <c r="CV6" s="569" t="s">
        <v>959</v>
      </c>
      <c r="CW6" s="581" t="s">
        <v>963</v>
      </c>
      <c r="CX6" s="581" t="s">
        <v>967</v>
      </c>
      <c r="CY6" s="581" t="s">
        <v>970</v>
      </c>
      <c r="CZ6" s="581" t="s">
        <v>973</v>
      </c>
      <c r="DA6" s="581" t="s">
        <v>1113</v>
      </c>
      <c r="DB6" s="582" t="s">
        <v>1091</v>
      </c>
      <c r="DC6" s="575" t="s">
        <v>1092</v>
      </c>
      <c r="DD6" s="567" t="s">
        <v>213</v>
      </c>
      <c r="DE6" s="568" t="s">
        <v>1101</v>
      </c>
    </row>
    <row r="7" spans="1:109" ht="12" customHeight="1">
      <c r="A7" s="11">
        <v>6</v>
      </c>
      <c r="B7" s="1" t="s">
        <v>201</v>
      </c>
      <c r="C7" s="1">
        <f t="shared" si="0"/>
        <v>23</v>
      </c>
      <c r="D7" s="457">
        <f t="shared" si="12"/>
        <v>43236</v>
      </c>
      <c r="E7" s="457">
        <f t="shared" si="13"/>
        <v>43237</v>
      </c>
      <c r="F7" s="457">
        <f t="shared" si="14"/>
        <v>43238</v>
      </c>
      <c r="G7" s="386">
        <f t="shared" si="15"/>
        <v>43239</v>
      </c>
      <c r="H7" s="386">
        <f t="shared" si="16"/>
        <v>43240</v>
      </c>
      <c r="I7" s="457">
        <f t="shared" si="17"/>
        <v>43241</v>
      </c>
      <c r="J7" s="457">
        <f t="shared" si="18"/>
        <v>43242</v>
      </c>
      <c r="K7" s="460">
        <f t="shared" si="19"/>
        <v>43243</v>
      </c>
      <c r="L7" s="460">
        <f t="shared" si="20"/>
        <v>43244</v>
      </c>
      <c r="M7" s="457">
        <f t="shared" si="21"/>
        <v>43245</v>
      </c>
      <c r="N7" s="386">
        <f t="shared" si="22"/>
        <v>43246</v>
      </c>
      <c r="O7" s="386">
        <f t="shared" si="23"/>
        <v>43247</v>
      </c>
      <c r="P7" s="387">
        <f t="shared" si="24"/>
        <v>43248</v>
      </c>
      <c r="Q7" s="387">
        <f t="shared" si="25"/>
        <v>43249</v>
      </c>
      <c r="R7" s="457">
        <f t="shared" si="26"/>
        <v>43250</v>
      </c>
      <c r="S7" s="457">
        <f>DATE($B$1,$A6,S$15)</f>
        <v>43251</v>
      </c>
      <c r="T7" s="457">
        <f t="shared" si="2"/>
        <v>43252</v>
      </c>
      <c r="U7" s="386">
        <f t="shared" si="2"/>
        <v>43253</v>
      </c>
      <c r="V7" s="386">
        <f t="shared" si="2"/>
        <v>43254</v>
      </c>
      <c r="W7" s="387">
        <f t="shared" si="2"/>
        <v>43255</v>
      </c>
      <c r="X7" s="387">
        <f t="shared" si="2"/>
        <v>43256</v>
      </c>
      <c r="Y7" s="387">
        <f t="shared" si="2"/>
        <v>43257</v>
      </c>
      <c r="Z7" s="387">
        <f t="shared" si="2"/>
        <v>43258</v>
      </c>
      <c r="AA7" s="387">
        <f t="shared" si="2"/>
        <v>43259</v>
      </c>
      <c r="AB7" s="386">
        <f t="shared" si="2"/>
        <v>43260</v>
      </c>
      <c r="AC7" s="386">
        <f t="shared" si="2"/>
        <v>43261</v>
      </c>
      <c r="AD7" s="387">
        <f t="shared" si="2"/>
        <v>43262</v>
      </c>
      <c r="AE7" s="387">
        <f t="shared" si="2"/>
        <v>43263</v>
      </c>
      <c r="AF7" s="387">
        <f t="shared" si="2"/>
        <v>43264</v>
      </c>
      <c r="AG7" s="387">
        <f t="shared" si="2"/>
        <v>43265</v>
      </c>
      <c r="AH7" s="387">
        <f t="shared" si="2"/>
        <v>43266</v>
      </c>
      <c r="AJ7" s="457" t="s">
        <v>209</v>
      </c>
      <c r="AK7" s="457" t="s">
        <v>209</v>
      </c>
      <c r="AL7" s="457" t="s">
        <v>793</v>
      </c>
      <c r="AM7" s="386" t="s">
        <v>370</v>
      </c>
      <c r="AN7" s="386" t="s">
        <v>370</v>
      </c>
      <c r="AO7" s="457" t="s">
        <v>209</v>
      </c>
      <c r="AP7" s="457" t="s">
        <v>209</v>
      </c>
      <c r="AQ7" s="460" t="s">
        <v>209</v>
      </c>
      <c r="AR7" s="460" t="s">
        <v>209</v>
      </c>
      <c r="AS7" s="457" t="s">
        <v>793</v>
      </c>
      <c r="AT7" s="386" t="s">
        <v>370</v>
      </c>
      <c r="AU7" s="386" t="s">
        <v>370</v>
      </c>
      <c r="AV7" s="457" t="s">
        <v>209</v>
      </c>
      <c r="AW7" s="457" t="s">
        <v>209</v>
      </c>
      <c r="AX7" s="457" t="s">
        <v>209</v>
      </c>
      <c r="AY7" s="457" t="s">
        <v>209</v>
      </c>
      <c r="AZ7" s="668" t="s">
        <v>793</v>
      </c>
      <c r="BA7" s="386" t="s">
        <v>370</v>
      </c>
      <c r="BB7" s="386" t="s">
        <v>370</v>
      </c>
      <c r="BC7" s="387" t="s">
        <v>209</v>
      </c>
      <c r="BD7" s="387" t="s">
        <v>209</v>
      </c>
      <c r="BE7" s="387" t="s">
        <v>209</v>
      </c>
      <c r="BF7" s="387" t="s">
        <v>209</v>
      </c>
      <c r="BG7" s="387" t="s">
        <v>209</v>
      </c>
      <c r="BH7" s="386" t="s">
        <v>370</v>
      </c>
      <c r="BI7" s="386" t="s">
        <v>370</v>
      </c>
      <c r="BJ7" s="387" t="s">
        <v>209</v>
      </c>
      <c r="BK7" s="387" t="s">
        <v>209</v>
      </c>
      <c r="BL7" s="387" t="s">
        <v>209</v>
      </c>
      <c r="BM7" s="387" t="s">
        <v>209</v>
      </c>
      <c r="BN7" s="387" t="s">
        <v>793</v>
      </c>
      <c r="BO7" s="458"/>
      <c r="BP7" s="458"/>
      <c r="BQ7" s="386" t="s">
        <v>370</v>
      </c>
      <c r="BR7" s="386" t="s">
        <v>370</v>
      </c>
      <c r="BS7" s="388" t="s">
        <v>1047</v>
      </c>
      <c r="BT7" s="387" t="s">
        <v>209</v>
      </c>
      <c r="BU7" s="387" t="s">
        <v>209</v>
      </c>
      <c r="BV7" s="387" t="s">
        <v>209</v>
      </c>
      <c r="BW7" s="387" t="s">
        <v>793</v>
      </c>
      <c r="BX7" s="386" t="s">
        <v>370</v>
      </c>
      <c r="BY7" s="386" t="s">
        <v>370</v>
      </c>
      <c r="BZ7" s="387" t="s">
        <v>209</v>
      </c>
      <c r="CA7" s="387" t="s">
        <v>209</v>
      </c>
      <c r="CB7" s="387" t="s">
        <v>209</v>
      </c>
      <c r="CC7" s="387" t="s">
        <v>209</v>
      </c>
      <c r="CD7" s="387" t="s">
        <v>793</v>
      </c>
      <c r="CE7" s="386" t="s">
        <v>370</v>
      </c>
      <c r="CF7" s="459"/>
      <c r="CH7" s="1">
        <f t="shared" si="3"/>
        <v>23</v>
      </c>
      <c r="CI7" s="1">
        <f t="shared" si="4"/>
        <v>8</v>
      </c>
      <c r="CJ7" s="1">
        <f t="shared" si="5"/>
        <v>0</v>
      </c>
      <c r="CK7" s="11">
        <f t="shared" si="9"/>
        <v>184</v>
      </c>
      <c r="CL7" s="2">
        <v>22</v>
      </c>
      <c r="CM7" s="1">
        <f t="shared" si="10"/>
        <v>20</v>
      </c>
      <c r="CN7" s="1">
        <f t="shared" si="6"/>
        <v>9</v>
      </c>
      <c r="CO7" s="1">
        <f t="shared" si="7"/>
        <v>1</v>
      </c>
      <c r="CP7" s="11">
        <f t="shared" si="11"/>
        <v>160</v>
      </c>
      <c r="CR7" s="724">
        <v>2014</v>
      </c>
      <c r="CS7" s="727" t="s">
        <v>1095</v>
      </c>
      <c r="CT7" s="728"/>
      <c r="CU7" s="562" t="s">
        <v>1093</v>
      </c>
      <c r="CV7" s="598">
        <v>41640</v>
      </c>
      <c r="CW7" s="583">
        <v>41670</v>
      </c>
      <c r="CX7" s="583">
        <v>41734</v>
      </c>
      <c r="CY7" s="583">
        <v>41760</v>
      </c>
      <c r="CZ7" s="583">
        <v>41792</v>
      </c>
      <c r="DA7" s="583"/>
      <c r="DB7" s="583">
        <v>41890</v>
      </c>
      <c r="DC7" s="576">
        <v>41913</v>
      </c>
      <c r="DD7" s="563"/>
      <c r="DE7" s="733" t="s">
        <v>1103</v>
      </c>
    </row>
    <row r="8" spans="1:109" ht="12.75" customHeight="1">
      <c r="A8" s="11">
        <v>7</v>
      </c>
      <c r="B8" s="1" t="s">
        <v>202</v>
      </c>
      <c r="C8" s="1">
        <f t="shared" si="0"/>
        <v>19</v>
      </c>
      <c r="D8" s="386">
        <f t="shared" si="12"/>
        <v>43267</v>
      </c>
      <c r="E8" s="386">
        <f t="shared" si="13"/>
        <v>43268</v>
      </c>
      <c r="F8" s="388">
        <f t="shared" si="14"/>
        <v>43269</v>
      </c>
      <c r="G8" s="387">
        <f t="shared" si="15"/>
        <v>43270</v>
      </c>
      <c r="H8" s="387">
        <f t="shared" si="16"/>
        <v>43271</v>
      </c>
      <c r="I8" s="387">
        <f t="shared" si="17"/>
        <v>43272</v>
      </c>
      <c r="J8" s="387">
        <f t="shared" si="18"/>
        <v>43273</v>
      </c>
      <c r="K8" s="386">
        <f t="shared" si="19"/>
        <v>43274</v>
      </c>
      <c r="L8" s="386">
        <f t="shared" si="20"/>
        <v>43275</v>
      </c>
      <c r="M8" s="387">
        <f t="shared" si="21"/>
        <v>43276</v>
      </c>
      <c r="N8" s="387">
        <f t="shared" si="22"/>
        <v>43277</v>
      </c>
      <c r="O8" s="387">
        <f t="shared" si="23"/>
        <v>43278</v>
      </c>
      <c r="P8" s="387">
        <f t="shared" si="24"/>
        <v>43279</v>
      </c>
      <c r="Q8" s="387">
        <f t="shared" si="25"/>
        <v>43280</v>
      </c>
      <c r="R8" s="386">
        <f t="shared" si="26"/>
        <v>43281</v>
      </c>
      <c r="S8" s="459"/>
      <c r="T8" s="386">
        <f t="shared" si="2"/>
        <v>43282</v>
      </c>
      <c r="U8" s="457">
        <f t="shared" si="2"/>
        <v>43283</v>
      </c>
      <c r="V8" s="457">
        <f t="shared" si="2"/>
        <v>43284</v>
      </c>
      <c r="W8" s="457">
        <f t="shared" si="2"/>
        <v>43285</v>
      </c>
      <c r="X8" s="457">
        <f t="shared" si="2"/>
        <v>43286</v>
      </c>
      <c r="Y8" s="457">
        <f t="shared" si="2"/>
        <v>43287</v>
      </c>
      <c r="Z8" s="386">
        <f t="shared" si="2"/>
        <v>43288</v>
      </c>
      <c r="AA8" s="386">
        <f t="shared" si="2"/>
        <v>43289</v>
      </c>
      <c r="AB8" s="457">
        <f t="shared" si="2"/>
        <v>43290</v>
      </c>
      <c r="AC8" s="457">
        <f t="shared" si="2"/>
        <v>43291</v>
      </c>
      <c r="AD8" s="457">
        <f t="shared" si="2"/>
        <v>43292</v>
      </c>
      <c r="AE8" s="457">
        <f t="shared" si="2"/>
        <v>43293</v>
      </c>
      <c r="AF8" s="457">
        <f t="shared" si="2"/>
        <v>43294</v>
      </c>
      <c r="AG8" s="386">
        <f t="shared" si="2"/>
        <v>43295</v>
      </c>
      <c r="AH8" s="386">
        <f t="shared" si="2"/>
        <v>43296</v>
      </c>
      <c r="AJ8" s="386" t="s">
        <v>370</v>
      </c>
      <c r="AK8" s="386" t="s">
        <v>370</v>
      </c>
      <c r="AL8" s="388" t="s">
        <v>1047</v>
      </c>
      <c r="AM8" s="387" t="s">
        <v>209</v>
      </c>
      <c r="AN8" s="387" t="s">
        <v>209</v>
      </c>
      <c r="AO8" s="387" t="s">
        <v>209</v>
      </c>
      <c r="AP8" s="387" t="s">
        <v>793</v>
      </c>
      <c r="AQ8" s="386" t="s">
        <v>370</v>
      </c>
      <c r="AR8" s="386" t="s">
        <v>370</v>
      </c>
      <c r="AS8" s="387" t="s">
        <v>209</v>
      </c>
      <c r="AT8" s="387" t="s">
        <v>209</v>
      </c>
      <c r="AU8" s="387" t="s">
        <v>209</v>
      </c>
      <c r="AV8" s="387" t="s">
        <v>209</v>
      </c>
      <c r="AW8" s="387" t="s">
        <v>793</v>
      </c>
      <c r="AX8" s="386" t="s">
        <v>370</v>
      </c>
      <c r="AY8" s="459"/>
      <c r="AZ8" s="667" t="s">
        <v>1010</v>
      </c>
      <c r="BA8" s="457" t="s">
        <v>209</v>
      </c>
      <c r="BB8" s="457" t="s">
        <v>209</v>
      </c>
      <c r="BC8" s="457" t="s">
        <v>209</v>
      </c>
      <c r="BD8" s="457" t="s">
        <v>209</v>
      </c>
      <c r="BE8" s="457" t="s">
        <v>793</v>
      </c>
      <c r="BF8" s="386" t="s">
        <v>370</v>
      </c>
      <c r="BG8" s="386" t="s">
        <v>370</v>
      </c>
      <c r="BH8" s="457" t="s">
        <v>209</v>
      </c>
      <c r="BI8" s="457" t="s">
        <v>209</v>
      </c>
      <c r="BJ8" s="457" t="s">
        <v>209</v>
      </c>
      <c r="BK8" s="457" t="s">
        <v>209</v>
      </c>
      <c r="BL8" s="457" t="s">
        <v>793</v>
      </c>
      <c r="BM8" s="386" t="s">
        <v>370</v>
      </c>
      <c r="BN8" s="386" t="s">
        <v>1010</v>
      </c>
      <c r="BO8" s="458"/>
      <c r="BP8" s="458"/>
      <c r="BQ8" s="457" t="s">
        <v>209</v>
      </c>
      <c r="BR8" s="457" t="s">
        <v>209</v>
      </c>
      <c r="BS8" s="457" t="s">
        <v>209</v>
      </c>
      <c r="BT8" s="457" t="s">
        <v>209</v>
      </c>
      <c r="BU8" s="457" t="s">
        <v>793</v>
      </c>
      <c r="BV8" s="386" t="s">
        <v>370</v>
      </c>
      <c r="BW8" s="386" t="s">
        <v>370</v>
      </c>
      <c r="BX8" s="457" t="s">
        <v>209</v>
      </c>
      <c r="BY8" s="457" t="s">
        <v>209</v>
      </c>
      <c r="BZ8" s="457" t="s">
        <v>209</v>
      </c>
      <c r="CA8" s="457" t="s">
        <v>209</v>
      </c>
      <c r="CB8" s="457" t="s">
        <v>793</v>
      </c>
      <c r="CC8" s="386" t="s">
        <v>370</v>
      </c>
      <c r="CD8" s="386" t="s">
        <v>370</v>
      </c>
      <c r="CE8" s="387" t="s">
        <v>209</v>
      </c>
      <c r="CF8" s="457" t="s">
        <v>209</v>
      </c>
      <c r="CH8" s="1">
        <f t="shared" si="3"/>
        <v>19</v>
      </c>
      <c r="CI8" s="1">
        <f t="shared" si="4"/>
        <v>10</v>
      </c>
      <c r="CJ8" s="1">
        <f t="shared" si="5"/>
        <v>1</v>
      </c>
      <c r="CK8" s="11">
        <f t="shared" si="9"/>
        <v>152</v>
      </c>
      <c r="CL8" s="2">
        <v>21</v>
      </c>
      <c r="CM8" s="1">
        <f t="shared" si="10"/>
        <v>22</v>
      </c>
      <c r="CN8" s="1">
        <f t="shared" si="6"/>
        <v>9</v>
      </c>
      <c r="CO8" s="1">
        <f t="shared" si="7"/>
        <v>0</v>
      </c>
      <c r="CP8" s="11">
        <f t="shared" si="11"/>
        <v>176</v>
      </c>
      <c r="CR8" s="725"/>
      <c r="CS8" s="729"/>
      <c r="CT8" s="730"/>
      <c r="CU8" s="558" t="s">
        <v>1094</v>
      </c>
      <c r="CV8" s="573">
        <v>41640</v>
      </c>
      <c r="CW8" s="584">
        <v>41672</v>
      </c>
      <c r="CX8" s="584">
        <v>41734</v>
      </c>
      <c r="CY8" s="584">
        <v>41760</v>
      </c>
      <c r="CZ8" s="584">
        <v>41792</v>
      </c>
      <c r="DA8" s="584"/>
      <c r="DB8" s="584">
        <v>41890</v>
      </c>
      <c r="DC8" s="577">
        <v>41915</v>
      </c>
      <c r="DD8" s="556"/>
      <c r="DE8" s="734"/>
    </row>
    <row r="9" spans="1:109" ht="12.75" customHeight="1" thickBot="1">
      <c r="A9" s="11">
        <v>8</v>
      </c>
      <c r="B9" s="1" t="s">
        <v>203</v>
      </c>
      <c r="C9" s="1">
        <f t="shared" si="0"/>
        <v>23</v>
      </c>
      <c r="D9" s="457">
        <f t="shared" si="12"/>
        <v>43297</v>
      </c>
      <c r="E9" s="457">
        <f t="shared" si="13"/>
        <v>43298</v>
      </c>
      <c r="F9" s="457">
        <f t="shared" si="14"/>
        <v>43299</v>
      </c>
      <c r="G9" s="457">
        <f t="shared" si="15"/>
        <v>43300</v>
      </c>
      <c r="H9" s="457">
        <f t="shared" si="16"/>
        <v>43301</v>
      </c>
      <c r="I9" s="386">
        <f t="shared" si="17"/>
        <v>43302</v>
      </c>
      <c r="J9" s="386">
        <f t="shared" si="18"/>
        <v>43303</v>
      </c>
      <c r="K9" s="457">
        <f t="shared" si="19"/>
        <v>43304</v>
      </c>
      <c r="L9" s="457">
        <f t="shared" si="20"/>
        <v>43305</v>
      </c>
      <c r="M9" s="457">
        <f t="shared" si="21"/>
        <v>43306</v>
      </c>
      <c r="N9" s="457">
        <f t="shared" si="22"/>
        <v>43307</v>
      </c>
      <c r="O9" s="457">
        <f t="shared" si="23"/>
        <v>43308</v>
      </c>
      <c r="P9" s="386">
        <f t="shared" si="24"/>
        <v>43309</v>
      </c>
      <c r="Q9" s="386">
        <f t="shared" si="25"/>
        <v>43310</v>
      </c>
      <c r="R9" s="387">
        <f t="shared" si="26"/>
        <v>43311</v>
      </c>
      <c r="S9" s="457">
        <f>DATE($B$1,$A8,S$15)</f>
        <v>43312</v>
      </c>
      <c r="T9" s="457">
        <f t="shared" si="2"/>
        <v>43313</v>
      </c>
      <c r="U9" s="457">
        <f t="shared" si="2"/>
        <v>43314</v>
      </c>
      <c r="V9" s="457">
        <f t="shared" si="2"/>
        <v>43315</v>
      </c>
      <c r="W9" s="386">
        <f t="shared" si="2"/>
        <v>43316</v>
      </c>
      <c r="X9" s="386">
        <f t="shared" si="2"/>
        <v>43317</v>
      </c>
      <c r="Y9" s="387">
        <f t="shared" si="2"/>
        <v>43318</v>
      </c>
      <c r="Z9" s="387">
        <f t="shared" si="2"/>
        <v>43319</v>
      </c>
      <c r="AA9" s="387">
        <f t="shared" si="2"/>
        <v>43320</v>
      </c>
      <c r="AB9" s="387">
        <f t="shared" si="2"/>
        <v>43321</v>
      </c>
      <c r="AC9" s="457">
        <f t="shared" si="2"/>
        <v>43322</v>
      </c>
      <c r="AD9" s="386">
        <f t="shared" si="2"/>
        <v>43323</v>
      </c>
      <c r="AE9" s="386">
        <f t="shared" si="2"/>
        <v>43324</v>
      </c>
      <c r="AF9" s="387">
        <f t="shared" si="2"/>
        <v>43325</v>
      </c>
      <c r="AG9" s="387">
        <f t="shared" si="2"/>
        <v>43326</v>
      </c>
      <c r="AH9" s="387">
        <f t="shared" si="2"/>
        <v>43327</v>
      </c>
      <c r="AJ9" s="457" t="s">
        <v>209</v>
      </c>
      <c r="AK9" s="457" t="s">
        <v>209</v>
      </c>
      <c r="AL9" s="457" t="s">
        <v>209</v>
      </c>
      <c r="AM9" s="457" t="s">
        <v>209</v>
      </c>
      <c r="AN9" s="457" t="s">
        <v>793</v>
      </c>
      <c r="AO9" s="386" t="s">
        <v>370</v>
      </c>
      <c r="AP9" s="386" t="s">
        <v>370</v>
      </c>
      <c r="AQ9" s="457" t="s">
        <v>209</v>
      </c>
      <c r="AR9" s="457" t="s">
        <v>209</v>
      </c>
      <c r="AS9" s="457" t="s">
        <v>209</v>
      </c>
      <c r="AT9" s="457" t="s">
        <v>209</v>
      </c>
      <c r="AU9" s="457" t="s">
        <v>793</v>
      </c>
      <c r="AV9" s="386" t="s">
        <v>370</v>
      </c>
      <c r="AW9" s="386" t="s">
        <v>370</v>
      </c>
      <c r="AX9" s="387" t="s">
        <v>209</v>
      </c>
      <c r="AY9" s="457" t="s">
        <v>209</v>
      </c>
      <c r="AZ9" s="668" t="s">
        <v>209</v>
      </c>
      <c r="BA9" s="457" t="s">
        <v>209</v>
      </c>
      <c r="BB9" s="457" t="s">
        <v>793</v>
      </c>
      <c r="BC9" s="386" t="s">
        <v>370</v>
      </c>
      <c r="BD9" s="386" t="s">
        <v>370</v>
      </c>
      <c r="BE9" s="387" t="s">
        <v>209</v>
      </c>
      <c r="BF9" s="387" t="s">
        <v>209</v>
      </c>
      <c r="BG9" s="387" t="s">
        <v>209</v>
      </c>
      <c r="BH9" s="387" t="s">
        <v>209</v>
      </c>
      <c r="BI9" s="457" t="s">
        <v>793</v>
      </c>
      <c r="BJ9" s="386" t="s">
        <v>370</v>
      </c>
      <c r="BK9" s="386" t="s">
        <v>370</v>
      </c>
      <c r="BL9" s="387" t="s">
        <v>209</v>
      </c>
      <c r="BM9" s="387" t="s">
        <v>209</v>
      </c>
      <c r="BN9" s="387" t="s">
        <v>209</v>
      </c>
      <c r="BO9" s="458"/>
      <c r="BP9" s="458"/>
      <c r="BQ9" s="457" t="s">
        <v>209</v>
      </c>
      <c r="BR9" s="457" t="s">
        <v>793</v>
      </c>
      <c r="BS9" s="386" t="s">
        <v>370</v>
      </c>
      <c r="BT9" s="386" t="s">
        <v>370</v>
      </c>
      <c r="BU9" s="457" t="s">
        <v>209</v>
      </c>
      <c r="BV9" s="457" t="s">
        <v>209</v>
      </c>
      <c r="BW9" s="457" t="s">
        <v>209</v>
      </c>
      <c r="BX9" s="457" t="s">
        <v>209</v>
      </c>
      <c r="BY9" s="457" t="s">
        <v>793</v>
      </c>
      <c r="BZ9" s="386" t="s">
        <v>370</v>
      </c>
      <c r="CA9" s="386" t="s">
        <v>370</v>
      </c>
      <c r="CB9" s="457" t="s">
        <v>209</v>
      </c>
      <c r="CC9" s="457" t="s">
        <v>209</v>
      </c>
      <c r="CD9" s="457" t="s">
        <v>209</v>
      </c>
      <c r="CE9" s="387" t="s">
        <v>209</v>
      </c>
      <c r="CF9" s="387" t="s">
        <v>793</v>
      </c>
      <c r="CH9" s="1">
        <f t="shared" si="3"/>
        <v>23</v>
      </c>
      <c r="CI9" s="1">
        <f t="shared" si="4"/>
        <v>8</v>
      </c>
      <c r="CJ9" s="1">
        <f t="shared" si="5"/>
        <v>0</v>
      </c>
      <c r="CK9" s="11">
        <f t="shared" si="9"/>
        <v>184</v>
      </c>
      <c r="CL9" s="2">
        <v>22</v>
      </c>
      <c r="CM9" s="1">
        <f t="shared" si="10"/>
        <v>23</v>
      </c>
      <c r="CN9" s="1">
        <f t="shared" si="6"/>
        <v>8</v>
      </c>
      <c r="CO9" s="1">
        <f t="shared" si="7"/>
        <v>0</v>
      </c>
      <c r="CP9" s="11">
        <f t="shared" si="11"/>
        <v>184</v>
      </c>
      <c r="CR9" s="725"/>
      <c r="CS9" s="731"/>
      <c r="CT9" s="732"/>
      <c r="CU9" s="588" t="s">
        <v>195</v>
      </c>
      <c r="CV9" s="589">
        <f t="shared" ref="CV9:DC9" si="27">CV8-CV7+1</f>
        <v>1</v>
      </c>
      <c r="CW9" s="590">
        <f t="shared" si="27"/>
        <v>3</v>
      </c>
      <c r="CX9" s="590">
        <f t="shared" si="27"/>
        <v>1</v>
      </c>
      <c r="CY9" s="590">
        <f t="shared" si="27"/>
        <v>1</v>
      </c>
      <c r="CZ9" s="590">
        <f t="shared" si="27"/>
        <v>1</v>
      </c>
      <c r="DA9" s="590"/>
      <c r="DB9" s="590">
        <f t="shared" si="27"/>
        <v>1</v>
      </c>
      <c r="DC9" s="591">
        <f t="shared" si="27"/>
        <v>3</v>
      </c>
      <c r="DD9" s="592">
        <f>SUM(CV9:DC9)</f>
        <v>11</v>
      </c>
      <c r="DE9" s="735"/>
    </row>
    <row r="10" spans="1:109" ht="12.75" customHeight="1" thickTop="1">
      <c r="A10" s="11">
        <v>9</v>
      </c>
      <c r="B10" s="1" t="s">
        <v>204</v>
      </c>
      <c r="C10" s="1">
        <f t="shared" si="0"/>
        <v>22</v>
      </c>
      <c r="D10" s="457">
        <f t="shared" si="12"/>
        <v>43328</v>
      </c>
      <c r="E10" s="457">
        <f t="shared" si="13"/>
        <v>43329</v>
      </c>
      <c r="F10" s="386">
        <f t="shared" si="14"/>
        <v>43330</v>
      </c>
      <c r="G10" s="386">
        <f t="shared" si="15"/>
        <v>43331</v>
      </c>
      <c r="H10" s="457">
        <f t="shared" si="16"/>
        <v>43332</v>
      </c>
      <c r="I10" s="457">
        <f t="shared" si="17"/>
        <v>43333</v>
      </c>
      <c r="J10" s="457">
        <f t="shared" si="18"/>
        <v>43334</v>
      </c>
      <c r="K10" s="457">
        <f t="shared" si="19"/>
        <v>43335</v>
      </c>
      <c r="L10" s="457">
        <f t="shared" si="20"/>
        <v>43336</v>
      </c>
      <c r="M10" s="386">
        <f t="shared" si="21"/>
        <v>43337</v>
      </c>
      <c r="N10" s="386">
        <f t="shared" si="22"/>
        <v>43338</v>
      </c>
      <c r="O10" s="457">
        <f t="shared" si="23"/>
        <v>43339</v>
      </c>
      <c r="P10" s="457">
        <f t="shared" si="24"/>
        <v>43340</v>
      </c>
      <c r="Q10" s="457">
        <f t="shared" si="25"/>
        <v>43341</v>
      </c>
      <c r="R10" s="387">
        <f t="shared" si="26"/>
        <v>43342</v>
      </c>
      <c r="S10" s="387">
        <f>DATE($B$1,$A9,S$15)</f>
        <v>43343</v>
      </c>
      <c r="T10" s="386">
        <f t="shared" si="2"/>
        <v>43344</v>
      </c>
      <c r="U10" s="386">
        <f t="shared" si="2"/>
        <v>43345</v>
      </c>
      <c r="V10" s="387">
        <f t="shared" si="2"/>
        <v>43346</v>
      </c>
      <c r="W10" s="387">
        <f t="shared" si="2"/>
        <v>43347</v>
      </c>
      <c r="X10" s="457">
        <f t="shared" si="2"/>
        <v>43348</v>
      </c>
      <c r="Y10" s="457">
        <f t="shared" si="2"/>
        <v>43349</v>
      </c>
      <c r="Z10" s="457">
        <f t="shared" si="2"/>
        <v>43350</v>
      </c>
      <c r="AA10" s="386">
        <f t="shared" si="2"/>
        <v>43351</v>
      </c>
      <c r="AB10" s="386">
        <f t="shared" si="2"/>
        <v>43352</v>
      </c>
      <c r="AC10" s="387">
        <f t="shared" si="2"/>
        <v>43353</v>
      </c>
      <c r="AD10" s="387">
        <f t="shared" si="2"/>
        <v>43354</v>
      </c>
      <c r="AE10" s="387">
        <f t="shared" si="2"/>
        <v>43355</v>
      </c>
      <c r="AF10" s="387">
        <f t="shared" si="2"/>
        <v>43356</v>
      </c>
      <c r="AG10" s="387">
        <f t="shared" si="2"/>
        <v>43357</v>
      </c>
      <c r="AH10" s="386">
        <f t="shared" si="2"/>
        <v>43358</v>
      </c>
      <c r="AJ10" s="457" t="s">
        <v>209</v>
      </c>
      <c r="AK10" s="457" t="s">
        <v>793</v>
      </c>
      <c r="AL10" s="386" t="s">
        <v>370</v>
      </c>
      <c r="AM10" s="386" t="s">
        <v>370</v>
      </c>
      <c r="AN10" s="457" t="s">
        <v>209</v>
      </c>
      <c r="AO10" s="457" t="s">
        <v>209</v>
      </c>
      <c r="AP10" s="457" t="s">
        <v>209</v>
      </c>
      <c r="AQ10" s="457" t="s">
        <v>209</v>
      </c>
      <c r="AR10" s="457" t="s">
        <v>793</v>
      </c>
      <c r="AS10" s="386" t="s">
        <v>370</v>
      </c>
      <c r="AT10" s="386" t="s">
        <v>370</v>
      </c>
      <c r="AU10" s="457" t="s">
        <v>209</v>
      </c>
      <c r="AV10" s="457" t="s">
        <v>209</v>
      </c>
      <c r="AW10" s="457" t="s">
        <v>209</v>
      </c>
      <c r="AX10" s="387" t="s">
        <v>209</v>
      </c>
      <c r="AY10" s="387" t="s">
        <v>793</v>
      </c>
      <c r="AZ10" s="667" t="s">
        <v>370</v>
      </c>
      <c r="BA10" s="386" t="s">
        <v>370</v>
      </c>
      <c r="BB10" s="387" t="s">
        <v>209</v>
      </c>
      <c r="BC10" s="387" t="s">
        <v>209</v>
      </c>
      <c r="BD10" s="457" t="s">
        <v>209</v>
      </c>
      <c r="BE10" s="457" t="s">
        <v>209</v>
      </c>
      <c r="BF10" s="457" t="s">
        <v>793</v>
      </c>
      <c r="BG10" s="386" t="s">
        <v>370</v>
      </c>
      <c r="BH10" s="386" t="s">
        <v>370</v>
      </c>
      <c r="BI10" s="387" t="s">
        <v>209</v>
      </c>
      <c r="BJ10" s="387" t="s">
        <v>793</v>
      </c>
      <c r="BK10" s="387" t="s">
        <v>209</v>
      </c>
      <c r="BL10" s="387" t="s">
        <v>209</v>
      </c>
      <c r="BM10" s="387" t="s">
        <v>209</v>
      </c>
      <c r="BN10" s="386" t="s">
        <v>370</v>
      </c>
      <c r="BO10" s="458"/>
      <c r="BP10" s="458"/>
      <c r="BQ10" s="386" t="s">
        <v>370</v>
      </c>
      <c r="BR10" s="457" t="s">
        <v>793</v>
      </c>
      <c r="BS10" s="387" t="s">
        <v>209</v>
      </c>
      <c r="BT10" s="457" t="s">
        <v>209</v>
      </c>
      <c r="BU10" s="457" t="s">
        <v>209</v>
      </c>
      <c r="BV10" s="457" t="s">
        <v>793</v>
      </c>
      <c r="BW10" s="386" t="s">
        <v>370</v>
      </c>
      <c r="BX10" s="386" t="s">
        <v>370</v>
      </c>
      <c r="BY10" s="388" t="s">
        <v>1047</v>
      </c>
      <c r="BZ10" s="387" t="s">
        <v>209</v>
      </c>
      <c r="CA10" s="387" t="s">
        <v>209</v>
      </c>
      <c r="CB10" s="387" t="s">
        <v>209</v>
      </c>
      <c r="CC10" s="457" t="s">
        <v>793</v>
      </c>
      <c r="CD10" s="387" t="s">
        <v>209</v>
      </c>
      <c r="CE10" s="386" t="s">
        <v>1010</v>
      </c>
      <c r="CF10" s="459"/>
      <c r="CH10" s="1">
        <f t="shared" si="3"/>
        <v>22</v>
      </c>
      <c r="CI10" s="1">
        <f t="shared" si="4"/>
        <v>9</v>
      </c>
      <c r="CJ10" s="1">
        <f t="shared" si="5"/>
        <v>0</v>
      </c>
      <c r="CK10" s="11">
        <f t="shared" si="9"/>
        <v>176</v>
      </c>
      <c r="CL10" s="2">
        <v>21</v>
      </c>
      <c r="CM10" s="1">
        <f t="shared" si="10"/>
        <v>20</v>
      </c>
      <c r="CN10" s="1">
        <f t="shared" si="6"/>
        <v>9</v>
      </c>
      <c r="CO10" s="1">
        <f t="shared" si="7"/>
        <v>1</v>
      </c>
      <c r="CP10" s="11">
        <f t="shared" si="11"/>
        <v>160</v>
      </c>
      <c r="CR10" s="725"/>
      <c r="CS10" s="736" t="s">
        <v>980</v>
      </c>
      <c r="CT10" s="739" t="s">
        <v>1098</v>
      </c>
      <c r="CU10" s="593" t="s">
        <v>1093</v>
      </c>
      <c r="CV10" s="594">
        <v>41640</v>
      </c>
      <c r="CW10" s="595">
        <v>41670</v>
      </c>
      <c r="CX10" s="595">
        <v>41734</v>
      </c>
      <c r="CY10" s="595">
        <v>41760</v>
      </c>
      <c r="CZ10" s="595">
        <v>41790</v>
      </c>
      <c r="DA10" s="595"/>
      <c r="DB10" s="595">
        <v>41888</v>
      </c>
      <c r="DC10" s="596">
        <v>41913</v>
      </c>
      <c r="DD10" s="597"/>
      <c r="DE10" s="758" t="s">
        <v>1104</v>
      </c>
    </row>
    <row r="11" spans="1:109">
      <c r="A11" s="11">
        <v>10</v>
      </c>
      <c r="B11" s="1" t="s">
        <v>205</v>
      </c>
      <c r="C11" s="1">
        <f t="shared" si="0"/>
        <v>17</v>
      </c>
      <c r="D11" s="386">
        <f t="shared" si="12"/>
        <v>43359</v>
      </c>
      <c r="E11" s="457">
        <f t="shared" si="13"/>
        <v>43360</v>
      </c>
      <c r="F11" s="387">
        <f t="shared" si="14"/>
        <v>43361</v>
      </c>
      <c r="G11" s="457">
        <f t="shared" si="15"/>
        <v>43362</v>
      </c>
      <c r="H11" s="457">
        <f t="shared" si="16"/>
        <v>43363</v>
      </c>
      <c r="I11" s="457">
        <f t="shared" si="17"/>
        <v>43364</v>
      </c>
      <c r="J11" s="386">
        <f t="shared" si="18"/>
        <v>43365</v>
      </c>
      <c r="K11" s="386">
        <f t="shared" si="19"/>
        <v>43366</v>
      </c>
      <c r="L11" s="388">
        <f t="shared" si="20"/>
        <v>43367</v>
      </c>
      <c r="M11" s="387">
        <f t="shared" si="21"/>
        <v>43368</v>
      </c>
      <c r="N11" s="387">
        <f t="shared" si="22"/>
        <v>43369</v>
      </c>
      <c r="O11" s="387">
        <f t="shared" si="23"/>
        <v>43370</v>
      </c>
      <c r="P11" s="457">
        <f t="shared" si="24"/>
        <v>43371</v>
      </c>
      <c r="Q11" s="387">
        <f t="shared" si="25"/>
        <v>43372</v>
      </c>
      <c r="R11" s="386">
        <f t="shared" si="26"/>
        <v>43373</v>
      </c>
      <c r="S11" s="459"/>
      <c r="T11" s="388">
        <f t="shared" si="2"/>
        <v>43374</v>
      </c>
      <c r="U11" s="388">
        <f t="shared" si="2"/>
        <v>43375</v>
      </c>
      <c r="V11" s="388">
        <f t="shared" si="2"/>
        <v>43376</v>
      </c>
      <c r="W11" s="386">
        <f t="shared" si="2"/>
        <v>43377</v>
      </c>
      <c r="X11" s="386">
        <f t="shared" si="2"/>
        <v>43378</v>
      </c>
      <c r="Y11" s="386">
        <f t="shared" si="2"/>
        <v>43379</v>
      </c>
      <c r="Z11" s="386">
        <f t="shared" si="2"/>
        <v>43380</v>
      </c>
      <c r="AA11" s="387">
        <f t="shared" si="2"/>
        <v>43381</v>
      </c>
      <c r="AB11" s="387">
        <f t="shared" si="2"/>
        <v>43382</v>
      </c>
      <c r="AC11" s="387">
        <f t="shared" si="2"/>
        <v>43383</v>
      </c>
      <c r="AD11" s="387">
        <f t="shared" si="2"/>
        <v>43384</v>
      </c>
      <c r="AE11" s="387">
        <f t="shared" si="2"/>
        <v>43385</v>
      </c>
      <c r="AF11" s="387">
        <f t="shared" si="2"/>
        <v>43386</v>
      </c>
      <c r="AG11" s="386">
        <f t="shared" si="2"/>
        <v>43387</v>
      </c>
      <c r="AH11" s="387">
        <f t="shared" si="2"/>
        <v>43388</v>
      </c>
      <c r="AJ11" s="386" t="s">
        <v>370</v>
      </c>
      <c r="AK11" s="457" t="s">
        <v>793</v>
      </c>
      <c r="AL11" s="387" t="s">
        <v>209</v>
      </c>
      <c r="AM11" s="457" t="s">
        <v>209</v>
      </c>
      <c r="AN11" s="457" t="s">
        <v>209</v>
      </c>
      <c r="AO11" s="457" t="s">
        <v>793</v>
      </c>
      <c r="AP11" s="386" t="s">
        <v>370</v>
      </c>
      <c r="AQ11" s="386" t="s">
        <v>370</v>
      </c>
      <c r="AR11" s="388" t="s">
        <v>1047</v>
      </c>
      <c r="AS11" s="387" t="s">
        <v>209</v>
      </c>
      <c r="AT11" s="387" t="s">
        <v>209</v>
      </c>
      <c r="AU11" s="387" t="s">
        <v>209</v>
      </c>
      <c r="AV11" s="457" t="s">
        <v>793</v>
      </c>
      <c r="AW11" s="387" t="s">
        <v>209</v>
      </c>
      <c r="AX11" s="386" t="s">
        <v>1010</v>
      </c>
      <c r="AY11" s="459"/>
      <c r="AZ11" s="665" t="s">
        <v>1047</v>
      </c>
      <c r="BA11" s="388" t="s">
        <v>1047</v>
      </c>
      <c r="BB11" s="388" t="s">
        <v>1047</v>
      </c>
      <c r="BC11" s="386" t="s">
        <v>370</v>
      </c>
      <c r="BD11" s="386" t="s">
        <v>370</v>
      </c>
      <c r="BE11" s="386" t="s">
        <v>370</v>
      </c>
      <c r="BF11" s="386" t="s">
        <v>370</v>
      </c>
      <c r="BG11" s="387" t="s">
        <v>209</v>
      </c>
      <c r="BH11" s="387" t="s">
        <v>209</v>
      </c>
      <c r="BI11" s="387" t="s">
        <v>209</v>
      </c>
      <c r="BJ11" s="387" t="s">
        <v>209</v>
      </c>
      <c r="BK11" s="387" t="s">
        <v>793</v>
      </c>
      <c r="BL11" s="387" t="s">
        <v>209</v>
      </c>
      <c r="BM11" s="386" t="s">
        <v>370</v>
      </c>
      <c r="BN11" s="387" t="s">
        <v>209</v>
      </c>
      <c r="BO11" s="458"/>
      <c r="BP11" s="458"/>
      <c r="BQ11" s="387" t="s">
        <v>209</v>
      </c>
      <c r="BR11" s="457" t="s">
        <v>209</v>
      </c>
      <c r="BS11" s="457" t="s">
        <v>209</v>
      </c>
      <c r="BT11" s="457" t="s">
        <v>793</v>
      </c>
      <c r="BU11" s="386" t="s">
        <v>370</v>
      </c>
      <c r="BV11" s="386" t="s">
        <v>370</v>
      </c>
      <c r="BW11" s="457" t="s">
        <v>209</v>
      </c>
      <c r="BX11" s="457" t="s">
        <v>209</v>
      </c>
      <c r="BY11" s="457" t="s">
        <v>209</v>
      </c>
      <c r="BZ11" s="457" t="s">
        <v>209</v>
      </c>
      <c r="CA11" s="457" t="s">
        <v>793</v>
      </c>
      <c r="CB11" s="386" t="s">
        <v>370</v>
      </c>
      <c r="CC11" s="386" t="s">
        <v>370</v>
      </c>
      <c r="CD11" s="457" t="s">
        <v>793</v>
      </c>
      <c r="CE11" s="457" t="s">
        <v>793</v>
      </c>
      <c r="CF11" s="457" t="s">
        <v>209</v>
      </c>
      <c r="CH11" s="1">
        <f t="shared" si="3"/>
        <v>17</v>
      </c>
      <c r="CI11" s="1">
        <f t="shared" si="4"/>
        <v>9</v>
      </c>
      <c r="CJ11" s="1">
        <f t="shared" si="5"/>
        <v>4</v>
      </c>
      <c r="CK11" s="11">
        <f t="shared" si="9"/>
        <v>136</v>
      </c>
      <c r="CL11" s="2">
        <v>18</v>
      </c>
      <c r="CM11" s="1">
        <f t="shared" si="10"/>
        <v>19</v>
      </c>
      <c r="CN11" s="1">
        <f t="shared" si="6"/>
        <v>9</v>
      </c>
      <c r="CO11" s="1">
        <f t="shared" si="7"/>
        <v>3</v>
      </c>
      <c r="CP11" s="11">
        <f t="shared" si="11"/>
        <v>152</v>
      </c>
      <c r="CR11" s="725"/>
      <c r="CS11" s="737"/>
      <c r="CT11" s="740"/>
      <c r="CU11" s="558" t="s">
        <v>1094</v>
      </c>
      <c r="CV11" s="570">
        <v>41640</v>
      </c>
      <c r="CW11" s="584">
        <v>41676</v>
      </c>
      <c r="CX11" s="584">
        <v>41736</v>
      </c>
      <c r="CY11" s="584">
        <v>41762</v>
      </c>
      <c r="CZ11" s="584">
        <v>41792</v>
      </c>
      <c r="DA11" s="584"/>
      <c r="DB11" s="584">
        <v>41890</v>
      </c>
      <c r="DC11" s="577">
        <v>41919</v>
      </c>
      <c r="DD11" s="556"/>
      <c r="DE11" s="742"/>
    </row>
    <row r="12" spans="1:109" ht="12" customHeight="1">
      <c r="A12" s="11">
        <v>11</v>
      </c>
      <c r="B12" s="1" t="s">
        <v>206</v>
      </c>
      <c r="C12" s="1">
        <f t="shared" si="0"/>
        <v>23</v>
      </c>
      <c r="D12" s="387">
        <f t="shared" si="12"/>
        <v>43389</v>
      </c>
      <c r="E12" s="457">
        <f t="shared" si="13"/>
        <v>43390</v>
      </c>
      <c r="F12" s="457">
        <f t="shared" si="14"/>
        <v>43391</v>
      </c>
      <c r="G12" s="457">
        <f t="shared" si="15"/>
        <v>43392</v>
      </c>
      <c r="H12" s="386">
        <f t="shared" si="16"/>
        <v>43393</v>
      </c>
      <c r="I12" s="386">
        <f t="shared" si="17"/>
        <v>43394</v>
      </c>
      <c r="J12" s="457">
        <f t="shared" si="18"/>
        <v>43395</v>
      </c>
      <c r="K12" s="457">
        <f t="shared" si="19"/>
        <v>43396</v>
      </c>
      <c r="L12" s="457">
        <f t="shared" si="20"/>
        <v>43397</v>
      </c>
      <c r="M12" s="457">
        <f t="shared" si="21"/>
        <v>43398</v>
      </c>
      <c r="N12" s="457">
        <f t="shared" si="22"/>
        <v>43399</v>
      </c>
      <c r="O12" s="386">
        <f t="shared" si="23"/>
        <v>43400</v>
      </c>
      <c r="P12" s="386">
        <f t="shared" si="24"/>
        <v>43401</v>
      </c>
      <c r="Q12" s="457">
        <f t="shared" si="25"/>
        <v>43402</v>
      </c>
      <c r="R12" s="457">
        <f t="shared" si="26"/>
        <v>43403</v>
      </c>
      <c r="S12" s="457">
        <f>DATE($B$1,$A11,S$15)</f>
        <v>43404</v>
      </c>
      <c r="T12" s="457">
        <f t="shared" si="2"/>
        <v>43405</v>
      </c>
      <c r="U12" s="457">
        <f t="shared" si="2"/>
        <v>43406</v>
      </c>
      <c r="V12" s="386">
        <f t="shared" si="2"/>
        <v>43407</v>
      </c>
      <c r="W12" s="386">
        <f t="shared" si="2"/>
        <v>43408</v>
      </c>
      <c r="X12" s="457">
        <f t="shared" si="2"/>
        <v>43409</v>
      </c>
      <c r="Y12" s="457">
        <f t="shared" si="2"/>
        <v>43410</v>
      </c>
      <c r="Z12" s="457">
        <f t="shared" si="2"/>
        <v>43411</v>
      </c>
      <c r="AA12" s="457">
        <f t="shared" si="2"/>
        <v>43412</v>
      </c>
      <c r="AB12" s="457">
        <f t="shared" si="2"/>
        <v>43413</v>
      </c>
      <c r="AC12" s="386">
        <f t="shared" si="2"/>
        <v>43414</v>
      </c>
      <c r="AD12" s="386">
        <f t="shared" si="2"/>
        <v>43415</v>
      </c>
      <c r="AE12" s="387">
        <f t="shared" si="2"/>
        <v>43416</v>
      </c>
      <c r="AF12" s="387">
        <f t="shared" si="2"/>
        <v>43417</v>
      </c>
      <c r="AG12" s="387">
        <f t="shared" si="2"/>
        <v>43418</v>
      </c>
      <c r="AH12" s="387">
        <f t="shared" si="2"/>
        <v>43419</v>
      </c>
      <c r="AJ12" s="387" t="s">
        <v>209</v>
      </c>
      <c r="AK12" s="457" t="s">
        <v>209</v>
      </c>
      <c r="AL12" s="457" t="s">
        <v>209</v>
      </c>
      <c r="AM12" s="457" t="s">
        <v>793</v>
      </c>
      <c r="AN12" s="386" t="s">
        <v>370</v>
      </c>
      <c r="AO12" s="386" t="s">
        <v>370</v>
      </c>
      <c r="AP12" s="457" t="s">
        <v>209</v>
      </c>
      <c r="AQ12" s="457" t="s">
        <v>209</v>
      </c>
      <c r="AR12" s="457" t="s">
        <v>209</v>
      </c>
      <c r="AS12" s="457" t="s">
        <v>209</v>
      </c>
      <c r="AT12" s="457" t="s">
        <v>793</v>
      </c>
      <c r="AU12" s="386" t="s">
        <v>370</v>
      </c>
      <c r="AV12" s="386" t="s">
        <v>370</v>
      </c>
      <c r="AW12" s="457" t="s">
        <v>793</v>
      </c>
      <c r="AX12" s="457" t="s">
        <v>793</v>
      </c>
      <c r="AY12" s="457" t="s">
        <v>209</v>
      </c>
      <c r="AZ12" s="668" t="s">
        <v>209</v>
      </c>
      <c r="BA12" s="457" t="s">
        <v>793</v>
      </c>
      <c r="BB12" s="386" t="s">
        <v>370</v>
      </c>
      <c r="BC12" s="386" t="s">
        <v>370</v>
      </c>
      <c r="BD12" s="457" t="s">
        <v>209</v>
      </c>
      <c r="BE12" s="457" t="s">
        <v>209</v>
      </c>
      <c r="BF12" s="457" t="s">
        <v>209</v>
      </c>
      <c r="BG12" s="457" t="s">
        <v>209</v>
      </c>
      <c r="BH12" s="457" t="s">
        <v>793</v>
      </c>
      <c r="BI12" s="386" t="s">
        <v>370</v>
      </c>
      <c r="BJ12" s="386" t="s">
        <v>370</v>
      </c>
      <c r="BK12" s="387" t="s">
        <v>209</v>
      </c>
      <c r="BL12" s="387" t="s">
        <v>209</v>
      </c>
      <c r="BM12" s="387" t="s">
        <v>209</v>
      </c>
      <c r="BN12" s="387" t="s">
        <v>209</v>
      </c>
      <c r="BO12" s="458"/>
      <c r="BP12" s="458"/>
      <c r="BQ12" s="457" t="s">
        <v>793</v>
      </c>
      <c r="BR12" s="386" t="s">
        <v>370</v>
      </c>
      <c r="BS12" s="386" t="s">
        <v>370</v>
      </c>
      <c r="BT12" s="457" t="s">
        <v>209</v>
      </c>
      <c r="BU12" s="457" t="s">
        <v>209</v>
      </c>
      <c r="BV12" s="457" t="s">
        <v>209</v>
      </c>
      <c r="BW12" s="457" t="s">
        <v>209</v>
      </c>
      <c r="BX12" s="457" t="s">
        <v>793</v>
      </c>
      <c r="BY12" s="386" t="s">
        <v>370</v>
      </c>
      <c r="BZ12" s="386" t="s">
        <v>370</v>
      </c>
      <c r="CA12" s="459" t="s">
        <v>209</v>
      </c>
      <c r="CB12" s="459" t="s">
        <v>209</v>
      </c>
      <c r="CC12" s="457" t="s">
        <v>209</v>
      </c>
      <c r="CD12" s="459" t="s">
        <v>209</v>
      </c>
      <c r="CE12" s="457" t="s">
        <v>793</v>
      </c>
      <c r="CF12" s="457"/>
      <c r="CH12" s="1">
        <f t="shared" si="3"/>
        <v>23</v>
      </c>
      <c r="CI12" s="1">
        <f t="shared" si="4"/>
        <v>8</v>
      </c>
      <c r="CJ12" s="1">
        <f t="shared" si="5"/>
        <v>0</v>
      </c>
      <c r="CK12" s="11">
        <f t="shared" si="9"/>
        <v>184</v>
      </c>
      <c r="CL12" s="2">
        <v>22</v>
      </c>
      <c r="CM12" s="1">
        <f t="shared" si="10"/>
        <v>22</v>
      </c>
      <c r="CN12" s="1">
        <f t="shared" si="6"/>
        <v>8</v>
      </c>
      <c r="CO12" s="1">
        <f t="shared" si="7"/>
        <v>0</v>
      </c>
      <c r="CP12" s="11">
        <f t="shared" si="11"/>
        <v>176</v>
      </c>
      <c r="CR12" s="725"/>
      <c r="CS12" s="737"/>
      <c r="CT12" s="740"/>
      <c r="CU12" s="559" t="s">
        <v>195</v>
      </c>
      <c r="CV12" s="571">
        <f t="shared" ref="CV12:DC12" si="28">CV11-CV10+1</f>
        <v>1</v>
      </c>
      <c r="CW12" s="585">
        <f t="shared" si="28"/>
        <v>7</v>
      </c>
      <c r="CX12" s="585">
        <f t="shared" si="28"/>
        <v>3</v>
      </c>
      <c r="CY12" s="585">
        <f t="shared" si="28"/>
        <v>3</v>
      </c>
      <c r="CZ12" s="585">
        <f t="shared" si="28"/>
        <v>3</v>
      </c>
      <c r="DA12" s="585"/>
      <c r="DB12" s="585">
        <f t="shared" si="28"/>
        <v>3</v>
      </c>
      <c r="DC12" s="578">
        <f t="shared" si="28"/>
        <v>7</v>
      </c>
      <c r="DD12" s="557">
        <f>SUM(CV12:DC12)</f>
        <v>27</v>
      </c>
      <c r="DE12" s="742"/>
    </row>
    <row r="13" spans="1:109" ht="12" customHeight="1">
      <c r="A13" s="11">
        <v>12</v>
      </c>
      <c r="B13" s="1" t="s">
        <v>207</v>
      </c>
      <c r="C13" s="1">
        <f t="shared" si="0"/>
        <v>21</v>
      </c>
      <c r="D13" s="457">
        <f t="shared" si="12"/>
        <v>43420</v>
      </c>
      <c r="E13" s="386">
        <f t="shared" si="13"/>
        <v>43421</v>
      </c>
      <c r="F13" s="386">
        <f t="shared" si="14"/>
        <v>43422</v>
      </c>
      <c r="G13" s="457">
        <f t="shared" si="15"/>
        <v>43423</v>
      </c>
      <c r="H13" s="457">
        <f t="shared" si="16"/>
        <v>43424</v>
      </c>
      <c r="I13" s="457">
        <f t="shared" si="17"/>
        <v>43425</v>
      </c>
      <c r="J13" s="457">
        <f t="shared" si="18"/>
        <v>43426</v>
      </c>
      <c r="K13" s="457">
        <f t="shared" si="19"/>
        <v>43427</v>
      </c>
      <c r="L13" s="386">
        <f t="shared" si="20"/>
        <v>43428</v>
      </c>
      <c r="M13" s="386">
        <f t="shared" si="21"/>
        <v>43429</v>
      </c>
      <c r="N13" s="459">
        <f t="shared" si="22"/>
        <v>43430</v>
      </c>
      <c r="O13" s="459">
        <f t="shared" si="23"/>
        <v>43431</v>
      </c>
      <c r="P13" s="457">
        <f t="shared" si="24"/>
        <v>43432</v>
      </c>
      <c r="Q13" s="459">
        <f t="shared" si="25"/>
        <v>43433</v>
      </c>
      <c r="R13" s="457">
        <f t="shared" si="26"/>
        <v>43434</v>
      </c>
      <c r="S13" s="457"/>
      <c r="T13" s="386">
        <f t="shared" si="2"/>
        <v>43435</v>
      </c>
      <c r="U13" s="386">
        <f t="shared" si="2"/>
        <v>43436</v>
      </c>
      <c r="V13" s="457">
        <f t="shared" si="2"/>
        <v>43437</v>
      </c>
      <c r="W13" s="457">
        <f t="shared" si="2"/>
        <v>43438</v>
      </c>
      <c r="X13" s="457">
        <f t="shared" si="2"/>
        <v>43439</v>
      </c>
      <c r="Y13" s="457">
        <f t="shared" si="2"/>
        <v>43440</v>
      </c>
      <c r="Z13" s="457">
        <f t="shared" si="2"/>
        <v>43441</v>
      </c>
      <c r="AA13" s="386">
        <f t="shared" si="2"/>
        <v>43442</v>
      </c>
      <c r="AB13" s="386">
        <f t="shared" si="2"/>
        <v>43443</v>
      </c>
      <c r="AC13" s="387">
        <f t="shared" si="2"/>
        <v>43444</v>
      </c>
      <c r="AD13" s="387">
        <f t="shared" si="2"/>
        <v>43445</v>
      </c>
      <c r="AE13" s="387">
        <f t="shared" si="2"/>
        <v>43446</v>
      </c>
      <c r="AF13" s="387">
        <f t="shared" si="2"/>
        <v>43447</v>
      </c>
      <c r="AG13" s="387">
        <f t="shared" si="2"/>
        <v>43448</v>
      </c>
      <c r="AH13" s="386">
        <f t="shared" si="2"/>
        <v>43449</v>
      </c>
      <c r="AI13" s="3"/>
      <c r="AJ13" s="457" t="s">
        <v>793</v>
      </c>
      <c r="AK13" s="386" t="s">
        <v>370</v>
      </c>
      <c r="AL13" s="386" t="s">
        <v>370</v>
      </c>
      <c r="AM13" s="457" t="s">
        <v>209</v>
      </c>
      <c r="AN13" s="457" t="s">
        <v>209</v>
      </c>
      <c r="AO13" s="457" t="s">
        <v>209</v>
      </c>
      <c r="AP13" s="457" t="s">
        <v>209</v>
      </c>
      <c r="AQ13" s="457" t="s">
        <v>793</v>
      </c>
      <c r="AR13" s="386" t="s">
        <v>370</v>
      </c>
      <c r="AS13" s="386" t="s">
        <v>370</v>
      </c>
      <c r="AT13" s="459" t="s">
        <v>209</v>
      </c>
      <c r="AU13" s="459" t="s">
        <v>209</v>
      </c>
      <c r="AV13" s="457" t="s">
        <v>209</v>
      </c>
      <c r="AW13" s="459" t="s">
        <v>209</v>
      </c>
      <c r="AX13" s="457" t="s">
        <v>793</v>
      </c>
      <c r="AY13" s="457"/>
      <c r="AZ13" s="667" t="s">
        <v>370</v>
      </c>
      <c r="BA13" s="386" t="s">
        <v>370</v>
      </c>
      <c r="BB13" s="457" t="s">
        <v>209</v>
      </c>
      <c r="BC13" s="457" t="s">
        <v>209</v>
      </c>
      <c r="BD13" s="457" t="s">
        <v>209</v>
      </c>
      <c r="BE13" s="457" t="s">
        <v>209</v>
      </c>
      <c r="BF13" s="457" t="s">
        <v>793</v>
      </c>
      <c r="BG13" s="386" t="s">
        <v>370</v>
      </c>
      <c r="BH13" s="386" t="s">
        <v>370</v>
      </c>
      <c r="BI13" s="387" t="s">
        <v>209</v>
      </c>
      <c r="BJ13" s="387" t="s">
        <v>209</v>
      </c>
      <c r="BK13" s="387" t="s">
        <v>209</v>
      </c>
      <c r="BL13" s="387" t="s">
        <v>209</v>
      </c>
      <c r="BM13" s="387" t="s">
        <v>793</v>
      </c>
      <c r="BN13" s="386" t="s">
        <v>370</v>
      </c>
      <c r="BO13" s="458"/>
      <c r="BP13" s="458"/>
      <c r="BQ13" s="386" t="s">
        <v>370</v>
      </c>
      <c r="BR13" s="387" t="s">
        <v>209</v>
      </c>
      <c r="BS13" s="387" t="s">
        <v>209</v>
      </c>
      <c r="BT13" s="387" t="s">
        <v>209</v>
      </c>
      <c r="BU13" s="387" t="s">
        <v>209</v>
      </c>
      <c r="BV13" s="387" t="s">
        <v>793</v>
      </c>
      <c r="BW13" s="386" t="s">
        <v>370</v>
      </c>
      <c r="BX13" s="386" t="s">
        <v>370</v>
      </c>
      <c r="BY13" s="387" t="s">
        <v>209</v>
      </c>
      <c r="BZ13" s="387" t="s">
        <v>209</v>
      </c>
      <c r="CA13" s="387" t="s">
        <v>209</v>
      </c>
      <c r="CB13" s="387" t="s">
        <v>793</v>
      </c>
      <c r="CC13" s="387" t="s">
        <v>209</v>
      </c>
      <c r="CD13" s="387" t="s">
        <v>209</v>
      </c>
      <c r="CE13" s="386" t="s">
        <v>370</v>
      </c>
      <c r="CF13" s="386" t="s">
        <v>1010</v>
      </c>
      <c r="CH13" s="1">
        <f t="shared" si="3"/>
        <v>21</v>
      </c>
      <c r="CI13" s="1">
        <f t="shared" si="4"/>
        <v>9</v>
      </c>
      <c r="CJ13" s="1">
        <f t="shared" si="5"/>
        <v>0</v>
      </c>
      <c r="CK13" s="11">
        <f t="shared" si="9"/>
        <v>168</v>
      </c>
      <c r="CL13" s="2">
        <v>21</v>
      </c>
      <c r="CM13" s="1">
        <f t="shared" si="10"/>
        <v>21</v>
      </c>
      <c r="CN13" s="1">
        <f t="shared" si="6"/>
        <v>10</v>
      </c>
      <c r="CO13" s="1">
        <f t="shared" si="7"/>
        <v>0</v>
      </c>
      <c r="CP13" s="11">
        <f t="shared" si="11"/>
        <v>168</v>
      </c>
      <c r="CR13" s="725"/>
      <c r="CS13" s="737"/>
      <c r="CT13" s="744" t="s">
        <v>1105</v>
      </c>
      <c r="CU13" s="560">
        <v>1</v>
      </c>
      <c r="CV13" s="572"/>
      <c r="CW13" s="586">
        <v>41665</v>
      </c>
      <c r="CX13" s="586">
        <v>41736</v>
      </c>
      <c r="CY13" s="586">
        <v>41763</v>
      </c>
      <c r="CZ13" s="586"/>
      <c r="DA13" s="586"/>
      <c r="DB13" s="586"/>
      <c r="DC13" s="579">
        <v>41910</v>
      </c>
      <c r="DD13" s="555"/>
      <c r="DE13" s="742"/>
    </row>
    <row r="14" spans="1:109">
      <c r="A14" s="373" t="s">
        <v>794</v>
      </c>
      <c r="B14" s="1">
        <f>SUM(C2:C13)</f>
        <v>249</v>
      </c>
      <c r="C14" s="372" t="str">
        <f>B1&amp;"年12月"</f>
        <v>2018年12月</v>
      </c>
      <c r="D14" s="386">
        <f t="shared" si="12"/>
        <v>43450</v>
      </c>
      <c r="E14" s="387">
        <f t="shared" si="13"/>
        <v>43451</v>
      </c>
      <c r="F14" s="387">
        <f t="shared" si="14"/>
        <v>43452</v>
      </c>
      <c r="G14" s="387">
        <f t="shared" si="15"/>
        <v>43453</v>
      </c>
      <c r="H14" s="387">
        <f t="shared" si="16"/>
        <v>43454</v>
      </c>
      <c r="I14" s="387">
        <f t="shared" si="17"/>
        <v>43455</v>
      </c>
      <c r="J14" s="386">
        <f t="shared" si="18"/>
        <v>43456</v>
      </c>
      <c r="K14" s="386">
        <f t="shared" si="19"/>
        <v>43457</v>
      </c>
      <c r="L14" s="387">
        <f t="shared" si="20"/>
        <v>43458</v>
      </c>
      <c r="M14" s="387">
        <f t="shared" si="21"/>
        <v>43459</v>
      </c>
      <c r="N14" s="387">
        <f t="shared" si="22"/>
        <v>43460</v>
      </c>
      <c r="O14" s="387">
        <f t="shared" si="23"/>
        <v>43461</v>
      </c>
      <c r="P14" s="387">
        <f t="shared" si="24"/>
        <v>43462</v>
      </c>
      <c r="Q14" s="387">
        <f t="shared" si="25"/>
        <v>43463</v>
      </c>
      <c r="R14" s="386">
        <f t="shared" si="26"/>
        <v>43464</v>
      </c>
      <c r="S14" s="386">
        <f>DATE($B$1,$A13,S$15)</f>
        <v>43465</v>
      </c>
      <c r="T14" s="651"/>
      <c r="U14" s="651"/>
      <c r="V14" s="651"/>
      <c r="W14" s="651"/>
      <c r="X14" s="651"/>
      <c r="Y14" s="651"/>
      <c r="Z14" s="651"/>
      <c r="AA14" s="651"/>
      <c r="AB14" s="651"/>
      <c r="AC14" s="651"/>
      <c r="AD14" s="651"/>
      <c r="AE14" s="651"/>
      <c r="AF14" s="651"/>
      <c r="AG14" s="651"/>
      <c r="AH14" s="651"/>
      <c r="AJ14" s="386" t="s">
        <v>370</v>
      </c>
      <c r="AK14" s="387" t="s">
        <v>209</v>
      </c>
      <c r="AL14" s="387" t="s">
        <v>209</v>
      </c>
      <c r="AM14" s="387" t="s">
        <v>209</v>
      </c>
      <c r="AN14" s="387" t="s">
        <v>209</v>
      </c>
      <c r="AO14" s="387" t="s">
        <v>793</v>
      </c>
      <c r="AP14" s="386" t="s">
        <v>370</v>
      </c>
      <c r="AQ14" s="386" t="s">
        <v>370</v>
      </c>
      <c r="AR14" s="387" t="s">
        <v>209</v>
      </c>
      <c r="AS14" s="387" t="s">
        <v>209</v>
      </c>
      <c r="AT14" s="387" t="s">
        <v>209</v>
      </c>
      <c r="AU14" s="387" t="s">
        <v>793</v>
      </c>
      <c r="AV14" s="387" t="s">
        <v>209</v>
      </c>
      <c r="AW14" s="387" t="s">
        <v>209</v>
      </c>
      <c r="AX14" s="386" t="s">
        <v>370</v>
      </c>
      <c r="AY14" s="386" t="s">
        <v>1010</v>
      </c>
      <c r="AZ14" s="669"/>
      <c r="BA14" s="651"/>
      <c r="BB14" s="651"/>
      <c r="BC14" s="651"/>
      <c r="BD14" s="651"/>
      <c r="BE14" s="651"/>
      <c r="BF14" s="651"/>
      <c r="BG14" s="651"/>
      <c r="BH14" s="651"/>
      <c r="BI14" s="651"/>
      <c r="BJ14" s="651"/>
      <c r="BK14" s="651"/>
      <c r="BL14" s="651"/>
      <c r="BM14" s="651"/>
      <c r="BN14" s="651"/>
      <c r="BO14" s="458"/>
      <c r="BP14" s="458"/>
      <c r="BQ14" s="458"/>
      <c r="BR14" s="458"/>
      <c r="BS14" s="458"/>
      <c r="BT14" s="458"/>
      <c r="BU14" s="458"/>
      <c r="BV14" s="458"/>
      <c r="BW14" s="458"/>
      <c r="BX14" s="458"/>
      <c r="BY14" s="458"/>
      <c r="BZ14" s="458"/>
      <c r="CA14" s="458"/>
      <c r="CB14" s="458"/>
      <c r="CC14" s="458"/>
      <c r="CD14" s="458"/>
      <c r="CE14" s="458"/>
      <c r="CF14" s="458"/>
      <c r="CH14" s="1">
        <f>SUM(CH2:CH13)</f>
        <v>249</v>
      </c>
      <c r="CI14" s="1">
        <f>SUM(CI2:CI13)</f>
        <v>105</v>
      </c>
      <c r="CJ14" s="1">
        <f>SUM(CJ2:CJ13)</f>
        <v>11</v>
      </c>
      <c r="CK14" s="1">
        <f>SUM(CK2:CK13)</f>
        <v>1992</v>
      </c>
      <c r="CM14" s="1">
        <f>SUM(CM2:CM13)</f>
        <v>250</v>
      </c>
      <c r="CN14" s="1">
        <f>SUM(CN2:CN13)</f>
        <v>104</v>
      </c>
      <c r="CO14" s="1">
        <f>SUM(CO2:CO13)</f>
        <v>11</v>
      </c>
      <c r="CP14" s="1">
        <f>SUM(CP2:CP13)</f>
        <v>2000</v>
      </c>
      <c r="CR14" s="725"/>
      <c r="CS14" s="737"/>
      <c r="CT14" s="745"/>
      <c r="CU14" s="561">
        <v>2</v>
      </c>
      <c r="CV14" s="573"/>
      <c r="CW14" s="584">
        <v>41678</v>
      </c>
      <c r="CX14" s="584"/>
      <c r="CY14" s="584"/>
      <c r="CZ14" s="584"/>
      <c r="DA14" s="584"/>
      <c r="DB14" s="584"/>
      <c r="DC14" s="577">
        <v>41923</v>
      </c>
      <c r="DD14" s="556"/>
      <c r="DE14" s="742"/>
    </row>
    <row r="15" spans="1:10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  <c r="CR15" s="725"/>
      <c r="CS15" s="737"/>
      <c r="CT15" s="745"/>
      <c r="CU15" s="561">
        <v>3</v>
      </c>
      <c r="CV15" s="573"/>
      <c r="CW15" s="584"/>
      <c r="CX15" s="584"/>
      <c r="CY15" s="584"/>
      <c r="CZ15" s="584"/>
      <c r="DA15" s="584"/>
      <c r="DB15" s="584"/>
      <c r="DC15" s="577"/>
      <c r="DD15" s="556"/>
      <c r="DE15" s="742"/>
    </row>
    <row r="16" spans="1:109" ht="12.75" customHeight="1" thickBot="1">
      <c r="CR16" s="725"/>
      <c r="CS16" s="738"/>
      <c r="CT16" s="746"/>
      <c r="CU16" s="588" t="s">
        <v>195</v>
      </c>
      <c r="CV16" s="589">
        <f t="shared" ref="CV16:DC16" si="29">COUNT(CV13:CV15)</f>
        <v>0</v>
      </c>
      <c r="CW16" s="590">
        <f t="shared" si="29"/>
        <v>2</v>
      </c>
      <c r="CX16" s="590">
        <f t="shared" si="29"/>
        <v>1</v>
      </c>
      <c r="CY16" s="590">
        <f t="shared" si="29"/>
        <v>1</v>
      </c>
      <c r="CZ16" s="590">
        <f t="shared" si="29"/>
        <v>0</v>
      </c>
      <c r="DA16" s="590"/>
      <c r="DB16" s="590">
        <f t="shared" si="29"/>
        <v>0</v>
      </c>
      <c r="DC16" s="591">
        <f t="shared" si="29"/>
        <v>2</v>
      </c>
      <c r="DD16" s="592">
        <f>SUM(CV16:DC16)</f>
        <v>6</v>
      </c>
      <c r="DE16" s="743"/>
    </row>
    <row r="17" spans="1:109" ht="12.75" customHeight="1" thickTop="1">
      <c r="A17" s="376" t="s">
        <v>800</v>
      </c>
      <c r="B17" s="377" t="s">
        <v>801</v>
      </c>
      <c r="C17" s="376" t="s">
        <v>932</v>
      </c>
      <c r="AH17" s="2"/>
      <c r="CR17" s="725"/>
      <c r="CS17" s="747" t="s">
        <v>1099</v>
      </c>
      <c r="CT17" s="748"/>
      <c r="CU17" s="593" t="s">
        <v>1093</v>
      </c>
      <c r="CV17" s="594">
        <v>41636</v>
      </c>
      <c r="CW17" s="595">
        <v>41665</v>
      </c>
      <c r="CX17" s="595">
        <v>41733</v>
      </c>
      <c r="CY17" s="595">
        <v>41759</v>
      </c>
      <c r="CZ17" s="595">
        <v>41790</v>
      </c>
      <c r="DA17" s="595"/>
      <c r="DB17" s="595">
        <v>41888</v>
      </c>
      <c r="DC17" s="596">
        <v>41912</v>
      </c>
      <c r="DD17" s="597"/>
      <c r="DE17" s="753" t="s">
        <v>1106</v>
      </c>
    </row>
    <row r="18" spans="1:109" ht="12" customHeight="1">
      <c r="A18" s="376" t="s">
        <v>804</v>
      </c>
      <c r="B18" s="378" t="s">
        <v>805</v>
      </c>
      <c r="C18" s="376" t="s">
        <v>932</v>
      </c>
      <c r="AH18" s="2"/>
      <c r="CR18" s="725"/>
      <c r="CS18" s="749"/>
      <c r="CT18" s="750"/>
      <c r="CU18" s="558" t="s">
        <v>1094</v>
      </c>
      <c r="CV18" s="570">
        <v>41640</v>
      </c>
      <c r="CW18" s="584">
        <v>41674</v>
      </c>
      <c r="CX18" s="584">
        <v>41735</v>
      </c>
      <c r="CY18" s="584">
        <v>41763</v>
      </c>
      <c r="CZ18" s="584">
        <v>41792</v>
      </c>
      <c r="DA18" s="584"/>
      <c r="DB18" s="584">
        <v>41890</v>
      </c>
      <c r="DC18" s="577">
        <v>41917</v>
      </c>
      <c r="DD18" s="556"/>
      <c r="DE18" s="742"/>
    </row>
    <row r="19" spans="1:109" ht="12.75" thickBot="1">
      <c r="A19" s="376" t="s">
        <v>806</v>
      </c>
      <c r="B19" s="378" t="s">
        <v>807</v>
      </c>
      <c r="C19" s="379" t="s">
        <v>932</v>
      </c>
      <c r="M19" s="157"/>
      <c r="AH19" s="2"/>
      <c r="CR19" s="726"/>
      <c r="CS19" s="751"/>
      <c r="CT19" s="752"/>
      <c r="CU19" s="564" t="s">
        <v>195</v>
      </c>
      <c r="CV19" s="574">
        <f t="shared" ref="CV19:DC19" si="30">CV18-CV17+1</f>
        <v>5</v>
      </c>
      <c r="CW19" s="587">
        <f t="shared" si="30"/>
        <v>10</v>
      </c>
      <c r="CX19" s="587">
        <f t="shared" si="30"/>
        <v>3</v>
      </c>
      <c r="CY19" s="587">
        <f t="shared" si="30"/>
        <v>5</v>
      </c>
      <c r="CZ19" s="587">
        <f t="shared" si="30"/>
        <v>3</v>
      </c>
      <c r="DA19" s="587"/>
      <c r="DB19" s="587">
        <f t="shared" si="30"/>
        <v>3</v>
      </c>
      <c r="DC19" s="580">
        <f t="shared" si="30"/>
        <v>6</v>
      </c>
      <c r="DD19" s="565">
        <f>SUM(CV19:DC19)</f>
        <v>35</v>
      </c>
      <c r="DE19" s="754"/>
    </row>
    <row r="20" spans="1:109" ht="12" customHeight="1">
      <c r="A20" s="376" t="s">
        <v>1022</v>
      </c>
      <c r="B20" s="378" t="s">
        <v>1023</v>
      </c>
      <c r="C20" s="379" t="s">
        <v>932</v>
      </c>
      <c r="L20" s="18"/>
      <c r="AH20" s="2"/>
      <c r="CR20" s="724">
        <v>2015</v>
      </c>
      <c r="CS20" s="727" t="s">
        <v>1095</v>
      </c>
      <c r="CT20" s="728"/>
      <c r="CU20" s="562" t="s">
        <v>1093</v>
      </c>
      <c r="CV20" s="598">
        <v>42005</v>
      </c>
      <c r="CW20" s="583">
        <v>42054</v>
      </c>
      <c r="CX20" s="583">
        <v>42099</v>
      </c>
      <c r="CY20" s="583">
        <v>42125</v>
      </c>
      <c r="CZ20" s="583">
        <v>42175</v>
      </c>
      <c r="DA20" s="583"/>
      <c r="DB20" s="583">
        <v>42274</v>
      </c>
      <c r="DC20" s="576">
        <v>42278</v>
      </c>
      <c r="DD20" s="563"/>
      <c r="DE20" s="733" t="s">
        <v>1103</v>
      </c>
    </row>
    <row r="21" spans="1:109">
      <c r="A21" s="376" t="s">
        <v>1024</v>
      </c>
      <c r="B21" s="378" t="s">
        <v>1025</v>
      </c>
      <c r="C21" s="379" t="s">
        <v>932</v>
      </c>
      <c r="AH21" s="2"/>
      <c r="CR21" s="725"/>
      <c r="CS21" s="729"/>
      <c r="CT21" s="730"/>
      <c r="CU21" s="558" t="s">
        <v>1094</v>
      </c>
      <c r="CV21" s="573">
        <v>42005</v>
      </c>
      <c r="CW21" s="584">
        <v>42056</v>
      </c>
      <c r="CX21" s="584">
        <v>42099</v>
      </c>
      <c r="CY21" s="584">
        <v>42125</v>
      </c>
      <c r="CZ21" s="584">
        <v>42175</v>
      </c>
      <c r="DA21" s="584"/>
      <c r="DB21" s="584">
        <v>42274</v>
      </c>
      <c r="DC21" s="577">
        <v>42280</v>
      </c>
      <c r="DD21" s="556"/>
      <c r="DE21" s="734"/>
    </row>
    <row r="22" spans="1:109" ht="12" customHeight="1" thickBot="1">
      <c r="A22" s="376" t="s">
        <v>0</v>
      </c>
      <c r="B22" s="378" t="s">
        <v>1</v>
      </c>
      <c r="C22" s="379" t="s">
        <v>932</v>
      </c>
      <c r="AH22" s="2"/>
      <c r="CR22" s="725"/>
      <c r="CS22" s="731"/>
      <c r="CT22" s="732"/>
      <c r="CU22" s="588" t="s">
        <v>195</v>
      </c>
      <c r="CV22" s="589">
        <f t="shared" ref="CV22:DC22" si="31">CV21-CV20+1</f>
        <v>1</v>
      </c>
      <c r="CW22" s="590">
        <f t="shared" si="31"/>
        <v>3</v>
      </c>
      <c r="CX22" s="590">
        <f t="shared" si="31"/>
        <v>1</v>
      </c>
      <c r="CY22" s="590">
        <f t="shared" si="31"/>
        <v>1</v>
      </c>
      <c r="CZ22" s="590">
        <f t="shared" si="31"/>
        <v>1</v>
      </c>
      <c r="DA22" s="590"/>
      <c r="DB22" s="590">
        <f t="shared" si="31"/>
        <v>1</v>
      </c>
      <c r="DC22" s="591">
        <f t="shared" si="31"/>
        <v>3</v>
      </c>
      <c r="DD22" s="592">
        <f>SUM(CV22:DC22)</f>
        <v>11</v>
      </c>
      <c r="DE22" s="735"/>
    </row>
    <row r="23" spans="1:109" ht="12.75" customHeight="1" thickTop="1">
      <c r="A23" s="376" t="s">
        <v>988</v>
      </c>
      <c r="B23" s="378" t="s">
        <v>1026</v>
      </c>
      <c r="C23" s="379" t="s">
        <v>1009</v>
      </c>
      <c r="AH23" s="2"/>
      <c r="CR23" s="725"/>
      <c r="CS23" s="736" t="s">
        <v>980</v>
      </c>
      <c r="CT23" s="739" t="s">
        <v>1098</v>
      </c>
      <c r="CU23" s="593" t="s">
        <v>1093</v>
      </c>
      <c r="CV23" s="594">
        <v>42005</v>
      </c>
      <c r="CW23" s="595">
        <v>42053</v>
      </c>
      <c r="CX23" s="595">
        <v>42098</v>
      </c>
      <c r="CY23" s="595">
        <v>42125</v>
      </c>
      <c r="CZ23" s="595">
        <v>42175</v>
      </c>
      <c r="DA23" s="595">
        <v>42250</v>
      </c>
      <c r="DB23" s="595">
        <v>42273</v>
      </c>
      <c r="DC23" s="596">
        <v>42278</v>
      </c>
      <c r="DD23" s="597"/>
      <c r="DE23" s="758" t="s">
        <v>1102</v>
      </c>
    </row>
    <row r="24" spans="1:109">
      <c r="A24" s="376" t="s">
        <v>992</v>
      </c>
      <c r="B24" s="378" t="s">
        <v>993</v>
      </c>
      <c r="C24" s="379" t="s">
        <v>1009</v>
      </c>
      <c r="AH24" s="2"/>
      <c r="CR24" s="725"/>
      <c r="CS24" s="737"/>
      <c r="CT24" s="740"/>
      <c r="CU24" s="558" t="s">
        <v>1094</v>
      </c>
      <c r="CV24" s="570">
        <v>42007</v>
      </c>
      <c r="CW24" s="584">
        <v>42059</v>
      </c>
      <c r="CX24" s="584">
        <v>42100</v>
      </c>
      <c r="CY24" s="584">
        <v>42127</v>
      </c>
      <c r="CZ24" s="584">
        <v>42177</v>
      </c>
      <c r="DA24" s="584">
        <v>42252</v>
      </c>
      <c r="DB24" s="584">
        <v>42274</v>
      </c>
      <c r="DC24" s="577">
        <v>42284</v>
      </c>
      <c r="DD24" s="556"/>
      <c r="DE24" s="742"/>
    </row>
    <row r="25" spans="1:109">
      <c r="A25" s="376" t="s">
        <v>994</v>
      </c>
      <c r="B25" s="378" t="s">
        <v>995</v>
      </c>
      <c r="C25" s="379" t="s">
        <v>1009</v>
      </c>
      <c r="AH25" s="2"/>
      <c r="CR25" s="725"/>
      <c r="CS25" s="737"/>
      <c r="CT25" s="740"/>
      <c r="CU25" s="559" t="s">
        <v>195</v>
      </c>
      <c r="CV25" s="571">
        <f t="shared" ref="CV25:DC25" si="32">CV24-CV23+1</f>
        <v>3</v>
      </c>
      <c r="CW25" s="585">
        <f t="shared" si="32"/>
        <v>7</v>
      </c>
      <c r="CX25" s="585">
        <f t="shared" si="32"/>
        <v>3</v>
      </c>
      <c r="CY25" s="585">
        <f t="shared" si="32"/>
        <v>3</v>
      </c>
      <c r="CZ25" s="585">
        <f t="shared" si="32"/>
        <v>3</v>
      </c>
      <c r="DA25" s="585">
        <f t="shared" si="32"/>
        <v>3</v>
      </c>
      <c r="DB25" s="585">
        <f t="shared" si="32"/>
        <v>2</v>
      </c>
      <c r="DC25" s="578">
        <f t="shared" si="32"/>
        <v>7</v>
      </c>
      <c r="DD25" s="557">
        <f>SUM(CV25:DC25)</f>
        <v>31</v>
      </c>
      <c r="DE25" s="742"/>
    </row>
    <row r="26" spans="1:109" ht="12" customHeight="1">
      <c r="A26" s="376" t="s">
        <v>1000</v>
      </c>
      <c r="B26" s="378" t="s">
        <v>1001</v>
      </c>
      <c r="C26" s="379" t="s">
        <v>1009</v>
      </c>
      <c r="AH26" s="2"/>
      <c r="CR26" s="725"/>
      <c r="CS26" s="737"/>
      <c r="CT26" s="744" t="s">
        <v>1105</v>
      </c>
      <c r="CU26" s="560">
        <v>1</v>
      </c>
      <c r="CV26" s="572">
        <v>42008</v>
      </c>
      <c r="CW26" s="586">
        <v>42050</v>
      </c>
      <c r="CX26" s="586">
        <v>42100</v>
      </c>
      <c r="CY26" s="586"/>
      <c r="CZ26" s="586">
        <v>42177</v>
      </c>
      <c r="DA26" s="586">
        <v>42253</v>
      </c>
      <c r="DB26" s="586"/>
      <c r="DC26" s="579">
        <v>42287</v>
      </c>
      <c r="DD26" s="555"/>
      <c r="DE26" s="742"/>
    </row>
    <row r="27" spans="1:109">
      <c r="A27" s="376" t="s">
        <v>1003</v>
      </c>
      <c r="B27" s="378" t="s">
        <v>1004</v>
      </c>
      <c r="C27" s="379" t="s">
        <v>1009</v>
      </c>
      <c r="AH27" s="2"/>
      <c r="CR27" s="725"/>
      <c r="CS27" s="737"/>
      <c r="CT27" s="745"/>
      <c r="CU27" s="561">
        <v>2</v>
      </c>
      <c r="CV27" s="573"/>
      <c r="CW27" s="584">
        <v>42063</v>
      </c>
      <c r="CX27" s="584"/>
      <c r="CY27" s="584"/>
      <c r="CZ27" s="584"/>
      <c r="DA27" s="584"/>
      <c r="DB27" s="584"/>
      <c r="DC27" s="577"/>
      <c r="DD27" s="556"/>
      <c r="DE27" s="742"/>
    </row>
    <row r="28" spans="1:109">
      <c r="A28" s="376" t="s">
        <v>982</v>
      </c>
      <c r="B28" s="378" t="s">
        <v>983</v>
      </c>
      <c r="C28" s="379" t="s">
        <v>1009</v>
      </c>
      <c r="AH28" s="2"/>
      <c r="CR28" s="725"/>
      <c r="CS28" s="737"/>
      <c r="CT28" s="745"/>
      <c r="CU28" s="561">
        <v>3</v>
      </c>
      <c r="CV28" s="573"/>
      <c r="CW28" s="584"/>
      <c r="CX28" s="584"/>
      <c r="CY28" s="584"/>
      <c r="CZ28" s="584"/>
      <c r="DA28" s="584"/>
      <c r="DB28" s="584"/>
      <c r="DC28" s="577"/>
      <c r="DD28" s="556"/>
      <c r="DE28" s="742"/>
    </row>
    <row r="29" spans="1:109" ht="12.75" thickBot="1">
      <c r="A29" s="376" t="s">
        <v>984</v>
      </c>
      <c r="B29" s="378" t="s">
        <v>985</v>
      </c>
      <c r="C29" s="379" t="s">
        <v>1009</v>
      </c>
      <c r="AH29" s="2"/>
      <c r="CR29" s="725"/>
      <c r="CS29" s="738"/>
      <c r="CT29" s="746"/>
      <c r="CU29" s="588" t="s">
        <v>195</v>
      </c>
      <c r="CV29" s="589">
        <f t="shared" ref="CV29:DC29" si="33">COUNT(CV26:CV28)</f>
        <v>1</v>
      </c>
      <c r="CW29" s="590">
        <f t="shared" si="33"/>
        <v>2</v>
      </c>
      <c r="CX29" s="590">
        <f t="shared" si="33"/>
        <v>1</v>
      </c>
      <c r="CY29" s="590">
        <f t="shared" si="33"/>
        <v>0</v>
      </c>
      <c r="CZ29" s="590">
        <f t="shared" si="33"/>
        <v>1</v>
      </c>
      <c r="DA29" s="590">
        <f t="shared" si="33"/>
        <v>1</v>
      </c>
      <c r="DB29" s="590">
        <f t="shared" si="33"/>
        <v>0</v>
      </c>
      <c r="DC29" s="591">
        <f t="shared" si="33"/>
        <v>1</v>
      </c>
      <c r="DD29" s="592">
        <f>SUM(CV29:DC29)</f>
        <v>7</v>
      </c>
      <c r="DE29" s="743"/>
    </row>
    <row r="30" spans="1:109" ht="12.75" customHeight="1" thickTop="1">
      <c r="A30" s="376" t="s">
        <v>1020</v>
      </c>
      <c r="B30" s="378" t="s">
        <v>1021</v>
      </c>
      <c r="C30" s="379" t="s">
        <v>1009</v>
      </c>
      <c r="AH30" s="2"/>
      <c r="CR30" s="725"/>
      <c r="CS30" s="747" t="s">
        <v>1099</v>
      </c>
      <c r="CT30" s="748"/>
      <c r="CU30" s="593" t="s">
        <v>1093</v>
      </c>
      <c r="CV30" s="594">
        <v>42004</v>
      </c>
      <c r="CW30" s="595">
        <v>42050</v>
      </c>
      <c r="CX30" s="595">
        <v>42098</v>
      </c>
      <c r="CY30" s="595">
        <v>42124</v>
      </c>
      <c r="CZ30" s="595">
        <v>42174</v>
      </c>
      <c r="DA30" s="595">
        <v>42250</v>
      </c>
      <c r="DB30" s="595">
        <v>42273</v>
      </c>
      <c r="DC30" s="596">
        <v>42277</v>
      </c>
      <c r="DD30" s="597"/>
      <c r="DE30" s="753" t="s">
        <v>1107</v>
      </c>
    </row>
    <row r="31" spans="1:109">
      <c r="A31" s="376" t="s">
        <v>986</v>
      </c>
      <c r="B31" s="378" t="s">
        <v>987</v>
      </c>
      <c r="C31" s="379" t="s">
        <v>1009</v>
      </c>
      <c r="AH31" s="2"/>
      <c r="CR31" s="725"/>
      <c r="CS31" s="749"/>
      <c r="CT31" s="750"/>
      <c r="CU31" s="558" t="s">
        <v>1094</v>
      </c>
      <c r="CV31" s="570">
        <v>42008</v>
      </c>
      <c r="CW31" s="584">
        <v>42058</v>
      </c>
      <c r="CX31" s="584">
        <v>42100</v>
      </c>
      <c r="CY31" s="584">
        <v>42128</v>
      </c>
      <c r="CZ31" s="584">
        <v>42176</v>
      </c>
      <c r="DA31" s="584">
        <v>42252</v>
      </c>
      <c r="DB31" s="584">
        <v>42274</v>
      </c>
      <c r="DC31" s="577">
        <v>42282</v>
      </c>
      <c r="DD31" s="556"/>
      <c r="DE31" s="742"/>
    </row>
    <row r="32" spans="1:109" ht="12" customHeight="1" thickBot="1">
      <c r="A32" s="376" t="s">
        <v>996</v>
      </c>
      <c r="B32" s="378" t="s">
        <v>997</v>
      </c>
      <c r="C32" s="379" t="s">
        <v>1044</v>
      </c>
      <c r="AH32" s="2"/>
      <c r="CR32" s="726"/>
      <c r="CS32" s="751"/>
      <c r="CT32" s="752"/>
      <c r="CU32" s="564" t="s">
        <v>195</v>
      </c>
      <c r="CV32" s="574">
        <f t="shared" ref="CV32:DC32" si="34">CV31-CV30+1</f>
        <v>5</v>
      </c>
      <c r="CW32" s="587">
        <f t="shared" si="34"/>
        <v>9</v>
      </c>
      <c r="CX32" s="587">
        <f t="shared" si="34"/>
        <v>3</v>
      </c>
      <c r="CY32" s="587">
        <f t="shared" si="34"/>
        <v>5</v>
      </c>
      <c r="CZ32" s="587">
        <f t="shared" si="34"/>
        <v>3</v>
      </c>
      <c r="DA32" s="587">
        <f t="shared" si="34"/>
        <v>3</v>
      </c>
      <c r="DB32" s="587">
        <f t="shared" si="34"/>
        <v>2</v>
      </c>
      <c r="DC32" s="580">
        <f t="shared" si="34"/>
        <v>6</v>
      </c>
      <c r="DD32" s="565">
        <f>SUM(CV32:DC32)</f>
        <v>36</v>
      </c>
      <c r="DE32" s="754"/>
    </row>
    <row r="33" spans="1:109">
      <c r="A33" s="376" t="s">
        <v>998</v>
      </c>
      <c r="B33" s="379" t="s">
        <v>999</v>
      </c>
      <c r="C33" s="379" t="s">
        <v>1043</v>
      </c>
      <c r="AH33" s="2"/>
      <c r="CR33" s="724">
        <v>2016</v>
      </c>
      <c r="CS33" s="727" t="s">
        <v>1095</v>
      </c>
      <c r="CT33" s="728"/>
      <c r="CU33" s="562" t="s">
        <v>1093</v>
      </c>
      <c r="CV33" s="598">
        <v>42370</v>
      </c>
      <c r="CW33" s="583"/>
      <c r="CX33" s="583"/>
      <c r="CY33" s="583"/>
      <c r="CZ33" s="583"/>
      <c r="DA33" s="583"/>
      <c r="DB33" s="583"/>
      <c r="DC33" s="576"/>
      <c r="DD33" s="563"/>
      <c r="DE33" s="733" t="s">
        <v>1103</v>
      </c>
    </row>
    <row r="34" spans="1:109">
      <c r="A34" s="376" t="s">
        <v>819</v>
      </c>
      <c r="B34" s="377" t="s">
        <v>820</v>
      </c>
      <c r="C34" s="379" t="s">
        <v>934</v>
      </c>
      <c r="AH34" s="2"/>
      <c r="CR34" s="725"/>
      <c r="CS34" s="729"/>
      <c r="CT34" s="730"/>
      <c r="CU34" s="558" t="s">
        <v>1094</v>
      </c>
      <c r="CV34" s="573">
        <v>42370</v>
      </c>
      <c r="CW34" s="584"/>
      <c r="CX34" s="584"/>
      <c r="CY34" s="584"/>
      <c r="CZ34" s="584"/>
      <c r="DA34" s="584"/>
      <c r="DB34" s="584"/>
      <c r="DC34" s="577"/>
      <c r="DD34" s="556"/>
      <c r="DE34" s="734"/>
    </row>
    <row r="35" spans="1:109" ht="12" customHeight="1" thickBot="1">
      <c r="A35" s="376" t="s">
        <v>821</v>
      </c>
      <c r="B35" s="377" t="s">
        <v>822</v>
      </c>
      <c r="C35" s="379" t="s">
        <v>1042</v>
      </c>
      <c r="AH35" s="2"/>
      <c r="CR35" s="725"/>
      <c r="CS35" s="731"/>
      <c r="CT35" s="732"/>
      <c r="CU35" s="588" t="s">
        <v>195</v>
      </c>
      <c r="CV35" s="589">
        <f t="shared" ref="CV35:CZ35" si="35">CV34-CV33+1</f>
        <v>1</v>
      </c>
      <c r="CW35" s="590">
        <f t="shared" si="35"/>
        <v>1</v>
      </c>
      <c r="CX35" s="590">
        <f t="shared" si="35"/>
        <v>1</v>
      </c>
      <c r="CY35" s="590">
        <f t="shared" si="35"/>
        <v>1</v>
      </c>
      <c r="CZ35" s="590">
        <f t="shared" si="35"/>
        <v>1</v>
      </c>
      <c r="DA35" s="590"/>
      <c r="DB35" s="590">
        <f t="shared" ref="DB35:DC35" si="36">DB34-DB33+1</f>
        <v>1</v>
      </c>
      <c r="DC35" s="591">
        <f t="shared" si="36"/>
        <v>1</v>
      </c>
      <c r="DD35" s="592">
        <f>SUM(CV35:DC35)</f>
        <v>7</v>
      </c>
      <c r="DE35" s="735"/>
    </row>
    <row r="36" spans="1:109" ht="12.75" thickTop="1">
      <c r="A36" s="376" t="s">
        <v>13</v>
      </c>
      <c r="B36" s="377" t="s">
        <v>14</v>
      </c>
      <c r="C36" s="379" t="s">
        <v>935</v>
      </c>
      <c r="AH36" s="2"/>
      <c r="CR36" s="725"/>
      <c r="CS36" s="736" t="s">
        <v>980</v>
      </c>
      <c r="CT36" s="739" t="s">
        <v>1098</v>
      </c>
      <c r="CU36" s="593" t="s">
        <v>1093</v>
      </c>
      <c r="CV36" s="594">
        <v>42370</v>
      </c>
      <c r="CW36" s="595"/>
      <c r="CX36" s="595"/>
      <c r="CY36" s="595"/>
      <c r="CZ36" s="595"/>
      <c r="DA36" s="595"/>
      <c r="DB36" s="595"/>
      <c r="DC36" s="596"/>
      <c r="DD36" s="597"/>
      <c r="DE36" s="741" t="s">
        <v>1151</v>
      </c>
    </row>
    <row r="37" spans="1:109">
      <c r="A37" s="376" t="s">
        <v>9</v>
      </c>
      <c r="B37" s="377" t="s">
        <v>10</v>
      </c>
      <c r="C37" s="379" t="s">
        <v>935</v>
      </c>
      <c r="AH37" s="2"/>
      <c r="CR37" s="725"/>
      <c r="CS37" s="737"/>
      <c r="CT37" s="740"/>
      <c r="CU37" s="558" t="s">
        <v>1094</v>
      </c>
      <c r="CV37" s="570">
        <v>42372</v>
      </c>
      <c r="CW37" s="584"/>
      <c r="CX37" s="584"/>
      <c r="CY37" s="584"/>
      <c r="CZ37" s="584"/>
      <c r="DA37" s="584"/>
      <c r="DB37" s="584"/>
      <c r="DC37" s="577"/>
      <c r="DD37" s="556"/>
      <c r="DE37" s="742"/>
    </row>
    <row r="38" spans="1:109">
      <c r="A38" s="379" t="s">
        <v>823</v>
      </c>
      <c r="B38" s="379" t="s">
        <v>15</v>
      </c>
      <c r="C38" s="379" t="s">
        <v>935</v>
      </c>
      <c r="AH38" s="2"/>
      <c r="CR38" s="725"/>
      <c r="CS38" s="737"/>
      <c r="CT38" s="740"/>
      <c r="CU38" s="559" t="s">
        <v>195</v>
      </c>
      <c r="CV38" s="571">
        <f t="shared" ref="CV38:DC38" si="37">CV37-CV36+1</f>
        <v>3</v>
      </c>
      <c r="CW38" s="585">
        <f t="shared" si="37"/>
        <v>1</v>
      </c>
      <c r="CX38" s="585">
        <f t="shared" si="37"/>
        <v>1</v>
      </c>
      <c r="CY38" s="585">
        <f t="shared" si="37"/>
        <v>1</v>
      </c>
      <c r="CZ38" s="585">
        <f t="shared" si="37"/>
        <v>1</v>
      </c>
      <c r="DA38" s="585">
        <f t="shared" si="37"/>
        <v>1</v>
      </c>
      <c r="DB38" s="585">
        <f t="shared" si="37"/>
        <v>1</v>
      </c>
      <c r="DC38" s="578">
        <f t="shared" si="37"/>
        <v>1</v>
      </c>
      <c r="DD38" s="557">
        <f>SUM(CV38:DC38)</f>
        <v>10</v>
      </c>
      <c r="DE38" s="742"/>
    </row>
    <row r="39" spans="1:109">
      <c r="A39" s="379" t="s">
        <v>811</v>
      </c>
      <c r="B39" s="379" t="s">
        <v>812</v>
      </c>
      <c r="C39" s="379" t="s">
        <v>1040</v>
      </c>
      <c r="AH39" s="2"/>
      <c r="CR39" s="725"/>
      <c r="CS39" s="737"/>
      <c r="CT39" s="744" t="s">
        <v>1105</v>
      </c>
      <c r="CU39" s="560">
        <v>1</v>
      </c>
      <c r="CV39" s="572"/>
      <c r="CW39" s="586"/>
      <c r="CX39" s="586"/>
      <c r="CY39" s="586"/>
      <c r="CZ39" s="586"/>
      <c r="DA39" s="586"/>
      <c r="DB39" s="586"/>
      <c r="DC39" s="579"/>
      <c r="DD39" s="555"/>
      <c r="DE39" s="742"/>
    </row>
    <row r="40" spans="1:109">
      <c r="A40" s="379" t="s">
        <v>813</v>
      </c>
      <c r="B40" s="379" t="s">
        <v>814</v>
      </c>
      <c r="C40" s="379" t="s">
        <v>1040</v>
      </c>
      <c r="AH40" s="2"/>
      <c r="CR40" s="725"/>
      <c r="CS40" s="737"/>
      <c r="CT40" s="745"/>
      <c r="CU40" s="561">
        <v>2</v>
      </c>
      <c r="CV40" s="573"/>
      <c r="CW40" s="584"/>
      <c r="CX40" s="584"/>
      <c r="CY40" s="584"/>
      <c r="CZ40" s="584"/>
      <c r="DA40" s="584"/>
      <c r="DB40" s="584"/>
      <c r="DC40" s="577"/>
      <c r="DD40" s="556"/>
      <c r="DE40" s="742"/>
    </row>
    <row r="41" spans="1:109">
      <c r="A41" s="379" t="s">
        <v>817</v>
      </c>
      <c r="B41" s="379" t="s">
        <v>818</v>
      </c>
      <c r="C41" s="379" t="s">
        <v>1040</v>
      </c>
      <c r="AH41" s="2"/>
      <c r="CR41" s="725"/>
      <c r="CS41" s="737"/>
      <c r="CT41" s="745"/>
      <c r="CU41" s="561">
        <v>3</v>
      </c>
      <c r="CV41" s="573"/>
      <c r="CW41" s="584"/>
      <c r="CX41" s="584"/>
      <c r="CY41" s="584"/>
      <c r="CZ41" s="584"/>
      <c r="DA41" s="584"/>
      <c r="DB41" s="584"/>
      <c r="DC41" s="577"/>
      <c r="DD41" s="556"/>
      <c r="DE41" s="742"/>
    </row>
    <row r="42" spans="1:109" ht="12.75" thickBot="1">
      <c r="A42" s="376" t="s">
        <v>824</v>
      </c>
      <c r="B42" s="377" t="s">
        <v>825</v>
      </c>
      <c r="C42" s="379" t="s">
        <v>936</v>
      </c>
      <c r="AH42" s="2"/>
      <c r="CR42" s="725"/>
      <c r="CS42" s="738"/>
      <c r="CT42" s="746"/>
      <c r="CU42" s="588" t="s">
        <v>195</v>
      </c>
      <c r="CV42" s="589">
        <f t="shared" ref="CV42:DC42" si="38">COUNT(CV39:CV41)</f>
        <v>0</v>
      </c>
      <c r="CW42" s="590">
        <f t="shared" si="38"/>
        <v>0</v>
      </c>
      <c r="CX42" s="590">
        <f t="shared" si="38"/>
        <v>0</v>
      </c>
      <c r="CY42" s="590">
        <f t="shared" si="38"/>
        <v>0</v>
      </c>
      <c r="CZ42" s="590">
        <f t="shared" si="38"/>
        <v>0</v>
      </c>
      <c r="DA42" s="590">
        <f t="shared" si="38"/>
        <v>0</v>
      </c>
      <c r="DB42" s="590">
        <f t="shared" si="38"/>
        <v>0</v>
      </c>
      <c r="DC42" s="591">
        <f t="shared" si="38"/>
        <v>0</v>
      </c>
      <c r="DD42" s="592">
        <f>SUM(CV42:DC42)</f>
        <v>0</v>
      </c>
      <c r="DE42" s="743"/>
    </row>
    <row r="43" spans="1:109" ht="12.75" thickTop="1">
      <c r="A43" s="376" t="s">
        <v>826</v>
      </c>
      <c r="B43" s="377" t="s">
        <v>827</v>
      </c>
      <c r="C43" s="379" t="s">
        <v>936</v>
      </c>
      <c r="AH43" s="2"/>
      <c r="CR43" s="725"/>
      <c r="CS43" s="747" t="s">
        <v>1099</v>
      </c>
      <c r="CT43" s="748"/>
      <c r="CU43" s="593" t="s">
        <v>1093</v>
      </c>
      <c r="CV43" s="594"/>
      <c r="CW43" s="595"/>
      <c r="CX43" s="595"/>
      <c r="CY43" s="595"/>
      <c r="CZ43" s="595"/>
      <c r="DA43" s="595"/>
      <c r="DB43" s="595"/>
      <c r="DC43" s="596"/>
      <c r="DD43" s="597"/>
      <c r="DE43" s="753" t="s">
        <v>1107</v>
      </c>
    </row>
    <row r="44" spans="1:109">
      <c r="A44" s="376" t="s">
        <v>830</v>
      </c>
      <c r="B44" s="377" t="s">
        <v>831</v>
      </c>
      <c r="C44" s="379" t="s">
        <v>936</v>
      </c>
      <c r="AH44" s="2"/>
      <c r="CR44" s="725"/>
      <c r="CS44" s="749"/>
      <c r="CT44" s="750"/>
      <c r="CU44" s="558" t="s">
        <v>1094</v>
      </c>
      <c r="CV44" s="570"/>
      <c r="CW44" s="584"/>
      <c r="CX44" s="584"/>
      <c r="CY44" s="584"/>
      <c r="CZ44" s="584"/>
      <c r="DA44" s="584"/>
      <c r="DB44" s="584"/>
      <c r="DC44" s="577"/>
      <c r="DD44" s="556"/>
      <c r="DE44" s="742"/>
    </row>
    <row r="45" spans="1:109" ht="12.75" thickBot="1">
      <c r="A45" s="376" t="s">
        <v>832</v>
      </c>
      <c r="B45" s="377" t="s">
        <v>833</v>
      </c>
      <c r="C45" s="379" t="s">
        <v>936</v>
      </c>
      <c r="AH45" s="2"/>
      <c r="CR45" s="726"/>
      <c r="CS45" s="751"/>
      <c r="CT45" s="752"/>
      <c r="CU45" s="564" t="s">
        <v>195</v>
      </c>
      <c r="CV45" s="574">
        <f t="shared" ref="CV45:DC45" si="39">CV44-CV43+1</f>
        <v>1</v>
      </c>
      <c r="CW45" s="587">
        <f t="shared" si="39"/>
        <v>1</v>
      </c>
      <c r="CX45" s="587">
        <f t="shared" si="39"/>
        <v>1</v>
      </c>
      <c r="CY45" s="587">
        <f t="shared" si="39"/>
        <v>1</v>
      </c>
      <c r="CZ45" s="587">
        <f t="shared" si="39"/>
        <v>1</v>
      </c>
      <c r="DA45" s="587">
        <f t="shared" si="39"/>
        <v>1</v>
      </c>
      <c r="DB45" s="587">
        <f t="shared" si="39"/>
        <v>1</v>
      </c>
      <c r="DC45" s="580">
        <f t="shared" si="39"/>
        <v>1</v>
      </c>
      <c r="DD45" s="565">
        <f>SUM(CV45:DC45)</f>
        <v>8</v>
      </c>
      <c r="DE45" s="754"/>
    </row>
    <row r="46" spans="1:109">
      <c r="A46" s="376" t="s">
        <v>834</v>
      </c>
      <c r="B46" s="377" t="s">
        <v>835</v>
      </c>
      <c r="C46" s="379" t="s">
        <v>936</v>
      </c>
      <c r="AH46" s="2"/>
    </row>
    <row r="47" spans="1:109">
      <c r="A47" s="376" t="s">
        <v>1152</v>
      </c>
      <c r="B47" s="377" t="s">
        <v>1153</v>
      </c>
      <c r="C47" s="379" t="s">
        <v>936</v>
      </c>
      <c r="AH47" s="2"/>
    </row>
    <row r="48" spans="1:109">
      <c r="A48" s="376" t="s">
        <v>1050</v>
      </c>
      <c r="B48" s="377" t="s">
        <v>1051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1089</v>
      </c>
      <c r="B50" s="377" t="s">
        <v>1090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8" t="s">
        <v>946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8" t="s">
        <v>948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108">
      <c r="A177" s="380"/>
      <c r="B177" s="379"/>
      <c r="C177" s="378"/>
      <c r="AH177" s="2"/>
    </row>
    <row r="178" spans="1:108">
      <c r="A178" s="380"/>
      <c r="B178" s="379"/>
      <c r="C178" s="378"/>
      <c r="AH178" s="2"/>
    </row>
    <row r="179" spans="1:108">
      <c r="A179" s="380"/>
      <c r="B179" s="379"/>
      <c r="C179" s="378"/>
      <c r="AH179" s="2"/>
    </row>
    <row r="180" spans="1:108">
      <c r="A180" s="380"/>
      <c r="B180" s="379"/>
      <c r="C180" s="378"/>
    </row>
    <row r="181" spans="1:108">
      <c r="A181" s="380"/>
      <c r="B181" s="379"/>
      <c r="C181" s="378"/>
    </row>
    <row r="182" spans="1:108">
      <c r="A182" s="380"/>
      <c r="B182" s="379"/>
      <c r="C182" s="378"/>
    </row>
    <row r="183" spans="1:108">
      <c r="A183" s="380"/>
      <c r="B183" s="379"/>
      <c r="C183" s="378"/>
    </row>
    <row r="184" spans="1:108">
      <c r="A184" s="380"/>
      <c r="B184" s="379"/>
      <c r="C184" s="378"/>
    </row>
    <row r="185" spans="1:108">
      <c r="A185" s="380"/>
      <c r="B185" s="379"/>
      <c r="C185" s="378"/>
    </row>
    <row r="186" spans="1:108">
      <c r="A186" s="380"/>
      <c r="B186" s="379"/>
      <c r="C186" s="378"/>
    </row>
    <row r="187" spans="1:108">
      <c r="A187" s="132"/>
      <c r="B187" s="133"/>
      <c r="C187" s="133"/>
    </row>
    <row r="188" spans="1:108">
      <c r="A188" s="1" t="s">
        <v>590</v>
      </c>
      <c r="B188" s="1" t="s">
        <v>633</v>
      </c>
      <c r="C188" s="1" t="s">
        <v>675</v>
      </c>
    </row>
    <row r="189" spans="1:108">
      <c r="A189" s="1" t="s">
        <v>591</v>
      </c>
      <c r="B189" s="1" t="s">
        <v>634</v>
      </c>
      <c r="C189" s="1" t="s">
        <v>675</v>
      </c>
    </row>
    <row r="190" spans="1:108">
      <c r="A190" s="1" t="s">
        <v>592</v>
      </c>
      <c r="B190" s="1" t="s">
        <v>635</v>
      </c>
      <c r="C190" s="1" t="s">
        <v>675</v>
      </c>
    </row>
    <row r="191" spans="1:108">
      <c r="A191" s="1" t="s">
        <v>593</v>
      </c>
      <c r="B191" s="1" t="s">
        <v>636</v>
      </c>
      <c r="C191" s="1" t="s">
        <v>675</v>
      </c>
      <c r="DD191" s="19"/>
    </row>
    <row r="192" spans="1:108">
      <c r="A192" s="1" t="s">
        <v>594</v>
      </c>
      <c r="B192" s="1" t="s">
        <v>637</v>
      </c>
      <c r="C192" s="1" t="s">
        <v>675</v>
      </c>
      <c r="DD192" s="19"/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108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108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108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108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108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DD229" s="2"/>
    </row>
    <row r="230" spans="1:108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DD230" s="2"/>
    </row>
  </sheetData>
  <sheetProtection selectLockedCells="1"/>
  <mergeCells count="28">
    <mergeCell ref="DE23:DE29"/>
    <mergeCell ref="DE30:DE32"/>
    <mergeCell ref="DE7:DE9"/>
    <mergeCell ref="DE10:DE16"/>
    <mergeCell ref="DE17:DE19"/>
    <mergeCell ref="DE20:DE22"/>
    <mergeCell ref="CS6:CU6"/>
    <mergeCell ref="CR7:CR19"/>
    <mergeCell ref="CS7:CT9"/>
    <mergeCell ref="CS10:CS16"/>
    <mergeCell ref="CT10:CT12"/>
    <mergeCell ref="CT13:CT16"/>
    <mergeCell ref="CS17:CT19"/>
    <mergeCell ref="CS30:CT32"/>
    <mergeCell ref="CR20:CR32"/>
    <mergeCell ref="CS20:CT22"/>
    <mergeCell ref="CS23:CS29"/>
    <mergeCell ref="CT23:CT25"/>
    <mergeCell ref="CT26:CT29"/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4.125" style="2" bestFit="1" customWidth="1"/>
    <col min="68" max="68" width="3.25" style="2" bestFit="1" customWidth="1"/>
    <col min="69" max="16384" width="9" style="2"/>
  </cols>
  <sheetData>
    <row r="1" spans="1:68" s="7" customFormat="1">
      <c r="A1" s="8" t="s">
        <v>212</v>
      </c>
      <c r="B1" s="12">
        <v>2010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 t="s">
        <v>194</v>
      </c>
      <c r="BP1" s="51" t="s">
        <v>193</v>
      </c>
    </row>
    <row r="2" spans="1:68">
      <c r="A2" s="11">
        <v>1</v>
      </c>
      <c r="B2" s="1" t="s">
        <v>196</v>
      </c>
      <c r="C2" s="1">
        <f>COUNTIF(AJ2:BN2,"出")</f>
        <v>21</v>
      </c>
      <c r="D2" s="25">
        <f>DATE($B$1-1,$A13,D$14)</f>
        <v>40163</v>
      </c>
      <c r="E2" s="15">
        <f t="shared" ref="E2:S2" si="0">DATE($B$1-1,$A13,E$14)</f>
        <v>40164</v>
      </c>
      <c r="F2" s="15">
        <f t="shared" si="0"/>
        <v>40165</v>
      </c>
      <c r="G2" s="14">
        <f t="shared" si="0"/>
        <v>40166</v>
      </c>
      <c r="H2" s="14">
        <f t="shared" si="0"/>
        <v>40167</v>
      </c>
      <c r="I2" s="25">
        <f t="shared" si="0"/>
        <v>40168</v>
      </c>
      <c r="J2" s="25">
        <f t="shared" si="0"/>
        <v>40169</v>
      </c>
      <c r="K2" s="15">
        <f t="shared" si="0"/>
        <v>40170</v>
      </c>
      <c r="L2" s="15">
        <f t="shared" si="0"/>
        <v>40171</v>
      </c>
      <c r="M2" s="15">
        <f t="shared" si="0"/>
        <v>40172</v>
      </c>
      <c r="N2" s="14">
        <f t="shared" si="0"/>
        <v>40173</v>
      </c>
      <c r="O2" s="14">
        <f t="shared" si="0"/>
        <v>40174</v>
      </c>
      <c r="P2" s="25">
        <f t="shared" si="0"/>
        <v>40175</v>
      </c>
      <c r="Q2" s="25">
        <f t="shared" si="0"/>
        <v>40176</v>
      </c>
      <c r="R2" s="25">
        <f t="shared" si="0"/>
        <v>40177</v>
      </c>
      <c r="S2" s="14">
        <f t="shared" si="0"/>
        <v>40178</v>
      </c>
      <c r="T2" s="16">
        <f>DATE($B$1,$A2,T$14)</f>
        <v>40179</v>
      </c>
      <c r="U2" s="14">
        <f t="shared" ref="U2:AH13" si="1">DATE($B$1,$A2,U$14)</f>
        <v>40180</v>
      </c>
      <c r="V2" s="14">
        <f t="shared" si="1"/>
        <v>40181</v>
      </c>
      <c r="W2" s="14">
        <f t="shared" si="1"/>
        <v>40182</v>
      </c>
      <c r="X2" s="15">
        <f t="shared" si="1"/>
        <v>40183</v>
      </c>
      <c r="Y2" s="25">
        <f t="shared" si="1"/>
        <v>40184</v>
      </c>
      <c r="Z2" s="15">
        <f t="shared" si="1"/>
        <v>40185</v>
      </c>
      <c r="AA2" s="15">
        <f t="shared" si="1"/>
        <v>40186</v>
      </c>
      <c r="AB2" s="15">
        <f t="shared" si="1"/>
        <v>40187</v>
      </c>
      <c r="AC2" s="14">
        <f t="shared" si="1"/>
        <v>40188</v>
      </c>
      <c r="AD2" s="25">
        <f t="shared" si="1"/>
        <v>40189</v>
      </c>
      <c r="AE2" s="25">
        <f t="shared" si="1"/>
        <v>40190</v>
      </c>
      <c r="AF2" s="25">
        <f t="shared" si="1"/>
        <v>40191</v>
      </c>
      <c r="AG2" s="15">
        <f t="shared" si="1"/>
        <v>40192</v>
      </c>
      <c r="AH2" s="15">
        <f t="shared" si="1"/>
        <v>40193</v>
      </c>
      <c r="AJ2" s="25" t="s">
        <v>209</v>
      </c>
      <c r="AK2" s="15" t="s">
        <v>209</v>
      </c>
      <c r="AL2" s="15" t="s">
        <v>209</v>
      </c>
      <c r="AM2" s="14" t="s">
        <v>718</v>
      </c>
      <c r="AN2" s="14" t="s">
        <v>194</v>
      </c>
      <c r="AO2" s="25" t="s">
        <v>209</v>
      </c>
      <c r="AP2" s="25" t="s">
        <v>209</v>
      </c>
      <c r="AQ2" s="15" t="s">
        <v>209</v>
      </c>
      <c r="AR2" s="15" t="s">
        <v>209</v>
      </c>
      <c r="AS2" s="15" t="s">
        <v>209</v>
      </c>
      <c r="AT2" s="14" t="s">
        <v>194</v>
      </c>
      <c r="AU2" s="14" t="s">
        <v>194</v>
      </c>
      <c r="AV2" s="15" t="s">
        <v>209</v>
      </c>
      <c r="AW2" s="25" t="s">
        <v>209</v>
      </c>
      <c r="AX2" s="25" t="s">
        <v>209</v>
      </c>
      <c r="AY2" s="14" t="s">
        <v>194</v>
      </c>
      <c r="AZ2" s="16" t="s">
        <v>193</v>
      </c>
      <c r="BA2" s="14" t="s">
        <v>718</v>
      </c>
      <c r="BB2" s="14" t="s">
        <v>718</v>
      </c>
      <c r="BC2" s="14" t="s">
        <v>194</v>
      </c>
      <c r="BD2" s="15" t="s">
        <v>209</v>
      </c>
      <c r="BE2" s="25" t="s">
        <v>209</v>
      </c>
      <c r="BF2" s="15" t="s">
        <v>209</v>
      </c>
      <c r="BG2" s="15" t="s">
        <v>209</v>
      </c>
      <c r="BH2" s="15" t="s">
        <v>209</v>
      </c>
      <c r="BI2" s="14" t="s">
        <v>718</v>
      </c>
      <c r="BJ2" s="15" t="s">
        <v>209</v>
      </c>
      <c r="BK2" s="25" t="s">
        <v>209</v>
      </c>
      <c r="BL2" s="25" t="s">
        <v>209</v>
      </c>
      <c r="BM2" s="15" t="s">
        <v>209</v>
      </c>
      <c r="BN2" s="15" t="s">
        <v>209</v>
      </c>
      <c r="BO2" s="2">
        <f>COUNTIF(AJ2:BN2,"休")</f>
        <v>9</v>
      </c>
      <c r="BP2" s="2">
        <f>COUNTIF(AJ2:BN2,"节")</f>
        <v>1</v>
      </c>
    </row>
    <row r="3" spans="1:68">
      <c r="A3" s="11">
        <v>2</v>
      </c>
      <c r="B3" s="1" t="s">
        <v>197</v>
      </c>
      <c r="C3" s="1">
        <f t="shared" ref="C3:C13" si="2">COUNTIF(AJ3:BN3,"出")</f>
        <v>20</v>
      </c>
      <c r="D3" s="14">
        <f>DATE($B$1,$A2,D$14)</f>
        <v>40194</v>
      </c>
      <c r="E3" s="14">
        <f t="shared" ref="E3:S13" si="3">DATE($B$1,$A2,E$14)</f>
        <v>40195</v>
      </c>
      <c r="F3" s="25">
        <f t="shared" si="3"/>
        <v>40196</v>
      </c>
      <c r="G3" s="25">
        <f t="shared" si="3"/>
        <v>40197</v>
      </c>
      <c r="H3" s="25">
        <f t="shared" si="3"/>
        <v>40198</v>
      </c>
      <c r="I3" s="25">
        <f t="shared" si="3"/>
        <v>40199</v>
      </c>
      <c r="J3" s="25">
        <f t="shared" si="3"/>
        <v>40200</v>
      </c>
      <c r="K3" s="14">
        <f t="shared" si="3"/>
        <v>40201</v>
      </c>
      <c r="L3" s="14">
        <f t="shared" si="3"/>
        <v>40202</v>
      </c>
      <c r="M3" s="25">
        <f t="shared" si="3"/>
        <v>40203</v>
      </c>
      <c r="N3" s="25">
        <f t="shared" si="3"/>
        <v>40204</v>
      </c>
      <c r="O3" s="25">
        <f t="shared" si="3"/>
        <v>40205</v>
      </c>
      <c r="P3" s="25">
        <f t="shared" si="3"/>
        <v>40206</v>
      </c>
      <c r="Q3" s="25">
        <f t="shared" si="3"/>
        <v>40207</v>
      </c>
      <c r="R3" s="14">
        <f t="shared" si="3"/>
        <v>40208</v>
      </c>
      <c r="S3" s="14">
        <f t="shared" si="3"/>
        <v>40209</v>
      </c>
      <c r="T3" s="25">
        <f t="shared" ref="T3:T13" si="4">DATE($B$1,$A3,T$14)</f>
        <v>40210</v>
      </c>
      <c r="U3" s="25">
        <f t="shared" si="1"/>
        <v>40211</v>
      </c>
      <c r="V3" s="25">
        <f t="shared" si="1"/>
        <v>40212</v>
      </c>
      <c r="W3" s="25">
        <f t="shared" si="1"/>
        <v>40213</v>
      </c>
      <c r="X3" s="25">
        <f t="shared" si="1"/>
        <v>40214</v>
      </c>
      <c r="Y3" s="25">
        <f t="shared" si="1"/>
        <v>40215</v>
      </c>
      <c r="Z3" s="14">
        <f t="shared" si="1"/>
        <v>40216</v>
      </c>
      <c r="AA3" s="25">
        <f t="shared" si="1"/>
        <v>40217</v>
      </c>
      <c r="AB3" s="25">
        <f t="shared" si="1"/>
        <v>40218</v>
      </c>
      <c r="AC3" s="25">
        <f t="shared" si="1"/>
        <v>40219</v>
      </c>
      <c r="AD3" s="25">
        <f t="shared" si="1"/>
        <v>40220</v>
      </c>
      <c r="AE3" s="14">
        <f t="shared" si="1"/>
        <v>40221</v>
      </c>
      <c r="AF3" s="16">
        <f t="shared" si="1"/>
        <v>40222</v>
      </c>
      <c r="AG3" s="16">
        <f t="shared" si="1"/>
        <v>40223</v>
      </c>
      <c r="AH3" s="16">
        <f t="shared" si="1"/>
        <v>40224</v>
      </c>
      <c r="AJ3" s="14" t="s">
        <v>718</v>
      </c>
      <c r="AK3" s="14" t="s">
        <v>718</v>
      </c>
      <c r="AL3" s="15" t="s">
        <v>209</v>
      </c>
      <c r="AM3" s="25" t="s">
        <v>209</v>
      </c>
      <c r="AN3" s="25" t="s">
        <v>209</v>
      </c>
      <c r="AO3" s="25" t="s">
        <v>209</v>
      </c>
      <c r="AP3" s="25" t="s">
        <v>209</v>
      </c>
      <c r="AQ3" s="14" t="s">
        <v>718</v>
      </c>
      <c r="AR3" s="14" t="s">
        <v>718</v>
      </c>
      <c r="AS3" s="15" t="s">
        <v>209</v>
      </c>
      <c r="AT3" s="15" t="s">
        <v>209</v>
      </c>
      <c r="AU3" s="15" t="s">
        <v>209</v>
      </c>
      <c r="AV3" s="15" t="s">
        <v>209</v>
      </c>
      <c r="AW3" s="15" t="s">
        <v>209</v>
      </c>
      <c r="AX3" s="14" t="s">
        <v>194</v>
      </c>
      <c r="AY3" s="14" t="s">
        <v>194</v>
      </c>
      <c r="AZ3" s="25" t="s">
        <v>209</v>
      </c>
      <c r="BA3" s="25" t="s">
        <v>209</v>
      </c>
      <c r="BB3" s="25" t="s">
        <v>209</v>
      </c>
      <c r="BC3" s="25" t="s">
        <v>209</v>
      </c>
      <c r="BD3" s="25" t="s">
        <v>209</v>
      </c>
      <c r="BE3" s="25" t="s">
        <v>209</v>
      </c>
      <c r="BF3" s="14" t="s">
        <v>194</v>
      </c>
      <c r="BG3" s="15" t="s">
        <v>209</v>
      </c>
      <c r="BH3" s="15" t="s">
        <v>209</v>
      </c>
      <c r="BI3" s="25" t="s">
        <v>209</v>
      </c>
      <c r="BJ3" s="25" t="s">
        <v>209</v>
      </c>
      <c r="BK3" s="14" t="s">
        <v>718</v>
      </c>
      <c r="BL3" s="16" t="s">
        <v>193</v>
      </c>
      <c r="BM3" s="16" t="s">
        <v>193</v>
      </c>
      <c r="BN3" s="16" t="s">
        <v>193</v>
      </c>
      <c r="BO3" s="2">
        <f t="shared" ref="BO3:BO13" si="5">COUNTIF(AJ3:BN3,"休")</f>
        <v>8</v>
      </c>
      <c r="BP3" s="2">
        <f t="shared" ref="BP3:BP13" si="6">COUNTIF(AJ3:BN3,"节")</f>
        <v>3</v>
      </c>
    </row>
    <row r="4" spans="1:68">
      <c r="A4" s="11">
        <v>3</v>
      </c>
      <c r="B4" s="1" t="s">
        <v>198</v>
      </c>
      <c r="C4" s="1">
        <f t="shared" si="2"/>
        <v>19</v>
      </c>
      <c r="D4" s="14">
        <f t="shared" ref="D4:D13" si="7">DATE($B$1,$A3,D$14)</f>
        <v>40225</v>
      </c>
      <c r="E4" s="14">
        <f t="shared" si="3"/>
        <v>40226</v>
      </c>
      <c r="F4" s="14">
        <f t="shared" si="3"/>
        <v>40227</v>
      </c>
      <c r="G4" s="25">
        <f t="shared" si="3"/>
        <v>40228</v>
      </c>
      <c r="H4" s="25">
        <f t="shared" si="3"/>
        <v>40229</v>
      </c>
      <c r="I4" s="14">
        <f t="shared" si="3"/>
        <v>40230</v>
      </c>
      <c r="J4" s="25">
        <f t="shared" si="3"/>
        <v>40231</v>
      </c>
      <c r="K4" s="25">
        <f t="shared" si="3"/>
        <v>40232</v>
      </c>
      <c r="L4" s="25">
        <f t="shared" si="3"/>
        <v>40233</v>
      </c>
      <c r="M4" s="25">
        <f t="shared" si="3"/>
        <v>40234</v>
      </c>
      <c r="N4" s="25">
        <f t="shared" si="3"/>
        <v>40235</v>
      </c>
      <c r="O4" s="25">
        <f t="shared" si="3"/>
        <v>40236</v>
      </c>
      <c r="P4" s="14">
        <f t="shared" si="3"/>
        <v>40237</v>
      </c>
      <c r="Q4" s="25" t="str">
        <f>IF(DAY(DATE($B$1,$A3,Q$14))=1,"",DATE($B$1,$A3,Q$14))</f>
        <v/>
      </c>
      <c r="R4" s="25"/>
      <c r="S4" s="25"/>
      <c r="T4" s="25">
        <f t="shared" si="4"/>
        <v>40238</v>
      </c>
      <c r="U4" s="25">
        <f t="shared" si="1"/>
        <v>40239</v>
      </c>
      <c r="V4" s="25">
        <f t="shared" si="1"/>
        <v>40240</v>
      </c>
      <c r="W4" s="25">
        <f t="shared" si="1"/>
        <v>40241</v>
      </c>
      <c r="X4" s="25">
        <f t="shared" si="1"/>
        <v>40242</v>
      </c>
      <c r="Y4" s="14">
        <f t="shared" si="1"/>
        <v>40243</v>
      </c>
      <c r="Z4" s="14">
        <f t="shared" si="1"/>
        <v>40244</v>
      </c>
      <c r="AA4" s="14">
        <f t="shared" si="1"/>
        <v>40245</v>
      </c>
      <c r="AB4" s="25">
        <f t="shared" si="1"/>
        <v>40246</v>
      </c>
      <c r="AC4" s="25">
        <f t="shared" si="1"/>
        <v>40247</v>
      </c>
      <c r="AD4" s="25">
        <f t="shared" si="1"/>
        <v>40248</v>
      </c>
      <c r="AE4" s="25">
        <f t="shared" si="1"/>
        <v>40249</v>
      </c>
      <c r="AF4" s="25">
        <f t="shared" si="1"/>
        <v>40250</v>
      </c>
      <c r="AG4" s="14">
        <f t="shared" si="1"/>
        <v>40251</v>
      </c>
      <c r="AH4" s="25">
        <f t="shared" si="1"/>
        <v>40252</v>
      </c>
      <c r="AJ4" s="14" t="s">
        <v>718</v>
      </c>
      <c r="AK4" s="14" t="s">
        <v>718</v>
      </c>
      <c r="AL4" s="14" t="s">
        <v>718</v>
      </c>
      <c r="AM4" s="25" t="s">
        <v>209</v>
      </c>
      <c r="AN4" s="25" t="s">
        <v>209</v>
      </c>
      <c r="AO4" s="14" t="s">
        <v>194</v>
      </c>
      <c r="AP4" s="15" t="s">
        <v>209</v>
      </c>
      <c r="AQ4" s="25" t="s">
        <v>209</v>
      </c>
      <c r="AR4" s="25" t="s">
        <v>209</v>
      </c>
      <c r="AS4" s="25" t="s">
        <v>209</v>
      </c>
      <c r="AT4" s="25" t="s">
        <v>209</v>
      </c>
      <c r="AU4" s="25" t="s">
        <v>209</v>
      </c>
      <c r="AV4" s="14" t="s">
        <v>194</v>
      </c>
      <c r="AW4" s="25"/>
      <c r="AX4" s="25"/>
      <c r="AY4" s="25"/>
      <c r="AZ4" s="15" t="s">
        <v>209</v>
      </c>
      <c r="BA4" s="25" t="s">
        <v>209</v>
      </c>
      <c r="BB4" s="25" t="s">
        <v>209</v>
      </c>
      <c r="BC4" s="25" t="s">
        <v>209</v>
      </c>
      <c r="BD4" s="25" t="s">
        <v>209</v>
      </c>
      <c r="BE4" s="14" t="s">
        <v>718</v>
      </c>
      <c r="BF4" s="14" t="s">
        <v>194</v>
      </c>
      <c r="BG4" s="14" t="s">
        <v>194</v>
      </c>
      <c r="BH4" s="25" t="s">
        <v>209</v>
      </c>
      <c r="BI4" s="25" t="s">
        <v>209</v>
      </c>
      <c r="BJ4" s="25" t="s">
        <v>209</v>
      </c>
      <c r="BK4" s="25" t="s">
        <v>209</v>
      </c>
      <c r="BL4" s="25" t="s">
        <v>209</v>
      </c>
      <c r="BM4" s="14" t="s">
        <v>194</v>
      </c>
      <c r="BN4" s="15" t="s">
        <v>209</v>
      </c>
      <c r="BO4" s="2">
        <f t="shared" si="5"/>
        <v>9</v>
      </c>
      <c r="BP4" s="2">
        <f t="shared" si="6"/>
        <v>0</v>
      </c>
    </row>
    <row r="5" spans="1:68">
      <c r="A5" s="11">
        <v>4</v>
      </c>
      <c r="B5" s="1" t="s">
        <v>199</v>
      </c>
      <c r="C5" s="1">
        <f t="shared" si="2"/>
        <v>22</v>
      </c>
      <c r="D5" s="25">
        <f t="shared" si="7"/>
        <v>40253</v>
      </c>
      <c r="E5" s="25">
        <f t="shared" si="3"/>
        <v>40254</v>
      </c>
      <c r="F5" s="25">
        <f t="shared" si="3"/>
        <v>40255</v>
      </c>
      <c r="G5" s="25">
        <f t="shared" si="3"/>
        <v>40256</v>
      </c>
      <c r="H5" s="14">
        <f t="shared" si="3"/>
        <v>40257</v>
      </c>
      <c r="I5" s="14">
        <f t="shared" si="3"/>
        <v>40258</v>
      </c>
      <c r="J5" s="25">
        <f t="shared" si="3"/>
        <v>40259</v>
      </c>
      <c r="K5" s="25">
        <f t="shared" si="3"/>
        <v>40260</v>
      </c>
      <c r="L5" s="25">
        <f t="shared" si="3"/>
        <v>40261</v>
      </c>
      <c r="M5" s="25">
        <f t="shared" si="3"/>
        <v>40262</v>
      </c>
      <c r="N5" s="25">
        <f t="shared" si="3"/>
        <v>40263</v>
      </c>
      <c r="O5" s="14">
        <f t="shared" si="3"/>
        <v>40264</v>
      </c>
      <c r="P5" s="14">
        <f t="shared" si="3"/>
        <v>40265</v>
      </c>
      <c r="Q5" s="25">
        <f t="shared" si="3"/>
        <v>40266</v>
      </c>
      <c r="R5" s="25">
        <f t="shared" si="3"/>
        <v>40267</v>
      </c>
      <c r="S5" s="25">
        <f t="shared" si="3"/>
        <v>40268</v>
      </c>
      <c r="T5" s="25">
        <f t="shared" si="4"/>
        <v>40269</v>
      </c>
      <c r="U5" s="25">
        <f t="shared" si="1"/>
        <v>40270</v>
      </c>
      <c r="V5" s="14">
        <f t="shared" si="1"/>
        <v>40271</v>
      </c>
      <c r="W5" s="14">
        <f t="shared" si="1"/>
        <v>40272</v>
      </c>
      <c r="X5" s="16">
        <f t="shared" si="1"/>
        <v>40273</v>
      </c>
      <c r="Y5" s="25">
        <f t="shared" si="1"/>
        <v>40274</v>
      </c>
      <c r="Z5" s="25">
        <f t="shared" si="1"/>
        <v>40275</v>
      </c>
      <c r="AA5" s="25">
        <f t="shared" si="1"/>
        <v>40276</v>
      </c>
      <c r="AB5" s="25">
        <f t="shared" si="1"/>
        <v>40277</v>
      </c>
      <c r="AC5" s="14">
        <f t="shared" si="1"/>
        <v>40278</v>
      </c>
      <c r="AD5" s="14">
        <f t="shared" si="1"/>
        <v>40279</v>
      </c>
      <c r="AE5" s="25">
        <f t="shared" si="1"/>
        <v>40280</v>
      </c>
      <c r="AF5" s="25">
        <f t="shared" si="1"/>
        <v>40281</v>
      </c>
      <c r="AG5" s="25">
        <f t="shared" si="1"/>
        <v>40282</v>
      </c>
      <c r="AH5" s="25">
        <f t="shared" si="1"/>
        <v>40283</v>
      </c>
      <c r="AJ5" s="25" t="s">
        <v>209</v>
      </c>
      <c r="AK5" s="25" t="s">
        <v>209</v>
      </c>
      <c r="AL5" s="25" t="s">
        <v>209</v>
      </c>
      <c r="AM5" s="25" t="s">
        <v>209</v>
      </c>
      <c r="AN5" s="14" t="s">
        <v>194</v>
      </c>
      <c r="AO5" s="14" t="s">
        <v>194</v>
      </c>
      <c r="AP5" s="15" t="s">
        <v>209</v>
      </c>
      <c r="AQ5" s="25" t="s">
        <v>209</v>
      </c>
      <c r="AR5" s="25" t="s">
        <v>209</v>
      </c>
      <c r="AS5" s="25" t="s">
        <v>209</v>
      </c>
      <c r="AT5" s="25" t="s">
        <v>209</v>
      </c>
      <c r="AU5" s="14" t="s">
        <v>194</v>
      </c>
      <c r="AV5" s="14" t="s">
        <v>194</v>
      </c>
      <c r="AW5" s="15" t="s">
        <v>209</v>
      </c>
      <c r="AX5" s="25" t="s">
        <v>209</v>
      </c>
      <c r="AY5" s="25" t="s">
        <v>209</v>
      </c>
      <c r="AZ5" s="25" t="s">
        <v>209</v>
      </c>
      <c r="BA5" s="25" t="s">
        <v>209</v>
      </c>
      <c r="BB5" s="14" t="s">
        <v>194</v>
      </c>
      <c r="BC5" s="14" t="s">
        <v>194</v>
      </c>
      <c r="BD5" s="16" t="s">
        <v>193</v>
      </c>
      <c r="BE5" s="25" t="s">
        <v>209</v>
      </c>
      <c r="BF5" s="25" t="s">
        <v>209</v>
      </c>
      <c r="BG5" s="25" t="s">
        <v>209</v>
      </c>
      <c r="BH5" s="25" t="s">
        <v>209</v>
      </c>
      <c r="BI5" s="14" t="s">
        <v>718</v>
      </c>
      <c r="BJ5" s="14" t="s">
        <v>194</v>
      </c>
      <c r="BK5" s="15" t="s">
        <v>209</v>
      </c>
      <c r="BL5" s="25" t="s">
        <v>209</v>
      </c>
      <c r="BM5" s="25" t="s">
        <v>209</v>
      </c>
      <c r="BN5" s="25" t="s">
        <v>209</v>
      </c>
      <c r="BO5" s="2">
        <f t="shared" si="5"/>
        <v>8</v>
      </c>
      <c r="BP5" s="2">
        <f t="shared" si="6"/>
        <v>1</v>
      </c>
    </row>
    <row r="6" spans="1:68">
      <c r="A6" s="11">
        <v>5</v>
      </c>
      <c r="B6" s="1" t="s">
        <v>200</v>
      </c>
      <c r="C6" s="1">
        <f t="shared" si="2"/>
        <v>20</v>
      </c>
      <c r="D6" s="25">
        <f t="shared" si="7"/>
        <v>40284</v>
      </c>
      <c r="E6" s="14">
        <f t="shared" si="3"/>
        <v>40285</v>
      </c>
      <c r="F6" s="14">
        <f t="shared" si="3"/>
        <v>40286</v>
      </c>
      <c r="G6" s="25">
        <f t="shared" si="3"/>
        <v>40287</v>
      </c>
      <c r="H6" s="25">
        <f t="shared" si="3"/>
        <v>40288</v>
      </c>
      <c r="I6" s="25">
        <f t="shared" si="3"/>
        <v>40289</v>
      </c>
      <c r="J6" s="25">
        <f t="shared" si="3"/>
        <v>40290</v>
      </c>
      <c r="K6" s="25">
        <f t="shared" si="3"/>
        <v>40291</v>
      </c>
      <c r="L6" s="14">
        <f t="shared" si="3"/>
        <v>40292</v>
      </c>
      <c r="M6" s="14">
        <f t="shared" si="3"/>
        <v>40293</v>
      </c>
      <c r="N6" s="25">
        <f t="shared" si="3"/>
        <v>40294</v>
      </c>
      <c r="O6" s="25">
        <f t="shared" si="3"/>
        <v>40295</v>
      </c>
      <c r="P6" s="25">
        <f t="shared" si="3"/>
        <v>40296</v>
      </c>
      <c r="Q6" s="25">
        <f t="shared" si="3"/>
        <v>40297</v>
      </c>
      <c r="R6" s="25">
        <f t="shared" si="3"/>
        <v>40298</v>
      </c>
      <c r="S6" s="25"/>
      <c r="T6" s="16">
        <f t="shared" si="4"/>
        <v>40299</v>
      </c>
      <c r="U6" s="14">
        <f t="shared" si="1"/>
        <v>40300</v>
      </c>
      <c r="V6" s="14">
        <f t="shared" si="1"/>
        <v>40301</v>
      </c>
      <c r="W6" s="14">
        <f t="shared" si="1"/>
        <v>40302</v>
      </c>
      <c r="X6" s="25">
        <f t="shared" si="1"/>
        <v>40303</v>
      </c>
      <c r="Y6" s="25">
        <f t="shared" si="1"/>
        <v>40304</v>
      </c>
      <c r="Z6" s="25">
        <f t="shared" si="1"/>
        <v>40305</v>
      </c>
      <c r="AA6" s="25">
        <f t="shared" si="1"/>
        <v>40306</v>
      </c>
      <c r="AB6" s="14">
        <f t="shared" si="1"/>
        <v>40307</v>
      </c>
      <c r="AC6" s="25">
        <f t="shared" si="1"/>
        <v>40308</v>
      </c>
      <c r="AD6" s="25">
        <f t="shared" si="1"/>
        <v>40309</v>
      </c>
      <c r="AE6" s="25">
        <f t="shared" si="1"/>
        <v>40310</v>
      </c>
      <c r="AF6" s="25">
        <f t="shared" si="1"/>
        <v>40311</v>
      </c>
      <c r="AG6" s="25">
        <f t="shared" si="1"/>
        <v>40312</v>
      </c>
      <c r="AH6" s="14">
        <f t="shared" si="1"/>
        <v>40313</v>
      </c>
      <c r="AJ6" s="25" t="s">
        <v>209</v>
      </c>
      <c r="AK6" s="14" t="s">
        <v>718</v>
      </c>
      <c r="AL6" s="14" t="s">
        <v>194</v>
      </c>
      <c r="AM6" s="15" t="s">
        <v>209</v>
      </c>
      <c r="AN6" s="25" t="s">
        <v>209</v>
      </c>
      <c r="AO6" s="25" t="s">
        <v>209</v>
      </c>
      <c r="AP6" s="25" t="s">
        <v>209</v>
      </c>
      <c r="AQ6" s="25" t="s">
        <v>209</v>
      </c>
      <c r="AR6" s="14" t="s">
        <v>718</v>
      </c>
      <c r="AS6" s="14" t="s">
        <v>194</v>
      </c>
      <c r="AT6" s="15" t="s">
        <v>209</v>
      </c>
      <c r="AU6" s="25" t="s">
        <v>209</v>
      </c>
      <c r="AV6" s="25" t="s">
        <v>209</v>
      </c>
      <c r="AW6" s="25" t="s">
        <v>209</v>
      </c>
      <c r="AX6" s="15" t="s">
        <v>209</v>
      </c>
      <c r="AY6" s="25"/>
      <c r="AZ6" s="16" t="s">
        <v>193</v>
      </c>
      <c r="BA6" s="14" t="s">
        <v>194</v>
      </c>
      <c r="BB6" s="14" t="s">
        <v>194</v>
      </c>
      <c r="BC6" s="14" t="s">
        <v>718</v>
      </c>
      <c r="BD6" s="25" t="s">
        <v>209</v>
      </c>
      <c r="BE6" s="25" t="s">
        <v>209</v>
      </c>
      <c r="BF6" s="25" t="s">
        <v>209</v>
      </c>
      <c r="BG6" s="25" t="s">
        <v>209</v>
      </c>
      <c r="BH6" s="14" t="s">
        <v>194</v>
      </c>
      <c r="BI6" s="15" t="s">
        <v>209</v>
      </c>
      <c r="BJ6" s="25" t="s">
        <v>209</v>
      </c>
      <c r="BK6" s="25" t="s">
        <v>209</v>
      </c>
      <c r="BL6" s="25" t="s">
        <v>209</v>
      </c>
      <c r="BM6" s="25" t="s">
        <v>209</v>
      </c>
      <c r="BN6" s="14" t="s">
        <v>718</v>
      </c>
      <c r="BO6" s="2">
        <f t="shared" si="5"/>
        <v>9</v>
      </c>
      <c r="BP6" s="2">
        <f t="shared" si="6"/>
        <v>1</v>
      </c>
    </row>
    <row r="7" spans="1:68" ht="14.25" customHeight="1">
      <c r="A7" s="11">
        <v>6</v>
      </c>
      <c r="B7" s="1" t="s">
        <v>201</v>
      </c>
      <c r="C7" s="1">
        <f t="shared" si="2"/>
        <v>22</v>
      </c>
      <c r="D7" s="14">
        <f t="shared" si="7"/>
        <v>40314</v>
      </c>
      <c r="E7" s="25">
        <f t="shared" si="3"/>
        <v>40315</v>
      </c>
      <c r="F7" s="25">
        <f t="shared" si="3"/>
        <v>40316</v>
      </c>
      <c r="G7" s="25">
        <f t="shared" si="3"/>
        <v>40317</v>
      </c>
      <c r="H7" s="25">
        <f t="shared" si="3"/>
        <v>40318</v>
      </c>
      <c r="I7" s="25">
        <f t="shared" si="3"/>
        <v>40319</v>
      </c>
      <c r="J7" s="14">
        <f t="shared" si="3"/>
        <v>40320</v>
      </c>
      <c r="K7" s="14">
        <f t="shared" si="3"/>
        <v>40321</v>
      </c>
      <c r="L7" s="25">
        <f t="shared" si="3"/>
        <v>40322</v>
      </c>
      <c r="M7" s="25">
        <f t="shared" si="3"/>
        <v>40323</v>
      </c>
      <c r="N7" s="25">
        <f t="shared" si="3"/>
        <v>40324</v>
      </c>
      <c r="O7" s="25">
        <f t="shared" si="3"/>
        <v>40325</v>
      </c>
      <c r="P7" s="25">
        <f t="shared" si="3"/>
        <v>40326</v>
      </c>
      <c r="Q7" s="14">
        <f t="shared" si="3"/>
        <v>40327</v>
      </c>
      <c r="R7" s="14">
        <f t="shared" si="3"/>
        <v>40328</v>
      </c>
      <c r="S7" s="25">
        <f t="shared" si="3"/>
        <v>40329</v>
      </c>
      <c r="T7" s="25">
        <f t="shared" si="4"/>
        <v>40330</v>
      </c>
      <c r="U7" s="25">
        <f t="shared" si="1"/>
        <v>40331</v>
      </c>
      <c r="V7" s="25">
        <f t="shared" si="1"/>
        <v>40332</v>
      </c>
      <c r="W7" s="25">
        <f t="shared" si="1"/>
        <v>40333</v>
      </c>
      <c r="X7" s="14">
        <f t="shared" si="1"/>
        <v>40334</v>
      </c>
      <c r="Y7" s="14">
        <f t="shared" si="1"/>
        <v>40335</v>
      </c>
      <c r="Z7" s="25">
        <f t="shared" si="1"/>
        <v>40336</v>
      </c>
      <c r="AA7" s="25">
        <f t="shared" si="1"/>
        <v>40337</v>
      </c>
      <c r="AB7" s="25">
        <f t="shared" si="1"/>
        <v>40338</v>
      </c>
      <c r="AC7" s="25">
        <f t="shared" si="1"/>
        <v>40339</v>
      </c>
      <c r="AD7" s="25">
        <f t="shared" si="1"/>
        <v>40340</v>
      </c>
      <c r="AE7" s="14">
        <f t="shared" si="1"/>
        <v>40341</v>
      </c>
      <c r="AF7" s="14">
        <f t="shared" si="1"/>
        <v>40342</v>
      </c>
      <c r="AG7" s="25">
        <f t="shared" si="1"/>
        <v>40343</v>
      </c>
      <c r="AH7" s="25">
        <f t="shared" si="1"/>
        <v>40344</v>
      </c>
      <c r="AJ7" s="14" t="s">
        <v>194</v>
      </c>
      <c r="AK7" s="15" t="s">
        <v>209</v>
      </c>
      <c r="AL7" s="25" t="s">
        <v>209</v>
      </c>
      <c r="AM7" s="25" t="s">
        <v>209</v>
      </c>
      <c r="AN7" s="25" t="s">
        <v>209</v>
      </c>
      <c r="AO7" s="25" t="s">
        <v>209</v>
      </c>
      <c r="AP7" s="14" t="s">
        <v>718</v>
      </c>
      <c r="AQ7" s="14" t="s">
        <v>194</v>
      </c>
      <c r="AR7" s="15" t="s">
        <v>209</v>
      </c>
      <c r="AS7" s="25" t="s">
        <v>209</v>
      </c>
      <c r="AT7" s="25" t="s">
        <v>209</v>
      </c>
      <c r="AU7" s="25" t="s">
        <v>209</v>
      </c>
      <c r="AV7" s="25" t="s">
        <v>209</v>
      </c>
      <c r="AW7" s="14" t="s">
        <v>718</v>
      </c>
      <c r="AX7" s="14" t="s">
        <v>718</v>
      </c>
      <c r="AY7" s="15" t="s">
        <v>209</v>
      </c>
      <c r="AZ7" s="25" t="s">
        <v>209</v>
      </c>
      <c r="BA7" s="25" t="s">
        <v>209</v>
      </c>
      <c r="BB7" s="25" t="s">
        <v>209</v>
      </c>
      <c r="BC7" s="25" t="s">
        <v>209</v>
      </c>
      <c r="BD7" s="14" t="s">
        <v>194</v>
      </c>
      <c r="BE7" s="14" t="s">
        <v>194</v>
      </c>
      <c r="BF7" s="15" t="s">
        <v>209</v>
      </c>
      <c r="BG7" s="25" t="s">
        <v>209</v>
      </c>
      <c r="BH7" s="25" t="s">
        <v>209</v>
      </c>
      <c r="BI7" s="25" t="s">
        <v>209</v>
      </c>
      <c r="BJ7" s="25" t="s">
        <v>209</v>
      </c>
      <c r="BK7" s="14" t="s">
        <v>718</v>
      </c>
      <c r="BL7" s="14" t="s">
        <v>194</v>
      </c>
      <c r="BM7" s="15" t="s">
        <v>209</v>
      </c>
      <c r="BN7" s="25" t="s">
        <v>209</v>
      </c>
      <c r="BO7" s="2">
        <f t="shared" si="5"/>
        <v>9</v>
      </c>
      <c r="BP7" s="2">
        <f t="shared" si="6"/>
        <v>0</v>
      </c>
    </row>
    <row r="8" spans="1:68" ht="12.75" customHeight="1">
      <c r="A8" s="11">
        <v>7</v>
      </c>
      <c r="B8" s="1" t="s">
        <v>202</v>
      </c>
      <c r="C8" s="1">
        <f t="shared" si="2"/>
        <v>21</v>
      </c>
      <c r="D8" s="16">
        <f t="shared" si="7"/>
        <v>40345</v>
      </c>
      <c r="E8" s="25">
        <f t="shared" si="3"/>
        <v>40346</v>
      </c>
      <c r="F8" s="25">
        <f t="shared" si="3"/>
        <v>40347</v>
      </c>
      <c r="G8" s="14">
        <f t="shared" si="3"/>
        <v>40348</v>
      </c>
      <c r="H8" s="14">
        <f t="shared" si="3"/>
        <v>40349</v>
      </c>
      <c r="I8" s="25">
        <f t="shared" si="3"/>
        <v>40350</v>
      </c>
      <c r="J8" s="25">
        <f t="shared" si="3"/>
        <v>40351</v>
      </c>
      <c r="K8" s="25">
        <f t="shared" si="3"/>
        <v>40352</v>
      </c>
      <c r="L8" s="25">
        <f t="shared" si="3"/>
        <v>40353</v>
      </c>
      <c r="M8" s="25">
        <f t="shared" si="3"/>
        <v>40354</v>
      </c>
      <c r="N8" s="14">
        <f t="shared" si="3"/>
        <v>40355</v>
      </c>
      <c r="O8" s="14">
        <f t="shared" si="3"/>
        <v>40356</v>
      </c>
      <c r="P8" s="25">
        <f t="shared" si="3"/>
        <v>40357</v>
      </c>
      <c r="Q8" s="25">
        <f t="shared" si="3"/>
        <v>40358</v>
      </c>
      <c r="R8" s="25">
        <f t="shared" si="3"/>
        <v>40359</v>
      </c>
      <c r="S8" s="25"/>
      <c r="T8" s="25">
        <f t="shared" si="4"/>
        <v>40360</v>
      </c>
      <c r="U8" s="25">
        <f t="shared" si="1"/>
        <v>40361</v>
      </c>
      <c r="V8" s="14">
        <f t="shared" si="1"/>
        <v>40362</v>
      </c>
      <c r="W8" s="14">
        <f t="shared" si="1"/>
        <v>40363</v>
      </c>
      <c r="X8" s="25">
        <f t="shared" si="1"/>
        <v>40364</v>
      </c>
      <c r="Y8" s="25">
        <f t="shared" si="1"/>
        <v>40365</v>
      </c>
      <c r="Z8" s="25">
        <f t="shared" si="1"/>
        <v>40366</v>
      </c>
      <c r="AA8" s="25">
        <f t="shared" si="1"/>
        <v>40367</v>
      </c>
      <c r="AB8" s="25">
        <f t="shared" si="1"/>
        <v>40368</v>
      </c>
      <c r="AC8" s="14">
        <f t="shared" si="1"/>
        <v>40369</v>
      </c>
      <c r="AD8" s="14">
        <f t="shared" si="1"/>
        <v>40370</v>
      </c>
      <c r="AE8" s="25">
        <f t="shared" si="1"/>
        <v>40371</v>
      </c>
      <c r="AF8" s="25">
        <f t="shared" si="1"/>
        <v>40372</v>
      </c>
      <c r="AG8" s="25">
        <f t="shared" si="1"/>
        <v>40373</v>
      </c>
      <c r="AH8" s="25">
        <f t="shared" si="1"/>
        <v>40374</v>
      </c>
      <c r="AJ8" s="16" t="s">
        <v>193</v>
      </c>
      <c r="AK8" s="25" t="s">
        <v>209</v>
      </c>
      <c r="AL8" s="25" t="s">
        <v>209</v>
      </c>
      <c r="AM8" s="14" t="s">
        <v>718</v>
      </c>
      <c r="AN8" s="14" t="s">
        <v>194</v>
      </c>
      <c r="AO8" s="15" t="s">
        <v>209</v>
      </c>
      <c r="AP8" s="25" t="s">
        <v>209</v>
      </c>
      <c r="AQ8" s="25" t="s">
        <v>209</v>
      </c>
      <c r="AR8" s="25" t="s">
        <v>209</v>
      </c>
      <c r="AS8" s="25" t="s">
        <v>209</v>
      </c>
      <c r="AT8" s="14" t="s">
        <v>718</v>
      </c>
      <c r="AU8" s="14" t="s">
        <v>194</v>
      </c>
      <c r="AV8" s="15" t="s">
        <v>209</v>
      </c>
      <c r="AW8" s="25" t="s">
        <v>209</v>
      </c>
      <c r="AX8" s="25" t="s">
        <v>209</v>
      </c>
      <c r="AY8" s="25"/>
      <c r="AZ8" s="25" t="s">
        <v>209</v>
      </c>
      <c r="BA8" s="25" t="s">
        <v>209</v>
      </c>
      <c r="BB8" s="14" t="s">
        <v>718</v>
      </c>
      <c r="BC8" s="14" t="s">
        <v>194</v>
      </c>
      <c r="BD8" s="15" t="s">
        <v>209</v>
      </c>
      <c r="BE8" s="25" t="s">
        <v>209</v>
      </c>
      <c r="BF8" s="25" t="s">
        <v>209</v>
      </c>
      <c r="BG8" s="25" t="s">
        <v>209</v>
      </c>
      <c r="BH8" s="25" t="s">
        <v>209</v>
      </c>
      <c r="BI8" s="14" t="s">
        <v>718</v>
      </c>
      <c r="BJ8" s="14" t="s">
        <v>194</v>
      </c>
      <c r="BK8" s="15" t="s">
        <v>209</v>
      </c>
      <c r="BL8" s="25" t="s">
        <v>209</v>
      </c>
      <c r="BM8" s="25" t="s">
        <v>209</v>
      </c>
      <c r="BN8" s="25" t="s">
        <v>209</v>
      </c>
      <c r="BO8" s="2">
        <f t="shared" si="5"/>
        <v>8</v>
      </c>
      <c r="BP8" s="2">
        <f t="shared" si="6"/>
        <v>1</v>
      </c>
    </row>
    <row r="9" spans="1:68">
      <c r="A9" s="11">
        <v>8</v>
      </c>
      <c r="B9" s="1" t="s">
        <v>203</v>
      </c>
      <c r="C9" s="1">
        <f t="shared" si="2"/>
        <v>20</v>
      </c>
      <c r="D9" s="25">
        <f t="shared" si="7"/>
        <v>40375</v>
      </c>
      <c r="E9" s="14">
        <f t="shared" si="3"/>
        <v>40376</v>
      </c>
      <c r="F9" s="14">
        <f t="shared" si="3"/>
        <v>40377</v>
      </c>
      <c r="G9" s="25">
        <f t="shared" si="3"/>
        <v>40378</v>
      </c>
      <c r="H9" s="25">
        <f t="shared" si="3"/>
        <v>40379</v>
      </c>
      <c r="I9" s="25">
        <f t="shared" si="3"/>
        <v>40380</v>
      </c>
      <c r="J9" s="25">
        <f t="shared" si="3"/>
        <v>40381</v>
      </c>
      <c r="K9" s="25">
        <f t="shared" si="3"/>
        <v>40382</v>
      </c>
      <c r="L9" s="14">
        <f t="shared" si="3"/>
        <v>40383</v>
      </c>
      <c r="M9" s="14">
        <f t="shared" si="3"/>
        <v>40384</v>
      </c>
      <c r="N9" s="25">
        <f t="shared" si="3"/>
        <v>40385</v>
      </c>
      <c r="O9" s="25">
        <f t="shared" si="3"/>
        <v>40386</v>
      </c>
      <c r="P9" s="25">
        <f t="shared" si="3"/>
        <v>40387</v>
      </c>
      <c r="Q9" s="25">
        <f t="shared" si="3"/>
        <v>40388</v>
      </c>
      <c r="R9" s="25">
        <f t="shared" si="3"/>
        <v>40389</v>
      </c>
      <c r="S9" s="14">
        <f t="shared" si="3"/>
        <v>40390</v>
      </c>
      <c r="T9" s="14">
        <f t="shared" si="4"/>
        <v>40391</v>
      </c>
      <c r="U9" s="25">
        <f t="shared" si="1"/>
        <v>40392</v>
      </c>
      <c r="V9" s="25">
        <f t="shared" si="1"/>
        <v>40393</v>
      </c>
      <c r="W9" s="25">
        <f t="shared" si="1"/>
        <v>40394</v>
      </c>
      <c r="X9" s="25">
        <f t="shared" si="1"/>
        <v>40395</v>
      </c>
      <c r="Y9" s="25">
        <f t="shared" si="1"/>
        <v>40396</v>
      </c>
      <c r="Z9" s="14">
        <f t="shared" si="1"/>
        <v>40397</v>
      </c>
      <c r="AA9" s="14">
        <f t="shared" si="1"/>
        <v>40398</v>
      </c>
      <c r="AB9" s="25">
        <f t="shared" si="1"/>
        <v>40399</v>
      </c>
      <c r="AC9" s="25">
        <f t="shared" si="1"/>
        <v>40400</v>
      </c>
      <c r="AD9" s="25">
        <f t="shared" si="1"/>
        <v>40401</v>
      </c>
      <c r="AE9" s="25">
        <f t="shared" si="1"/>
        <v>40402</v>
      </c>
      <c r="AF9" s="14">
        <f t="shared" si="1"/>
        <v>40403</v>
      </c>
      <c r="AG9" s="14">
        <f t="shared" si="1"/>
        <v>40404</v>
      </c>
      <c r="AH9" s="14">
        <f t="shared" si="1"/>
        <v>40405</v>
      </c>
      <c r="AJ9" s="25" t="s">
        <v>209</v>
      </c>
      <c r="AK9" s="14" t="s">
        <v>718</v>
      </c>
      <c r="AL9" s="14" t="s">
        <v>194</v>
      </c>
      <c r="AM9" s="15" t="s">
        <v>209</v>
      </c>
      <c r="AN9" s="15" t="s">
        <v>209</v>
      </c>
      <c r="AO9" s="25" t="s">
        <v>209</v>
      </c>
      <c r="AP9" s="25" t="s">
        <v>209</v>
      </c>
      <c r="AQ9" s="25" t="s">
        <v>209</v>
      </c>
      <c r="AR9" s="14" t="s">
        <v>718</v>
      </c>
      <c r="AS9" s="14" t="s">
        <v>194</v>
      </c>
      <c r="AT9" s="15" t="s">
        <v>209</v>
      </c>
      <c r="AU9" s="25" t="s">
        <v>209</v>
      </c>
      <c r="AV9" s="25" t="s">
        <v>209</v>
      </c>
      <c r="AW9" s="25" t="s">
        <v>209</v>
      </c>
      <c r="AX9" s="25" t="s">
        <v>209</v>
      </c>
      <c r="AY9" s="14" t="s">
        <v>194</v>
      </c>
      <c r="AZ9" s="14" t="s">
        <v>194</v>
      </c>
      <c r="BA9" s="15" t="s">
        <v>209</v>
      </c>
      <c r="BB9" s="25" t="s">
        <v>209</v>
      </c>
      <c r="BC9" s="25" t="s">
        <v>209</v>
      </c>
      <c r="BD9" s="25" t="s">
        <v>209</v>
      </c>
      <c r="BE9" s="25" t="s">
        <v>209</v>
      </c>
      <c r="BF9" s="14" t="s">
        <v>194</v>
      </c>
      <c r="BG9" s="14" t="s">
        <v>194</v>
      </c>
      <c r="BH9" s="15" t="s">
        <v>209</v>
      </c>
      <c r="BI9" s="25" t="s">
        <v>209</v>
      </c>
      <c r="BJ9" s="25" t="s">
        <v>209</v>
      </c>
      <c r="BK9" s="25" t="s">
        <v>209</v>
      </c>
      <c r="BL9" s="14" t="s">
        <v>718</v>
      </c>
      <c r="BM9" s="14" t="s">
        <v>194</v>
      </c>
      <c r="BN9" s="14" t="s">
        <v>194</v>
      </c>
      <c r="BO9" s="2">
        <f t="shared" si="5"/>
        <v>11</v>
      </c>
      <c r="BP9" s="2">
        <f t="shared" si="6"/>
        <v>0</v>
      </c>
    </row>
    <row r="10" spans="1:68">
      <c r="A10" s="11">
        <v>9</v>
      </c>
      <c r="B10" s="1" t="s">
        <v>204</v>
      </c>
      <c r="C10" s="1">
        <f t="shared" si="2"/>
        <v>22</v>
      </c>
      <c r="D10" s="14">
        <f t="shared" si="7"/>
        <v>40406</v>
      </c>
      <c r="E10" s="14">
        <f t="shared" si="3"/>
        <v>40407</v>
      </c>
      <c r="F10" s="25">
        <f t="shared" si="3"/>
        <v>40408</v>
      </c>
      <c r="G10" s="25">
        <f t="shared" si="3"/>
        <v>40409</v>
      </c>
      <c r="H10" s="25">
        <f t="shared" si="3"/>
        <v>40410</v>
      </c>
      <c r="I10" s="25">
        <f t="shared" si="3"/>
        <v>40411</v>
      </c>
      <c r="J10" s="14">
        <f t="shared" si="3"/>
        <v>40412</v>
      </c>
      <c r="K10" s="25">
        <f t="shared" si="3"/>
        <v>40413</v>
      </c>
      <c r="L10" s="25">
        <f t="shared" si="3"/>
        <v>40414</v>
      </c>
      <c r="M10" s="25">
        <f t="shared" si="3"/>
        <v>40415</v>
      </c>
      <c r="N10" s="25">
        <f t="shared" si="3"/>
        <v>40416</v>
      </c>
      <c r="O10" s="25">
        <f t="shared" si="3"/>
        <v>40417</v>
      </c>
      <c r="P10" s="14">
        <f t="shared" si="3"/>
        <v>40418</v>
      </c>
      <c r="Q10" s="14">
        <f t="shared" si="3"/>
        <v>40419</v>
      </c>
      <c r="R10" s="25">
        <f t="shared" si="3"/>
        <v>40420</v>
      </c>
      <c r="S10" s="25">
        <f t="shared" si="3"/>
        <v>40421</v>
      </c>
      <c r="T10" s="25">
        <f t="shared" si="4"/>
        <v>40422</v>
      </c>
      <c r="U10" s="25">
        <f t="shared" si="1"/>
        <v>40423</v>
      </c>
      <c r="V10" s="25">
        <f t="shared" si="1"/>
        <v>40424</v>
      </c>
      <c r="W10" s="14">
        <f t="shared" si="1"/>
        <v>40425</v>
      </c>
      <c r="X10" s="14">
        <f t="shared" si="1"/>
        <v>40426</v>
      </c>
      <c r="Y10" s="25">
        <f t="shared" si="1"/>
        <v>40427</v>
      </c>
      <c r="Z10" s="25">
        <f t="shared" si="1"/>
        <v>40428</v>
      </c>
      <c r="AA10" s="25">
        <f t="shared" si="1"/>
        <v>40429</v>
      </c>
      <c r="AB10" s="25">
        <f t="shared" si="1"/>
        <v>40430</v>
      </c>
      <c r="AC10" s="25">
        <f t="shared" si="1"/>
        <v>40431</v>
      </c>
      <c r="AD10" s="14">
        <f t="shared" si="1"/>
        <v>40432</v>
      </c>
      <c r="AE10" s="14">
        <f t="shared" si="1"/>
        <v>40433</v>
      </c>
      <c r="AF10" s="25">
        <f t="shared" si="1"/>
        <v>40434</v>
      </c>
      <c r="AG10" s="25">
        <f t="shared" si="1"/>
        <v>40435</v>
      </c>
      <c r="AH10" s="25">
        <f t="shared" si="1"/>
        <v>40436</v>
      </c>
      <c r="AJ10" s="14" t="s">
        <v>194</v>
      </c>
      <c r="AK10" s="14" t="s">
        <v>718</v>
      </c>
      <c r="AL10" s="25" t="s">
        <v>209</v>
      </c>
      <c r="AM10" s="25" t="s">
        <v>209</v>
      </c>
      <c r="AN10" s="25" t="s">
        <v>209</v>
      </c>
      <c r="AO10" s="25" t="s">
        <v>209</v>
      </c>
      <c r="AP10" s="14" t="s">
        <v>194</v>
      </c>
      <c r="AQ10" s="15" t="s">
        <v>209</v>
      </c>
      <c r="AR10" s="25" t="s">
        <v>209</v>
      </c>
      <c r="AS10" s="25" t="s">
        <v>209</v>
      </c>
      <c r="AT10" s="25" t="s">
        <v>209</v>
      </c>
      <c r="AU10" s="25" t="s">
        <v>209</v>
      </c>
      <c r="AV10" s="14" t="s">
        <v>718</v>
      </c>
      <c r="AW10" s="14" t="s">
        <v>194</v>
      </c>
      <c r="AX10" s="15" t="s">
        <v>209</v>
      </c>
      <c r="AY10" s="25" t="s">
        <v>209</v>
      </c>
      <c r="AZ10" s="25" t="s">
        <v>209</v>
      </c>
      <c r="BA10" s="25" t="s">
        <v>209</v>
      </c>
      <c r="BB10" s="25" t="s">
        <v>209</v>
      </c>
      <c r="BC10" s="14" t="s">
        <v>718</v>
      </c>
      <c r="BD10" s="14" t="s">
        <v>194</v>
      </c>
      <c r="BE10" s="15" t="s">
        <v>209</v>
      </c>
      <c r="BF10" s="25" t="s">
        <v>209</v>
      </c>
      <c r="BG10" s="25" t="s">
        <v>209</v>
      </c>
      <c r="BH10" s="25" t="s">
        <v>209</v>
      </c>
      <c r="BI10" s="25" t="s">
        <v>209</v>
      </c>
      <c r="BJ10" s="14" t="s">
        <v>718</v>
      </c>
      <c r="BK10" s="14" t="s">
        <v>194</v>
      </c>
      <c r="BL10" s="15" t="s">
        <v>209</v>
      </c>
      <c r="BM10" s="25" t="s">
        <v>209</v>
      </c>
      <c r="BN10" s="25" t="s">
        <v>209</v>
      </c>
      <c r="BO10" s="2">
        <f t="shared" si="5"/>
        <v>9</v>
      </c>
      <c r="BP10" s="2">
        <f t="shared" si="6"/>
        <v>0</v>
      </c>
    </row>
    <row r="11" spans="1:68">
      <c r="A11" s="11">
        <v>10</v>
      </c>
      <c r="B11" s="1" t="s">
        <v>205</v>
      </c>
      <c r="C11" s="1">
        <f t="shared" si="2"/>
        <v>19</v>
      </c>
      <c r="D11" s="25">
        <f t="shared" si="7"/>
        <v>40437</v>
      </c>
      <c r="E11" s="25">
        <f t="shared" si="3"/>
        <v>40438</v>
      </c>
      <c r="F11" s="14">
        <f t="shared" si="3"/>
        <v>40439</v>
      </c>
      <c r="G11" s="14">
        <f t="shared" si="3"/>
        <v>40440</v>
      </c>
      <c r="H11" s="25">
        <f t="shared" si="3"/>
        <v>40441</v>
      </c>
      <c r="I11" s="25">
        <f t="shared" si="3"/>
        <v>40442</v>
      </c>
      <c r="J11" s="16">
        <f t="shared" si="3"/>
        <v>40443</v>
      </c>
      <c r="K11" s="25">
        <f t="shared" si="3"/>
        <v>40444</v>
      </c>
      <c r="L11" s="25">
        <f t="shared" si="3"/>
        <v>40445</v>
      </c>
      <c r="M11" s="14">
        <f t="shared" si="3"/>
        <v>40446</v>
      </c>
      <c r="N11" s="14">
        <f t="shared" si="3"/>
        <v>40447</v>
      </c>
      <c r="O11" s="25">
        <f t="shared" si="3"/>
        <v>40448</v>
      </c>
      <c r="P11" s="25">
        <f t="shared" si="3"/>
        <v>40449</v>
      </c>
      <c r="Q11" s="25">
        <f t="shared" si="3"/>
        <v>40450</v>
      </c>
      <c r="R11" s="25">
        <f t="shared" si="3"/>
        <v>40451</v>
      </c>
      <c r="S11" s="25"/>
      <c r="T11" s="16">
        <f t="shared" si="4"/>
        <v>40452</v>
      </c>
      <c r="U11" s="16">
        <f t="shared" si="1"/>
        <v>40453</v>
      </c>
      <c r="V11" s="16">
        <f t="shared" si="1"/>
        <v>40454</v>
      </c>
      <c r="W11" s="14">
        <f t="shared" si="1"/>
        <v>40455</v>
      </c>
      <c r="X11" s="14">
        <f t="shared" si="1"/>
        <v>40456</v>
      </c>
      <c r="Y11" s="149">
        <f t="shared" si="1"/>
        <v>40457</v>
      </c>
      <c r="Z11" s="149">
        <f t="shared" si="1"/>
        <v>40458</v>
      </c>
      <c r="AA11" s="149">
        <f t="shared" si="1"/>
        <v>40459</v>
      </c>
      <c r="AB11" s="149">
        <f t="shared" si="1"/>
        <v>40460</v>
      </c>
      <c r="AC11" s="158">
        <f t="shared" si="1"/>
        <v>40461</v>
      </c>
      <c r="AD11" s="25">
        <f t="shared" si="1"/>
        <v>40462</v>
      </c>
      <c r="AE11" s="25">
        <f t="shared" si="1"/>
        <v>40463</v>
      </c>
      <c r="AF11" s="25">
        <f t="shared" si="1"/>
        <v>40464</v>
      </c>
      <c r="AG11" s="25">
        <f t="shared" si="1"/>
        <v>40465</v>
      </c>
      <c r="AH11" s="25">
        <f t="shared" si="1"/>
        <v>40466</v>
      </c>
      <c r="AJ11" s="25" t="s">
        <v>209</v>
      </c>
      <c r="AK11" s="25" t="s">
        <v>209</v>
      </c>
      <c r="AL11" s="14" t="s">
        <v>718</v>
      </c>
      <c r="AM11" s="14" t="s">
        <v>194</v>
      </c>
      <c r="AN11" s="15" t="s">
        <v>209</v>
      </c>
      <c r="AO11" s="25" t="s">
        <v>209</v>
      </c>
      <c r="AP11" s="16" t="s">
        <v>193</v>
      </c>
      <c r="AQ11" s="25" t="s">
        <v>209</v>
      </c>
      <c r="AR11" s="25" t="s">
        <v>209</v>
      </c>
      <c r="AS11" s="14" t="s">
        <v>718</v>
      </c>
      <c r="AT11" s="14" t="s">
        <v>194</v>
      </c>
      <c r="AU11" s="15" t="s">
        <v>209</v>
      </c>
      <c r="AV11" s="25" t="s">
        <v>209</v>
      </c>
      <c r="AW11" s="25" t="s">
        <v>209</v>
      </c>
      <c r="AX11" s="15" t="s">
        <v>209</v>
      </c>
      <c r="AY11" s="25"/>
      <c r="AZ11" s="16" t="s">
        <v>193</v>
      </c>
      <c r="BA11" s="16" t="s">
        <v>193</v>
      </c>
      <c r="BB11" s="16" t="s">
        <v>193</v>
      </c>
      <c r="BC11" s="14" t="s">
        <v>194</v>
      </c>
      <c r="BD11" s="14" t="s">
        <v>718</v>
      </c>
      <c r="BE11" s="15" t="s">
        <v>209</v>
      </c>
      <c r="BF11" s="149" t="s">
        <v>677</v>
      </c>
      <c r="BG11" s="149" t="s">
        <v>677</v>
      </c>
      <c r="BH11" s="149" t="s">
        <v>677</v>
      </c>
      <c r="BI11" s="14" t="s">
        <v>718</v>
      </c>
      <c r="BJ11" s="15" t="s">
        <v>209</v>
      </c>
      <c r="BK11" s="25" t="s">
        <v>209</v>
      </c>
      <c r="BL11" s="25" t="s">
        <v>209</v>
      </c>
      <c r="BM11" s="25" t="s">
        <v>209</v>
      </c>
      <c r="BN11" s="25" t="s">
        <v>209</v>
      </c>
      <c r="BO11" s="2">
        <f t="shared" si="5"/>
        <v>7</v>
      </c>
      <c r="BP11" s="2">
        <f t="shared" si="6"/>
        <v>4</v>
      </c>
    </row>
    <row r="12" spans="1:68">
      <c r="A12" s="11">
        <v>11</v>
      </c>
      <c r="B12" s="1" t="s">
        <v>206</v>
      </c>
      <c r="C12" s="1">
        <f t="shared" si="2"/>
        <v>22</v>
      </c>
      <c r="D12" s="25">
        <f t="shared" si="7"/>
        <v>40467</v>
      </c>
      <c r="E12" s="14">
        <f t="shared" si="3"/>
        <v>40468</v>
      </c>
      <c r="F12" s="25">
        <f t="shared" si="3"/>
        <v>40469</v>
      </c>
      <c r="G12" s="25">
        <f t="shared" si="3"/>
        <v>40470</v>
      </c>
      <c r="H12" s="25">
        <f t="shared" si="3"/>
        <v>40471</v>
      </c>
      <c r="I12" s="25">
        <f t="shared" si="3"/>
        <v>40472</v>
      </c>
      <c r="J12" s="25">
        <f t="shared" si="3"/>
        <v>40473</v>
      </c>
      <c r="K12" s="14">
        <f t="shared" si="3"/>
        <v>40474</v>
      </c>
      <c r="L12" s="14">
        <f t="shared" si="3"/>
        <v>40475</v>
      </c>
      <c r="M12" s="25">
        <f t="shared" si="3"/>
        <v>40476</v>
      </c>
      <c r="N12" s="25">
        <f t="shared" si="3"/>
        <v>40477</v>
      </c>
      <c r="O12" s="25">
        <f t="shared" si="3"/>
        <v>40478</v>
      </c>
      <c r="P12" s="25">
        <f t="shared" si="3"/>
        <v>40479</v>
      </c>
      <c r="Q12" s="25">
        <f t="shared" si="3"/>
        <v>40480</v>
      </c>
      <c r="R12" s="14">
        <f t="shared" si="3"/>
        <v>40481</v>
      </c>
      <c r="S12" s="14">
        <f t="shared" si="3"/>
        <v>40482</v>
      </c>
      <c r="T12" s="25">
        <f t="shared" si="4"/>
        <v>40483</v>
      </c>
      <c r="U12" s="25">
        <f t="shared" si="1"/>
        <v>40484</v>
      </c>
      <c r="V12" s="25">
        <f t="shared" si="1"/>
        <v>40485</v>
      </c>
      <c r="W12" s="25">
        <f t="shared" si="1"/>
        <v>40486</v>
      </c>
      <c r="X12" s="25">
        <f t="shared" si="1"/>
        <v>40487</v>
      </c>
      <c r="Y12" s="14">
        <f t="shared" si="1"/>
        <v>40488</v>
      </c>
      <c r="Z12" s="14">
        <f t="shared" si="1"/>
        <v>40489</v>
      </c>
      <c r="AA12" s="25">
        <f t="shared" si="1"/>
        <v>40490</v>
      </c>
      <c r="AB12" s="25">
        <f t="shared" si="1"/>
        <v>40491</v>
      </c>
      <c r="AC12" s="25">
        <f t="shared" si="1"/>
        <v>40492</v>
      </c>
      <c r="AD12" s="25">
        <f t="shared" si="1"/>
        <v>40493</v>
      </c>
      <c r="AE12" s="25">
        <f t="shared" si="1"/>
        <v>40494</v>
      </c>
      <c r="AF12" s="14">
        <f t="shared" si="1"/>
        <v>40495</v>
      </c>
      <c r="AG12" s="14">
        <f t="shared" si="1"/>
        <v>40496</v>
      </c>
      <c r="AH12" s="25">
        <f t="shared" si="1"/>
        <v>40497</v>
      </c>
      <c r="AJ12" s="25" t="s">
        <v>209</v>
      </c>
      <c r="AK12" s="14" t="s">
        <v>194</v>
      </c>
      <c r="AL12" s="15" t="s">
        <v>209</v>
      </c>
      <c r="AM12" s="25" t="s">
        <v>209</v>
      </c>
      <c r="AN12" s="25" t="s">
        <v>209</v>
      </c>
      <c r="AO12" s="25" t="s">
        <v>209</v>
      </c>
      <c r="AP12" s="25" t="s">
        <v>209</v>
      </c>
      <c r="AQ12" s="14" t="s">
        <v>194</v>
      </c>
      <c r="AR12" s="14" t="s">
        <v>194</v>
      </c>
      <c r="AS12" s="15" t="s">
        <v>209</v>
      </c>
      <c r="AT12" s="25" t="s">
        <v>209</v>
      </c>
      <c r="AU12" s="25" t="s">
        <v>209</v>
      </c>
      <c r="AV12" s="25" t="s">
        <v>209</v>
      </c>
      <c r="AW12" s="25" t="s">
        <v>209</v>
      </c>
      <c r="AX12" s="14" t="s">
        <v>718</v>
      </c>
      <c r="AY12" s="14" t="s">
        <v>194</v>
      </c>
      <c r="AZ12" s="15" t="s">
        <v>209</v>
      </c>
      <c r="BA12" s="25" t="s">
        <v>209</v>
      </c>
      <c r="BB12" s="25" t="s">
        <v>209</v>
      </c>
      <c r="BC12" s="25" t="s">
        <v>209</v>
      </c>
      <c r="BD12" s="25" t="s">
        <v>209</v>
      </c>
      <c r="BE12" s="14" t="s">
        <v>718</v>
      </c>
      <c r="BF12" s="14" t="s">
        <v>194</v>
      </c>
      <c r="BG12" s="15" t="s">
        <v>209</v>
      </c>
      <c r="BH12" s="25" t="s">
        <v>209</v>
      </c>
      <c r="BI12" s="25" t="s">
        <v>209</v>
      </c>
      <c r="BJ12" s="25" t="s">
        <v>209</v>
      </c>
      <c r="BK12" s="25" t="s">
        <v>209</v>
      </c>
      <c r="BL12" s="14" t="s">
        <v>718</v>
      </c>
      <c r="BM12" s="14" t="s">
        <v>194</v>
      </c>
      <c r="BN12" s="15" t="s">
        <v>209</v>
      </c>
      <c r="BO12" s="2">
        <f t="shared" si="5"/>
        <v>9</v>
      </c>
      <c r="BP12" s="2">
        <f t="shared" si="6"/>
        <v>0</v>
      </c>
    </row>
    <row r="13" spans="1:68">
      <c r="A13" s="11">
        <v>12</v>
      </c>
      <c r="B13" s="1" t="s">
        <v>207</v>
      </c>
      <c r="C13" s="1">
        <f t="shared" si="2"/>
        <v>22</v>
      </c>
      <c r="D13" s="25">
        <f t="shared" si="7"/>
        <v>40498</v>
      </c>
      <c r="E13" s="25">
        <f t="shared" si="3"/>
        <v>40499</v>
      </c>
      <c r="F13" s="25">
        <f t="shared" si="3"/>
        <v>40500</v>
      </c>
      <c r="G13" s="25">
        <f t="shared" si="3"/>
        <v>40501</v>
      </c>
      <c r="H13" s="14">
        <f t="shared" si="3"/>
        <v>40502</v>
      </c>
      <c r="I13" s="14">
        <f t="shared" si="3"/>
        <v>40503</v>
      </c>
      <c r="J13" s="25">
        <f t="shared" si="3"/>
        <v>40504</v>
      </c>
      <c r="K13" s="25">
        <f t="shared" si="3"/>
        <v>40505</v>
      </c>
      <c r="L13" s="25">
        <f t="shared" si="3"/>
        <v>40506</v>
      </c>
      <c r="M13" s="25">
        <f t="shared" si="3"/>
        <v>40507</v>
      </c>
      <c r="N13" s="25">
        <f t="shared" si="3"/>
        <v>40508</v>
      </c>
      <c r="O13" s="14">
        <f t="shared" si="3"/>
        <v>40509</v>
      </c>
      <c r="P13" s="14">
        <f t="shared" si="3"/>
        <v>40510</v>
      </c>
      <c r="Q13" s="25">
        <f t="shared" si="3"/>
        <v>40511</v>
      </c>
      <c r="R13" s="25">
        <f t="shared" si="3"/>
        <v>40512</v>
      </c>
      <c r="S13" s="25"/>
      <c r="T13" s="25">
        <f t="shared" si="4"/>
        <v>40513</v>
      </c>
      <c r="U13" s="25">
        <f t="shared" si="1"/>
        <v>40514</v>
      </c>
      <c r="V13" s="25">
        <f t="shared" si="1"/>
        <v>40515</v>
      </c>
      <c r="W13" s="14">
        <f t="shared" si="1"/>
        <v>40516</v>
      </c>
      <c r="X13" s="14">
        <f t="shared" si="1"/>
        <v>40517</v>
      </c>
      <c r="Y13" s="25">
        <f t="shared" si="1"/>
        <v>40518</v>
      </c>
      <c r="Z13" s="25">
        <f t="shared" si="1"/>
        <v>40519</v>
      </c>
      <c r="AA13" s="25">
        <f t="shared" si="1"/>
        <v>40520</v>
      </c>
      <c r="AB13" s="25">
        <f t="shared" si="1"/>
        <v>40521</v>
      </c>
      <c r="AC13" s="25">
        <f t="shared" si="1"/>
        <v>40522</v>
      </c>
      <c r="AD13" s="14">
        <f t="shared" si="1"/>
        <v>40523</v>
      </c>
      <c r="AE13" s="14">
        <f t="shared" si="1"/>
        <v>40524</v>
      </c>
      <c r="AF13" s="25">
        <f t="shared" si="1"/>
        <v>40525</v>
      </c>
      <c r="AG13" s="25">
        <f t="shared" si="1"/>
        <v>40526</v>
      </c>
      <c r="AH13" s="25">
        <f t="shared" si="1"/>
        <v>40527</v>
      </c>
      <c r="AI13" s="3"/>
      <c r="AJ13" s="25" t="s">
        <v>209</v>
      </c>
      <c r="AK13" s="25" t="s">
        <v>209</v>
      </c>
      <c r="AL13" s="25" t="s">
        <v>209</v>
      </c>
      <c r="AM13" s="25" t="s">
        <v>209</v>
      </c>
      <c r="AN13" s="14" t="s">
        <v>718</v>
      </c>
      <c r="AO13" s="14" t="s">
        <v>194</v>
      </c>
      <c r="AP13" s="15" t="s">
        <v>209</v>
      </c>
      <c r="AQ13" s="25" t="s">
        <v>209</v>
      </c>
      <c r="AR13" s="25" t="s">
        <v>209</v>
      </c>
      <c r="AS13" s="25" t="s">
        <v>209</v>
      </c>
      <c r="AT13" s="25" t="s">
        <v>209</v>
      </c>
      <c r="AU13" s="14" t="s">
        <v>718</v>
      </c>
      <c r="AV13" s="14" t="s">
        <v>194</v>
      </c>
      <c r="AW13" s="15" t="s">
        <v>209</v>
      </c>
      <c r="AX13" s="25" t="s">
        <v>209</v>
      </c>
      <c r="AY13" s="25"/>
      <c r="AZ13" s="25" t="s">
        <v>209</v>
      </c>
      <c r="BA13" s="25" t="s">
        <v>209</v>
      </c>
      <c r="BB13" s="25" t="s">
        <v>209</v>
      </c>
      <c r="BC13" s="14" t="s">
        <v>718</v>
      </c>
      <c r="BD13" s="14" t="s">
        <v>194</v>
      </c>
      <c r="BE13" s="15" t="s">
        <v>209</v>
      </c>
      <c r="BF13" s="25" t="s">
        <v>209</v>
      </c>
      <c r="BG13" s="25" t="s">
        <v>209</v>
      </c>
      <c r="BH13" s="25" t="s">
        <v>209</v>
      </c>
      <c r="BI13" s="25" t="s">
        <v>209</v>
      </c>
      <c r="BJ13" s="14" t="s">
        <v>718</v>
      </c>
      <c r="BK13" s="14" t="s">
        <v>194</v>
      </c>
      <c r="BL13" s="15" t="s">
        <v>209</v>
      </c>
      <c r="BM13" s="25" t="s">
        <v>209</v>
      </c>
      <c r="BN13" s="25" t="s">
        <v>209</v>
      </c>
      <c r="BO13" s="2">
        <f t="shared" si="5"/>
        <v>8</v>
      </c>
      <c r="BP13" s="2">
        <f t="shared" si="6"/>
        <v>0</v>
      </c>
    </row>
    <row r="14" spans="1:68">
      <c r="D14" s="18">
        <v>16</v>
      </c>
      <c r="E14" s="18">
        <v>17</v>
      </c>
      <c r="F14" s="18">
        <v>18</v>
      </c>
      <c r="G14" s="18">
        <v>19</v>
      </c>
      <c r="H14" s="18">
        <v>20</v>
      </c>
      <c r="I14" s="18">
        <v>21</v>
      </c>
      <c r="J14" s="18">
        <v>22</v>
      </c>
      <c r="K14" s="18">
        <v>23</v>
      </c>
      <c r="L14" s="18">
        <v>24</v>
      </c>
      <c r="M14" s="18">
        <v>25</v>
      </c>
      <c r="N14" s="18">
        <v>26</v>
      </c>
      <c r="O14" s="18">
        <v>27</v>
      </c>
      <c r="P14" s="18">
        <v>28</v>
      </c>
      <c r="Q14" s="18">
        <v>29</v>
      </c>
      <c r="R14" s="18">
        <v>30</v>
      </c>
      <c r="S14" s="18">
        <v>31</v>
      </c>
      <c r="T14" s="18">
        <v>1</v>
      </c>
      <c r="U14" s="18">
        <v>2</v>
      </c>
      <c r="V14" s="18">
        <v>3</v>
      </c>
      <c r="W14" s="18">
        <v>4</v>
      </c>
      <c r="X14" s="18">
        <v>5</v>
      </c>
      <c r="Y14" s="18">
        <v>6</v>
      </c>
      <c r="Z14" s="18">
        <v>7</v>
      </c>
      <c r="AA14" s="18">
        <v>8</v>
      </c>
      <c r="AB14" s="18">
        <v>9</v>
      </c>
      <c r="AC14" s="18">
        <v>10</v>
      </c>
      <c r="AD14" s="18">
        <v>11</v>
      </c>
      <c r="AE14" s="18">
        <v>12</v>
      </c>
      <c r="AF14" s="18">
        <v>13</v>
      </c>
      <c r="AG14" s="18">
        <v>14</v>
      </c>
      <c r="AH14" s="18">
        <v>15</v>
      </c>
      <c r="AJ14" s="18">
        <v>16</v>
      </c>
      <c r="AK14" s="18">
        <v>17</v>
      </c>
      <c r="AL14" s="18">
        <v>18</v>
      </c>
      <c r="AM14" s="18">
        <v>19</v>
      </c>
      <c r="AN14" s="18">
        <v>20</v>
      </c>
      <c r="AO14" s="18">
        <v>21</v>
      </c>
      <c r="AP14" s="18">
        <v>22</v>
      </c>
      <c r="AQ14" s="18">
        <v>23</v>
      </c>
      <c r="AR14" s="18">
        <v>24</v>
      </c>
      <c r="AS14" s="18">
        <v>25</v>
      </c>
      <c r="AT14" s="18">
        <v>26</v>
      </c>
      <c r="AU14" s="18">
        <v>27</v>
      </c>
      <c r="AV14" s="18">
        <v>28</v>
      </c>
      <c r="AW14" s="18">
        <v>29</v>
      </c>
      <c r="AX14" s="18">
        <v>30</v>
      </c>
      <c r="AY14" s="18">
        <v>31</v>
      </c>
      <c r="AZ14" s="18">
        <v>1</v>
      </c>
      <c r="BA14" s="18">
        <v>2</v>
      </c>
      <c r="BB14" s="18">
        <v>3</v>
      </c>
      <c r="BC14" s="18">
        <v>4</v>
      </c>
      <c r="BD14" s="18">
        <v>5</v>
      </c>
      <c r="BE14" s="18">
        <v>6</v>
      </c>
      <c r="BF14" s="18">
        <v>7</v>
      </c>
      <c r="BG14" s="18">
        <v>8</v>
      </c>
      <c r="BH14" s="18">
        <v>9</v>
      </c>
      <c r="BI14" s="18">
        <v>10</v>
      </c>
      <c r="BJ14" s="18">
        <v>11</v>
      </c>
      <c r="BK14" s="18">
        <v>12</v>
      </c>
      <c r="BL14" s="18">
        <v>13</v>
      </c>
      <c r="BM14" s="18">
        <v>14</v>
      </c>
      <c r="BN14" s="18">
        <v>15</v>
      </c>
    </row>
    <row r="15" spans="1:68">
      <c r="A15" s="20" t="s">
        <v>208</v>
      </c>
      <c r="C15" s="2">
        <f>SUM(C2:C13)</f>
        <v>250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2">
        <f>SUM(BO2:BO13)</f>
        <v>104</v>
      </c>
      <c r="BP15" s="2">
        <f>SUM(BP2:BP13)</f>
        <v>11</v>
      </c>
    </row>
    <row r="17" spans="1:34">
      <c r="A17" s="44" t="s">
        <v>426</v>
      </c>
      <c r="B17" s="131" t="s">
        <v>427</v>
      </c>
      <c r="C17" s="44" t="s">
        <v>428</v>
      </c>
      <c r="AH17" s="2"/>
    </row>
    <row r="18" spans="1:34" ht="12" customHeight="1">
      <c r="A18" s="132" t="s">
        <v>429</v>
      </c>
      <c r="B18" s="133" t="s">
        <v>430</v>
      </c>
      <c r="C18" s="44" t="s">
        <v>428</v>
      </c>
      <c r="AH18" s="2"/>
    </row>
    <row r="19" spans="1:34">
      <c r="A19" s="132" t="s">
        <v>431</v>
      </c>
      <c r="B19" s="133" t="s">
        <v>432</v>
      </c>
      <c r="C19" s="134" t="s">
        <v>433</v>
      </c>
      <c r="M19" s="157"/>
      <c r="AH19" s="2"/>
    </row>
    <row r="20" spans="1:34">
      <c r="A20" s="132" t="s">
        <v>434</v>
      </c>
      <c r="B20" s="133" t="s">
        <v>435</v>
      </c>
      <c r="C20" s="134" t="s">
        <v>433</v>
      </c>
      <c r="AH20" s="2"/>
    </row>
    <row r="21" spans="1:34">
      <c r="A21" s="132" t="s">
        <v>436</v>
      </c>
      <c r="B21" s="133" t="s">
        <v>437</v>
      </c>
      <c r="C21" s="134" t="s">
        <v>433</v>
      </c>
      <c r="AH21" s="2"/>
    </row>
    <row r="22" spans="1:34">
      <c r="A22" s="132" t="s">
        <v>438</v>
      </c>
      <c r="B22" s="133" t="s">
        <v>439</v>
      </c>
      <c r="C22" s="134" t="s">
        <v>433</v>
      </c>
      <c r="AH22" s="2"/>
    </row>
    <row r="23" spans="1:34">
      <c r="A23" s="132" t="s">
        <v>440</v>
      </c>
      <c r="B23" s="133" t="s">
        <v>441</v>
      </c>
      <c r="C23" s="134" t="s">
        <v>433</v>
      </c>
      <c r="AH23" s="2"/>
    </row>
    <row r="24" spans="1:34">
      <c r="A24" s="132" t="s">
        <v>0</v>
      </c>
      <c r="B24" s="133" t="s">
        <v>1</v>
      </c>
      <c r="C24" s="134" t="s">
        <v>433</v>
      </c>
      <c r="AH24" s="2"/>
    </row>
    <row r="25" spans="1:34">
      <c r="A25" s="132" t="s">
        <v>2</v>
      </c>
      <c r="B25" s="133" t="s">
        <v>3</v>
      </c>
      <c r="C25" s="134" t="s">
        <v>433</v>
      </c>
      <c r="AH25" s="2"/>
    </row>
    <row r="26" spans="1:34">
      <c r="A26" s="132" t="s">
        <v>442</v>
      </c>
      <c r="B26" s="133" t="s">
        <v>443</v>
      </c>
      <c r="C26" s="134" t="s">
        <v>433</v>
      </c>
      <c r="AH26" s="2"/>
    </row>
    <row r="27" spans="1:34">
      <c r="A27" s="132" t="s">
        <v>444</v>
      </c>
      <c r="B27" s="133" t="s">
        <v>445</v>
      </c>
      <c r="C27" s="134" t="s">
        <v>433</v>
      </c>
      <c r="AH27" s="2"/>
    </row>
    <row r="28" spans="1:34">
      <c r="A28" s="44" t="s">
        <v>446</v>
      </c>
      <c r="B28" s="135" t="s">
        <v>447</v>
      </c>
      <c r="C28" s="136" t="s">
        <v>448</v>
      </c>
      <c r="AH28" s="2"/>
    </row>
    <row r="29" spans="1:34">
      <c r="A29" s="44" t="s">
        <v>449</v>
      </c>
      <c r="B29" s="135" t="s">
        <v>450</v>
      </c>
      <c r="C29" s="136" t="s">
        <v>448</v>
      </c>
      <c r="AH29" s="2"/>
    </row>
    <row r="30" spans="1:34">
      <c r="A30" s="44" t="s">
        <v>451</v>
      </c>
      <c r="B30" s="135" t="s">
        <v>452</v>
      </c>
      <c r="C30" s="136" t="s">
        <v>453</v>
      </c>
      <c r="AH30" s="2"/>
    </row>
    <row r="31" spans="1:34" ht="12" customHeight="1">
      <c r="A31" s="44" t="s">
        <v>454</v>
      </c>
      <c r="B31" s="135" t="s">
        <v>455</v>
      </c>
      <c r="C31" s="136" t="s">
        <v>453</v>
      </c>
      <c r="AH31" s="2"/>
    </row>
    <row r="32" spans="1:34" ht="12.75">
      <c r="A32" s="44" t="s">
        <v>456</v>
      </c>
      <c r="B32" s="137" t="s">
        <v>457</v>
      </c>
      <c r="C32" s="136" t="s">
        <v>448</v>
      </c>
      <c r="AH32" s="2"/>
    </row>
    <row r="33" spans="1:34" ht="12.75">
      <c r="A33" s="44" t="s">
        <v>458</v>
      </c>
      <c r="B33" s="131" t="s">
        <v>459</v>
      </c>
      <c r="C33" s="136" t="s">
        <v>453</v>
      </c>
      <c r="AH33" s="2"/>
    </row>
    <row r="34" spans="1:34" ht="12" customHeight="1">
      <c r="A34" s="44" t="s">
        <v>460</v>
      </c>
      <c r="B34" s="131" t="s">
        <v>461</v>
      </c>
      <c r="C34" s="136" t="s">
        <v>453</v>
      </c>
      <c r="AH34" s="2"/>
    </row>
    <row r="35" spans="1:34">
      <c r="A35" s="44" t="s">
        <v>462</v>
      </c>
      <c r="B35" s="131" t="s">
        <v>463</v>
      </c>
      <c r="C35" s="136" t="s">
        <v>448</v>
      </c>
      <c r="AH35" s="2"/>
    </row>
    <row r="36" spans="1:34">
      <c r="A36" s="44" t="s">
        <v>464</v>
      </c>
      <c r="B36" s="131" t="s">
        <v>465</v>
      </c>
      <c r="C36" s="136" t="s">
        <v>453</v>
      </c>
      <c r="AH36" s="2"/>
    </row>
    <row r="37" spans="1:34">
      <c r="A37" s="136" t="s">
        <v>9</v>
      </c>
      <c r="B37" s="136" t="s">
        <v>10</v>
      </c>
      <c r="C37" s="136" t="s">
        <v>466</v>
      </c>
      <c r="AH37" s="2"/>
    </row>
    <row r="38" spans="1:34">
      <c r="A38" s="136" t="s">
        <v>11</v>
      </c>
      <c r="B38" s="136" t="s">
        <v>12</v>
      </c>
      <c r="C38" s="136" t="s">
        <v>466</v>
      </c>
      <c r="AH38" s="2"/>
    </row>
    <row r="39" spans="1:34">
      <c r="A39" s="136" t="s">
        <v>13</v>
      </c>
      <c r="B39" s="136" t="s">
        <v>14</v>
      </c>
      <c r="C39" s="136" t="s">
        <v>466</v>
      </c>
      <c r="AH39" s="2"/>
    </row>
    <row r="40" spans="1:34">
      <c r="A40" s="136" t="s">
        <v>467</v>
      </c>
      <c r="B40" s="136" t="s">
        <v>15</v>
      </c>
      <c r="C40" s="136" t="s">
        <v>466</v>
      </c>
      <c r="AH40" s="2"/>
    </row>
    <row r="41" spans="1:34">
      <c r="A41" s="44" t="s">
        <v>468</v>
      </c>
      <c r="B41" s="131" t="s">
        <v>469</v>
      </c>
      <c r="C41" s="137" t="s">
        <v>470</v>
      </c>
      <c r="AH41" s="2"/>
    </row>
    <row r="42" spans="1:34">
      <c r="A42" s="44" t="s">
        <v>471</v>
      </c>
      <c r="B42" s="131" t="s">
        <v>472</v>
      </c>
      <c r="C42" s="137" t="s">
        <v>470</v>
      </c>
      <c r="AH42" s="2"/>
    </row>
    <row r="43" spans="1:34">
      <c r="A43" s="44" t="s">
        <v>473</v>
      </c>
      <c r="B43" s="131" t="s">
        <v>474</v>
      </c>
      <c r="C43" s="137" t="s">
        <v>470</v>
      </c>
      <c r="AH43" s="2"/>
    </row>
    <row r="44" spans="1:34">
      <c r="A44" s="44" t="s">
        <v>475</v>
      </c>
      <c r="B44" s="131" t="s">
        <v>476</v>
      </c>
      <c r="C44" s="137" t="s">
        <v>470</v>
      </c>
      <c r="AH44" s="2"/>
    </row>
    <row r="45" spans="1:34">
      <c r="A45" s="44" t="s">
        <v>477</v>
      </c>
      <c r="B45" s="131" t="s">
        <v>478</v>
      </c>
      <c r="C45" s="137" t="s">
        <v>470</v>
      </c>
      <c r="AH45" s="2"/>
    </row>
    <row r="46" spans="1:34">
      <c r="A46" s="44" t="s">
        <v>479</v>
      </c>
      <c r="B46" s="131" t="s">
        <v>480</v>
      </c>
      <c r="C46" s="137" t="s">
        <v>470</v>
      </c>
      <c r="AH46" s="2"/>
    </row>
    <row r="47" spans="1:34">
      <c r="A47" s="44" t="s">
        <v>481</v>
      </c>
      <c r="B47" s="131" t="s">
        <v>482</v>
      </c>
      <c r="C47" s="137" t="s">
        <v>470</v>
      </c>
      <c r="AH47" s="2"/>
    </row>
    <row r="48" spans="1:34">
      <c r="A48" s="44" t="s">
        <v>483</v>
      </c>
      <c r="B48" s="131" t="s">
        <v>484</v>
      </c>
      <c r="C48" s="137" t="s">
        <v>470</v>
      </c>
      <c r="AH48" s="2"/>
    </row>
    <row r="49" spans="1:34">
      <c r="A49" s="44" t="s">
        <v>485</v>
      </c>
      <c r="B49" s="131" t="s">
        <v>486</v>
      </c>
      <c r="C49" s="137" t="s">
        <v>470</v>
      </c>
      <c r="AH49" s="2"/>
    </row>
    <row r="50" spans="1:34">
      <c r="A50" s="44" t="s">
        <v>487</v>
      </c>
      <c r="B50" s="131" t="s">
        <v>488</v>
      </c>
      <c r="C50" s="137" t="s">
        <v>470</v>
      </c>
      <c r="AH50" s="2"/>
    </row>
    <row r="51" spans="1:34">
      <c r="A51" s="44" t="s">
        <v>489</v>
      </c>
      <c r="B51" s="131" t="s">
        <v>490</v>
      </c>
      <c r="C51" s="137" t="s">
        <v>470</v>
      </c>
      <c r="AH51" s="2"/>
    </row>
    <row r="52" spans="1:34">
      <c r="A52" s="44" t="s">
        <v>491</v>
      </c>
      <c r="B52" s="131" t="s">
        <v>492</v>
      </c>
      <c r="C52" s="137" t="s">
        <v>470</v>
      </c>
      <c r="AH52" s="2"/>
    </row>
    <row r="53" spans="1:34">
      <c r="A53" s="44" t="s">
        <v>493</v>
      </c>
      <c r="B53" s="131" t="s">
        <v>494</v>
      </c>
      <c r="C53" s="137" t="s">
        <v>470</v>
      </c>
      <c r="AH53" s="2"/>
    </row>
    <row r="54" spans="1:34">
      <c r="A54" s="44" t="s">
        <v>495</v>
      </c>
      <c r="B54" s="131" t="s">
        <v>496</v>
      </c>
      <c r="C54" s="137" t="s">
        <v>470</v>
      </c>
      <c r="AH54" s="2"/>
    </row>
    <row r="55" spans="1:34">
      <c r="A55" s="44" t="s">
        <v>497</v>
      </c>
      <c r="B55" s="131" t="s">
        <v>498</v>
      </c>
      <c r="C55" s="137" t="s">
        <v>470</v>
      </c>
      <c r="AH55" s="2"/>
    </row>
    <row r="56" spans="1:34">
      <c r="A56" s="132" t="s">
        <v>499</v>
      </c>
      <c r="B56" s="133" t="s">
        <v>500</v>
      </c>
      <c r="C56" s="134" t="s">
        <v>501</v>
      </c>
      <c r="AH56" s="2"/>
    </row>
    <row r="57" spans="1:34">
      <c r="A57" s="132" t="s">
        <v>502</v>
      </c>
      <c r="B57" s="133" t="s">
        <v>503</v>
      </c>
      <c r="C57" s="134" t="s">
        <v>501</v>
      </c>
      <c r="AH57" s="2"/>
    </row>
    <row r="58" spans="1:34">
      <c r="A58" s="132" t="s">
        <v>504</v>
      </c>
      <c r="B58" s="133" t="s">
        <v>505</v>
      </c>
      <c r="C58" s="134" t="s">
        <v>501</v>
      </c>
      <c r="AH58" s="2"/>
    </row>
    <row r="59" spans="1:34">
      <c r="A59" s="46" t="s">
        <v>506</v>
      </c>
      <c r="B59" s="134" t="s">
        <v>62</v>
      </c>
      <c r="C59" s="134" t="s">
        <v>501</v>
      </c>
      <c r="AH59" s="2"/>
    </row>
    <row r="60" spans="1:34">
      <c r="A60" s="46" t="s">
        <v>191</v>
      </c>
      <c r="B60" s="134" t="s">
        <v>192</v>
      </c>
      <c r="C60" s="134" t="s">
        <v>501</v>
      </c>
      <c r="AH60" s="2"/>
    </row>
    <row r="61" spans="1:34">
      <c r="A61" s="46" t="s">
        <v>507</v>
      </c>
      <c r="B61" s="134" t="s">
        <v>508</v>
      </c>
      <c r="C61" s="134" t="s">
        <v>501</v>
      </c>
      <c r="AH61" s="2"/>
    </row>
    <row r="62" spans="1:34">
      <c r="A62" s="46" t="s">
        <v>509</v>
      </c>
      <c r="B62" s="134" t="s">
        <v>510</v>
      </c>
      <c r="C62" s="134" t="s">
        <v>501</v>
      </c>
      <c r="AH62" s="2"/>
    </row>
    <row r="63" spans="1:34">
      <c r="A63" s="46" t="s">
        <v>511</v>
      </c>
      <c r="B63" s="134" t="s">
        <v>512</v>
      </c>
      <c r="C63" s="134" t="s">
        <v>501</v>
      </c>
      <c r="AH63" s="2"/>
    </row>
    <row r="64" spans="1:34">
      <c r="A64" s="46" t="s">
        <v>513</v>
      </c>
      <c r="B64" s="134" t="s">
        <v>514</v>
      </c>
      <c r="C64" s="134" t="s">
        <v>501</v>
      </c>
      <c r="AH64" s="2"/>
    </row>
    <row r="65" spans="1:34">
      <c r="A65" s="138" t="s">
        <v>16</v>
      </c>
      <c r="B65" s="139" t="s">
        <v>17</v>
      </c>
      <c r="C65" s="136" t="s">
        <v>515</v>
      </c>
      <c r="AH65" s="2"/>
    </row>
    <row r="66" spans="1:34">
      <c r="A66" s="140" t="s">
        <v>18</v>
      </c>
      <c r="B66" s="139" t="s">
        <v>19</v>
      </c>
      <c r="C66" s="136" t="s">
        <v>515</v>
      </c>
      <c r="AH66" s="2"/>
    </row>
    <row r="67" spans="1:34">
      <c r="A67" s="140" t="s">
        <v>20</v>
      </c>
      <c r="B67" s="139" t="s">
        <v>21</v>
      </c>
      <c r="C67" s="136" t="s">
        <v>515</v>
      </c>
      <c r="AH67" s="2"/>
    </row>
    <row r="68" spans="1:34">
      <c r="A68" s="140" t="s">
        <v>22</v>
      </c>
      <c r="B68" s="139" t="s">
        <v>23</v>
      </c>
      <c r="C68" s="136" t="s">
        <v>515</v>
      </c>
      <c r="AH68" s="2"/>
    </row>
    <row r="69" spans="1:34">
      <c r="A69" s="141" t="s">
        <v>24</v>
      </c>
      <c r="B69" s="137" t="s">
        <v>25</v>
      </c>
      <c r="C69" s="137" t="s">
        <v>516</v>
      </c>
      <c r="AH69" s="2"/>
    </row>
    <row r="70" spans="1:34">
      <c r="A70" s="141" t="s">
        <v>517</v>
      </c>
      <c r="B70" s="137" t="s">
        <v>518</v>
      </c>
      <c r="C70" s="137" t="s">
        <v>516</v>
      </c>
      <c r="AH70" s="2"/>
    </row>
    <row r="71" spans="1:34">
      <c r="A71" s="141" t="s">
        <v>26</v>
      </c>
      <c r="B71" s="137" t="s">
        <v>27</v>
      </c>
      <c r="C71" s="137" t="s">
        <v>516</v>
      </c>
      <c r="AH71" s="2"/>
    </row>
    <row r="72" spans="1:34">
      <c r="A72" s="141" t="s">
        <v>28</v>
      </c>
      <c r="B72" s="137" t="s">
        <v>29</v>
      </c>
      <c r="C72" s="137" t="s">
        <v>516</v>
      </c>
      <c r="AH72" s="2"/>
    </row>
    <row r="73" spans="1:34">
      <c r="A73" s="141" t="s">
        <v>519</v>
      </c>
      <c r="B73" s="137" t="s">
        <v>520</v>
      </c>
      <c r="C73" s="137" t="s">
        <v>516</v>
      </c>
      <c r="AH73" s="2"/>
    </row>
    <row r="74" spans="1:34">
      <c r="A74" s="44" t="s">
        <v>521</v>
      </c>
      <c r="B74" s="131" t="s">
        <v>522</v>
      </c>
      <c r="C74" s="137" t="s">
        <v>516</v>
      </c>
      <c r="AH74" s="2"/>
    </row>
    <row r="75" spans="1:34">
      <c r="A75" s="44" t="s">
        <v>523</v>
      </c>
      <c r="B75" s="131" t="s">
        <v>524</v>
      </c>
      <c r="C75" s="137" t="s">
        <v>516</v>
      </c>
      <c r="AH75" s="2"/>
    </row>
    <row r="76" spans="1:34">
      <c r="A76" s="132" t="s">
        <v>525</v>
      </c>
      <c r="B76" s="142" t="s">
        <v>4</v>
      </c>
      <c r="C76" s="136" t="s">
        <v>526</v>
      </c>
      <c r="AH76" s="2"/>
    </row>
    <row r="77" spans="1:34">
      <c r="A77" s="132" t="s">
        <v>527</v>
      </c>
      <c r="B77" s="142" t="s">
        <v>5</v>
      </c>
      <c r="C77" s="136" t="s">
        <v>526</v>
      </c>
      <c r="AH77" s="2"/>
    </row>
    <row r="78" spans="1:34">
      <c r="A78" s="132" t="s">
        <v>528</v>
      </c>
      <c r="B78" s="142" t="s">
        <v>6</v>
      </c>
      <c r="C78" s="136" t="s">
        <v>526</v>
      </c>
      <c r="AH78" s="2"/>
    </row>
    <row r="79" spans="1:34">
      <c r="A79" s="132" t="s">
        <v>529</v>
      </c>
      <c r="B79" s="142" t="s">
        <v>7</v>
      </c>
      <c r="C79" s="136" t="s">
        <v>526</v>
      </c>
      <c r="AH79" s="2"/>
    </row>
    <row r="80" spans="1:34">
      <c r="A80" s="132" t="s">
        <v>530</v>
      </c>
      <c r="B80" s="142" t="s">
        <v>8</v>
      </c>
      <c r="C80" s="136" t="s">
        <v>526</v>
      </c>
      <c r="AH80" s="2"/>
    </row>
    <row r="81" spans="1:34">
      <c r="A81" s="46" t="s">
        <v>531</v>
      </c>
      <c r="B81" s="143" t="s">
        <v>532</v>
      </c>
      <c r="C81" s="136" t="s">
        <v>526</v>
      </c>
      <c r="AH81" s="2"/>
    </row>
    <row r="82" spans="1:34">
      <c r="A82" s="46" t="s">
        <v>533</v>
      </c>
      <c r="B82" s="143" t="s">
        <v>534</v>
      </c>
      <c r="C82" s="136" t="s">
        <v>526</v>
      </c>
      <c r="AH82" s="2"/>
    </row>
    <row r="83" spans="1:34">
      <c r="A83" s="144" t="s">
        <v>535</v>
      </c>
      <c r="B83" s="136" t="s">
        <v>30</v>
      </c>
      <c r="C83" s="138" t="s">
        <v>536</v>
      </c>
      <c r="AH83" s="2"/>
    </row>
    <row r="84" spans="1:34">
      <c r="A84" s="144" t="s">
        <v>537</v>
      </c>
      <c r="B84" s="136" t="s">
        <v>31</v>
      </c>
      <c r="C84" s="138" t="s">
        <v>536</v>
      </c>
      <c r="AH84" s="2"/>
    </row>
    <row r="85" spans="1:34">
      <c r="A85" s="144" t="s">
        <v>538</v>
      </c>
      <c r="B85" s="136" t="s">
        <v>32</v>
      </c>
      <c r="C85" s="138" t="s">
        <v>536</v>
      </c>
      <c r="AH85" s="2"/>
    </row>
    <row r="86" spans="1:34">
      <c r="A86" s="144" t="s">
        <v>33</v>
      </c>
      <c r="B86" s="136" t="s">
        <v>34</v>
      </c>
      <c r="C86" s="138" t="s">
        <v>536</v>
      </c>
      <c r="AH86" s="2"/>
    </row>
    <row r="87" spans="1:34">
      <c r="A87" s="144" t="s">
        <v>35</v>
      </c>
      <c r="B87" s="136" t="s">
        <v>36</v>
      </c>
      <c r="C87" s="138" t="s">
        <v>536</v>
      </c>
      <c r="AH87" s="2"/>
    </row>
    <row r="88" spans="1:34">
      <c r="A88" s="144" t="s">
        <v>37</v>
      </c>
      <c r="B88" s="136" t="s">
        <v>38</v>
      </c>
      <c r="C88" s="138" t="s">
        <v>536</v>
      </c>
      <c r="AH88" s="2"/>
    </row>
    <row r="89" spans="1:34">
      <c r="A89" s="144" t="s">
        <v>39</v>
      </c>
      <c r="B89" s="136" t="s">
        <v>40</v>
      </c>
      <c r="C89" s="138" t="s">
        <v>536</v>
      </c>
      <c r="AH89" s="2"/>
    </row>
    <row r="90" spans="1:34">
      <c r="A90" s="144" t="s">
        <v>41</v>
      </c>
      <c r="B90" s="136" t="s">
        <v>42</v>
      </c>
      <c r="C90" s="138" t="s">
        <v>536</v>
      </c>
      <c r="AH90" s="2"/>
    </row>
    <row r="91" spans="1:34">
      <c r="A91" s="144" t="s">
        <v>43</v>
      </c>
      <c r="B91" s="136" t="s">
        <v>44</v>
      </c>
      <c r="C91" s="138" t="s">
        <v>536</v>
      </c>
      <c r="AH91" s="2"/>
    </row>
    <row r="92" spans="1:34">
      <c r="A92" s="144" t="s">
        <v>45</v>
      </c>
      <c r="B92" s="136" t="s">
        <v>46</v>
      </c>
      <c r="C92" s="138" t="s">
        <v>536</v>
      </c>
      <c r="AH92" s="2"/>
    </row>
    <row r="93" spans="1:34">
      <c r="A93" s="144" t="s">
        <v>539</v>
      </c>
      <c r="B93" s="136" t="s">
        <v>47</v>
      </c>
      <c r="C93" s="138" t="s">
        <v>536</v>
      </c>
      <c r="AH93" s="2"/>
    </row>
    <row r="94" spans="1:34">
      <c r="A94" s="144" t="s">
        <v>48</v>
      </c>
      <c r="B94" s="136" t="s">
        <v>49</v>
      </c>
      <c r="C94" s="138" t="s">
        <v>536</v>
      </c>
      <c r="AH94" s="2"/>
    </row>
    <row r="95" spans="1:34">
      <c r="A95" s="144" t="s">
        <v>50</v>
      </c>
      <c r="B95" s="136" t="s">
        <v>51</v>
      </c>
      <c r="C95" s="138" t="s">
        <v>536</v>
      </c>
      <c r="AH95" s="2"/>
    </row>
    <row r="96" spans="1:34">
      <c r="A96" s="144" t="s">
        <v>52</v>
      </c>
      <c r="B96" s="136" t="s">
        <v>53</v>
      </c>
      <c r="C96" s="138" t="s">
        <v>536</v>
      </c>
      <c r="AH96" s="2"/>
    </row>
    <row r="97" spans="1:34">
      <c r="A97" s="46" t="s">
        <v>540</v>
      </c>
      <c r="B97" s="134" t="s">
        <v>54</v>
      </c>
      <c r="C97" s="134" t="s">
        <v>541</v>
      </c>
      <c r="AH97" s="2"/>
    </row>
    <row r="98" spans="1:34">
      <c r="A98" s="46" t="s">
        <v>542</v>
      </c>
      <c r="B98" s="134" t="s">
        <v>55</v>
      </c>
      <c r="C98" s="134" t="s">
        <v>541</v>
      </c>
      <c r="AH98" s="2"/>
    </row>
    <row r="99" spans="1:34">
      <c r="A99" s="46" t="s">
        <v>543</v>
      </c>
      <c r="B99" s="134" t="s">
        <v>56</v>
      </c>
      <c r="C99" s="134" t="s">
        <v>541</v>
      </c>
      <c r="AH99" s="2"/>
    </row>
    <row r="100" spans="1:34">
      <c r="A100" s="46" t="s">
        <v>544</v>
      </c>
      <c r="B100" s="134" t="s">
        <v>57</v>
      </c>
      <c r="C100" s="134" t="s">
        <v>541</v>
      </c>
      <c r="AH100" s="2"/>
    </row>
    <row r="101" spans="1:34">
      <c r="A101" s="46" t="s">
        <v>545</v>
      </c>
      <c r="B101" s="134" t="s">
        <v>58</v>
      </c>
      <c r="C101" s="134" t="s">
        <v>541</v>
      </c>
      <c r="AH101" s="2"/>
    </row>
    <row r="102" spans="1:34">
      <c r="A102" s="46" t="s">
        <v>546</v>
      </c>
      <c r="B102" s="134" t="s">
        <v>59</v>
      </c>
      <c r="C102" s="134" t="s">
        <v>541</v>
      </c>
      <c r="AH102" s="2"/>
    </row>
    <row r="103" spans="1:34">
      <c r="A103" s="46" t="s">
        <v>547</v>
      </c>
      <c r="B103" s="134" t="s">
        <v>60</v>
      </c>
      <c r="C103" s="134" t="s">
        <v>541</v>
      </c>
      <c r="AH103" s="2"/>
    </row>
    <row r="104" spans="1:34">
      <c r="A104" s="46" t="s">
        <v>548</v>
      </c>
      <c r="B104" s="134" t="s">
        <v>61</v>
      </c>
      <c r="C104" s="134" t="s">
        <v>541</v>
      </c>
      <c r="AH104" s="2"/>
    </row>
    <row r="105" spans="1:34">
      <c r="A105" s="46" t="s">
        <v>63</v>
      </c>
      <c r="B105" s="134" t="s">
        <v>64</v>
      </c>
      <c r="C105" s="134" t="s">
        <v>541</v>
      </c>
      <c r="AH105" s="2"/>
    </row>
    <row r="106" spans="1:34">
      <c r="A106" s="46" t="s">
        <v>65</v>
      </c>
      <c r="B106" s="134" t="s">
        <v>66</v>
      </c>
      <c r="C106" s="134" t="s">
        <v>541</v>
      </c>
      <c r="AH106" s="2"/>
    </row>
    <row r="107" spans="1:34">
      <c r="A107" s="46" t="s">
        <v>67</v>
      </c>
      <c r="B107" s="134" t="s">
        <v>68</v>
      </c>
      <c r="C107" s="134" t="s">
        <v>541</v>
      </c>
      <c r="AH107" s="2"/>
    </row>
    <row r="108" spans="1:34">
      <c r="A108" s="46" t="s">
        <v>549</v>
      </c>
      <c r="B108" s="134" t="s">
        <v>69</v>
      </c>
      <c r="C108" s="134" t="s">
        <v>541</v>
      </c>
      <c r="AH108" s="2"/>
    </row>
    <row r="109" spans="1:34">
      <c r="A109" s="46" t="s">
        <v>550</v>
      </c>
      <c r="B109" s="134" t="s">
        <v>551</v>
      </c>
      <c r="C109" s="134" t="s">
        <v>541</v>
      </c>
      <c r="AH109" s="2"/>
    </row>
    <row r="110" spans="1:34">
      <c r="A110" s="46" t="s">
        <v>552</v>
      </c>
      <c r="B110" s="134" t="s">
        <v>553</v>
      </c>
      <c r="C110" s="134" t="s">
        <v>541</v>
      </c>
      <c r="AH110" s="2"/>
    </row>
    <row r="111" spans="1:34">
      <c r="A111" s="144" t="s">
        <v>554</v>
      </c>
      <c r="B111" s="136" t="s">
        <v>70</v>
      </c>
      <c r="C111" s="136" t="s">
        <v>555</v>
      </c>
      <c r="AH111" s="2"/>
    </row>
    <row r="112" spans="1:34">
      <c r="A112" s="144" t="s">
        <v>556</v>
      </c>
      <c r="B112" s="136" t="s">
        <v>71</v>
      </c>
      <c r="C112" s="136" t="s">
        <v>555</v>
      </c>
      <c r="AH112" s="2"/>
    </row>
    <row r="113" spans="1:34">
      <c r="A113" s="144" t="s">
        <v>557</v>
      </c>
      <c r="B113" s="136" t="s">
        <v>72</v>
      </c>
      <c r="C113" s="136" t="s">
        <v>555</v>
      </c>
      <c r="AH113" s="2"/>
    </row>
    <row r="114" spans="1:34">
      <c r="A114" s="144" t="s">
        <v>558</v>
      </c>
      <c r="B114" s="136" t="s">
        <v>73</v>
      </c>
      <c r="C114" s="136" t="s">
        <v>555</v>
      </c>
      <c r="AH114" s="2"/>
    </row>
    <row r="115" spans="1:34">
      <c r="A115" s="144" t="s">
        <v>559</v>
      </c>
      <c r="B115" s="136" t="s">
        <v>560</v>
      </c>
      <c r="C115" s="136" t="s">
        <v>555</v>
      </c>
      <c r="AH115" s="2"/>
    </row>
    <row r="116" spans="1:34">
      <c r="A116" s="144" t="s">
        <v>561</v>
      </c>
      <c r="B116" s="136" t="s">
        <v>74</v>
      </c>
      <c r="C116" s="136" t="s">
        <v>555</v>
      </c>
      <c r="AH116" s="2"/>
    </row>
    <row r="117" spans="1:34">
      <c r="A117" s="144" t="s">
        <v>562</v>
      </c>
      <c r="B117" s="136" t="s">
        <v>75</v>
      </c>
      <c r="C117" s="136" t="s">
        <v>555</v>
      </c>
      <c r="AH117" s="2"/>
    </row>
    <row r="118" spans="1:34">
      <c r="A118" s="144" t="s">
        <v>76</v>
      </c>
      <c r="B118" s="145" t="s">
        <v>77</v>
      </c>
      <c r="C118" s="136" t="s">
        <v>555</v>
      </c>
      <c r="AH118" s="2"/>
    </row>
    <row r="119" spans="1:34">
      <c r="A119" s="144" t="s">
        <v>589</v>
      </c>
      <c r="B119" s="136" t="s">
        <v>78</v>
      </c>
      <c r="C119" s="136" t="s">
        <v>555</v>
      </c>
      <c r="AH119" s="2"/>
    </row>
    <row r="120" spans="1:34">
      <c r="A120" s="46" t="s">
        <v>563</v>
      </c>
      <c r="B120" s="134" t="s">
        <v>79</v>
      </c>
      <c r="C120" s="137" t="s">
        <v>564</v>
      </c>
      <c r="AH120" s="2"/>
    </row>
    <row r="121" spans="1:34">
      <c r="A121" s="46" t="s">
        <v>80</v>
      </c>
      <c r="B121" s="134" t="s">
        <v>81</v>
      </c>
      <c r="C121" s="137" t="s">
        <v>564</v>
      </c>
      <c r="AH121" s="2"/>
    </row>
    <row r="122" spans="1:34">
      <c r="A122" s="46" t="s">
        <v>82</v>
      </c>
      <c r="B122" s="134" t="s">
        <v>83</v>
      </c>
      <c r="C122" s="137" t="s">
        <v>564</v>
      </c>
      <c r="AH122" s="2"/>
    </row>
    <row r="123" spans="1:34">
      <c r="A123" s="46" t="s">
        <v>84</v>
      </c>
      <c r="B123" s="134" t="s">
        <v>85</v>
      </c>
      <c r="C123" s="137" t="s">
        <v>564</v>
      </c>
      <c r="AH123" s="2"/>
    </row>
    <row r="124" spans="1:34">
      <c r="A124" s="46" t="s">
        <v>565</v>
      </c>
      <c r="B124" s="134" t="s">
        <v>86</v>
      </c>
      <c r="C124" s="137" t="s">
        <v>564</v>
      </c>
      <c r="AH124" s="2"/>
    </row>
    <row r="125" spans="1:34">
      <c r="A125" s="46" t="s">
        <v>584</v>
      </c>
      <c r="B125" s="134" t="s">
        <v>87</v>
      </c>
      <c r="C125" s="137" t="s">
        <v>564</v>
      </c>
      <c r="AH125" s="2"/>
    </row>
    <row r="126" spans="1:34">
      <c r="A126" s="144" t="s">
        <v>566</v>
      </c>
      <c r="B126" s="136" t="s">
        <v>88</v>
      </c>
      <c r="C126" s="137" t="s">
        <v>564</v>
      </c>
      <c r="AH126" s="2"/>
    </row>
    <row r="127" spans="1:34">
      <c r="A127" s="144" t="s">
        <v>89</v>
      </c>
      <c r="B127" s="136" t="s">
        <v>90</v>
      </c>
      <c r="C127" s="137" t="s">
        <v>564</v>
      </c>
      <c r="AH127" s="2"/>
    </row>
    <row r="128" spans="1:34">
      <c r="A128" s="144" t="s">
        <v>567</v>
      </c>
      <c r="B128" s="136" t="s">
        <v>91</v>
      </c>
      <c r="C128" s="137" t="s">
        <v>564</v>
      </c>
      <c r="AH128" s="2"/>
    </row>
    <row r="129" spans="1:34">
      <c r="A129" s="144" t="s">
        <v>568</v>
      </c>
      <c r="B129" s="136" t="s">
        <v>92</v>
      </c>
      <c r="C129" s="137" t="s">
        <v>564</v>
      </c>
      <c r="AH129" s="2"/>
    </row>
    <row r="130" spans="1:34">
      <c r="A130" s="144" t="s">
        <v>93</v>
      </c>
      <c r="B130" s="136" t="s">
        <v>94</v>
      </c>
      <c r="C130" s="137" t="s">
        <v>564</v>
      </c>
      <c r="AH130" s="2"/>
    </row>
    <row r="131" spans="1:34">
      <c r="A131" s="144" t="s">
        <v>569</v>
      </c>
      <c r="B131" s="136" t="s">
        <v>95</v>
      </c>
      <c r="C131" s="137" t="s">
        <v>564</v>
      </c>
      <c r="AH131" s="2"/>
    </row>
    <row r="132" spans="1:34">
      <c r="A132" s="46" t="s">
        <v>96</v>
      </c>
      <c r="B132" s="134" t="s">
        <v>97</v>
      </c>
      <c r="C132" s="137" t="s">
        <v>564</v>
      </c>
      <c r="AH132" s="2"/>
    </row>
    <row r="133" spans="1:34">
      <c r="A133" s="46" t="s">
        <v>98</v>
      </c>
      <c r="B133" s="134" t="s">
        <v>99</v>
      </c>
      <c r="C133" s="137" t="s">
        <v>564</v>
      </c>
      <c r="AH133" s="2"/>
    </row>
    <row r="134" spans="1:34">
      <c r="A134" s="46" t="s">
        <v>100</v>
      </c>
      <c r="B134" s="134" t="s">
        <v>101</v>
      </c>
      <c r="C134" s="137" t="s">
        <v>564</v>
      </c>
      <c r="AH134" s="2"/>
    </row>
    <row r="135" spans="1:34">
      <c r="A135" s="46" t="s">
        <v>102</v>
      </c>
      <c r="B135" s="134" t="s">
        <v>103</v>
      </c>
      <c r="C135" s="137" t="s">
        <v>564</v>
      </c>
      <c r="AH135" s="2"/>
    </row>
    <row r="136" spans="1:34">
      <c r="A136" s="46" t="s">
        <v>104</v>
      </c>
      <c r="B136" s="134" t="s">
        <v>105</v>
      </c>
      <c r="C136" s="137" t="s">
        <v>564</v>
      </c>
      <c r="AH136" s="2"/>
    </row>
    <row r="137" spans="1:34">
      <c r="A137" s="46" t="s">
        <v>570</v>
      </c>
      <c r="B137" s="134" t="s">
        <v>106</v>
      </c>
      <c r="C137" s="137" t="s">
        <v>564</v>
      </c>
      <c r="AH137" s="2"/>
    </row>
    <row r="138" spans="1:34">
      <c r="A138" s="144" t="s">
        <v>571</v>
      </c>
      <c r="B138" s="136" t="s">
        <v>107</v>
      </c>
      <c r="C138" s="137" t="s">
        <v>564</v>
      </c>
      <c r="AH138" s="2"/>
    </row>
    <row r="139" spans="1:34">
      <c r="A139" s="144" t="s">
        <v>108</v>
      </c>
      <c r="B139" s="136" t="s">
        <v>109</v>
      </c>
      <c r="C139" s="137" t="s">
        <v>564</v>
      </c>
      <c r="AH139" s="2"/>
    </row>
    <row r="140" spans="1:34">
      <c r="A140" s="144" t="s">
        <v>110</v>
      </c>
      <c r="B140" s="136" t="s">
        <v>111</v>
      </c>
      <c r="C140" s="137" t="s">
        <v>564</v>
      </c>
      <c r="AH140" s="2"/>
    </row>
    <row r="141" spans="1:34">
      <c r="A141" s="144" t="s">
        <v>112</v>
      </c>
      <c r="B141" s="136" t="s">
        <v>113</v>
      </c>
      <c r="C141" s="137" t="s">
        <v>564</v>
      </c>
      <c r="AH141" s="2"/>
    </row>
    <row r="142" spans="1:34">
      <c r="A142" s="144" t="s">
        <v>114</v>
      </c>
      <c r="B142" s="136" t="s">
        <v>115</v>
      </c>
      <c r="C142" s="137" t="s">
        <v>564</v>
      </c>
      <c r="AH142" s="2"/>
    </row>
    <row r="143" spans="1:34">
      <c r="A143" s="144" t="s">
        <v>585</v>
      </c>
      <c r="B143" s="136" t="s">
        <v>116</v>
      </c>
      <c r="C143" s="137" t="s">
        <v>564</v>
      </c>
      <c r="AH143" s="2"/>
    </row>
    <row r="144" spans="1:34">
      <c r="A144" s="46" t="s">
        <v>117</v>
      </c>
      <c r="B144" s="134" t="s">
        <v>118</v>
      </c>
      <c r="C144" s="133" t="s">
        <v>572</v>
      </c>
      <c r="AH144" s="2"/>
    </row>
    <row r="145" spans="1:34">
      <c r="A145" s="46" t="s">
        <v>119</v>
      </c>
      <c r="B145" s="134" t="s">
        <v>120</v>
      </c>
      <c r="C145" s="133" t="s">
        <v>572</v>
      </c>
      <c r="AH145" s="2"/>
    </row>
    <row r="146" spans="1:34">
      <c r="A146" s="46" t="s">
        <v>121</v>
      </c>
      <c r="B146" s="134" t="s">
        <v>573</v>
      </c>
      <c r="C146" s="133" t="s">
        <v>572</v>
      </c>
      <c r="AH146" s="2"/>
    </row>
    <row r="147" spans="1:34">
      <c r="A147" s="46" t="s">
        <v>574</v>
      </c>
      <c r="B147" s="134" t="s">
        <v>575</v>
      </c>
      <c r="C147" s="133" t="s">
        <v>572</v>
      </c>
      <c r="AH147" s="2"/>
    </row>
    <row r="148" spans="1:34">
      <c r="A148" s="46" t="s">
        <v>122</v>
      </c>
      <c r="B148" s="134" t="s">
        <v>123</v>
      </c>
      <c r="C148" s="133" t="s">
        <v>572</v>
      </c>
      <c r="AH148" s="2"/>
    </row>
    <row r="149" spans="1:34">
      <c r="A149" s="46" t="s">
        <v>124</v>
      </c>
      <c r="B149" s="134" t="s">
        <v>576</v>
      </c>
      <c r="C149" s="133" t="s">
        <v>572</v>
      </c>
      <c r="AH149" s="2"/>
    </row>
    <row r="150" spans="1:34">
      <c r="A150" s="46" t="s">
        <v>125</v>
      </c>
      <c r="B150" s="134" t="s">
        <v>126</v>
      </c>
      <c r="C150" s="133" t="s">
        <v>572</v>
      </c>
      <c r="AH150" s="2"/>
    </row>
    <row r="151" spans="1:34">
      <c r="A151" s="46" t="s">
        <v>127</v>
      </c>
      <c r="B151" s="134" t="s">
        <v>128</v>
      </c>
      <c r="C151" s="133" t="s">
        <v>572</v>
      </c>
      <c r="AH151" s="2"/>
    </row>
    <row r="152" spans="1:34">
      <c r="A152" s="46" t="s">
        <v>129</v>
      </c>
      <c r="B152" s="134" t="s">
        <v>130</v>
      </c>
      <c r="C152" s="133" t="s">
        <v>572</v>
      </c>
      <c r="AH152" s="2"/>
    </row>
    <row r="153" spans="1:34">
      <c r="A153" s="46" t="s">
        <v>131</v>
      </c>
      <c r="B153" s="134" t="s">
        <v>132</v>
      </c>
      <c r="C153" s="133" t="s">
        <v>572</v>
      </c>
      <c r="AH153" s="2"/>
    </row>
    <row r="154" spans="1:34">
      <c r="A154" s="46" t="s">
        <v>133</v>
      </c>
      <c r="B154" s="134" t="s">
        <v>134</v>
      </c>
      <c r="C154" s="133" t="s">
        <v>572</v>
      </c>
      <c r="AH154" s="2"/>
    </row>
    <row r="155" spans="1:34">
      <c r="A155" s="46" t="s">
        <v>135</v>
      </c>
      <c r="B155" s="134" t="s">
        <v>577</v>
      </c>
      <c r="C155" s="133" t="s">
        <v>572</v>
      </c>
      <c r="AH155" s="2"/>
    </row>
    <row r="156" spans="1:34">
      <c r="A156" s="46" t="s">
        <v>136</v>
      </c>
      <c r="B156" s="134" t="s">
        <v>578</v>
      </c>
      <c r="C156" s="133" t="s">
        <v>572</v>
      </c>
      <c r="AH156" s="2"/>
    </row>
    <row r="157" spans="1:34">
      <c r="A157" s="46" t="s">
        <v>137</v>
      </c>
      <c r="B157" s="134" t="s">
        <v>138</v>
      </c>
      <c r="C157" s="133" t="s">
        <v>572</v>
      </c>
      <c r="AH157" s="2"/>
    </row>
    <row r="158" spans="1:34">
      <c r="A158" s="46" t="s">
        <v>139</v>
      </c>
      <c r="B158" s="134" t="s">
        <v>140</v>
      </c>
      <c r="C158" s="133" t="s">
        <v>572</v>
      </c>
      <c r="AH158" s="2"/>
    </row>
    <row r="159" spans="1:34">
      <c r="A159" s="46" t="s">
        <v>141</v>
      </c>
      <c r="B159" s="134" t="s">
        <v>142</v>
      </c>
      <c r="C159" s="133" t="s">
        <v>572</v>
      </c>
      <c r="AH159" s="2"/>
    </row>
    <row r="160" spans="1:34">
      <c r="A160" s="46" t="s">
        <v>143</v>
      </c>
      <c r="B160" s="134" t="s">
        <v>144</v>
      </c>
      <c r="C160" s="133" t="s">
        <v>572</v>
      </c>
      <c r="AH160" s="2"/>
    </row>
    <row r="161" spans="1:34">
      <c r="A161" s="46" t="s">
        <v>579</v>
      </c>
      <c r="B161" s="146" t="s">
        <v>580</v>
      </c>
      <c r="C161" s="133" t="s">
        <v>572</v>
      </c>
      <c r="AH161" s="2"/>
    </row>
    <row r="162" spans="1:34">
      <c r="A162" s="46" t="s">
        <v>145</v>
      </c>
      <c r="B162" s="134" t="s">
        <v>146</v>
      </c>
      <c r="C162" s="133" t="s">
        <v>572</v>
      </c>
      <c r="AH162" s="2"/>
    </row>
    <row r="163" spans="1:34">
      <c r="A163" s="46" t="s">
        <v>581</v>
      </c>
      <c r="B163" s="134" t="s">
        <v>147</v>
      </c>
      <c r="C163" s="133" t="s">
        <v>572</v>
      </c>
      <c r="AH163" s="2"/>
    </row>
    <row r="164" spans="1:34">
      <c r="A164" s="46" t="s">
        <v>148</v>
      </c>
      <c r="B164" s="134" t="s">
        <v>149</v>
      </c>
      <c r="C164" s="133" t="s">
        <v>572</v>
      </c>
      <c r="AH164" s="2"/>
    </row>
    <row r="165" spans="1:34">
      <c r="A165" s="46" t="s">
        <v>150</v>
      </c>
      <c r="B165" s="134" t="s">
        <v>151</v>
      </c>
      <c r="C165" s="133" t="s">
        <v>572</v>
      </c>
      <c r="AH165" s="2"/>
    </row>
    <row r="166" spans="1:34">
      <c r="A166" s="46" t="s">
        <v>152</v>
      </c>
      <c r="B166" s="134" t="s">
        <v>153</v>
      </c>
      <c r="C166" s="133" t="s">
        <v>572</v>
      </c>
      <c r="AH166" s="2"/>
    </row>
    <row r="167" spans="1:34">
      <c r="A167" s="46" t="s">
        <v>154</v>
      </c>
      <c r="B167" s="134" t="s">
        <v>155</v>
      </c>
      <c r="C167" s="133" t="s">
        <v>572</v>
      </c>
      <c r="AH167" s="2"/>
    </row>
    <row r="168" spans="1:34">
      <c r="A168" s="46" t="s">
        <v>156</v>
      </c>
      <c r="B168" s="134" t="s">
        <v>157</v>
      </c>
      <c r="C168" s="133" t="s">
        <v>572</v>
      </c>
      <c r="AH168" s="2"/>
    </row>
    <row r="169" spans="1:34">
      <c r="A169" s="46" t="s">
        <v>158</v>
      </c>
      <c r="B169" s="134" t="s">
        <v>159</v>
      </c>
      <c r="C169" s="133" t="s">
        <v>572</v>
      </c>
      <c r="AH169" s="2"/>
    </row>
    <row r="170" spans="1:34">
      <c r="A170" s="46" t="s">
        <v>160</v>
      </c>
      <c r="B170" s="134" t="s">
        <v>161</v>
      </c>
      <c r="C170" s="133" t="s">
        <v>572</v>
      </c>
      <c r="AH170" s="2"/>
    </row>
    <row r="171" spans="1:34">
      <c r="A171" s="46" t="s">
        <v>162</v>
      </c>
      <c r="B171" s="134" t="s">
        <v>163</v>
      </c>
      <c r="C171" s="133" t="s">
        <v>572</v>
      </c>
      <c r="AH171" s="2"/>
    </row>
    <row r="172" spans="1:34">
      <c r="A172" s="46" t="s">
        <v>164</v>
      </c>
      <c r="B172" s="134" t="s">
        <v>165</v>
      </c>
      <c r="C172" s="133" t="s">
        <v>572</v>
      </c>
      <c r="AH172" s="2"/>
    </row>
    <row r="173" spans="1:34">
      <c r="A173" s="46" t="s">
        <v>166</v>
      </c>
      <c r="B173" s="134" t="s">
        <v>167</v>
      </c>
      <c r="C173" s="133" t="s">
        <v>572</v>
      </c>
      <c r="AH173" s="2"/>
    </row>
    <row r="174" spans="1:34">
      <c r="A174" s="46" t="s">
        <v>168</v>
      </c>
      <c r="B174" s="134" t="s">
        <v>169</v>
      </c>
      <c r="C174" s="133" t="s">
        <v>572</v>
      </c>
      <c r="AH174" s="2"/>
    </row>
    <row r="175" spans="1:34">
      <c r="A175" s="46" t="s">
        <v>170</v>
      </c>
      <c r="B175" s="134" t="s">
        <v>171</v>
      </c>
      <c r="C175" s="133" t="s">
        <v>572</v>
      </c>
      <c r="AH175" s="2"/>
    </row>
    <row r="176" spans="1:34">
      <c r="A176" s="46" t="s">
        <v>172</v>
      </c>
      <c r="B176" s="146" t="s">
        <v>173</v>
      </c>
      <c r="C176" s="133" t="s">
        <v>572</v>
      </c>
      <c r="AH176" s="2"/>
    </row>
    <row r="177" spans="1:34">
      <c r="A177" s="46" t="s">
        <v>174</v>
      </c>
      <c r="B177" s="134" t="s">
        <v>175</v>
      </c>
      <c r="C177" s="133" t="s">
        <v>572</v>
      </c>
      <c r="AH177" s="2"/>
    </row>
    <row r="178" spans="1:34">
      <c r="A178" s="46" t="s">
        <v>176</v>
      </c>
      <c r="B178" s="134" t="s">
        <v>177</v>
      </c>
      <c r="C178" s="133" t="s">
        <v>572</v>
      </c>
      <c r="AH178" s="2"/>
    </row>
    <row r="179" spans="1:34">
      <c r="A179" s="46" t="s">
        <v>178</v>
      </c>
      <c r="B179" s="134" t="s">
        <v>179</v>
      </c>
      <c r="C179" s="133" t="s">
        <v>572</v>
      </c>
      <c r="AH179" s="2"/>
    </row>
    <row r="180" spans="1:34">
      <c r="A180" s="46" t="s">
        <v>586</v>
      </c>
      <c r="B180" s="134" t="s">
        <v>180</v>
      </c>
      <c r="C180" s="133" t="s">
        <v>572</v>
      </c>
    </row>
    <row r="181" spans="1:34">
      <c r="A181" s="46" t="s">
        <v>181</v>
      </c>
      <c r="B181" s="134" t="s">
        <v>182</v>
      </c>
      <c r="C181" s="133" t="s">
        <v>572</v>
      </c>
    </row>
    <row r="182" spans="1:34">
      <c r="A182" s="46" t="s">
        <v>183</v>
      </c>
      <c r="B182" s="134" t="s">
        <v>184</v>
      </c>
      <c r="C182" s="133" t="s">
        <v>572</v>
      </c>
    </row>
    <row r="183" spans="1:34">
      <c r="A183" s="46" t="s">
        <v>185</v>
      </c>
      <c r="B183" s="134" t="s">
        <v>186</v>
      </c>
      <c r="C183" s="133" t="s">
        <v>572</v>
      </c>
    </row>
    <row r="184" spans="1:34">
      <c r="A184" s="46" t="s">
        <v>187</v>
      </c>
      <c r="B184" s="134" t="s">
        <v>188</v>
      </c>
      <c r="C184" s="133" t="s">
        <v>572</v>
      </c>
    </row>
    <row r="185" spans="1:34">
      <c r="A185" s="46" t="s">
        <v>587</v>
      </c>
      <c r="B185" s="134" t="s">
        <v>189</v>
      </c>
      <c r="C185" s="133" t="s">
        <v>572</v>
      </c>
    </row>
    <row r="186" spans="1:34">
      <c r="A186" s="46" t="s">
        <v>588</v>
      </c>
      <c r="B186" s="134" t="s">
        <v>190</v>
      </c>
      <c r="C186" s="133" t="s">
        <v>572</v>
      </c>
    </row>
    <row r="187" spans="1:34">
      <c r="A187" s="132" t="s">
        <v>582</v>
      </c>
      <c r="B187" s="133" t="s">
        <v>583</v>
      </c>
      <c r="C187" s="133" t="s">
        <v>572</v>
      </c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">
      <c r="A193" s="1" t="s">
        <v>595</v>
      </c>
      <c r="B193" s="1" t="s">
        <v>638</v>
      </c>
      <c r="C193" s="1" t="s">
        <v>675</v>
      </c>
    </row>
    <row r="194" spans="1:3">
      <c r="A194" s="1" t="s">
        <v>596</v>
      </c>
      <c r="B194" s="1" t="s">
        <v>639</v>
      </c>
      <c r="C194" s="1" t="s">
        <v>675</v>
      </c>
    </row>
    <row r="195" spans="1:3">
      <c r="A195" s="1" t="s">
        <v>597</v>
      </c>
      <c r="B195" s="1" t="s">
        <v>640</v>
      </c>
      <c r="C195" s="1" t="s">
        <v>675</v>
      </c>
    </row>
    <row r="196" spans="1:3">
      <c r="A196" s="1" t="s">
        <v>598</v>
      </c>
      <c r="B196" s="1" t="s">
        <v>641</v>
      </c>
      <c r="C196" s="1" t="s">
        <v>675</v>
      </c>
    </row>
    <row r="197" spans="1:3">
      <c r="A197" s="1" t="s">
        <v>599</v>
      </c>
      <c r="B197" s="1" t="s">
        <v>642</v>
      </c>
      <c r="C197" s="1" t="s">
        <v>675</v>
      </c>
    </row>
    <row r="198" spans="1:3">
      <c r="A198" s="1" t="s">
        <v>600</v>
      </c>
      <c r="B198" s="1" t="s">
        <v>643</v>
      </c>
      <c r="C198" s="1" t="s">
        <v>675</v>
      </c>
    </row>
    <row r="199" spans="1:3">
      <c r="A199" s="1" t="s">
        <v>601</v>
      </c>
      <c r="B199" s="1" t="s">
        <v>644</v>
      </c>
      <c r="C199" s="1" t="s">
        <v>675</v>
      </c>
    </row>
    <row r="200" spans="1:3">
      <c r="A200" s="1" t="s">
        <v>602</v>
      </c>
      <c r="B200" s="1" t="s">
        <v>645</v>
      </c>
      <c r="C200" s="1" t="s">
        <v>675</v>
      </c>
    </row>
    <row r="201" spans="1:3">
      <c r="A201" s="1" t="s">
        <v>603</v>
      </c>
      <c r="B201" s="1" t="s">
        <v>646</v>
      </c>
      <c r="C201" s="1" t="s">
        <v>675</v>
      </c>
    </row>
    <row r="202" spans="1:3">
      <c r="A202" s="1" t="s">
        <v>604</v>
      </c>
      <c r="B202" s="1" t="s">
        <v>647</v>
      </c>
      <c r="C202" s="1" t="s">
        <v>675</v>
      </c>
    </row>
    <row r="203" spans="1:3">
      <c r="A203" s="1" t="s">
        <v>605</v>
      </c>
      <c r="B203" s="1" t="s">
        <v>648</v>
      </c>
      <c r="C203" s="1" t="s">
        <v>675</v>
      </c>
    </row>
    <row r="204" spans="1:3">
      <c r="A204" s="1" t="s">
        <v>606</v>
      </c>
      <c r="B204" s="1" t="s">
        <v>649</v>
      </c>
      <c r="C204" s="1" t="s">
        <v>675</v>
      </c>
    </row>
    <row r="205" spans="1:3">
      <c r="A205" s="1" t="s">
        <v>607</v>
      </c>
      <c r="B205" s="1" t="s">
        <v>650</v>
      </c>
      <c r="C205" s="1" t="s">
        <v>675</v>
      </c>
    </row>
    <row r="206" spans="1:3">
      <c r="A206" s="1" t="s">
        <v>608</v>
      </c>
      <c r="B206" s="1" t="s">
        <v>651</v>
      </c>
      <c r="C206" s="1" t="s">
        <v>675</v>
      </c>
    </row>
    <row r="207" spans="1:3">
      <c r="A207" s="1" t="s">
        <v>609</v>
      </c>
      <c r="B207" s="1" t="s">
        <v>652</v>
      </c>
      <c r="C207" s="1" t="s">
        <v>675</v>
      </c>
    </row>
    <row r="208" spans="1:3">
      <c r="A208" s="1" t="s">
        <v>610</v>
      </c>
      <c r="B208" s="1" t="s">
        <v>653</v>
      </c>
      <c r="C208" s="1" t="s">
        <v>675</v>
      </c>
    </row>
    <row r="209" spans="1:3">
      <c r="A209" s="1" t="s">
        <v>611</v>
      </c>
      <c r="B209" s="1" t="s">
        <v>654</v>
      </c>
      <c r="C209" s="1" t="s">
        <v>675</v>
      </c>
    </row>
    <row r="210" spans="1:3">
      <c r="A210" s="1" t="s">
        <v>612</v>
      </c>
      <c r="B210" s="1" t="s">
        <v>655</v>
      </c>
      <c r="C210" s="1" t="s">
        <v>675</v>
      </c>
    </row>
    <row r="211" spans="1:3">
      <c r="A211" s="1" t="s">
        <v>613</v>
      </c>
      <c r="B211" s="1" t="s">
        <v>656</v>
      </c>
      <c r="C211" s="1" t="s">
        <v>675</v>
      </c>
    </row>
    <row r="212" spans="1:3">
      <c r="A212" s="1" t="s">
        <v>614</v>
      </c>
      <c r="B212" s="1" t="s">
        <v>657</v>
      </c>
      <c r="C212" s="1" t="s">
        <v>675</v>
      </c>
    </row>
    <row r="213" spans="1:3">
      <c r="A213" s="1" t="s">
        <v>615</v>
      </c>
      <c r="B213" s="1" t="s">
        <v>658</v>
      </c>
      <c r="C213" s="1" t="s">
        <v>675</v>
      </c>
    </row>
    <row r="214" spans="1:3">
      <c r="A214" s="1" t="s">
        <v>616</v>
      </c>
      <c r="B214" s="1" t="s">
        <v>659</v>
      </c>
      <c r="C214" s="1" t="s">
        <v>675</v>
      </c>
    </row>
    <row r="215" spans="1:3">
      <c r="A215" s="1" t="s">
        <v>617</v>
      </c>
      <c r="B215" s="1" t="s">
        <v>660</v>
      </c>
      <c r="C215" s="1" t="s">
        <v>675</v>
      </c>
    </row>
    <row r="216" spans="1:3">
      <c r="A216" s="1" t="s">
        <v>618</v>
      </c>
      <c r="B216" s="1" t="s">
        <v>645</v>
      </c>
      <c r="C216" s="1" t="s">
        <v>675</v>
      </c>
    </row>
    <row r="217" spans="1:3">
      <c r="A217" s="1" t="s">
        <v>619</v>
      </c>
      <c r="B217" s="1" t="s">
        <v>661</v>
      </c>
      <c r="C217" s="1" t="s">
        <v>675</v>
      </c>
    </row>
    <row r="218" spans="1:3">
      <c r="A218" s="1" t="s">
        <v>620</v>
      </c>
      <c r="B218" s="1" t="s">
        <v>662</v>
      </c>
      <c r="C218" s="1" t="s">
        <v>675</v>
      </c>
    </row>
    <row r="219" spans="1:3">
      <c r="A219" s="1" t="s">
        <v>621</v>
      </c>
      <c r="B219" s="1" t="s">
        <v>663</v>
      </c>
      <c r="C219" s="1" t="s">
        <v>675</v>
      </c>
    </row>
    <row r="220" spans="1:3">
      <c r="A220" s="1" t="s">
        <v>622</v>
      </c>
      <c r="B220" s="1" t="s">
        <v>664</v>
      </c>
      <c r="C220" s="1" t="s">
        <v>675</v>
      </c>
    </row>
    <row r="221" spans="1:3">
      <c r="A221" s="1" t="s">
        <v>623</v>
      </c>
      <c r="B221" s="1" t="s">
        <v>665</v>
      </c>
      <c r="C221" s="1" t="s">
        <v>675</v>
      </c>
    </row>
    <row r="222" spans="1:3">
      <c r="A222" s="1" t="s">
        <v>624</v>
      </c>
      <c r="B222" s="1" t="s">
        <v>666</v>
      </c>
      <c r="C222" s="1" t="s">
        <v>675</v>
      </c>
    </row>
    <row r="223" spans="1:3">
      <c r="A223" s="1" t="s">
        <v>625</v>
      </c>
      <c r="B223" s="1" t="s">
        <v>667</v>
      </c>
      <c r="C223" s="1" t="s">
        <v>675</v>
      </c>
    </row>
    <row r="224" spans="1:3">
      <c r="A224" s="1" t="s">
        <v>626</v>
      </c>
      <c r="B224" s="1" t="s">
        <v>668</v>
      </c>
      <c r="C224" s="1" t="s">
        <v>675</v>
      </c>
    </row>
    <row r="225" spans="1:3">
      <c r="A225" s="1" t="s">
        <v>627</v>
      </c>
      <c r="B225" s="1" t="s">
        <v>669</v>
      </c>
      <c r="C225" s="1" t="s">
        <v>675</v>
      </c>
    </row>
    <row r="226" spans="1:3">
      <c r="A226" s="1" t="s">
        <v>628</v>
      </c>
      <c r="B226" s="1" t="s">
        <v>670</v>
      </c>
      <c r="C226" s="1" t="s">
        <v>675</v>
      </c>
    </row>
    <row r="227" spans="1:3">
      <c r="A227" s="1" t="s">
        <v>629</v>
      </c>
      <c r="B227" s="1" t="s">
        <v>671</v>
      </c>
      <c r="C227" s="1" t="s">
        <v>675</v>
      </c>
    </row>
    <row r="228" spans="1:3">
      <c r="A228" s="1" t="s">
        <v>630</v>
      </c>
      <c r="B228" s="1" t="s">
        <v>672</v>
      </c>
      <c r="C228" s="1" t="s">
        <v>675</v>
      </c>
    </row>
    <row r="229" spans="1:3">
      <c r="A229" s="1" t="s">
        <v>631</v>
      </c>
      <c r="B229" s="1" t="s">
        <v>673</v>
      </c>
      <c r="C229" s="1" t="s">
        <v>675</v>
      </c>
    </row>
    <row r="230" spans="1:3">
      <c r="A230" s="1" t="s">
        <v>632</v>
      </c>
      <c r="B230" s="1" t="s">
        <v>674</v>
      </c>
      <c r="C230" s="1" t="s">
        <v>675</v>
      </c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74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4.875" style="53" customWidth="1"/>
    <col min="2" max="15" width="2.875" style="53" customWidth="1"/>
    <col min="16" max="16" width="4.125" style="53" customWidth="1"/>
    <col min="17" max="17" width="4.875" style="53" customWidth="1"/>
    <col min="18" max="31" width="2.875" style="53" customWidth="1"/>
    <col min="32" max="32" width="4.875" style="53" customWidth="1"/>
    <col min="33" max="33" width="4.875" style="54" customWidth="1"/>
    <col min="34" max="16384" width="4.875" style="53"/>
  </cols>
  <sheetData>
    <row r="1" spans="1:33" ht="14.25" customHeight="1">
      <c r="A1" s="1112" t="s">
        <v>678</v>
      </c>
      <c r="B1" s="1112"/>
      <c r="C1" s="1112"/>
      <c r="D1" s="1112"/>
      <c r="E1" s="1112"/>
      <c r="F1" s="1112"/>
      <c r="G1" s="1112"/>
      <c r="H1" s="1112"/>
      <c r="I1" s="1112"/>
      <c r="J1" s="1112"/>
      <c r="K1" s="1112"/>
      <c r="L1" s="1112"/>
      <c r="M1" s="1112"/>
      <c r="N1" s="1112"/>
      <c r="O1" s="1112"/>
      <c r="P1" s="1112"/>
      <c r="Q1" s="1112"/>
      <c r="R1" s="1112"/>
      <c r="S1" s="1112"/>
      <c r="T1" s="1112"/>
      <c r="U1" s="1112"/>
      <c r="V1" s="1112"/>
      <c r="W1" s="1112"/>
      <c r="X1" s="1112"/>
      <c r="Y1" s="1112"/>
      <c r="Z1" s="1112"/>
      <c r="AA1" s="1112"/>
      <c r="AB1" s="1112"/>
      <c r="AC1" s="1112"/>
      <c r="AD1" s="1112"/>
      <c r="AE1" s="52"/>
    </row>
    <row r="2" spans="1:33" ht="14.25" customHeight="1">
      <c r="A2" s="1113" t="s">
        <v>372</v>
      </c>
      <c r="B2" s="1113"/>
      <c r="C2" s="1113"/>
      <c r="D2" s="1113"/>
      <c r="E2" s="1113"/>
      <c r="F2" s="1113"/>
      <c r="G2" s="1113"/>
      <c r="H2" s="1113"/>
      <c r="I2" s="1113"/>
      <c r="J2" s="1113"/>
      <c r="K2" s="1113"/>
      <c r="L2" s="1113"/>
      <c r="M2" s="1113"/>
      <c r="N2" s="1113"/>
      <c r="O2" s="1113"/>
      <c r="P2" s="1113"/>
      <c r="Q2" s="1113"/>
      <c r="R2" s="1113"/>
      <c r="S2" s="1113"/>
      <c r="T2" s="1113"/>
      <c r="U2" s="1113"/>
      <c r="V2" s="1113"/>
      <c r="W2" s="1113"/>
      <c r="X2" s="1113"/>
      <c r="Y2" s="1113"/>
      <c r="Z2" s="1113"/>
      <c r="AA2" s="1113"/>
      <c r="AB2" s="1113"/>
      <c r="AC2" s="1113"/>
      <c r="AD2" s="1113"/>
      <c r="AE2" s="55"/>
    </row>
    <row r="3" spans="1:33" ht="14.25" customHeight="1" thickBot="1">
      <c r="A3" s="57"/>
      <c r="B3" s="1114" t="s">
        <v>373</v>
      </c>
      <c r="C3" s="1114"/>
      <c r="D3" s="1114"/>
      <c r="E3" s="58"/>
      <c r="F3" s="1361"/>
      <c r="G3" s="1361"/>
      <c r="H3" s="1116" t="s">
        <v>374</v>
      </c>
      <c r="I3" s="1116"/>
      <c r="J3" s="1116"/>
      <c r="K3" s="60"/>
      <c r="L3" s="61"/>
      <c r="M3" s="61"/>
      <c r="N3" s="62"/>
      <c r="O3" s="62"/>
      <c r="P3" s="62"/>
      <c r="R3" s="1117" t="s">
        <v>375</v>
      </c>
      <c r="S3" s="1117"/>
      <c r="T3" s="1117"/>
      <c r="U3" s="1117"/>
      <c r="V3" s="1117"/>
      <c r="W3" s="1117"/>
      <c r="X3" s="1117"/>
      <c r="Y3" s="1117"/>
      <c r="Z3" s="1117"/>
      <c r="AA3" s="1117"/>
      <c r="AB3" s="1117"/>
      <c r="AC3" s="1117"/>
      <c r="AD3" s="1117"/>
      <c r="AE3" s="1117"/>
      <c r="AF3" s="63"/>
      <c r="AG3" s="53"/>
    </row>
    <row r="4" spans="1:33" s="68" customFormat="1" ht="14.25" customHeight="1">
      <c r="A4" s="64" t="s">
        <v>376</v>
      </c>
      <c r="B4" s="1109" t="s">
        <v>377</v>
      </c>
      <c r="C4" s="1111"/>
      <c r="D4" s="1109" t="s">
        <v>378</v>
      </c>
      <c r="E4" s="1111"/>
      <c r="F4" s="1109" t="s">
        <v>379</v>
      </c>
      <c r="G4" s="1111"/>
      <c r="H4" s="1109" t="s">
        <v>380</v>
      </c>
      <c r="I4" s="1111"/>
      <c r="J4" s="1109" t="s">
        <v>381</v>
      </c>
      <c r="K4" s="1111"/>
      <c r="L4" s="1109" t="s">
        <v>382</v>
      </c>
      <c r="M4" s="1111"/>
      <c r="N4" s="1109" t="s">
        <v>383</v>
      </c>
      <c r="O4" s="1110"/>
      <c r="P4" s="65"/>
      <c r="Q4" s="66" t="s">
        <v>376</v>
      </c>
      <c r="R4" s="1109" t="s">
        <v>377</v>
      </c>
      <c r="S4" s="1111"/>
      <c r="T4" s="1109" t="s">
        <v>378</v>
      </c>
      <c r="U4" s="1111"/>
      <c r="V4" s="1109" t="s">
        <v>379</v>
      </c>
      <c r="W4" s="1111"/>
      <c r="X4" s="1109" t="s">
        <v>380</v>
      </c>
      <c r="Y4" s="1111"/>
      <c r="Z4" s="1109" t="s">
        <v>381</v>
      </c>
      <c r="AA4" s="1111"/>
      <c r="AB4" s="1109" t="s">
        <v>382</v>
      </c>
      <c r="AC4" s="1111"/>
      <c r="AD4" s="1109" t="s">
        <v>383</v>
      </c>
      <c r="AE4" s="1110"/>
      <c r="AF4" s="67"/>
      <c r="AG4" s="67"/>
    </row>
    <row r="5" spans="1:33" s="68" customFormat="1" ht="14.25" customHeight="1" thickBot="1">
      <c r="A5" s="69"/>
      <c r="B5" s="1118" t="s">
        <v>377</v>
      </c>
      <c r="C5" s="1119"/>
      <c r="D5" s="1118" t="s">
        <v>384</v>
      </c>
      <c r="E5" s="1119"/>
      <c r="F5" s="1118" t="s">
        <v>385</v>
      </c>
      <c r="G5" s="1119"/>
      <c r="H5" s="1118" t="s">
        <v>386</v>
      </c>
      <c r="I5" s="1119"/>
      <c r="J5" s="1118" t="s">
        <v>387</v>
      </c>
      <c r="K5" s="1119"/>
      <c r="L5" s="1118" t="s">
        <v>388</v>
      </c>
      <c r="M5" s="1119"/>
      <c r="N5" s="1118" t="s">
        <v>389</v>
      </c>
      <c r="O5" s="1120"/>
      <c r="P5" s="65"/>
      <c r="Q5" s="70"/>
      <c r="R5" s="1118" t="s">
        <v>377</v>
      </c>
      <c r="S5" s="1119"/>
      <c r="T5" s="1118" t="s">
        <v>384</v>
      </c>
      <c r="U5" s="1119"/>
      <c r="V5" s="1118" t="s">
        <v>385</v>
      </c>
      <c r="W5" s="1119"/>
      <c r="X5" s="1118" t="s">
        <v>386</v>
      </c>
      <c r="Y5" s="1119"/>
      <c r="Z5" s="1118" t="s">
        <v>387</v>
      </c>
      <c r="AA5" s="1119"/>
      <c r="AB5" s="1118" t="s">
        <v>388</v>
      </c>
      <c r="AC5" s="1119"/>
      <c r="AD5" s="1118" t="s">
        <v>389</v>
      </c>
      <c r="AE5" s="1120"/>
      <c r="AF5" s="67"/>
      <c r="AG5" s="67"/>
    </row>
    <row r="6" spans="1:33" s="68" customFormat="1" ht="14.25" customHeight="1">
      <c r="A6" s="71"/>
      <c r="B6" s="1126"/>
      <c r="C6" s="1127"/>
      <c r="D6" s="1126"/>
      <c r="E6" s="1127"/>
      <c r="F6" s="1126"/>
      <c r="G6" s="1127"/>
      <c r="H6" s="1126"/>
      <c r="I6" s="1127"/>
      <c r="J6" s="1126"/>
      <c r="K6" s="1127"/>
      <c r="L6" s="1362">
        <v>1</v>
      </c>
      <c r="M6" s="1363"/>
      <c r="N6" s="1128">
        <v>2</v>
      </c>
      <c r="O6" s="1143"/>
      <c r="P6" s="72"/>
      <c r="Q6" s="73"/>
      <c r="R6" s="1126"/>
      <c r="S6" s="1127"/>
      <c r="T6" s="1126"/>
      <c r="U6" s="1127"/>
      <c r="V6" s="1126"/>
      <c r="W6" s="1127"/>
      <c r="X6" s="1126"/>
      <c r="Y6" s="1127"/>
      <c r="Z6" s="1126">
        <v>1</v>
      </c>
      <c r="AA6" s="1127"/>
      <c r="AB6" s="1126">
        <v>2</v>
      </c>
      <c r="AC6" s="1127"/>
      <c r="AD6" s="1128">
        <v>3</v>
      </c>
      <c r="AE6" s="1143"/>
      <c r="AG6" s="67"/>
    </row>
    <row r="7" spans="1:33" s="68" customFormat="1" ht="14.25" customHeight="1">
      <c r="A7" s="74"/>
      <c r="B7" s="1124">
        <v>3</v>
      </c>
      <c r="C7" s="1125"/>
      <c r="D7" s="1124">
        <v>4</v>
      </c>
      <c r="E7" s="1125"/>
      <c r="F7" s="1121">
        <v>5</v>
      </c>
      <c r="G7" s="1122"/>
      <c r="H7" s="1121">
        <v>6</v>
      </c>
      <c r="I7" s="1122"/>
      <c r="J7" s="1121">
        <v>7</v>
      </c>
      <c r="K7" s="1122"/>
      <c r="L7" s="1121">
        <v>8</v>
      </c>
      <c r="M7" s="1122"/>
      <c r="N7" s="1121">
        <v>9</v>
      </c>
      <c r="O7" s="1123"/>
      <c r="P7" s="72"/>
      <c r="Q7" s="75"/>
      <c r="R7" s="1124">
        <v>4</v>
      </c>
      <c r="S7" s="1125"/>
      <c r="T7" s="1121">
        <v>5</v>
      </c>
      <c r="U7" s="1122"/>
      <c r="V7" s="1121">
        <v>6</v>
      </c>
      <c r="W7" s="1122"/>
      <c r="X7" s="1121">
        <v>7</v>
      </c>
      <c r="Y7" s="1122"/>
      <c r="Z7" s="1121">
        <v>8</v>
      </c>
      <c r="AA7" s="1122"/>
      <c r="AB7" s="1121">
        <v>9</v>
      </c>
      <c r="AC7" s="1122"/>
      <c r="AD7" s="1124">
        <v>10</v>
      </c>
      <c r="AE7" s="1136"/>
      <c r="AG7" s="67"/>
    </row>
    <row r="8" spans="1:33" s="68" customFormat="1" ht="14.25" customHeight="1">
      <c r="A8" s="74">
        <v>1</v>
      </c>
      <c r="B8" s="1124">
        <v>10</v>
      </c>
      <c r="C8" s="1125"/>
      <c r="D8" s="1121">
        <v>11</v>
      </c>
      <c r="E8" s="1122"/>
      <c r="F8" s="1121">
        <v>12</v>
      </c>
      <c r="G8" s="1122"/>
      <c r="H8" s="1121">
        <v>13</v>
      </c>
      <c r="I8" s="1122"/>
      <c r="J8" s="1121">
        <v>14</v>
      </c>
      <c r="K8" s="1122"/>
      <c r="L8" s="1121">
        <v>15</v>
      </c>
      <c r="M8" s="1122"/>
      <c r="N8" s="1124">
        <v>16</v>
      </c>
      <c r="O8" s="1136"/>
      <c r="P8" s="72"/>
      <c r="Q8" s="76">
        <v>7</v>
      </c>
      <c r="R8" s="1124">
        <v>11</v>
      </c>
      <c r="S8" s="1125"/>
      <c r="T8" s="1121">
        <v>12</v>
      </c>
      <c r="U8" s="1122"/>
      <c r="V8" s="1121">
        <v>13</v>
      </c>
      <c r="W8" s="1122"/>
      <c r="X8" s="1121">
        <v>14</v>
      </c>
      <c r="Y8" s="1122"/>
      <c r="Z8" s="1121">
        <v>15</v>
      </c>
      <c r="AA8" s="1122"/>
      <c r="AB8" s="1121">
        <v>16</v>
      </c>
      <c r="AC8" s="1122"/>
      <c r="AD8" s="1124">
        <v>17</v>
      </c>
      <c r="AE8" s="1136"/>
      <c r="AG8" s="67"/>
    </row>
    <row r="9" spans="1:33" s="68" customFormat="1" ht="14.25" customHeight="1">
      <c r="A9" s="74" t="s">
        <v>390</v>
      </c>
      <c r="B9" s="1124">
        <v>17</v>
      </c>
      <c r="C9" s="1125"/>
      <c r="D9" s="1121">
        <v>18</v>
      </c>
      <c r="E9" s="1122"/>
      <c r="F9" s="1121">
        <v>19</v>
      </c>
      <c r="G9" s="1122"/>
      <c r="H9" s="1121">
        <v>20</v>
      </c>
      <c r="I9" s="1122"/>
      <c r="J9" s="1121">
        <v>21</v>
      </c>
      <c r="K9" s="1122"/>
      <c r="L9" s="1121">
        <v>22</v>
      </c>
      <c r="M9" s="1122"/>
      <c r="N9" s="1124">
        <v>23</v>
      </c>
      <c r="O9" s="1136"/>
      <c r="P9" s="72"/>
      <c r="Q9" s="75" t="s">
        <v>679</v>
      </c>
      <c r="R9" s="1124">
        <v>18</v>
      </c>
      <c r="S9" s="1125"/>
      <c r="T9" s="1130">
        <v>19</v>
      </c>
      <c r="U9" s="1131"/>
      <c r="V9" s="1121">
        <v>20</v>
      </c>
      <c r="W9" s="1122"/>
      <c r="X9" s="1121">
        <v>21</v>
      </c>
      <c r="Y9" s="1122"/>
      <c r="Z9" s="1121">
        <v>22</v>
      </c>
      <c r="AA9" s="1122"/>
      <c r="AB9" s="1121">
        <v>23</v>
      </c>
      <c r="AC9" s="1122"/>
      <c r="AD9" s="1124">
        <v>24</v>
      </c>
      <c r="AE9" s="1136"/>
      <c r="AG9" s="67"/>
    </row>
    <row r="10" spans="1:33" s="68" customFormat="1" ht="14.25" customHeight="1">
      <c r="A10" s="74"/>
      <c r="B10" s="1124">
        <v>24</v>
      </c>
      <c r="C10" s="1125"/>
      <c r="D10" s="1121">
        <v>25</v>
      </c>
      <c r="E10" s="1122"/>
      <c r="F10" s="1121">
        <v>26</v>
      </c>
      <c r="G10" s="1122"/>
      <c r="H10" s="1121">
        <v>27</v>
      </c>
      <c r="I10" s="1122"/>
      <c r="J10" s="1121">
        <v>28</v>
      </c>
      <c r="K10" s="1122"/>
      <c r="L10" s="1121">
        <v>29</v>
      </c>
      <c r="M10" s="1122"/>
      <c r="N10" s="1124">
        <v>30</v>
      </c>
      <c r="O10" s="1136"/>
      <c r="P10" s="72"/>
      <c r="Q10" s="75"/>
      <c r="R10" s="1124">
        <v>25</v>
      </c>
      <c r="S10" s="1125"/>
      <c r="T10" s="1121">
        <v>26</v>
      </c>
      <c r="U10" s="1122"/>
      <c r="V10" s="1121">
        <v>27</v>
      </c>
      <c r="W10" s="1122"/>
      <c r="X10" s="1121">
        <v>28</v>
      </c>
      <c r="Y10" s="1122"/>
      <c r="Z10" s="1121">
        <v>29</v>
      </c>
      <c r="AA10" s="1122"/>
      <c r="AB10" s="1121">
        <v>30</v>
      </c>
      <c r="AC10" s="1122"/>
      <c r="AD10" s="1124">
        <v>31</v>
      </c>
      <c r="AE10" s="1136"/>
      <c r="AG10" s="67"/>
    </row>
    <row r="11" spans="1:33" s="68" customFormat="1" ht="14.25" customHeight="1" thickBot="1">
      <c r="A11" s="74"/>
      <c r="B11" s="1152">
        <v>31</v>
      </c>
      <c r="C11" s="1153"/>
      <c r="D11" s="1139"/>
      <c r="E11" s="1140"/>
      <c r="F11" s="1139"/>
      <c r="G11" s="1140"/>
      <c r="H11" s="1139"/>
      <c r="I11" s="1140"/>
      <c r="J11" s="1139"/>
      <c r="K11" s="1140"/>
      <c r="L11" s="1139"/>
      <c r="M11" s="1140"/>
      <c r="N11" s="1139"/>
      <c r="O11" s="1141"/>
      <c r="P11" s="72"/>
      <c r="Q11" s="77"/>
      <c r="R11" s="1121"/>
      <c r="S11" s="1122"/>
      <c r="T11" s="1121"/>
      <c r="U11" s="1122"/>
      <c r="V11" s="1121"/>
      <c r="W11" s="1122"/>
      <c r="X11" s="1121"/>
      <c r="Y11" s="1122"/>
      <c r="Z11" s="1121"/>
      <c r="AA11" s="1122"/>
      <c r="AB11" s="1121"/>
      <c r="AC11" s="1122"/>
      <c r="AD11" s="1139"/>
      <c r="AE11" s="1141"/>
      <c r="AG11" s="67"/>
    </row>
    <row r="12" spans="1:33" s="68" customFormat="1" ht="14.25" customHeight="1">
      <c r="A12" s="78"/>
      <c r="B12" s="1126"/>
      <c r="C12" s="1127"/>
      <c r="D12" s="1126">
        <v>1</v>
      </c>
      <c r="E12" s="1127"/>
      <c r="F12" s="1126">
        <v>2</v>
      </c>
      <c r="G12" s="1127"/>
      <c r="H12" s="1126">
        <v>3</v>
      </c>
      <c r="I12" s="1127"/>
      <c r="J12" s="1126">
        <v>4</v>
      </c>
      <c r="K12" s="1127"/>
      <c r="L12" s="1126">
        <v>5</v>
      </c>
      <c r="M12" s="1127"/>
      <c r="N12" s="1134">
        <v>6</v>
      </c>
      <c r="O12" s="1135"/>
      <c r="P12" s="72"/>
      <c r="Q12" s="79"/>
      <c r="R12" s="1128">
        <v>1</v>
      </c>
      <c r="S12" s="1129"/>
      <c r="T12" s="1126">
        <v>2</v>
      </c>
      <c r="U12" s="1127"/>
      <c r="V12" s="1126">
        <v>3</v>
      </c>
      <c r="W12" s="1127"/>
      <c r="X12" s="1126">
        <v>4</v>
      </c>
      <c r="Y12" s="1127"/>
      <c r="Z12" s="1126">
        <v>5</v>
      </c>
      <c r="AA12" s="1127"/>
      <c r="AB12" s="1126">
        <v>6</v>
      </c>
      <c r="AC12" s="1127"/>
      <c r="AD12" s="1124">
        <v>7</v>
      </c>
      <c r="AE12" s="1136"/>
      <c r="AG12" s="67"/>
    </row>
    <row r="13" spans="1:33" s="68" customFormat="1" ht="14.25" customHeight="1">
      <c r="A13" s="74"/>
      <c r="B13" s="1124">
        <v>7</v>
      </c>
      <c r="C13" s="1125"/>
      <c r="D13" s="1121">
        <v>8</v>
      </c>
      <c r="E13" s="1122"/>
      <c r="F13" s="1121">
        <v>9</v>
      </c>
      <c r="G13" s="1122"/>
      <c r="H13" s="1121">
        <v>10</v>
      </c>
      <c r="I13" s="1122"/>
      <c r="J13" s="1121">
        <v>11</v>
      </c>
      <c r="K13" s="1122"/>
      <c r="L13" s="1124">
        <v>12</v>
      </c>
      <c r="M13" s="1125"/>
      <c r="N13" s="1364">
        <v>13</v>
      </c>
      <c r="O13" s="1365"/>
      <c r="P13" s="72"/>
      <c r="Q13" s="80"/>
      <c r="R13" s="1124">
        <v>8</v>
      </c>
      <c r="S13" s="1125"/>
      <c r="T13" s="1121">
        <v>9</v>
      </c>
      <c r="U13" s="1122"/>
      <c r="V13" s="1121">
        <v>10</v>
      </c>
      <c r="W13" s="1122"/>
      <c r="X13" s="1121">
        <v>11</v>
      </c>
      <c r="Y13" s="1122"/>
      <c r="Z13" s="1121">
        <v>12</v>
      </c>
      <c r="AA13" s="1122"/>
      <c r="AB13" s="1124">
        <v>13</v>
      </c>
      <c r="AC13" s="1125"/>
      <c r="AD13" s="1124">
        <v>14</v>
      </c>
      <c r="AE13" s="1136"/>
      <c r="AG13" s="67"/>
    </row>
    <row r="14" spans="1:33" s="68" customFormat="1" ht="14.25" customHeight="1">
      <c r="A14" s="81">
        <v>2</v>
      </c>
      <c r="B14" s="1364">
        <v>14</v>
      </c>
      <c r="C14" s="1365"/>
      <c r="D14" s="1364">
        <v>15</v>
      </c>
      <c r="E14" s="1365"/>
      <c r="F14" s="1124">
        <v>16</v>
      </c>
      <c r="G14" s="1125"/>
      <c r="H14" s="1124">
        <v>17</v>
      </c>
      <c r="I14" s="1125"/>
      <c r="J14" s="1124">
        <v>18</v>
      </c>
      <c r="K14" s="1125"/>
      <c r="L14" s="1121">
        <v>19</v>
      </c>
      <c r="M14" s="1122"/>
      <c r="N14" s="1121">
        <v>20</v>
      </c>
      <c r="O14" s="1122"/>
      <c r="P14" s="72"/>
      <c r="Q14" s="82">
        <v>8</v>
      </c>
      <c r="R14" s="1124">
        <v>15</v>
      </c>
      <c r="S14" s="1125"/>
      <c r="T14" s="1124">
        <v>16</v>
      </c>
      <c r="U14" s="1125"/>
      <c r="V14" s="1124">
        <v>17</v>
      </c>
      <c r="W14" s="1125"/>
      <c r="X14" s="1121">
        <v>18</v>
      </c>
      <c r="Y14" s="1122"/>
      <c r="Z14" s="1121">
        <v>19</v>
      </c>
      <c r="AA14" s="1122"/>
      <c r="AB14" s="1130">
        <v>20</v>
      </c>
      <c r="AC14" s="1131"/>
      <c r="AD14" s="1121">
        <v>21</v>
      </c>
      <c r="AE14" s="1123"/>
      <c r="AG14" s="67"/>
    </row>
    <row r="15" spans="1:33" s="68" customFormat="1" ht="14.25" customHeight="1">
      <c r="A15" s="81" t="s">
        <v>679</v>
      </c>
      <c r="B15" s="1124">
        <v>21</v>
      </c>
      <c r="C15" s="1125"/>
      <c r="D15" s="1121">
        <v>22</v>
      </c>
      <c r="E15" s="1122"/>
      <c r="F15" s="1121">
        <v>23</v>
      </c>
      <c r="G15" s="1122"/>
      <c r="H15" s="1121">
        <v>24</v>
      </c>
      <c r="I15" s="1122"/>
      <c r="J15" s="1121">
        <v>25</v>
      </c>
      <c r="K15" s="1122"/>
      <c r="L15" s="1121">
        <v>26</v>
      </c>
      <c r="M15" s="1122"/>
      <c r="N15" s="1121">
        <v>27</v>
      </c>
      <c r="O15" s="1123"/>
      <c r="P15" s="72"/>
      <c r="Q15" s="80" t="s">
        <v>679</v>
      </c>
      <c r="R15" s="1124">
        <v>22</v>
      </c>
      <c r="S15" s="1125"/>
      <c r="T15" s="1121">
        <v>23</v>
      </c>
      <c r="U15" s="1122"/>
      <c r="V15" s="1121">
        <v>24</v>
      </c>
      <c r="W15" s="1122"/>
      <c r="X15" s="1121">
        <v>25</v>
      </c>
      <c r="Y15" s="1122"/>
      <c r="Z15" s="1121">
        <v>26</v>
      </c>
      <c r="AA15" s="1122"/>
      <c r="AB15" s="1121">
        <v>27</v>
      </c>
      <c r="AC15" s="1122"/>
      <c r="AD15" s="1124">
        <v>28</v>
      </c>
      <c r="AE15" s="1136"/>
      <c r="AG15" s="67"/>
    </row>
    <row r="16" spans="1:33" s="68" customFormat="1" ht="14.25" customHeight="1">
      <c r="A16" s="81"/>
      <c r="B16" s="1124">
        <v>28</v>
      </c>
      <c r="C16" s="1125"/>
      <c r="D16" s="1121"/>
      <c r="E16" s="1122"/>
      <c r="F16" s="1121"/>
      <c r="G16" s="1122"/>
      <c r="H16" s="1121"/>
      <c r="I16" s="1122"/>
      <c r="J16" s="1121"/>
      <c r="K16" s="1122"/>
      <c r="L16" s="1121"/>
      <c r="M16" s="1122"/>
      <c r="N16" s="1121"/>
      <c r="O16" s="1123"/>
      <c r="P16" s="72"/>
      <c r="Q16" s="80"/>
      <c r="R16" s="1124">
        <v>29</v>
      </c>
      <c r="S16" s="1125"/>
      <c r="T16" s="1121">
        <v>30</v>
      </c>
      <c r="U16" s="1122"/>
      <c r="V16" s="1121">
        <v>31</v>
      </c>
      <c r="W16" s="1122"/>
      <c r="X16" s="1121"/>
      <c r="Y16" s="1122"/>
      <c r="Z16" s="1121"/>
      <c r="AA16" s="1122"/>
      <c r="AB16" s="1121"/>
      <c r="AC16" s="1122"/>
      <c r="AD16" s="1130"/>
      <c r="AE16" s="1142"/>
      <c r="AG16" s="67"/>
    </row>
    <row r="17" spans="1:33" s="68" customFormat="1" ht="14.25" customHeight="1" thickBot="1">
      <c r="A17" s="81"/>
      <c r="B17" s="1121"/>
      <c r="C17" s="1122"/>
      <c r="D17" s="1121"/>
      <c r="E17" s="1122"/>
      <c r="F17" s="1121"/>
      <c r="G17" s="1122"/>
      <c r="H17" s="1121"/>
      <c r="I17" s="1122"/>
      <c r="J17" s="1121"/>
      <c r="K17" s="1122"/>
      <c r="L17" s="1121"/>
      <c r="M17" s="1122"/>
      <c r="N17" s="1139"/>
      <c r="O17" s="1141"/>
      <c r="P17" s="83"/>
      <c r="Q17" s="84"/>
      <c r="R17" s="1139"/>
      <c r="S17" s="1140"/>
      <c r="T17" s="1139"/>
      <c r="U17" s="1140"/>
      <c r="V17" s="1139"/>
      <c r="W17" s="1140"/>
      <c r="X17" s="1139"/>
      <c r="Y17" s="1140"/>
      <c r="Z17" s="1139"/>
      <c r="AA17" s="1140"/>
      <c r="AB17" s="1139"/>
      <c r="AC17" s="1140"/>
      <c r="AD17" s="1139"/>
      <c r="AE17" s="1141"/>
      <c r="AG17" s="67"/>
    </row>
    <row r="18" spans="1:33" s="68" customFormat="1" ht="14.25" customHeight="1">
      <c r="A18" s="78"/>
      <c r="B18" s="1134"/>
      <c r="C18" s="1135"/>
      <c r="D18" s="1126">
        <v>1</v>
      </c>
      <c r="E18" s="1127"/>
      <c r="F18" s="1126">
        <v>2</v>
      </c>
      <c r="G18" s="1127"/>
      <c r="H18" s="1126">
        <v>3</v>
      </c>
      <c r="I18" s="1127"/>
      <c r="J18" s="1126">
        <v>4</v>
      </c>
      <c r="K18" s="1127"/>
      <c r="L18" s="1126">
        <v>5</v>
      </c>
      <c r="M18" s="1127"/>
      <c r="N18" s="1128">
        <v>6</v>
      </c>
      <c r="O18" s="1143"/>
      <c r="P18" s="72"/>
      <c r="Q18" s="75"/>
      <c r="R18" s="1126"/>
      <c r="S18" s="1127"/>
      <c r="T18" s="1126"/>
      <c r="U18" s="1127"/>
      <c r="V18" s="1126"/>
      <c r="W18" s="1127"/>
      <c r="X18" s="1126">
        <v>1</v>
      </c>
      <c r="Y18" s="1127"/>
      <c r="Z18" s="1126">
        <v>2</v>
      </c>
      <c r="AA18" s="1127"/>
      <c r="AB18" s="1126">
        <v>3</v>
      </c>
      <c r="AC18" s="1127"/>
      <c r="AD18" s="1128">
        <v>4</v>
      </c>
      <c r="AE18" s="1143"/>
      <c r="AG18" s="67"/>
    </row>
    <row r="19" spans="1:33" s="68" customFormat="1" ht="14.25" customHeight="1">
      <c r="A19" s="81"/>
      <c r="B19" s="1124">
        <v>7</v>
      </c>
      <c r="C19" s="1125"/>
      <c r="D19" s="1124">
        <v>8</v>
      </c>
      <c r="E19" s="1125"/>
      <c r="F19" s="1121">
        <v>9</v>
      </c>
      <c r="G19" s="1122"/>
      <c r="H19" s="1121">
        <v>10</v>
      </c>
      <c r="I19" s="1122"/>
      <c r="J19" s="1121">
        <v>11</v>
      </c>
      <c r="K19" s="1122"/>
      <c r="L19" s="1121">
        <v>12</v>
      </c>
      <c r="M19" s="1122"/>
      <c r="N19" s="1366">
        <v>13</v>
      </c>
      <c r="O19" s="1367"/>
      <c r="P19" s="72"/>
      <c r="Q19" s="75"/>
      <c r="R19" s="1124">
        <v>5</v>
      </c>
      <c r="S19" s="1125"/>
      <c r="T19" s="1121">
        <v>6</v>
      </c>
      <c r="U19" s="1122"/>
      <c r="V19" s="1121">
        <v>7</v>
      </c>
      <c r="W19" s="1122"/>
      <c r="X19" s="1121">
        <v>8</v>
      </c>
      <c r="Y19" s="1122"/>
      <c r="Z19" s="1121">
        <v>9</v>
      </c>
      <c r="AA19" s="1122"/>
      <c r="AB19" s="1121">
        <v>10</v>
      </c>
      <c r="AC19" s="1122"/>
      <c r="AD19" s="1124">
        <v>11</v>
      </c>
      <c r="AE19" s="1136"/>
      <c r="AG19" s="67"/>
    </row>
    <row r="20" spans="1:33" s="68" customFormat="1" ht="14.25" customHeight="1">
      <c r="A20" s="81">
        <v>3</v>
      </c>
      <c r="B20" s="1124">
        <v>14</v>
      </c>
      <c r="C20" s="1125"/>
      <c r="D20" s="1121">
        <v>15</v>
      </c>
      <c r="E20" s="1122"/>
      <c r="F20" s="1121">
        <v>16</v>
      </c>
      <c r="G20" s="1122"/>
      <c r="H20" s="1121">
        <v>17</v>
      </c>
      <c r="I20" s="1122"/>
      <c r="J20" s="1121">
        <v>18</v>
      </c>
      <c r="K20" s="1122"/>
      <c r="L20" s="1130">
        <v>19</v>
      </c>
      <c r="M20" s="1131"/>
      <c r="N20" s="1124">
        <v>20</v>
      </c>
      <c r="O20" s="1125"/>
      <c r="P20" s="72"/>
      <c r="Q20" s="76">
        <v>9</v>
      </c>
      <c r="R20" s="1124">
        <v>12</v>
      </c>
      <c r="S20" s="1125"/>
      <c r="T20" s="1121">
        <v>13</v>
      </c>
      <c r="U20" s="1122"/>
      <c r="V20" s="1121">
        <v>14</v>
      </c>
      <c r="W20" s="1122"/>
      <c r="X20" s="1121">
        <v>15</v>
      </c>
      <c r="Y20" s="1122"/>
      <c r="Z20" s="1121">
        <v>16</v>
      </c>
      <c r="AA20" s="1122"/>
      <c r="AB20" s="1121">
        <v>17</v>
      </c>
      <c r="AC20" s="1122"/>
      <c r="AD20" s="1124">
        <v>18</v>
      </c>
      <c r="AE20" s="1136"/>
      <c r="AG20" s="67"/>
    </row>
    <row r="21" spans="1:33" s="68" customFormat="1" ht="14.25" customHeight="1">
      <c r="A21" s="81" t="s">
        <v>679</v>
      </c>
      <c r="B21" s="1124">
        <v>21</v>
      </c>
      <c r="C21" s="1125"/>
      <c r="D21" s="1121">
        <v>22</v>
      </c>
      <c r="E21" s="1122"/>
      <c r="F21" s="1121">
        <v>23</v>
      </c>
      <c r="G21" s="1122"/>
      <c r="H21" s="1121">
        <v>24</v>
      </c>
      <c r="I21" s="1122"/>
      <c r="J21" s="1121">
        <v>25</v>
      </c>
      <c r="K21" s="1122"/>
      <c r="L21" s="1121">
        <v>26</v>
      </c>
      <c r="M21" s="1122"/>
      <c r="N21" s="1124">
        <v>27</v>
      </c>
      <c r="O21" s="1136"/>
      <c r="P21" s="72"/>
      <c r="Q21" s="85" t="s">
        <v>679</v>
      </c>
      <c r="R21" s="1124">
        <v>19</v>
      </c>
      <c r="S21" s="1125"/>
      <c r="T21" s="1121">
        <v>20</v>
      </c>
      <c r="U21" s="1122"/>
      <c r="V21" s="1121">
        <v>21</v>
      </c>
      <c r="W21" s="1122"/>
      <c r="X21" s="1364">
        <v>22</v>
      </c>
      <c r="Y21" s="1365"/>
      <c r="Z21" s="1121">
        <v>23</v>
      </c>
      <c r="AA21" s="1122"/>
      <c r="AB21" s="1121">
        <v>24</v>
      </c>
      <c r="AC21" s="1122"/>
      <c r="AD21" s="1124">
        <v>25</v>
      </c>
      <c r="AE21" s="1136"/>
      <c r="AG21" s="67"/>
    </row>
    <row r="22" spans="1:33" s="68" customFormat="1" ht="14.25" customHeight="1">
      <c r="A22" s="81"/>
      <c r="B22" s="1124">
        <v>28</v>
      </c>
      <c r="C22" s="1125"/>
      <c r="D22" s="1121">
        <v>29</v>
      </c>
      <c r="E22" s="1122"/>
      <c r="F22" s="1121">
        <v>30</v>
      </c>
      <c r="G22" s="1122"/>
      <c r="H22" s="1121">
        <v>31</v>
      </c>
      <c r="I22" s="1122"/>
      <c r="J22" s="1121"/>
      <c r="K22" s="1122"/>
      <c r="L22" s="1121"/>
      <c r="M22" s="1122"/>
      <c r="N22" s="1121"/>
      <c r="O22" s="1123"/>
      <c r="P22" s="72"/>
      <c r="Q22" s="75"/>
      <c r="R22" s="1124">
        <v>26</v>
      </c>
      <c r="S22" s="1125"/>
      <c r="T22" s="1121">
        <v>27</v>
      </c>
      <c r="U22" s="1122"/>
      <c r="V22" s="1121">
        <v>28</v>
      </c>
      <c r="W22" s="1122"/>
      <c r="X22" s="1130">
        <v>29</v>
      </c>
      <c r="Y22" s="1131"/>
      <c r="Z22" s="1121">
        <v>30</v>
      </c>
      <c r="AA22" s="1122"/>
      <c r="AB22" s="1121"/>
      <c r="AC22" s="1122"/>
      <c r="AD22" s="1130"/>
      <c r="AE22" s="1142"/>
      <c r="AG22" s="67"/>
    </row>
    <row r="23" spans="1:33" s="68" customFormat="1" ht="14.25" customHeight="1" thickBot="1">
      <c r="A23" s="86"/>
      <c r="B23" s="1121"/>
      <c r="C23" s="1122"/>
      <c r="D23" s="1139"/>
      <c r="E23" s="1140"/>
      <c r="F23" s="1139"/>
      <c r="G23" s="1140"/>
      <c r="H23" s="1139"/>
      <c r="I23" s="1140"/>
      <c r="J23" s="1139"/>
      <c r="K23" s="1140"/>
      <c r="L23" s="1139"/>
      <c r="M23" s="1140"/>
      <c r="N23" s="1139"/>
      <c r="O23" s="1141"/>
      <c r="P23" s="83"/>
      <c r="Q23" s="77"/>
      <c r="R23" s="1139"/>
      <c r="S23" s="1140"/>
      <c r="T23" s="1139"/>
      <c r="U23" s="1140"/>
      <c r="V23" s="1139"/>
      <c r="W23" s="1140"/>
      <c r="X23" s="1139"/>
      <c r="Y23" s="1140"/>
      <c r="Z23" s="1139"/>
      <c r="AA23" s="1140"/>
      <c r="AB23" s="1139"/>
      <c r="AC23" s="1140"/>
      <c r="AD23" s="1139"/>
      <c r="AE23" s="1141"/>
      <c r="AG23" s="67"/>
    </row>
    <row r="24" spans="1:33" s="68" customFormat="1" ht="14.25" customHeight="1">
      <c r="A24" s="78"/>
      <c r="B24" s="1126"/>
      <c r="C24" s="1127"/>
      <c r="D24" s="1126"/>
      <c r="E24" s="1127"/>
      <c r="F24" s="1126"/>
      <c r="G24" s="1127"/>
      <c r="H24" s="1126"/>
      <c r="I24" s="1127"/>
      <c r="J24" s="1126">
        <v>1</v>
      </c>
      <c r="K24" s="1127"/>
      <c r="L24" s="1126">
        <v>2</v>
      </c>
      <c r="M24" s="1127"/>
      <c r="N24" s="1368">
        <v>3</v>
      </c>
      <c r="O24" s="1369"/>
      <c r="P24" s="72"/>
      <c r="Q24" s="73"/>
      <c r="R24" s="1126"/>
      <c r="S24" s="1127"/>
      <c r="T24" s="1126"/>
      <c r="U24" s="1127"/>
      <c r="V24" s="1126"/>
      <c r="W24" s="1127"/>
      <c r="X24" s="1130"/>
      <c r="Y24" s="1131"/>
      <c r="Z24" s="1130"/>
      <c r="AA24" s="1131"/>
      <c r="AB24" s="1364">
        <v>1</v>
      </c>
      <c r="AC24" s="1365"/>
      <c r="AD24" s="1362">
        <v>2</v>
      </c>
      <c r="AE24" s="1370"/>
      <c r="AG24" s="67"/>
    </row>
    <row r="25" spans="1:33" s="68" customFormat="1" ht="14.25" customHeight="1">
      <c r="A25" s="81"/>
      <c r="B25" s="1124">
        <v>4</v>
      </c>
      <c r="C25" s="1125"/>
      <c r="D25" s="1364">
        <v>5</v>
      </c>
      <c r="E25" s="1365"/>
      <c r="F25" s="1121">
        <v>6</v>
      </c>
      <c r="G25" s="1122"/>
      <c r="H25" s="1121">
        <v>7</v>
      </c>
      <c r="I25" s="1122"/>
      <c r="J25" s="1121">
        <v>8</v>
      </c>
      <c r="K25" s="1122"/>
      <c r="L25" s="1121">
        <v>9</v>
      </c>
      <c r="M25" s="1122"/>
      <c r="N25" s="1124">
        <v>10</v>
      </c>
      <c r="O25" s="1136"/>
      <c r="P25" s="72"/>
      <c r="Q25" s="75"/>
      <c r="R25" s="1364">
        <v>3</v>
      </c>
      <c r="S25" s="1365"/>
      <c r="T25" s="1124">
        <v>4</v>
      </c>
      <c r="U25" s="1125"/>
      <c r="V25" s="1124">
        <v>5</v>
      </c>
      <c r="W25" s="1125"/>
      <c r="X25" s="1121">
        <v>6</v>
      </c>
      <c r="Y25" s="1122"/>
      <c r="Z25" s="1121">
        <v>7</v>
      </c>
      <c r="AA25" s="1122"/>
      <c r="AB25" s="1121">
        <v>8</v>
      </c>
      <c r="AC25" s="1122"/>
      <c r="AD25" s="1130">
        <v>9</v>
      </c>
      <c r="AE25" s="1142"/>
      <c r="AG25" s="67"/>
    </row>
    <row r="26" spans="1:33" s="68" customFormat="1" ht="14.25" customHeight="1">
      <c r="A26" s="81">
        <v>4</v>
      </c>
      <c r="B26" s="1124">
        <v>11</v>
      </c>
      <c r="C26" s="1125"/>
      <c r="D26" s="1121">
        <v>12</v>
      </c>
      <c r="E26" s="1122"/>
      <c r="F26" s="1121">
        <v>13</v>
      </c>
      <c r="G26" s="1122"/>
      <c r="H26" s="1121">
        <v>14</v>
      </c>
      <c r="I26" s="1122"/>
      <c r="J26" s="1121">
        <v>15</v>
      </c>
      <c r="K26" s="1122"/>
      <c r="L26" s="1121">
        <v>16</v>
      </c>
      <c r="M26" s="1122"/>
      <c r="N26" s="1124">
        <v>17</v>
      </c>
      <c r="O26" s="1136"/>
      <c r="P26" s="72"/>
      <c r="Q26" s="76">
        <v>10</v>
      </c>
      <c r="R26" s="1124">
        <v>10</v>
      </c>
      <c r="S26" s="1125"/>
      <c r="T26" s="1121">
        <v>11</v>
      </c>
      <c r="U26" s="1122"/>
      <c r="V26" s="1121">
        <v>12</v>
      </c>
      <c r="W26" s="1122"/>
      <c r="X26" s="1121">
        <v>13</v>
      </c>
      <c r="Y26" s="1122"/>
      <c r="Z26" s="1121">
        <v>14</v>
      </c>
      <c r="AA26" s="1122"/>
      <c r="AB26" s="1121">
        <v>15</v>
      </c>
      <c r="AC26" s="1122"/>
      <c r="AD26" s="1121">
        <v>16</v>
      </c>
      <c r="AE26" s="1123"/>
      <c r="AG26" s="67"/>
    </row>
    <row r="27" spans="1:33" s="68" customFormat="1" ht="14.25" customHeight="1">
      <c r="A27" s="81" t="s">
        <v>679</v>
      </c>
      <c r="B27" s="1124">
        <v>18</v>
      </c>
      <c r="C27" s="1125"/>
      <c r="D27" s="1121">
        <v>19</v>
      </c>
      <c r="E27" s="1122"/>
      <c r="F27" s="1121">
        <v>20</v>
      </c>
      <c r="G27" s="1122"/>
      <c r="H27" s="1121">
        <v>21</v>
      </c>
      <c r="I27" s="1122"/>
      <c r="J27" s="1121">
        <v>22</v>
      </c>
      <c r="K27" s="1122"/>
      <c r="L27" s="1121">
        <v>23</v>
      </c>
      <c r="M27" s="1122"/>
      <c r="N27" s="1124">
        <v>24</v>
      </c>
      <c r="O27" s="1136"/>
      <c r="P27" s="72"/>
      <c r="Q27" s="85" t="s">
        <v>679</v>
      </c>
      <c r="R27" s="1124">
        <v>17</v>
      </c>
      <c r="S27" s="1125"/>
      <c r="T27" s="1121">
        <v>18</v>
      </c>
      <c r="U27" s="1122"/>
      <c r="V27" s="1121">
        <v>19</v>
      </c>
      <c r="W27" s="1122"/>
      <c r="X27" s="1121">
        <v>20</v>
      </c>
      <c r="Y27" s="1122"/>
      <c r="Z27" s="1121">
        <v>21</v>
      </c>
      <c r="AA27" s="1122"/>
      <c r="AB27" s="1121">
        <v>22</v>
      </c>
      <c r="AC27" s="1122"/>
      <c r="AD27" s="1124">
        <v>23</v>
      </c>
      <c r="AE27" s="1136"/>
      <c r="AG27" s="67"/>
    </row>
    <row r="28" spans="1:33" s="68" customFormat="1" ht="14.25" customHeight="1">
      <c r="A28" s="81"/>
      <c r="B28" s="1124">
        <v>25</v>
      </c>
      <c r="C28" s="1125"/>
      <c r="D28" s="1121">
        <v>26</v>
      </c>
      <c r="E28" s="1122"/>
      <c r="F28" s="1121">
        <v>27</v>
      </c>
      <c r="G28" s="1122"/>
      <c r="H28" s="1121">
        <v>28</v>
      </c>
      <c r="I28" s="1122"/>
      <c r="J28" s="1130">
        <v>29</v>
      </c>
      <c r="K28" s="1131"/>
      <c r="L28" s="1121">
        <v>30</v>
      </c>
      <c r="M28" s="1122"/>
      <c r="N28" s="1371"/>
      <c r="O28" s="1123"/>
      <c r="P28" s="72"/>
      <c r="Q28" s="75"/>
      <c r="R28" s="1124">
        <v>24</v>
      </c>
      <c r="S28" s="1125"/>
      <c r="T28" s="1121">
        <v>25</v>
      </c>
      <c r="U28" s="1122"/>
      <c r="V28" s="1121">
        <v>26</v>
      </c>
      <c r="W28" s="1122"/>
      <c r="X28" s="1121">
        <v>27</v>
      </c>
      <c r="Y28" s="1122"/>
      <c r="Z28" s="1121">
        <v>28</v>
      </c>
      <c r="AA28" s="1122"/>
      <c r="AB28" s="1121">
        <v>29</v>
      </c>
      <c r="AC28" s="1122"/>
      <c r="AD28" s="1124">
        <v>30</v>
      </c>
      <c r="AE28" s="1136"/>
      <c r="AG28" s="67"/>
    </row>
    <row r="29" spans="1:33" s="68" customFormat="1" ht="14.25" customHeight="1" thickBot="1">
      <c r="A29" s="86"/>
      <c r="B29" s="1139"/>
      <c r="C29" s="1140"/>
      <c r="D29" s="1139"/>
      <c r="E29" s="1140"/>
      <c r="F29" s="1139"/>
      <c r="G29" s="1140"/>
      <c r="H29" s="1139"/>
      <c r="I29" s="1140"/>
      <c r="J29" s="1139"/>
      <c r="K29" s="1140"/>
      <c r="L29" s="1139"/>
      <c r="M29" s="1140"/>
      <c r="N29" s="1139"/>
      <c r="O29" s="1141"/>
      <c r="P29" s="83"/>
      <c r="Q29" s="77"/>
      <c r="R29" s="1152">
        <v>31</v>
      </c>
      <c r="S29" s="1153"/>
      <c r="T29" s="1139"/>
      <c r="U29" s="1140"/>
      <c r="V29" s="1139"/>
      <c r="W29" s="1140"/>
      <c r="X29" s="1139"/>
      <c r="Y29" s="1140"/>
      <c r="Z29" s="1139"/>
      <c r="AA29" s="1140"/>
      <c r="AB29" s="1139"/>
      <c r="AC29" s="1140"/>
      <c r="AD29" s="1139"/>
      <c r="AE29" s="1141"/>
      <c r="AG29" s="67"/>
    </row>
    <row r="30" spans="1:33" s="68" customFormat="1" ht="14.25" customHeight="1">
      <c r="A30" s="78"/>
      <c r="B30" s="1126"/>
      <c r="C30" s="1127"/>
      <c r="D30" s="1126"/>
      <c r="E30" s="1127"/>
      <c r="F30" s="1126"/>
      <c r="G30" s="1127"/>
      <c r="H30" s="1126"/>
      <c r="I30" s="1127"/>
      <c r="J30" s="1126"/>
      <c r="K30" s="1127"/>
      <c r="L30" s="1126"/>
      <c r="M30" s="1372"/>
      <c r="N30" s="1362">
        <v>1</v>
      </c>
      <c r="O30" s="1370"/>
      <c r="P30" s="72"/>
      <c r="Q30" s="73"/>
      <c r="R30" s="1134"/>
      <c r="S30" s="1135"/>
      <c r="T30" s="1126">
        <v>1</v>
      </c>
      <c r="U30" s="1127"/>
      <c r="V30" s="1126">
        <v>2</v>
      </c>
      <c r="W30" s="1127"/>
      <c r="X30" s="1126">
        <v>3</v>
      </c>
      <c r="Y30" s="1127"/>
      <c r="Z30" s="1126">
        <v>4</v>
      </c>
      <c r="AA30" s="1127"/>
      <c r="AB30" s="1126">
        <v>5</v>
      </c>
      <c r="AC30" s="1127"/>
      <c r="AD30" s="1128">
        <v>6</v>
      </c>
      <c r="AE30" s="1143"/>
      <c r="AG30" s="67"/>
    </row>
    <row r="31" spans="1:33" s="68" customFormat="1" ht="14.25" customHeight="1">
      <c r="A31" s="81"/>
      <c r="B31" s="1124">
        <v>2</v>
      </c>
      <c r="C31" s="1125"/>
      <c r="D31" s="1124">
        <v>3</v>
      </c>
      <c r="E31" s="1125"/>
      <c r="F31" s="1124">
        <v>4</v>
      </c>
      <c r="G31" s="1125"/>
      <c r="H31" s="1121">
        <v>5</v>
      </c>
      <c r="I31" s="1122"/>
      <c r="J31" s="1121">
        <v>6</v>
      </c>
      <c r="K31" s="1122"/>
      <c r="L31" s="1121">
        <v>7</v>
      </c>
      <c r="M31" s="1371"/>
      <c r="N31" s="1121">
        <v>8</v>
      </c>
      <c r="O31" s="1123"/>
      <c r="P31" s="72"/>
      <c r="Q31" s="75"/>
      <c r="R31" s="1124">
        <v>7</v>
      </c>
      <c r="S31" s="1125"/>
      <c r="T31" s="1121">
        <v>8</v>
      </c>
      <c r="U31" s="1122"/>
      <c r="V31" s="1121">
        <v>9</v>
      </c>
      <c r="W31" s="1122"/>
      <c r="X31" s="1121">
        <v>10</v>
      </c>
      <c r="Y31" s="1122"/>
      <c r="Z31" s="1121">
        <v>11</v>
      </c>
      <c r="AA31" s="1122"/>
      <c r="AB31" s="1121">
        <v>12</v>
      </c>
      <c r="AC31" s="1122"/>
      <c r="AD31" s="1124">
        <v>13</v>
      </c>
      <c r="AE31" s="1136"/>
      <c r="AG31" s="67"/>
    </row>
    <row r="32" spans="1:33" s="68" customFormat="1" ht="14.25" customHeight="1">
      <c r="A32" s="81">
        <v>5</v>
      </c>
      <c r="B32" s="1124">
        <v>9</v>
      </c>
      <c r="C32" s="1125"/>
      <c r="D32" s="1121">
        <v>10</v>
      </c>
      <c r="E32" s="1122"/>
      <c r="F32" s="1121">
        <v>11</v>
      </c>
      <c r="G32" s="1122"/>
      <c r="H32" s="1121">
        <v>12</v>
      </c>
      <c r="I32" s="1122"/>
      <c r="J32" s="1121">
        <v>13</v>
      </c>
      <c r="K32" s="1122"/>
      <c r="L32" s="1121">
        <v>14</v>
      </c>
      <c r="M32" s="1371"/>
      <c r="N32" s="1124">
        <v>15</v>
      </c>
      <c r="O32" s="1136"/>
      <c r="P32" s="72"/>
      <c r="Q32" s="76">
        <v>11</v>
      </c>
      <c r="R32" s="1124">
        <v>14</v>
      </c>
      <c r="S32" s="1125"/>
      <c r="T32" s="1121">
        <v>15</v>
      </c>
      <c r="U32" s="1122"/>
      <c r="V32" s="1121">
        <v>16</v>
      </c>
      <c r="W32" s="1122"/>
      <c r="X32" s="1121">
        <v>17</v>
      </c>
      <c r="Y32" s="1122"/>
      <c r="Z32" s="1121">
        <v>18</v>
      </c>
      <c r="AA32" s="1122"/>
      <c r="AB32" s="1121">
        <v>19</v>
      </c>
      <c r="AC32" s="1122"/>
      <c r="AD32" s="1124">
        <v>20</v>
      </c>
      <c r="AE32" s="1136"/>
      <c r="AG32" s="67"/>
    </row>
    <row r="33" spans="1:34" s="68" customFormat="1" ht="14.25" customHeight="1">
      <c r="A33" s="81" t="s">
        <v>679</v>
      </c>
      <c r="B33" s="1124">
        <v>16</v>
      </c>
      <c r="C33" s="1125"/>
      <c r="D33" s="1121">
        <v>17</v>
      </c>
      <c r="E33" s="1122"/>
      <c r="F33" s="1121">
        <v>18</v>
      </c>
      <c r="G33" s="1122"/>
      <c r="H33" s="1121">
        <v>19</v>
      </c>
      <c r="I33" s="1122"/>
      <c r="J33" s="1121">
        <v>20</v>
      </c>
      <c r="K33" s="1122"/>
      <c r="L33" s="1121">
        <v>21</v>
      </c>
      <c r="M33" s="1371"/>
      <c r="N33" s="1124">
        <v>22</v>
      </c>
      <c r="O33" s="1136"/>
      <c r="P33" s="72"/>
      <c r="Q33" s="85" t="s">
        <v>679</v>
      </c>
      <c r="R33" s="1124">
        <v>21</v>
      </c>
      <c r="S33" s="1125"/>
      <c r="T33" s="1121">
        <v>22</v>
      </c>
      <c r="U33" s="1122"/>
      <c r="V33" s="1121">
        <v>23</v>
      </c>
      <c r="W33" s="1122"/>
      <c r="X33" s="1121">
        <v>24</v>
      </c>
      <c r="Y33" s="1122"/>
      <c r="Z33" s="1121">
        <v>25</v>
      </c>
      <c r="AA33" s="1122"/>
      <c r="AB33" s="1121">
        <v>26</v>
      </c>
      <c r="AC33" s="1122"/>
      <c r="AD33" s="1124">
        <v>27</v>
      </c>
      <c r="AE33" s="1136"/>
      <c r="AG33" s="67"/>
    </row>
    <row r="34" spans="1:34" s="68" customFormat="1" ht="14.25" customHeight="1">
      <c r="A34" s="81"/>
      <c r="B34" s="1124">
        <v>23</v>
      </c>
      <c r="C34" s="1125"/>
      <c r="D34" s="1121">
        <v>24</v>
      </c>
      <c r="E34" s="1122"/>
      <c r="F34" s="1121">
        <v>25</v>
      </c>
      <c r="G34" s="1122"/>
      <c r="H34" s="1121">
        <v>26</v>
      </c>
      <c r="I34" s="1122"/>
      <c r="J34" s="1121">
        <v>27</v>
      </c>
      <c r="K34" s="1122"/>
      <c r="L34" s="1121">
        <v>28</v>
      </c>
      <c r="M34" s="1371"/>
      <c r="N34" s="1124">
        <v>29</v>
      </c>
      <c r="O34" s="1136"/>
      <c r="P34" s="72"/>
      <c r="Q34" s="75"/>
      <c r="R34" s="1124">
        <v>28</v>
      </c>
      <c r="S34" s="1125"/>
      <c r="T34" s="1121">
        <v>29</v>
      </c>
      <c r="U34" s="1122"/>
      <c r="V34" s="1121">
        <v>30</v>
      </c>
      <c r="W34" s="1122"/>
      <c r="X34" s="1121"/>
      <c r="Y34" s="1122"/>
      <c r="Z34" s="1121"/>
      <c r="AA34" s="1122"/>
      <c r="AB34" s="1121"/>
      <c r="AC34" s="1122"/>
      <c r="AD34" s="1130"/>
      <c r="AE34" s="1142"/>
      <c r="AG34" s="67"/>
    </row>
    <row r="35" spans="1:34" s="68" customFormat="1" ht="14.25" customHeight="1" thickBot="1">
      <c r="A35" s="86"/>
      <c r="B35" s="1152">
        <v>30</v>
      </c>
      <c r="C35" s="1153"/>
      <c r="D35" s="1139">
        <v>31</v>
      </c>
      <c r="E35" s="1140"/>
      <c r="F35" s="1139"/>
      <c r="G35" s="1140"/>
      <c r="H35" s="1139"/>
      <c r="I35" s="1140"/>
      <c r="J35" s="1139"/>
      <c r="K35" s="1140"/>
      <c r="L35" s="1139"/>
      <c r="M35" s="1140"/>
      <c r="N35" s="1139"/>
      <c r="O35" s="1141"/>
      <c r="P35" s="83"/>
      <c r="Q35" s="77"/>
      <c r="R35" s="1149"/>
      <c r="S35" s="1150"/>
      <c r="T35" s="1139"/>
      <c r="U35" s="1140"/>
      <c r="V35" s="1139"/>
      <c r="W35" s="1140"/>
      <c r="X35" s="1139"/>
      <c r="Y35" s="1140"/>
      <c r="Z35" s="1139"/>
      <c r="AA35" s="1140"/>
      <c r="AB35" s="1139"/>
      <c r="AC35" s="1140"/>
      <c r="AD35" s="1139"/>
      <c r="AE35" s="1141"/>
      <c r="AG35" s="67"/>
    </row>
    <row r="36" spans="1:34" s="68" customFormat="1" ht="14.25" customHeight="1">
      <c r="A36" s="78"/>
      <c r="B36" s="1134"/>
      <c r="C36" s="1148"/>
      <c r="D36" s="1126"/>
      <c r="E36" s="1127"/>
      <c r="F36" s="1126">
        <v>1</v>
      </c>
      <c r="G36" s="1127"/>
      <c r="H36" s="1126">
        <v>2</v>
      </c>
      <c r="I36" s="1127"/>
      <c r="J36" s="1126">
        <v>3</v>
      </c>
      <c r="K36" s="1127"/>
      <c r="L36" s="1126">
        <v>4</v>
      </c>
      <c r="M36" s="1127"/>
      <c r="N36" s="1128">
        <v>5</v>
      </c>
      <c r="O36" s="1143"/>
      <c r="P36" s="72"/>
      <c r="Q36" s="87"/>
      <c r="R36" s="1126"/>
      <c r="S36" s="1127"/>
      <c r="T36" s="1126"/>
      <c r="U36" s="1127"/>
      <c r="V36" s="1126"/>
      <c r="W36" s="1127"/>
      <c r="X36" s="1126">
        <v>1</v>
      </c>
      <c r="Y36" s="1127"/>
      <c r="Z36" s="1126">
        <v>2</v>
      </c>
      <c r="AA36" s="1127"/>
      <c r="AB36" s="1126">
        <v>3</v>
      </c>
      <c r="AC36" s="1127"/>
      <c r="AD36" s="1128">
        <v>4</v>
      </c>
      <c r="AE36" s="1143"/>
      <c r="AG36" s="67"/>
    </row>
    <row r="37" spans="1:34" s="68" customFormat="1" ht="14.25" customHeight="1">
      <c r="A37" s="81"/>
      <c r="B37" s="1124">
        <v>6</v>
      </c>
      <c r="C37" s="1125"/>
      <c r="D37" s="1121">
        <v>7</v>
      </c>
      <c r="E37" s="1122"/>
      <c r="F37" s="1121">
        <v>8</v>
      </c>
      <c r="G37" s="1122"/>
      <c r="H37" s="1121">
        <v>9</v>
      </c>
      <c r="I37" s="1122"/>
      <c r="J37" s="1121">
        <v>10</v>
      </c>
      <c r="K37" s="1122"/>
      <c r="L37" s="1121">
        <v>11</v>
      </c>
      <c r="M37" s="1122"/>
      <c r="N37" s="1124">
        <v>12</v>
      </c>
      <c r="O37" s="1136"/>
      <c r="P37" s="72"/>
      <c r="Q37" s="88"/>
      <c r="R37" s="1124">
        <v>5</v>
      </c>
      <c r="S37" s="1125"/>
      <c r="T37" s="1121">
        <v>6</v>
      </c>
      <c r="U37" s="1122"/>
      <c r="V37" s="1121">
        <v>7</v>
      </c>
      <c r="W37" s="1122"/>
      <c r="X37" s="1121">
        <v>8</v>
      </c>
      <c r="Y37" s="1122"/>
      <c r="Z37" s="1121">
        <v>9</v>
      </c>
      <c r="AA37" s="1122"/>
      <c r="AB37" s="1121">
        <v>10</v>
      </c>
      <c r="AC37" s="1122"/>
      <c r="AD37" s="1124">
        <v>11</v>
      </c>
      <c r="AE37" s="1136"/>
      <c r="AG37" s="67"/>
    </row>
    <row r="38" spans="1:34" s="68" customFormat="1" ht="14.25" customHeight="1">
      <c r="A38" s="81">
        <v>6</v>
      </c>
      <c r="B38" s="1124">
        <v>13</v>
      </c>
      <c r="C38" s="1125"/>
      <c r="D38" s="1121">
        <v>14</v>
      </c>
      <c r="E38" s="1122"/>
      <c r="F38" s="1121">
        <v>15</v>
      </c>
      <c r="G38" s="1122"/>
      <c r="H38" s="1364">
        <v>16</v>
      </c>
      <c r="I38" s="1365"/>
      <c r="J38" s="1121">
        <v>17</v>
      </c>
      <c r="K38" s="1122"/>
      <c r="L38" s="1121">
        <v>18</v>
      </c>
      <c r="M38" s="1122"/>
      <c r="N38" s="1124">
        <v>19</v>
      </c>
      <c r="O38" s="1136"/>
      <c r="P38" s="72"/>
      <c r="Q38" s="89">
        <v>12</v>
      </c>
      <c r="R38" s="1124">
        <v>12</v>
      </c>
      <c r="S38" s="1125"/>
      <c r="T38" s="1121">
        <v>13</v>
      </c>
      <c r="U38" s="1122"/>
      <c r="V38" s="1121">
        <v>14</v>
      </c>
      <c r="W38" s="1122"/>
      <c r="X38" s="1121">
        <v>15</v>
      </c>
      <c r="Y38" s="1122"/>
      <c r="Z38" s="1121">
        <v>16</v>
      </c>
      <c r="AA38" s="1122"/>
      <c r="AB38" s="1121">
        <v>17</v>
      </c>
      <c r="AC38" s="1122"/>
      <c r="AD38" s="1124">
        <v>18</v>
      </c>
      <c r="AE38" s="1136"/>
      <c r="AG38" s="67"/>
    </row>
    <row r="39" spans="1:34" s="68" customFormat="1" ht="14.25" customHeight="1">
      <c r="A39" s="81" t="s">
        <v>679</v>
      </c>
      <c r="B39" s="1124">
        <v>20</v>
      </c>
      <c r="C39" s="1125"/>
      <c r="D39" s="1121">
        <v>21</v>
      </c>
      <c r="E39" s="1122"/>
      <c r="F39" s="1121">
        <v>22</v>
      </c>
      <c r="G39" s="1122"/>
      <c r="H39" s="1121">
        <v>23</v>
      </c>
      <c r="I39" s="1122"/>
      <c r="J39" s="1121">
        <v>24</v>
      </c>
      <c r="K39" s="1122"/>
      <c r="L39" s="1121">
        <v>25</v>
      </c>
      <c r="M39" s="1122"/>
      <c r="N39" s="1124">
        <v>26</v>
      </c>
      <c r="O39" s="1136"/>
      <c r="P39" s="72"/>
      <c r="Q39" s="80" t="s">
        <v>679</v>
      </c>
      <c r="R39" s="1124">
        <v>19</v>
      </c>
      <c r="S39" s="1125"/>
      <c r="T39" s="1121">
        <v>20</v>
      </c>
      <c r="U39" s="1122"/>
      <c r="V39" s="1121">
        <v>21</v>
      </c>
      <c r="W39" s="1122"/>
      <c r="X39" s="1121">
        <v>22</v>
      </c>
      <c r="Y39" s="1122"/>
      <c r="Z39" s="1121">
        <v>23</v>
      </c>
      <c r="AA39" s="1122"/>
      <c r="AB39" s="1121">
        <v>24</v>
      </c>
      <c r="AC39" s="1122"/>
      <c r="AD39" s="1124">
        <v>25</v>
      </c>
      <c r="AE39" s="1136"/>
      <c r="AG39" s="67"/>
    </row>
    <row r="40" spans="1:34" s="68" customFormat="1" ht="14.25" customHeight="1">
      <c r="A40" s="81"/>
      <c r="B40" s="1124">
        <v>27</v>
      </c>
      <c r="C40" s="1125"/>
      <c r="D40" s="1121">
        <v>28</v>
      </c>
      <c r="E40" s="1122"/>
      <c r="F40" s="1121">
        <v>29</v>
      </c>
      <c r="G40" s="1122"/>
      <c r="H40" s="1121">
        <v>30</v>
      </c>
      <c r="I40" s="1122"/>
      <c r="J40" s="1121"/>
      <c r="K40" s="1122"/>
      <c r="L40" s="1121"/>
      <c r="M40" s="1122"/>
      <c r="N40" s="1121"/>
      <c r="O40" s="1123"/>
      <c r="P40" s="72"/>
      <c r="Q40" s="90"/>
      <c r="R40" s="1124">
        <v>26</v>
      </c>
      <c r="S40" s="1125"/>
      <c r="T40" s="1121">
        <v>27</v>
      </c>
      <c r="U40" s="1122"/>
      <c r="V40" s="1121">
        <v>28</v>
      </c>
      <c r="W40" s="1122"/>
      <c r="X40" s="1130">
        <v>29</v>
      </c>
      <c r="Y40" s="1131"/>
      <c r="Z40" s="1130">
        <v>30</v>
      </c>
      <c r="AA40" s="1131"/>
      <c r="AB40" s="1124">
        <v>31</v>
      </c>
      <c r="AC40" s="1125"/>
      <c r="AD40" s="1121"/>
      <c r="AE40" s="1123"/>
      <c r="AG40" s="67"/>
    </row>
    <row r="41" spans="1:34" s="68" customFormat="1" ht="14.25" customHeight="1" thickBot="1">
      <c r="A41" s="91"/>
      <c r="B41" s="1139"/>
      <c r="C41" s="1140"/>
      <c r="D41" s="1139"/>
      <c r="E41" s="1140"/>
      <c r="F41" s="1139"/>
      <c r="G41" s="1140"/>
      <c r="H41" s="1139"/>
      <c r="I41" s="1140"/>
      <c r="J41" s="1139"/>
      <c r="K41" s="1140"/>
      <c r="L41" s="1139"/>
      <c r="M41" s="1140"/>
      <c r="N41" s="1139"/>
      <c r="O41" s="1141"/>
      <c r="P41" s="83"/>
      <c r="Q41" s="92"/>
      <c r="R41" s="1139"/>
      <c r="S41" s="1140"/>
      <c r="T41" s="1139"/>
      <c r="U41" s="1140"/>
      <c r="V41" s="1139"/>
      <c r="W41" s="1140"/>
      <c r="X41" s="1139"/>
      <c r="Y41" s="1140"/>
      <c r="Z41" s="1139"/>
      <c r="AA41" s="1140"/>
      <c r="AB41" s="1139"/>
      <c r="AC41" s="1140"/>
      <c r="AD41" s="1139"/>
      <c r="AE41" s="1141"/>
      <c r="AG41" s="67"/>
    </row>
    <row r="42" spans="1:34" s="150" customFormat="1" ht="7.5" customHeight="1" thickBot="1"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2"/>
      <c r="Q42" s="151"/>
      <c r="AG42" s="153"/>
    </row>
    <row r="43" spans="1:34" ht="20.25" customHeight="1" thickBot="1">
      <c r="A43" s="1154" t="s">
        <v>392</v>
      </c>
      <c r="B43" s="1155"/>
      <c r="C43" s="1156"/>
      <c r="D43" s="95">
        <v>1</v>
      </c>
      <c r="E43" s="95">
        <v>2</v>
      </c>
      <c r="F43" s="95">
        <v>3</v>
      </c>
      <c r="G43" s="95">
        <v>4</v>
      </c>
      <c r="H43" s="95">
        <v>5</v>
      </c>
      <c r="I43" s="95">
        <v>6</v>
      </c>
      <c r="J43" s="94">
        <v>7</v>
      </c>
      <c r="K43" s="95">
        <v>8</v>
      </c>
      <c r="L43" s="95">
        <v>9</v>
      </c>
      <c r="M43" s="95">
        <v>10</v>
      </c>
      <c r="N43" s="95">
        <v>11</v>
      </c>
      <c r="O43" s="95">
        <v>12</v>
      </c>
      <c r="P43" s="95" t="s">
        <v>393</v>
      </c>
      <c r="Q43" s="94" t="s">
        <v>394</v>
      </c>
      <c r="R43" s="1157" t="s">
        <v>680</v>
      </c>
      <c r="S43" s="1094"/>
      <c r="T43" s="1095"/>
      <c r="W43" s="54"/>
      <c r="AG43" s="53"/>
    </row>
    <row r="44" spans="1:34" ht="20.25" customHeight="1" thickTop="1">
      <c r="A44" s="1158" t="s">
        <v>397</v>
      </c>
      <c r="B44" s="1159"/>
      <c r="C44" s="1160"/>
      <c r="D44" s="96">
        <v>20</v>
      </c>
      <c r="E44" s="96">
        <v>20</v>
      </c>
      <c r="F44" s="96">
        <v>21</v>
      </c>
      <c r="G44" s="96">
        <v>21</v>
      </c>
      <c r="H44" s="96">
        <v>20</v>
      </c>
      <c r="I44" s="97">
        <v>22</v>
      </c>
      <c r="J44" s="98">
        <v>22</v>
      </c>
      <c r="K44" s="96">
        <v>20</v>
      </c>
      <c r="L44" s="96">
        <v>21</v>
      </c>
      <c r="M44" s="96">
        <v>20</v>
      </c>
      <c r="N44" s="96">
        <v>21</v>
      </c>
      <c r="O44" s="96">
        <v>22</v>
      </c>
      <c r="P44" s="96">
        <f>SUM(D44:O44)</f>
        <v>250</v>
      </c>
      <c r="Q44" s="99">
        <v>8</v>
      </c>
      <c r="R44" s="1161">
        <f>Q44*P44</f>
        <v>2000</v>
      </c>
      <c r="S44" s="1162"/>
      <c r="T44" s="1163"/>
      <c r="W44" s="54"/>
      <c r="AG44" s="53"/>
    </row>
    <row r="45" spans="1:34" ht="20.25" customHeight="1">
      <c r="A45" s="1164" t="s">
        <v>681</v>
      </c>
      <c r="B45" s="1165"/>
      <c r="C45" s="1166"/>
      <c r="D45" s="100">
        <v>20</v>
      </c>
      <c r="E45" s="100">
        <v>18</v>
      </c>
      <c r="F45" s="100">
        <v>23</v>
      </c>
      <c r="G45" s="100">
        <v>21</v>
      </c>
      <c r="H45" s="100">
        <v>20</v>
      </c>
      <c r="I45" s="100">
        <v>21</v>
      </c>
      <c r="J45" s="101">
        <v>22</v>
      </c>
      <c r="K45" s="100">
        <v>20</v>
      </c>
      <c r="L45" s="100">
        <v>21</v>
      </c>
      <c r="M45" s="100">
        <v>20</v>
      </c>
      <c r="N45" s="100">
        <v>22</v>
      </c>
      <c r="O45" s="100">
        <v>22</v>
      </c>
      <c r="P45" s="100">
        <f>SUM(D45:O45)</f>
        <v>250</v>
      </c>
      <c r="Q45" s="102">
        <v>8</v>
      </c>
      <c r="R45" s="1176">
        <f>Q45*P45</f>
        <v>2000</v>
      </c>
      <c r="S45" s="1177"/>
      <c r="T45" s="1178"/>
      <c r="W45" s="54"/>
      <c r="AG45" s="53"/>
    </row>
    <row r="46" spans="1:34" ht="20.25" customHeight="1">
      <c r="A46" s="1179" t="s">
        <v>400</v>
      </c>
      <c r="B46" s="1180"/>
      <c r="C46" s="1181"/>
      <c r="D46" s="103">
        <v>11</v>
      </c>
      <c r="E46" s="103">
        <v>8</v>
      </c>
      <c r="F46" s="103">
        <v>10</v>
      </c>
      <c r="G46" s="103">
        <v>9</v>
      </c>
      <c r="H46" s="103">
        <v>11</v>
      </c>
      <c r="I46" s="103">
        <v>8</v>
      </c>
      <c r="J46" s="104">
        <v>9</v>
      </c>
      <c r="K46" s="103">
        <v>11</v>
      </c>
      <c r="L46" s="103">
        <v>9</v>
      </c>
      <c r="M46" s="103">
        <v>11</v>
      </c>
      <c r="N46" s="103">
        <v>9</v>
      </c>
      <c r="O46" s="103">
        <v>9</v>
      </c>
      <c r="P46" s="103">
        <f>SUM(D46:O46)</f>
        <v>115</v>
      </c>
      <c r="Q46" s="105" t="s">
        <v>682</v>
      </c>
      <c r="R46" s="1182" t="s">
        <v>682</v>
      </c>
      <c r="S46" s="1183"/>
      <c r="T46" s="1184"/>
      <c r="W46" s="54"/>
      <c r="AG46" s="53"/>
    </row>
    <row r="47" spans="1:34" ht="20.25" customHeight="1">
      <c r="A47" s="1164" t="s">
        <v>683</v>
      </c>
      <c r="B47" s="1165"/>
      <c r="C47" s="1166"/>
      <c r="D47" s="106">
        <f t="shared" ref="D47:O47" si="0">D48-D45</f>
        <v>11</v>
      </c>
      <c r="E47" s="106">
        <f t="shared" si="0"/>
        <v>10</v>
      </c>
      <c r="F47" s="106">
        <f t="shared" si="0"/>
        <v>8</v>
      </c>
      <c r="G47" s="106">
        <f t="shared" si="0"/>
        <v>9</v>
      </c>
      <c r="H47" s="106">
        <f t="shared" si="0"/>
        <v>11</v>
      </c>
      <c r="I47" s="106">
        <f t="shared" si="0"/>
        <v>9</v>
      </c>
      <c r="J47" s="106">
        <f t="shared" si="0"/>
        <v>9</v>
      </c>
      <c r="K47" s="106">
        <f t="shared" si="0"/>
        <v>11</v>
      </c>
      <c r="L47" s="106">
        <f t="shared" si="0"/>
        <v>9</v>
      </c>
      <c r="M47" s="106">
        <f t="shared" si="0"/>
        <v>11</v>
      </c>
      <c r="N47" s="106">
        <f t="shared" si="0"/>
        <v>8</v>
      </c>
      <c r="O47" s="106">
        <f t="shared" si="0"/>
        <v>9</v>
      </c>
      <c r="P47" s="106">
        <f>SUM(D47:O47)</f>
        <v>115</v>
      </c>
      <c r="Q47" s="107" t="s">
        <v>682</v>
      </c>
      <c r="R47" s="1167" t="s">
        <v>682</v>
      </c>
      <c r="S47" s="1168"/>
      <c r="T47" s="1169"/>
      <c r="W47" s="54"/>
      <c r="AG47" s="108"/>
      <c r="AH47" s="108"/>
    </row>
    <row r="48" spans="1:34" ht="20.25" customHeight="1" thickBot="1">
      <c r="A48" s="1170" t="s">
        <v>684</v>
      </c>
      <c r="B48" s="1171"/>
      <c r="C48" s="1172"/>
      <c r="D48" s="109">
        <v>31</v>
      </c>
      <c r="E48" s="110">
        <v>28</v>
      </c>
      <c r="F48" s="109">
        <v>31</v>
      </c>
      <c r="G48" s="109">
        <v>30</v>
      </c>
      <c r="H48" s="109">
        <v>31</v>
      </c>
      <c r="I48" s="109">
        <v>30</v>
      </c>
      <c r="J48" s="111">
        <v>31</v>
      </c>
      <c r="K48" s="109">
        <v>31</v>
      </c>
      <c r="L48" s="109">
        <v>30</v>
      </c>
      <c r="M48" s="109">
        <v>31</v>
      </c>
      <c r="N48" s="109">
        <v>30</v>
      </c>
      <c r="O48" s="109">
        <v>31</v>
      </c>
      <c r="P48" s="109">
        <f>SUM(D48:O48)</f>
        <v>365</v>
      </c>
      <c r="Q48" s="112" t="s">
        <v>682</v>
      </c>
      <c r="R48" s="1173" t="s">
        <v>682</v>
      </c>
      <c r="S48" s="1174"/>
      <c r="T48" s="1175"/>
      <c r="W48" s="54"/>
      <c r="AG48" s="53"/>
    </row>
    <row r="49" spans="1:33" s="113" customFormat="1" ht="8.25" customHeight="1">
      <c r="B49" s="114"/>
      <c r="C49" s="114"/>
      <c r="D49" s="114"/>
      <c r="E49" s="114"/>
      <c r="F49" s="115"/>
      <c r="G49" s="115"/>
      <c r="H49" s="116"/>
      <c r="I49" s="116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G49" s="117"/>
    </row>
    <row r="50" spans="1:33" ht="14.25" customHeight="1">
      <c r="A50" s="118" t="s">
        <v>685</v>
      </c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</row>
    <row r="51" spans="1:33" ht="14.25" customHeight="1">
      <c r="A51" s="1374" t="s">
        <v>403</v>
      </c>
      <c r="B51" s="1374"/>
      <c r="C51" s="119"/>
      <c r="D51" s="68"/>
      <c r="E51" s="68"/>
      <c r="F51" s="1373" t="s">
        <v>404</v>
      </c>
      <c r="G51" s="1373"/>
      <c r="H51" s="1373"/>
      <c r="I51" s="119"/>
      <c r="J51" s="1374" t="s">
        <v>403</v>
      </c>
      <c r="K51" s="1374"/>
      <c r="L51" s="1374"/>
      <c r="M51" s="119"/>
      <c r="N51" s="68"/>
      <c r="O51" s="68"/>
      <c r="P51" s="1373" t="s">
        <v>405</v>
      </c>
      <c r="Q51" s="1373"/>
      <c r="S51" s="1374" t="s">
        <v>403</v>
      </c>
      <c r="T51" s="1374"/>
      <c r="U51" s="1374"/>
      <c r="W51" s="119"/>
      <c r="X51" s="68"/>
      <c r="Y51" s="1373" t="s">
        <v>404</v>
      </c>
      <c r="Z51" s="1373"/>
      <c r="AA51" s="1373"/>
      <c r="AC51" s="119"/>
      <c r="AD51" s="68"/>
      <c r="AE51" s="68"/>
    </row>
    <row r="52" spans="1:33" ht="14.25" customHeight="1">
      <c r="A52" s="120" t="s">
        <v>686</v>
      </c>
      <c r="B52" s="120"/>
      <c r="C52" s="119"/>
      <c r="D52" s="68"/>
      <c r="E52" s="68"/>
      <c r="F52" s="120" t="s">
        <v>687</v>
      </c>
      <c r="H52" s="120"/>
      <c r="I52" s="119"/>
      <c r="J52" s="120" t="s">
        <v>688</v>
      </c>
      <c r="K52" s="120"/>
      <c r="L52" s="119"/>
      <c r="M52" s="68"/>
      <c r="N52" s="68"/>
      <c r="P52" s="120" t="s">
        <v>689</v>
      </c>
      <c r="R52" s="120"/>
      <c r="S52" s="122" t="s">
        <v>690</v>
      </c>
      <c r="T52" s="122"/>
      <c r="U52" s="122"/>
      <c r="W52" s="123"/>
      <c r="X52" s="68"/>
      <c r="Y52" s="120" t="s">
        <v>691</v>
      </c>
      <c r="AB52" s="121"/>
      <c r="AC52" s="119"/>
      <c r="AD52" s="68"/>
      <c r="AE52" s="68"/>
    </row>
    <row r="53" spans="1:33" ht="14.25" customHeight="1">
      <c r="A53" s="120" t="s">
        <v>692</v>
      </c>
      <c r="B53" s="120"/>
      <c r="C53" s="119"/>
      <c r="D53" s="68"/>
      <c r="E53" s="68"/>
      <c r="F53" s="120" t="s">
        <v>693</v>
      </c>
      <c r="G53" s="120"/>
      <c r="H53" s="120"/>
      <c r="I53" s="120"/>
      <c r="J53" s="120" t="s">
        <v>694</v>
      </c>
      <c r="K53" s="120"/>
      <c r="L53" s="119"/>
      <c r="M53" s="68"/>
      <c r="N53" s="68"/>
      <c r="P53" s="120" t="s">
        <v>695</v>
      </c>
      <c r="S53" s="120" t="s">
        <v>696</v>
      </c>
      <c r="T53" s="120"/>
      <c r="U53" s="120"/>
      <c r="V53" s="119"/>
      <c r="W53" s="68"/>
      <c r="X53" s="68"/>
      <c r="Y53" s="120" t="s">
        <v>697</v>
      </c>
      <c r="Z53" s="120"/>
      <c r="AB53" s="121"/>
      <c r="AC53" s="119"/>
      <c r="AD53" s="68"/>
      <c r="AE53" s="68"/>
    </row>
    <row r="54" spans="1:33" ht="14.25" customHeight="1">
      <c r="A54" s="120" t="s">
        <v>698</v>
      </c>
      <c r="B54" s="120"/>
      <c r="C54" s="119"/>
      <c r="D54" s="68"/>
      <c r="E54" s="68"/>
      <c r="F54" s="120" t="s">
        <v>699</v>
      </c>
      <c r="G54" s="120"/>
      <c r="I54" s="119"/>
      <c r="J54" s="120" t="s">
        <v>700</v>
      </c>
      <c r="L54" s="120"/>
      <c r="M54" s="119"/>
      <c r="N54" s="68"/>
      <c r="P54" s="120" t="s">
        <v>701</v>
      </c>
      <c r="Q54" s="120"/>
      <c r="R54" s="120"/>
      <c r="S54" s="120" t="s">
        <v>702</v>
      </c>
      <c r="Y54" s="120" t="s">
        <v>703</v>
      </c>
      <c r="AA54" s="120"/>
      <c r="AD54" s="68"/>
      <c r="AE54" s="68"/>
    </row>
    <row r="55" spans="1:33" ht="14.25" customHeight="1">
      <c r="A55" s="122" t="s">
        <v>704</v>
      </c>
      <c r="B55" s="122"/>
      <c r="C55" s="122"/>
      <c r="E55" s="123"/>
      <c r="F55" s="120" t="s">
        <v>705</v>
      </c>
      <c r="G55" s="120"/>
      <c r="H55" s="120"/>
      <c r="I55" s="119"/>
      <c r="J55" s="122" t="s">
        <v>706</v>
      </c>
      <c r="K55" s="122"/>
      <c r="L55" s="122"/>
      <c r="N55" s="123"/>
      <c r="O55" s="68"/>
      <c r="P55" s="122" t="s">
        <v>707</v>
      </c>
      <c r="Q55" s="120"/>
      <c r="R55" s="120"/>
      <c r="S55" s="120" t="s">
        <v>708</v>
      </c>
      <c r="Y55" s="120" t="s">
        <v>709</v>
      </c>
      <c r="AA55" s="120"/>
      <c r="AD55" s="68"/>
      <c r="AE55" s="68"/>
    </row>
    <row r="56" spans="1:33" ht="14.25" customHeight="1">
      <c r="A56" s="120" t="s">
        <v>710</v>
      </c>
      <c r="B56" s="120"/>
      <c r="C56" s="119"/>
      <c r="D56" s="68"/>
      <c r="E56" s="68"/>
      <c r="F56" s="120" t="s">
        <v>711</v>
      </c>
      <c r="J56" s="122" t="s">
        <v>712</v>
      </c>
      <c r="P56" s="122" t="s">
        <v>713</v>
      </c>
    </row>
    <row r="57" spans="1:33" ht="14.25" customHeight="1">
      <c r="A57" s="118" t="s">
        <v>714</v>
      </c>
      <c r="R57" s="120"/>
    </row>
    <row r="58" spans="1:33" ht="14.25" customHeight="1">
      <c r="A58" s="154" t="s">
        <v>715</v>
      </c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</row>
    <row r="59" spans="1:33" ht="13.5" customHeight="1">
      <c r="A59" s="154" t="s">
        <v>716</v>
      </c>
      <c r="B59" s="155"/>
      <c r="C59" s="155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</row>
    <row r="60" spans="1:33" ht="13.5" customHeight="1">
      <c r="A60" s="154"/>
      <c r="B60" s="155"/>
      <c r="C60" s="155"/>
      <c r="D60" s="154" t="s">
        <v>717</v>
      </c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</row>
    <row r="61" spans="1:33" ht="13.5" customHeight="1">
      <c r="A61" s="154"/>
      <c r="B61" s="154"/>
      <c r="C61" s="154"/>
      <c r="D61" s="154" t="s">
        <v>717</v>
      </c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</row>
    <row r="62" spans="1:33" ht="13.5" customHeight="1">
      <c r="A62" s="156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T62" s="125"/>
      <c r="U62" s="125"/>
    </row>
    <row r="64" spans="1:33" s="126" customFormat="1" ht="13.5" customHeight="1">
      <c r="AG64" s="127"/>
    </row>
    <row r="65" spans="1:33" s="126" customFormat="1" ht="13.5" customHeight="1">
      <c r="A65" s="128"/>
      <c r="D65" s="129"/>
      <c r="E65" s="129"/>
      <c r="F65" s="129"/>
      <c r="G65" s="129"/>
      <c r="H65" s="129"/>
      <c r="I65" s="129"/>
      <c r="AG65" s="127"/>
    </row>
    <row r="66" spans="1:33" s="126" customFormat="1" ht="13.5" customHeight="1">
      <c r="A66" s="128"/>
      <c r="F66" s="130"/>
      <c r="G66" s="130"/>
      <c r="AG66" s="127"/>
    </row>
    <row r="67" spans="1:33" s="126" customFormat="1" ht="13.5" customHeight="1">
      <c r="A67" s="128"/>
      <c r="AG67" s="127"/>
    </row>
    <row r="68" spans="1:33" s="126" customFormat="1" ht="13.5" customHeight="1">
      <c r="A68" s="128"/>
      <c r="AG68" s="127"/>
    </row>
    <row r="69" spans="1:33" s="126" customFormat="1" ht="13.5" customHeight="1">
      <c r="A69" s="128"/>
      <c r="AG69" s="127"/>
    </row>
    <row r="70" spans="1:33" s="126" customFormat="1" ht="13.5" customHeight="1">
      <c r="A70" s="128"/>
      <c r="AG70" s="127"/>
    </row>
    <row r="71" spans="1:33" s="126" customFormat="1" ht="13.5" customHeight="1">
      <c r="A71" s="128"/>
      <c r="AG71" s="127"/>
    </row>
    <row r="72" spans="1:33" s="126" customFormat="1" ht="13.5" customHeight="1">
      <c r="A72" s="128"/>
      <c r="AG72" s="127"/>
    </row>
    <row r="73" spans="1:33" s="126" customFormat="1" ht="13.5" customHeight="1">
      <c r="A73" s="128"/>
      <c r="AG73" s="127"/>
    </row>
    <row r="74" spans="1:33" s="126" customFormat="1" ht="13.5" customHeight="1">
      <c r="AG74" s="127"/>
    </row>
  </sheetData>
  <mergeCells count="556">
    <mergeCell ref="Y51:AA51"/>
    <mergeCell ref="A46:C46"/>
    <mergeCell ref="R46:T46"/>
    <mergeCell ref="A47:C47"/>
    <mergeCell ref="R47:T47"/>
    <mergeCell ref="A48:C48"/>
    <mergeCell ref="R48:T48"/>
    <mergeCell ref="A44:C44"/>
    <mergeCell ref="R44:T44"/>
    <mergeCell ref="J51:L51"/>
    <mergeCell ref="P51:Q51"/>
    <mergeCell ref="S51:U51"/>
    <mergeCell ref="A51:B51"/>
    <mergeCell ref="F51:H51"/>
    <mergeCell ref="A45:C45"/>
    <mergeCell ref="R45:T45"/>
    <mergeCell ref="A43:C43"/>
    <mergeCell ref="R43:T43"/>
    <mergeCell ref="J41:K41"/>
    <mergeCell ref="L41:M41"/>
    <mergeCell ref="N41:O41"/>
    <mergeCell ref="R41:S41"/>
    <mergeCell ref="B41:C41"/>
    <mergeCell ref="D41:E41"/>
    <mergeCell ref="X41:Y41"/>
    <mergeCell ref="Z41:AA41"/>
    <mergeCell ref="AB41:AC41"/>
    <mergeCell ref="AD41:AE41"/>
    <mergeCell ref="T41:U41"/>
    <mergeCell ref="V41:W41"/>
    <mergeCell ref="F41:G41"/>
    <mergeCell ref="H41:I41"/>
    <mergeCell ref="T40:U40"/>
    <mergeCell ref="V40:W40"/>
    <mergeCell ref="J40:K40"/>
    <mergeCell ref="L40:M40"/>
    <mergeCell ref="N40:O40"/>
    <mergeCell ref="R40:S40"/>
    <mergeCell ref="B40:C40"/>
    <mergeCell ref="D40:E40"/>
    <mergeCell ref="F40:G40"/>
    <mergeCell ref="H40:I40"/>
    <mergeCell ref="AB40:AC40"/>
    <mergeCell ref="AD40:AE40"/>
    <mergeCell ref="X40:Y40"/>
    <mergeCell ref="Z40:AA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J39:K39"/>
    <mergeCell ref="L39:M39"/>
    <mergeCell ref="N39:O39"/>
    <mergeCell ref="R39:S39"/>
    <mergeCell ref="J38:K38"/>
    <mergeCell ref="L38:M38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R38:S38"/>
    <mergeCell ref="AB36:AC36"/>
    <mergeCell ref="AD36:AE36"/>
    <mergeCell ref="T37:U37"/>
    <mergeCell ref="V37:W37"/>
    <mergeCell ref="X37:Y37"/>
    <mergeCell ref="Z37:AA37"/>
    <mergeCell ref="T36:U36"/>
    <mergeCell ref="V36:W36"/>
    <mergeCell ref="X36:Y36"/>
    <mergeCell ref="Z36:AA36"/>
    <mergeCell ref="N34:O34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J34:K34"/>
    <mergeCell ref="L34:M34"/>
    <mergeCell ref="B35:C35"/>
    <mergeCell ref="D35:E35"/>
    <mergeCell ref="F35:G35"/>
    <mergeCell ref="H35:I35"/>
    <mergeCell ref="B34:C34"/>
    <mergeCell ref="D34:E34"/>
    <mergeCell ref="F34:G34"/>
    <mergeCell ref="H34:I34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J35:K35"/>
    <mergeCell ref="L35:M35"/>
    <mergeCell ref="N35:O35"/>
    <mergeCell ref="R35:S35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B34:AC34"/>
    <mergeCell ref="R34:S34"/>
    <mergeCell ref="AB32:AC32"/>
    <mergeCell ref="AD32:AE32"/>
    <mergeCell ref="T33:U33"/>
    <mergeCell ref="V33:W33"/>
    <mergeCell ref="X33:Y33"/>
    <mergeCell ref="Z33:AA33"/>
    <mergeCell ref="T32:U32"/>
    <mergeCell ref="V32:W32"/>
    <mergeCell ref="X32:Y32"/>
    <mergeCell ref="Z32:AA32"/>
    <mergeCell ref="AD34:AE34"/>
    <mergeCell ref="N30:O30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J30:K30"/>
    <mergeCell ref="L30:M30"/>
    <mergeCell ref="B31:C31"/>
    <mergeCell ref="D31:E31"/>
    <mergeCell ref="F31:G31"/>
    <mergeCell ref="H31:I31"/>
    <mergeCell ref="B30:C30"/>
    <mergeCell ref="D30:E30"/>
    <mergeCell ref="F30:G30"/>
    <mergeCell ref="H30:I30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J31:K31"/>
    <mergeCell ref="L31:M31"/>
    <mergeCell ref="N31:O31"/>
    <mergeCell ref="R31:S31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B30:AC30"/>
    <mergeCell ref="R30:S30"/>
    <mergeCell ref="AB28:AC28"/>
    <mergeCell ref="AD28:AE28"/>
    <mergeCell ref="T29:U29"/>
    <mergeCell ref="V29:W29"/>
    <mergeCell ref="X29:Y29"/>
    <mergeCell ref="Z29:AA29"/>
    <mergeCell ref="T28:U28"/>
    <mergeCell ref="V28:W28"/>
    <mergeCell ref="X28:Y28"/>
    <mergeCell ref="Z28:AA28"/>
    <mergeCell ref="AD30:AE30"/>
    <mergeCell ref="N26:O26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J26:K26"/>
    <mergeCell ref="L26:M26"/>
    <mergeCell ref="B27:C27"/>
    <mergeCell ref="D27:E27"/>
    <mergeCell ref="F27:G27"/>
    <mergeCell ref="H27:I27"/>
    <mergeCell ref="B26:C26"/>
    <mergeCell ref="D26:E26"/>
    <mergeCell ref="F26:G26"/>
    <mergeCell ref="H26:I26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J27:K27"/>
    <mergeCell ref="L27:M27"/>
    <mergeCell ref="N27:O27"/>
    <mergeCell ref="R27:S27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B26:AC26"/>
    <mergeCell ref="R26:S26"/>
    <mergeCell ref="AB24:AC24"/>
    <mergeCell ref="AD24:AE24"/>
    <mergeCell ref="T25:U25"/>
    <mergeCell ref="V25:W25"/>
    <mergeCell ref="X25:Y25"/>
    <mergeCell ref="Z25:AA25"/>
    <mergeCell ref="T24:U24"/>
    <mergeCell ref="V24:W24"/>
    <mergeCell ref="X24:Y24"/>
    <mergeCell ref="Z24:AA24"/>
    <mergeCell ref="AD26:AE26"/>
    <mergeCell ref="N22:O22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J22:K22"/>
    <mergeCell ref="L22:M22"/>
    <mergeCell ref="B23:C23"/>
    <mergeCell ref="D23:E23"/>
    <mergeCell ref="F23:G23"/>
    <mergeCell ref="H23:I23"/>
    <mergeCell ref="B22:C22"/>
    <mergeCell ref="D22:E22"/>
    <mergeCell ref="F22:G22"/>
    <mergeCell ref="H22:I22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J23:K23"/>
    <mergeCell ref="L23:M23"/>
    <mergeCell ref="N23:O23"/>
    <mergeCell ref="R23:S23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B22:AC22"/>
    <mergeCell ref="R22:S22"/>
    <mergeCell ref="AB20:AC20"/>
    <mergeCell ref="AD20:AE20"/>
    <mergeCell ref="T21:U21"/>
    <mergeCell ref="V21:W21"/>
    <mergeCell ref="X21:Y21"/>
    <mergeCell ref="Z21:AA21"/>
    <mergeCell ref="T20:U20"/>
    <mergeCell ref="V20:W20"/>
    <mergeCell ref="X20:Y20"/>
    <mergeCell ref="Z20:AA20"/>
    <mergeCell ref="AD22:AE22"/>
    <mergeCell ref="N18:O18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J18:K18"/>
    <mergeCell ref="L18:M18"/>
    <mergeCell ref="B19:C19"/>
    <mergeCell ref="D19:E19"/>
    <mergeCell ref="F19:G19"/>
    <mergeCell ref="H19:I19"/>
    <mergeCell ref="B18:C18"/>
    <mergeCell ref="D18:E18"/>
    <mergeCell ref="F18:G18"/>
    <mergeCell ref="H18:I18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J19:K19"/>
    <mergeCell ref="L19:M19"/>
    <mergeCell ref="N19:O19"/>
    <mergeCell ref="R19:S19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B18:AC18"/>
    <mergeCell ref="R18:S18"/>
    <mergeCell ref="AB16:AC16"/>
    <mergeCell ref="AD16:AE16"/>
    <mergeCell ref="T17:U17"/>
    <mergeCell ref="V17:W17"/>
    <mergeCell ref="X17:Y17"/>
    <mergeCell ref="Z17:AA17"/>
    <mergeCell ref="T16:U16"/>
    <mergeCell ref="V16:W16"/>
    <mergeCell ref="X16:Y16"/>
    <mergeCell ref="Z16:AA16"/>
    <mergeCell ref="AD18:AE18"/>
    <mergeCell ref="N14:O14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J14:K14"/>
    <mergeCell ref="L14:M14"/>
    <mergeCell ref="B15:C15"/>
    <mergeCell ref="D15:E15"/>
    <mergeCell ref="F15:G15"/>
    <mergeCell ref="H15:I15"/>
    <mergeCell ref="B14:C14"/>
    <mergeCell ref="D14:E14"/>
    <mergeCell ref="F14:G14"/>
    <mergeCell ref="H14:I14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J15:K15"/>
    <mergeCell ref="L15:M15"/>
    <mergeCell ref="N15:O15"/>
    <mergeCell ref="R15:S15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B14:AC14"/>
    <mergeCell ref="R14:S14"/>
    <mergeCell ref="AB12:AC12"/>
    <mergeCell ref="AD12:AE12"/>
    <mergeCell ref="T13:U13"/>
    <mergeCell ref="V13:W13"/>
    <mergeCell ref="X13:Y13"/>
    <mergeCell ref="Z13:AA13"/>
    <mergeCell ref="T12:U12"/>
    <mergeCell ref="V12:W12"/>
    <mergeCell ref="X12:Y12"/>
    <mergeCell ref="Z12:AA12"/>
    <mergeCell ref="AD14:AE14"/>
    <mergeCell ref="N10:O10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J10:K10"/>
    <mergeCell ref="L10:M10"/>
    <mergeCell ref="B11:C11"/>
    <mergeCell ref="D11:E11"/>
    <mergeCell ref="F11:G11"/>
    <mergeCell ref="H11:I11"/>
    <mergeCell ref="B10:C10"/>
    <mergeCell ref="D10:E10"/>
    <mergeCell ref="F10:G10"/>
    <mergeCell ref="H10:I10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J11:K11"/>
    <mergeCell ref="L11:M11"/>
    <mergeCell ref="N11:O11"/>
    <mergeCell ref="R11:S11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B10:AC10"/>
    <mergeCell ref="R10:S10"/>
    <mergeCell ref="AB8:AC8"/>
    <mergeCell ref="AD8:AE8"/>
    <mergeCell ref="T9:U9"/>
    <mergeCell ref="V9:W9"/>
    <mergeCell ref="X9:Y9"/>
    <mergeCell ref="Z9:AA9"/>
    <mergeCell ref="T8:U8"/>
    <mergeCell ref="V8:W8"/>
    <mergeCell ref="X8:Y8"/>
    <mergeCell ref="Z8:AA8"/>
    <mergeCell ref="AD10:AE10"/>
    <mergeCell ref="N6:O6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J6:K6"/>
    <mergeCell ref="L6:M6"/>
    <mergeCell ref="B7:C7"/>
    <mergeCell ref="D7:E7"/>
    <mergeCell ref="F7:G7"/>
    <mergeCell ref="H7:I7"/>
    <mergeCell ref="B6:C6"/>
    <mergeCell ref="D6:E6"/>
    <mergeCell ref="F6:G6"/>
    <mergeCell ref="H6:I6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J7:K7"/>
    <mergeCell ref="L7:M7"/>
    <mergeCell ref="N7:O7"/>
    <mergeCell ref="R7:S7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B6:AC6"/>
    <mergeCell ref="R6:S6"/>
    <mergeCell ref="AB4:AC4"/>
    <mergeCell ref="AD4:AE4"/>
    <mergeCell ref="T5:U5"/>
    <mergeCell ref="V5:W5"/>
    <mergeCell ref="X5:Y5"/>
    <mergeCell ref="Z5:AA5"/>
    <mergeCell ref="T4:U4"/>
    <mergeCell ref="V4:W4"/>
    <mergeCell ref="X4:Y4"/>
    <mergeCell ref="Z4:AA4"/>
    <mergeCell ref="AD6:AE6"/>
    <mergeCell ref="B5:C5"/>
    <mergeCell ref="D5:E5"/>
    <mergeCell ref="F5:G5"/>
    <mergeCell ref="H5:I5"/>
    <mergeCell ref="AB5:AC5"/>
    <mergeCell ref="AD5:AE5"/>
    <mergeCell ref="J5:K5"/>
    <mergeCell ref="L5:M5"/>
    <mergeCell ref="N5:O5"/>
    <mergeCell ref="R5:S5"/>
    <mergeCell ref="B4:C4"/>
    <mergeCell ref="D4:E4"/>
    <mergeCell ref="F4:G4"/>
    <mergeCell ref="H4:I4"/>
    <mergeCell ref="J4:K4"/>
    <mergeCell ref="L4:M4"/>
    <mergeCell ref="N4:O4"/>
    <mergeCell ref="R4:S4"/>
    <mergeCell ref="A1:AD1"/>
    <mergeCell ref="A2:AD2"/>
    <mergeCell ref="B3:D3"/>
    <mergeCell ref="F3:G3"/>
    <mergeCell ref="H3:J3"/>
    <mergeCell ref="R3:AE3"/>
  </mergeCells>
  <phoneticPr fontId="2" type="noConversion"/>
  <printOptions horizontalCentered="1"/>
  <pageMargins left="0.23622047244094491" right="0.35433070866141736" top="0.31496062992125984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P187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8" width="3.25" style="2" bestFit="1" customWidth="1"/>
    <col min="69" max="16384" width="9" style="2"/>
  </cols>
  <sheetData>
    <row r="1" spans="1:68" s="7" customFormat="1">
      <c r="A1" s="8" t="s">
        <v>212</v>
      </c>
      <c r="B1" s="12">
        <v>2009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 t="s">
        <v>370</v>
      </c>
      <c r="BP1" s="51" t="s">
        <v>193</v>
      </c>
    </row>
    <row r="2" spans="1:68">
      <c r="A2" s="11">
        <v>1</v>
      </c>
      <c r="B2" s="1" t="s">
        <v>196</v>
      </c>
      <c r="C2" s="1">
        <f>COUNTIF(AJ2:BN2,"出")</f>
        <v>23</v>
      </c>
      <c r="D2" s="25">
        <f>DATE($B$1-1,$A13,D$14)</f>
        <v>39798</v>
      </c>
      <c r="E2" s="15">
        <f t="shared" ref="E2:S2" si="0">DATE($B$1-1,$A13,E$14)</f>
        <v>39799</v>
      </c>
      <c r="F2" s="15">
        <f t="shared" si="0"/>
        <v>39800</v>
      </c>
      <c r="G2" s="15">
        <f t="shared" si="0"/>
        <v>39801</v>
      </c>
      <c r="H2" s="14">
        <f t="shared" si="0"/>
        <v>39802</v>
      </c>
      <c r="I2" s="14">
        <f t="shared" si="0"/>
        <v>39803</v>
      </c>
      <c r="J2" s="25">
        <f t="shared" si="0"/>
        <v>39804</v>
      </c>
      <c r="K2" s="15">
        <f t="shared" si="0"/>
        <v>39805</v>
      </c>
      <c r="L2" s="15">
        <f t="shared" si="0"/>
        <v>39806</v>
      </c>
      <c r="M2" s="15">
        <f t="shared" si="0"/>
        <v>39807</v>
      </c>
      <c r="N2" s="15">
        <f t="shared" si="0"/>
        <v>39808</v>
      </c>
      <c r="O2" s="14">
        <f t="shared" si="0"/>
        <v>39809</v>
      </c>
      <c r="P2" s="14">
        <f t="shared" si="0"/>
        <v>39810</v>
      </c>
      <c r="Q2" s="25">
        <f t="shared" si="0"/>
        <v>39811</v>
      </c>
      <c r="R2" s="25">
        <f t="shared" si="0"/>
        <v>39812</v>
      </c>
      <c r="S2" s="14">
        <f t="shared" si="0"/>
        <v>39813</v>
      </c>
      <c r="T2" s="16">
        <f>DATE($B$1,$A2,T$14)</f>
        <v>39814</v>
      </c>
      <c r="U2" s="25">
        <f t="shared" ref="U2:AH13" si="1">DATE($B$1,$A2,U$14)</f>
        <v>39815</v>
      </c>
      <c r="V2" s="15">
        <f t="shared" si="1"/>
        <v>39816</v>
      </c>
      <c r="W2" s="14">
        <f t="shared" si="1"/>
        <v>39817</v>
      </c>
      <c r="X2" s="15">
        <f t="shared" si="1"/>
        <v>39818</v>
      </c>
      <c r="Y2" s="25">
        <f t="shared" si="1"/>
        <v>39819</v>
      </c>
      <c r="Z2" s="15">
        <f t="shared" si="1"/>
        <v>39820</v>
      </c>
      <c r="AA2" s="15">
        <f t="shared" si="1"/>
        <v>39821</v>
      </c>
      <c r="AB2" s="15">
        <f t="shared" si="1"/>
        <v>39822</v>
      </c>
      <c r="AC2" s="15">
        <f t="shared" si="1"/>
        <v>39823</v>
      </c>
      <c r="AD2" s="14">
        <f t="shared" si="1"/>
        <v>39824</v>
      </c>
      <c r="AE2" s="25">
        <f t="shared" si="1"/>
        <v>39825</v>
      </c>
      <c r="AF2" s="25">
        <f t="shared" si="1"/>
        <v>39826</v>
      </c>
      <c r="AG2" s="15">
        <f t="shared" si="1"/>
        <v>39827</v>
      </c>
      <c r="AH2" s="15">
        <f t="shared" si="1"/>
        <v>39828</v>
      </c>
      <c r="AJ2" s="25" t="s">
        <v>209</v>
      </c>
      <c r="AK2" s="15" t="s">
        <v>209</v>
      </c>
      <c r="AL2" s="15" t="s">
        <v>209</v>
      </c>
      <c r="AM2" s="15" t="s">
        <v>209</v>
      </c>
      <c r="AN2" s="14" t="s">
        <v>194</v>
      </c>
      <c r="AO2" s="14" t="s">
        <v>194</v>
      </c>
      <c r="AP2" s="25" t="s">
        <v>209</v>
      </c>
      <c r="AQ2" s="15" t="s">
        <v>209</v>
      </c>
      <c r="AR2" s="15" t="s">
        <v>209</v>
      </c>
      <c r="AS2" s="15" t="s">
        <v>209</v>
      </c>
      <c r="AT2" s="15" t="s">
        <v>209</v>
      </c>
      <c r="AU2" s="14" t="s">
        <v>194</v>
      </c>
      <c r="AV2" s="14" t="s">
        <v>194</v>
      </c>
      <c r="AW2" s="25" t="s">
        <v>209</v>
      </c>
      <c r="AX2" s="25" t="s">
        <v>209</v>
      </c>
      <c r="AY2" s="14" t="s">
        <v>194</v>
      </c>
      <c r="AZ2" s="16" t="s">
        <v>193</v>
      </c>
      <c r="BA2" s="25" t="s">
        <v>209</v>
      </c>
      <c r="BB2" s="15" t="s">
        <v>209</v>
      </c>
      <c r="BC2" s="14" t="s">
        <v>194</v>
      </c>
      <c r="BD2" s="15" t="s">
        <v>209</v>
      </c>
      <c r="BE2" s="25" t="s">
        <v>209</v>
      </c>
      <c r="BF2" s="15" t="s">
        <v>209</v>
      </c>
      <c r="BG2" s="15" t="s">
        <v>209</v>
      </c>
      <c r="BH2" s="15" t="s">
        <v>209</v>
      </c>
      <c r="BI2" s="15" t="s">
        <v>209</v>
      </c>
      <c r="BJ2" s="14" t="s">
        <v>194</v>
      </c>
      <c r="BK2" s="25" t="s">
        <v>209</v>
      </c>
      <c r="BL2" s="25" t="s">
        <v>209</v>
      </c>
      <c r="BM2" s="15" t="s">
        <v>209</v>
      </c>
      <c r="BN2" s="15" t="s">
        <v>209</v>
      </c>
      <c r="BO2" s="2">
        <f>COUNTIF(AJ2:BN2,"休")</f>
        <v>7</v>
      </c>
      <c r="BP2" s="2">
        <f>COUNTIF(AJ2:BN2,"节")</f>
        <v>1</v>
      </c>
    </row>
    <row r="3" spans="1:68">
      <c r="A3" s="11">
        <v>2</v>
      </c>
      <c r="B3" s="1" t="s">
        <v>197</v>
      </c>
      <c r="C3" s="1">
        <f t="shared" ref="C3:C13" si="2">COUNTIF(AJ3:BN3,"出")</f>
        <v>18</v>
      </c>
      <c r="D3" s="15">
        <f>DATE($B$1,$A2,D$14)</f>
        <v>39829</v>
      </c>
      <c r="E3" s="15">
        <f t="shared" ref="E3:S13" si="3">DATE($B$1,$A2,E$14)</f>
        <v>39830</v>
      </c>
      <c r="F3" s="14">
        <f t="shared" si="3"/>
        <v>39831</v>
      </c>
      <c r="G3" s="25">
        <f t="shared" si="3"/>
        <v>39832</v>
      </c>
      <c r="H3" s="25">
        <f t="shared" si="3"/>
        <v>39833</v>
      </c>
      <c r="I3" s="15">
        <f t="shared" si="3"/>
        <v>39834</v>
      </c>
      <c r="J3" s="15">
        <f t="shared" si="3"/>
        <v>39835</v>
      </c>
      <c r="K3" s="15">
        <f t="shared" si="3"/>
        <v>39836</v>
      </c>
      <c r="L3" s="15">
        <f t="shared" si="3"/>
        <v>39837</v>
      </c>
      <c r="M3" s="16">
        <f t="shared" si="3"/>
        <v>39838</v>
      </c>
      <c r="N3" s="16">
        <f t="shared" si="3"/>
        <v>39839</v>
      </c>
      <c r="O3" s="16">
        <f t="shared" si="3"/>
        <v>39840</v>
      </c>
      <c r="P3" s="14">
        <f t="shared" si="3"/>
        <v>39841</v>
      </c>
      <c r="Q3" s="14">
        <f t="shared" si="3"/>
        <v>39842</v>
      </c>
      <c r="R3" s="14">
        <f t="shared" si="3"/>
        <v>39843</v>
      </c>
      <c r="S3" s="14">
        <f t="shared" si="3"/>
        <v>39844</v>
      </c>
      <c r="T3" s="15">
        <f t="shared" ref="T3:T13" si="4">DATE($B$1,$A3,T$14)</f>
        <v>39845</v>
      </c>
      <c r="U3" s="15">
        <f t="shared" si="1"/>
        <v>39846</v>
      </c>
      <c r="V3" s="15">
        <f t="shared" si="1"/>
        <v>39847</v>
      </c>
      <c r="W3" s="15">
        <f t="shared" si="1"/>
        <v>39848</v>
      </c>
      <c r="X3" s="15">
        <f t="shared" si="1"/>
        <v>39849</v>
      </c>
      <c r="Y3" s="25">
        <f t="shared" si="1"/>
        <v>39850</v>
      </c>
      <c r="Z3" s="14">
        <f t="shared" si="1"/>
        <v>39851</v>
      </c>
      <c r="AA3" s="14">
        <f t="shared" si="1"/>
        <v>39852</v>
      </c>
      <c r="AB3" s="17">
        <f t="shared" si="1"/>
        <v>39853</v>
      </c>
      <c r="AC3" s="25">
        <f t="shared" si="1"/>
        <v>39854</v>
      </c>
      <c r="AD3" s="25">
        <f t="shared" si="1"/>
        <v>39855</v>
      </c>
      <c r="AE3" s="15">
        <f t="shared" si="1"/>
        <v>39856</v>
      </c>
      <c r="AF3" s="15">
        <f t="shared" si="1"/>
        <v>39857</v>
      </c>
      <c r="AG3" s="14">
        <f t="shared" si="1"/>
        <v>39858</v>
      </c>
      <c r="AH3" s="17">
        <f t="shared" si="1"/>
        <v>39859</v>
      </c>
      <c r="AJ3" s="15" t="s">
        <v>209</v>
      </c>
      <c r="AK3" s="15" t="s">
        <v>209</v>
      </c>
      <c r="AL3" s="14" t="s">
        <v>194</v>
      </c>
      <c r="AM3" s="25" t="s">
        <v>209</v>
      </c>
      <c r="AN3" s="25" t="s">
        <v>209</v>
      </c>
      <c r="AO3" s="15" t="s">
        <v>209</v>
      </c>
      <c r="AP3" s="15" t="s">
        <v>209</v>
      </c>
      <c r="AQ3" s="15" t="s">
        <v>209</v>
      </c>
      <c r="AR3" s="15" t="s">
        <v>209</v>
      </c>
      <c r="AS3" s="16" t="s">
        <v>193</v>
      </c>
      <c r="AT3" s="16" t="s">
        <v>193</v>
      </c>
      <c r="AU3" s="16" t="s">
        <v>193</v>
      </c>
      <c r="AV3" s="14" t="s">
        <v>194</v>
      </c>
      <c r="AW3" s="14" t="s">
        <v>194</v>
      </c>
      <c r="AX3" s="14" t="s">
        <v>194</v>
      </c>
      <c r="AY3" s="14" t="s">
        <v>194</v>
      </c>
      <c r="AZ3" s="15" t="s">
        <v>209</v>
      </c>
      <c r="BA3" s="15" t="s">
        <v>209</v>
      </c>
      <c r="BB3" s="15" t="s">
        <v>209</v>
      </c>
      <c r="BC3" s="15" t="s">
        <v>209</v>
      </c>
      <c r="BD3" s="15" t="s">
        <v>209</v>
      </c>
      <c r="BE3" s="25" t="s">
        <v>209</v>
      </c>
      <c r="BF3" s="14" t="s">
        <v>194</v>
      </c>
      <c r="BG3" s="14" t="s">
        <v>194</v>
      </c>
      <c r="BH3" s="17" t="s">
        <v>194</v>
      </c>
      <c r="BI3" s="25" t="s">
        <v>209</v>
      </c>
      <c r="BJ3" s="25" t="s">
        <v>209</v>
      </c>
      <c r="BK3" s="15" t="s">
        <v>209</v>
      </c>
      <c r="BL3" s="15" t="s">
        <v>209</v>
      </c>
      <c r="BM3" s="14" t="s">
        <v>194</v>
      </c>
      <c r="BN3" s="17" t="s">
        <v>194</v>
      </c>
      <c r="BO3" s="2">
        <f t="shared" ref="BO3:BO13" si="5">COUNTIF(AJ3:BN3,"休")</f>
        <v>10</v>
      </c>
      <c r="BP3" s="2">
        <f t="shared" ref="BP3:BP13" si="6">COUNTIF(AJ3:BN3,"节")</f>
        <v>3</v>
      </c>
    </row>
    <row r="4" spans="1:68">
      <c r="A4" s="11">
        <v>3</v>
      </c>
      <c r="B4" s="1" t="s">
        <v>198</v>
      </c>
      <c r="C4" s="1">
        <f t="shared" si="2"/>
        <v>20</v>
      </c>
      <c r="D4" s="15">
        <f t="shared" ref="D4:D13" si="7">DATE($B$1,$A3,D$14)</f>
        <v>39860</v>
      </c>
      <c r="E4" s="25">
        <f t="shared" si="3"/>
        <v>39861</v>
      </c>
      <c r="F4" s="15">
        <f t="shared" si="3"/>
        <v>39862</v>
      </c>
      <c r="G4" s="15">
        <f t="shared" si="3"/>
        <v>39863</v>
      </c>
      <c r="H4" s="15">
        <f t="shared" si="3"/>
        <v>39864</v>
      </c>
      <c r="I4" s="14">
        <f t="shared" si="3"/>
        <v>39865</v>
      </c>
      <c r="J4" s="14">
        <f t="shared" si="3"/>
        <v>39866</v>
      </c>
      <c r="K4" s="25">
        <f t="shared" si="3"/>
        <v>39867</v>
      </c>
      <c r="L4" s="25">
        <f t="shared" si="3"/>
        <v>39868</v>
      </c>
      <c r="M4" s="15">
        <f t="shared" si="3"/>
        <v>39869</v>
      </c>
      <c r="N4" s="15">
        <f t="shared" si="3"/>
        <v>39870</v>
      </c>
      <c r="O4" s="15">
        <f t="shared" si="3"/>
        <v>39871</v>
      </c>
      <c r="P4" s="14">
        <f t="shared" si="3"/>
        <v>39872</v>
      </c>
      <c r="Q4" s="15" t="str">
        <f>IF(DAY(DATE($B$1,$A3,Q$14))=1,"",DATE($B$1,$A3,Q$14))</f>
        <v/>
      </c>
      <c r="R4" s="15"/>
      <c r="S4" s="15"/>
      <c r="T4" s="14">
        <f t="shared" si="4"/>
        <v>39873</v>
      </c>
      <c r="U4" s="25">
        <f t="shared" si="1"/>
        <v>39874</v>
      </c>
      <c r="V4" s="15">
        <f t="shared" si="1"/>
        <v>39875</v>
      </c>
      <c r="W4" s="15">
        <f t="shared" si="1"/>
        <v>39876</v>
      </c>
      <c r="X4" s="15">
        <f t="shared" si="1"/>
        <v>39877</v>
      </c>
      <c r="Y4" s="15">
        <f t="shared" si="1"/>
        <v>39878</v>
      </c>
      <c r="Z4" s="14">
        <f t="shared" si="1"/>
        <v>39879</v>
      </c>
      <c r="AA4" s="14">
        <f t="shared" si="1"/>
        <v>39880</v>
      </c>
      <c r="AB4" s="25">
        <f t="shared" si="1"/>
        <v>39881</v>
      </c>
      <c r="AC4" s="15">
        <f t="shared" si="1"/>
        <v>39882</v>
      </c>
      <c r="AD4" s="15">
        <f t="shared" si="1"/>
        <v>39883</v>
      </c>
      <c r="AE4" s="15">
        <f t="shared" si="1"/>
        <v>39884</v>
      </c>
      <c r="AF4" s="15">
        <f t="shared" si="1"/>
        <v>39885</v>
      </c>
      <c r="AG4" s="14">
        <f t="shared" si="1"/>
        <v>39886</v>
      </c>
      <c r="AH4" s="17">
        <f t="shared" si="1"/>
        <v>39887</v>
      </c>
      <c r="AJ4" s="15" t="s">
        <v>209</v>
      </c>
      <c r="AK4" s="25" t="s">
        <v>209</v>
      </c>
      <c r="AL4" s="15" t="s">
        <v>209</v>
      </c>
      <c r="AM4" s="15" t="s">
        <v>209</v>
      </c>
      <c r="AN4" s="15" t="s">
        <v>209</v>
      </c>
      <c r="AO4" s="14" t="s">
        <v>194</v>
      </c>
      <c r="AP4" s="14" t="s">
        <v>194</v>
      </c>
      <c r="AQ4" s="25" t="s">
        <v>209</v>
      </c>
      <c r="AR4" s="25" t="s">
        <v>209</v>
      </c>
      <c r="AS4" s="15" t="s">
        <v>209</v>
      </c>
      <c r="AT4" s="15" t="s">
        <v>209</v>
      </c>
      <c r="AU4" s="15" t="s">
        <v>209</v>
      </c>
      <c r="AV4" s="14" t="s">
        <v>194</v>
      </c>
      <c r="AW4" s="15"/>
      <c r="AX4" s="15"/>
      <c r="AY4" s="15"/>
      <c r="AZ4" s="14" t="s">
        <v>194</v>
      </c>
      <c r="BA4" s="25" t="s">
        <v>209</v>
      </c>
      <c r="BB4" s="15" t="s">
        <v>209</v>
      </c>
      <c r="BC4" s="15" t="s">
        <v>209</v>
      </c>
      <c r="BD4" s="15" t="s">
        <v>209</v>
      </c>
      <c r="BE4" s="15" t="s">
        <v>209</v>
      </c>
      <c r="BF4" s="14" t="s">
        <v>194</v>
      </c>
      <c r="BG4" s="14" t="s">
        <v>194</v>
      </c>
      <c r="BH4" s="25" t="s">
        <v>209</v>
      </c>
      <c r="BI4" s="15" t="s">
        <v>209</v>
      </c>
      <c r="BJ4" s="15" t="s">
        <v>209</v>
      </c>
      <c r="BK4" s="15" t="s">
        <v>209</v>
      </c>
      <c r="BL4" s="15" t="s">
        <v>209</v>
      </c>
      <c r="BM4" s="14" t="s">
        <v>194</v>
      </c>
      <c r="BN4" s="17" t="s">
        <v>194</v>
      </c>
      <c r="BO4" s="2">
        <f t="shared" si="5"/>
        <v>8</v>
      </c>
      <c r="BP4" s="2">
        <f t="shared" si="6"/>
        <v>0</v>
      </c>
    </row>
    <row r="5" spans="1:68">
      <c r="A5" s="11">
        <v>4</v>
      </c>
      <c r="B5" s="1" t="s">
        <v>199</v>
      </c>
      <c r="C5" s="1">
        <f t="shared" si="2"/>
        <v>22</v>
      </c>
      <c r="D5" s="25">
        <f t="shared" si="7"/>
        <v>39888</v>
      </c>
      <c r="E5" s="15">
        <f t="shared" si="3"/>
        <v>39889</v>
      </c>
      <c r="F5" s="15">
        <f t="shared" si="3"/>
        <v>39890</v>
      </c>
      <c r="G5" s="15">
        <f t="shared" si="3"/>
        <v>39891</v>
      </c>
      <c r="H5" s="14">
        <f t="shared" si="3"/>
        <v>39892</v>
      </c>
      <c r="I5" s="14">
        <f t="shared" si="3"/>
        <v>39893</v>
      </c>
      <c r="J5" s="14">
        <f t="shared" si="3"/>
        <v>39894</v>
      </c>
      <c r="K5" s="25">
        <f t="shared" si="3"/>
        <v>39895</v>
      </c>
      <c r="L5" s="15">
        <f t="shared" si="3"/>
        <v>39896</v>
      </c>
      <c r="M5" s="15">
        <f t="shared" si="3"/>
        <v>39897</v>
      </c>
      <c r="N5" s="15">
        <f t="shared" si="3"/>
        <v>39898</v>
      </c>
      <c r="O5" s="15">
        <f t="shared" si="3"/>
        <v>39899</v>
      </c>
      <c r="P5" s="14">
        <f t="shared" si="3"/>
        <v>39900</v>
      </c>
      <c r="Q5" s="14">
        <f t="shared" si="3"/>
        <v>39901</v>
      </c>
      <c r="R5" s="25">
        <f t="shared" si="3"/>
        <v>39902</v>
      </c>
      <c r="S5" s="15">
        <f t="shared" si="3"/>
        <v>39903</v>
      </c>
      <c r="T5" s="15">
        <f t="shared" si="4"/>
        <v>39904</v>
      </c>
      <c r="U5" s="15">
        <f t="shared" si="1"/>
        <v>39905</v>
      </c>
      <c r="V5" s="15">
        <f t="shared" si="1"/>
        <v>39906</v>
      </c>
      <c r="W5" s="16">
        <f t="shared" si="1"/>
        <v>39907</v>
      </c>
      <c r="X5" s="14">
        <f t="shared" si="1"/>
        <v>39908</v>
      </c>
      <c r="Y5" s="25">
        <f t="shared" si="1"/>
        <v>39909</v>
      </c>
      <c r="Z5" s="15">
        <f t="shared" si="1"/>
        <v>39910</v>
      </c>
      <c r="AA5" s="15">
        <f t="shared" si="1"/>
        <v>39911</v>
      </c>
      <c r="AB5" s="15">
        <f t="shared" si="1"/>
        <v>39912</v>
      </c>
      <c r="AC5" s="15">
        <f t="shared" si="1"/>
        <v>39913</v>
      </c>
      <c r="AD5" s="14">
        <f t="shared" si="1"/>
        <v>39914</v>
      </c>
      <c r="AE5" s="14">
        <f t="shared" si="1"/>
        <v>39915</v>
      </c>
      <c r="AF5" s="25">
        <f t="shared" si="1"/>
        <v>39916</v>
      </c>
      <c r="AG5" s="15">
        <f t="shared" si="1"/>
        <v>39917</v>
      </c>
      <c r="AH5" s="15">
        <f t="shared" si="1"/>
        <v>39918</v>
      </c>
      <c r="AJ5" s="25" t="s">
        <v>209</v>
      </c>
      <c r="AK5" s="15" t="s">
        <v>209</v>
      </c>
      <c r="AL5" s="15" t="s">
        <v>209</v>
      </c>
      <c r="AM5" s="15" t="s">
        <v>209</v>
      </c>
      <c r="AN5" s="14" t="s">
        <v>194</v>
      </c>
      <c r="AO5" s="14" t="s">
        <v>194</v>
      </c>
      <c r="AP5" s="14" t="s">
        <v>194</v>
      </c>
      <c r="AQ5" s="25" t="s">
        <v>209</v>
      </c>
      <c r="AR5" s="15" t="s">
        <v>209</v>
      </c>
      <c r="AS5" s="15" t="s">
        <v>209</v>
      </c>
      <c r="AT5" s="15" t="s">
        <v>209</v>
      </c>
      <c r="AU5" s="15" t="s">
        <v>209</v>
      </c>
      <c r="AV5" s="14" t="s">
        <v>194</v>
      </c>
      <c r="AW5" s="14" t="s">
        <v>194</v>
      </c>
      <c r="AX5" s="25" t="s">
        <v>209</v>
      </c>
      <c r="AY5" s="15" t="s">
        <v>209</v>
      </c>
      <c r="AZ5" s="15" t="s">
        <v>209</v>
      </c>
      <c r="BA5" s="15" t="s">
        <v>209</v>
      </c>
      <c r="BB5" s="15" t="s">
        <v>209</v>
      </c>
      <c r="BC5" s="16" t="s">
        <v>193</v>
      </c>
      <c r="BD5" s="14" t="s">
        <v>194</v>
      </c>
      <c r="BE5" s="25" t="s">
        <v>209</v>
      </c>
      <c r="BF5" s="15" t="s">
        <v>209</v>
      </c>
      <c r="BG5" s="15" t="s">
        <v>209</v>
      </c>
      <c r="BH5" s="15" t="s">
        <v>209</v>
      </c>
      <c r="BI5" s="15" t="s">
        <v>209</v>
      </c>
      <c r="BJ5" s="14" t="s">
        <v>194</v>
      </c>
      <c r="BK5" s="14" t="s">
        <v>194</v>
      </c>
      <c r="BL5" s="25" t="s">
        <v>209</v>
      </c>
      <c r="BM5" s="15" t="s">
        <v>209</v>
      </c>
      <c r="BN5" s="15" t="s">
        <v>209</v>
      </c>
      <c r="BO5" s="2">
        <f t="shared" si="5"/>
        <v>8</v>
      </c>
      <c r="BP5" s="2">
        <f t="shared" si="6"/>
        <v>1</v>
      </c>
    </row>
    <row r="6" spans="1:68">
      <c r="A6" s="11">
        <v>5</v>
      </c>
      <c r="B6" s="1" t="s">
        <v>200</v>
      </c>
      <c r="C6" s="1">
        <f t="shared" si="2"/>
        <v>20</v>
      </c>
      <c r="D6" s="15">
        <f t="shared" si="7"/>
        <v>39919</v>
      </c>
      <c r="E6" s="15">
        <f t="shared" si="3"/>
        <v>39920</v>
      </c>
      <c r="F6" s="14">
        <f t="shared" si="3"/>
        <v>39921</v>
      </c>
      <c r="G6" s="14">
        <f t="shared" si="3"/>
        <v>39922</v>
      </c>
      <c r="H6" s="25">
        <f t="shared" si="3"/>
        <v>39923</v>
      </c>
      <c r="I6" s="15">
        <f t="shared" si="3"/>
        <v>39924</v>
      </c>
      <c r="J6" s="15">
        <f t="shared" si="3"/>
        <v>39925</v>
      </c>
      <c r="K6" s="15">
        <f t="shared" si="3"/>
        <v>39926</v>
      </c>
      <c r="L6" s="15">
        <f t="shared" si="3"/>
        <v>39927</v>
      </c>
      <c r="M6" s="14">
        <f t="shared" si="3"/>
        <v>39928</v>
      </c>
      <c r="N6" s="14">
        <f t="shared" si="3"/>
        <v>39929</v>
      </c>
      <c r="O6" s="25">
        <f t="shared" si="3"/>
        <v>39930</v>
      </c>
      <c r="P6" s="15">
        <f t="shared" si="3"/>
        <v>39931</v>
      </c>
      <c r="Q6" s="15">
        <f t="shared" si="3"/>
        <v>39932</v>
      </c>
      <c r="R6" s="14">
        <f t="shared" si="3"/>
        <v>39933</v>
      </c>
      <c r="S6" s="15"/>
      <c r="T6" s="16">
        <f t="shared" si="4"/>
        <v>39934</v>
      </c>
      <c r="U6" s="14">
        <f t="shared" si="1"/>
        <v>39935</v>
      </c>
      <c r="V6" s="14">
        <f t="shared" si="1"/>
        <v>39936</v>
      </c>
      <c r="W6" s="25">
        <f t="shared" si="1"/>
        <v>39937</v>
      </c>
      <c r="X6" s="15">
        <f t="shared" si="1"/>
        <v>39938</v>
      </c>
      <c r="Y6" s="15">
        <f t="shared" si="1"/>
        <v>39939</v>
      </c>
      <c r="Z6" s="15">
        <f t="shared" si="1"/>
        <v>39940</v>
      </c>
      <c r="AA6" s="15">
        <f t="shared" si="1"/>
        <v>39941</v>
      </c>
      <c r="AB6" s="14">
        <f t="shared" si="1"/>
        <v>39942</v>
      </c>
      <c r="AC6" s="14">
        <f t="shared" si="1"/>
        <v>39943</v>
      </c>
      <c r="AD6" s="25">
        <f t="shared" si="1"/>
        <v>39944</v>
      </c>
      <c r="AE6" s="15">
        <f t="shared" si="1"/>
        <v>39945</v>
      </c>
      <c r="AF6" s="15">
        <f t="shared" si="1"/>
        <v>39946</v>
      </c>
      <c r="AG6" s="15">
        <f t="shared" si="1"/>
        <v>39947</v>
      </c>
      <c r="AH6" s="15">
        <f t="shared" si="1"/>
        <v>39948</v>
      </c>
      <c r="AJ6" s="15" t="s">
        <v>209</v>
      </c>
      <c r="AK6" s="15" t="s">
        <v>209</v>
      </c>
      <c r="AL6" s="14" t="s">
        <v>194</v>
      </c>
      <c r="AM6" s="14" t="s">
        <v>194</v>
      </c>
      <c r="AN6" s="25" t="s">
        <v>209</v>
      </c>
      <c r="AO6" s="15" t="s">
        <v>209</v>
      </c>
      <c r="AP6" s="15" t="s">
        <v>209</v>
      </c>
      <c r="AQ6" s="15" t="s">
        <v>209</v>
      </c>
      <c r="AR6" s="15" t="s">
        <v>209</v>
      </c>
      <c r="AS6" s="14" t="s">
        <v>194</v>
      </c>
      <c r="AT6" s="14" t="s">
        <v>194</v>
      </c>
      <c r="AU6" s="25" t="s">
        <v>209</v>
      </c>
      <c r="AV6" s="15" t="s">
        <v>209</v>
      </c>
      <c r="AW6" s="15" t="s">
        <v>209</v>
      </c>
      <c r="AX6" s="14" t="s">
        <v>194</v>
      </c>
      <c r="AY6" s="15"/>
      <c r="AZ6" s="16" t="s">
        <v>193</v>
      </c>
      <c r="BA6" s="14" t="s">
        <v>194</v>
      </c>
      <c r="BB6" s="14" t="s">
        <v>194</v>
      </c>
      <c r="BC6" s="25" t="s">
        <v>209</v>
      </c>
      <c r="BD6" s="15" t="s">
        <v>209</v>
      </c>
      <c r="BE6" s="15" t="s">
        <v>209</v>
      </c>
      <c r="BF6" s="15" t="s">
        <v>209</v>
      </c>
      <c r="BG6" s="15" t="s">
        <v>209</v>
      </c>
      <c r="BH6" s="14" t="s">
        <v>194</v>
      </c>
      <c r="BI6" s="14" t="s">
        <v>194</v>
      </c>
      <c r="BJ6" s="25" t="s">
        <v>209</v>
      </c>
      <c r="BK6" s="15" t="s">
        <v>209</v>
      </c>
      <c r="BL6" s="15" t="s">
        <v>209</v>
      </c>
      <c r="BM6" s="15" t="s">
        <v>209</v>
      </c>
      <c r="BN6" s="15" t="s">
        <v>209</v>
      </c>
      <c r="BO6" s="2">
        <f t="shared" si="5"/>
        <v>9</v>
      </c>
      <c r="BP6" s="2">
        <f t="shared" si="6"/>
        <v>1</v>
      </c>
    </row>
    <row r="7" spans="1:68" ht="14.25" customHeight="1">
      <c r="A7" s="11">
        <v>6</v>
      </c>
      <c r="B7" s="1" t="s">
        <v>201</v>
      </c>
      <c r="C7" s="1">
        <f t="shared" si="2"/>
        <v>21</v>
      </c>
      <c r="D7" s="14">
        <f t="shared" si="7"/>
        <v>39949</v>
      </c>
      <c r="E7" s="14">
        <f t="shared" si="3"/>
        <v>39950</v>
      </c>
      <c r="F7" s="25">
        <f t="shared" si="3"/>
        <v>39951</v>
      </c>
      <c r="G7" s="15">
        <f t="shared" si="3"/>
        <v>39952</v>
      </c>
      <c r="H7" s="15">
        <f t="shared" si="3"/>
        <v>39953</v>
      </c>
      <c r="I7" s="15">
        <f t="shared" si="3"/>
        <v>39954</v>
      </c>
      <c r="J7" s="15">
        <f t="shared" si="3"/>
        <v>39955</v>
      </c>
      <c r="K7" s="14">
        <f t="shared" si="3"/>
        <v>39956</v>
      </c>
      <c r="L7" s="14">
        <f t="shared" si="3"/>
        <v>39957</v>
      </c>
      <c r="M7" s="25">
        <f t="shared" si="3"/>
        <v>39958</v>
      </c>
      <c r="N7" s="15">
        <f t="shared" si="3"/>
        <v>39959</v>
      </c>
      <c r="O7" s="15">
        <f t="shared" si="3"/>
        <v>39960</v>
      </c>
      <c r="P7" s="16">
        <f t="shared" si="3"/>
        <v>39961</v>
      </c>
      <c r="Q7" s="15">
        <f t="shared" si="3"/>
        <v>39962</v>
      </c>
      <c r="R7" s="15">
        <f t="shared" si="3"/>
        <v>39963</v>
      </c>
      <c r="S7" s="14">
        <f t="shared" si="3"/>
        <v>39964</v>
      </c>
      <c r="T7" s="25">
        <f t="shared" si="4"/>
        <v>39965</v>
      </c>
      <c r="U7" s="15">
        <f t="shared" si="1"/>
        <v>39966</v>
      </c>
      <c r="V7" s="15">
        <f t="shared" si="1"/>
        <v>39967</v>
      </c>
      <c r="W7" s="15">
        <f t="shared" si="1"/>
        <v>39968</v>
      </c>
      <c r="X7" s="15">
        <f t="shared" si="1"/>
        <v>39969</v>
      </c>
      <c r="Y7" s="14">
        <f t="shared" si="1"/>
        <v>39970</v>
      </c>
      <c r="Z7" s="14">
        <f t="shared" si="1"/>
        <v>39971</v>
      </c>
      <c r="AA7" s="25">
        <f t="shared" si="1"/>
        <v>39972</v>
      </c>
      <c r="AB7" s="25">
        <f t="shared" si="1"/>
        <v>39973</v>
      </c>
      <c r="AC7" s="15">
        <f t="shared" si="1"/>
        <v>39974</v>
      </c>
      <c r="AD7" s="15">
        <f t="shared" si="1"/>
        <v>39975</v>
      </c>
      <c r="AE7" s="15">
        <f t="shared" si="1"/>
        <v>39976</v>
      </c>
      <c r="AF7" s="14">
        <f t="shared" si="1"/>
        <v>39977</v>
      </c>
      <c r="AG7" s="14">
        <f t="shared" si="1"/>
        <v>39978</v>
      </c>
      <c r="AH7" s="25">
        <f t="shared" si="1"/>
        <v>39979</v>
      </c>
      <c r="AJ7" s="14" t="s">
        <v>194</v>
      </c>
      <c r="AK7" s="14" t="s">
        <v>194</v>
      </c>
      <c r="AL7" s="25" t="s">
        <v>209</v>
      </c>
      <c r="AM7" s="15" t="s">
        <v>209</v>
      </c>
      <c r="AN7" s="15" t="s">
        <v>209</v>
      </c>
      <c r="AO7" s="15" t="s">
        <v>209</v>
      </c>
      <c r="AP7" s="15" t="s">
        <v>209</v>
      </c>
      <c r="AQ7" s="14" t="s">
        <v>194</v>
      </c>
      <c r="AR7" s="14" t="s">
        <v>194</v>
      </c>
      <c r="AS7" s="25" t="s">
        <v>209</v>
      </c>
      <c r="AT7" s="15" t="s">
        <v>209</v>
      </c>
      <c r="AU7" s="15" t="s">
        <v>209</v>
      </c>
      <c r="AV7" s="16" t="s">
        <v>193</v>
      </c>
      <c r="AW7" s="15" t="s">
        <v>209</v>
      </c>
      <c r="AX7" s="15" t="s">
        <v>209</v>
      </c>
      <c r="AY7" s="14" t="s">
        <v>194</v>
      </c>
      <c r="AZ7" s="25" t="s">
        <v>209</v>
      </c>
      <c r="BA7" s="15" t="s">
        <v>209</v>
      </c>
      <c r="BB7" s="15" t="s">
        <v>209</v>
      </c>
      <c r="BC7" s="15" t="s">
        <v>209</v>
      </c>
      <c r="BD7" s="15" t="s">
        <v>209</v>
      </c>
      <c r="BE7" s="14" t="s">
        <v>194</v>
      </c>
      <c r="BF7" s="14" t="s">
        <v>194</v>
      </c>
      <c r="BG7" s="25" t="s">
        <v>209</v>
      </c>
      <c r="BH7" s="25" t="s">
        <v>209</v>
      </c>
      <c r="BI7" s="15" t="s">
        <v>209</v>
      </c>
      <c r="BJ7" s="15" t="s">
        <v>209</v>
      </c>
      <c r="BK7" s="15" t="s">
        <v>209</v>
      </c>
      <c r="BL7" s="14" t="s">
        <v>194</v>
      </c>
      <c r="BM7" s="14" t="s">
        <v>194</v>
      </c>
      <c r="BN7" s="25" t="s">
        <v>209</v>
      </c>
      <c r="BO7" s="2">
        <f t="shared" si="5"/>
        <v>9</v>
      </c>
      <c r="BP7" s="2">
        <f t="shared" si="6"/>
        <v>1</v>
      </c>
    </row>
    <row r="8" spans="1:68" ht="12.75" customHeight="1">
      <c r="A8" s="11">
        <v>7</v>
      </c>
      <c r="B8" s="1" t="s">
        <v>202</v>
      </c>
      <c r="C8" s="1">
        <f t="shared" si="2"/>
        <v>22</v>
      </c>
      <c r="D8" s="15">
        <f t="shared" si="7"/>
        <v>39980</v>
      </c>
      <c r="E8" s="15">
        <f t="shared" si="3"/>
        <v>39981</v>
      </c>
      <c r="F8" s="15">
        <f t="shared" si="3"/>
        <v>39982</v>
      </c>
      <c r="G8" s="15">
        <f t="shared" si="3"/>
        <v>39983</v>
      </c>
      <c r="H8" s="14">
        <f t="shared" si="3"/>
        <v>39984</v>
      </c>
      <c r="I8" s="14">
        <f t="shared" si="3"/>
        <v>39985</v>
      </c>
      <c r="J8" s="25">
        <f t="shared" si="3"/>
        <v>39986</v>
      </c>
      <c r="K8" s="15">
        <f t="shared" si="3"/>
        <v>39987</v>
      </c>
      <c r="L8" s="15">
        <f t="shared" si="3"/>
        <v>39988</v>
      </c>
      <c r="M8" s="15">
        <f t="shared" si="3"/>
        <v>39989</v>
      </c>
      <c r="N8" s="15">
        <f t="shared" si="3"/>
        <v>39990</v>
      </c>
      <c r="O8" s="14">
        <f t="shared" si="3"/>
        <v>39991</v>
      </c>
      <c r="P8" s="14">
        <f t="shared" si="3"/>
        <v>39992</v>
      </c>
      <c r="Q8" s="25">
        <f t="shared" si="3"/>
        <v>39993</v>
      </c>
      <c r="R8" s="15">
        <f t="shared" si="3"/>
        <v>39994</v>
      </c>
      <c r="S8" s="15"/>
      <c r="T8" s="15">
        <f t="shared" si="4"/>
        <v>39995</v>
      </c>
      <c r="U8" s="15">
        <f t="shared" si="1"/>
        <v>39996</v>
      </c>
      <c r="V8" s="15">
        <f t="shared" si="1"/>
        <v>39997</v>
      </c>
      <c r="W8" s="14">
        <f t="shared" si="1"/>
        <v>39998</v>
      </c>
      <c r="X8" s="14">
        <f t="shared" si="1"/>
        <v>39999</v>
      </c>
      <c r="Y8" s="25">
        <f t="shared" si="1"/>
        <v>40000</v>
      </c>
      <c r="Z8" s="15">
        <f t="shared" si="1"/>
        <v>40001</v>
      </c>
      <c r="AA8" s="15">
        <f t="shared" si="1"/>
        <v>40002</v>
      </c>
      <c r="AB8" s="15">
        <f t="shared" si="1"/>
        <v>40003</v>
      </c>
      <c r="AC8" s="15">
        <f t="shared" si="1"/>
        <v>40004</v>
      </c>
      <c r="AD8" s="14">
        <f t="shared" si="1"/>
        <v>40005</v>
      </c>
      <c r="AE8" s="14">
        <f t="shared" si="1"/>
        <v>40006</v>
      </c>
      <c r="AF8" s="25">
        <f t="shared" si="1"/>
        <v>40007</v>
      </c>
      <c r="AG8" s="15">
        <f t="shared" si="1"/>
        <v>40008</v>
      </c>
      <c r="AH8" s="15">
        <f t="shared" si="1"/>
        <v>40009</v>
      </c>
      <c r="AJ8" s="15" t="s">
        <v>209</v>
      </c>
      <c r="AK8" s="15" t="s">
        <v>209</v>
      </c>
      <c r="AL8" s="15" t="s">
        <v>209</v>
      </c>
      <c r="AM8" s="15" t="s">
        <v>209</v>
      </c>
      <c r="AN8" s="14" t="s">
        <v>194</v>
      </c>
      <c r="AO8" s="14" t="s">
        <v>194</v>
      </c>
      <c r="AP8" s="25" t="s">
        <v>209</v>
      </c>
      <c r="AQ8" s="15" t="s">
        <v>209</v>
      </c>
      <c r="AR8" s="15" t="s">
        <v>209</v>
      </c>
      <c r="AS8" s="15" t="s">
        <v>209</v>
      </c>
      <c r="AT8" s="15" t="s">
        <v>209</v>
      </c>
      <c r="AU8" s="14" t="s">
        <v>194</v>
      </c>
      <c r="AV8" s="14" t="s">
        <v>194</v>
      </c>
      <c r="AW8" s="25" t="s">
        <v>209</v>
      </c>
      <c r="AX8" s="15" t="s">
        <v>209</v>
      </c>
      <c r="AY8" s="15"/>
      <c r="AZ8" s="15" t="s">
        <v>209</v>
      </c>
      <c r="BA8" s="15" t="s">
        <v>209</v>
      </c>
      <c r="BB8" s="15" t="s">
        <v>209</v>
      </c>
      <c r="BC8" s="14" t="s">
        <v>194</v>
      </c>
      <c r="BD8" s="14" t="s">
        <v>194</v>
      </c>
      <c r="BE8" s="25" t="s">
        <v>209</v>
      </c>
      <c r="BF8" s="15" t="s">
        <v>209</v>
      </c>
      <c r="BG8" s="15" t="s">
        <v>209</v>
      </c>
      <c r="BH8" s="15" t="s">
        <v>209</v>
      </c>
      <c r="BI8" s="15" t="s">
        <v>209</v>
      </c>
      <c r="BJ8" s="14" t="s">
        <v>194</v>
      </c>
      <c r="BK8" s="14" t="s">
        <v>194</v>
      </c>
      <c r="BL8" s="25" t="s">
        <v>209</v>
      </c>
      <c r="BM8" s="15" t="s">
        <v>209</v>
      </c>
      <c r="BN8" s="15" t="s">
        <v>209</v>
      </c>
      <c r="BO8" s="2">
        <f t="shared" si="5"/>
        <v>8</v>
      </c>
      <c r="BP8" s="2">
        <f t="shared" si="6"/>
        <v>0</v>
      </c>
    </row>
    <row r="9" spans="1:68">
      <c r="A9" s="11">
        <v>8</v>
      </c>
      <c r="B9" s="1" t="s">
        <v>203</v>
      </c>
      <c r="C9" s="1">
        <f t="shared" si="2"/>
        <v>20</v>
      </c>
      <c r="D9" s="15">
        <f t="shared" si="7"/>
        <v>40010</v>
      </c>
      <c r="E9" s="15">
        <f t="shared" si="3"/>
        <v>40011</v>
      </c>
      <c r="F9" s="14">
        <f t="shared" si="3"/>
        <v>40012</v>
      </c>
      <c r="G9" s="14">
        <f t="shared" si="3"/>
        <v>40013</v>
      </c>
      <c r="H9" s="14">
        <f t="shared" si="3"/>
        <v>40014</v>
      </c>
      <c r="I9" s="15">
        <f t="shared" si="3"/>
        <v>40015</v>
      </c>
      <c r="J9" s="15">
        <f t="shared" si="3"/>
        <v>40016</v>
      </c>
      <c r="K9" s="15">
        <f t="shared" si="3"/>
        <v>40017</v>
      </c>
      <c r="L9" s="15">
        <f t="shared" si="3"/>
        <v>40018</v>
      </c>
      <c r="M9" s="14">
        <f t="shared" si="3"/>
        <v>40019</v>
      </c>
      <c r="N9" s="14">
        <f t="shared" si="3"/>
        <v>40020</v>
      </c>
      <c r="O9" s="25">
        <f t="shared" si="3"/>
        <v>40021</v>
      </c>
      <c r="P9" s="15">
        <f t="shared" si="3"/>
        <v>40022</v>
      </c>
      <c r="Q9" s="15">
        <f t="shared" si="3"/>
        <v>40023</v>
      </c>
      <c r="R9" s="15">
        <f t="shared" si="3"/>
        <v>40024</v>
      </c>
      <c r="S9" s="15">
        <f t="shared" si="3"/>
        <v>40025</v>
      </c>
      <c r="T9" s="14">
        <f t="shared" si="4"/>
        <v>40026</v>
      </c>
      <c r="U9" s="14">
        <f t="shared" si="1"/>
        <v>40027</v>
      </c>
      <c r="V9" s="25">
        <f t="shared" si="1"/>
        <v>40028</v>
      </c>
      <c r="W9" s="15">
        <f t="shared" si="1"/>
        <v>40029</v>
      </c>
      <c r="X9" s="15">
        <f t="shared" si="1"/>
        <v>40030</v>
      </c>
      <c r="Y9" s="15">
        <f t="shared" si="1"/>
        <v>40031</v>
      </c>
      <c r="Z9" s="15">
        <f t="shared" si="1"/>
        <v>40032</v>
      </c>
      <c r="AA9" s="14">
        <f t="shared" si="1"/>
        <v>40033</v>
      </c>
      <c r="AB9" s="14">
        <f t="shared" si="1"/>
        <v>40034</v>
      </c>
      <c r="AC9" s="25">
        <f t="shared" si="1"/>
        <v>40035</v>
      </c>
      <c r="AD9" s="25">
        <f t="shared" si="1"/>
        <v>40036</v>
      </c>
      <c r="AE9" s="25">
        <f t="shared" si="1"/>
        <v>40037</v>
      </c>
      <c r="AF9" s="25">
        <f t="shared" si="1"/>
        <v>40038</v>
      </c>
      <c r="AG9" s="14">
        <f t="shared" si="1"/>
        <v>40039</v>
      </c>
      <c r="AH9" s="14">
        <f t="shared" si="1"/>
        <v>40040</v>
      </c>
      <c r="AJ9" s="15" t="s">
        <v>209</v>
      </c>
      <c r="AK9" s="15" t="s">
        <v>209</v>
      </c>
      <c r="AL9" s="14" t="s">
        <v>194</v>
      </c>
      <c r="AM9" s="14" t="s">
        <v>194</v>
      </c>
      <c r="AN9" s="14" t="s">
        <v>194</v>
      </c>
      <c r="AO9" s="15" t="s">
        <v>209</v>
      </c>
      <c r="AP9" s="15" t="s">
        <v>209</v>
      </c>
      <c r="AQ9" s="15" t="s">
        <v>209</v>
      </c>
      <c r="AR9" s="15" t="s">
        <v>209</v>
      </c>
      <c r="AS9" s="14" t="s">
        <v>194</v>
      </c>
      <c r="AT9" s="14" t="s">
        <v>194</v>
      </c>
      <c r="AU9" s="25" t="s">
        <v>209</v>
      </c>
      <c r="AV9" s="15" t="s">
        <v>209</v>
      </c>
      <c r="AW9" s="15" t="s">
        <v>209</v>
      </c>
      <c r="AX9" s="15" t="s">
        <v>209</v>
      </c>
      <c r="AY9" s="15" t="s">
        <v>209</v>
      </c>
      <c r="AZ9" s="14" t="s">
        <v>194</v>
      </c>
      <c r="BA9" s="14" t="s">
        <v>194</v>
      </c>
      <c r="BB9" s="25" t="s">
        <v>209</v>
      </c>
      <c r="BC9" s="15" t="s">
        <v>209</v>
      </c>
      <c r="BD9" s="15" t="s">
        <v>209</v>
      </c>
      <c r="BE9" s="15" t="s">
        <v>209</v>
      </c>
      <c r="BF9" s="15" t="s">
        <v>209</v>
      </c>
      <c r="BG9" s="14" t="s">
        <v>194</v>
      </c>
      <c r="BH9" s="14" t="s">
        <v>194</v>
      </c>
      <c r="BI9" s="25" t="s">
        <v>209</v>
      </c>
      <c r="BJ9" s="25" t="s">
        <v>209</v>
      </c>
      <c r="BK9" s="25" t="s">
        <v>209</v>
      </c>
      <c r="BL9" s="25" t="s">
        <v>209</v>
      </c>
      <c r="BM9" s="14" t="s">
        <v>194</v>
      </c>
      <c r="BN9" s="14" t="s">
        <v>194</v>
      </c>
      <c r="BO9" s="2">
        <f t="shared" si="5"/>
        <v>11</v>
      </c>
      <c r="BP9" s="2">
        <f t="shared" si="6"/>
        <v>0</v>
      </c>
    </row>
    <row r="10" spans="1:68">
      <c r="A10" s="11">
        <v>9</v>
      </c>
      <c r="B10" s="1" t="s">
        <v>204</v>
      </c>
      <c r="C10" s="1">
        <f t="shared" si="2"/>
        <v>22</v>
      </c>
      <c r="D10" s="14">
        <f t="shared" si="7"/>
        <v>40041</v>
      </c>
      <c r="E10" s="25">
        <f t="shared" si="3"/>
        <v>40042</v>
      </c>
      <c r="F10" s="15">
        <f t="shared" si="3"/>
        <v>40043</v>
      </c>
      <c r="G10" s="15">
        <f t="shared" si="3"/>
        <v>40044</v>
      </c>
      <c r="H10" s="15">
        <f t="shared" si="3"/>
        <v>40045</v>
      </c>
      <c r="I10" s="15">
        <f t="shared" si="3"/>
        <v>40046</v>
      </c>
      <c r="J10" s="14">
        <f t="shared" si="3"/>
        <v>40047</v>
      </c>
      <c r="K10" s="14">
        <f t="shared" si="3"/>
        <v>40048</v>
      </c>
      <c r="L10" s="25">
        <f t="shared" si="3"/>
        <v>40049</v>
      </c>
      <c r="M10" s="15">
        <f t="shared" si="3"/>
        <v>40050</v>
      </c>
      <c r="N10" s="15">
        <f t="shared" si="3"/>
        <v>40051</v>
      </c>
      <c r="O10" s="15">
        <f t="shared" si="3"/>
        <v>40052</v>
      </c>
      <c r="P10" s="15">
        <f t="shared" si="3"/>
        <v>40053</v>
      </c>
      <c r="Q10" s="14">
        <f t="shared" si="3"/>
        <v>40054</v>
      </c>
      <c r="R10" s="14">
        <f t="shared" si="3"/>
        <v>40055</v>
      </c>
      <c r="S10" s="25">
        <f t="shared" si="3"/>
        <v>40056</v>
      </c>
      <c r="T10" s="15">
        <f t="shared" si="4"/>
        <v>40057</v>
      </c>
      <c r="U10" s="15">
        <f t="shared" si="1"/>
        <v>40058</v>
      </c>
      <c r="V10" s="15">
        <f t="shared" si="1"/>
        <v>40059</v>
      </c>
      <c r="W10" s="15">
        <f t="shared" si="1"/>
        <v>40060</v>
      </c>
      <c r="X10" s="14">
        <f t="shared" si="1"/>
        <v>40061</v>
      </c>
      <c r="Y10" s="14">
        <f t="shared" si="1"/>
        <v>40062</v>
      </c>
      <c r="Z10" s="25">
        <f t="shared" si="1"/>
        <v>40063</v>
      </c>
      <c r="AA10" s="15">
        <f t="shared" si="1"/>
        <v>40064</v>
      </c>
      <c r="AB10" s="15">
        <f t="shared" si="1"/>
        <v>40065</v>
      </c>
      <c r="AC10" s="15">
        <f t="shared" si="1"/>
        <v>40066</v>
      </c>
      <c r="AD10" s="15">
        <f t="shared" si="1"/>
        <v>40067</v>
      </c>
      <c r="AE10" s="14">
        <f t="shared" si="1"/>
        <v>40068</v>
      </c>
      <c r="AF10" s="14">
        <f t="shared" si="1"/>
        <v>40069</v>
      </c>
      <c r="AG10" s="25">
        <f t="shared" si="1"/>
        <v>40070</v>
      </c>
      <c r="AH10" s="25">
        <f t="shared" si="1"/>
        <v>40071</v>
      </c>
      <c r="AJ10" s="14" t="s">
        <v>194</v>
      </c>
      <c r="AK10" s="25" t="s">
        <v>209</v>
      </c>
      <c r="AL10" s="15" t="s">
        <v>209</v>
      </c>
      <c r="AM10" s="15" t="s">
        <v>209</v>
      </c>
      <c r="AN10" s="15" t="s">
        <v>209</v>
      </c>
      <c r="AO10" s="15" t="s">
        <v>209</v>
      </c>
      <c r="AP10" s="14" t="s">
        <v>194</v>
      </c>
      <c r="AQ10" s="14" t="s">
        <v>194</v>
      </c>
      <c r="AR10" s="25" t="s">
        <v>209</v>
      </c>
      <c r="AS10" s="15" t="s">
        <v>209</v>
      </c>
      <c r="AT10" s="15" t="s">
        <v>209</v>
      </c>
      <c r="AU10" s="15" t="s">
        <v>209</v>
      </c>
      <c r="AV10" s="15" t="s">
        <v>209</v>
      </c>
      <c r="AW10" s="14" t="s">
        <v>194</v>
      </c>
      <c r="AX10" s="14" t="s">
        <v>194</v>
      </c>
      <c r="AY10" s="25" t="s">
        <v>209</v>
      </c>
      <c r="AZ10" s="15" t="s">
        <v>209</v>
      </c>
      <c r="BA10" s="15" t="s">
        <v>209</v>
      </c>
      <c r="BB10" s="15" t="s">
        <v>209</v>
      </c>
      <c r="BC10" s="15" t="s">
        <v>209</v>
      </c>
      <c r="BD10" s="14" t="s">
        <v>194</v>
      </c>
      <c r="BE10" s="14" t="s">
        <v>194</v>
      </c>
      <c r="BF10" s="25" t="s">
        <v>209</v>
      </c>
      <c r="BG10" s="15" t="s">
        <v>209</v>
      </c>
      <c r="BH10" s="15" t="s">
        <v>209</v>
      </c>
      <c r="BI10" s="15" t="s">
        <v>209</v>
      </c>
      <c r="BJ10" s="15" t="s">
        <v>209</v>
      </c>
      <c r="BK10" s="14" t="s">
        <v>194</v>
      </c>
      <c r="BL10" s="14" t="s">
        <v>194</v>
      </c>
      <c r="BM10" s="25" t="s">
        <v>209</v>
      </c>
      <c r="BN10" s="25" t="s">
        <v>209</v>
      </c>
      <c r="BO10" s="2">
        <f t="shared" si="5"/>
        <v>9</v>
      </c>
      <c r="BP10" s="2">
        <f t="shared" si="6"/>
        <v>0</v>
      </c>
    </row>
    <row r="11" spans="1:68">
      <c r="A11" s="11">
        <v>10</v>
      </c>
      <c r="B11" s="1" t="s">
        <v>205</v>
      </c>
      <c r="C11" s="1">
        <f t="shared" si="2"/>
        <v>19</v>
      </c>
      <c r="D11" s="15">
        <f t="shared" si="7"/>
        <v>40072</v>
      </c>
      <c r="E11" s="15">
        <f t="shared" si="3"/>
        <v>40073</v>
      </c>
      <c r="F11" s="15">
        <f t="shared" si="3"/>
        <v>40074</v>
      </c>
      <c r="G11" s="14">
        <f t="shared" si="3"/>
        <v>40075</v>
      </c>
      <c r="H11" s="14">
        <f t="shared" si="3"/>
        <v>40076</v>
      </c>
      <c r="I11" s="25">
        <f t="shared" si="3"/>
        <v>40077</v>
      </c>
      <c r="J11" s="15">
        <f t="shared" si="3"/>
        <v>40078</v>
      </c>
      <c r="K11" s="15">
        <f t="shared" si="3"/>
        <v>40079</v>
      </c>
      <c r="L11" s="15">
        <f t="shared" si="3"/>
        <v>40080</v>
      </c>
      <c r="M11" s="15">
        <f t="shared" si="3"/>
        <v>40081</v>
      </c>
      <c r="N11" s="14">
        <f t="shared" si="3"/>
        <v>40082</v>
      </c>
      <c r="O11" s="14">
        <f t="shared" si="3"/>
        <v>40083</v>
      </c>
      <c r="P11" s="25">
        <f t="shared" si="3"/>
        <v>40084</v>
      </c>
      <c r="Q11" s="15">
        <f t="shared" si="3"/>
        <v>40085</v>
      </c>
      <c r="R11" s="14">
        <f t="shared" si="3"/>
        <v>40086</v>
      </c>
      <c r="S11" s="15"/>
      <c r="T11" s="16">
        <f t="shared" si="4"/>
        <v>40087</v>
      </c>
      <c r="U11" s="16">
        <f t="shared" si="1"/>
        <v>40088</v>
      </c>
      <c r="V11" s="16">
        <f t="shared" si="1"/>
        <v>40089</v>
      </c>
      <c r="W11" s="14">
        <f t="shared" si="1"/>
        <v>40090</v>
      </c>
      <c r="X11" s="25">
        <f t="shared" si="1"/>
        <v>40091</v>
      </c>
      <c r="Y11" s="147">
        <f t="shared" si="1"/>
        <v>40092</v>
      </c>
      <c r="Z11" s="148">
        <f t="shared" si="1"/>
        <v>40093</v>
      </c>
      <c r="AA11" s="148">
        <f t="shared" si="1"/>
        <v>40094</v>
      </c>
      <c r="AB11" s="148">
        <f t="shared" si="1"/>
        <v>40095</v>
      </c>
      <c r="AC11" s="149">
        <f t="shared" si="1"/>
        <v>40096</v>
      </c>
      <c r="AD11" s="14">
        <f t="shared" si="1"/>
        <v>40097</v>
      </c>
      <c r="AE11" s="25">
        <f t="shared" si="1"/>
        <v>40098</v>
      </c>
      <c r="AF11" s="15">
        <f t="shared" si="1"/>
        <v>40099</v>
      </c>
      <c r="AG11" s="15">
        <f t="shared" si="1"/>
        <v>40100</v>
      </c>
      <c r="AH11" s="15">
        <f t="shared" si="1"/>
        <v>40101</v>
      </c>
      <c r="AJ11" s="15" t="s">
        <v>209</v>
      </c>
      <c r="AK11" s="15" t="s">
        <v>209</v>
      </c>
      <c r="AL11" s="15" t="s">
        <v>209</v>
      </c>
      <c r="AM11" s="14" t="s">
        <v>194</v>
      </c>
      <c r="AN11" s="14" t="s">
        <v>194</v>
      </c>
      <c r="AO11" s="25" t="s">
        <v>209</v>
      </c>
      <c r="AP11" s="15" t="s">
        <v>209</v>
      </c>
      <c r="AQ11" s="15" t="s">
        <v>209</v>
      </c>
      <c r="AR11" s="15" t="s">
        <v>209</v>
      </c>
      <c r="AS11" s="15" t="s">
        <v>209</v>
      </c>
      <c r="AT11" s="14" t="s">
        <v>194</v>
      </c>
      <c r="AU11" s="14" t="s">
        <v>194</v>
      </c>
      <c r="AV11" s="25" t="s">
        <v>209</v>
      </c>
      <c r="AW11" s="15" t="s">
        <v>209</v>
      </c>
      <c r="AX11" s="14" t="s">
        <v>194</v>
      </c>
      <c r="AY11" s="15"/>
      <c r="AZ11" s="16" t="s">
        <v>193</v>
      </c>
      <c r="BA11" s="16" t="s">
        <v>193</v>
      </c>
      <c r="BB11" s="16" t="s">
        <v>193</v>
      </c>
      <c r="BC11" s="14" t="s">
        <v>194</v>
      </c>
      <c r="BD11" s="25" t="s">
        <v>209</v>
      </c>
      <c r="BE11" s="147" t="s">
        <v>676</v>
      </c>
      <c r="BF11" s="148" t="s">
        <v>677</v>
      </c>
      <c r="BG11" s="148" t="s">
        <v>677</v>
      </c>
      <c r="BH11" s="148" t="s">
        <v>677</v>
      </c>
      <c r="BI11" s="149" t="s">
        <v>677</v>
      </c>
      <c r="BJ11" s="14" t="s">
        <v>194</v>
      </c>
      <c r="BK11" s="25" t="s">
        <v>209</v>
      </c>
      <c r="BL11" s="15" t="s">
        <v>209</v>
      </c>
      <c r="BM11" s="15" t="s">
        <v>209</v>
      </c>
      <c r="BN11" s="15" t="s">
        <v>209</v>
      </c>
      <c r="BO11" s="2">
        <f t="shared" si="5"/>
        <v>7</v>
      </c>
      <c r="BP11" s="2">
        <f t="shared" si="6"/>
        <v>4</v>
      </c>
    </row>
    <row r="12" spans="1:68">
      <c r="A12" s="11">
        <v>11</v>
      </c>
      <c r="B12" s="1" t="s">
        <v>206</v>
      </c>
      <c r="C12" s="1">
        <f t="shared" si="2"/>
        <v>21</v>
      </c>
      <c r="D12" s="15">
        <f t="shared" si="7"/>
        <v>40102</v>
      </c>
      <c r="E12" s="14">
        <f t="shared" si="3"/>
        <v>40103</v>
      </c>
      <c r="F12" s="14">
        <f t="shared" si="3"/>
        <v>40104</v>
      </c>
      <c r="G12" s="25">
        <f t="shared" si="3"/>
        <v>40105</v>
      </c>
      <c r="H12" s="25">
        <f t="shared" si="3"/>
        <v>40106</v>
      </c>
      <c r="I12" s="15">
        <f t="shared" si="3"/>
        <v>40107</v>
      </c>
      <c r="J12" s="15">
        <f t="shared" si="3"/>
        <v>40108</v>
      </c>
      <c r="K12" s="15">
        <f t="shared" si="3"/>
        <v>40109</v>
      </c>
      <c r="L12" s="14">
        <f t="shared" si="3"/>
        <v>40110</v>
      </c>
      <c r="M12" s="14">
        <f t="shared" si="3"/>
        <v>40111</v>
      </c>
      <c r="N12" s="25">
        <f t="shared" si="3"/>
        <v>40112</v>
      </c>
      <c r="O12" s="15">
        <f t="shared" si="3"/>
        <v>40113</v>
      </c>
      <c r="P12" s="15">
        <f t="shared" si="3"/>
        <v>40114</v>
      </c>
      <c r="Q12" s="15">
        <f t="shared" si="3"/>
        <v>40115</v>
      </c>
      <c r="R12" s="15">
        <f t="shared" si="3"/>
        <v>40116</v>
      </c>
      <c r="S12" s="14">
        <f t="shared" si="3"/>
        <v>40117</v>
      </c>
      <c r="T12" s="14">
        <f t="shared" si="4"/>
        <v>40118</v>
      </c>
      <c r="U12" s="25">
        <f t="shared" si="1"/>
        <v>40119</v>
      </c>
      <c r="V12" s="15">
        <f t="shared" si="1"/>
        <v>40120</v>
      </c>
      <c r="W12" s="15">
        <f t="shared" si="1"/>
        <v>40121</v>
      </c>
      <c r="X12" s="15">
        <f t="shared" si="1"/>
        <v>40122</v>
      </c>
      <c r="Y12" s="15">
        <f t="shared" si="1"/>
        <v>40123</v>
      </c>
      <c r="Z12" s="14">
        <f t="shared" si="1"/>
        <v>40124</v>
      </c>
      <c r="AA12" s="14">
        <f t="shared" si="1"/>
        <v>40125</v>
      </c>
      <c r="AB12" s="25">
        <f t="shared" si="1"/>
        <v>40126</v>
      </c>
      <c r="AC12" s="25">
        <f t="shared" si="1"/>
        <v>40127</v>
      </c>
      <c r="AD12" s="15">
        <f t="shared" si="1"/>
        <v>40128</v>
      </c>
      <c r="AE12" s="15">
        <f t="shared" si="1"/>
        <v>40129</v>
      </c>
      <c r="AF12" s="15">
        <f t="shared" si="1"/>
        <v>40130</v>
      </c>
      <c r="AG12" s="14">
        <f t="shared" si="1"/>
        <v>40131</v>
      </c>
      <c r="AH12" s="14">
        <f t="shared" si="1"/>
        <v>40132</v>
      </c>
      <c r="AJ12" s="15" t="s">
        <v>209</v>
      </c>
      <c r="AK12" s="14" t="s">
        <v>194</v>
      </c>
      <c r="AL12" s="14" t="s">
        <v>194</v>
      </c>
      <c r="AM12" s="25" t="s">
        <v>209</v>
      </c>
      <c r="AN12" s="25" t="s">
        <v>209</v>
      </c>
      <c r="AO12" s="15" t="s">
        <v>209</v>
      </c>
      <c r="AP12" s="15" t="s">
        <v>209</v>
      </c>
      <c r="AQ12" s="15" t="s">
        <v>209</v>
      </c>
      <c r="AR12" s="14" t="s">
        <v>194</v>
      </c>
      <c r="AS12" s="14" t="s">
        <v>194</v>
      </c>
      <c r="AT12" s="25" t="s">
        <v>209</v>
      </c>
      <c r="AU12" s="15" t="s">
        <v>209</v>
      </c>
      <c r="AV12" s="15" t="s">
        <v>209</v>
      </c>
      <c r="AW12" s="15" t="s">
        <v>209</v>
      </c>
      <c r="AX12" s="15" t="s">
        <v>209</v>
      </c>
      <c r="AY12" s="14" t="s">
        <v>194</v>
      </c>
      <c r="AZ12" s="14" t="s">
        <v>194</v>
      </c>
      <c r="BA12" s="25" t="s">
        <v>209</v>
      </c>
      <c r="BB12" s="15" t="s">
        <v>209</v>
      </c>
      <c r="BC12" s="15" t="s">
        <v>209</v>
      </c>
      <c r="BD12" s="15" t="s">
        <v>209</v>
      </c>
      <c r="BE12" s="15" t="s">
        <v>209</v>
      </c>
      <c r="BF12" s="14" t="s">
        <v>194</v>
      </c>
      <c r="BG12" s="14" t="s">
        <v>194</v>
      </c>
      <c r="BH12" s="25" t="s">
        <v>209</v>
      </c>
      <c r="BI12" s="25" t="s">
        <v>209</v>
      </c>
      <c r="BJ12" s="15" t="s">
        <v>209</v>
      </c>
      <c r="BK12" s="15" t="s">
        <v>209</v>
      </c>
      <c r="BL12" s="15" t="s">
        <v>209</v>
      </c>
      <c r="BM12" s="14" t="s">
        <v>194</v>
      </c>
      <c r="BN12" s="14" t="s">
        <v>194</v>
      </c>
      <c r="BO12" s="2">
        <f t="shared" si="5"/>
        <v>10</v>
      </c>
      <c r="BP12" s="2">
        <f t="shared" si="6"/>
        <v>0</v>
      </c>
    </row>
    <row r="13" spans="1:68">
      <c r="A13" s="11">
        <v>12</v>
      </c>
      <c r="B13" s="1" t="s">
        <v>207</v>
      </c>
      <c r="C13" s="1">
        <f t="shared" si="2"/>
        <v>22</v>
      </c>
      <c r="D13" s="25">
        <f t="shared" si="7"/>
        <v>40133</v>
      </c>
      <c r="E13" s="15">
        <f t="shared" si="3"/>
        <v>40134</v>
      </c>
      <c r="F13" s="15">
        <f t="shared" si="3"/>
        <v>40135</v>
      </c>
      <c r="G13" s="15">
        <f t="shared" si="3"/>
        <v>40136</v>
      </c>
      <c r="H13" s="15">
        <f t="shared" si="3"/>
        <v>40137</v>
      </c>
      <c r="I13" s="14">
        <f t="shared" si="3"/>
        <v>40138</v>
      </c>
      <c r="J13" s="14">
        <f t="shared" si="3"/>
        <v>40139</v>
      </c>
      <c r="K13" s="25">
        <f t="shared" si="3"/>
        <v>40140</v>
      </c>
      <c r="L13" s="15">
        <f t="shared" si="3"/>
        <v>40141</v>
      </c>
      <c r="M13" s="15">
        <f t="shared" si="3"/>
        <v>40142</v>
      </c>
      <c r="N13" s="15">
        <f t="shared" si="3"/>
        <v>40143</v>
      </c>
      <c r="O13" s="15">
        <f t="shared" si="3"/>
        <v>40144</v>
      </c>
      <c r="P13" s="14">
        <f t="shared" si="3"/>
        <v>40145</v>
      </c>
      <c r="Q13" s="14">
        <f t="shared" si="3"/>
        <v>40146</v>
      </c>
      <c r="R13" s="25">
        <f t="shared" si="3"/>
        <v>40147</v>
      </c>
      <c r="S13" s="15"/>
      <c r="T13" s="15">
        <f t="shared" si="4"/>
        <v>40148</v>
      </c>
      <c r="U13" s="15">
        <f t="shared" si="1"/>
        <v>40149</v>
      </c>
      <c r="V13" s="15">
        <f t="shared" si="1"/>
        <v>40150</v>
      </c>
      <c r="W13" s="15">
        <f t="shared" si="1"/>
        <v>40151</v>
      </c>
      <c r="X13" s="14">
        <f t="shared" si="1"/>
        <v>40152</v>
      </c>
      <c r="Y13" s="14">
        <f t="shared" si="1"/>
        <v>40153</v>
      </c>
      <c r="Z13" s="25">
        <f t="shared" si="1"/>
        <v>40154</v>
      </c>
      <c r="AA13" s="15">
        <f t="shared" si="1"/>
        <v>40155</v>
      </c>
      <c r="AB13" s="15">
        <f t="shared" si="1"/>
        <v>40156</v>
      </c>
      <c r="AC13" s="15">
        <f t="shared" si="1"/>
        <v>40157</v>
      </c>
      <c r="AD13" s="15">
        <f t="shared" si="1"/>
        <v>40158</v>
      </c>
      <c r="AE13" s="14">
        <f t="shared" si="1"/>
        <v>40159</v>
      </c>
      <c r="AF13" s="14">
        <f t="shared" si="1"/>
        <v>40160</v>
      </c>
      <c r="AG13" s="25">
        <f t="shared" si="1"/>
        <v>40161</v>
      </c>
      <c r="AH13" s="15">
        <f t="shared" si="1"/>
        <v>40162</v>
      </c>
      <c r="AI13" s="3"/>
      <c r="AJ13" s="25" t="s">
        <v>209</v>
      </c>
      <c r="AK13" s="15" t="s">
        <v>209</v>
      </c>
      <c r="AL13" s="15" t="s">
        <v>209</v>
      </c>
      <c r="AM13" s="15" t="s">
        <v>209</v>
      </c>
      <c r="AN13" s="15" t="s">
        <v>209</v>
      </c>
      <c r="AO13" s="14" t="s">
        <v>194</v>
      </c>
      <c r="AP13" s="14" t="s">
        <v>194</v>
      </c>
      <c r="AQ13" s="25" t="s">
        <v>209</v>
      </c>
      <c r="AR13" s="15" t="s">
        <v>209</v>
      </c>
      <c r="AS13" s="15" t="s">
        <v>209</v>
      </c>
      <c r="AT13" s="15" t="s">
        <v>209</v>
      </c>
      <c r="AU13" s="15" t="s">
        <v>209</v>
      </c>
      <c r="AV13" s="14" t="s">
        <v>194</v>
      </c>
      <c r="AW13" s="14" t="s">
        <v>194</v>
      </c>
      <c r="AX13" s="25" t="s">
        <v>209</v>
      </c>
      <c r="AY13" s="15"/>
      <c r="AZ13" s="15" t="s">
        <v>209</v>
      </c>
      <c r="BA13" s="15" t="s">
        <v>209</v>
      </c>
      <c r="BB13" s="15" t="s">
        <v>209</v>
      </c>
      <c r="BC13" s="15" t="s">
        <v>209</v>
      </c>
      <c r="BD13" s="14" t="s">
        <v>194</v>
      </c>
      <c r="BE13" s="14" t="s">
        <v>194</v>
      </c>
      <c r="BF13" s="25" t="s">
        <v>209</v>
      </c>
      <c r="BG13" s="15" t="s">
        <v>209</v>
      </c>
      <c r="BH13" s="15" t="s">
        <v>209</v>
      </c>
      <c r="BI13" s="15" t="s">
        <v>209</v>
      </c>
      <c r="BJ13" s="15" t="s">
        <v>209</v>
      </c>
      <c r="BK13" s="14" t="s">
        <v>194</v>
      </c>
      <c r="BL13" s="14" t="s">
        <v>194</v>
      </c>
      <c r="BM13" s="25" t="s">
        <v>209</v>
      </c>
      <c r="BN13" s="15" t="s">
        <v>209</v>
      </c>
      <c r="BO13" s="2">
        <f t="shared" si="5"/>
        <v>8</v>
      </c>
      <c r="BP13" s="2">
        <f t="shared" si="6"/>
        <v>0</v>
      </c>
    </row>
    <row r="14" spans="1:68">
      <c r="D14" s="18">
        <v>16</v>
      </c>
      <c r="E14" s="18">
        <v>17</v>
      </c>
      <c r="F14" s="18">
        <v>18</v>
      </c>
      <c r="G14" s="18">
        <v>19</v>
      </c>
      <c r="H14" s="18">
        <v>20</v>
      </c>
      <c r="I14" s="18">
        <v>21</v>
      </c>
      <c r="J14" s="18">
        <v>22</v>
      </c>
      <c r="K14" s="18">
        <v>23</v>
      </c>
      <c r="L14" s="18">
        <v>24</v>
      </c>
      <c r="M14" s="18">
        <v>25</v>
      </c>
      <c r="N14" s="18">
        <v>26</v>
      </c>
      <c r="O14" s="18">
        <v>27</v>
      </c>
      <c r="P14" s="18">
        <v>28</v>
      </c>
      <c r="Q14" s="18">
        <v>29</v>
      </c>
      <c r="R14" s="18">
        <v>30</v>
      </c>
      <c r="S14" s="18">
        <v>31</v>
      </c>
      <c r="T14" s="18">
        <v>1</v>
      </c>
      <c r="U14" s="18">
        <v>2</v>
      </c>
      <c r="V14" s="18">
        <v>3</v>
      </c>
      <c r="W14" s="18">
        <v>4</v>
      </c>
      <c r="X14" s="18">
        <v>5</v>
      </c>
      <c r="Y14" s="18">
        <v>6</v>
      </c>
      <c r="Z14" s="18">
        <v>7</v>
      </c>
      <c r="AA14" s="18">
        <v>8</v>
      </c>
      <c r="AB14" s="18">
        <v>9</v>
      </c>
      <c r="AC14" s="18">
        <v>10</v>
      </c>
      <c r="AD14" s="18">
        <v>11</v>
      </c>
      <c r="AE14" s="18">
        <v>12</v>
      </c>
      <c r="AF14" s="18">
        <v>13</v>
      </c>
      <c r="AG14" s="18">
        <v>14</v>
      </c>
      <c r="AH14" s="18">
        <v>15</v>
      </c>
      <c r="AJ14" s="18">
        <v>16</v>
      </c>
      <c r="AK14" s="18">
        <v>17</v>
      </c>
      <c r="AL14" s="18">
        <v>18</v>
      </c>
      <c r="AM14" s="18">
        <v>19</v>
      </c>
      <c r="AN14" s="18">
        <v>20</v>
      </c>
      <c r="AO14" s="18">
        <v>21</v>
      </c>
      <c r="AP14" s="18">
        <v>22</v>
      </c>
      <c r="AQ14" s="18">
        <v>23</v>
      </c>
      <c r="AR14" s="18">
        <v>24</v>
      </c>
      <c r="AS14" s="18">
        <v>25</v>
      </c>
      <c r="AT14" s="18">
        <v>26</v>
      </c>
      <c r="AU14" s="18">
        <v>27</v>
      </c>
      <c r="AV14" s="18">
        <v>28</v>
      </c>
      <c r="AW14" s="18">
        <v>29</v>
      </c>
      <c r="AX14" s="18">
        <v>30</v>
      </c>
      <c r="AY14" s="18">
        <v>31</v>
      </c>
      <c r="AZ14" s="18">
        <v>1</v>
      </c>
      <c r="BA14" s="18">
        <v>2</v>
      </c>
      <c r="BB14" s="18">
        <v>3</v>
      </c>
      <c r="BC14" s="18">
        <v>4</v>
      </c>
      <c r="BD14" s="18">
        <v>5</v>
      </c>
      <c r="BE14" s="18">
        <v>6</v>
      </c>
      <c r="BF14" s="18">
        <v>7</v>
      </c>
      <c r="BG14" s="18">
        <v>8</v>
      </c>
      <c r="BH14" s="18">
        <v>9</v>
      </c>
      <c r="BI14" s="18">
        <v>10</v>
      </c>
      <c r="BJ14" s="18">
        <v>11</v>
      </c>
      <c r="BK14" s="18">
        <v>12</v>
      </c>
      <c r="BL14" s="18">
        <v>13</v>
      </c>
      <c r="BM14" s="18">
        <v>14</v>
      </c>
      <c r="BN14" s="18">
        <v>15</v>
      </c>
    </row>
    <row r="15" spans="1:68">
      <c r="A15" s="20" t="s">
        <v>208</v>
      </c>
      <c r="C15" s="2">
        <f>SUM(C2:C13)</f>
        <v>250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2">
        <f>SUM(BO2:BO13)</f>
        <v>104</v>
      </c>
      <c r="BP15" s="2">
        <f>SUM(BP2:BP13)</f>
        <v>11</v>
      </c>
    </row>
    <row r="17" spans="1:34">
      <c r="A17" s="44" t="s">
        <v>426</v>
      </c>
      <c r="B17" s="131" t="s">
        <v>427</v>
      </c>
      <c r="C17" s="44" t="s">
        <v>428</v>
      </c>
      <c r="AH17" s="2"/>
    </row>
    <row r="18" spans="1:34" ht="12" customHeight="1">
      <c r="A18" s="132" t="s">
        <v>429</v>
      </c>
      <c r="B18" s="133" t="s">
        <v>430</v>
      </c>
      <c r="C18" s="44" t="s">
        <v>428</v>
      </c>
      <c r="AH18" s="2"/>
    </row>
    <row r="19" spans="1:34">
      <c r="A19" s="132" t="s">
        <v>431</v>
      </c>
      <c r="B19" s="133" t="s">
        <v>432</v>
      </c>
      <c r="C19" s="134" t="s">
        <v>433</v>
      </c>
      <c r="AH19" s="2"/>
    </row>
    <row r="20" spans="1:34">
      <c r="A20" s="132" t="s">
        <v>434</v>
      </c>
      <c r="B20" s="133" t="s">
        <v>435</v>
      </c>
      <c r="C20" s="134" t="s">
        <v>433</v>
      </c>
      <c r="AH20" s="2"/>
    </row>
    <row r="21" spans="1:34">
      <c r="A21" s="132" t="s">
        <v>436</v>
      </c>
      <c r="B21" s="133" t="s">
        <v>437</v>
      </c>
      <c r="C21" s="134" t="s">
        <v>433</v>
      </c>
      <c r="AH21" s="2"/>
    </row>
    <row r="22" spans="1:34">
      <c r="A22" s="132" t="s">
        <v>438</v>
      </c>
      <c r="B22" s="133" t="s">
        <v>439</v>
      </c>
      <c r="C22" s="134" t="s">
        <v>433</v>
      </c>
      <c r="AH22" s="2"/>
    </row>
    <row r="23" spans="1:34">
      <c r="A23" s="132" t="s">
        <v>440</v>
      </c>
      <c r="B23" s="133" t="s">
        <v>441</v>
      </c>
      <c r="C23" s="134" t="s">
        <v>433</v>
      </c>
      <c r="AH23" s="2"/>
    </row>
    <row r="24" spans="1:34">
      <c r="A24" s="132" t="s">
        <v>0</v>
      </c>
      <c r="B24" s="133" t="s">
        <v>1</v>
      </c>
      <c r="C24" s="134" t="s">
        <v>433</v>
      </c>
      <c r="AH24" s="2"/>
    </row>
    <row r="25" spans="1:34">
      <c r="A25" s="132" t="s">
        <v>2</v>
      </c>
      <c r="B25" s="133" t="s">
        <v>3</v>
      </c>
      <c r="C25" s="134" t="s">
        <v>433</v>
      </c>
      <c r="AH25" s="2"/>
    </row>
    <row r="26" spans="1:34">
      <c r="A26" s="132" t="s">
        <v>442</v>
      </c>
      <c r="B26" s="133" t="s">
        <v>443</v>
      </c>
      <c r="C26" s="134" t="s">
        <v>433</v>
      </c>
      <c r="AH26" s="2"/>
    </row>
    <row r="27" spans="1:34">
      <c r="A27" s="132" t="s">
        <v>444</v>
      </c>
      <c r="B27" s="133" t="s">
        <v>445</v>
      </c>
      <c r="C27" s="134" t="s">
        <v>433</v>
      </c>
      <c r="AH27" s="2"/>
    </row>
    <row r="28" spans="1:34">
      <c r="A28" s="44" t="s">
        <v>446</v>
      </c>
      <c r="B28" s="135" t="s">
        <v>447</v>
      </c>
      <c r="C28" s="136" t="s">
        <v>448</v>
      </c>
      <c r="AH28" s="2"/>
    </row>
    <row r="29" spans="1:34">
      <c r="A29" s="44" t="s">
        <v>449</v>
      </c>
      <c r="B29" s="135" t="s">
        <v>450</v>
      </c>
      <c r="C29" s="136" t="s">
        <v>448</v>
      </c>
      <c r="AH29" s="2"/>
    </row>
    <row r="30" spans="1:34">
      <c r="A30" s="44" t="s">
        <v>451</v>
      </c>
      <c r="B30" s="135" t="s">
        <v>452</v>
      </c>
      <c r="C30" s="136" t="s">
        <v>453</v>
      </c>
      <c r="AH30" s="2"/>
    </row>
    <row r="31" spans="1:34" ht="12" customHeight="1">
      <c r="A31" s="44" t="s">
        <v>454</v>
      </c>
      <c r="B31" s="135" t="s">
        <v>455</v>
      </c>
      <c r="C31" s="136" t="s">
        <v>453</v>
      </c>
      <c r="AH31" s="2"/>
    </row>
    <row r="32" spans="1:34" ht="12.75">
      <c r="A32" s="44" t="s">
        <v>456</v>
      </c>
      <c r="B32" s="137" t="s">
        <v>457</v>
      </c>
      <c r="C32" s="136" t="s">
        <v>448</v>
      </c>
      <c r="AH32" s="2"/>
    </row>
    <row r="33" spans="1:34" ht="12.75">
      <c r="A33" s="44" t="s">
        <v>458</v>
      </c>
      <c r="B33" s="131" t="s">
        <v>459</v>
      </c>
      <c r="C33" s="136" t="s">
        <v>453</v>
      </c>
      <c r="AH33" s="2"/>
    </row>
    <row r="34" spans="1:34" ht="12" customHeight="1">
      <c r="A34" s="44" t="s">
        <v>460</v>
      </c>
      <c r="B34" s="131" t="s">
        <v>461</v>
      </c>
      <c r="C34" s="136" t="s">
        <v>453</v>
      </c>
      <c r="AH34" s="2"/>
    </row>
    <row r="35" spans="1:34">
      <c r="A35" s="44" t="s">
        <v>462</v>
      </c>
      <c r="B35" s="131" t="s">
        <v>463</v>
      </c>
      <c r="C35" s="136" t="s">
        <v>448</v>
      </c>
      <c r="AH35" s="2"/>
    </row>
    <row r="36" spans="1:34">
      <c r="A36" s="44" t="s">
        <v>464</v>
      </c>
      <c r="B36" s="131" t="s">
        <v>465</v>
      </c>
      <c r="C36" s="136" t="s">
        <v>453</v>
      </c>
      <c r="AH36" s="2"/>
    </row>
    <row r="37" spans="1:34">
      <c r="A37" s="136" t="s">
        <v>9</v>
      </c>
      <c r="B37" s="136" t="s">
        <v>10</v>
      </c>
      <c r="C37" s="136" t="s">
        <v>466</v>
      </c>
      <c r="AH37" s="2"/>
    </row>
    <row r="38" spans="1:34">
      <c r="A38" s="136" t="s">
        <v>11</v>
      </c>
      <c r="B38" s="136" t="s">
        <v>12</v>
      </c>
      <c r="C38" s="136" t="s">
        <v>466</v>
      </c>
      <c r="AH38" s="2"/>
    </row>
    <row r="39" spans="1:34">
      <c r="A39" s="136" t="s">
        <v>13</v>
      </c>
      <c r="B39" s="136" t="s">
        <v>14</v>
      </c>
      <c r="C39" s="136" t="s">
        <v>466</v>
      </c>
      <c r="AH39" s="2"/>
    </row>
    <row r="40" spans="1:34">
      <c r="A40" s="136" t="s">
        <v>467</v>
      </c>
      <c r="B40" s="136" t="s">
        <v>15</v>
      </c>
      <c r="C40" s="136" t="s">
        <v>466</v>
      </c>
      <c r="AH40" s="2"/>
    </row>
    <row r="41" spans="1:34">
      <c r="A41" s="44" t="s">
        <v>468</v>
      </c>
      <c r="B41" s="131" t="s">
        <v>469</v>
      </c>
      <c r="C41" s="137" t="s">
        <v>470</v>
      </c>
      <c r="AH41" s="2"/>
    </row>
    <row r="42" spans="1:34">
      <c r="A42" s="44" t="s">
        <v>471</v>
      </c>
      <c r="B42" s="131" t="s">
        <v>472</v>
      </c>
      <c r="C42" s="137" t="s">
        <v>470</v>
      </c>
      <c r="AH42" s="2"/>
    </row>
    <row r="43" spans="1:34">
      <c r="A43" s="44" t="s">
        <v>473</v>
      </c>
      <c r="B43" s="131" t="s">
        <v>474</v>
      </c>
      <c r="C43" s="137" t="s">
        <v>470</v>
      </c>
      <c r="AH43" s="2"/>
    </row>
    <row r="44" spans="1:34">
      <c r="A44" s="44" t="s">
        <v>475</v>
      </c>
      <c r="B44" s="131" t="s">
        <v>476</v>
      </c>
      <c r="C44" s="137" t="s">
        <v>470</v>
      </c>
      <c r="AH44" s="2"/>
    </row>
    <row r="45" spans="1:34">
      <c r="A45" s="44" t="s">
        <v>477</v>
      </c>
      <c r="B45" s="131" t="s">
        <v>478</v>
      </c>
      <c r="C45" s="137" t="s">
        <v>470</v>
      </c>
      <c r="AH45" s="2"/>
    </row>
    <row r="46" spans="1:34">
      <c r="A46" s="44" t="s">
        <v>479</v>
      </c>
      <c r="B46" s="131" t="s">
        <v>480</v>
      </c>
      <c r="C46" s="137" t="s">
        <v>470</v>
      </c>
      <c r="AH46" s="2"/>
    </row>
    <row r="47" spans="1:34">
      <c r="A47" s="44" t="s">
        <v>481</v>
      </c>
      <c r="B47" s="131" t="s">
        <v>482</v>
      </c>
      <c r="C47" s="137" t="s">
        <v>470</v>
      </c>
      <c r="AH47" s="2"/>
    </row>
    <row r="48" spans="1:34">
      <c r="A48" s="44" t="s">
        <v>483</v>
      </c>
      <c r="B48" s="131" t="s">
        <v>484</v>
      </c>
      <c r="C48" s="137" t="s">
        <v>470</v>
      </c>
      <c r="AH48" s="2"/>
    </row>
    <row r="49" spans="1:34">
      <c r="A49" s="44" t="s">
        <v>485</v>
      </c>
      <c r="B49" s="131" t="s">
        <v>486</v>
      </c>
      <c r="C49" s="137" t="s">
        <v>470</v>
      </c>
      <c r="AH49" s="2"/>
    </row>
    <row r="50" spans="1:34">
      <c r="A50" s="44" t="s">
        <v>487</v>
      </c>
      <c r="B50" s="131" t="s">
        <v>488</v>
      </c>
      <c r="C50" s="137" t="s">
        <v>470</v>
      </c>
      <c r="AH50" s="2"/>
    </row>
    <row r="51" spans="1:34">
      <c r="A51" s="44" t="s">
        <v>489</v>
      </c>
      <c r="B51" s="131" t="s">
        <v>490</v>
      </c>
      <c r="C51" s="137" t="s">
        <v>470</v>
      </c>
      <c r="AH51" s="2"/>
    </row>
    <row r="52" spans="1:34">
      <c r="A52" s="44" t="s">
        <v>491</v>
      </c>
      <c r="B52" s="131" t="s">
        <v>492</v>
      </c>
      <c r="C52" s="137" t="s">
        <v>470</v>
      </c>
      <c r="AH52" s="2"/>
    </row>
    <row r="53" spans="1:34">
      <c r="A53" s="44" t="s">
        <v>493</v>
      </c>
      <c r="B53" s="131" t="s">
        <v>494</v>
      </c>
      <c r="C53" s="137" t="s">
        <v>470</v>
      </c>
      <c r="AH53" s="2"/>
    </row>
    <row r="54" spans="1:34">
      <c r="A54" s="44" t="s">
        <v>495</v>
      </c>
      <c r="B54" s="131" t="s">
        <v>496</v>
      </c>
      <c r="C54" s="137" t="s">
        <v>470</v>
      </c>
      <c r="AH54" s="2"/>
    </row>
    <row r="55" spans="1:34">
      <c r="A55" s="44" t="s">
        <v>497</v>
      </c>
      <c r="B55" s="131" t="s">
        <v>498</v>
      </c>
      <c r="C55" s="137" t="s">
        <v>470</v>
      </c>
      <c r="AH55" s="2"/>
    </row>
    <row r="56" spans="1:34">
      <c r="A56" s="132" t="s">
        <v>499</v>
      </c>
      <c r="B56" s="133" t="s">
        <v>500</v>
      </c>
      <c r="C56" s="134" t="s">
        <v>501</v>
      </c>
      <c r="AH56" s="2"/>
    </row>
    <row r="57" spans="1:34">
      <c r="A57" s="132" t="s">
        <v>502</v>
      </c>
      <c r="B57" s="133" t="s">
        <v>503</v>
      </c>
      <c r="C57" s="134" t="s">
        <v>501</v>
      </c>
      <c r="AH57" s="2"/>
    </row>
    <row r="58" spans="1:34">
      <c r="A58" s="132" t="s">
        <v>504</v>
      </c>
      <c r="B58" s="133" t="s">
        <v>505</v>
      </c>
      <c r="C58" s="134" t="s">
        <v>501</v>
      </c>
      <c r="AH58" s="2"/>
    </row>
    <row r="59" spans="1:34">
      <c r="A59" s="46" t="s">
        <v>506</v>
      </c>
      <c r="B59" s="134" t="s">
        <v>62</v>
      </c>
      <c r="C59" s="134" t="s">
        <v>501</v>
      </c>
      <c r="AH59" s="2"/>
    </row>
    <row r="60" spans="1:34">
      <c r="A60" s="46" t="s">
        <v>191</v>
      </c>
      <c r="B60" s="134" t="s">
        <v>192</v>
      </c>
      <c r="C60" s="134" t="s">
        <v>501</v>
      </c>
      <c r="AH60" s="2"/>
    </row>
    <row r="61" spans="1:34">
      <c r="A61" s="46" t="s">
        <v>507</v>
      </c>
      <c r="B61" s="134" t="s">
        <v>508</v>
      </c>
      <c r="C61" s="134" t="s">
        <v>501</v>
      </c>
      <c r="AH61" s="2"/>
    </row>
    <row r="62" spans="1:34">
      <c r="A62" s="46" t="s">
        <v>509</v>
      </c>
      <c r="B62" s="134" t="s">
        <v>510</v>
      </c>
      <c r="C62" s="134" t="s">
        <v>501</v>
      </c>
      <c r="AH62" s="2"/>
    </row>
    <row r="63" spans="1:34">
      <c r="A63" s="46" t="s">
        <v>511</v>
      </c>
      <c r="B63" s="134" t="s">
        <v>512</v>
      </c>
      <c r="C63" s="134" t="s">
        <v>501</v>
      </c>
      <c r="AH63" s="2"/>
    </row>
    <row r="64" spans="1:34">
      <c r="A64" s="46" t="s">
        <v>513</v>
      </c>
      <c r="B64" s="134" t="s">
        <v>514</v>
      </c>
      <c r="C64" s="134" t="s">
        <v>501</v>
      </c>
      <c r="AH64" s="2"/>
    </row>
    <row r="65" spans="1:34">
      <c r="A65" s="138" t="s">
        <v>16</v>
      </c>
      <c r="B65" s="139" t="s">
        <v>17</v>
      </c>
      <c r="C65" s="136" t="s">
        <v>515</v>
      </c>
      <c r="AH65" s="2"/>
    </row>
    <row r="66" spans="1:34">
      <c r="A66" s="140" t="s">
        <v>18</v>
      </c>
      <c r="B66" s="139" t="s">
        <v>19</v>
      </c>
      <c r="C66" s="136" t="s">
        <v>515</v>
      </c>
      <c r="AH66" s="2"/>
    </row>
    <row r="67" spans="1:34">
      <c r="A67" s="140" t="s">
        <v>20</v>
      </c>
      <c r="B67" s="139" t="s">
        <v>21</v>
      </c>
      <c r="C67" s="136" t="s">
        <v>515</v>
      </c>
      <c r="AH67" s="2"/>
    </row>
    <row r="68" spans="1:34">
      <c r="A68" s="140" t="s">
        <v>22</v>
      </c>
      <c r="B68" s="139" t="s">
        <v>23</v>
      </c>
      <c r="C68" s="136" t="s">
        <v>515</v>
      </c>
      <c r="AH68" s="2"/>
    </row>
    <row r="69" spans="1:34">
      <c r="A69" s="141" t="s">
        <v>24</v>
      </c>
      <c r="B69" s="137" t="s">
        <v>25</v>
      </c>
      <c r="C69" s="137" t="s">
        <v>516</v>
      </c>
      <c r="AH69" s="2"/>
    </row>
    <row r="70" spans="1:34">
      <c r="A70" s="141" t="s">
        <v>517</v>
      </c>
      <c r="B70" s="137" t="s">
        <v>518</v>
      </c>
      <c r="C70" s="137" t="s">
        <v>516</v>
      </c>
      <c r="AH70" s="2"/>
    </row>
    <row r="71" spans="1:34">
      <c r="A71" s="141" t="s">
        <v>26</v>
      </c>
      <c r="B71" s="137" t="s">
        <v>27</v>
      </c>
      <c r="C71" s="137" t="s">
        <v>516</v>
      </c>
      <c r="AH71" s="2"/>
    </row>
    <row r="72" spans="1:34">
      <c r="A72" s="141" t="s">
        <v>28</v>
      </c>
      <c r="B72" s="137" t="s">
        <v>29</v>
      </c>
      <c r="C72" s="137" t="s">
        <v>516</v>
      </c>
      <c r="AH72" s="2"/>
    </row>
    <row r="73" spans="1:34">
      <c r="A73" s="141" t="s">
        <v>519</v>
      </c>
      <c r="B73" s="137" t="s">
        <v>520</v>
      </c>
      <c r="C73" s="137" t="s">
        <v>516</v>
      </c>
      <c r="AH73" s="2"/>
    </row>
    <row r="74" spans="1:34">
      <c r="A74" s="44" t="s">
        <v>521</v>
      </c>
      <c r="B74" s="131" t="s">
        <v>522</v>
      </c>
      <c r="C74" s="137" t="s">
        <v>516</v>
      </c>
      <c r="AH74" s="2"/>
    </row>
    <row r="75" spans="1:34">
      <c r="A75" s="44" t="s">
        <v>523</v>
      </c>
      <c r="B75" s="131" t="s">
        <v>524</v>
      </c>
      <c r="C75" s="137" t="s">
        <v>516</v>
      </c>
      <c r="AH75" s="2"/>
    </row>
    <row r="76" spans="1:34">
      <c r="A76" s="132" t="s">
        <v>525</v>
      </c>
      <c r="B76" s="142" t="s">
        <v>4</v>
      </c>
      <c r="C76" s="136" t="s">
        <v>526</v>
      </c>
      <c r="AH76" s="2"/>
    </row>
    <row r="77" spans="1:34">
      <c r="A77" s="132" t="s">
        <v>527</v>
      </c>
      <c r="B77" s="142" t="s">
        <v>5</v>
      </c>
      <c r="C77" s="136" t="s">
        <v>526</v>
      </c>
      <c r="AH77" s="2"/>
    </row>
    <row r="78" spans="1:34">
      <c r="A78" s="132" t="s">
        <v>528</v>
      </c>
      <c r="B78" s="142" t="s">
        <v>6</v>
      </c>
      <c r="C78" s="136" t="s">
        <v>526</v>
      </c>
      <c r="AH78" s="2"/>
    </row>
    <row r="79" spans="1:34">
      <c r="A79" s="132" t="s">
        <v>529</v>
      </c>
      <c r="B79" s="142" t="s">
        <v>7</v>
      </c>
      <c r="C79" s="136" t="s">
        <v>526</v>
      </c>
      <c r="AH79" s="2"/>
    </row>
    <row r="80" spans="1:34">
      <c r="A80" s="132" t="s">
        <v>530</v>
      </c>
      <c r="B80" s="142" t="s">
        <v>8</v>
      </c>
      <c r="C80" s="136" t="s">
        <v>526</v>
      </c>
      <c r="AH80" s="2"/>
    </row>
    <row r="81" spans="1:34">
      <c r="A81" s="46" t="s">
        <v>531</v>
      </c>
      <c r="B81" s="143" t="s">
        <v>532</v>
      </c>
      <c r="C81" s="136" t="s">
        <v>526</v>
      </c>
      <c r="AH81" s="2"/>
    </row>
    <row r="82" spans="1:34">
      <c r="A82" s="46" t="s">
        <v>533</v>
      </c>
      <c r="B82" s="143" t="s">
        <v>534</v>
      </c>
      <c r="C82" s="136" t="s">
        <v>526</v>
      </c>
      <c r="AH82" s="2"/>
    </row>
    <row r="83" spans="1:34">
      <c r="A83" s="144" t="s">
        <v>535</v>
      </c>
      <c r="B83" s="136" t="s">
        <v>30</v>
      </c>
      <c r="C83" s="138" t="s">
        <v>536</v>
      </c>
      <c r="AH83" s="2"/>
    </row>
    <row r="84" spans="1:34">
      <c r="A84" s="144" t="s">
        <v>537</v>
      </c>
      <c r="B84" s="136" t="s">
        <v>31</v>
      </c>
      <c r="C84" s="138" t="s">
        <v>536</v>
      </c>
      <c r="AH84" s="2"/>
    </row>
    <row r="85" spans="1:34">
      <c r="A85" s="144" t="s">
        <v>538</v>
      </c>
      <c r="B85" s="136" t="s">
        <v>32</v>
      </c>
      <c r="C85" s="138" t="s">
        <v>536</v>
      </c>
      <c r="AH85" s="2"/>
    </row>
    <row r="86" spans="1:34">
      <c r="A86" s="144" t="s">
        <v>33</v>
      </c>
      <c r="B86" s="136" t="s">
        <v>34</v>
      </c>
      <c r="C86" s="138" t="s">
        <v>536</v>
      </c>
      <c r="AH86" s="2"/>
    </row>
    <row r="87" spans="1:34">
      <c r="A87" s="144" t="s">
        <v>35</v>
      </c>
      <c r="B87" s="136" t="s">
        <v>36</v>
      </c>
      <c r="C87" s="138" t="s">
        <v>536</v>
      </c>
      <c r="AH87" s="2"/>
    </row>
    <row r="88" spans="1:34">
      <c r="A88" s="144" t="s">
        <v>37</v>
      </c>
      <c r="B88" s="136" t="s">
        <v>38</v>
      </c>
      <c r="C88" s="138" t="s">
        <v>536</v>
      </c>
      <c r="AH88" s="2"/>
    </row>
    <row r="89" spans="1:34">
      <c r="A89" s="144" t="s">
        <v>39</v>
      </c>
      <c r="B89" s="136" t="s">
        <v>40</v>
      </c>
      <c r="C89" s="138" t="s">
        <v>536</v>
      </c>
      <c r="AH89" s="2"/>
    </row>
    <row r="90" spans="1:34">
      <c r="A90" s="144" t="s">
        <v>41</v>
      </c>
      <c r="B90" s="136" t="s">
        <v>42</v>
      </c>
      <c r="C90" s="138" t="s">
        <v>536</v>
      </c>
      <c r="AH90" s="2"/>
    </row>
    <row r="91" spans="1:34">
      <c r="A91" s="144" t="s">
        <v>43</v>
      </c>
      <c r="B91" s="136" t="s">
        <v>44</v>
      </c>
      <c r="C91" s="138" t="s">
        <v>536</v>
      </c>
      <c r="AH91" s="2"/>
    </row>
    <row r="92" spans="1:34">
      <c r="A92" s="144" t="s">
        <v>45</v>
      </c>
      <c r="B92" s="136" t="s">
        <v>46</v>
      </c>
      <c r="C92" s="138" t="s">
        <v>536</v>
      </c>
      <c r="AH92" s="2"/>
    </row>
    <row r="93" spans="1:34">
      <c r="A93" s="144" t="s">
        <v>539</v>
      </c>
      <c r="B93" s="136" t="s">
        <v>47</v>
      </c>
      <c r="C93" s="138" t="s">
        <v>536</v>
      </c>
      <c r="AH93" s="2"/>
    </row>
    <row r="94" spans="1:34">
      <c r="A94" s="144" t="s">
        <v>48</v>
      </c>
      <c r="B94" s="136" t="s">
        <v>49</v>
      </c>
      <c r="C94" s="138" t="s">
        <v>536</v>
      </c>
      <c r="AH94" s="2"/>
    </row>
    <row r="95" spans="1:34">
      <c r="A95" s="144" t="s">
        <v>50</v>
      </c>
      <c r="B95" s="136" t="s">
        <v>51</v>
      </c>
      <c r="C95" s="138" t="s">
        <v>536</v>
      </c>
      <c r="AH95" s="2"/>
    </row>
    <row r="96" spans="1:34">
      <c r="A96" s="144" t="s">
        <v>52</v>
      </c>
      <c r="B96" s="136" t="s">
        <v>53</v>
      </c>
      <c r="C96" s="138" t="s">
        <v>536</v>
      </c>
      <c r="AH96" s="2"/>
    </row>
    <row r="97" spans="1:34">
      <c r="A97" s="46" t="s">
        <v>540</v>
      </c>
      <c r="B97" s="134" t="s">
        <v>54</v>
      </c>
      <c r="C97" s="134" t="s">
        <v>541</v>
      </c>
      <c r="AH97" s="2"/>
    </row>
    <row r="98" spans="1:34">
      <c r="A98" s="46" t="s">
        <v>542</v>
      </c>
      <c r="B98" s="134" t="s">
        <v>55</v>
      </c>
      <c r="C98" s="134" t="s">
        <v>541</v>
      </c>
      <c r="AH98" s="2"/>
    </row>
    <row r="99" spans="1:34">
      <c r="A99" s="46" t="s">
        <v>543</v>
      </c>
      <c r="B99" s="134" t="s">
        <v>56</v>
      </c>
      <c r="C99" s="134" t="s">
        <v>541</v>
      </c>
      <c r="AH99" s="2"/>
    </row>
    <row r="100" spans="1:34">
      <c r="A100" s="46" t="s">
        <v>544</v>
      </c>
      <c r="B100" s="134" t="s">
        <v>57</v>
      </c>
      <c r="C100" s="134" t="s">
        <v>541</v>
      </c>
      <c r="AH100" s="2"/>
    </row>
    <row r="101" spans="1:34">
      <c r="A101" s="46" t="s">
        <v>545</v>
      </c>
      <c r="B101" s="134" t="s">
        <v>58</v>
      </c>
      <c r="C101" s="134" t="s">
        <v>541</v>
      </c>
      <c r="AH101" s="2"/>
    </row>
    <row r="102" spans="1:34">
      <c r="A102" s="46" t="s">
        <v>546</v>
      </c>
      <c r="B102" s="134" t="s">
        <v>59</v>
      </c>
      <c r="C102" s="134" t="s">
        <v>541</v>
      </c>
      <c r="AH102" s="2"/>
    </row>
    <row r="103" spans="1:34">
      <c r="A103" s="46" t="s">
        <v>547</v>
      </c>
      <c r="B103" s="134" t="s">
        <v>60</v>
      </c>
      <c r="C103" s="134" t="s">
        <v>541</v>
      </c>
      <c r="AH103" s="2"/>
    </row>
    <row r="104" spans="1:34">
      <c r="A104" s="46" t="s">
        <v>548</v>
      </c>
      <c r="B104" s="134" t="s">
        <v>61</v>
      </c>
      <c r="C104" s="134" t="s">
        <v>541</v>
      </c>
      <c r="AH104" s="2"/>
    </row>
    <row r="105" spans="1:34">
      <c r="A105" s="46" t="s">
        <v>63</v>
      </c>
      <c r="B105" s="134" t="s">
        <v>64</v>
      </c>
      <c r="C105" s="134" t="s">
        <v>541</v>
      </c>
      <c r="AH105" s="2"/>
    </row>
    <row r="106" spans="1:34">
      <c r="A106" s="46" t="s">
        <v>65</v>
      </c>
      <c r="B106" s="134" t="s">
        <v>66</v>
      </c>
      <c r="C106" s="134" t="s">
        <v>541</v>
      </c>
      <c r="AH106" s="2"/>
    </row>
    <row r="107" spans="1:34">
      <c r="A107" s="46" t="s">
        <v>67</v>
      </c>
      <c r="B107" s="134" t="s">
        <v>68</v>
      </c>
      <c r="C107" s="134" t="s">
        <v>541</v>
      </c>
      <c r="AH107" s="2"/>
    </row>
    <row r="108" spans="1:34">
      <c r="A108" s="46" t="s">
        <v>549</v>
      </c>
      <c r="B108" s="134" t="s">
        <v>69</v>
      </c>
      <c r="C108" s="134" t="s">
        <v>541</v>
      </c>
      <c r="AH108" s="2"/>
    </row>
    <row r="109" spans="1:34">
      <c r="A109" s="46" t="s">
        <v>550</v>
      </c>
      <c r="B109" s="134" t="s">
        <v>551</v>
      </c>
      <c r="C109" s="134" t="s">
        <v>541</v>
      </c>
      <c r="AH109" s="2"/>
    </row>
    <row r="110" spans="1:34">
      <c r="A110" s="46" t="s">
        <v>552</v>
      </c>
      <c r="B110" s="134" t="s">
        <v>553</v>
      </c>
      <c r="C110" s="134" t="s">
        <v>541</v>
      </c>
      <c r="AH110" s="2"/>
    </row>
    <row r="111" spans="1:34">
      <c r="A111" s="144" t="s">
        <v>554</v>
      </c>
      <c r="B111" s="136" t="s">
        <v>70</v>
      </c>
      <c r="C111" s="136" t="s">
        <v>555</v>
      </c>
      <c r="AH111" s="2"/>
    </row>
    <row r="112" spans="1:34">
      <c r="A112" s="144" t="s">
        <v>556</v>
      </c>
      <c r="B112" s="136" t="s">
        <v>71</v>
      </c>
      <c r="C112" s="136" t="s">
        <v>555</v>
      </c>
      <c r="AH112" s="2"/>
    </row>
    <row r="113" spans="1:34">
      <c r="A113" s="144" t="s">
        <v>557</v>
      </c>
      <c r="B113" s="136" t="s">
        <v>72</v>
      </c>
      <c r="C113" s="136" t="s">
        <v>555</v>
      </c>
      <c r="AH113" s="2"/>
    </row>
    <row r="114" spans="1:34">
      <c r="A114" s="144" t="s">
        <v>558</v>
      </c>
      <c r="B114" s="136" t="s">
        <v>73</v>
      </c>
      <c r="C114" s="136" t="s">
        <v>555</v>
      </c>
      <c r="AH114" s="2"/>
    </row>
    <row r="115" spans="1:34">
      <c r="A115" s="144" t="s">
        <v>559</v>
      </c>
      <c r="B115" s="136" t="s">
        <v>560</v>
      </c>
      <c r="C115" s="136" t="s">
        <v>555</v>
      </c>
      <c r="AH115" s="2"/>
    </row>
    <row r="116" spans="1:34">
      <c r="A116" s="144" t="s">
        <v>561</v>
      </c>
      <c r="B116" s="136" t="s">
        <v>74</v>
      </c>
      <c r="C116" s="136" t="s">
        <v>555</v>
      </c>
      <c r="AH116" s="2"/>
    </row>
    <row r="117" spans="1:34">
      <c r="A117" s="144" t="s">
        <v>562</v>
      </c>
      <c r="B117" s="136" t="s">
        <v>75</v>
      </c>
      <c r="C117" s="136" t="s">
        <v>555</v>
      </c>
      <c r="AH117" s="2"/>
    </row>
    <row r="118" spans="1:34">
      <c r="A118" s="144" t="s">
        <v>76</v>
      </c>
      <c r="B118" s="145" t="s">
        <v>77</v>
      </c>
      <c r="C118" s="136" t="s">
        <v>555</v>
      </c>
      <c r="AH118" s="2"/>
    </row>
    <row r="119" spans="1:34">
      <c r="A119" s="144" t="s">
        <v>589</v>
      </c>
      <c r="B119" s="136" t="s">
        <v>78</v>
      </c>
      <c r="C119" s="136" t="s">
        <v>555</v>
      </c>
      <c r="AH119" s="2"/>
    </row>
    <row r="120" spans="1:34">
      <c r="A120" s="46" t="s">
        <v>563</v>
      </c>
      <c r="B120" s="134" t="s">
        <v>79</v>
      </c>
      <c r="C120" s="137" t="s">
        <v>564</v>
      </c>
      <c r="AH120" s="2"/>
    </row>
    <row r="121" spans="1:34">
      <c r="A121" s="46" t="s">
        <v>80</v>
      </c>
      <c r="B121" s="134" t="s">
        <v>81</v>
      </c>
      <c r="C121" s="137" t="s">
        <v>564</v>
      </c>
      <c r="AH121" s="2"/>
    </row>
    <row r="122" spans="1:34">
      <c r="A122" s="46" t="s">
        <v>82</v>
      </c>
      <c r="B122" s="134" t="s">
        <v>83</v>
      </c>
      <c r="C122" s="137" t="s">
        <v>564</v>
      </c>
      <c r="AH122" s="2"/>
    </row>
    <row r="123" spans="1:34">
      <c r="A123" s="46" t="s">
        <v>84</v>
      </c>
      <c r="B123" s="134" t="s">
        <v>85</v>
      </c>
      <c r="C123" s="137" t="s">
        <v>564</v>
      </c>
      <c r="AH123" s="2"/>
    </row>
    <row r="124" spans="1:34">
      <c r="A124" s="46" t="s">
        <v>565</v>
      </c>
      <c r="B124" s="134" t="s">
        <v>86</v>
      </c>
      <c r="C124" s="137" t="s">
        <v>564</v>
      </c>
      <c r="AH124" s="2"/>
    </row>
    <row r="125" spans="1:34">
      <c r="A125" s="46" t="s">
        <v>584</v>
      </c>
      <c r="B125" s="134" t="s">
        <v>87</v>
      </c>
      <c r="C125" s="137" t="s">
        <v>564</v>
      </c>
      <c r="AH125" s="2"/>
    </row>
    <row r="126" spans="1:34">
      <c r="A126" s="144" t="s">
        <v>566</v>
      </c>
      <c r="B126" s="136" t="s">
        <v>88</v>
      </c>
      <c r="C126" s="137" t="s">
        <v>564</v>
      </c>
      <c r="AH126" s="2"/>
    </row>
    <row r="127" spans="1:34">
      <c r="A127" s="144" t="s">
        <v>89</v>
      </c>
      <c r="B127" s="136" t="s">
        <v>90</v>
      </c>
      <c r="C127" s="137" t="s">
        <v>564</v>
      </c>
      <c r="AH127" s="2"/>
    </row>
    <row r="128" spans="1:34">
      <c r="A128" s="144" t="s">
        <v>567</v>
      </c>
      <c r="B128" s="136" t="s">
        <v>91</v>
      </c>
      <c r="C128" s="137" t="s">
        <v>564</v>
      </c>
      <c r="AH128" s="2"/>
    </row>
    <row r="129" spans="1:34">
      <c r="A129" s="144" t="s">
        <v>568</v>
      </c>
      <c r="B129" s="136" t="s">
        <v>92</v>
      </c>
      <c r="C129" s="137" t="s">
        <v>564</v>
      </c>
      <c r="AH129" s="2"/>
    </row>
    <row r="130" spans="1:34">
      <c r="A130" s="144" t="s">
        <v>93</v>
      </c>
      <c r="B130" s="136" t="s">
        <v>94</v>
      </c>
      <c r="C130" s="137" t="s">
        <v>564</v>
      </c>
      <c r="AH130" s="2"/>
    </row>
    <row r="131" spans="1:34">
      <c r="A131" s="144" t="s">
        <v>569</v>
      </c>
      <c r="B131" s="136" t="s">
        <v>95</v>
      </c>
      <c r="C131" s="137" t="s">
        <v>564</v>
      </c>
      <c r="AH131" s="2"/>
    </row>
    <row r="132" spans="1:34">
      <c r="A132" s="46" t="s">
        <v>96</v>
      </c>
      <c r="B132" s="134" t="s">
        <v>97</v>
      </c>
      <c r="C132" s="137" t="s">
        <v>564</v>
      </c>
      <c r="AH132" s="2"/>
    </row>
    <row r="133" spans="1:34">
      <c r="A133" s="46" t="s">
        <v>98</v>
      </c>
      <c r="B133" s="134" t="s">
        <v>99</v>
      </c>
      <c r="C133" s="137" t="s">
        <v>564</v>
      </c>
      <c r="AH133" s="2"/>
    </row>
    <row r="134" spans="1:34">
      <c r="A134" s="46" t="s">
        <v>100</v>
      </c>
      <c r="B134" s="134" t="s">
        <v>101</v>
      </c>
      <c r="C134" s="137" t="s">
        <v>564</v>
      </c>
      <c r="AH134" s="2"/>
    </row>
    <row r="135" spans="1:34">
      <c r="A135" s="46" t="s">
        <v>102</v>
      </c>
      <c r="B135" s="134" t="s">
        <v>103</v>
      </c>
      <c r="C135" s="137" t="s">
        <v>564</v>
      </c>
      <c r="AH135" s="2"/>
    </row>
    <row r="136" spans="1:34">
      <c r="A136" s="46" t="s">
        <v>104</v>
      </c>
      <c r="B136" s="134" t="s">
        <v>105</v>
      </c>
      <c r="C136" s="137" t="s">
        <v>564</v>
      </c>
      <c r="AH136" s="2"/>
    </row>
    <row r="137" spans="1:34">
      <c r="A137" s="46" t="s">
        <v>570</v>
      </c>
      <c r="B137" s="134" t="s">
        <v>106</v>
      </c>
      <c r="C137" s="137" t="s">
        <v>564</v>
      </c>
      <c r="AH137" s="2"/>
    </row>
    <row r="138" spans="1:34">
      <c r="A138" s="144" t="s">
        <v>571</v>
      </c>
      <c r="B138" s="136" t="s">
        <v>107</v>
      </c>
      <c r="C138" s="137" t="s">
        <v>564</v>
      </c>
      <c r="AH138" s="2"/>
    </row>
    <row r="139" spans="1:34">
      <c r="A139" s="144" t="s">
        <v>108</v>
      </c>
      <c r="B139" s="136" t="s">
        <v>109</v>
      </c>
      <c r="C139" s="137" t="s">
        <v>564</v>
      </c>
      <c r="AH139" s="2"/>
    </row>
    <row r="140" spans="1:34">
      <c r="A140" s="144" t="s">
        <v>110</v>
      </c>
      <c r="B140" s="136" t="s">
        <v>111</v>
      </c>
      <c r="C140" s="137" t="s">
        <v>564</v>
      </c>
      <c r="AH140" s="2"/>
    </row>
    <row r="141" spans="1:34">
      <c r="A141" s="144" t="s">
        <v>112</v>
      </c>
      <c r="B141" s="136" t="s">
        <v>113</v>
      </c>
      <c r="C141" s="137" t="s">
        <v>564</v>
      </c>
      <c r="AH141" s="2"/>
    </row>
    <row r="142" spans="1:34">
      <c r="A142" s="144" t="s">
        <v>114</v>
      </c>
      <c r="B142" s="136" t="s">
        <v>115</v>
      </c>
      <c r="C142" s="137" t="s">
        <v>564</v>
      </c>
      <c r="AH142" s="2"/>
    </row>
    <row r="143" spans="1:34">
      <c r="A143" s="144" t="s">
        <v>585</v>
      </c>
      <c r="B143" s="136" t="s">
        <v>116</v>
      </c>
      <c r="C143" s="137" t="s">
        <v>564</v>
      </c>
      <c r="AH143" s="2"/>
    </row>
    <row r="144" spans="1:34">
      <c r="A144" s="46" t="s">
        <v>117</v>
      </c>
      <c r="B144" s="134" t="s">
        <v>118</v>
      </c>
      <c r="C144" s="133" t="s">
        <v>572</v>
      </c>
      <c r="AH144" s="2"/>
    </row>
    <row r="145" spans="1:34">
      <c r="A145" s="46" t="s">
        <v>119</v>
      </c>
      <c r="B145" s="134" t="s">
        <v>120</v>
      </c>
      <c r="C145" s="133" t="s">
        <v>572</v>
      </c>
      <c r="AH145" s="2"/>
    </row>
    <row r="146" spans="1:34">
      <c r="A146" s="46" t="s">
        <v>121</v>
      </c>
      <c r="B146" s="134" t="s">
        <v>573</v>
      </c>
      <c r="C146" s="133" t="s">
        <v>572</v>
      </c>
      <c r="AH146" s="2"/>
    </row>
    <row r="147" spans="1:34">
      <c r="A147" s="46" t="s">
        <v>574</v>
      </c>
      <c r="B147" s="134" t="s">
        <v>575</v>
      </c>
      <c r="C147" s="133" t="s">
        <v>572</v>
      </c>
      <c r="AH147" s="2"/>
    </row>
    <row r="148" spans="1:34">
      <c r="A148" s="46" t="s">
        <v>122</v>
      </c>
      <c r="B148" s="134" t="s">
        <v>123</v>
      </c>
      <c r="C148" s="133" t="s">
        <v>572</v>
      </c>
      <c r="AH148" s="2"/>
    </row>
    <row r="149" spans="1:34">
      <c r="A149" s="46" t="s">
        <v>124</v>
      </c>
      <c r="B149" s="134" t="s">
        <v>576</v>
      </c>
      <c r="C149" s="133" t="s">
        <v>572</v>
      </c>
      <c r="AH149" s="2"/>
    </row>
    <row r="150" spans="1:34">
      <c r="A150" s="46" t="s">
        <v>125</v>
      </c>
      <c r="B150" s="134" t="s">
        <v>126</v>
      </c>
      <c r="C150" s="133" t="s">
        <v>572</v>
      </c>
      <c r="AH150" s="2"/>
    </row>
    <row r="151" spans="1:34">
      <c r="A151" s="46" t="s">
        <v>127</v>
      </c>
      <c r="B151" s="134" t="s">
        <v>128</v>
      </c>
      <c r="C151" s="133" t="s">
        <v>572</v>
      </c>
      <c r="AH151" s="2"/>
    </row>
    <row r="152" spans="1:34">
      <c r="A152" s="46" t="s">
        <v>129</v>
      </c>
      <c r="B152" s="134" t="s">
        <v>130</v>
      </c>
      <c r="C152" s="133" t="s">
        <v>572</v>
      </c>
      <c r="AH152" s="2"/>
    </row>
    <row r="153" spans="1:34">
      <c r="A153" s="46" t="s">
        <v>131</v>
      </c>
      <c r="B153" s="134" t="s">
        <v>132</v>
      </c>
      <c r="C153" s="133" t="s">
        <v>572</v>
      </c>
      <c r="AH153" s="2"/>
    </row>
    <row r="154" spans="1:34">
      <c r="A154" s="46" t="s">
        <v>133</v>
      </c>
      <c r="B154" s="134" t="s">
        <v>134</v>
      </c>
      <c r="C154" s="133" t="s">
        <v>572</v>
      </c>
      <c r="AH154" s="2"/>
    </row>
    <row r="155" spans="1:34">
      <c r="A155" s="46" t="s">
        <v>135</v>
      </c>
      <c r="B155" s="134" t="s">
        <v>577</v>
      </c>
      <c r="C155" s="133" t="s">
        <v>572</v>
      </c>
      <c r="AH155" s="2"/>
    </row>
    <row r="156" spans="1:34">
      <c r="A156" s="46" t="s">
        <v>136</v>
      </c>
      <c r="B156" s="134" t="s">
        <v>578</v>
      </c>
      <c r="C156" s="133" t="s">
        <v>572</v>
      </c>
      <c r="AH156" s="2"/>
    </row>
    <row r="157" spans="1:34">
      <c r="A157" s="46" t="s">
        <v>137</v>
      </c>
      <c r="B157" s="134" t="s">
        <v>138</v>
      </c>
      <c r="C157" s="133" t="s">
        <v>572</v>
      </c>
      <c r="AH157" s="2"/>
    </row>
    <row r="158" spans="1:34">
      <c r="A158" s="46" t="s">
        <v>139</v>
      </c>
      <c r="B158" s="134" t="s">
        <v>140</v>
      </c>
      <c r="C158" s="133" t="s">
        <v>572</v>
      </c>
      <c r="AH158" s="2"/>
    </row>
    <row r="159" spans="1:34">
      <c r="A159" s="46" t="s">
        <v>141</v>
      </c>
      <c r="B159" s="134" t="s">
        <v>142</v>
      </c>
      <c r="C159" s="133" t="s">
        <v>572</v>
      </c>
      <c r="AH159" s="2"/>
    </row>
    <row r="160" spans="1:34">
      <c r="A160" s="46" t="s">
        <v>143</v>
      </c>
      <c r="B160" s="134" t="s">
        <v>144</v>
      </c>
      <c r="C160" s="133" t="s">
        <v>572</v>
      </c>
      <c r="AH160" s="2"/>
    </row>
    <row r="161" spans="1:34">
      <c r="A161" s="46" t="s">
        <v>579</v>
      </c>
      <c r="B161" s="146" t="s">
        <v>580</v>
      </c>
      <c r="C161" s="133" t="s">
        <v>572</v>
      </c>
      <c r="AH161" s="2"/>
    </row>
    <row r="162" spans="1:34">
      <c r="A162" s="46" t="s">
        <v>145</v>
      </c>
      <c r="B162" s="134" t="s">
        <v>146</v>
      </c>
      <c r="C162" s="133" t="s">
        <v>572</v>
      </c>
      <c r="AH162" s="2"/>
    </row>
    <row r="163" spans="1:34">
      <c r="A163" s="46" t="s">
        <v>581</v>
      </c>
      <c r="B163" s="134" t="s">
        <v>147</v>
      </c>
      <c r="C163" s="133" t="s">
        <v>572</v>
      </c>
      <c r="AH163" s="2"/>
    </row>
    <row r="164" spans="1:34">
      <c r="A164" s="46" t="s">
        <v>148</v>
      </c>
      <c r="B164" s="134" t="s">
        <v>149</v>
      </c>
      <c r="C164" s="133" t="s">
        <v>572</v>
      </c>
      <c r="AH164" s="2"/>
    </row>
    <row r="165" spans="1:34">
      <c r="A165" s="46" t="s">
        <v>150</v>
      </c>
      <c r="B165" s="134" t="s">
        <v>151</v>
      </c>
      <c r="C165" s="133" t="s">
        <v>572</v>
      </c>
      <c r="AH165" s="2"/>
    </row>
    <row r="166" spans="1:34">
      <c r="A166" s="46" t="s">
        <v>152</v>
      </c>
      <c r="B166" s="134" t="s">
        <v>153</v>
      </c>
      <c r="C166" s="133" t="s">
        <v>572</v>
      </c>
      <c r="AH166" s="2"/>
    </row>
    <row r="167" spans="1:34">
      <c r="A167" s="46" t="s">
        <v>154</v>
      </c>
      <c r="B167" s="134" t="s">
        <v>155</v>
      </c>
      <c r="C167" s="133" t="s">
        <v>572</v>
      </c>
      <c r="AH167" s="2"/>
    </row>
    <row r="168" spans="1:34">
      <c r="A168" s="46" t="s">
        <v>156</v>
      </c>
      <c r="B168" s="134" t="s">
        <v>157</v>
      </c>
      <c r="C168" s="133" t="s">
        <v>572</v>
      </c>
      <c r="AH168" s="2"/>
    </row>
    <row r="169" spans="1:34">
      <c r="A169" s="46" t="s">
        <v>158</v>
      </c>
      <c r="B169" s="134" t="s">
        <v>159</v>
      </c>
      <c r="C169" s="133" t="s">
        <v>572</v>
      </c>
      <c r="AH169" s="2"/>
    </row>
    <row r="170" spans="1:34">
      <c r="A170" s="46" t="s">
        <v>160</v>
      </c>
      <c r="B170" s="134" t="s">
        <v>161</v>
      </c>
      <c r="C170" s="133" t="s">
        <v>572</v>
      </c>
      <c r="AH170" s="2"/>
    </row>
    <row r="171" spans="1:34">
      <c r="A171" s="46" t="s">
        <v>162</v>
      </c>
      <c r="B171" s="134" t="s">
        <v>163</v>
      </c>
      <c r="C171" s="133" t="s">
        <v>572</v>
      </c>
      <c r="AH171" s="2"/>
    </row>
    <row r="172" spans="1:34">
      <c r="A172" s="46" t="s">
        <v>164</v>
      </c>
      <c r="B172" s="134" t="s">
        <v>165</v>
      </c>
      <c r="C172" s="133" t="s">
        <v>572</v>
      </c>
      <c r="AH172" s="2"/>
    </row>
    <row r="173" spans="1:34">
      <c r="A173" s="46" t="s">
        <v>166</v>
      </c>
      <c r="B173" s="134" t="s">
        <v>167</v>
      </c>
      <c r="C173" s="133" t="s">
        <v>572</v>
      </c>
      <c r="AH173" s="2"/>
    </row>
    <row r="174" spans="1:34">
      <c r="A174" s="46" t="s">
        <v>168</v>
      </c>
      <c r="B174" s="134" t="s">
        <v>169</v>
      </c>
      <c r="C174" s="133" t="s">
        <v>572</v>
      </c>
      <c r="AH174" s="2"/>
    </row>
    <row r="175" spans="1:34">
      <c r="A175" s="46" t="s">
        <v>170</v>
      </c>
      <c r="B175" s="134" t="s">
        <v>171</v>
      </c>
      <c r="C175" s="133" t="s">
        <v>572</v>
      </c>
      <c r="AH175" s="2"/>
    </row>
    <row r="176" spans="1:34">
      <c r="A176" s="46" t="s">
        <v>172</v>
      </c>
      <c r="B176" s="146" t="s">
        <v>173</v>
      </c>
      <c r="C176" s="133" t="s">
        <v>572</v>
      </c>
      <c r="AH176" s="2"/>
    </row>
    <row r="177" spans="1:34">
      <c r="A177" s="46" t="s">
        <v>174</v>
      </c>
      <c r="B177" s="134" t="s">
        <v>175</v>
      </c>
      <c r="C177" s="133" t="s">
        <v>572</v>
      </c>
      <c r="AH177" s="2"/>
    </row>
    <row r="178" spans="1:34">
      <c r="A178" s="46" t="s">
        <v>176</v>
      </c>
      <c r="B178" s="134" t="s">
        <v>177</v>
      </c>
      <c r="C178" s="133" t="s">
        <v>572</v>
      </c>
      <c r="AH178" s="2"/>
    </row>
    <row r="179" spans="1:34">
      <c r="A179" s="46" t="s">
        <v>178</v>
      </c>
      <c r="B179" s="134" t="s">
        <v>179</v>
      </c>
      <c r="C179" s="133" t="s">
        <v>572</v>
      </c>
      <c r="AH179" s="2"/>
    </row>
    <row r="180" spans="1:34">
      <c r="A180" s="46" t="s">
        <v>586</v>
      </c>
      <c r="B180" s="134" t="s">
        <v>180</v>
      </c>
      <c r="C180" s="133" t="s">
        <v>572</v>
      </c>
    </row>
    <row r="181" spans="1:34">
      <c r="A181" s="46" t="s">
        <v>181</v>
      </c>
      <c r="B181" s="134" t="s">
        <v>182</v>
      </c>
      <c r="C181" s="133" t="s">
        <v>572</v>
      </c>
    </row>
    <row r="182" spans="1:34">
      <c r="A182" s="46" t="s">
        <v>183</v>
      </c>
      <c r="B182" s="134" t="s">
        <v>184</v>
      </c>
      <c r="C182" s="133" t="s">
        <v>572</v>
      </c>
    </row>
    <row r="183" spans="1:34">
      <c r="A183" s="46" t="s">
        <v>185</v>
      </c>
      <c r="B183" s="134" t="s">
        <v>186</v>
      </c>
      <c r="C183" s="133" t="s">
        <v>572</v>
      </c>
    </row>
    <row r="184" spans="1:34">
      <c r="A184" s="46" t="s">
        <v>187</v>
      </c>
      <c r="B184" s="134" t="s">
        <v>188</v>
      </c>
      <c r="C184" s="133" t="s">
        <v>572</v>
      </c>
    </row>
    <row r="185" spans="1:34">
      <c r="A185" s="46" t="s">
        <v>587</v>
      </c>
      <c r="B185" s="134" t="s">
        <v>189</v>
      </c>
      <c r="C185" s="133" t="s">
        <v>572</v>
      </c>
    </row>
    <row r="186" spans="1:34">
      <c r="A186" s="46" t="s">
        <v>588</v>
      </c>
      <c r="B186" s="134" t="s">
        <v>190</v>
      </c>
      <c r="C186" s="133" t="s">
        <v>572</v>
      </c>
    </row>
    <row r="187" spans="1:34">
      <c r="A187" s="132" t="s">
        <v>582</v>
      </c>
      <c r="B187" s="133" t="s">
        <v>583</v>
      </c>
      <c r="C187" s="133" t="s">
        <v>572</v>
      </c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H77"/>
  <sheetViews>
    <sheetView zoomScaleNormal="100" workbookViewId="0">
      <pane ySplit="7" topLeftCell="A8" activePane="bottomLeft" state="frozen"/>
      <selection activeCell="K11" sqref="K11"/>
      <selection pane="bottomLeft" activeCell="K11" sqref="K11"/>
    </sheetView>
  </sheetViews>
  <sheetFormatPr defaultColWidth="4.875" defaultRowHeight="13.5" customHeight="1"/>
  <cols>
    <col min="1" max="1" width="4.875" style="53" customWidth="1"/>
    <col min="2" max="15" width="2.875" style="53" customWidth="1"/>
    <col min="16" max="16" width="4.125" style="53" customWidth="1"/>
    <col min="17" max="17" width="4.875" style="53" customWidth="1"/>
    <col min="18" max="31" width="2.875" style="53" customWidth="1"/>
    <col min="32" max="32" width="4.875" style="53" customWidth="1"/>
    <col min="33" max="33" width="4.875" style="54" customWidth="1"/>
    <col min="34" max="16384" width="4.875" style="53"/>
  </cols>
  <sheetData>
    <row r="1" spans="1:33" ht="14.25" customHeight="1">
      <c r="A1" s="1112" t="s">
        <v>371</v>
      </c>
      <c r="B1" s="1112"/>
      <c r="C1" s="1112"/>
      <c r="D1" s="1112"/>
      <c r="E1" s="1112"/>
      <c r="F1" s="1112"/>
      <c r="G1" s="1112"/>
      <c r="H1" s="1112"/>
      <c r="I1" s="1112"/>
      <c r="J1" s="1112"/>
      <c r="K1" s="1112"/>
      <c r="L1" s="1112"/>
      <c r="M1" s="1112"/>
      <c r="N1" s="1112"/>
      <c r="O1" s="1112"/>
      <c r="P1" s="1112"/>
      <c r="Q1" s="1112"/>
      <c r="R1" s="1112"/>
      <c r="S1" s="1112"/>
      <c r="T1" s="1112"/>
      <c r="U1" s="1112"/>
      <c r="V1" s="1112"/>
      <c r="W1" s="1112"/>
      <c r="X1" s="1112"/>
      <c r="Y1" s="1112"/>
      <c r="Z1" s="1112"/>
      <c r="AA1" s="1112"/>
      <c r="AB1" s="1112"/>
      <c r="AC1" s="1112"/>
      <c r="AD1" s="1112"/>
      <c r="AE1" s="52"/>
    </row>
    <row r="2" spans="1:33" ht="14.25" customHeight="1">
      <c r="A2" s="1113" t="s">
        <v>372</v>
      </c>
      <c r="B2" s="1113"/>
      <c r="C2" s="1113"/>
      <c r="D2" s="1113"/>
      <c r="E2" s="1113"/>
      <c r="F2" s="1113"/>
      <c r="G2" s="1113"/>
      <c r="H2" s="1113"/>
      <c r="I2" s="1113"/>
      <c r="J2" s="1113"/>
      <c r="K2" s="1113"/>
      <c r="L2" s="1113"/>
      <c r="M2" s="1113"/>
      <c r="N2" s="1113"/>
      <c r="O2" s="1113"/>
      <c r="P2" s="1113"/>
      <c r="Q2" s="1113"/>
      <c r="R2" s="1113"/>
      <c r="S2" s="1113"/>
      <c r="T2" s="1113"/>
      <c r="U2" s="1113"/>
      <c r="V2" s="1113"/>
      <c r="W2" s="1113"/>
      <c r="X2" s="1113"/>
      <c r="Y2" s="1113"/>
      <c r="Z2" s="1113"/>
      <c r="AA2" s="1113"/>
      <c r="AB2" s="1113"/>
      <c r="AC2" s="1113"/>
      <c r="AD2" s="1113"/>
      <c r="AE2" s="55"/>
    </row>
    <row r="3" spans="1:33" ht="14.25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E3" s="56"/>
    </row>
    <row r="4" spans="1:33" ht="14.25" customHeight="1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AE4" s="56"/>
    </row>
    <row r="5" spans="1:33" ht="14.25" customHeight="1" thickBot="1">
      <c r="A5" s="57"/>
      <c r="B5" s="1114" t="s">
        <v>373</v>
      </c>
      <c r="C5" s="1114"/>
      <c r="D5" s="1114"/>
      <c r="E5" s="58"/>
      <c r="F5" s="59"/>
      <c r="G5" s="59"/>
      <c r="H5" s="1116" t="s">
        <v>374</v>
      </c>
      <c r="I5" s="1116"/>
      <c r="J5" s="1116"/>
      <c r="K5" s="60"/>
      <c r="L5" s="61"/>
      <c r="M5" s="61"/>
      <c r="N5" s="62"/>
      <c r="O5" s="62"/>
      <c r="P5" s="62"/>
      <c r="R5" s="1117" t="s">
        <v>375</v>
      </c>
      <c r="S5" s="1117"/>
      <c r="T5" s="1117"/>
      <c r="U5" s="1117"/>
      <c r="V5" s="1117"/>
      <c r="W5" s="1117"/>
      <c r="X5" s="1117"/>
      <c r="Y5" s="1117"/>
      <c r="Z5" s="1117"/>
      <c r="AA5" s="1117"/>
      <c r="AB5" s="1117"/>
      <c r="AC5" s="1117"/>
      <c r="AD5" s="1117"/>
      <c r="AE5" s="1117"/>
      <c r="AF5" s="63"/>
      <c r="AG5" s="53"/>
    </row>
    <row r="6" spans="1:33" s="68" customFormat="1" ht="14.25" customHeight="1">
      <c r="A6" s="64" t="s">
        <v>376</v>
      </c>
      <c r="B6" s="1109" t="s">
        <v>377</v>
      </c>
      <c r="C6" s="1111"/>
      <c r="D6" s="1109" t="s">
        <v>378</v>
      </c>
      <c r="E6" s="1111"/>
      <c r="F6" s="1109" t="s">
        <v>379</v>
      </c>
      <c r="G6" s="1111"/>
      <c r="H6" s="1109" t="s">
        <v>380</v>
      </c>
      <c r="I6" s="1111"/>
      <c r="J6" s="1109" t="s">
        <v>381</v>
      </c>
      <c r="K6" s="1111"/>
      <c r="L6" s="1109" t="s">
        <v>382</v>
      </c>
      <c r="M6" s="1111"/>
      <c r="N6" s="1109" t="s">
        <v>383</v>
      </c>
      <c r="O6" s="1110"/>
      <c r="P6" s="65"/>
      <c r="Q6" s="66" t="s">
        <v>376</v>
      </c>
      <c r="R6" s="1109" t="s">
        <v>377</v>
      </c>
      <c r="S6" s="1111"/>
      <c r="T6" s="1109" t="s">
        <v>378</v>
      </c>
      <c r="U6" s="1111"/>
      <c r="V6" s="1109" t="s">
        <v>379</v>
      </c>
      <c r="W6" s="1111"/>
      <c r="X6" s="1109" t="s">
        <v>380</v>
      </c>
      <c r="Y6" s="1111"/>
      <c r="Z6" s="1109" t="s">
        <v>381</v>
      </c>
      <c r="AA6" s="1111"/>
      <c r="AB6" s="1109" t="s">
        <v>382</v>
      </c>
      <c r="AC6" s="1111"/>
      <c r="AD6" s="1109" t="s">
        <v>383</v>
      </c>
      <c r="AE6" s="1110"/>
      <c r="AF6" s="67"/>
      <c r="AG6" s="67"/>
    </row>
    <row r="7" spans="1:33" s="68" customFormat="1" ht="14.25" customHeight="1" thickBot="1">
      <c r="A7" s="69"/>
      <c r="B7" s="1118" t="s">
        <v>377</v>
      </c>
      <c r="C7" s="1119"/>
      <c r="D7" s="1118" t="s">
        <v>384</v>
      </c>
      <c r="E7" s="1119"/>
      <c r="F7" s="1118" t="s">
        <v>385</v>
      </c>
      <c r="G7" s="1119"/>
      <c r="H7" s="1118" t="s">
        <v>386</v>
      </c>
      <c r="I7" s="1119"/>
      <c r="J7" s="1118" t="s">
        <v>387</v>
      </c>
      <c r="K7" s="1119"/>
      <c r="L7" s="1118" t="s">
        <v>388</v>
      </c>
      <c r="M7" s="1119"/>
      <c r="N7" s="1118" t="s">
        <v>389</v>
      </c>
      <c r="O7" s="1120"/>
      <c r="P7" s="65"/>
      <c r="Q7" s="70"/>
      <c r="R7" s="1118" t="s">
        <v>377</v>
      </c>
      <c r="S7" s="1119"/>
      <c r="T7" s="1118" t="s">
        <v>384</v>
      </c>
      <c r="U7" s="1119"/>
      <c r="V7" s="1118" t="s">
        <v>385</v>
      </c>
      <c r="W7" s="1119"/>
      <c r="X7" s="1118" t="s">
        <v>386</v>
      </c>
      <c r="Y7" s="1119"/>
      <c r="Z7" s="1118" t="s">
        <v>387</v>
      </c>
      <c r="AA7" s="1119"/>
      <c r="AB7" s="1118" t="s">
        <v>388</v>
      </c>
      <c r="AC7" s="1119"/>
      <c r="AD7" s="1118" t="s">
        <v>389</v>
      </c>
      <c r="AE7" s="1120"/>
      <c r="AF7" s="67"/>
      <c r="AG7" s="67"/>
    </row>
    <row r="8" spans="1:33" s="68" customFormat="1" ht="14.25" customHeight="1">
      <c r="A8" s="71"/>
      <c r="B8" s="1126"/>
      <c r="C8" s="1127"/>
      <c r="D8" s="1126"/>
      <c r="E8" s="1127"/>
      <c r="F8" s="1126"/>
      <c r="G8" s="1127"/>
      <c r="H8" s="1126"/>
      <c r="I8" s="1127"/>
      <c r="J8" s="1362">
        <v>1</v>
      </c>
      <c r="K8" s="1363"/>
      <c r="L8" s="1126">
        <v>2</v>
      </c>
      <c r="M8" s="1127"/>
      <c r="N8" s="1126">
        <v>3</v>
      </c>
      <c r="O8" s="1379"/>
      <c r="P8" s="72"/>
      <c r="Q8" s="73"/>
      <c r="R8" s="1126"/>
      <c r="S8" s="1127"/>
      <c r="T8" s="1126"/>
      <c r="U8" s="1127"/>
      <c r="V8" s="1126"/>
      <c r="W8" s="1127"/>
      <c r="X8" s="1126">
        <v>1</v>
      </c>
      <c r="Y8" s="1127"/>
      <c r="Z8" s="1126">
        <v>2</v>
      </c>
      <c r="AA8" s="1127"/>
      <c r="AB8" s="1126">
        <v>3</v>
      </c>
      <c r="AC8" s="1127"/>
      <c r="AD8" s="1128">
        <v>4</v>
      </c>
      <c r="AE8" s="1143"/>
      <c r="AG8" s="67"/>
    </row>
    <row r="9" spans="1:33" s="68" customFormat="1" ht="14.25" customHeight="1">
      <c r="A9" s="74"/>
      <c r="B9" s="1124">
        <v>4</v>
      </c>
      <c r="C9" s="1125"/>
      <c r="D9" s="1121">
        <v>5</v>
      </c>
      <c r="E9" s="1122"/>
      <c r="F9" s="1121">
        <v>6</v>
      </c>
      <c r="G9" s="1122"/>
      <c r="H9" s="1121">
        <v>7</v>
      </c>
      <c r="I9" s="1122"/>
      <c r="J9" s="1121">
        <v>8</v>
      </c>
      <c r="K9" s="1122"/>
      <c r="L9" s="1121">
        <v>9</v>
      </c>
      <c r="M9" s="1122"/>
      <c r="N9" s="1121">
        <v>10</v>
      </c>
      <c r="O9" s="1123"/>
      <c r="P9" s="72"/>
      <c r="Q9" s="75"/>
      <c r="R9" s="1124">
        <v>5</v>
      </c>
      <c r="S9" s="1125"/>
      <c r="T9" s="1121">
        <v>6</v>
      </c>
      <c r="U9" s="1122"/>
      <c r="V9" s="1121">
        <v>7</v>
      </c>
      <c r="W9" s="1122"/>
      <c r="X9" s="1121">
        <v>8</v>
      </c>
      <c r="Y9" s="1122"/>
      <c r="Z9" s="1121">
        <v>9</v>
      </c>
      <c r="AA9" s="1122"/>
      <c r="AB9" s="1121">
        <v>10</v>
      </c>
      <c r="AC9" s="1122"/>
      <c r="AD9" s="1124">
        <v>11</v>
      </c>
      <c r="AE9" s="1136"/>
      <c r="AG9" s="67"/>
    </row>
    <row r="10" spans="1:33" s="68" customFormat="1" ht="14.25" customHeight="1">
      <c r="A10" s="74">
        <v>1</v>
      </c>
      <c r="B10" s="1124">
        <v>11</v>
      </c>
      <c r="C10" s="1125"/>
      <c r="D10" s="1121">
        <v>12</v>
      </c>
      <c r="E10" s="1122"/>
      <c r="F10" s="1121">
        <v>13</v>
      </c>
      <c r="G10" s="1122"/>
      <c r="H10" s="1121">
        <v>14</v>
      </c>
      <c r="I10" s="1122"/>
      <c r="J10" s="1121">
        <v>15</v>
      </c>
      <c r="K10" s="1122"/>
      <c r="L10" s="1121">
        <v>16</v>
      </c>
      <c r="M10" s="1122"/>
      <c r="N10" s="1121">
        <v>17</v>
      </c>
      <c r="O10" s="1123"/>
      <c r="P10" s="72"/>
      <c r="Q10" s="76">
        <v>7</v>
      </c>
      <c r="R10" s="1124">
        <v>12</v>
      </c>
      <c r="S10" s="1125"/>
      <c r="T10" s="1121">
        <v>13</v>
      </c>
      <c r="U10" s="1122"/>
      <c r="V10" s="1121">
        <v>14</v>
      </c>
      <c r="W10" s="1122"/>
      <c r="X10" s="1121">
        <v>15</v>
      </c>
      <c r="Y10" s="1122"/>
      <c r="Z10" s="1121">
        <v>16</v>
      </c>
      <c r="AA10" s="1122"/>
      <c r="AB10" s="1121">
        <v>17</v>
      </c>
      <c r="AC10" s="1122"/>
      <c r="AD10" s="1124">
        <v>18</v>
      </c>
      <c r="AE10" s="1136"/>
      <c r="AG10" s="67"/>
    </row>
    <row r="11" spans="1:33" s="68" customFormat="1" ht="14.25" customHeight="1">
      <c r="A11" s="74" t="s">
        <v>390</v>
      </c>
      <c r="B11" s="1124">
        <v>18</v>
      </c>
      <c r="C11" s="1125"/>
      <c r="D11" s="1121">
        <v>19</v>
      </c>
      <c r="E11" s="1122"/>
      <c r="F11" s="1121">
        <v>20</v>
      </c>
      <c r="G11" s="1122"/>
      <c r="H11" s="1121">
        <v>21</v>
      </c>
      <c r="I11" s="1122"/>
      <c r="J11" s="1121">
        <v>22</v>
      </c>
      <c r="K11" s="1122"/>
      <c r="L11" s="1121">
        <v>23</v>
      </c>
      <c r="M11" s="1122"/>
      <c r="N11" s="1121">
        <v>24</v>
      </c>
      <c r="O11" s="1123"/>
      <c r="P11" s="72"/>
      <c r="Q11" s="75" t="s">
        <v>391</v>
      </c>
      <c r="R11" s="1124">
        <v>19</v>
      </c>
      <c r="S11" s="1125"/>
      <c r="T11" s="1124">
        <v>20</v>
      </c>
      <c r="U11" s="1125"/>
      <c r="V11" s="1121">
        <v>21</v>
      </c>
      <c r="W11" s="1122"/>
      <c r="X11" s="1121">
        <v>22</v>
      </c>
      <c r="Y11" s="1122"/>
      <c r="Z11" s="1121">
        <v>23</v>
      </c>
      <c r="AA11" s="1122"/>
      <c r="AB11" s="1121">
        <v>24</v>
      </c>
      <c r="AC11" s="1122"/>
      <c r="AD11" s="1124">
        <v>25</v>
      </c>
      <c r="AE11" s="1136"/>
      <c r="AG11" s="67"/>
    </row>
    <row r="12" spans="1:33" s="68" customFormat="1" ht="14.25" customHeight="1">
      <c r="A12" s="74"/>
      <c r="B12" s="1364">
        <v>25</v>
      </c>
      <c r="C12" s="1365"/>
      <c r="D12" s="1364">
        <v>26</v>
      </c>
      <c r="E12" s="1365"/>
      <c r="F12" s="1364">
        <v>27</v>
      </c>
      <c r="G12" s="1365"/>
      <c r="H12" s="1124">
        <v>28</v>
      </c>
      <c r="I12" s="1125"/>
      <c r="J12" s="1124">
        <v>29</v>
      </c>
      <c r="K12" s="1125"/>
      <c r="L12" s="1124">
        <v>30</v>
      </c>
      <c r="M12" s="1125"/>
      <c r="N12" s="1124">
        <v>31</v>
      </c>
      <c r="O12" s="1136"/>
      <c r="P12" s="72"/>
      <c r="Q12" s="75"/>
      <c r="R12" s="1124">
        <v>26</v>
      </c>
      <c r="S12" s="1125"/>
      <c r="T12" s="1121">
        <v>27</v>
      </c>
      <c r="U12" s="1122"/>
      <c r="V12" s="1121">
        <v>28</v>
      </c>
      <c r="W12" s="1122"/>
      <c r="X12" s="1121">
        <v>29</v>
      </c>
      <c r="Y12" s="1122"/>
      <c r="Z12" s="1121">
        <v>30</v>
      </c>
      <c r="AA12" s="1122"/>
      <c r="AB12" s="1121">
        <v>31</v>
      </c>
      <c r="AC12" s="1122"/>
      <c r="AD12" s="1121"/>
      <c r="AE12" s="1123"/>
      <c r="AG12" s="67"/>
    </row>
    <row r="13" spans="1:33" s="68" customFormat="1" ht="14.25" customHeight="1" thickBot="1">
      <c r="A13" s="74"/>
      <c r="B13" s="1139"/>
      <c r="C13" s="1140"/>
      <c r="D13" s="1139"/>
      <c r="E13" s="1140"/>
      <c r="F13" s="1139"/>
      <c r="G13" s="1140"/>
      <c r="H13" s="1139"/>
      <c r="I13" s="1140"/>
      <c r="J13" s="1139"/>
      <c r="K13" s="1140"/>
      <c r="L13" s="1139"/>
      <c r="M13" s="1140"/>
      <c r="N13" s="1139"/>
      <c r="O13" s="1141"/>
      <c r="P13" s="72"/>
      <c r="Q13" s="77"/>
      <c r="R13" s="1121"/>
      <c r="S13" s="1122"/>
      <c r="T13" s="1121"/>
      <c r="U13" s="1122"/>
      <c r="V13" s="1121"/>
      <c r="W13" s="1122"/>
      <c r="X13" s="1121"/>
      <c r="Y13" s="1122"/>
      <c r="Z13" s="1121"/>
      <c r="AA13" s="1122"/>
      <c r="AB13" s="1121"/>
      <c r="AC13" s="1122"/>
      <c r="AD13" s="1139"/>
      <c r="AE13" s="1141"/>
      <c r="AG13" s="67"/>
    </row>
    <row r="14" spans="1:33" s="68" customFormat="1" ht="14.25" customHeight="1">
      <c r="A14" s="78"/>
      <c r="B14" s="1126">
        <v>1</v>
      </c>
      <c r="C14" s="1127"/>
      <c r="D14" s="1126">
        <v>2</v>
      </c>
      <c r="E14" s="1127"/>
      <c r="F14" s="1126">
        <v>3</v>
      </c>
      <c r="G14" s="1127"/>
      <c r="H14" s="1126">
        <v>4</v>
      </c>
      <c r="I14" s="1127"/>
      <c r="J14" s="1126">
        <v>5</v>
      </c>
      <c r="K14" s="1127"/>
      <c r="L14" s="1126">
        <v>6</v>
      </c>
      <c r="M14" s="1127"/>
      <c r="N14" s="1128">
        <v>7</v>
      </c>
      <c r="O14" s="1129"/>
      <c r="P14" s="72"/>
      <c r="Q14" s="79"/>
      <c r="R14" s="1126"/>
      <c r="S14" s="1127"/>
      <c r="T14" s="1126"/>
      <c r="U14" s="1127"/>
      <c r="V14" s="1126"/>
      <c r="W14" s="1127"/>
      <c r="X14" s="1126"/>
      <c r="Y14" s="1127"/>
      <c r="Z14" s="1126"/>
      <c r="AA14" s="1127"/>
      <c r="AB14" s="1126"/>
      <c r="AC14" s="1127"/>
      <c r="AD14" s="1128">
        <v>1</v>
      </c>
      <c r="AE14" s="1143"/>
      <c r="AG14" s="67"/>
    </row>
    <row r="15" spans="1:33" s="68" customFormat="1" ht="14.25" customHeight="1">
      <c r="A15" s="74"/>
      <c r="B15" s="1124">
        <v>8</v>
      </c>
      <c r="C15" s="1125"/>
      <c r="D15" s="1124">
        <v>9</v>
      </c>
      <c r="E15" s="1125"/>
      <c r="F15" s="1121">
        <v>10</v>
      </c>
      <c r="G15" s="1122"/>
      <c r="H15" s="1121">
        <v>11</v>
      </c>
      <c r="I15" s="1122"/>
      <c r="J15" s="1121">
        <v>12</v>
      </c>
      <c r="K15" s="1122"/>
      <c r="L15" s="1121">
        <v>13</v>
      </c>
      <c r="M15" s="1122"/>
      <c r="N15" s="1124">
        <v>14</v>
      </c>
      <c r="O15" s="1125"/>
      <c r="P15" s="72"/>
      <c r="Q15" s="80"/>
      <c r="R15" s="1124">
        <v>2</v>
      </c>
      <c r="S15" s="1125"/>
      <c r="T15" s="1121">
        <v>3</v>
      </c>
      <c r="U15" s="1122"/>
      <c r="V15" s="1121">
        <v>4</v>
      </c>
      <c r="W15" s="1122"/>
      <c r="X15" s="1121">
        <v>5</v>
      </c>
      <c r="Y15" s="1122"/>
      <c r="Z15" s="1121">
        <v>6</v>
      </c>
      <c r="AA15" s="1122"/>
      <c r="AB15" s="1121">
        <v>7</v>
      </c>
      <c r="AC15" s="1122"/>
      <c r="AD15" s="1124">
        <v>8</v>
      </c>
      <c r="AE15" s="1136"/>
      <c r="AG15" s="67"/>
    </row>
    <row r="16" spans="1:33" s="68" customFormat="1" ht="14.25" customHeight="1">
      <c r="A16" s="81">
        <v>2</v>
      </c>
      <c r="B16" s="1124">
        <v>15</v>
      </c>
      <c r="C16" s="1125"/>
      <c r="D16" s="1121">
        <v>16</v>
      </c>
      <c r="E16" s="1122"/>
      <c r="F16" s="1121">
        <v>17</v>
      </c>
      <c r="G16" s="1122"/>
      <c r="H16" s="1121">
        <v>18</v>
      </c>
      <c r="I16" s="1122"/>
      <c r="J16" s="1121">
        <v>19</v>
      </c>
      <c r="K16" s="1122"/>
      <c r="L16" s="1121">
        <v>20</v>
      </c>
      <c r="M16" s="1122"/>
      <c r="N16" s="1124">
        <v>21</v>
      </c>
      <c r="O16" s="1125"/>
      <c r="P16" s="72"/>
      <c r="Q16" s="82">
        <v>8</v>
      </c>
      <c r="R16" s="1124">
        <v>9</v>
      </c>
      <c r="S16" s="1125"/>
      <c r="T16" s="1121">
        <v>10</v>
      </c>
      <c r="U16" s="1122"/>
      <c r="V16" s="1121">
        <v>11</v>
      </c>
      <c r="W16" s="1122"/>
      <c r="X16" s="1121">
        <v>12</v>
      </c>
      <c r="Y16" s="1122"/>
      <c r="Z16" s="1121">
        <v>13</v>
      </c>
      <c r="AA16" s="1122"/>
      <c r="AB16" s="1124">
        <v>14</v>
      </c>
      <c r="AC16" s="1125"/>
      <c r="AD16" s="1144">
        <v>15</v>
      </c>
      <c r="AE16" s="1136"/>
      <c r="AG16" s="67"/>
    </row>
    <row r="17" spans="1:33" s="68" customFormat="1" ht="14.25" customHeight="1">
      <c r="A17" s="81" t="s">
        <v>391</v>
      </c>
      <c r="B17" s="1124">
        <v>22</v>
      </c>
      <c r="C17" s="1125"/>
      <c r="D17" s="1121">
        <v>23</v>
      </c>
      <c r="E17" s="1122"/>
      <c r="F17" s="1121">
        <v>24</v>
      </c>
      <c r="G17" s="1122"/>
      <c r="H17" s="1121">
        <v>25</v>
      </c>
      <c r="I17" s="1122"/>
      <c r="J17" s="1121">
        <v>26</v>
      </c>
      <c r="K17" s="1122"/>
      <c r="L17" s="1121">
        <v>27</v>
      </c>
      <c r="M17" s="1122"/>
      <c r="N17" s="1124">
        <v>28</v>
      </c>
      <c r="O17" s="1136"/>
      <c r="P17" s="72"/>
      <c r="Q17" s="80" t="s">
        <v>391</v>
      </c>
      <c r="R17" s="1124">
        <v>16</v>
      </c>
      <c r="S17" s="1125"/>
      <c r="T17" s="1121">
        <v>17</v>
      </c>
      <c r="U17" s="1122"/>
      <c r="V17" s="1121">
        <v>18</v>
      </c>
      <c r="W17" s="1122"/>
      <c r="X17" s="1121">
        <v>19</v>
      </c>
      <c r="Y17" s="1122"/>
      <c r="Z17" s="1121">
        <v>20</v>
      </c>
      <c r="AA17" s="1122"/>
      <c r="AB17" s="1121">
        <v>21</v>
      </c>
      <c r="AC17" s="1122"/>
      <c r="AD17" s="1124">
        <v>22</v>
      </c>
      <c r="AE17" s="1136"/>
      <c r="AG17" s="67"/>
    </row>
    <row r="18" spans="1:33" s="68" customFormat="1" ht="14.25" customHeight="1">
      <c r="A18" s="81"/>
      <c r="B18" s="1121"/>
      <c r="C18" s="1122"/>
      <c r="D18" s="1121"/>
      <c r="E18" s="1122"/>
      <c r="F18" s="1121"/>
      <c r="G18" s="1122"/>
      <c r="H18" s="1121"/>
      <c r="I18" s="1122"/>
      <c r="J18" s="1121"/>
      <c r="K18" s="1122"/>
      <c r="L18" s="1121"/>
      <c r="M18" s="1122"/>
      <c r="N18" s="1121"/>
      <c r="O18" s="1123"/>
      <c r="P18" s="72"/>
      <c r="Q18" s="80"/>
      <c r="R18" s="1124">
        <v>23</v>
      </c>
      <c r="S18" s="1125"/>
      <c r="T18" s="1121">
        <v>24</v>
      </c>
      <c r="U18" s="1122"/>
      <c r="V18" s="1121">
        <v>25</v>
      </c>
      <c r="W18" s="1122"/>
      <c r="X18" s="1121">
        <v>26</v>
      </c>
      <c r="Y18" s="1122"/>
      <c r="Z18" s="1121">
        <v>27</v>
      </c>
      <c r="AA18" s="1122"/>
      <c r="AB18" s="1121">
        <v>28</v>
      </c>
      <c r="AC18" s="1122"/>
      <c r="AD18" s="1124">
        <v>29</v>
      </c>
      <c r="AE18" s="1136"/>
      <c r="AG18" s="67"/>
    </row>
    <row r="19" spans="1:33" s="68" customFormat="1" ht="14.25" customHeight="1" thickBot="1">
      <c r="A19" s="81"/>
      <c r="B19" s="1121"/>
      <c r="C19" s="1122"/>
      <c r="D19" s="1121"/>
      <c r="E19" s="1122"/>
      <c r="F19" s="1121"/>
      <c r="G19" s="1122"/>
      <c r="H19" s="1121"/>
      <c r="I19" s="1122"/>
      <c r="J19" s="1121"/>
      <c r="K19" s="1122"/>
      <c r="L19" s="1121"/>
      <c r="M19" s="1122"/>
      <c r="N19" s="1139"/>
      <c r="O19" s="1141"/>
      <c r="P19" s="83"/>
      <c r="Q19" s="84"/>
      <c r="R19" s="1152">
        <v>30</v>
      </c>
      <c r="S19" s="1153"/>
      <c r="T19" s="1139">
        <v>31</v>
      </c>
      <c r="U19" s="1140"/>
      <c r="V19" s="1139"/>
      <c r="W19" s="1140"/>
      <c r="X19" s="1139"/>
      <c r="Y19" s="1140"/>
      <c r="Z19" s="1139"/>
      <c r="AA19" s="1140"/>
      <c r="AB19" s="1139"/>
      <c r="AC19" s="1140"/>
      <c r="AD19" s="1139"/>
      <c r="AE19" s="1141"/>
      <c r="AG19" s="67"/>
    </row>
    <row r="20" spans="1:33" s="68" customFormat="1" ht="14.25" customHeight="1">
      <c r="A20" s="78"/>
      <c r="B20" s="1128">
        <v>1</v>
      </c>
      <c r="C20" s="1129"/>
      <c r="D20" s="1126">
        <v>2</v>
      </c>
      <c r="E20" s="1127"/>
      <c r="F20" s="1126">
        <v>3</v>
      </c>
      <c r="G20" s="1127"/>
      <c r="H20" s="1126">
        <v>4</v>
      </c>
      <c r="I20" s="1127"/>
      <c r="J20" s="1126">
        <v>5</v>
      </c>
      <c r="K20" s="1127"/>
      <c r="L20" s="1126">
        <v>6</v>
      </c>
      <c r="M20" s="1127"/>
      <c r="N20" s="1128">
        <v>7</v>
      </c>
      <c r="O20" s="1129"/>
      <c r="P20" s="72"/>
      <c r="Q20" s="75"/>
      <c r="R20" s="1126"/>
      <c r="S20" s="1127"/>
      <c r="T20" s="1126"/>
      <c r="U20" s="1127"/>
      <c r="V20" s="1126">
        <v>1</v>
      </c>
      <c r="W20" s="1127"/>
      <c r="X20" s="1126">
        <v>2</v>
      </c>
      <c r="Y20" s="1127"/>
      <c r="Z20" s="1126">
        <v>3</v>
      </c>
      <c r="AA20" s="1127"/>
      <c r="AB20" s="1126">
        <v>4</v>
      </c>
      <c r="AC20" s="1127"/>
      <c r="AD20" s="1128">
        <v>5</v>
      </c>
      <c r="AE20" s="1143"/>
      <c r="AG20" s="67"/>
    </row>
    <row r="21" spans="1:33" s="68" customFormat="1" ht="14.25" customHeight="1">
      <c r="A21" s="81"/>
      <c r="B21" s="1124">
        <v>8</v>
      </c>
      <c r="C21" s="1125"/>
      <c r="D21" s="1121">
        <v>9</v>
      </c>
      <c r="E21" s="1122"/>
      <c r="F21" s="1121">
        <v>10</v>
      </c>
      <c r="G21" s="1122"/>
      <c r="H21" s="1121">
        <v>11</v>
      </c>
      <c r="I21" s="1122"/>
      <c r="J21" s="1121">
        <v>12</v>
      </c>
      <c r="K21" s="1122"/>
      <c r="L21" s="1121">
        <v>13</v>
      </c>
      <c r="M21" s="1122"/>
      <c r="N21" s="1124">
        <v>14</v>
      </c>
      <c r="O21" s="1125"/>
      <c r="P21" s="72"/>
      <c r="Q21" s="75"/>
      <c r="R21" s="1124">
        <v>6</v>
      </c>
      <c r="S21" s="1125"/>
      <c r="T21" s="1121">
        <v>7</v>
      </c>
      <c r="U21" s="1122"/>
      <c r="V21" s="1121">
        <v>8</v>
      </c>
      <c r="W21" s="1122"/>
      <c r="X21" s="1121">
        <v>9</v>
      </c>
      <c r="Y21" s="1122"/>
      <c r="Z21" s="1121">
        <v>10</v>
      </c>
      <c r="AA21" s="1122"/>
      <c r="AB21" s="1121">
        <v>11</v>
      </c>
      <c r="AC21" s="1122"/>
      <c r="AD21" s="1124">
        <v>12</v>
      </c>
      <c r="AE21" s="1136"/>
      <c r="AG21" s="67"/>
    </row>
    <row r="22" spans="1:33" s="68" customFormat="1" ht="14.25" customHeight="1">
      <c r="A22" s="81">
        <v>3</v>
      </c>
      <c r="B22" s="1124">
        <v>15</v>
      </c>
      <c r="C22" s="1125"/>
      <c r="D22" s="1121">
        <v>16</v>
      </c>
      <c r="E22" s="1122"/>
      <c r="F22" s="1121">
        <v>17</v>
      </c>
      <c r="G22" s="1122"/>
      <c r="H22" s="1121">
        <v>18</v>
      </c>
      <c r="I22" s="1122"/>
      <c r="J22" s="1121">
        <v>19</v>
      </c>
      <c r="K22" s="1122"/>
      <c r="L22" s="1124">
        <v>20</v>
      </c>
      <c r="M22" s="1125"/>
      <c r="N22" s="1124">
        <v>21</v>
      </c>
      <c r="O22" s="1125"/>
      <c r="P22" s="72"/>
      <c r="Q22" s="76">
        <v>9</v>
      </c>
      <c r="R22" s="1124">
        <v>13</v>
      </c>
      <c r="S22" s="1125"/>
      <c r="T22" s="1121">
        <v>14</v>
      </c>
      <c r="U22" s="1122"/>
      <c r="V22" s="1121">
        <v>15</v>
      </c>
      <c r="W22" s="1122"/>
      <c r="X22" s="1121">
        <v>16</v>
      </c>
      <c r="Y22" s="1122"/>
      <c r="Z22" s="1121">
        <v>17</v>
      </c>
      <c r="AA22" s="1122"/>
      <c r="AB22" s="1121">
        <v>18</v>
      </c>
      <c r="AC22" s="1122"/>
      <c r="AD22" s="1124">
        <v>19</v>
      </c>
      <c r="AE22" s="1136"/>
      <c r="AG22" s="67"/>
    </row>
    <row r="23" spans="1:33" s="68" customFormat="1" ht="14.25" customHeight="1">
      <c r="A23" s="81" t="s">
        <v>391</v>
      </c>
      <c r="B23" s="1124">
        <v>22</v>
      </c>
      <c r="C23" s="1125"/>
      <c r="D23" s="1121">
        <v>23</v>
      </c>
      <c r="E23" s="1122"/>
      <c r="F23" s="1121">
        <v>24</v>
      </c>
      <c r="G23" s="1122"/>
      <c r="H23" s="1121">
        <v>25</v>
      </c>
      <c r="I23" s="1122"/>
      <c r="J23" s="1121">
        <v>26</v>
      </c>
      <c r="K23" s="1122"/>
      <c r="L23" s="1121">
        <v>27</v>
      </c>
      <c r="M23" s="1122"/>
      <c r="N23" s="1124">
        <v>28</v>
      </c>
      <c r="O23" s="1136"/>
      <c r="P23" s="72"/>
      <c r="Q23" s="85" t="s">
        <v>391</v>
      </c>
      <c r="R23" s="1124">
        <v>20</v>
      </c>
      <c r="S23" s="1125"/>
      <c r="T23" s="1121">
        <v>21</v>
      </c>
      <c r="U23" s="1122"/>
      <c r="V23" s="1121">
        <v>22</v>
      </c>
      <c r="W23" s="1122"/>
      <c r="X23" s="1121">
        <v>23</v>
      </c>
      <c r="Y23" s="1122"/>
      <c r="Z23" s="1121">
        <v>24</v>
      </c>
      <c r="AA23" s="1122"/>
      <c r="AB23" s="1121">
        <v>25</v>
      </c>
      <c r="AC23" s="1122"/>
      <c r="AD23" s="1124">
        <v>26</v>
      </c>
      <c r="AE23" s="1136"/>
      <c r="AG23" s="67"/>
    </row>
    <row r="24" spans="1:33" s="68" customFormat="1" ht="14.25" customHeight="1">
      <c r="A24" s="81"/>
      <c r="B24" s="1124">
        <v>29</v>
      </c>
      <c r="C24" s="1125"/>
      <c r="D24" s="1121">
        <v>30</v>
      </c>
      <c r="E24" s="1122"/>
      <c r="F24" s="1121">
        <v>31</v>
      </c>
      <c r="G24" s="1122"/>
      <c r="H24" s="1121"/>
      <c r="I24" s="1122"/>
      <c r="J24" s="1121"/>
      <c r="K24" s="1122"/>
      <c r="L24" s="1121"/>
      <c r="M24" s="1122"/>
      <c r="N24" s="1366"/>
      <c r="O24" s="1378"/>
      <c r="P24" s="72"/>
      <c r="Q24" s="75"/>
      <c r="R24" s="1124">
        <v>27</v>
      </c>
      <c r="S24" s="1125"/>
      <c r="T24" s="1121">
        <v>28</v>
      </c>
      <c r="U24" s="1122"/>
      <c r="V24" s="1121">
        <v>29</v>
      </c>
      <c r="W24" s="1122"/>
      <c r="X24" s="1124">
        <v>30</v>
      </c>
      <c r="Y24" s="1125"/>
      <c r="Z24" s="1121"/>
      <c r="AA24" s="1122"/>
      <c r="AB24" s="1121"/>
      <c r="AC24" s="1122"/>
      <c r="AD24" s="1130"/>
      <c r="AE24" s="1142"/>
      <c r="AG24" s="67"/>
    </row>
    <row r="25" spans="1:33" s="68" customFormat="1" ht="14.25" customHeight="1" thickBot="1">
      <c r="A25" s="86"/>
      <c r="B25" s="1121"/>
      <c r="C25" s="1122"/>
      <c r="D25" s="1139"/>
      <c r="E25" s="1140"/>
      <c r="F25" s="1139"/>
      <c r="G25" s="1140"/>
      <c r="H25" s="1139"/>
      <c r="I25" s="1140"/>
      <c r="J25" s="1139"/>
      <c r="K25" s="1140"/>
      <c r="L25" s="1139"/>
      <c r="M25" s="1140"/>
      <c r="N25" s="1139"/>
      <c r="O25" s="1141"/>
      <c r="P25" s="83"/>
      <c r="Q25" s="77"/>
      <c r="R25" s="1139"/>
      <c r="S25" s="1140"/>
      <c r="T25" s="1139"/>
      <c r="U25" s="1140"/>
      <c r="V25" s="1139"/>
      <c r="W25" s="1140"/>
      <c r="X25" s="1139"/>
      <c r="Y25" s="1140"/>
      <c r="Z25" s="1139"/>
      <c r="AA25" s="1140"/>
      <c r="AB25" s="1139"/>
      <c r="AC25" s="1140"/>
      <c r="AD25" s="1139"/>
      <c r="AE25" s="1141"/>
      <c r="AG25" s="67"/>
    </row>
    <row r="26" spans="1:33" s="68" customFormat="1" ht="14.25" customHeight="1">
      <c r="A26" s="78"/>
      <c r="B26" s="1126"/>
      <c r="C26" s="1127"/>
      <c r="D26" s="1126"/>
      <c r="E26" s="1127"/>
      <c r="F26" s="1126"/>
      <c r="G26" s="1127"/>
      <c r="H26" s="1126">
        <v>1</v>
      </c>
      <c r="I26" s="1127"/>
      <c r="J26" s="1126">
        <v>2</v>
      </c>
      <c r="K26" s="1127"/>
      <c r="L26" s="1126">
        <v>3</v>
      </c>
      <c r="M26" s="1127"/>
      <c r="N26" s="1376">
        <v>4</v>
      </c>
      <c r="O26" s="1377"/>
      <c r="P26" s="72"/>
      <c r="Q26" s="73"/>
      <c r="R26" s="1126"/>
      <c r="S26" s="1127"/>
      <c r="T26" s="1126"/>
      <c r="U26" s="1127"/>
      <c r="V26" s="1126"/>
      <c r="W26" s="1127"/>
      <c r="X26" s="1130"/>
      <c r="Y26" s="1131"/>
      <c r="Z26" s="1364">
        <v>1</v>
      </c>
      <c r="AA26" s="1365"/>
      <c r="AB26" s="1364">
        <v>2</v>
      </c>
      <c r="AC26" s="1365"/>
      <c r="AD26" s="1362">
        <v>3</v>
      </c>
      <c r="AE26" s="1370"/>
      <c r="AG26" s="67"/>
    </row>
    <row r="27" spans="1:33" s="68" customFormat="1" ht="14.25" customHeight="1">
      <c r="A27" s="81"/>
      <c r="B27" s="1124">
        <v>5</v>
      </c>
      <c r="C27" s="1125"/>
      <c r="D27" s="1121">
        <v>6</v>
      </c>
      <c r="E27" s="1122"/>
      <c r="F27" s="1121">
        <v>7</v>
      </c>
      <c r="G27" s="1122"/>
      <c r="H27" s="1121">
        <v>8</v>
      </c>
      <c r="I27" s="1122"/>
      <c r="J27" s="1121">
        <v>9</v>
      </c>
      <c r="K27" s="1122"/>
      <c r="L27" s="1121">
        <v>10</v>
      </c>
      <c r="M27" s="1122"/>
      <c r="N27" s="1124">
        <v>11</v>
      </c>
      <c r="O27" s="1136"/>
      <c r="P27" s="72"/>
      <c r="Q27" s="75"/>
      <c r="R27" s="1124">
        <v>4</v>
      </c>
      <c r="S27" s="1125"/>
      <c r="T27" s="1121">
        <v>5</v>
      </c>
      <c r="U27" s="1122"/>
      <c r="V27" s="1121">
        <v>6</v>
      </c>
      <c r="W27" s="1122"/>
      <c r="X27" s="1121">
        <v>7</v>
      </c>
      <c r="Y27" s="1122"/>
      <c r="Z27" s="1121">
        <v>8</v>
      </c>
      <c r="AA27" s="1122"/>
      <c r="AB27" s="1121">
        <v>9</v>
      </c>
      <c r="AC27" s="1122"/>
      <c r="AD27" s="1124">
        <v>10</v>
      </c>
      <c r="AE27" s="1136"/>
      <c r="AG27" s="67"/>
    </row>
    <row r="28" spans="1:33" s="68" customFormat="1" ht="14.25" customHeight="1">
      <c r="A28" s="81">
        <v>4</v>
      </c>
      <c r="B28" s="1124">
        <v>12</v>
      </c>
      <c r="C28" s="1125"/>
      <c r="D28" s="1121">
        <v>13</v>
      </c>
      <c r="E28" s="1122"/>
      <c r="F28" s="1121">
        <v>14</v>
      </c>
      <c r="G28" s="1122"/>
      <c r="H28" s="1121">
        <v>15</v>
      </c>
      <c r="I28" s="1122"/>
      <c r="J28" s="1121">
        <v>16</v>
      </c>
      <c r="K28" s="1122"/>
      <c r="L28" s="1121">
        <v>17</v>
      </c>
      <c r="M28" s="1122"/>
      <c r="N28" s="1124">
        <v>18</v>
      </c>
      <c r="O28" s="1136"/>
      <c r="P28" s="72"/>
      <c r="Q28" s="76">
        <v>10</v>
      </c>
      <c r="R28" s="1124">
        <v>11</v>
      </c>
      <c r="S28" s="1125"/>
      <c r="T28" s="1121">
        <v>12</v>
      </c>
      <c r="U28" s="1122"/>
      <c r="V28" s="1121">
        <v>13</v>
      </c>
      <c r="W28" s="1122"/>
      <c r="X28" s="1121">
        <v>14</v>
      </c>
      <c r="Y28" s="1122"/>
      <c r="Z28" s="1121">
        <v>15</v>
      </c>
      <c r="AA28" s="1122"/>
      <c r="AB28" s="1121">
        <v>16</v>
      </c>
      <c r="AC28" s="1122"/>
      <c r="AD28" s="1124">
        <v>17</v>
      </c>
      <c r="AE28" s="1136"/>
      <c r="AG28" s="67"/>
    </row>
    <row r="29" spans="1:33" s="68" customFormat="1" ht="14.25" customHeight="1">
      <c r="A29" s="81" t="s">
        <v>391</v>
      </c>
      <c r="B29" s="1124">
        <v>19</v>
      </c>
      <c r="C29" s="1125"/>
      <c r="D29" s="1121">
        <v>20</v>
      </c>
      <c r="E29" s="1122"/>
      <c r="F29" s="1121">
        <v>21</v>
      </c>
      <c r="G29" s="1122"/>
      <c r="H29" s="1121">
        <v>22</v>
      </c>
      <c r="I29" s="1122"/>
      <c r="J29" s="1121">
        <v>23</v>
      </c>
      <c r="K29" s="1122"/>
      <c r="L29" s="1121">
        <v>24</v>
      </c>
      <c r="M29" s="1122"/>
      <c r="N29" s="1124">
        <v>25</v>
      </c>
      <c r="O29" s="1136"/>
      <c r="P29" s="72"/>
      <c r="Q29" s="85" t="s">
        <v>391</v>
      </c>
      <c r="R29" s="1124">
        <v>18</v>
      </c>
      <c r="S29" s="1125"/>
      <c r="T29" s="1121">
        <v>19</v>
      </c>
      <c r="U29" s="1122"/>
      <c r="V29" s="1121">
        <v>20</v>
      </c>
      <c r="W29" s="1122"/>
      <c r="X29" s="1121">
        <v>21</v>
      </c>
      <c r="Y29" s="1122"/>
      <c r="Z29" s="1121">
        <v>22</v>
      </c>
      <c r="AA29" s="1122"/>
      <c r="AB29" s="1121">
        <v>23</v>
      </c>
      <c r="AC29" s="1122"/>
      <c r="AD29" s="1124">
        <v>24</v>
      </c>
      <c r="AE29" s="1136"/>
      <c r="AG29" s="67"/>
    </row>
    <row r="30" spans="1:33" s="68" customFormat="1" ht="14.25" customHeight="1">
      <c r="A30" s="81"/>
      <c r="B30" s="1124">
        <v>26</v>
      </c>
      <c r="C30" s="1125"/>
      <c r="D30" s="1121">
        <v>27</v>
      </c>
      <c r="E30" s="1122"/>
      <c r="F30" s="1121">
        <v>28</v>
      </c>
      <c r="G30" s="1122"/>
      <c r="H30" s="1121">
        <v>29</v>
      </c>
      <c r="I30" s="1122"/>
      <c r="J30" s="1124">
        <v>30</v>
      </c>
      <c r="K30" s="1125"/>
      <c r="L30" s="1121"/>
      <c r="M30" s="1122"/>
      <c r="N30" s="1121"/>
      <c r="O30" s="1123"/>
      <c r="P30" s="72"/>
      <c r="Q30" s="75"/>
      <c r="R30" s="1124">
        <v>25</v>
      </c>
      <c r="S30" s="1125"/>
      <c r="T30" s="1121">
        <v>26</v>
      </c>
      <c r="U30" s="1122"/>
      <c r="V30" s="1121">
        <v>27</v>
      </c>
      <c r="W30" s="1122"/>
      <c r="X30" s="1121">
        <v>28</v>
      </c>
      <c r="Y30" s="1122"/>
      <c r="Z30" s="1121">
        <v>29</v>
      </c>
      <c r="AA30" s="1122"/>
      <c r="AB30" s="1121">
        <v>30</v>
      </c>
      <c r="AC30" s="1122"/>
      <c r="AD30" s="1124">
        <v>31</v>
      </c>
      <c r="AE30" s="1136"/>
      <c r="AG30" s="67"/>
    </row>
    <row r="31" spans="1:33" s="68" customFormat="1" ht="14.25" customHeight="1" thickBot="1">
      <c r="A31" s="86"/>
      <c r="B31" s="1139"/>
      <c r="C31" s="1140"/>
      <c r="D31" s="1139"/>
      <c r="E31" s="1140"/>
      <c r="F31" s="1139"/>
      <c r="G31" s="1140"/>
      <c r="H31" s="1139"/>
      <c r="I31" s="1140"/>
      <c r="J31" s="1139"/>
      <c r="K31" s="1140"/>
      <c r="L31" s="1139"/>
      <c r="M31" s="1140"/>
      <c r="N31" s="1139"/>
      <c r="O31" s="1141"/>
      <c r="P31" s="83"/>
      <c r="Q31" s="77"/>
      <c r="R31" s="1139"/>
      <c r="S31" s="1140"/>
      <c r="T31" s="1139"/>
      <c r="U31" s="1140"/>
      <c r="V31" s="1139"/>
      <c r="W31" s="1140"/>
      <c r="X31" s="1139"/>
      <c r="Y31" s="1140"/>
      <c r="Z31" s="1139"/>
      <c r="AA31" s="1140"/>
      <c r="AB31" s="1139"/>
      <c r="AC31" s="1140"/>
      <c r="AD31" s="1139"/>
      <c r="AE31" s="1141"/>
      <c r="AG31" s="67"/>
    </row>
    <row r="32" spans="1:33" s="68" customFormat="1" ht="14.25" customHeight="1">
      <c r="A32" s="78"/>
      <c r="B32" s="1126"/>
      <c r="C32" s="1127"/>
      <c r="D32" s="1126"/>
      <c r="E32" s="1127"/>
      <c r="F32" s="1126"/>
      <c r="G32" s="1127"/>
      <c r="H32" s="1126"/>
      <c r="I32" s="1127"/>
      <c r="J32" s="1126"/>
      <c r="K32" s="1127"/>
      <c r="L32" s="1362">
        <v>1</v>
      </c>
      <c r="M32" s="1375"/>
      <c r="N32" s="1128">
        <v>2</v>
      </c>
      <c r="O32" s="1143"/>
      <c r="P32" s="72"/>
      <c r="Q32" s="73"/>
      <c r="R32" s="1128">
        <v>1</v>
      </c>
      <c r="S32" s="1129"/>
      <c r="T32" s="1126">
        <v>2</v>
      </c>
      <c r="U32" s="1127"/>
      <c r="V32" s="1126">
        <v>3</v>
      </c>
      <c r="W32" s="1127"/>
      <c r="X32" s="1126">
        <v>4</v>
      </c>
      <c r="Y32" s="1127"/>
      <c r="Z32" s="1126">
        <v>5</v>
      </c>
      <c r="AA32" s="1127"/>
      <c r="AB32" s="1126">
        <v>6</v>
      </c>
      <c r="AC32" s="1127"/>
      <c r="AD32" s="1128">
        <v>7</v>
      </c>
      <c r="AE32" s="1143"/>
      <c r="AG32" s="67"/>
    </row>
    <row r="33" spans="1:33" s="68" customFormat="1" ht="14.25" customHeight="1">
      <c r="A33" s="81"/>
      <c r="B33" s="1124">
        <v>3</v>
      </c>
      <c r="C33" s="1125"/>
      <c r="D33" s="1121">
        <v>4</v>
      </c>
      <c r="E33" s="1122"/>
      <c r="F33" s="1121">
        <v>5</v>
      </c>
      <c r="G33" s="1122"/>
      <c r="H33" s="1121">
        <v>6</v>
      </c>
      <c r="I33" s="1122"/>
      <c r="J33" s="1121">
        <v>7</v>
      </c>
      <c r="K33" s="1122"/>
      <c r="L33" s="1121">
        <v>8</v>
      </c>
      <c r="M33" s="1371"/>
      <c r="N33" s="1124">
        <v>9</v>
      </c>
      <c r="O33" s="1136"/>
      <c r="P33" s="72"/>
      <c r="Q33" s="75"/>
      <c r="R33" s="1124">
        <v>8</v>
      </c>
      <c r="S33" s="1125"/>
      <c r="T33" s="1121">
        <v>9</v>
      </c>
      <c r="U33" s="1122"/>
      <c r="V33" s="1121">
        <v>10</v>
      </c>
      <c r="W33" s="1122"/>
      <c r="X33" s="1121">
        <v>11</v>
      </c>
      <c r="Y33" s="1122"/>
      <c r="Z33" s="1121">
        <v>12</v>
      </c>
      <c r="AA33" s="1122"/>
      <c r="AB33" s="1121">
        <v>13</v>
      </c>
      <c r="AC33" s="1122"/>
      <c r="AD33" s="1124">
        <v>14</v>
      </c>
      <c r="AE33" s="1136"/>
      <c r="AG33" s="67"/>
    </row>
    <row r="34" spans="1:33" s="68" customFormat="1" ht="14.25" customHeight="1">
      <c r="A34" s="81">
        <v>5</v>
      </c>
      <c r="B34" s="1124">
        <v>10</v>
      </c>
      <c r="C34" s="1125"/>
      <c r="D34" s="1121">
        <v>11</v>
      </c>
      <c r="E34" s="1122"/>
      <c r="F34" s="1121">
        <v>12</v>
      </c>
      <c r="G34" s="1122"/>
      <c r="H34" s="1121">
        <v>13</v>
      </c>
      <c r="I34" s="1122"/>
      <c r="J34" s="1121">
        <v>14</v>
      </c>
      <c r="K34" s="1122"/>
      <c r="L34" s="1121">
        <v>15</v>
      </c>
      <c r="M34" s="1371"/>
      <c r="N34" s="1124">
        <v>16</v>
      </c>
      <c r="O34" s="1136"/>
      <c r="P34" s="72"/>
      <c r="Q34" s="76">
        <v>11</v>
      </c>
      <c r="R34" s="1124">
        <v>15</v>
      </c>
      <c r="S34" s="1125"/>
      <c r="T34" s="1121">
        <v>16</v>
      </c>
      <c r="U34" s="1122"/>
      <c r="V34" s="1121">
        <v>17</v>
      </c>
      <c r="W34" s="1122"/>
      <c r="X34" s="1121">
        <v>18</v>
      </c>
      <c r="Y34" s="1122"/>
      <c r="Z34" s="1121">
        <v>19</v>
      </c>
      <c r="AA34" s="1122"/>
      <c r="AB34" s="1121">
        <v>20</v>
      </c>
      <c r="AC34" s="1122"/>
      <c r="AD34" s="1124">
        <v>21</v>
      </c>
      <c r="AE34" s="1136"/>
      <c r="AG34" s="67"/>
    </row>
    <row r="35" spans="1:33" s="68" customFormat="1" ht="14.25" customHeight="1">
      <c r="A35" s="81" t="s">
        <v>391</v>
      </c>
      <c r="B35" s="1124">
        <v>17</v>
      </c>
      <c r="C35" s="1125"/>
      <c r="D35" s="1121">
        <v>18</v>
      </c>
      <c r="E35" s="1122"/>
      <c r="F35" s="1121">
        <v>19</v>
      </c>
      <c r="G35" s="1122"/>
      <c r="H35" s="1121">
        <v>20</v>
      </c>
      <c r="I35" s="1122"/>
      <c r="J35" s="1121">
        <v>21</v>
      </c>
      <c r="K35" s="1122"/>
      <c r="L35" s="1121">
        <v>22</v>
      </c>
      <c r="M35" s="1371"/>
      <c r="N35" s="1124">
        <v>23</v>
      </c>
      <c r="O35" s="1136"/>
      <c r="P35" s="72"/>
      <c r="Q35" s="85" t="s">
        <v>391</v>
      </c>
      <c r="R35" s="1124">
        <v>22</v>
      </c>
      <c r="S35" s="1125"/>
      <c r="T35" s="1121">
        <v>23</v>
      </c>
      <c r="U35" s="1122"/>
      <c r="V35" s="1121">
        <v>24</v>
      </c>
      <c r="W35" s="1122"/>
      <c r="X35" s="1121">
        <v>25</v>
      </c>
      <c r="Y35" s="1122"/>
      <c r="Z35" s="1121">
        <v>26</v>
      </c>
      <c r="AA35" s="1122"/>
      <c r="AB35" s="1121">
        <v>27</v>
      </c>
      <c r="AC35" s="1122"/>
      <c r="AD35" s="1124">
        <v>28</v>
      </c>
      <c r="AE35" s="1136"/>
      <c r="AG35" s="67"/>
    </row>
    <row r="36" spans="1:33" s="68" customFormat="1" ht="14.25" customHeight="1">
      <c r="A36" s="81"/>
      <c r="B36" s="1124">
        <v>24</v>
      </c>
      <c r="C36" s="1125"/>
      <c r="D36" s="1121">
        <v>25</v>
      </c>
      <c r="E36" s="1122"/>
      <c r="F36" s="1121">
        <v>26</v>
      </c>
      <c r="G36" s="1122"/>
      <c r="H36" s="1121">
        <v>27</v>
      </c>
      <c r="I36" s="1122"/>
      <c r="J36" s="1364">
        <v>28</v>
      </c>
      <c r="K36" s="1365"/>
      <c r="L36" s="1121">
        <v>29</v>
      </c>
      <c r="M36" s="1371"/>
      <c r="N36" s="1121">
        <v>30</v>
      </c>
      <c r="O36" s="1123"/>
      <c r="P36" s="72"/>
      <c r="Q36" s="75"/>
      <c r="R36" s="1124">
        <v>29</v>
      </c>
      <c r="S36" s="1125"/>
      <c r="T36" s="1121">
        <v>30</v>
      </c>
      <c r="U36" s="1122"/>
      <c r="V36" s="1121"/>
      <c r="W36" s="1122"/>
      <c r="X36" s="1121"/>
      <c r="Y36" s="1122"/>
      <c r="Z36" s="1121"/>
      <c r="AA36" s="1122"/>
      <c r="AB36" s="1121"/>
      <c r="AC36" s="1122"/>
      <c r="AD36" s="1130"/>
      <c r="AE36" s="1142"/>
      <c r="AG36" s="67"/>
    </row>
    <row r="37" spans="1:33" s="68" customFormat="1" ht="14.25" customHeight="1" thickBot="1">
      <c r="A37" s="86"/>
      <c r="B37" s="1152">
        <v>31</v>
      </c>
      <c r="C37" s="1153"/>
      <c r="D37" s="1139"/>
      <c r="E37" s="1140"/>
      <c r="F37" s="1139"/>
      <c r="G37" s="1140"/>
      <c r="H37" s="1139"/>
      <c r="I37" s="1140"/>
      <c r="J37" s="1139"/>
      <c r="K37" s="1140"/>
      <c r="L37" s="1139"/>
      <c r="M37" s="1140"/>
      <c r="N37" s="1139"/>
      <c r="O37" s="1141"/>
      <c r="P37" s="83"/>
      <c r="Q37" s="77"/>
      <c r="R37" s="1149"/>
      <c r="S37" s="1150"/>
      <c r="T37" s="1139"/>
      <c r="U37" s="1140"/>
      <c r="V37" s="1139"/>
      <c r="W37" s="1140"/>
      <c r="X37" s="1139"/>
      <c r="Y37" s="1140"/>
      <c r="Z37" s="1139"/>
      <c r="AA37" s="1140"/>
      <c r="AB37" s="1139"/>
      <c r="AC37" s="1140"/>
      <c r="AD37" s="1139"/>
      <c r="AE37" s="1141"/>
      <c r="AG37" s="67"/>
    </row>
    <row r="38" spans="1:33" s="68" customFormat="1" ht="14.25" customHeight="1">
      <c r="A38" s="78"/>
      <c r="B38" s="1134"/>
      <c r="C38" s="1148"/>
      <c r="D38" s="1126">
        <v>1</v>
      </c>
      <c r="E38" s="1127"/>
      <c r="F38" s="1126">
        <v>2</v>
      </c>
      <c r="G38" s="1127"/>
      <c r="H38" s="1126">
        <v>3</v>
      </c>
      <c r="I38" s="1127"/>
      <c r="J38" s="1126">
        <v>4</v>
      </c>
      <c r="K38" s="1127"/>
      <c r="L38" s="1126">
        <v>5</v>
      </c>
      <c r="M38" s="1127"/>
      <c r="N38" s="1128">
        <v>6</v>
      </c>
      <c r="O38" s="1143"/>
      <c r="P38" s="72"/>
      <c r="Q38" s="87"/>
      <c r="R38" s="1126"/>
      <c r="S38" s="1127"/>
      <c r="T38" s="1126"/>
      <c r="U38" s="1127"/>
      <c r="V38" s="1126">
        <v>1</v>
      </c>
      <c r="W38" s="1127"/>
      <c r="X38" s="1126">
        <v>2</v>
      </c>
      <c r="Y38" s="1127"/>
      <c r="Z38" s="1126">
        <v>3</v>
      </c>
      <c r="AA38" s="1127"/>
      <c r="AB38" s="1126">
        <v>4</v>
      </c>
      <c r="AC38" s="1127"/>
      <c r="AD38" s="1128">
        <v>5</v>
      </c>
      <c r="AE38" s="1143"/>
      <c r="AG38" s="67"/>
    </row>
    <row r="39" spans="1:33" s="68" customFormat="1" ht="14.25" customHeight="1">
      <c r="A39" s="81"/>
      <c r="B39" s="1124">
        <v>7</v>
      </c>
      <c r="C39" s="1125"/>
      <c r="D39" s="1121">
        <v>8</v>
      </c>
      <c r="E39" s="1122"/>
      <c r="F39" s="1121">
        <v>9</v>
      </c>
      <c r="G39" s="1122"/>
      <c r="H39" s="1121">
        <v>10</v>
      </c>
      <c r="I39" s="1122"/>
      <c r="J39" s="1121">
        <v>11</v>
      </c>
      <c r="K39" s="1122"/>
      <c r="L39" s="1121">
        <v>12</v>
      </c>
      <c r="M39" s="1122"/>
      <c r="N39" s="1124">
        <v>13</v>
      </c>
      <c r="O39" s="1136"/>
      <c r="P39" s="72"/>
      <c r="Q39" s="88"/>
      <c r="R39" s="1124">
        <v>6</v>
      </c>
      <c r="S39" s="1125"/>
      <c r="T39" s="1121">
        <v>7</v>
      </c>
      <c r="U39" s="1122"/>
      <c r="V39" s="1121">
        <v>8</v>
      </c>
      <c r="W39" s="1122"/>
      <c r="X39" s="1121">
        <v>9</v>
      </c>
      <c r="Y39" s="1122"/>
      <c r="Z39" s="1121">
        <v>10</v>
      </c>
      <c r="AA39" s="1122"/>
      <c r="AB39" s="1121">
        <v>11</v>
      </c>
      <c r="AC39" s="1122"/>
      <c r="AD39" s="1124">
        <v>12</v>
      </c>
      <c r="AE39" s="1136"/>
      <c r="AG39" s="67"/>
    </row>
    <row r="40" spans="1:33" s="68" customFormat="1" ht="14.25" customHeight="1">
      <c r="A40" s="81">
        <v>6</v>
      </c>
      <c r="B40" s="1124">
        <v>14</v>
      </c>
      <c r="C40" s="1125"/>
      <c r="D40" s="1121">
        <v>15</v>
      </c>
      <c r="E40" s="1122"/>
      <c r="F40" s="1121">
        <v>16</v>
      </c>
      <c r="G40" s="1122"/>
      <c r="H40" s="1121">
        <v>17</v>
      </c>
      <c r="I40" s="1122"/>
      <c r="J40" s="1121">
        <v>18</v>
      </c>
      <c r="K40" s="1122"/>
      <c r="L40" s="1121">
        <v>19</v>
      </c>
      <c r="M40" s="1122"/>
      <c r="N40" s="1124">
        <v>20</v>
      </c>
      <c r="O40" s="1136"/>
      <c r="P40" s="72"/>
      <c r="Q40" s="89">
        <v>12</v>
      </c>
      <c r="R40" s="1124">
        <v>13</v>
      </c>
      <c r="S40" s="1125"/>
      <c r="T40" s="1121">
        <v>14</v>
      </c>
      <c r="U40" s="1122"/>
      <c r="V40" s="1121">
        <v>15</v>
      </c>
      <c r="W40" s="1122"/>
      <c r="X40" s="1121">
        <v>16</v>
      </c>
      <c r="Y40" s="1122"/>
      <c r="Z40" s="1121">
        <v>17</v>
      </c>
      <c r="AA40" s="1122"/>
      <c r="AB40" s="1121">
        <v>18</v>
      </c>
      <c r="AC40" s="1122"/>
      <c r="AD40" s="1124">
        <v>19</v>
      </c>
      <c r="AE40" s="1136"/>
      <c r="AG40" s="67"/>
    </row>
    <row r="41" spans="1:33" s="68" customFormat="1" ht="14.25" customHeight="1">
      <c r="A41" s="81" t="s">
        <v>391</v>
      </c>
      <c r="B41" s="1124">
        <v>21</v>
      </c>
      <c r="C41" s="1125"/>
      <c r="D41" s="1121">
        <v>22</v>
      </c>
      <c r="E41" s="1122"/>
      <c r="F41" s="1121">
        <v>23</v>
      </c>
      <c r="G41" s="1122"/>
      <c r="H41" s="1121">
        <v>24</v>
      </c>
      <c r="I41" s="1122"/>
      <c r="J41" s="1121">
        <v>25</v>
      </c>
      <c r="K41" s="1122"/>
      <c r="L41" s="1121">
        <v>26</v>
      </c>
      <c r="M41" s="1122"/>
      <c r="N41" s="1124">
        <v>27</v>
      </c>
      <c r="O41" s="1136"/>
      <c r="P41" s="72"/>
      <c r="Q41" s="80" t="s">
        <v>391</v>
      </c>
      <c r="R41" s="1124">
        <v>20</v>
      </c>
      <c r="S41" s="1125"/>
      <c r="T41" s="1121">
        <v>21</v>
      </c>
      <c r="U41" s="1122"/>
      <c r="V41" s="1121">
        <v>22</v>
      </c>
      <c r="W41" s="1122"/>
      <c r="X41" s="1121">
        <v>23</v>
      </c>
      <c r="Y41" s="1122"/>
      <c r="Z41" s="1121">
        <v>24</v>
      </c>
      <c r="AA41" s="1122"/>
      <c r="AB41" s="1121">
        <v>25</v>
      </c>
      <c r="AC41" s="1122"/>
      <c r="AD41" s="1124">
        <v>26</v>
      </c>
      <c r="AE41" s="1136"/>
      <c r="AG41" s="67"/>
    </row>
    <row r="42" spans="1:33" s="68" customFormat="1" ht="14.25" customHeight="1">
      <c r="A42" s="81"/>
      <c r="B42" s="1124">
        <v>28</v>
      </c>
      <c r="C42" s="1125"/>
      <c r="D42" s="1121">
        <v>29</v>
      </c>
      <c r="E42" s="1122"/>
      <c r="F42" s="1121">
        <v>30</v>
      </c>
      <c r="G42" s="1122"/>
      <c r="H42" s="1121"/>
      <c r="I42" s="1122"/>
      <c r="J42" s="1121"/>
      <c r="K42" s="1122"/>
      <c r="L42" s="1121"/>
      <c r="M42" s="1122"/>
      <c r="N42" s="1121"/>
      <c r="O42" s="1123"/>
      <c r="P42" s="72"/>
      <c r="Q42" s="90"/>
      <c r="R42" s="1124">
        <v>27</v>
      </c>
      <c r="S42" s="1125"/>
      <c r="T42" s="1121">
        <v>28</v>
      </c>
      <c r="U42" s="1122"/>
      <c r="V42" s="1121">
        <v>29</v>
      </c>
      <c r="W42" s="1122"/>
      <c r="X42" s="1130">
        <v>30</v>
      </c>
      <c r="Y42" s="1131"/>
      <c r="Z42" s="1124">
        <v>31</v>
      </c>
      <c r="AA42" s="1125"/>
      <c r="AB42" s="1121"/>
      <c r="AC42" s="1122"/>
      <c r="AD42" s="1121"/>
      <c r="AE42" s="1123"/>
      <c r="AG42" s="67"/>
    </row>
    <row r="43" spans="1:33" s="68" customFormat="1" ht="14.25" customHeight="1" thickBot="1">
      <c r="A43" s="91"/>
      <c r="B43" s="1139"/>
      <c r="C43" s="1140"/>
      <c r="D43" s="1139"/>
      <c r="E43" s="1140"/>
      <c r="F43" s="1139"/>
      <c r="G43" s="1140"/>
      <c r="H43" s="1139"/>
      <c r="I43" s="1140"/>
      <c r="J43" s="1139"/>
      <c r="K43" s="1140"/>
      <c r="L43" s="1139"/>
      <c r="M43" s="1140"/>
      <c r="N43" s="1139"/>
      <c r="O43" s="1141"/>
      <c r="P43" s="83"/>
      <c r="Q43" s="92"/>
      <c r="R43" s="1139"/>
      <c r="S43" s="1140"/>
      <c r="T43" s="1139"/>
      <c r="U43" s="1140"/>
      <c r="V43" s="1139"/>
      <c r="W43" s="1140"/>
      <c r="X43" s="1139"/>
      <c r="Y43" s="1140"/>
      <c r="Z43" s="1139"/>
      <c r="AA43" s="1140"/>
      <c r="AB43" s="1139"/>
      <c r="AC43" s="1140"/>
      <c r="AD43" s="1139"/>
      <c r="AE43" s="1141"/>
      <c r="AG43" s="67"/>
    </row>
    <row r="44" spans="1:33" ht="7.5" customHeight="1" thickBot="1"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  <c r="Q44" s="68"/>
    </row>
    <row r="45" spans="1:33" ht="20.25" customHeight="1" thickBot="1">
      <c r="A45" s="1154" t="s">
        <v>392</v>
      </c>
      <c r="B45" s="1155"/>
      <c r="C45" s="1156"/>
      <c r="D45" s="95">
        <v>1</v>
      </c>
      <c r="E45" s="95">
        <v>2</v>
      </c>
      <c r="F45" s="95">
        <v>3</v>
      </c>
      <c r="G45" s="95">
        <v>4</v>
      </c>
      <c r="H45" s="95">
        <v>5</v>
      </c>
      <c r="I45" s="95">
        <v>6</v>
      </c>
      <c r="J45" s="94">
        <v>7</v>
      </c>
      <c r="K45" s="95">
        <v>8</v>
      </c>
      <c r="L45" s="95">
        <v>9</v>
      </c>
      <c r="M45" s="95">
        <v>10</v>
      </c>
      <c r="N45" s="95">
        <v>11</v>
      </c>
      <c r="O45" s="95">
        <v>12</v>
      </c>
      <c r="P45" s="95" t="s">
        <v>393</v>
      </c>
      <c r="Q45" s="94" t="s">
        <v>394</v>
      </c>
      <c r="R45" s="1157" t="s">
        <v>395</v>
      </c>
      <c r="S45" s="1094"/>
      <c r="T45" s="1095"/>
      <c r="W45" s="54"/>
      <c r="AG45" s="53"/>
    </row>
    <row r="46" spans="1:33" ht="20.25" customHeight="1" thickTop="1">
      <c r="A46" s="1158" t="s">
        <v>396</v>
      </c>
      <c r="B46" s="1159"/>
      <c r="C46" s="1160"/>
      <c r="D46" s="96">
        <v>21</v>
      </c>
      <c r="E46" s="96">
        <v>20</v>
      </c>
      <c r="F46" s="96">
        <v>21</v>
      </c>
      <c r="G46" s="96">
        <v>21</v>
      </c>
      <c r="H46" s="96">
        <v>20</v>
      </c>
      <c r="I46" s="97">
        <v>20</v>
      </c>
      <c r="J46" s="98">
        <v>23</v>
      </c>
      <c r="K46" s="96">
        <v>21</v>
      </c>
      <c r="L46" s="96">
        <v>21</v>
      </c>
      <c r="M46" s="96">
        <v>20</v>
      </c>
      <c r="N46" s="96">
        <v>20</v>
      </c>
      <c r="O46" s="96">
        <v>22</v>
      </c>
      <c r="P46" s="96">
        <f>SUM(D46:O46)</f>
        <v>250</v>
      </c>
      <c r="Q46" s="99">
        <v>8</v>
      </c>
      <c r="R46" s="1161">
        <f>Q46*P46</f>
        <v>2000</v>
      </c>
      <c r="S46" s="1162"/>
      <c r="T46" s="1163"/>
      <c r="W46" s="54"/>
      <c r="AG46" s="53"/>
    </row>
    <row r="47" spans="1:33" ht="20.25" customHeight="1">
      <c r="A47" s="1164" t="s">
        <v>397</v>
      </c>
      <c r="B47" s="1165"/>
      <c r="C47" s="1166"/>
      <c r="D47" s="100">
        <v>20</v>
      </c>
      <c r="E47" s="100">
        <v>20</v>
      </c>
      <c r="F47" s="100">
        <v>21</v>
      </c>
      <c r="G47" s="100">
        <v>21</v>
      </c>
      <c r="H47" s="100">
        <v>20</v>
      </c>
      <c r="I47" s="100">
        <v>22</v>
      </c>
      <c r="J47" s="101">
        <v>22</v>
      </c>
      <c r="K47" s="100">
        <v>20</v>
      </c>
      <c r="L47" s="100">
        <v>21</v>
      </c>
      <c r="M47" s="100">
        <v>20</v>
      </c>
      <c r="N47" s="100">
        <v>21</v>
      </c>
      <c r="O47" s="100">
        <v>22</v>
      </c>
      <c r="P47" s="100">
        <f>SUM(D47:O47)</f>
        <v>250</v>
      </c>
      <c r="Q47" s="102">
        <v>8</v>
      </c>
      <c r="R47" s="1176">
        <f>Q47*P47</f>
        <v>2000</v>
      </c>
      <c r="S47" s="1177"/>
      <c r="T47" s="1178"/>
      <c r="W47" s="54"/>
      <c r="AG47" s="53"/>
    </row>
    <row r="48" spans="1:33" ht="20.25" customHeight="1">
      <c r="A48" s="1179" t="s">
        <v>398</v>
      </c>
      <c r="B48" s="1180"/>
      <c r="C48" s="1181"/>
      <c r="D48" s="103">
        <v>10</v>
      </c>
      <c r="E48" s="103">
        <v>9</v>
      </c>
      <c r="F48" s="103">
        <v>10</v>
      </c>
      <c r="G48" s="103">
        <v>9</v>
      </c>
      <c r="H48" s="103">
        <v>11</v>
      </c>
      <c r="I48" s="103">
        <v>10</v>
      </c>
      <c r="J48" s="104">
        <v>8</v>
      </c>
      <c r="K48" s="103">
        <v>10</v>
      </c>
      <c r="L48" s="103">
        <v>9</v>
      </c>
      <c r="M48" s="103">
        <v>11</v>
      </c>
      <c r="N48" s="103">
        <v>10</v>
      </c>
      <c r="O48" s="103">
        <v>9</v>
      </c>
      <c r="P48" s="103">
        <v>116</v>
      </c>
      <c r="Q48" s="105" t="s">
        <v>399</v>
      </c>
      <c r="R48" s="1182" t="s">
        <v>399</v>
      </c>
      <c r="S48" s="1183"/>
      <c r="T48" s="1184"/>
      <c r="W48" s="54"/>
      <c r="AG48" s="53"/>
    </row>
    <row r="49" spans="1:34" ht="20.25" customHeight="1">
      <c r="A49" s="1164" t="s">
        <v>400</v>
      </c>
      <c r="B49" s="1165"/>
      <c r="C49" s="1166"/>
      <c r="D49" s="106">
        <f>D50-D47</f>
        <v>11</v>
      </c>
      <c r="E49" s="106">
        <f t="shared" ref="E49:O49" si="0">E50-E47</f>
        <v>8</v>
      </c>
      <c r="F49" s="106">
        <f t="shared" si="0"/>
        <v>10</v>
      </c>
      <c r="G49" s="106">
        <f t="shared" si="0"/>
        <v>9</v>
      </c>
      <c r="H49" s="106">
        <f t="shared" si="0"/>
        <v>11</v>
      </c>
      <c r="I49" s="106">
        <f t="shared" si="0"/>
        <v>8</v>
      </c>
      <c r="J49" s="106">
        <f t="shared" si="0"/>
        <v>9</v>
      </c>
      <c r="K49" s="106">
        <f t="shared" si="0"/>
        <v>11</v>
      </c>
      <c r="L49" s="106">
        <f t="shared" si="0"/>
        <v>9</v>
      </c>
      <c r="M49" s="106">
        <f t="shared" si="0"/>
        <v>11</v>
      </c>
      <c r="N49" s="106">
        <f t="shared" si="0"/>
        <v>9</v>
      </c>
      <c r="O49" s="106">
        <f t="shared" si="0"/>
        <v>9</v>
      </c>
      <c r="P49" s="106">
        <f>SUM(D49:O49)</f>
        <v>115</v>
      </c>
      <c r="Q49" s="107" t="s">
        <v>399</v>
      </c>
      <c r="R49" s="1167" t="s">
        <v>399</v>
      </c>
      <c r="S49" s="1168"/>
      <c r="T49" s="1169"/>
      <c r="W49" s="54"/>
      <c r="AG49" s="108"/>
      <c r="AH49" s="108"/>
    </row>
    <row r="50" spans="1:34" ht="20.25" customHeight="1" thickBot="1">
      <c r="A50" s="1170" t="s">
        <v>401</v>
      </c>
      <c r="B50" s="1171"/>
      <c r="C50" s="1172"/>
      <c r="D50" s="109">
        <v>31</v>
      </c>
      <c r="E50" s="110">
        <v>28</v>
      </c>
      <c r="F50" s="109">
        <v>31</v>
      </c>
      <c r="G50" s="109">
        <v>30</v>
      </c>
      <c r="H50" s="109">
        <v>31</v>
      </c>
      <c r="I50" s="109">
        <v>30</v>
      </c>
      <c r="J50" s="111">
        <v>31</v>
      </c>
      <c r="K50" s="109">
        <v>31</v>
      </c>
      <c r="L50" s="109">
        <v>30</v>
      </c>
      <c r="M50" s="109">
        <v>31</v>
      </c>
      <c r="N50" s="109">
        <v>30</v>
      </c>
      <c r="O50" s="109">
        <v>31</v>
      </c>
      <c r="P50" s="109">
        <f>SUM(D50:O50)</f>
        <v>365</v>
      </c>
      <c r="Q50" s="112" t="s">
        <v>399</v>
      </c>
      <c r="R50" s="1173" t="s">
        <v>399</v>
      </c>
      <c r="S50" s="1174"/>
      <c r="T50" s="1175"/>
      <c r="W50" s="54"/>
      <c r="AG50" s="53"/>
    </row>
    <row r="51" spans="1:34" s="113" customFormat="1" ht="8.25" customHeight="1">
      <c r="B51" s="114"/>
      <c r="C51" s="114"/>
      <c r="D51" s="114"/>
      <c r="E51" s="114"/>
      <c r="F51" s="115"/>
      <c r="G51" s="115"/>
      <c r="H51" s="116"/>
      <c r="I51" s="116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G51" s="117"/>
    </row>
    <row r="52" spans="1:34" ht="14.25" customHeight="1">
      <c r="A52" s="118" t="s">
        <v>402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</row>
    <row r="53" spans="1:34" ht="14.25" customHeight="1">
      <c r="A53" s="1374" t="s">
        <v>403</v>
      </c>
      <c r="B53" s="1374"/>
      <c r="C53" s="119"/>
      <c r="D53" s="68"/>
      <c r="E53" s="68"/>
      <c r="F53" s="1373" t="s">
        <v>404</v>
      </c>
      <c r="G53" s="1373"/>
      <c r="H53" s="1373"/>
      <c r="I53" s="119"/>
      <c r="J53" s="1374" t="s">
        <v>403</v>
      </c>
      <c r="K53" s="1374"/>
      <c r="L53" s="1374"/>
      <c r="M53" s="119"/>
      <c r="N53" s="68"/>
      <c r="O53" s="68"/>
      <c r="P53" s="1373" t="s">
        <v>405</v>
      </c>
      <c r="Q53" s="1373"/>
      <c r="S53" s="1374" t="s">
        <v>403</v>
      </c>
      <c r="T53" s="1374"/>
      <c r="U53" s="1374"/>
      <c r="W53" s="119"/>
      <c r="X53" s="68"/>
      <c r="Y53" s="1373" t="s">
        <v>404</v>
      </c>
      <c r="Z53" s="1373"/>
      <c r="AA53" s="1373"/>
      <c r="AC53" s="119"/>
      <c r="AD53" s="68"/>
      <c r="AE53" s="68"/>
    </row>
    <row r="54" spans="1:34" ht="14.25" customHeight="1">
      <c r="A54" s="120" t="s">
        <v>406</v>
      </c>
      <c r="B54" s="120"/>
      <c r="C54" s="119"/>
      <c r="D54" s="68"/>
      <c r="E54" s="68"/>
      <c r="F54" s="120" t="s">
        <v>407</v>
      </c>
      <c r="G54" s="120"/>
      <c r="H54" s="120"/>
      <c r="I54" s="119"/>
      <c r="J54" s="120" t="s">
        <v>408</v>
      </c>
      <c r="K54" s="120"/>
      <c r="L54" s="120"/>
      <c r="M54" s="119"/>
      <c r="N54" s="68"/>
      <c r="P54" s="120" t="s">
        <v>409</v>
      </c>
      <c r="Q54" s="120"/>
      <c r="R54" s="120"/>
      <c r="S54" s="120" t="s">
        <v>410</v>
      </c>
      <c r="T54" s="120"/>
      <c r="U54" s="120"/>
      <c r="W54" s="119"/>
      <c r="X54" s="68"/>
      <c r="Y54" s="120" t="s">
        <v>411</v>
      </c>
      <c r="Z54" s="120"/>
      <c r="AB54" s="121"/>
      <c r="AC54" s="119"/>
      <c r="AD54" s="68"/>
      <c r="AE54" s="68"/>
    </row>
    <row r="55" spans="1:34" ht="14.25" customHeight="1">
      <c r="A55" s="122" t="s">
        <v>412</v>
      </c>
      <c r="B55" s="122"/>
      <c r="C55" s="122"/>
      <c r="E55" s="123"/>
      <c r="F55" s="120" t="s">
        <v>413</v>
      </c>
      <c r="G55" s="120"/>
      <c r="H55" s="120"/>
      <c r="I55" s="120"/>
      <c r="J55" s="122" t="s">
        <v>414</v>
      </c>
      <c r="K55" s="122"/>
      <c r="L55" s="122"/>
      <c r="N55" s="123"/>
      <c r="O55" s="68"/>
      <c r="P55" s="120" t="s">
        <v>415</v>
      </c>
      <c r="Q55" s="120"/>
      <c r="S55" s="122" t="s">
        <v>416</v>
      </c>
      <c r="T55" s="122"/>
      <c r="U55" s="122"/>
      <c r="W55" s="123"/>
      <c r="X55" s="68"/>
      <c r="Y55" s="120" t="s">
        <v>417</v>
      </c>
      <c r="Z55" s="120"/>
      <c r="AB55" s="121"/>
      <c r="AC55" s="119"/>
      <c r="AD55" s="68"/>
      <c r="AE55" s="68"/>
    </row>
    <row r="56" spans="1:34" ht="14.25" customHeight="1">
      <c r="A56" s="120" t="s">
        <v>418</v>
      </c>
      <c r="B56" s="120"/>
      <c r="C56" s="119"/>
      <c r="D56" s="68"/>
      <c r="E56" s="68"/>
      <c r="F56" s="120" t="s">
        <v>419</v>
      </c>
      <c r="G56" s="120"/>
      <c r="H56" s="120"/>
      <c r="I56" s="119"/>
      <c r="J56" s="120" t="s">
        <v>420</v>
      </c>
      <c r="K56" s="120"/>
      <c r="L56" s="120"/>
      <c r="M56" s="119"/>
      <c r="N56" s="68"/>
      <c r="O56" s="68"/>
      <c r="P56" s="120" t="s">
        <v>421</v>
      </c>
      <c r="Q56" s="120"/>
      <c r="R56" s="120"/>
      <c r="S56" s="122" t="s">
        <v>416</v>
      </c>
      <c r="T56" s="122"/>
      <c r="U56" s="122"/>
      <c r="W56" s="123"/>
      <c r="X56" s="68"/>
      <c r="Y56" s="120" t="s">
        <v>422</v>
      </c>
      <c r="Z56" s="120"/>
      <c r="AA56" s="120"/>
      <c r="AD56" s="68"/>
      <c r="AE56" s="68"/>
    </row>
    <row r="57" spans="1:34" ht="14.25" customHeight="1">
      <c r="A57" s="120" t="s">
        <v>423</v>
      </c>
      <c r="B57" s="120"/>
      <c r="C57" s="119"/>
      <c r="D57" s="68"/>
      <c r="E57" s="68"/>
      <c r="F57" s="120" t="s">
        <v>424</v>
      </c>
      <c r="G57" s="120"/>
      <c r="H57" s="120"/>
      <c r="I57" s="119"/>
      <c r="R57" s="120"/>
      <c r="AD57" s="68"/>
      <c r="AE57" s="68"/>
    </row>
    <row r="58" spans="1:34" ht="14.25" customHeight="1">
      <c r="A58" s="124" t="s">
        <v>425</v>
      </c>
      <c r="J58" s="120"/>
      <c r="K58" s="120"/>
      <c r="L58" s="120"/>
      <c r="N58" s="119"/>
      <c r="O58" s="68"/>
      <c r="P58" s="120"/>
      <c r="Q58" s="120"/>
    </row>
    <row r="59" spans="1:34" ht="14.25" customHeight="1">
      <c r="J59" s="120"/>
      <c r="K59" s="120"/>
      <c r="L59" s="120"/>
      <c r="M59" s="120"/>
      <c r="N59" s="120"/>
      <c r="O59" s="120"/>
      <c r="P59" s="120"/>
      <c r="Q59" s="120"/>
      <c r="R59" s="120"/>
      <c r="S59" s="120"/>
    </row>
    <row r="60" spans="1:34" ht="14.25" customHeight="1">
      <c r="A60" s="120"/>
      <c r="B60" s="120"/>
      <c r="C60" s="120"/>
      <c r="D60" s="68"/>
      <c r="E60" s="68"/>
      <c r="F60" s="120"/>
      <c r="G60" s="120"/>
      <c r="H60" s="120"/>
      <c r="I60" s="120"/>
    </row>
    <row r="62" spans="1:34" ht="13.5" customHeight="1">
      <c r="A62" s="120"/>
      <c r="B62" s="120"/>
      <c r="C62" s="120"/>
      <c r="D62" s="68"/>
      <c r="E62" s="68"/>
      <c r="F62" s="120"/>
      <c r="G62" s="120"/>
      <c r="H62" s="120"/>
      <c r="I62" s="120"/>
    </row>
    <row r="63" spans="1:34" ht="13.5" customHeight="1">
      <c r="A63" s="120"/>
      <c r="B63" s="120"/>
      <c r="C63" s="120"/>
      <c r="D63" s="68"/>
      <c r="E63" s="68"/>
      <c r="F63" s="120"/>
      <c r="G63" s="120"/>
      <c r="H63" s="120"/>
      <c r="I63" s="120"/>
    </row>
    <row r="64" spans="1:34" ht="13.5" customHeight="1">
      <c r="A64" s="120"/>
      <c r="B64" s="120"/>
      <c r="C64" s="120"/>
      <c r="D64" s="68"/>
      <c r="E64" s="68"/>
      <c r="F64" s="120"/>
      <c r="G64" s="120"/>
      <c r="H64" s="120"/>
      <c r="I64" s="120"/>
      <c r="T64" s="125"/>
      <c r="U64" s="125"/>
    </row>
    <row r="65" spans="1:33" ht="13.5" customHeight="1">
      <c r="A65" s="120"/>
      <c r="B65" s="120"/>
      <c r="C65" s="120"/>
      <c r="D65" s="68"/>
      <c r="E65" s="68"/>
      <c r="F65" s="120"/>
      <c r="G65" s="120"/>
      <c r="H65" s="120"/>
      <c r="I65" s="120"/>
    </row>
    <row r="67" spans="1:33" s="126" customFormat="1" ht="13.5" customHeight="1">
      <c r="AG67" s="127"/>
    </row>
    <row r="68" spans="1:33" s="126" customFormat="1" ht="13.5" customHeight="1">
      <c r="A68" s="128"/>
      <c r="D68" s="129"/>
      <c r="E68" s="129"/>
      <c r="F68" s="129"/>
      <c r="G68" s="129"/>
      <c r="H68" s="129"/>
      <c r="I68" s="129"/>
      <c r="AG68" s="127"/>
    </row>
    <row r="69" spans="1:33" s="126" customFormat="1" ht="13.5" customHeight="1">
      <c r="A69" s="128"/>
      <c r="F69" s="130"/>
      <c r="G69" s="130"/>
      <c r="AG69" s="127"/>
    </row>
    <row r="70" spans="1:33" s="126" customFormat="1" ht="13.5" customHeight="1">
      <c r="A70" s="128"/>
      <c r="AG70" s="127"/>
    </row>
    <row r="71" spans="1:33" s="126" customFormat="1" ht="13.5" customHeight="1">
      <c r="A71" s="128"/>
      <c r="AG71" s="127"/>
    </row>
    <row r="72" spans="1:33" s="126" customFormat="1" ht="13.5" customHeight="1">
      <c r="A72" s="128"/>
      <c r="AG72" s="127"/>
    </row>
    <row r="73" spans="1:33" s="126" customFormat="1" ht="13.5" customHeight="1">
      <c r="A73" s="128"/>
      <c r="AG73" s="127"/>
    </row>
    <row r="74" spans="1:33" s="126" customFormat="1" ht="13.5" customHeight="1">
      <c r="A74" s="128"/>
      <c r="AG74" s="127"/>
    </row>
    <row r="75" spans="1:33" s="126" customFormat="1" ht="13.5" customHeight="1">
      <c r="A75" s="128"/>
      <c r="AG75" s="127"/>
    </row>
    <row r="76" spans="1:33" s="126" customFormat="1" ht="13.5" customHeight="1">
      <c r="A76" s="128"/>
      <c r="AG76" s="127"/>
    </row>
    <row r="77" spans="1:33" s="126" customFormat="1" ht="13.5" customHeight="1">
      <c r="AG77" s="127"/>
    </row>
  </sheetData>
  <mergeCells count="555">
    <mergeCell ref="A1:AD1"/>
    <mergeCell ref="A2:AD2"/>
    <mergeCell ref="B5:D5"/>
    <mergeCell ref="H5:J5"/>
    <mergeCell ref="R5:AE5"/>
    <mergeCell ref="L6:M6"/>
    <mergeCell ref="N6:O6"/>
    <mergeCell ref="R6:S6"/>
    <mergeCell ref="B6:C6"/>
    <mergeCell ref="AD6:AE6"/>
    <mergeCell ref="T7:U7"/>
    <mergeCell ref="D6:E6"/>
    <mergeCell ref="F6:G6"/>
    <mergeCell ref="H6:I6"/>
    <mergeCell ref="N7:O7"/>
    <mergeCell ref="R7:S7"/>
    <mergeCell ref="T6:U6"/>
    <mergeCell ref="J6:K6"/>
    <mergeCell ref="B7:C7"/>
    <mergeCell ref="D7:E7"/>
    <mergeCell ref="F7:G7"/>
    <mergeCell ref="H7:I7"/>
    <mergeCell ref="J7:K7"/>
    <mergeCell ref="L7:M7"/>
    <mergeCell ref="AB7:AC7"/>
    <mergeCell ref="AD7:AE7"/>
    <mergeCell ref="V6:W6"/>
    <mergeCell ref="X6:Y6"/>
    <mergeCell ref="Z6:AA6"/>
    <mergeCell ref="V7:W7"/>
    <mergeCell ref="X7:Y7"/>
    <mergeCell ref="Z7:AA7"/>
    <mergeCell ref="AB6:AC6"/>
    <mergeCell ref="B9:C9"/>
    <mergeCell ref="D9:E9"/>
    <mergeCell ref="F9:G9"/>
    <mergeCell ref="H9:I9"/>
    <mergeCell ref="N9:O9"/>
    <mergeCell ref="R9:S9"/>
    <mergeCell ref="J9:K9"/>
    <mergeCell ref="L9:M9"/>
    <mergeCell ref="T8:U8"/>
    <mergeCell ref="B8:C8"/>
    <mergeCell ref="D8:E8"/>
    <mergeCell ref="F8:G8"/>
    <mergeCell ref="H8:I8"/>
    <mergeCell ref="J8:K8"/>
    <mergeCell ref="L8:M8"/>
    <mergeCell ref="N8:O8"/>
    <mergeCell ref="R8:S8"/>
    <mergeCell ref="X9:Y9"/>
    <mergeCell ref="Z9:AA9"/>
    <mergeCell ref="AB8:AC8"/>
    <mergeCell ref="AD8:AE8"/>
    <mergeCell ref="AB9:AC9"/>
    <mergeCell ref="AD9:AE9"/>
    <mergeCell ref="X8:Y8"/>
    <mergeCell ref="Z8:AA8"/>
    <mergeCell ref="T10:U10"/>
    <mergeCell ref="V10:W10"/>
    <mergeCell ref="T9:U9"/>
    <mergeCell ref="V9:W9"/>
    <mergeCell ref="V8:W8"/>
    <mergeCell ref="B11:C11"/>
    <mergeCell ref="D11:E11"/>
    <mergeCell ref="F11:G11"/>
    <mergeCell ref="H11:I11"/>
    <mergeCell ref="N11:O11"/>
    <mergeCell ref="R11:S11"/>
    <mergeCell ref="J11:K11"/>
    <mergeCell ref="L11:M11"/>
    <mergeCell ref="B10:C10"/>
    <mergeCell ref="D10:E10"/>
    <mergeCell ref="F10:G10"/>
    <mergeCell ref="H10:I10"/>
    <mergeCell ref="J10:K10"/>
    <mergeCell ref="L10:M10"/>
    <mergeCell ref="N10:O10"/>
    <mergeCell ref="R10:S10"/>
    <mergeCell ref="X11:Y11"/>
    <mergeCell ref="Z11:AA11"/>
    <mergeCell ref="AB10:AC10"/>
    <mergeCell ref="AD10:AE10"/>
    <mergeCell ref="AB11:AC11"/>
    <mergeCell ref="AD11:AE11"/>
    <mergeCell ref="X10:Y10"/>
    <mergeCell ref="Z10:AA10"/>
    <mergeCell ref="T12:U12"/>
    <mergeCell ref="V12:W12"/>
    <mergeCell ref="V11:W11"/>
    <mergeCell ref="T11:U11"/>
    <mergeCell ref="B13:C13"/>
    <mergeCell ref="D13:E13"/>
    <mergeCell ref="F13:G13"/>
    <mergeCell ref="H13:I13"/>
    <mergeCell ref="N13:O13"/>
    <mergeCell ref="R13:S13"/>
    <mergeCell ref="J13:K13"/>
    <mergeCell ref="L13:M13"/>
    <mergeCell ref="B12:C12"/>
    <mergeCell ref="D12:E12"/>
    <mergeCell ref="F12:G12"/>
    <mergeCell ref="H12:I12"/>
    <mergeCell ref="J12:K12"/>
    <mergeCell ref="L12:M12"/>
    <mergeCell ref="N12:O12"/>
    <mergeCell ref="R12:S12"/>
    <mergeCell ref="X13:Y13"/>
    <mergeCell ref="Z13:AA13"/>
    <mergeCell ref="AB12:AC12"/>
    <mergeCell ref="AD12:AE12"/>
    <mergeCell ref="AB13:AC13"/>
    <mergeCell ref="AD13:AE13"/>
    <mergeCell ref="X12:Y12"/>
    <mergeCell ref="Z12:AA12"/>
    <mergeCell ref="T14:U14"/>
    <mergeCell ref="V14:W14"/>
    <mergeCell ref="V13:W13"/>
    <mergeCell ref="T13:U13"/>
    <mergeCell ref="B15:C15"/>
    <mergeCell ref="D15:E15"/>
    <mergeCell ref="F15:G15"/>
    <mergeCell ref="H15:I15"/>
    <mergeCell ref="N15:O15"/>
    <mergeCell ref="R15:S15"/>
    <mergeCell ref="J15:K15"/>
    <mergeCell ref="L15:M15"/>
    <mergeCell ref="B14:C14"/>
    <mergeCell ref="D14:E14"/>
    <mergeCell ref="F14:G14"/>
    <mergeCell ref="H14:I14"/>
    <mergeCell ref="J14:K14"/>
    <mergeCell ref="L14:M14"/>
    <mergeCell ref="N14:O14"/>
    <mergeCell ref="R14:S14"/>
    <mergeCell ref="X15:Y15"/>
    <mergeCell ref="Z15:AA15"/>
    <mergeCell ref="AB14:AC14"/>
    <mergeCell ref="AD14:AE14"/>
    <mergeCell ref="AB15:AC15"/>
    <mergeCell ref="AD15:AE15"/>
    <mergeCell ref="X14:Y14"/>
    <mergeCell ref="Z14:AA14"/>
    <mergeCell ref="T16:U16"/>
    <mergeCell ref="V16:W16"/>
    <mergeCell ref="V15:W15"/>
    <mergeCell ref="T15:U15"/>
    <mergeCell ref="B17:C17"/>
    <mergeCell ref="D17:E17"/>
    <mergeCell ref="F17:G17"/>
    <mergeCell ref="H17:I17"/>
    <mergeCell ref="N17:O17"/>
    <mergeCell ref="R17:S17"/>
    <mergeCell ref="J17:K17"/>
    <mergeCell ref="L17:M17"/>
    <mergeCell ref="B16:C16"/>
    <mergeCell ref="D16:E16"/>
    <mergeCell ref="F16:G16"/>
    <mergeCell ref="H16:I16"/>
    <mergeCell ref="J16:K16"/>
    <mergeCell ref="L16:M16"/>
    <mergeCell ref="N16:O16"/>
    <mergeCell ref="R16:S16"/>
    <mergeCell ref="X17:Y17"/>
    <mergeCell ref="Z17:AA17"/>
    <mergeCell ref="AB16:AC16"/>
    <mergeCell ref="AD16:AE16"/>
    <mergeCell ref="AB17:AC17"/>
    <mergeCell ref="AD17:AE17"/>
    <mergeCell ref="X16:Y16"/>
    <mergeCell ref="Z16:AA16"/>
    <mergeCell ref="T18:U18"/>
    <mergeCell ref="V18:W18"/>
    <mergeCell ref="V17:W17"/>
    <mergeCell ref="T17:U17"/>
    <mergeCell ref="B19:C19"/>
    <mergeCell ref="D19:E19"/>
    <mergeCell ref="F19:G19"/>
    <mergeCell ref="H19:I19"/>
    <mergeCell ref="N19:O19"/>
    <mergeCell ref="R19:S19"/>
    <mergeCell ref="J19:K19"/>
    <mergeCell ref="L19:M19"/>
    <mergeCell ref="B18:C18"/>
    <mergeCell ref="D18:E18"/>
    <mergeCell ref="F18:G18"/>
    <mergeCell ref="H18:I18"/>
    <mergeCell ref="J18:K18"/>
    <mergeCell ref="L18:M18"/>
    <mergeCell ref="N18:O18"/>
    <mergeCell ref="R18:S18"/>
    <mergeCell ref="X19:Y19"/>
    <mergeCell ref="Z19:AA19"/>
    <mergeCell ref="AB18:AC18"/>
    <mergeCell ref="AD18:AE18"/>
    <mergeCell ref="AB19:AC19"/>
    <mergeCell ref="AD19:AE19"/>
    <mergeCell ref="X18:Y18"/>
    <mergeCell ref="Z18:AA18"/>
    <mergeCell ref="T20:U20"/>
    <mergeCell ref="V20:W20"/>
    <mergeCell ref="V19:W19"/>
    <mergeCell ref="T19:U19"/>
    <mergeCell ref="B21:C21"/>
    <mergeCell ref="D21:E21"/>
    <mergeCell ref="F21:G21"/>
    <mergeCell ref="H21:I21"/>
    <mergeCell ref="N21:O21"/>
    <mergeCell ref="R21:S21"/>
    <mergeCell ref="J21:K21"/>
    <mergeCell ref="L21:M21"/>
    <mergeCell ref="B20:C20"/>
    <mergeCell ref="D20:E20"/>
    <mergeCell ref="F20:G20"/>
    <mergeCell ref="H20:I20"/>
    <mergeCell ref="J20:K20"/>
    <mergeCell ref="L20:M20"/>
    <mergeCell ref="N20:O20"/>
    <mergeCell ref="R20:S20"/>
    <mergeCell ref="X21:Y21"/>
    <mergeCell ref="Z21:AA21"/>
    <mergeCell ref="AB20:AC20"/>
    <mergeCell ref="AD20:AE20"/>
    <mergeCell ref="AB21:AC21"/>
    <mergeCell ref="AD21:AE21"/>
    <mergeCell ref="X20:Y20"/>
    <mergeCell ref="Z20:AA20"/>
    <mergeCell ref="T22:U22"/>
    <mergeCell ref="V22:W22"/>
    <mergeCell ref="V21:W21"/>
    <mergeCell ref="T21:U21"/>
    <mergeCell ref="B23:C23"/>
    <mergeCell ref="D23:E23"/>
    <mergeCell ref="F23:G23"/>
    <mergeCell ref="H23:I23"/>
    <mergeCell ref="N23:O23"/>
    <mergeCell ref="R23:S23"/>
    <mergeCell ref="J23:K23"/>
    <mergeCell ref="L23:M23"/>
    <mergeCell ref="B22:C22"/>
    <mergeCell ref="D22:E22"/>
    <mergeCell ref="F22:G22"/>
    <mergeCell ref="H22:I22"/>
    <mergeCell ref="J22:K22"/>
    <mergeCell ref="L22:M22"/>
    <mergeCell ref="N22:O22"/>
    <mergeCell ref="R22:S22"/>
    <mergeCell ref="X23:Y23"/>
    <mergeCell ref="Z23:AA23"/>
    <mergeCell ref="AB22:AC22"/>
    <mergeCell ref="AD22:AE22"/>
    <mergeCell ref="AB23:AC23"/>
    <mergeCell ref="AD23:AE23"/>
    <mergeCell ref="X22:Y22"/>
    <mergeCell ref="Z22:AA22"/>
    <mergeCell ref="T24:U24"/>
    <mergeCell ref="V24:W24"/>
    <mergeCell ref="V23:W23"/>
    <mergeCell ref="T23:U23"/>
    <mergeCell ref="B25:C25"/>
    <mergeCell ref="D25:E25"/>
    <mergeCell ref="F25:G25"/>
    <mergeCell ref="H25:I25"/>
    <mergeCell ref="N25:O25"/>
    <mergeCell ref="R25:S25"/>
    <mergeCell ref="J25:K25"/>
    <mergeCell ref="L25:M25"/>
    <mergeCell ref="B24:C24"/>
    <mergeCell ref="D24:E24"/>
    <mergeCell ref="F24:G24"/>
    <mergeCell ref="H24:I24"/>
    <mergeCell ref="J24:K24"/>
    <mergeCell ref="L24:M24"/>
    <mergeCell ref="N24:O24"/>
    <mergeCell ref="R24:S24"/>
    <mergeCell ref="X25:Y25"/>
    <mergeCell ref="Z25:AA25"/>
    <mergeCell ref="AB24:AC24"/>
    <mergeCell ref="AD24:AE24"/>
    <mergeCell ref="AB25:AC25"/>
    <mergeCell ref="AD25:AE25"/>
    <mergeCell ref="X24:Y24"/>
    <mergeCell ref="Z24:AA24"/>
    <mergeCell ref="T26:U26"/>
    <mergeCell ref="V26:W26"/>
    <mergeCell ref="V25:W25"/>
    <mergeCell ref="T25:U25"/>
    <mergeCell ref="B27:C27"/>
    <mergeCell ref="D27:E27"/>
    <mergeCell ref="F27:G27"/>
    <mergeCell ref="H27:I27"/>
    <mergeCell ref="N27:O27"/>
    <mergeCell ref="R27:S27"/>
    <mergeCell ref="J27:K27"/>
    <mergeCell ref="L27:M27"/>
    <mergeCell ref="B26:C26"/>
    <mergeCell ref="D26:E26"/>
    <mergeCell ref="F26:G26"/>
    <mergeCell ref="H26:I26"/>
    <mergeCell ref="J26:K26"/>
    <mergeCell ref="L26:M26"/>
    <mergeCell ref="N26:O26"/>
    <mergeCell ref="R26:S26"/>
    <mergeCell ref="X27:Y27"/>
    <mergeCell ref="Z27:AA27"/>
    <mergeCell ref="AB26:AC26"/>
    <mergeCell ref="AD26:AE26"/>
    <mergeCell ref="AB27:AC27"/>
    <mergeCell ref="AD27:AE27"/>
    <mergeCell ref="X26:Y26"/>
    <mergeCell ref="Z26:AA26"/>
    <mergeCell ref="T28:U28"/>
    <mergeCell ref="V28:W28"/>
    <mergeCell ref="V27:W27"/>
    <mergeCell ref="T27:U27"/>
    <mergeCell ref="B29:C29"/>
    <mergeCell ref="D29:E29"/>
    <mergeCell ref="F29:G29"/>
    <mergeCell ref="H29:I29"/>
    <mergeCell ref="N29:O29"/>
    <mergeCell ref="R29:S29"/>
    <mergeCell ref="J29:K29"/>
    <mergeCell ref="L29:M29"/>
    <mergeCell ref="B28:C28"/>
    <mergeCell ref="D28:E28"/>
    <mergeCell ref="F28:G28"/>
    <mergeCell ref="H28:I28"/>
    <mergeCell ref="J28:K28"/>
    <mergeCell ref="L28:M28"/>
    <mergeCell ref="N28:O28"/>
    <mergeCell ref="R28:S28"/>
    <mergeCell ref="X29:Y29"/>
    <mergeCell ref="Z29:AA29"/>
    <mergeCell ref="AB28:AC28"/>
    <mergeCell ref="AD28:AE28"/>
    <mergeCell ref="AB29:AC29"/>
    <mergeCell ref="AD29:AE29"/>
    <mergeCell ref="X28:Y28"/>
    <mergeCell ref="Z28:AA28"/>
    <mergeCell ref="T30:U30"/>
    <mergeCell ref="V30:W30"/>
    <mergeCell ref="V29:W29"/>
    <mergeCell ref="T29:U29"/>
    <mergeCell ref="B31:C31"/>
    <mergeCell ref="D31:E31"/>
    <mergeCell ref="F31:G31"/>
    <mergeCell ref="H31:I31"/>
    <mergeCell ref="N31:O31"/>
    <mergeCell ref="R31:S31"/>
    <mergeCell ref="J31:K31"/>
    <mergeCell ref="L31:M31"/>
    <mergeCell ref="B30:C30"/>
    <mergeCell ref="D30:E30"/>
    <mergeCell ref="F30:G30"/>
    <mergeCell ref="H30:I30"/>
    <mergeCell ref="J30:K30"/>
    <mergeCell ref="L30:M30"/>
    <mergeCell ref="N30:O30"/>
    <mergeCell ref="R30:S30"/>
    <mergeCell ref="X31:Y31"/>
    <mergeCell ref="Z31:AA31"/>
    <mergeCell ref="AB30:AC30"/>
    <mergeCell ref="AD30:AE30"/>
    <mergeCell ref="AB31:AC31"/>
    <mergeCell ref="AD31:AE31"/>
    <mergeCell ref="X30:Y30"/>
    <mergeCell ref="Z30:AA30"/>
    <mergeCell ref="T32:U32"/>
    <mergeCell ref="V32:W32"/>
    <mergeCell ref="V31:W31"/>
    <mergeCell ref="T31:U31"/>
    <mergeCell ref="B33:C33"/>
    <mergeCell ref="D33:E33"/>
    <mergeCell ref="F33:G33"/>
    <mergeCell ref="H33:I33"/>
    <mergeCell ref="N33:O33"/>
    <mergeCell ref="R33:S33"/>
    <mergeCell ref="J33:K33"/>
    <mergeCell ref="L33:M33"/>
    <mergeCell ref="B32:C32"/>
    <mergeCell ref="D32:E32"/>
    <mergeCell ref="F32:G32"/>
    <mergeCell ref="H32:I32"/>
    <mergeCell ref="J32:K32"/>
    <mergeCell ref="L32:M32"/>
    <mergeCell ref="N32:O32"/>
    <mergeCell ref="R32:S32"/>
    <mergeCell ref="X33:Y33"/>
    <mergeCell ref="Z33:AA33"/>
    <mergeCell ref="AB32:AC32"/>
    <mergeCell ref="AD32:AE32"/>
    <mergeCell ref="AB33:AC33"/>
    <mergeCell ref="AD33:AE33"/>
    <mergeCell ref="X32:Y32"/>
    <mergeCell ref="Z32:AA32"/>
    <mergeCell ref="T34:U34"/>
    <mergeCell ref="V34:W34"/>
    <mergeCell ref="V33:W33"/>
    <mergeCell ref="T33:U33"/>
    <mergeCell ref="B35:C35"/>
    <mergeCell ref="D35:E35"/>
    <mergeCell ref="F35:G35"/>
    <mergeCell ref="H35:I35"/>
    <mergeCell ref="N35:O35"/>
    <mergeCell ref="R35:S35"/>
    <mergeCell ref="J35:K35"/>
    <mergeCell ref="L35:M35"/>
    <mergeCell ref="B34:C34"/>
    <mergeCell ref="D34:E34"/>
    <mergeCell ref="F34:G34"/>
    <mergeCell ref="H34:I34"/>
    <mergeCell ref="J34:K34"/>
    <mergeCell ref="L34:M34"/>
    <mergeCell ref="N34:O34"/>
    <mergeCell ref="R34:S34"/>
    <mergeCell ref="X35:Y35"/>
    <mergeCell ref="Z35:AA35"/>
    <mergeCell ref="AB34:AC34"/>
    <mergeCell ref="AD34:AE34"/>
    <mergeCell ref="AB35:AC35"/>
    <mergeCell ref="AD35:AE35"/>
    <mergeCell ref="X34:Y34"/>
    <mergeCell ref="Z34:AA34"/>
    <mergeCell ref="T36:U36"/>
    <mergeCell ref="V36:W36"/>
    <mergeCell ref="V35:W35"/>
    <mergeCell ref="T35:U35"/>
    <mergeCell ref="B37:C37"/>
    <mergeCell ref="D37:E37"/>
    <mergeCell ref="F37:G37"/>
    <mergeCell ref="H37:I37"/>
    <mergeCell ref="N37:O37"/>
    <mergeCell ref="R37:S37"/>
    <mergeCell ref="J37:K37"/>
    <mergeCell ref="L37:M37"/>
    <mergeCell ref="B36:C36"/>
    <mergeCell ref="D36:E36"/>
    <mergeCell ref="F36:G36"/>
    <mergeCell ref="H36:I36"/>
    <mergeCell ref="J36:K36"/>
    <mergeCell ref="L36:M36"/>
    <mergeCell ref="N36:O36"/>
    <mergeCell ref="R36:S36"/>
    <mergeCell ref="X37:Y37"/>
    <mergeCell ref="Z37:AA37"/>
    <mergeCell ref="AB36:AC36"/>
    <mergeCell ref="AD36:AE36"/>
    <mergeCell ref="AB37:AC37"/>
    <mergeCell ref="AD37:AE37"/>
    <mergeCell ref="X36:Y36"/>
    <mergeCell ref="Z36:AA36"/>
    <mergeCell ref="T38:U38"/>
    <mergeCell ref="V38:W38"/>
    <mergeCell ref="V37:W37"/>
    <mergeCell ref="T37:U37"/>
    <mergeCell ref="AB38:AC38"/>
    <mergeCell ref="AD38:AE38"/>
    <mergeCell ref="X38:Y38"/>
    <mergeCell ref="Z38:AA38"/>
    <mergeCell ref="B38:C38"/>
    <mergeCell ref="D38:E38"/>
    <mergeCell ref="F38:G38"/>
    <mergeCell ref="H38:I38"/>
    <mergeCell ref="J38:K38"/>
    <mergeCell ref="L38:M38"/>
    <mergeCell ref="N38:O38"/>
    <mergeCell ref="R38:S38"/>
    <mergeCell ref="T39:U39"/>
    <mergeCell ref="AB40:AC40"/>
    <mergeCell ref="AD40:AE40"/>
    <mergeCell ref="V39:W39"/>
    <mergeCell ref="B39:C39"/>
    <mergeCell ref="D39:E39"/>
    <mergeCell ref="F39:G39"/>
    <mergeCell ref="H39:I39"/>
    <mergeCell ref="N39:O39"/>
    <mergeCell ref="R39:S39"/>
    <mergeCell ref="J39:K39"/>
    <mergeCell ref="T40:U40"/>
    <mergeCell ref="V40:W40"/>
    <mergeCell ref="X40:Y40"/>
    <mergeCell ref="Z40:AA40"/>
    <mergeCell ref="L39:M39"/>
    <mergeCell ref="X39:Y39"/>
    <mergeCell ref="Z39:AA39"/>
    <mergeCell ref="AB39:AC39"/>
    <mergeCell ref="AD39:AE39"/>
    <mergeCell ref="N40:O40"/>
    <mergeCell ref="R40:S40"/>
    <mergeCell ref="B41:C41"/>
    <mergeCell ref="D41:E41"/>
    <mergeCell ref="F41:G41"/>
    <mergeCell ref="H41:I41"/>
    <mergeCell ref="J41:K41"/>
    <mergeCell ref="L41:M41"/>
    <mergeCell ref="B40:C40"/>
    <mergeCell ref="D40:E40"/>
    <mergeCell ref="F40:G40"/>
    <mergeCell ref="H40:I40"/>
    <mergeCell ref="J40:K40"/>
    <mergeCell ref="L40:M40"/>
    <mergeCell ref="B42:C42"/>
    <mergeCell ref="D42:E42"/>
    <mergeCell ref="F42:G42"/>
    <mergeCell ref="H42:I42"/>
    <mergeCell ref="J42:K42"/>
    <mergeCell ref="AD43:AE43"/>
    <mergeCell ref="T42:U42"/>
    <mergeCell ref="L42:M42"/>
    <mergeCell ref="N42:O42"/>
    <mergeCell ref="R42:S42"/>
    <mergeCell ref="V42:W42"/>
    <mergeCell ref="AD42:AE42"/>
    <mergeCell ref="Z42:AA42"/>
    <mergeCell ref="AB42:AC42"/>
    <mergeCell ref="X42:Y42"/>
    <mergeCell ref="B43:C43"/>
    <mergeCell ref="D43:E43"/>
    <mergeCell ref="F43:G43"/>
    <mergeCell ref="H43:I43"/>
    <mergeCell ref="J43:K43"/>
    <mergeCell ref="AB41:AC41"/>
    <mergeCell ref="AD41:AE41"/>
    <mergeCell ref="X43:Y43"/>
    <mergeCell ref="Z43:AA43"/>
    <mergeCell ref="AB43:AC43"/>
    <mergeCell ref="L43:M43"/>
    <mergeCell ref="N43:O43"/>
    <mergeCell ref="T43:U43"/>
    <mergeCell ref="V43:W43"/>
    <mergeCell ref="R43:S43"/>
    <mergeCell ref="X41:Y41"/>
    <mergeCell ref="Z41:AA41"/>
    <mergeCell ref="T41:U41"/>
    <mergeCell ref="V41:W41"/>
    <mergeCell ref="N41:O41"/>
    <mergeCell ref="R41:S41"/>
    <mergeCell ref="A47:C47"/>
    <mergeCell ref="R47:T47"/>
    <mergeCell ref="A48:C48"/>
    <mergeCell ref="R48:T48"/>
    <mergeCell ref="S53:U53"/>
    <mergeCell ref="A45:C45"/>
    <mergeCell ref="R45:T45"/>
    <mergeCell ref="A46:C46"/>
    <mergeCell ref="R46:T46"/>
    <mergeCell ref="Y53:AA53"/>
    <mergeCell ref="A53:B53"/>
    <mergeCell ref="F53:H53"/>
    <mergeCell ref="J53:L53"/>
    <mergeCell ref="P53:Q53"/>
    <mergeCell ref="A49:C49"/>
    <mergeCell ref="R49:T49"/>
    <mergeCell ref="A50:C50"/>
    <mergeCell ref="R50:T50"/>
  </mergeCells>
  <phoneticPr fontId="2" type="noConversion"/>
  <printOptions horizontalCentered="1"/>
  <pageMargins left="0.45" right="0.37" top="0.32" bottom="0.27" header="0.25" footer="0.23"/>
  <pageSetup paperSize="9" scale="90" orientation="portrait" r:id="rId1"/>
  <headerFooter alignWithMargins="0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83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4.125" style="2" bestFit="1" customWidth="1"/>
    <col min="68" max="68" width="3.25" style="2" bestFit="1" customWidth="1"/>
    <col min="69" max="16384" width="9" style="2"/>
  </cols>
  <sheetData>
    <row r="1" spans="1:68" s="7" customFormat="1">
      <c r="A1" s="8" t="s">
        <v>212</v>
      </c>
      <c r="B1" s="12">
        <v>2008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 t="s">
        <v>194</v>
      </c>
      <c r="BP1" s="51" t="s">
        <v>193</v>
      </c>
    </row>
    <row r="2" spans="1:68">
      <c r="A2" s="11">
        <v>1</v>
      </c>
      <c r="B2" s="1" t="s">
        <v>196</v>
      </c>
      <c r="C2" s="1">
        <f>COUNTIF(AJ2:BN2,"出")</f>
        <v>21</v>
      </c>
      <c r="D2" s="14">
        <f>DATE($B$1-1,$A13,D$14)</f>
        <v>39432</v>
      </c>
      <c r="E2" s="15">
        <f t="shared" ref="E2:S2" si="0">DATE($B$1-1,$A13,E$14)</f>
        <v>39433</v>
      </c>
      <c r="F2" s="15">
        <f t="shared" si="0"/>
        <v>39434</v>
      </c>
      <c r="G2" s="15">
        <f t="shared" si="0"/>
        <v>39435</v>
      </c>
      <c r="H2" s="15">
        <f t="shared" si="0"/>
        <v>39436</v>
      </c>
      <c r="I2" s="15">
        <f t="shared" si="0"/>
        <v>39437</v>
      </c>
      <c r="J2" s="14">
        <f t="shared" si="0"/>
        <v>39438</v>
      </c>
      <c r="K2" s="15">
        <f t="shared" si="0"/>
        <v>39439</v>
      </c>
      <c r="L2" s="15">
        <f t="shared" si="0"/>
        <v>39440</v>
      </c>
      <c r="M2" s="15">
        <f t="shared" si="0"/>
        <v>39441</v>
      </c>
      <c r="N2" s="15">
        <f t="shared" si="0"/>
        <v>39442</v>
      </c>
      <c r="O2" s="15">
        <f t="shared" si="0"/>
        <v>39443</v>
      </c>
      <c r="P2" s="15">
        <f t="shared" si="0"/>
        <v>39444</v>
      </c>
      <c r="Q2" s="14">
        <f t="shared" si="0"/>
        <v>39445</v>
      </c>
      <c r="R2" s="14">
        <f t="shared" si="0"/>
        <v>39446</v>
      </c>
      <c r="S2" s="14">
        <f t="shared" si="0"/>
        <v>39447</v>
      </c>
      <c r="T2" s="16">
        <f>DATE($B$1,$A2,T$14)</f>
        <v>39448</v>
      </c>
      <c r="U2" s="14">
        <f t="shared" ref="U2:AH13" si="1">DATE($B$1,$A2,U$14)</f>
        <v>39449</v>
      </c>
      <c r="V2" s="15">
        <f t="shared" si="1"/>
        <v>39450</v>
      </c>
      <c r="W2" s="15">
        <f t="shared" si="1"/>
        <v>39451</v>
      </c>
      <c r="X2" s="15">
        <f t="shared" si="1"/>
        <v>39452</v>
      </c>
      <c r="Y2" s="14">
        <f t="shared" si="1"/>
        <v>39453</v>
      </c>
      <c r="Z2" s="15">
        <f t="shared" si="1"/>
        <v>39454</v>
      </c>
      <c r="AA2" s="15">
        <f t="shared" si="1"/>
        <v>39455</v>
      </c>
      <c r="AB2" s="15">
        <f t="shared" si="1"/>
        <v>39456</v>
      </c>
      <c r="AC2" s="15">
        <f t="shared" si="1"/>
        <v>39457</v>
      </c>
      <c r="AD2" s="15">
        <f t="shared" si="1"/>
        <v>39458</v>
      </c>
      <c r="AE2" s="14">
        <f t="shared" si="1"/>
        <v>39459</v>
      </c>
      <c r="AF2" s="14">
        <f t="shared" si="1"/>
        <v>39460</v>
      </c>
      <c r="AG2" s="15">
        <f t="shared" si="1"/>
        <v>39461</v>
      </c>
      <c r="AH2" s="15">
        <f t="shared" si="1"/>
        <v>39462</v>
      </c>
      <c r="AJ2" s="5" t="s">
        <v>194</v>
      </c>
      <c r="AK2" s="4" t="s">
        <v>209</v>
      </c>
      <c r="AL2" s="4" t="s">
        <v>209</v>
      </c>
      <c r="AM2" s="4" t="s">
        <v>209</v>
      </c>
      <c r="AN2" s="4" t="s">
        <v>209</v>
      </c>
      <c r="AO2" s="4" t="s">
        <v>209</v>
      </c>
      <c r="AP2" s="5" t="s">
        <v>194</v>
      </c>
      <c r="AQ2" s="4" t="s">
        <v>209</v>
      </c>
      <c r="AR2" s="4" t="s">
        <v>209</v>
      </c>
      <c r="AS2" s="4" t="s">
        <v>209</v>
      </c>
      <c r="AT2" s="4" t="s">
        <v>209</v>
      </c>
      <c r="AU2" s="4" t="s">
        <v>209</v>
      </c>
      <c r="AV2" s="4" t="s">
        <v>209</v>
      </c>
      <c r="AW2" s="5" t="s">
        <v>194</v>
      </c>
      <c r="AX2" s="5" t="s">
        <v>194</v>
      </c>
      <c r="AY2" s="5" t="s">
        <v>194</v>
      </c>
      <c r="AZ2" s="6" t="s">
        <v>193</v>
      </c>
      <c r="BA2" s="5" t="s">
        <v>194</v>
      </c>
      <c r="BB2" s="4" t="s">
        <v>209</v>
      </c>
      <c r="BC2" s="4" t="s">
        <v>209</v>
      </c>
      <c r="BD2" s="4" t="s">
        <v>209</v>
      </c>
      <c r="BE2" s="5" t="s">
        <v>194</v>
      </c>
      <c r="BF2" s="4" t="s">
        <v>209</v>
      </c>
      <c r="BG2" s="4" t="s">
        <v>209</v>
      </c>
      <c r="BH2" s="4" t="s">
        <v>209</v>
      </c>
      <c r="BI2" s="4" t="s">
        <v>209</v>
      </c>
      <c r="BJ2" s="4" t="s">
        <v>209</v>
      </c>
      <c r="BK2" s="5" t="s">
        <v>194</v>
      </c>
      <c r="BL2" s="5" t="s">
        <v>194</v>
      </c>
      <c r="BM2" s="4" t="s">
        <v>209</v>
      </c>
      <c r="BN2" s="4" t="s">
        <v>209</v>
      </c>
      <c r="BO2" s="2">
        <f>COUNTIF(AJ2:BN2,"休")</f>
        <v>9</v>
      </c>
      <c r="BP2" s="2">
        <f>COUNTIF(AJ2:BN2,"节")</f>
        <v>1</v>
      </c>
    </row>
    <row r="3" spans="1:68">
      <c r="A3" s="11">
        <v>2</v>
      </c>
      <c r="B3" s="1" t="s">
        <v>197</v>
      </c>
      <c r="C3" s="1">
        <f t="shared" ref="C3:C13" si="2">COUNTIF(AJ3:BN3,"出")</f>
        <v>20</v>
      </c>
      <c r="D3" s="15">
        <f>DATE($B$1,$A2,D$14)</f>
        <v>39463</v>
      </c>
      <c r="E3" s="15">
        <f t="shared" ref="E3:S13" si="3">DATE($B$1,$A2,E$14)</f>
        <v>39464</v>
      </c>
      <c r="F3" s="15">
        <f t="shared" si="3"/>
        <v>39465</v>
      </c>
      <c r="G3" s="14">
        <f t="shared" si="3"/>
        <v>39466</v>
      </c>
      <c r="H3" s="14">
        <f t="shared" si="3"/>
        <v>39467</v>
      </c>
      <c r="I3" s="15">
        <f t="shared" si="3"/>
        <v>39468</v>
      </c>
      <c r="J3" s="15">
        <f t="shared" si="3"/>
        <v>39469</v>
      </c>
      <c r="K3" s="15">
        <f t="shared" si="3"/>
        <v>39470</v>
      </c>
      <c r="L3" s="15">
        <f t="shared" si="3"/>
        <v>39471</v>
      </c>
      <c r="M3" s="15">
        <f t="shared" si="3"/>
        <v>39472</v>
      </c>
      <c r="N3" s="14">
        <f t="shared" si="3"/>
        <v>39473</v>
      </c>
      <c r="O3" s="14">
        <f t="shared" si="3"/>
        <v>39474</v>
      </c>
      <c r="P3" s="15">
        <f t="shared" si="3"/>
        <v>39475</v>
      </c>
      <c r="Q3" s="15">
        <f t="shared" si="3"/>
        <v>39476</v>
      </c>
      <c r="R3" s="15">
        <f t="shared" si="3"/>
        <v>39477</v>
      </c>
      <c r="S3" s="14">
        <f t="shared" si="3"/>
        <v>39478</v>
      </c>
      <c r="T3" s="15">
        <f t="shared" ref="T3:T13" si="4">DATE($B$1,$A3,T$14)</f>
        <v>39479</v>
      </c>
      <c r="U3" s="15">
        <f t="shared" si="1"/>
        <v>39480</v>
      </c>
      <c r="V3" s="15">
        <f t="shared" si="1"/>
        <v>39481</v>
      </c>
      <c r="W3" s="15">
        <f t="shared" si="1"/>
        <v>39482</v>
      </c>
      <c r="X3" s="15">
        <f t="shared" si="1"/>
        <v>39483</v>
      </c>
      <c r="Y3" s="16">
        <f t="shared" si="1"/>
        <v>39484</v>
      </c>
      <c r="Z3" s="16">
        <f t="shared" si="1"/>
        <v>39485</v>
      </c>
      <c r="AA3" s="16">
        <f t="shared" si="1"/>
        <v>39486</v>
      </c>
      <c r="AB3" s="14">
        <f t="shared" si="1"/>
        <v>39487</v>
      </c>
      <c r="AC3" s="14">
        <f t="shared" si="1"/>
        <v>39488</v>
      </c>
      <c r="AD3" s="17">
        <f t="shared" si="1"/>
        <v>39489</v>
      </c>
      <c r="AE3" s="15">
        <f t="shared" si="1"/>
        <v>39490</v>
      </c>
      <c r="AF3" s="15">
        <f t="shared" si="1"/>
        <v>39491</v>
      </c>
      <c r="AG3" s="15">
        <f t="shared" si="1"/>
        <v>39492</v>
      </c>
      <c r="AH3" s="15">
        <f t="shared" si="1"/>
        <v>39493</v>
      </c>
      <c r="AJ3" s="4" t="s">
        <v>209</v>
      </c>
      <c r="AK3" s="4" t="s">
        <v>209</v>
      </c>
      <c r="AL3" s="4" t="s">
        <v>209</v>
      </c>
      <c r="AM3" s="5" t="s">
        <v>194</v>
      </c>
      <c r="AN3" s="5" t="s">
        <v>194</v>
      </c>
      <c r="AO3" s="4" t="s">
        <v>209</v>
      </c>
      <c r="AP3" s="4" t="s">
        <v>209</v>
      </c>
      <c r="AQ3" s="4" t="s">
        <v>209</v>
      </c>
      <c r="AR3" s="4" t="s">
        <v>209</v>
      </c>
      <c r="AS3" s="4" t="s">
        <v>209</v>
      </c>
      <c r="AT3" s="5" t="s">
        <v>194</v>
      </c>
      <c r="AU3" s="5" t="s">
        <v>194</v>
      </c>
      <c r="AV3" s="4" t="s">
        <v>209</v>
      </c>
      <c r="AW3" s="4" t="s">
        <v>209</v>
      </c>
      <c r="AX3" s="4" t="s">
        <v>209</v>
      </c>
      <c r="AY3" s="5" t="s">
        <v>194</v>
      </c>
      <c r="AZ3" s="4" t="s">
        <v>209</v>
      </c>
      <c r="BA3" s="4" t="s">
        <v>209</v>
      </c>
      <c r="BB3" s="4" t="s">
        <v>209</v>
      </c>
      <c r="BC3" s="4" t="s">
        <v>209</v>
      </c>
      <c r="BD3" s="4" t="s">
        <v>209</v>
      </c>
      <c r="BE3" s="6" t="s">
        <v>193</v>
      </c>
      <c r="BF3" s="6" t="s">
        <v>193</v>
      </c>
      <c r="BG3" s="6" t="s">
        <v>193</v>
      </c>
      <c r="BH3" s="5" t="s">
        <v>194</v>
      </c>
      <c r="BI3" s="5" t="s">
        <v>194</v>
      </c>
      <c r="BJ3" s="5" t="s">
        <v>194</v>
      </c>
      <c r="BK3" s="4" t="s">
        <v>209</v>
      </c>
      <c r="BL3" s="4" t="s">
        <v>209</v>
      </c>
      <c r="BM3" s="4" t="s">
        <v>209</v>
      </c>
      <c r="BN3" s="4" t="s">
        <v>209</v>
      </c>
      <c r="BO3" s="2">
        <f t="shared" ref="BO3:BO13" si="5">COUNTIF(AJ3:BN3,"休")</f>
        <v>8</v>
      </c>
      <c r="BP3" s="2">
        <f t="shared" ref="BP3:BP13" si="6">COUNTIF(AJ3:BN3,"节")</f>
        <v>3</v>
      </c>
    </row>
    <row r="4" spans="1:68">
      <c r="A4" s="11">
        <v>3</v>
      </c>
      <c r="B4" s="1" t="s">
        <v>198</v>
      </c>
      <c r="C4" s="1">
        <f t="shared" si="2"/>
        <v>21</v>
      </c>
      <c r="D4" s="15">
        <f t="shared" ref="D4:D13" si="7">DATE($B$1,$A3,D$14)</f>
        <v>39494</v>
      </c>
      <c r="E4" s="14">
        <f t="shared" si="3"/>
        <v>39495</v>
      </c>
      <c r="F4" s="15">
        <f t="shared" si="3"/>
        <v>39496</v>
      </c>
      <c r="G4" s="15">
        <f t="shared" si="3"/>
        <v>39497</v>
      </c>
      <c r="H4" s="15">
        <f t="shared" si="3"/>
        <v>39498</v>
      </c>
      <c r="I4" s="15">
        <f t="shared" si="3"/>
        <v>39499</v>
      </c>
      <c r="J4" s="15">
        <f t="shared" si="3"/>
        <v>39500</v>
      </c>
      <c r="K4" s="14">
        <f t="shared" si="3"/>
        <v>39501</v>
      </c>
      <c r="L4" s="14">
        <f t="shared" si="3"/>
        <v>39502</v>
      </c>
      <c r="M4" s="15">
        <f t="shared" si="3"/>
        <v>39503</v>
      </c>
      <c r="N4" s="15">
        <f t="shared" si="3"/>
        <v>39504</v>
      </c>
      <c r="O4" s="15">
        <f t="shared" si="3"/>
        <v>39505</v>
      </c>
      <c r="P4" s="15">
        <f t="shared" si="3"/>
        <v>39506</v>
      </c>
      <c r="Q4" s="15">
        <f>IF(DAY(DATE($B$1,$A3,Q$14))=1,"",DATE($B$1,$A3,Q$14))</f>
        <v>39507</v>
      </c>
      <c r="R4" s="15"/>
      <c r="S4" s="15"/>
      <c r="T4" s="14">
        <f t="shared" si="4"/>
        <v>39508</v>
      </c>
      <c r="U4" s="14">
        <f t="shared" si="1"/>
        <v>39509</v>
      </c>
      <c r="V4" s="15">
        <f t="shared" si="1"/>
        <v>39510</v>
      </c>
      <c r="W4" s="15">
        <f t="shared" si="1"/>
        <v>39511</v>
      </c>
      <c r="X4" s="15">
        <f t="shared" si="1"/>
        <v>39512</v>
      </c>
      <c r="Y4" s="15">
        <f t="shared" si="1"/>
        <v>39513</v>
      </c>
      <c r="Z4" s="15">
        <f t="shared" si="1"/>
        <v>39514</v>
      </c>
      <c r="AA4" s="14">
        <f t="shared" si="1"/>
        <v>39515</v>
      </c>
      <c r="AB4" s="14">
        <f t="shared" si="1"/>
        <v>39516</v>
      </c>
      <c r="AC4" s="15">
        <f t="shared" si="1"/>
        <v>39517</v>
      </c>
      <c r="AD4" s="15">
        <f t="shared" si="1"/>
        <v>39518</v>
      </c>
      <c r="AE4" s="15">
        <f t="shared" si="1"/>
        <v>39519</v>
      </c>
      <c r="AF4" s="15">
        <f t="shared" si="1"/>
        <v>39520</v>
      </c>
      <c r="AG4" s="15">
        <f t="shared" si="1"/>
        <v>39521</v>
      </c>
      <c r="AH4" s="14">
        <f t="shared" si="1"/>
        <v>39522</v>
      </c>
      <c r="AJ4" s="4" t="s">
        <v>209</v>
      </c>
      <c r="AK4" s="5" t="s">
        <v>194</v>
      </c>
      <c r="AL4" s="4" t="s">
        <v>209</v>
      </c>
      <c r="AM4" s="4" t="s">
        <v>209</v>
      </c>
      <c r="AN4" s="4" t="s">
        <v>209</v>
      </c>
      <c r="AO4" s="4" t="s">
        <v>209</v>
      </c>
      <c r="AP4" s="4" t="s">
        <v>209</v>
      </c>
      <c r="AQ4" s="5" t="s">
        <v>194</v>
      </c>
      <c r="AR4" s="5" t="s">
        <v>194</v>
      </c>
      <c r="AS4" s="4" t="s">
        <v>209</v>
      </c>
      <c r="AT4" s="4" t="s">
        <v>209</v>
      </c>
      <c r="AU4" s="4" t="s">
        <v>209</v>
      </c>
      <c r="AV4" s="4" t="s">
        <v>209</v>
      </c>
      <c r="AW4" s="4" t="s">
        <v>209</v>
      </c>
      <c r="AX4" s="4"/>
      <c r="AY4" s="4"/>
      <c r="AZ4" s="5" t="s">
        <v>194</v>
      </c>
      <c r="BA4" s="5" t="s">
        <v>194</v>
      </c>
      <c r="BB4" s="4" t="s">
        <v>209</v>
      </c>
      <c r="BC4" s="4" t="s">
        <v>209</v>
      </c>
      <c r="BD4" s="4" t="s">
        <v>209</v>
      </c>
      <c r="BE4" s="4" t="s">
        <v>209</v>
      </c>
      <c r="BF4" s="4" t="s">
        <v>209</v>
      </c>
      <c r="BG4" s="5" t="s">
        <v>194</v>
      </c>
      <c r="BH4" s="5" t="s">
        <v>194</v>
      </c>
      <c r="BI4" s="4" t="s">
        <v>209</v>
      </c>
      <c r="BJ4" s="4" t="s">
        <v>209</v>
      </c>
      <c r="BK4" s="4" t="s">
        <v>209</v>
      </c>
      <c r="BL4" s="4" t="s">
        <v>209</v>
      </c>
      <c r="BM4" s="4" t="s">
        <v>209</v>
      </c>
      <c r="BN4" s="5" t="s">
        <v>194</v>
      </c>
      <c r="BO4" s="2">
        <f t="shared" si="5"/>
        <v>8</v>
      </c>
      <c r="BP4" s="2">
        <f t="shared" si="6"/>
        <v>0</v>
      </c>
    </row>
    <row r="5" spans="1:68">
      <c r="A5" s="11">
        <v>4</v>
      </c>
      <c r="B5" s="1" t="s">
        <v>199</v>
      </c>
      <c r="C5" s="1">
        <f t="shared" si="2"/>
        <v>21</v>
      </c>
      <c r="D5" s="14">
        <f t="shared" si="7"/>
        <v>39523</v>
      </c>
      <c r="E5" s="15">
        <f t="shared" si="3"/>
        <v>39524</v>
      </c>
      <c r="F5" s="15">
        <f t="shared" si="3"/>
        <v>39525</v>
      </c>
      <c r="G5" s="15">
        <f t="shared" si="3"/>
        <v>39526</v>
      </c>
      <c r="H5" s="15">
        <f t="shared" si="3"/>
        <v>39527</v>
      </c>
      <c r="I5" s="15">
        <f t="shared" si="3"/>
        <v>39528</v>
      </c>
      <c r="J5" s="14">
        <f t="shared" si="3"/>
        <v>39529</v>
      </c>
      <c r="K5" s="14">
        <f t="shared" si="3"/>
        <v>39530</v>
      </c>
      <c r="L5" s="15">
        <f t="shared" si="3"/>
        <v>39531</v>
      </c>
      <c r="M5" s="15">
        <f t="shared" si="3"/>
        <v>39532</v>
      </c>
      <c r="N5" s="15">
        <f t="shared" si="3"/>
        <v>39533</v>
      </c>
      <c r="O5" s="15">
        <f t="shared" si="3"/>
        <v>39534</v>
      </c>
      <c r="P5" s="15">
        <f t="shared" si="3"/>
        <v>39535</v>
      </c>
      <c r="Q5" s="14">
        <f t="shared" si="3"/>
        <v>39536</v>
      </c>
      <c r="R5" s="14">
        <f t="shared" si="3"/>
        <v>39537</v>
      </c>
      <c r="S5" s="15">
        <f t="shared" si="3"/>
        <v>39538</v>
      </c>
      <c r="T5" s="15">
        <f t="shared" si="4"/>
        <v>39539</v>
      </c>
      <c r="U5" s="15">
        <f t="shared" si="1"/>
        <v>39540</v>
      </c>
      <c r="V5" s="15">
        <f t="shared" si="1"/>
        <v>39541</v>
      </c>
      <c r="W5" s="16">
        <f t="shared" si="1"/>
        <v>39542</v>
      </c>
      <c r="X5" s="14">
        <f t="shared" si="1"/>
        <v>39543</v>
      </c>
      <c r="Y5" s="14">
        <f t="shared" si="1"/>
        <v>39544</v>
      </c>
      <c r="Z5" s="15">
        <f t="shared" si="1"/>
        <v>39545</v>
      </c>
      <c r="AA5" s="15">
        <f t="shared" si="1"/>
        <v>39546</v>
      </c>
      <c r="AB5" s="15">
        <f t="shared" si="1"/>
        <v>39547</v>
      </c>
      <c r="AC5" s="15">
        <f t="shared" si="1"/>
        <v>39548</v>
      </c>
      <c r="AD5" s="15">
        <f t="shared" si="1"/>
        <v>39549</v>
      </c>
      <c r="AE5" s="14">
        <f t="shared" si="1"/>
        <v>39550</v>
      </c>
      <c r="AF5" s="14">
        <f t="shared" si="1"/>
        <v>39551</v>
      </c>
      <c r="AG5" s="15">
        <f t="shared" si="1"/>
        <v>39552</v>
      </c>
      <c r="AH5" s="15">
        <f t="shared" si="1"/>
        <v>39553</v>
      </c>
      <c r="AJ5" s="5" t="s">
        <v>194</v>
      </c>
      <c r="AK5" s="4" t="s">
        <v>209</v>
      </c>
      <c r="AL5" s="4" t="s">
        <v>209</v>
      </c>
      <c r="AM5" s="4" t="s">
        <v>209</v>
      </c>
      <c r="AN5" s="4" t="s">
        <v>209</v>
      </c>
      <c r="AO5" s="4" t="s">
        <v>209</v>
      </c>
      <c r="AP5" s="5" t="s">
        <v>194</v>
      </c>
      <c r="AQ5" s="5" t="s">
        <v>194</v>
      </c>
      <c r="AR5" s="4" t="s">
        <v>209</v>
      </c>
      <c r="AS5" s="4" t="s">
        <v>209</v>
      </c>
      <c r="AT5" s="4" t="s">
        <v>209</v>
      </c>
      <c r="AU5" s="4" t="s">
        <v>209</v>
      </c>
      <c r="AV5" s="4" t="s">
        <v>209</v>
      </c>
      <c r="AW5" s="5" t="s">
        <v>194</v>
      </c>
      <c r="AX5" s="5" t="s">
        <v>194</v>
      </c>
      <c r="AY5" s="4" t="s">
        <v>209</v>
      </c>
      <c r="AZ5" s="4" t="s">
        <v>209</v>
      </c>
      <c r="BA5" s="4" t="s">
        <v>209</v>
      </c>
      <c r="BB5" s="4" t="s">
        <v>209</v>
      </c>
      <c r="BC5" s="6" t="s">
        <v>193</v>
      </c>
      <c r="BD5" s="5" t="s">
        <v>194</v>
      </c>
      <c r="BE5" s="5" t="s">
        <v>194</v>
      </c>
      <c r="BF5" s="4" t="s">
        <v>209</v>
      </c>
      <c r="BG5" s="4" t="s">
        <v>209</v>
      </c>
      <c r="BH5" s="4" t="s">
        <v>209</v>
      </c>
      <c r="BI5" s="4" t="s">
        <v>209</v>
      </c>
      <c r="BJ5" s="4" t="s">
        <v>209</v>
      </c>
      <c r="BK5" s="5" t="s">
        <v>194</v>
      </c>
      <c r="BL5" s="5" t="s">
        <v>194</v>
      </c>
      <c r="BM5" s="4" t="s">
        <v>209</v>
      </c>
      <c r="BN5" s="4" t="s">
        <v>209</v>
      </c>
      <c r="BO5" s="2">
        <f t="shared" si="5"/>
        <v>9</v>
      </c>
      <c r="BP5" s="2">
        <f t="shared" si="6"/>
        <v>1</v>
      </c>
    </row>
    <row r="6" spans="1:68">
      <c r="A6" s="11">
        <v>5</v>
      </c>
      <c r="B6" s="1" t="s">
        <v>200</v>
      </c>
      <c r="C6" s="1">
        <f t="shared" si="2"/>
        <v>20</v>
      </c>
      <c r="D6" s="15">
        <f t="shared" si="7"/>
        <v>39554</v>
      </c>
      <c r="E6" s="15">
        <f t="shared" si="3"/>
        <v>39555</v>
      </c>
      <c r="F6" s="15">
        <f t="shared" si="3"/>
        <v>39556</v>
      </c>
      <c r="G6" s="14">
        <f t="shared" si="3"/>
        <v>39557</v>
      </c>
      <c r="H6" s="14">
        <f t="shared" si="3"/>
        <v>39558</v>
      </c>
      <c r="I6" s="15">
        <f t="shared" si="3"/>
        <v>39559</v>
      </c>
      <c r="J6" s="15">
        <f t="shared" si="3"/>
        <v>39560</v>
      </c>
      <c r="K6" s="15">
        <f t="shared" si="3"/>
        <v>39561</v>
      </c>
      <c r="L6" s="15">
        <f t="shared" si="3"/>
        <v>39562</v>
      </c>
      <c r="M6" s="15">
        <f t="shared" si="3"/>
        <v>39563</v>
      </c>
      <c r="N6" s="14">
        <f t="shared" si="3"/>
        <v>39564</v>
      </c>
      <c r="O6" s="14">
        <f t="shared" si="3"/>
        <v>39565</v>
      </c>
      <c r="P6" s="15">
        <f t="shared" si="3"/>
        <v>39566</v>
      </c>
      <c r="Q6" s="15">
        <f t="shared" si="3"/>
        <v>39567</v>
      </c>
      <c r="R6" s="15">
        <f t="shared" si="3"/>
        <v>39568</v>
      </c>
      <c r="S6" s="15"/>
      <c r="T6" s="16">
        <f t="shared" si="4"/>
        <v>39569</v>
      </c>
      <c r="U6" s="14">
        <f t="shared" si="1"/>
        <v>39570</v>
      </c>
      <c r="V6" s="14">
        <f t="shared" si="1"/>
        <v>39571</v>
      </c>
      <c r="W6" s="14">
        <f t="shared" si="1"/>
        <v>39572</v>
      </c>
      <c r="X6" s="15">
        <f t="shared" si="1"/>
        <v>39573</v>
      </c>
      <c r="Y6" s="15">
        <f t="shared" si="1"/>
        <v>39574</v>
      </c>
      <c r="Z6" s="15">
        <f t="shared" si="1"/>
        <v>39575</v>
      </c>
      <c r="AA6" s="15">
        <f t="shared" si="1"/>
        <v>39576</v>
      </c>
      <c r="AB6" s="15">
        <f t="shared" si="1"/>
        <v>39577</v>
      </c>
      <c r="AC6" s="14">
        <f t="shared" si="1"/>
        <v>39578</v>
      </c>
      <c r="AD6" s="14">
        <f t="shared" si="1"/>
        <v>39579</v>
      </c>
      <c r="AE6" s="15">
        <f t="shared" si="1"/>
        <v>39580</v>
      </c>
      <c r="AF6" s="15">
        <f t="shared" si="1"/>
        <v>39581</v>
      </c>
      <c r="AG6" s="15">
        <f t="shared" si="1"/>
        <v>39582</v>
      </c>
      <c r="AH6" s="15">
        <f t="shared" si="1"/>
        <v>39583</v>
      </c>
      <c r="AJ6" s="4" t="s">
        <v>209</v>
      </c>
      <c r="AK6" s="4" t="s">
        <v>209</v>
      </c>
      <c r="AL6" s="4" t="s">
        <v>209</v>
      </c>
      <c r="AM6" s="5" t="s">
        <v>194</v>
      </c>
      <c r="AN6" s="5" t="s">
        <v>194</v>
      </c>
      <c r="AO6" s="4" t="s">
        <v>209</v>
      </c>
      <c r="AP6" s="4" t="s">
        <v>209</v>
      </c>
      <c r="AQ6" s="4" t="s">
        <v>209</v>
      </c>
      <c r="AR6" s="4" t="s">
        <v>209</v>
      </c>
      <c r="AS6" s="4" t="s">
        <v>209</v>
      </c>
      <c r="AT6" s="5" t="s">
        <v>194</v>
      </c>
      <c r="AU6" s="5" t="s">
        <v>194</v>
      </c>
      <c r="AV6" s="4" t="s">
        <v>209</v>
      </c>
      <c r="AW6" s="4" t="s">
        <v>209</v>
      </c>
      <c r="AX6" s="4" t="s">
        <v>209</v>
      </c>
      <c r="AY6" s="4"/>
      <c r="AZ6" s="6" t="s">
        <v>193</v>
      </c>
      <c r="BA6" s="5" t="s">
        <v>194</v>
      </c>
      <c r="BB6" s="5" t="s">
        <v>194</v>
      </c>
      <c r="BC6" s="5" t="s">
        <v>194</v>
      </c>
      <c r="BD6" s="4" t="s">
        <v>209</v>
      </c>
      <c r="BE6" s="4" t="s">
        <v>209</v>
      </c>
      <c r="BF6" s="4" t="s">
        <v>209</v>
      </c>
      <c r="BG6" s="4" t="s">
        <v>209</v>
      </c>
      <c r="BH6" s="4" t="s">
        <v>209</v>
      </c>
      <c r="BI6" s="5" t="s">
        <v>194</v>
      </c>
      <c r="BJ6" s="5" t="s">
        <v>194</v>
      </c>
      <c r="BK6" s="4" t="s">
        <v>209</v>
      </c>
      <c r="BL6" s="4" t="s">
        <v>209</v>
      </c>
      <c r="BM6" s="4" t="s">
        <v>209</v>
      </c>
      <c r="BN6" s="4" t="s">
        <v>209</v>
      </c>
      <c r="BO6" s="2">
        <f t="shared" si="5"/>
        <v>9</v>
      </c>
      <c r="BP6" s="2">
        <f t="shared" si="6"/>
        <v>1</v>
      </c>
    </row>
    <row r="7" spans="1:68" ht="14.25" customHeight="1">
      <c r="A7" s="11">
        <v>6</v>
      </c>
      <c r="B7" s="1" t="s">
        <v>201</v>
      </c>
      <c r="C7" s="1">
        <f t="shared" si="2"/>
        <v>20</v>
      </c>
      <c r="D7" s="15">
        <f t="shared" si="7"/>
        <v>39584</v>
      </c>
      <c r="E7" s="14">
        <f t="shared" si="3"/>
        <v>39585</v>
      </c>
      <c r="F7" s="14">
        <f t="shared" si="3"/>
        <v>39586</v>
      </c>
      <c r="G7" s="15">
        <f t="shared" si="3"/>
        <v>39587</v>
      </c>
      <c r="H7" s="15">
        <f t="shared" si="3"/>
        <v>39588</v>
      </c>
      <c r="I7" s="15">
        <f t="shared" si="3"/>
        <v>39589</v>
      </c>
      <c r="J7" s="15">
        <f t="shared" si="3"/>
        <v>39590</v>
      </c>
      <c r="K7" s="15">
        <f t="shared" si="3"/>
        <v>39591</v>
      </c>
      <c r="L7" s="14">
        <f t="shared" si="3"/>
        <v>39592</v>
      </c>
      <c r="M7" s="14">
        <f t="shared" si="3"/>
        <v>39593</v>
      </c>
      <c r="N7" s="15">
        <f t="shared" si="3"/>
        <v>39594</v>
      </c>
      <c r="O7" s="15">
        <f t="shared" si="3"/>
        <v>39595</v>
      </c>
      <c r="P7" s="15">
        <f t="shared" si="3"/>
        <v>39596</v>
      </c>
      <c r="Q7" s="15">
        <f t="shared" si="3"/>
        <v>39597</v>
      </c>
      <c r="R7" s="15">
        <f t="shared" si="3"/>
        <v>39598</v>
      </c>
      <c r="S7" s="14">
        <f t="shared" si="3"/>
        <v>39599</v>
      </c>
      <c r="T7" s="14">
        <f t="shared" si="4"/>
        <v>39600</v>
      </c>
      <c r="U7" s="15">
        <f t="shared" si="1"/>
        <v>39601</v>
      </c>
      <c r="V7" s="15">
        <f t="shared" si="1"/>
        <v>39602</v>
      </c>
      <c r="W7" s="15">
        <f t="shared" si="1"/>
        <v>39603</v>
      </c>
      <c r="X7" s="15">
        <f t="shared" si="1"/>
        <v>39604</v>
      </c>
      <c r="Y7" s="15">
        <f t="shared" si="1"/>
        <v>39605</v>
      </c>
      <c r="Z7" s="14">
        <f t="shared" si="1"/>
        <v>39606</v>
      </c>
      <c r="AA7" s="16">
        <f t="shared" si="1"/>
        <v>39607</v>
      </c>
      <c r="AB7" s="14">
        <f t="shared" si="1"/>
        <v>39608</v>
      </c>
      <c r="AC7" s="15">
        <f t="shared" si="1"/>
        <v>39609</v>
      </c>
      <c r="AD7" s="15">
        <f t="shared" si="1"/>
        <v>39610</v>
      </c>
      <c r="AE7" s="15">
        <f t="shared" si="1"/>
        <v>39611</v>
      </c>
      <c r="AF7" s="15">
        <f t="shared" si="1"/>
        <v>39612</v>
      </c>
      <c r="AG7" s="14">
        <f t="shared" si="1"/>
        <v>39613</v>
      </c>
      <c r="AH7" s="14">
        <f t="shared" si="1"/>
        <v>39614</v>
      </c>
      <c r="AJ7" s="4" t="s">
        <v>209</v>
      </c>
      <c r="AK7" s="5" t="s">
        <v>194</v>
      </c>
      <c r="AL7" s="5" t="s">
        <v>194</v>
      </c>
      <c r="AM7" s="4" t="s">
        <v>209</v>
      </c>
      <c r="AN7" s="4" t="s">
        <v>209</v>
      </c>
      <c r="AO7" s="4" t="s">
        <v>209</v>
      </c>
      <c r="AP7" s="4" t="s">
        <v>209</v>
      </c>
      <c r="AQ7" s="4" t="s">
        <v>209</v>
      </c>
      <c r="AR7" s="5" t="s">
        <v>194</v>
      </c>
      <c r="AS7" s="5" t="s">
        <v>194</v>
      </c>
      <c r="AT7" s="4" t="s">
        <v>209</v>
      </c>
      <c r="AU7" s="4" t="s">
        <v>209</v>
      </c>
      <c r="AV7" s="4" t="s">
        <v>209</v>
      </c>
      <c r="AW7" s="4" t="s">
        <v>209</v>
      </c>
      <c r="AX7" s="4" t="s">
        <v>209</v>
      </c>
      <c r="AY7" s="5" t="s">
        <v>194</v>
      </c>
      <c r="AZ7" s="5" t="s">
        <v>194</v>
      </c>
      <c r="BA7" s="4" t="s">
        <v>209</v>
      </c>
      <c r="BB7" s="4" t="s">
        <v>209</v>
      </c>
      <c r="BC7" s="4" t="s">
        <v>209</v>
      </c>
      <c r="BD7" s="4" t="s">
        <v>209</v>
      </c>
      <c r="BE7" s="4" t="s">
        <v>209</v>
      </c>
      <c r="BF7" s="5" t="s">
        <v>194</v>
      </c>
      <c r="BG7" s="6" t="s">
        <v>193</v>
      </c>
      <c r="BH7" s="5" t="s">
        <v>194</v>
      </c>
      <c r="BI7" s="4" t="s">
        <v>209</v>
      </c>
      <c r="BJ7" s="4" t="s">
        <v>209</v>
      </c>
      <c r="BK7" s="4" t="s">
        <v>209</v>
      </c>
      <c r="BL7" s="4" t="s">
        <v>209</v>
      </c>
      <c r="BM7" s="5" t="s">
        <v>194</v>
      </c>
      <c r="BN7" s="5" t="s">
        <v>194</v>
      </c>
      <c r="BO7" s="2">
        <f t="shared" si="5"/>
        <v>10</v>
      </c>
      <c r="BP7" s="2">
        <f t="shared" si="6"/>
        <v>1</v>
      </c>
    </row>
    <row r="8" spans="1:68" ht="12.75" customHeight="1">
      <c r="A8" s="11">
        <v>7</v>
      </c>
      <c r="B8" s="1" t="s">
        <v>202</v>
      </c>
      <c r="C8" s="1">
        <f t="shared" si="2"/>
        <v>25</v>
      </c>
      <c r="D8" s="15">
        <f t="shared" si="7"/>
        <v>39615</v>
      </c>
      <c r="E8" s="15">
        <f t="shared" si="3"/>
        <v>39616</v>
      </c>
      <c r="F8" s="15">
        <f t="shared" si="3"/>
        <v>39617</v>
      </c>
      <c r="G8" s="15">
        <f t="shared" si="3"/>
        <v>39618</v>
      </c>
      <c r="H8" s="15">
        <f t="shared" si="3"/>
        <v>39619</v>
      </c>
      <c r="I8" s="14">
        <f t="shared" si="3"/>
        <v>39620</v>
      </c>
      <c r="J8" s="14">
        <f t="shared" si="3"/>
        <v>39621</v>
      </c>
      <c r="K8" s="15">
        <f t="shared" si="3"/>
        <v>39622</v>
      </c>
      <c r="L8" s="15">
        <f t="shared" si="3"/>
        <v>39623</v>
      </c>
      <c r="M8" s="15">
        <f t="shared" si="3"/>
        <v>39624</v>
      </c>
      <c r="N8" s="15">
        <f t="shared" si="3"/>
        <v>39625</v>
      </c>
      <c r="O8" s="15">
        <f t="shared" si="3"/>
        <v>39626</v>
      </c>
      <c r="P8" s="25">
        <f t="shared" si="3"/>
        <v>39627</v>
      </c>
      <c r="Q8" s="14">
        <f t="shared" si="3"/>
        <v>39628</v>
      </c>
      <c r="R8" s="15">
        <f t="shared" si="3"/>
        <v>39629</v>
      </c>
      <c r="S8" s="15"/>
      <c r="T8" s="15">
        <f t="shared" si="4"/>
        <v>39630</v>
      </c>
      <c r="U8" s="15">
        <f t="shared" si="1"/>
        <v>39631</v>
      </c>
      <c r="V8" s="15">
        <f t="shared" si="1"/>
        <v>39632</v>
      </c>
      <c r="W8" s="15">
        <f t="shared" si="1"/>
        <v>39633</v>
      </c>
      <c r="X8" s="25">
        <f t="shared" si="1"/>
        <v>39634</v>
      </c>
      <c r="Y8" s="14">
        <f t="shared" si="1"/>
        <v>39635</v>
      </c>
      <c r="Z8" s="15">
        <f t="shared" si="1"/>
        <v>39636</v>
      </c>
      <c r="AA8" s="15">
        <f t="shared" si="1"/>
        <v>39637</v>
      </c>
      <c r="AB8" s="15">
        <f t="shared" si="1"/>
        <v>39638</v>
      </c>
      <c r="AC8" s="15">
        <f t="shared" si="1"/>
        <v>39639</v>
      </c>
      <c r="AD8" s="15">
        <f t="shared" si="1"/>
        <v>39640</v>
      </c>
      <c r="AE8" s="25">
        <f t="shared" si="1"/>
        <v>39641</v>
      </c>
      <c r="AF8" s="14">
        <f t="shared" si="1"/>
        <v>39642</v>
      </c>
      <c r="AG8" s="15">
        <f t="shared" si="1"/>
        <v>39643</v>
      </c>
      <c r="AH8" s="15">
        <f t="shared" si="1"/>
        <v>39644</v>
      </c>
      <c r="AJ8" s="4" t="s">
        <v>209</v>
      </c>
      <c r="AK8" s="4" t="s">
        <v>209</v>
      </c>
      <c r="AL8" s="4" t="s">
        <v>209</v>
      </c>
      <c r="AM8" s="4" t="s">
        <v>209</v>
      </c>
      <c r="AN8" s="4" t="s">
        <v>209</v>
      </c>
      <c r="AO8" s="5" t="s">
        <v>194</v>
      </c>
      <c r="AP8" s="5" t="s">
        <v>194</v>
      </c>
      <c r="AQ8" s="4" t="s">
        <v>209</v>
      </c>
      <c r="AR8" s="4" t="s">
        <v>209</v>
      </c>
      <c r="AS8" s="4" t="s">
        <v>209</v>
      </c>
      <c r="AT8" s="4" t="s">
        <v>209</v>
      </c>
      <c r="AU8" s="4" t="s">
        <v>209</v>
      </c>
      <c r="AV8" s="4" t="s">
        <v>209</v>
      </c>
      <c r="AW8" s="5" t="s">
        <v>194</v>
      </c>
      <c r="AX8" s="4" t="s">
        <v>209</v>
      </c>
      <c r="AY8" s="4"/>
      <c r="AZ8" s="4" t="s">
        <v>209</v>
      </c>
      <c r="BA8" s="4" t="s">
        <v>209</v>
      </c>
      <c r="BB8" s="4" t="s">
        <v>209</v>
      </c>
      <c r="BC8" s="4" t="s">
        <v>209</v>
      </c>
      <c r="BD8" s="4" t="s">
        <v>209</v>
      </c>
      <c r="BE8" s="5" t="s">
        <v>194</v>
      </c>
      <c r="BF8" s="4" t="s">
        <v>209</v>
      </c>
      <c r="BG8" s="4" t="s">
        <v>209</v>
      </c>
      <c r="BH8" s="4" t="s">
        <v>209</v>
      </c>
      <c r="BI8" s="4" t="s">
        <v>209</v>
      </c>
      <c r="BJ8" s="4" t="s">
        <v>209</v>
      </c>
      <c r="BK8" s="4" t="s">
        <v>209</v>
      </c>
      <c r="BL8" s="5" t="s">
        <v>194</v>
      </c>
      <c r="BM8" s="4" t="s">
        <v>209</v>
      </c>
      <c r="BN8" s="4" t="s">
        <v>209</v>
      </c>
      <c r="BO8" s="2">
        <f t="shared" si="5"/>
        <v>5</v>
      </c>
      <c r="BP8" s="2">
        <f t="shared" si="6"/>
        <v>0</v>
      </c>
    </row>
    <row r="9" spans="1:68">
      <c r="A9" s="11">
        <v>8</v>
      </c>
      <c r="B9" s="1" t="s">
        <v>203</v>
      </c>
      <c r="C9" s="1">
        <f t="shared" si="2"/>
        <v>20</v>
      </c>
      <c r="D9" s="15">
        <f t="shared" si="7"/>
        <v>39645</v>
      </c>
      <c r="E9" s="15">
        <f t="shared" si="3"/>
        <v>39646</v>
      </c>
      <c r="F9" s="15">
        <f t="shared" si="3"/>
        <v>39647</v>
      </c>
      <c r="G9" s="25">
        <f t="shared" si="3"/>
        <v>39648</v>
      </c>
      <c r="H9" s="14">
        <f t="shared" si="3"/>
        <v>39649</v>
      </c>
      <c r="I9" s="15">
        <f t="shared" si="3"/>
        <v>39650</v>
      </c>
      <c r="J9" s="15">
        <f t="shared" si="3"/>
        <v>39651</v>
      </c>
      <c r="K9" s="15">
        <f t="shared" si="3"/>
        <v>39652</v>
      </c>
      <c r="L9" s="15">
        <f t="shared" si="3"/>
        <v>39653</v>
      </c>
      <c r="M9" s="15">
        <f t="shared" si="3"/>
        <v>39654</v>
      </c>
      <c r="N9" s="25">
        <f t="shared" si="3"/>
        <v>39655</v>
      </c>
      <c r="O9" s="14">
        <f t="shared" si="3"/>
        <v>39656</v>
      </c>
      <c r="P9" s="15">
        <f t="shared" si="3"/>
        <v>39657</v>
      </c>
      <c r="Q9" s="15">
        <f t="shared" si="3"/>
        <v>39658</v>
      </c>
      <c r="R9" s="15">
        <f t="shared" si="3"/>
        <v>39659</v>
      </c>
      <c r="S9" s="15">
        <f t="shared" si="3"/>
        <v>39660</v>
      </c>
      <c r="T9" s="15">
        <f t="shared" si="4"/>
        <v>39661</v>
      </c>
      <c r="U9" s="14">
        <f t="shared" si="1"/>
        <v>39662</v>
      </c>
      <c r="V9" s="14">
        <f t="shared" si="1"/>
        <v>39663</v>
      </c>
      <c r="W9" s="15">
        <f t="shared" si="1"/>
        <v>39664</v>
      </c>
      <c r="X9" s="15">
        <f t="shared" si="1"/>
        <v>39665</v>
      </c>
      <c r="Y9" s="15">
        <f t="shared" si="1"/>
        <v>39666</v>
      </c>
      <c r="Z9" s="15">
        <f t="shared" si="1"/>
        <v>39667</v>
      </c>
      <c r="AA9" s="15">
        <f t="shared" si="1"/>
        <v>39668</v>
      </c>
      <c r="AB9" s="14">
        <f t="shared" si="1"/>
        <v>39669</v>
      </c>
      <c r="AC9" s="14">
        <f t="shared" si="1"/>
        <v>39670</v>
      </c>
      <c r="AD9" s="14">
        <f t="shared" si="1"/>
        <v>39671</v>
      </c>
      <c r="AE9" s="14">
        <f t="shared" si="1"/>
        <v>39672</v>
      </c>
      <c r="AF9" s="14">
        <f t="shared" si="1"/>
        <v>39673</v>
      </c>
      <c r="AG9" s="14">
        <f t="shared" si="1"/>
        <v>39674</v>
      </c>
      <c r="AH9" s="14">
        <f t="shared" si="1"/>
        <v>39675</v>
      </c>
      <c r="AJ9" s="4" t="s">
        <v>209</v>
      </c>
      <c r="AK9" s="4" t="s">
        <v>209</v>
      </c>
      <c r="AL9" s="4" t="s">
        <v>209</v>
      </c>
      <c r="AM9" s="4" t="s">
        <v>209</v>
      </c>
      <c r="AN9" s="5" t="s">
        <v>194</v>
      </c>
      <c r="AO9" s="4" t="s">
        <v>209</v>
      </c>
      <c r="AP9" s="4" t="s">
        <v>209</v>
      </c>
      <c r="AQ9" s="4" t="s">
        <v>209</v>
      </c>
      <c r="AR9" s="4" t="s">
        <v>209</v>
      </c>
      <c r="AS9" s="4" t="s">
        <v>209</v>
      </c>
      <c r="AT9" s="4" t="s">
        <v>209</v>
      </c>
      <c r="AU9" s="5" t="s">
        <v>194</v>
      </c>
      <c r="AV9" s="4" t="s">
        <v>209</v>
      </c>
      <c r="AW9" s="4" t="s">
        <v>209</v>
      </c>
      <c r="AX9" s="4" t="s">
        <v>209</v>
      </c>
      <c r="AY9" s="4" t="s">
        <v>209</v>
      </c>
      <c r="AZ9" s="4" t="s">
        <v>209</v>
      </c>
      <c r="BA9" s="5" t="s">
        <v>194</v>
      </c>
      <c r="BB9" s="5" t="s">
        <v>194</v>
      </c>
      <c r="BC9" s="4" t="s">
        <v>209</v>
      </c>
      <c r="BD9" s="4" t="s">
        <v>209</v>
      </c>
      <c r="BE9" s="4" t="s">
        <v>209</v>
      </c>
      <c r="BF9" s="4" t="s">
        <v>209</v>
      </c>
      <c r="BG9" s="4" t="s">
        <v>209</v>
      </c>
      <c r="BH9" s="5" t="s">
        <v>194</v>
      </c>
      <c r="BI9" s="5" t="s">
        <v>194</v>
      </c>
      <c r="BJ9" s="5" t="s">
        <v>194</v>
      </c>
      <c r="BK9" s="5" t="s">
        <v>194</v>
      </c>
      <c r="BL9" s="5" t="s">
        <v>194</v>
      </c>
      <c r="BM9" s="5" t="s">
        <v>194</v>
      </c>
      <c r="BN9" s="5" t="s">
        <v>194</v>
      </c>
      <c r="BO9" s="2">
        <f t="shared" si="5"/>
        <v>11</v>
      </c>
      <c r="BP9" s="2">
        <f t="shared" si="6"/>
        <v>0</v>
      </c>
    </row>
    <row r="10" spans="1:68">
      <c r="A10" s="11">
        <v>9</v>
      </c>
      <c r="B10" s="1" t="s">
        <v>204</v>
      </c>
      <c r="C10" s="1">
        <f t="shared" si="2"/>
        <v>20</v>
      </c>
      <c r="D10" s="14">
        <f t="shared" si="7"/>
        <v>39676</v>
      </c>
      <c r="E10" s="14">
        <f t="shared" si="3"/>
        <v>39677</v>
      </c>
      <c r="F10" s="15">
        <f t="shared" si="3"/>
        <v>39678</v>
      </c>
      <c r="G10" s="15">
        <f t="shared" si="3"/>
        <v>39679</v>
      </c>
      <c r="H10" s="15">
        <f t="shared" si="3"/>
        <v>39680</v>
      </c>
      <c r="I10" s="15">
        <f t="shared" si="3"/>
        <v>39681</v>
      </c>
      <c r="J10" s="15">
        <f t="shared" si="3"/>
        <v>39682</v>
      </c>
      <c r="K10" s="14">
        <f t="shared" si="3"/>
        <v>39683</v>
      </c>
      <c r="L10" s="14">
        <f t="shared" si="3"/>
        <v>39684</v>
      </c>
      <c r="M10" s="15">
        <f t="shared" si="3"/>
        <v>39685</v>
      </c>
      <c r="N10" s="15">
        <f t="shared" si="3"/>
        <v>39686</v>
      </c>
      <c r="O10" s="15">
        <f t="shared" si="3"/>
        <v>39687</v>
      </c>
      <c r="P10" s="15">
        <f t="shared" si="3"/>
        <v>39688</v>
      </c>
      <c r="Q10" s="15">
        <f t="shared" si="3"/>
        <v>39689</v>
      </c>
      <c r="R10" s="14">
        <f t="shared" si="3"/>
        <v>39690</v>
      </c>
      <c r="S10" s="14">
        <f t="shared" si="3"/>
        <v>39691</v>
      </c>
      <c r="T10" s="15">
        <f t="shared" si="4"/>
        <v>39692</v>
      </c>
      <c r="U10" s="15">
        <f t="shared" si="1"/>
        <v>39693</v>
      </c>
      <c r="V10" s="15">
        <f t="shared" si="1"/>
        <v>39694</v>
      </c>
      <c r="W10" s="15">
        <f t="shared" si="1"/>
        <v>39695</v>
      </c>
      <c r="X10" s="15">
        <f t="shared" si="1"/>
        <v>39696</v>
      </c>
      <c r="Y10" s="14">
        <f t="shared" si="1"/>
        <v>39697</v>
      </c>
      <c r="Z10" s="14">
        <f t="shared" si="1"/>
        <v>39698</v>
      </c>
      <c r="AA10" s="15">
        <f t="shared" si="1"/>
        <v>39699</v>
      </c>
      <c r="AB10" s="15">
        <f t="shared" si="1"/>
        <v>39700</v>
      </c>
      <c r="AC10" s="15">
        <f t="shared" si="1"/>
        <v>39701</v>
      </c>
      <c r="AD10" s="15">
        <f t="shared" si="1"/>
        <v>39702</v>
      </c>
      <c r="AE10" s="15">
        <f t="shared" si="1"/>
        <v>39703</v>
      </c>
      <c r="AF10" s="14">
        <f t="shared" si="1"/>
        <v>39704</v>
      </c>
      <c r="AG10" s="16">
        <f t="shared" si="1"/>
        <v>39705</v>
      </c>
      <c r="AH10" s="14">
        <f t="shared" si="1"/>
        <v>39706</v>
      </c>
      <c r="AJ10" s="5" t="s">
        <v>194</v>
      </c>
      <c r="AK10" s="5" t="s">
        <v>194</v>
      </c>
      <c r="AL10" s="4" t="s">
        <v>209</v>
      </c>
      <c r="AM10" s="4" t="s">
        <v>209</v>
      </c>
      <c r="AN10" s="4" t="s">
        <v>209</v>
      </c>
      <c r="AO10" s="4" t="s">
        <v>209</v>
      </c>
      <c r="AP10" s="4" t="s">
        <v>209</v>
      </c>
      <c r="AQ10" s="5" t="s">
        <v>194</v>
      </c>
      <c r="AR10" s="5" t="s">
        <v>194</v>
      </c>
      <c r="AS10" s="4" t="s">
        <v>209</v>
      </c>
      <c r="AT10" s="4" t="s">
        <v>209</v>
      </c>
      <c r="AU10" s="4" t="s">
        <v>209</v>
      </c>
      <c r="AV10" s="4" t="s">
        <v>209</v>
      </c>
      <c r="AW10" s="4" t="s">
        <v>209</v>
      </c>
      <c r="AX10" s="5" t="s">
        <v>194</v>
      </c>
      <c r="AY10" s="5" t="s">
        <v>194</v>
      </c>
      <c r="AZ10" s="4" t="s">
        <v>209</v>
      </c>
      <c r="BA10" s="4" t="s">
        <v>209</v>
      </c>
      <c r="BB10" s="4" t="s">
        <v>209</v>
      </c>
      <c r="BC10" s="4" t="s">
        <v>209</v>
      </c>
      <c r="BD10" s="4" t="s">
        <v>209</v>
      </c>
      <c r="BE10" s="5" t="s">
        <v>194</v>
      </c>
      <c r="BF10" s="5" t="s">
        <v>194</v>
      </c>
      <c r="BG10" s="4" t="s">
        <v>209</v>
      </c>
      <c r="BH10" s="4" t="s">
        <v>209</v>
      </c>
      <c r="BI10" s="4" t="s">
        <v>209</v>
      </c>
      <c r="BJ10" s="4" t="s">
        <v>209</v>
      </c>
      <c r="BK10" s="4" t="s">
        <v>209</v>
      </c>
      <c r="BL10" s="5" t="s">
        <v>194</v>
      </c>
      <c r="BM10" s="6" t="s">
        <v>193</v>
      </c>
      <c r="BN10" s="5" t="s">
        <v>194</v>
      </c>
      <c r="BO10" s="2">
        <f t="shared" si="5"/>
        <v>10</v>
      </c>
      <c r="BP10" s="2">
        <f t="shared" si="6"/>
        <v>1</v>
      </c>
    </row>
    <row r="11" spans="1:68">
      <c r="A11" s="11">
        <v>10</v>
      </c>
      <c r="B11" s="1" t="s">
        <v>205</v>
      </c>
      <c r="C11" s="1">
        <f t="shared" si="2"/>
        <v>19</v>
      </c>
      <c r="D11" s="15">
        <f t="shared" si="7"/>
        <v>39707</v>
      </c>
      <c r="E11" s="15">
        <f t="shared" si="3"/>
        <v>39708</v>
      </c>
      <c r="F11" s="15">
        <f t="shared" si="3"/>
        <v>39709</v>
      </c>
      <c r="G11" s="15">
        <f t="shared" si="3"/>
        <v>39710</v>
      </c>
      <c r="H11" s="14">
        <f t="shared" si="3"/>
        <v>39711</v>
      </c>
      <c r="I11" s="14">
        <f t="shared" si="3"/>
        <v>39712</v>
      </c>
      <c r="J11" s="15">
        <f t="shared" si="3"/>
        <v>39713</v>
      </c>
      <c r="K11" s="15">
        <f t="shared" si="3"/>
        <v>39714</v>
      </c>
      <c r="L11" s="15">
        <f t="shared" si="3"/>
        <v>39715</v>
      </c>
      <c r="M11" s="15">
        <f t="shared" si="3"/>
        <v>39716</v>
      </c>
      <c r="N11" s="15">
        <f t="shared" si="3"/>
        <v>39717</v>
      </c>
      <c r="O11" s="14">
        <f t="shared" si="3"/>
        <v>39718</v>
      </c>
      <c r="P11" s="14">
        <f t="shared" si="3"/>
        <v>39719</v>
      </c>
      <c r="Q11" s="15">
        <f t="shared" si="3"/>
        <v>39720</v>
      </c>
      <c r="R11" s="15">
        <f t="shared" si="3"/>
        <v>39721</v>
      </c>
      <c r="S11" s="15"/>
      <c r="T11" s="16">
        <f t="shared" si="4"/>
        <v>39722</v>
      </c>
      <c r="U11" s="16">
        <f t="shared" si="1"/>
        <v>39723</v>
      </c>
      <c r="V11" s="16">
        <f t="shared" si="1"/>
        <v>39724</v>
      </c>
      <c r="W11" s="14">
        <f t="shared" si="1"/>
        <v>39725</v>
      </c>
      <c r="X11" s="14">
        <f t="shared" si="1"/>
        <v>39726</v>
      </c>
      <c r="Y11" s="15">
        <f t="shared" si="1"/>
        <v>39727</v>
      </c>
      <c r="Z11" s="15">
        <f t="shared" si="1"/>
        <v>39728</v>
      </c>
      <c r="AA11" s="15">
        <f t="shared" si="1"/>
        <v>39729</v>
      </c>
      <c r="AB11" s="15">
        <f t="shared" si="1"/>
        <v>39730</v>
      </c>
      <c r="AC11" s="15">
        <f t="shared" si="1"/>
        <v>39731</v>
      </c>
      <c r="AD11" s="14">
        <f t="shared" si="1"/>
        <v>39732</v>
      </c>
      <c r="AE11" s="14">
        <f t="shared" si="1"/>
        <v>39733</v>
      </c>
      <c r="AF11" s="15">
        <f t="shared" si="1"/>
        <v>39734</v>
      </c>
      <c r="AG11" s="15">
        <f t="shared" si="1"/>
        <v>39735</v>
      </c>
      <c r="AH11" s="15">
        <f t="shared" si="1"/>
        <v>39736</v>
      </c>
      <c r="AJ11" s="4" t="s">
        <v>209</v>
      </c>
      <c r="AK11" s="4" t="s">
        <v>209</v>
      </c>
      <c r="AL11" s="4" t="s">
        <v>209</v>
      </c>
      <c r="AM11" s="4" t="s">
        <v>209</v>
      </c>
      <c r="AN11" s="5" t="s">
        <v>194</v>
      </c>
      <c r="AO11" s="5" t="s">
        <v>194</v>
      </c>
      <c r="AP11" s="4" t="s">
        <v>209</v>
      </c>
      <c r="AQ11" s="4" t="s">
        <v>209</v>
      </c>
      <c r="AR11" s="4" t="s">
        <v>209</v>
      </c>
      <c r="AS11" s="4" t="s">
        <v>209</v>
      </c>
      <c r="AT11" s="4" t="s">
        <v>209</v>
      </c>
      <c r="AU11" s="5" t="s">
        <v>194</v>
      </c>
      <c r="AV11" s="5" t="s">
        <v>194</v>
      </c>
      <c r="AW11" s="4" t="s">
        <v>209</v>
      </c>
      <c r="AX11" s="4" t="s">
        <v>209</v>
      </c>
      <c r="AY11" s="4"/>
      <c r="AZ11" s="6" t="s">
        <v>193</v>
      </c>
      <c r="BA11" s="6" t="s">
        <v>193</v>
      </c>
      <c r="BB11" s="6" t="s">
        <v>193</v>
      </c>
      <c r="BC11" s="5" t="s">
        <v>194</v>
      </c>
      <c r="BD11" s="5" t="s">
        <v>194</v>
      </c>
      <c r="BE11" s="4" t="s">
        <v>209</v>
      </c>
      <c r="BF11" s="4" t="s">
        <v>209</v>
      </c>
      <c r="BG11" s="4" t="s">
        <v>209</v>
      </c>
      <c r="BH11" s="4" t="s">
        <v>209</v>
      </c>
      <c r="BI11" s="4" t="s">
        <v>209</v>
      </c>
      <c r="BJ11" s="5" t="s">
        <v>194</v>
      </c>
      <c r="BK11" s="5" t="s">
        <v>194</v>
      </c>
      <c r="BL11" s="4" t="s">
        <v>209</v>
      </c>
      <c r="BM11" s="4" t="s">
        <v>209</v>
      </c>
      <c r="BN11" s="4" t="s">
        <v>209</v>
      </c>
      <c r="BO11" s="2">
        <f t="shared" si="5"/>
        <v>8</v>
      </c>
      <c r="BP11" s="2">
        <f t="shared" si="6"/>
        <v>3</v>
      </c>
    </row>
    <row r="12" spans="1:68">
      <c r="A12" s="11">
        <v>11</v>
      </c>
      <c r="B12" s="1" t="s">
        <v>206</v>
      </c>
      <c r="C12" s="1">
        <f t="shared" si="2"/>
        <v>22</v>
      </c>
      <c r="D12" s="15">
        <f t="shared" si="7"/>
        <v>39737</v>
      </c>
      <c r="E12" s="15">
        <f t="shared" si="3"/>
        <v>39738</v>
      </c>
      <c r="F12" s="14">
        <f t="shared" si="3"/>
        <v>39739</v>
      </c>
      <c r="G12" s="14">
        <f t="shared" si="3"/>
        <v>39740</v>
      </c>
      <c r="H12" s="15">
        <f t="shared" si="3"/>
        <v>39741</v>
      </c>
      <c r="I12" s="15">
        <f t="shared" si="3"/>
        <v>39742</v>
      </c>
      <c r="J12" s="15">
        <f t="shared" si="3"/>
        <v>39743</v>
      </c>
      <c r="K12" s="15">
        <f t="shared" si="3"/>
        <v>39744</v>
      </c>
      <c r="L12" s="15">
        <f t="shared" si="3"/>
        <v>39745</v>
      </c>
      <c r="M12" s="14">
        <f t="shared" si="3"/>
        <v>39746</v>
      </c>
      <c r="N12" s="14">
        <f t="shared" si="3"/>
        <v>39747</v>
      </c>
      <c r="O12" s="15">
        <f t="shared" si="3"/>
        <v>39748</v>
      </c>
      <c r="P12" s="15">
        <f t="shared" si="3"/>
        <v>39749</v>
      </c>
      <c r="Q12" s="15">
        <f t="shared" si="3"/>
        <v>39750</v>
      </c>
      <c r="R12" s="15">
        <f t="shared" si="3"/>
        <v>39751</v>
      </c>
      <c r="S12" s="15">
        <f t="shared" si="3"/>
        <v>39752</v>
      </c>
      <c r="T12" s="14">
        <f t="shared" si="4"/>
        <v>39753</v>
      </c>
      <c r="U12" s="14">
        <f t="shared" si="1"/>
        <v>39754</v>
      </c>
      <c r="V12" s="15">
        <f t="shared" si="1"/>
        <v>39755</v>
      </c>
      <c r="W12" s="15">
        <f t="shared" si="1"/>
        <v>39756</v>
      </c>
      <c r="X12" s="15">
        <f t="shared" si="1"/>
        <v>39757</v>
      </c>
      <c r="Y12" s="15">
        <f t="shared" si="1"/>
        <v>39758</v>
      </c>
      <c r="Z12" s="15">
        <f t="shared" si="1"/>
        <v>39759</v>
      </c>
      <c r="AA12" s="25">
        <f t="shared" si="1"/>
        <v>39760</v>
      </c>
      <c r="AB12" s="14">
        <f t="shared" si="1"/>
        <v>39761</v>
      </c>
      <c r="AC12" s="14">
        <f t="shared" si="1"/>
        <v>39762</v>
      </c>
      <c r="AD12" s="15">
        <f t="shared" si="1"/>
        <v>39763</v>
      </c>
      <c r="AE12" s="15">
        <f t="shared" si="1"/>
        <v>39764</v>
      </c>
      <c r="AF12" s="15">
        <f t="shared" si="1"/>
        <v>39765</v>
      </c>
      <c r="AG12" s="15">
        <f t="shared" si="1"/>
        <v>39766</v>
      </c>
      <c r="AH12" s="14">
        <f t="shared" si="1"/>
        <v>39767</v>
      </c>
      <c r="AJ12" s="4" t="s">
        <v>209</v>
      </c>
      <c r="AK12" s="4" t="s">
        <v>209</v>
      </c>
      <c r="AL12" s="5" t="s">
        <v>194</v>
      </c>
      <c r="AM12" s="5" t="s">
        <v>194</v>
      </c>
      <c r="AN12" s="4" t="s">
        <v>209</v>
      </c>
      <c r="AO12" s="4" t="s">
        <v>209</v>
      </c>
      <c r="AP12" s="4" t="s">
        <v>209</v>
      </c>
      <c r="AQ12" s="4" t="s">
        <v>209</v>
      </c>
      <c r="AR12" s="4" t="s">
        <v>209</v>
      </c>
      <c r="AS12" s="5" t="s">
        <v>194</v>
      </c>
      <c r="AT12" s="5" t="s">
        <v>194</v>
      </c>
      <c r="AU12" s="4" t="s">
        <v>209</v>
      </c>
      <c r="AV12" s="4" t="s">
        <v>209</v>
      </c>
      <c r="AW12" s="4" t="s">
        <v>209</v>
      </c>
      <c r="AX12" s="4" t="s">
        <v>209</v>
      </c>
      <c r="AY12" s="4" t="s">
        <v>209</v>
      </c>
      <c r="AZ12" s="5" t="s">
        <v>194</v>
      </c>
      <c r="BA12" s="5" t="s">
        <v>194</v>
      </c>
      <c r="BB12" s="4" t="s">
        <v>209</v>
      </c>
      <c r="BC12" s="4" t="s">
        <v>209</v>
      </c>
      <c r="BD12" s="4" t="s">
        <v>209</v>
      </c>
      <c r="BE12" s="4" t="s">
        <v>209</v>
      </c>
      <c r="BF12" s="4" t="s">
        <v>209</v>
      </c>
      <c r="BG12" s="4" t="s">
        <v>209</v>
      </c>
      <c r="BH12" s="5" t="s">
        <v>194</v>
      </c>
      <c r="BI12" s="5" t="s">
        <v>194</v>
      </c>
      <c r="BJ12" s="4" t="s">
        <v>209</v>
      </c>
      <c r="BK12" s="4" t="s">
        <v>209</v>
      </c>
      <c r="BL12" s="4" t="s">
        <v>209</v>
      </c>
      <c r="BM12" s="4" t="s">
        <v>209</v>
      </c>
      <c r="BN12" s="5" t="s">
        <v>194</v>
      </c>
      <c r="BO12" s="2">
        <f t="shared" si="5"/>
        <v>9</v>
      </c>
      <c r="BP12" s="2">
        <f t="shared" si="6"/>
        <v>0</v>
      </c>
    </row>
    <row r="13" spans="1:68">
      <c r="A13" s="11">
        <v>12</v>
      </c>
      <c r="B13" s="1" t="s">
        <v>207</v>
      </c>
      <c r="C13" s="1">
        <f t="shared" si="2"/>
        <v>21</v>
      </c>
      <c r="D13" s="14">
        <f t="shared" si="7"/>
        <v>39768</v>
      </c>
      <c r="E13" s="15">
        <f t="shared" si="3"/>
        <v>39769</v>
      </c>
      <c r="F13" s="15">
        <f t="shared" si="3"/>
        <v>39770</v>
      </c>
      <c r="G13" s="15">
        <f t="shared" si="3"/>
        <v>39771</v>
      </c>
      <c r="H13" s="15">
        <f t="shared" si="3"/>
        <v>39772</v>
      </c>
      <c r="I13" s="15">
        <f t="shared" si="3"/>
        <v>39773</v>
      </c>
      <c r="J13" s="14">
        <f t="shared" si="3"/>
        <v>39774</v>
      </c>
      <c r="K13" s="14">
        <f t="shared" si="3"/>
        <v>39775</v>
      </c>
      <c r="L13" s="15">
        <f t="shared" si="3"/>
        <v>39776</v>
      </c>
      <c r="M13" s="15">
        <f t="shared" si="3"/>
        <v>39777</v>
      </c>
      <c r="N13" s="15">
        <f t="shared" si="3"/>
        <v>39778</v>
      </c>
      <c r="O13" s="15">
        <f t="shared" si="3"/>
        <v>39779</v>
      </c>
      <c r="P13" s="15">
        <f t="shared" si="3"/>
        <v>39780</v>
      </c>
      <c r="Q13" s="14">
        <f t="shared" si="3"/>
        <v>39781</v>
      </c>
      <c r="R13" s="14">
        <f t="shared" si="3"/>
        <v>39782</v>
      </c>
      <c r="S13" s="15"/>
      <c r="T13" s="15">
        <f t="shared" si="4"/>
        <v>39783</v>
      </c>
      <c r="U13" s="15">
        <f t="shared" si="1"/>
        <v>39784</v>
      </c>
      <c r="V13" s="15">
        <f t="shared" si="1"/>
        <v>39785</v>
      </c>
      <c r="W13" s="15">
        <f t="shared" si="1"/>
        <v>39786</v>
      </c>
      <c r="X13" s="15">
        <f t="shared" si="1"/>
        <v>39787</v>
      </c>
      <c r="Y13" s="14">
        <f t="shared" si="1"/>
        <v>39788</v>
      </c>
      <c r="Z13" s="14">
        <f t="shared" si="1"/>
        <v>39789</v>
      </c>
      <c r="AA13" s="15">
        <f t="shared" si="1"/>
        <v>39790</v>
      </c>
      <c r="AB13" s="15">
        <f t="shared" si="1"/>
        <v>39791</v>
      </c>
      <c r="AC13" s="15">
        <f t="shared" si="1"/>
        <v>39792</v>
      </c>
      <c r="AD13" s="15">
        <f t="shared" si="1"/>
        <v>39793</v>
      </c>
      <c r="AE13" s="15">
        <f t="shared" si="1"/>
        <v>39794</v>
      </c>
      <c r="AF13" s="14">
        <f t="shared" si="1"/>
        <v>39795</v>
      </c>
      <c r="AG13" s="14">
        <f t="shared" si="1"/>
        <v>39796</v>
      </c>
      <c r="AH13" s="15">
        <f t="shared" si="1"/>
        <v>39797</v>
      </c>
      <c r="AI13" s="3"/>
      <c r="AJ13" s="5" t="s">
        <v>194</v>
      </c>
      <c r="AK13" s="4" t="s">
        <v>209</v>
      </c>
      <c r="AL13" s="4" t="s">
        <v>209</v>
      </c>
      <c r="AM13" s="4" t="s">
        <v>209</v>
      </c>
      <c r="AN13" s="4" t="s">
        <v>209</v>
      </c>
      <c r="AO13" s="4" t="s">
        <v>209</v>
      </c>
      <c r="AP13" s="5" t="s">
        <v>194</v>
      </c>
      <c r="AQ13" s="5" t="s">
        <v>194</v>
      </c>
      <c r="AR13" s="4" t="s">
        <v>209</v>
      </c>
      <c r="AS13" s="4" t="s">
        <v>209</v>
      </c>
      <c r="AT13" s="4" t="s">
        <v>209</v>
      </c>
      <c r="AU13" s="4" t="s">
        <v>209</v>
      </c>
      <c r="AV13" s="4" t="s">
        <v>209</v>
      </c>
      <c r="AW13" s="5" t="s">
        <v>194</v>
      </c>
      <c r="AX13" s="5" t="s">
        <v>194</v>
      </c>
      <c r="AY13" s="4"/>
      <c r="AZ13" s="4" t="s">
        <v>209</v>
      </c>
      <c r="BA13" s="4" t="s">
        <v>209</v>
      </c>
      <c r="BB13" s="4" t="s">
        <v>209</v>
      </c>
      <c r="BC13" s="4" t="s">
        <v>209</v>
      </c>
      <c r="BD13" s="4" t="s">
        <v>209</v>
      </c>
      <c r="BE13" s="5" t="s">
        <v>194</v>
      </c>
      <c r="BF13" s="5" t="s">
        <v>194</v>
      </c>
      <c r="BG13" s="4" t="s">
        <v>209</v>
      </c>
      <c r="BH13" s="4" t="s">
        <v>209</v>
      </c>
      <c r="BI13" s="4" t="s">
        <v>209</v>
      </c>
      <c r="BJ13" s="4" t="s">
        <v>209</v>
      </c>
      <c r="BK13" s="4" t="s">
        <v>209</v>
      </c>
      <c r="BL13" s="5" t="s">
        <v>194</v>
      </c>
      <c r="BM13" s="5" t="s">
        <v>194</v>
      </c>
      <c r="BN13" s="4" t="s">
        <v>209</v>
      </c>
      <c r="BO13" s="2">
        <f t="shared" si="5"/>
        <v>9</v>
      </c>
      <c r="BP13" s="2">
        <f t="shared" si="6"/>
        <v>0</v>
      </c>
    </row>
    <row r="14" spans="1:68" hidden="1">
      <c r="D14" s="18">
        <v>16</v>
      </c>
      <c r="E14" s="18">
        <v>17</v>
      </c>
      <c r="F14" s="18">
        <v>18</v>
      </c>
      <c r="G14" s="18">
        <v>19</v>
      </c>
      <c r="H14" s="18">
        <v>20</v>
      </c>
      <c r="I14" s="18">
        <v>21</v>
      </c>
      <c r="J14" s="18">
        <v>22</v>
      </c>
      <c r="K14" s="18">
        <v>23</v>
      </c>
      <c r="L14" s="18">
        <v>24</v>
      </c>
      <c r="M14" s="18">
        <v>25</v>
      </c>
      <c r="N14" s="18">
        <v>26</v>
      </c>
      <c r="O14" s="18">
        <v>27</v>
      </c>
      <c r="P14" s="18">
        <v>28</v>
      </c>
      <c r="Q14" s="18">
        <v>29</v>
      </c>
      <c r="R14" s="18">
        <v>30</v>
      </c>
      <c r="S14" s="18">
        <v>31</v>
      </c>
      <c r="T14" s="18">
        <v>1</v>
      </c>
      <c r="U14" s="18">
        <v>2</v>
      </c>
      <c r="V14" s="18">
        <v>3</v>
      </c>
      <c r="W14" s="18">
        <v>4</v>
      </c>
      <c r="X14" s="18">
        <v>5</v>
      </c>
      <c r="Y14" s="18">
        <v>6</v>
      </c>
      <c r="Z14" s="18">
        <v>7</v>
      </c>
      <c r="AA14" s="18">
        <v>8</v>
      </c>
      <c r="AB14" s="18">
        <v>9</v>
      </c>
      <c r="AC14" s="18">
        <v>10</v>
      </c>
      <c r="AD14" s="18">
        <v>11</v>
      </c>
      <c r="AE14" s="18">
        <v>12</v>
      </c>
      <c r="AF14" s="18">
        <v>13</v>
      </c>
      <c r="AG14" s="18">
        <v>14</v>
      </c>
      <c r="AH14" s="18">
        <v>15</v>
      </c>
      <c r="AJ14" s="18">
        <v>16</v>
      </c>
      <c r="AK14" s="18">
        <v>17</v>
      </c>
      <c r="AL14" s="18">
        <v>18</v>
      </c>
      <c r="AM14" s="18">
        <v>19</v>
      </c>
      <c r="AN14" s="18">
        <v>20</v>
      </c>
      <c r="AO14" s="18">
        <v>21</v>
      </c>
      <c r="AP14" s="18">
        <v>22</v>
      </c>
      <c r="AQ14" s="18">
        <v>23</v>
      </c>
      <c r="AR14" s="18">
        <v>24</v>
      </c>
      <c r="AS14" s="18">
        <v>25</v>
      </c>
      <c r="AT14" s="18">
        <v>26</v>
      </c>
      <c r="AU14" s="18">
        <v>27</v>
      </c>
      <c r="AV14" s="18">
        <v>28</v>
      </c>
      <c r="AW14" s="18">
        <v>29</v>
      </c>
      <c r="AX14" s="18">
        <v>30</v>
      </c>
      <c r="AY14" s="18">
        <v>31</v>
      </c>
      <c r="AZ14" s="18">
        <v>1</v>
      </c>
      <c r="BA14" s="18">
        <v>2</v>
      </c>
      <c r="BB14" s="18">
        <v>3</v>
      </c>
      <c r="BC14" s="18">
        <v>4</v>
      </c>
      <c r="BD14" s="18">
        <v>5</v>
      </c>
      <c r="BE14" s="18">
        <v>6</v>
      </c>
      <c r="BF14" s="18">
        <v>7</v>
      </c>
      <c r="BG14" s="18">
        <v>8</v>
      </c>
      <c r="BH14" s="18">
        <v>9</v>
      </c>
      <c r="BI14" s="18">
        <v>10</v>
      </c>
      <c r="BJ14" s="18">
        <v>11</v>
      </c>
      <c r="BK14" s="18">
        <v>12</v>
      </c>
      <c r="BL14" s="18">
        <v>13</v>
      </c>
      <c r="BM14" s="18">
        <v>14</v>
      </c>
      <c r="BN14" s="18">
        <v>15</v>
      </c>
    </row>
    <row r="15" spans="1:68">
      <c r="A15" s="20" t="s">
        <v>208</v>
      </c>
      <c r="C15" s="2">
        <f>SUM(C2:C13)</f>
        <v>250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2">
        <f>SUM(BO2:BO13)</f>
        <v>105</v>
      </c>
      <c r="BP15" s="2">
        <f>SUM(BP2:BP13)</f>
        <v>11</v>
      </c>
    </row>
    <row r="17" spans="1:34">
      <c r="A17" s="26" t="s">
        <v>214</v>
      </c>
      <c r="B17" s="27" t="s">
        <v>215</v>
      </c>
      <c r="C17" s="26" t="s">
        <v>216</v>
      </c>
      <c r="AH17" s="2"/>
    </row>
    <row r="18" spans="1:34" ht="12" customHeight="1">
      <c r="A18" s="28" t="s">
        <v>217</v>
      </c>
      <c r="B18" s="29" t="s">
        <v>218</v>
      </c>
      <c r="C18" s="30" t="s">
        <v>219</v>
      </c>
      <c r="AH18" s="2"/>
    </row>
    <row r="19" spans="1:34">
      <c r="A19" s="28" t="s">
        <v>220</v>
      </c>
      <c r="B19" s="29" t="s">
        <v>221</v>
      </c>
      <c r="C19" s="30" t="s">
        <v>219</v>
      </c>
      <c r="AH19" s="2"/>
    </row>
    <row r="20" spans="1:34">
      <c r="A20" s="28" t="s">
        <v>222</v>
      </c>
      <c r="B20" s="29" t="s">
        <v>223</v>
      </c>
      <c r="C20" s="30" t="s">
        <v>219</v>
      </c>
      <c r="AH20" s="2"/>
    </row>
    <row r="21" spans="1:34">
      <c r="A21" s="28" t="s">
        <v>224</v>
      </c>
      <c r="B21" s="29" t="s">
        <v>225</v>
      </c>
      <c r="C21" s="30" t="s">
        <v>219</v>
      </c>
      <c r="AH21" s="2"/>
    </row>
    <row r="22" spans="1:34">
      <c r="A22" s="28" t="s">
        <v>226</v>
      </c>
      <c r="B22" s="29" t="s">
        <v>227</v>
      </c>
      <c r="C22" s="30" t="s">
        <v>219</v>
      </c>
      <c r="AH22" s="2"/>
    </row>
    <row r="23" spans="1:34">
      <c r="A23" s="28" t="s">
        <v>228</v>
      </c>
      <c r="B23" s="29" t="s">
        <v>229</v>
      </c>
      <c r="C23" s="30" t="s">
        <v>219</v>
      </c>
      <c r="AH23" s="2"/>
    </row>
    <row r="24" spans="1:34">
      <c r="A24" s="28" t="s">
        <v>0</v>
      </c>
      <c r="B24" s="29" t="s">
        <v>1</v>
      </c>
      <c r="C24" s="30" t="s">
        <v>219</v>
      </c>
      <c r="AH24" s="2"/>
    </row>
    <row r="25" spans="1:34">
      <c r="A25" s="28" t="s">
        <v>2</v>
      </c>
      <c r="B25" s="29" t="s">
        <v>3</v>
      </c>
      <c r="C25" s="30" t="s">
        <v>219</v>
      </c>
      <c r="AH25" s="2"/>
    </row>
    <row r="26" spans="1:34">
      <c r="A26" s="28" t="s">
        <v>230</v>
      </c>
      <c r="B26" s="29" t="s">
        <v>231</v>
      </c>
      <c r="C26" s="30" t="s">
        <v>219</v>
      </c>
      <c r="AH26" s="2"/>
    </row>
    <row r="27" spans="1:34">
      <c r="A27" s="28" t="s">
        <v>232</v>
      </c>
      <c r="B27" s="29" t="s">
        <v>233</v>
      </c>
      <c r="C27" s="30" t="s">
        <v>219</v>
      </c>
      <c r="AH27" s="2"/>
    </row>
    <row r="28" spans="1:34">
      <c r="A28" s="26" t="s">
        <v>234</v>
      </c>
      <c r="B28" s="31" t="s">
        <v>235</v>
      </c>
      <c r="C28" s="47" t="s">
        <v>356</v>
      </c>
      <c r="AH28" s="2"/>
    </row>
    <row r="29" spans="1:34">
      <c r="A29" s="26" t="s">
        <v>236</v>
      </c>
      <c r="B29" s="31" t="s">
        <v>237</v>
      </c>
      <c r="C29" s="47" t="s">
        <v>356</v>
      </c>
      <c r="AH29" s="2"/>
    </row>
    <row r="30" spans="1:34">
      <c r="A30" s="26" t="s">
        <v>238</v>
      </c>
      <c r="B30" s="31" t="s">
        <v>239</v>
      </c>
      <c r="C30" s="47" t="s">
        <v>357</v>
      </c>
      <c r="AH30" s="2"/>
    </row>
    <row r="31" spans="1:34" ht="12" customHeight="1">
      <c r="A31" s="26" t="s">
        <v>240</v>
      </c>
      <c r="B31" s="31" t="s">
        <v>241</v>
      </c>
      <c r="C31" s="47" t="s">
        <v>357</v>
      </c>
      <c r="AH31" s="2"/>
    </row>
    <row r="32" spans="1:34" ht="12.75">
      <c r="A32" s="26" t="s">
        <v>242</v>
      </c>
      <c r="B32" s="33" t="s">
        <v>243</v>
      </c>
      <c r="C32" s="47" t="s">
        <v>356</v>
      </c>
      <c r="AH32" s="2"/>
    </row>
    <row r="33" spans="1:34">
      <c r="A33" s="26" t="s">
        <v>244</v>
      </c>
      <c r="B33" s="27" t="s">
        <v>245</v>
      </c>
      <c r="C33" s="47" t="s">
        <v>356</v>
      </c>
      <c r="AH33" s="2"/>
    </row>
    <row r="34" spans="1:34" ht="12" customHeight="1">
      <c r="A34" s="26" t="s">
        <v>246</v>
      </c>
      <c r="B34" s="27" t="s">
        <v>247</v>
      </c>
      <c r="C34" s="47" t="s">
        <v>356</v>
      </c>
      <c r="AH34" s="2"/>
    </row>
    <row r="35" spans="1:34" ht="12.75">
      <c r="A35" s="26" t="s">
        <v>248</v>
      </c>
      <c r="B35" s="27" t="s">
        <v>249</v>
      </c>
      <c r="C35" s="47" t="s">
        <v>357</v>
      </c>
      <c r="AH35" s="2"/>
    </row>
    <row r="36" spans="1:34">
      <c r="A36" s="26" t="s">
        <v>250</v>
      </c>
      <c r="B36" s="27" t="s">
        <v>251</v>
      </c>
      <c r="C36" s="47" t="s">
        <v>357</v>
      </c>
      <c r="AH36" s="2"/>
    </row>
    <row r="37" spans="1:34">
      <c r="A37" s="44" t="s">
        <v>353</v>
      </c>
      <c r="B37" s="27" t="s">
        <v>252</v>
      </c>
      <c r="C37" s="47" t="s">
        <v>356</v>
      </c>
      <c r="AH37" s="2"/>
    </row>
    <row r="38" spans="1:34">
      <c r="A38" s="26" t="s">
        <v>351</v>
      </c>
      <c r="B38" s="27" t="s">
        <v>352</v>
      </c>
      <c r="C38" s="47" t="s">
        <v>357</v>
      </c>
      <c r="AH38" s="2"/>
    </row>
    <row r="39" spans="1:34">
      <c r="A39" s="28" t="s">
        <v>253</v>
      </c>
      <c r="B39" s="34" t="s">
        <v>4</v>
      </c>
      <c r="C39" s="47" t="s">
        <v>358</v>
      </c>
      <c r="AH39" s="2"/>
    </row>
    <row r="40" spans="1:34">
      <c r="A40" s="28" t="s">
        <v>254</v>
      </c>
      <c r="B40" s="34" t="s">
        <v>5</v>
      </c>
      <c r="C40" s="47" t="s">
        <v>358</v>
      </c>
      <c r="AH40" s="2"/>
    </row>
    <row r="41" spans="1:34">
      <c r="A41" s="28" t="s">
        <v>255</v>
      </c>
      <c r="B41" s="34" t="s">
        <v>6</v>
      </c>
      <c r="C41" s="47" t="s">
        <v>358</v>
      </c>
      <c r="AH41" s="2"/>
    </row>
    <row r="42" spans="1:34">
      <c r="A42" s="28" t="s">
        <v>256</v>
      </c>
      <c r="B42" s="34" t="s">
        <v>7</v>
      </c>
      <c r="C42" s="47" t="s">
        <v>358</v>
      </c>
      <c r="AH42" s="2"/>
    </row>
    <row r="43" spans="1:34">
      <c r="A43" s="28" t="s">
        <v>257</v>
      </c>
      <c r="B43" s="34" t="s">
        <v>8</v>
      </c>
      <c r="C43" s="47" t="s">
        <v>358</v>
      </c>
      <c r="AH43" s="2"/>
    </row>
    <row r="44" spans="1:34">
      <c r="A44" s="35" t="s">
        <v>258</v>
      </c>
      <c r="B44" s="36" t="s">
        <v>259</v>
      </c>
      <c r="C44" s="47" t="s">
        <v>358</v>
      </c>
      <c r="AH44" s="2"/>
    </row>
    <row r="45" spans="1:34">
      <c r="A45" s="46" t="s">
        <v>355</v>
      </c>
      <c r="B45" s="45" t="s">
        <v>354</v>
      </c>
      <c r="C45" s="47" t="s">
        <v>358</v>
      </c>
      <c r="AH45" s="2"/>
    </row>
    <row r="46" spans="1:34">
      <c r="A46" s="32" t="s">
        <v>9</v>
      </c>
      <c r="B46" s="32" t="s">
        <v>10</v>
      </c>
      <c r="C46" s="47" t="s">
        <v>359</v>
      </c>
      <c r="AH46" s="2"/>
    </row>
    <row r="47" spans="1:34">
      <c r="A47" s="32" t="s">
        <v>11</v>
      </c>
      <c r="B47" s="32" t="s">
        <v>12</v>
      </c>
      <c r="C47" s="47" t="s">
        <v>359</v>
      </c>
      <c r="AH47" s="2"/>
    </row>
    <row r="48" spans="1:34">
      <c r="A48" s="32" t="s">
        <v>13</v>
      </c>
      <c r="B48" s="32" t="s">
        <v>14</v>
      </c>
      <c r="C48" s="47" t="s">
        <v>359</v>
      </c>
      <c r="AH48" s="2"/>
    </row>
    <row r="49" spans="1:34">
      <c r="A49" s="32" t="s">
        <v>260</v>
      </c>
      <c r="B49" s="32" t="s">
        <v>15</v>
      </c>
      <c r="C49" s="47" t="s">
        <v>359</v>
      </c>
      <c r="AH49" s="2"/>
    </row>
    <row r="50" spans="1:34">
      <c r="A50" s="26" t="s">
        <v>261</v>
      </c>
      <c r="B50" s="27" t="s">
        <v>262</v>
      </c>
      <c r="C50" s="33" t="s">
        <v>263</v>
      </c>
      <c r="AH50" s="2"/>
    </row>
    <row r="51" spans="1:34">
      <c r="A51" s="26" t="s">
        <v>264</v>
      </c>
      <c r="B51" s="27" t="s">
        <v>265</v>
      </c>
      <c r="C51" s="33" t="s">
        <v>263</v>
      </c>
      <c r="AH51" s="2"/>
    </row>
    <row r="52" spans="1:34">
      <c r="A52" s="26" t="s">
        <v>266</v>
      </c>
      <c r="B52" s="27" t="s">
        <v>267</v>
      </c>
      <c r="C52" s="33" t="s">
        <v>263</v>
      </c>
      <c r="AH52" s="2"/>
    </row>
    <row r="53" spans="1:34">
      <c r="A53" s="26" t="s">
        <v>268</v>
      </c>
      <c r="B53" s="27" t="s">
        <v>269</v>
      </c>
      <c r="C53" s="33" t="s">
        <v>263</v>
      </c>
      <c r="AH53" s="2"/>
    </row>
    <row r="54" spans="1:34">
      <c r="A54" s="26" t="s">
        <v>270</v>
      </c>
      <c r="B54" s="27" t="s">
        <v>271</v>
      </c>
      <c r="C54" s="33" t="s">
        <v>263</v>
      </c>
      <c r="AH54" s="2"/>
    </row>
    <row r="55" spans="1:34">
      <c r="A55" s="26" t="s">
        <v>272</v>
      </c>
      <c r="B55" s="27" t="s">
        <v>273</v>
      </c>
      <c r="C55" s="33" t="s">
        <v>263</v>
      </c>
      <c r="AH55" s="2"/>
    </row>
    <row r="56" spans="1:34">
      <c r="A56" s="26" t="s">
        <v>274</v>
      </c>
      <c r="B56" s="27" t="s">
        <v>275</v>
      </c>
      <c r="C56" s="33" t="s">
        <v>263</v>
      </c>
      <c r="AH56" s="2"/>
    </row>
    <row r="57" spans="1:34">
      <c r="A57" s="26" t="s">
        <v>276</v>
      </c>
      <c r="B57" s="27" t="s">
        <v>277</v>
      </c>
      <c r="C57" s="33" t="s">
        <v>263</v>
      </c>
      <c r="AH57" s="2"/>
    </row>
    <row r="58" spans="1:34">
      <c r="A58" s="26" t="s">
        <v>278</v>
      </c>
      <c r="B58" s="27" t="s">
        <v>279</v>
      </c>
      <c r="C58" s="33" t="s">
        <v>263</v>
      </c>
      <c r="AH58" s="2"/>
    </row>
    <row r="59" spans="1:34">
      <c r="A59" s="26" t="s">
        <v>280</v>
      </c>
      <c r="B59" s="27" t="s">
        <v>281</v>
      </c>
      <c r="C59" s="33" t="s">
        <v>263</v>
      </c>
      <c r="AH59" s="2"/>
    </row>
    <row r="60" spans="1:34">
      <c r="A60" s="26" t="s">
        <v>282</v>
      </c>
      <c r="B60" s="27" t="s">
        <v>283</v>
      </c>
      <c r="C60" s="33" t="s">
        <v>263</v>
      </c>
      <c r="AH60" s="2"/>
    </row>
    <row r="61" spans="1:34">
      <c r="A61" s="28" t="s">
        <v>284</v>
      </c>
      <c r="B61" s="29" t="s">
        <v>285</v>
      </c>
      <c r="C61" s="30" t="s">
        <v>286</v>
      </c>
      <c r="AH61" s="2"/>
    </row>
    <row r="62" spans="1:34">
      <c r="A62" s="28" t="s">
        <v>287</v>
      </c>
      <c r="B62" s="29" t="s">
        <v>288</v>
      </c>
      <c r="C62" s="30" t="s">
        <v>286</v>
      </c>
      <c r="AH62" s="2"/>
    </row>
    <row r="63" spans="1:34">
      <c r="A63" s="28" t="s">
        <v>289</v>
      </c>
      <c r="B63" s="29" t="s">
        <v>290</v>
      </c>
      <c r="C63" s="30" t="s">
        <v>286</v>
      </c>
      <c r="AH63" s="2"/>
    </row>
    <row r="64" spans="1:34">
      <c r="A64" s="35" t="s">
        <v>291</v>
      </c>
      <c r="B64" s="30" t="s">
        <v>62</v>
      </c>
      <c r="C64" s="30" t="s">
        <v>286</v>
      </c>
      <c r="AH64" s="2"/>
    </row>
    <row r="65" spans="1:34">
      <c r="A65" s="35" t="s">
        <v>191</v>
      </c>
      <c r="B65" s="30" t="s">
        <v>192</v>
      </c>
      <c r="C65" s="30" t="s">
        <v>286</v>
      </c>
      <c r="AH65" s="2"/>
    </row>
    <row r="66" spans="1:34">
      <c r="A66" s="35" t="s">
        <v>292</v>
      </c>
      <c r="B66" s="30" t="s">
        <v>293</v>
      </c>
      <c r="C66" s="30" t="s">
        <v>286</v>
      </c>
      <c r="AH66" s="2"/>
    </row>
    <row r="67" spans="1:34">
      <c r="A67" s="35" t="s">
        <v>364</v>
      </c>
      <c r="B67" s="30" t="s">
        <v>365</v>
      </c>
      <c r="C67" s="30" t="s">
        <v>286</v>
      </c>
      <c r="AH67" s="2"/>
    </row>
    <row r="68" spans="1:34">
      <c r="A68" s="46" t="s">
        <v>368</v>
      </c>
      <c r="B68" s="30" t="s">
        <v>366</v>
      </c>
      <c r="C68" s="30" t="s">
        <v>286</v>
      </c>
      <c r="AH68" s="2"/>
    </row>
    <row r="69" spans="1:34">
      <c r="A69" s="46" t="s">
        <v>369</v>
      </c>
      <c r="B69" s="30" t="s">
        <v>367</v>
      </c>
      <c r="C69" s="30" t="s">
        <v>286</v>
      </c>
      <c r="AH69" s="2"/>
    </row>
    <row r="70" spans="1:34">
      <c r="A70" s="37" t="s">
        <v>16</v>
      </c>
      <c r="B70" s="38" t="s">
        <v>17</v>
      </c>
      <c r="C70" s="32" t="s">
        <v>294</v>
      </c>
      <c r="AH70" s="2"/>
    </row>
    <row r="71" spans="1:34">
      <c r="A71" s="39" t="s">
        <v>18</v>
      </c>
      <c r="B71" s="38" t="s">
        <v>19</v>
      </c>
      <c r="C71" s="32" t="s">
        <v>294</v>
      </c>
      <c r="AH71" s="2"/>
    </row>
    <row r="72" spans="1:34">
      <c r="A72" s="39" t="s">
        <v>20</v>
      </c>
      <c r="B72" s="38" t="s">
        <v>21</v>
      </c>
      <c r="C72" s="32" t="s">
        <v>294</v>
      </c>
      <c r="AH72" s="2"/>
    </row>
    <row r="73" spans="1:34">
      <c r="A73" s="39" t="s">
        <v>22</v>
      </c>
      <c r="B73" s="38" t="s">
        <v>23</v>
      </c>
      <c r="C73" s="32" t="s">
        <v>294</v>
      </c>
      <c r="AH73" s="2"/>
    </row>
    <row r="74" spans="1:34">
      <c r="A74" s="40" t="s">
        <v>24</v>
      </c>
      <c r="B74" s="33" t="s">
        <v>25</v>
      </c>
      <c r="C74" s="33" t="s">
        <v>295</v>
      </c>
      <c r="AH74" s="2"/>
    </row>
    <row r="75" spans="1:34">
      <c r="A75" s="40" t="s">
        <v>296</v>
      </c>
      <c r="B75" s="33" t="s">
        <v>297</v>
      </c>
      <c r="C75" s="33" t="s">
        <v>295</v>
      </c>
      <c r="AH75" s="2"/>
    </row>
    <row r="76" spans="1:34">
      <c r="A76" s="40" t="s">
        <v>26</v>
      </c>
      <c r="B76" s="33" t="s">
        <v>27</v>
      </c>
      <c r="C76" s="33" t="s">
        <v>295</v>
      </c>
      <c r="AH76" s="2"/>
    </row>
    <row r="77" spans="1:34">
      <c r="A77" s="40" t="s">
        <v>28</v>
      </c>
      <c r="B77" s="33" t="s">
        <v>29</v>
      </c>
      <c r="C77" s="33" t="s">
        <v>295</v>
      </c>
      <c r="AH77" s="2"/>
    </row>
    <row r="78" spans="1:34">
      <c r="A78" s="40" t="s">
        <v>298</v>
      </c>
      <c r="B78" s="33" t="s">
        <v>299</v>
      </c>
      <c r="C78" s="33" t="s">
        <v>295</v>
      </c>
      <c r="AH78" s="2"/>
    </row>
    <row r="79" spans="1:34">
      <c r="A79" s="41" t="s">
        <v>300</v>
      </c>
      <c r="B79" s="32" t="s">
        <v>30</v>
      </c>
      <c r="C79" s="48" t="s">
        <v>363</v>
      </c>
      <c r="AH79" s="2"/>
    </row>
    <row r="80" spans="1:34">
      <c r="A80" s="41" t="s">
        <v>301</v>
      </c>
      <c r="B80" s="32" t="s">
        <v>31</v>
      </c>
      <c r="C80" s="48" t="s">
        <v>363</v>
      </c>
      <c r="AH80" s="2"/>
    </row>
    <row r="81" spans="1:34">
      <c r="A81" s="41" t="s">
        <v>302</v>
      </c>
      <c r="B81" s="32" t="s">
        <v>32</v>
      </c>
      <c r="C81" s="48" t="s">
        <v>363</v>
      </c>
      <c r="AH81" s="2"/>
    </row>
    <row r="82" spans="1:34">
      <c r="A82" s="41" t="s">
        <v>33</v>
      </c>
      <c r="B82" s="32" t="s">
        <v>34</v>
      </c>
      <c r="C82" s="48" t="s">
        <v>363</v>
      </c>
      <c r="AH82" s="2"/>
    </row>
    <row r="83" spans="1:34">
      <c r="A83" s="41" t="s">
        <v>35</v>
      </c>
      <c r="B83" s="32" t="s">
        <v>36</v>
      </c>
      <c r="C83" s="48" t="s">
        <v>363</v>
      </c>
      <c r="AH83" s="2"/>
    </row>
    <row r="84" spans="1:34">
      <c r="A84" s="41" t="s">
        <v>37</v>
      </c>
      <c r="B84" s="32" t="s">
        <v>38</v>
      </c>
      <c r="C84" s="48" t="s">
        <v>363</v>
      </c>
      <c r="AH84" s="2"/>
    </row>
    <row r="85" spans="1:34">
      <c r="A85" s="41" t="s">
        <v>39</v>
      </c>
      <c r="B85" s="32" t="s">
        <v>40</v>
      </c>
      <c r="C85" s="48" t="s">
        <v>363</v>
      </c>
      <c r="AH85" s="2"/>
    </row>
    <row r="86" spans="1:34">
      <c r="A86" s="41" t="s">
        <v>41</v>
      </c>
      <c r="B86" s="32" t="s">
        <v>42</v>
      </c>
      <c r="C86" s="48" t="s">
        <v>363</v>
      </c>
      <c r="AH86" s="2"/>
    </row>
    <row r="87" spans="1:34">
      <c r="A87" s="41" t="s">
        <v>43</v>
      </c>
      <c r="B87" s="32" t="s">
        <v>44</v>
      </c>
      <c r="C87" s="48" t="s">
        <v>363</v>
      </c>
      <c r="AH87" s="2"/>
    </row>
    <row r="88" spans="1:34">
      <c r="A88" s="41" t="s">
        <v>45</v>
      </c>
      <c r="B88" s="32" t="s">
        <v>46</v>
      </c>
      <c r="C88" s="48" t="s">
        <v>363</v>
      </c>
      <c r="AH88" s="2"/>
    </row>
    <row r="89" spans="1:34">
      <c r="A89" s="41" t="s">
        <v>303</v>
      </c>
      <c r="B89" s="32" t="s">
        <v>47</v>
      </c>
      <c r="C89" s="48" t="s">
        <v>363</v>
      </c>
      <c r="AH89" s="2"/>
    </row>
    <row r="90" spans="1:34">
      <c r="A90" s="41" t="s">
        <v>48</v>
      </c>
      <c r="B90" s="32" t="s">
        <v>49</v>
      </c>
      <c r="C90" s="48" t="s">
        <v>363</v>
      </c>
      <c r="AH90" s="2"/>
    </row>
    <row r="91" spans="1:34">
      <c r="A91" s="41" t="s">
        <v>50</v>
      </c>
      <c r="B91" s="32" t="s">
        <v>51</v>
      </c>
      <c r="C91" s="48" t="s">
        <v>363</v>
      </c>
      <c r="AH91" s="2"/>
    </row>
    <row r="92" spans="1:34">
      <c r="A92" s="41" t="s">
        <v>52</v>
      </c>
      <c r="B92" s="32" t="s">
        <v>53</v>
      </c>
      <c r="C92" s="48" t="s">
        <v>363</v>
      </c>
      <c r="AH92" s="2"/>
    </row>
    <row r="93" spans="1:34">
      <c r="A93" s="35" t="s">
        <v>304</v>
      </c>
      <c r="B93" s="30" t="s">
        <v>54</v>
      </c>
      <c r="C93" s="50" t="s">
        <v>362</v>
      </c>
      <c r="AH93" s="2"/>
    </row>
    <row r="94" spans="1:34">
      <c r="A94" s="35" t="s">
        <v>305</v>
      </c>
      <c r="B94" s="30" t="s">
        <v>55</v>
      </c>
      <c r="C94" s="50" t="s">
        <v>362</v>
      </c>
      <c r="AH94" s="2"/>
    </row>
    <row r="95" spans="1:34">
      <c r="A95" s="35" t="s">
        <v>306</v>
      </c>
      <c r="B95" s="30" t="s">
        <v>56</v>
      </c>
      <c r="C95" s="50" t="s">
        <v>362</v>
      </c>
      <c r="AH95" s="2"/>
    </row>
    <row r="96" spans="1:34">
      <c r="A96" s="35" t="s">
        <v>307</v>
      </c>
      <c r="B96" s="30" t="s">
        <v>57</v>
      </c>
      <c r="C96" s="50" t="s">
        <v>362</v>
      </c>
      <c r="AH96" s="2"/>
    </row>
    <row r="97" spans="1:34">
      <c r="A97" s="35" t="s">
        <v>308</v>
      </c>
      <c r="B97" s="30" t="s">
        <v>58</v>
      </c>
      <c r="C97" s="50" t="s">
        <v>362</v>
      </c>
      <c r="AH97" s="2"/>
    </row>
    <row r="98" spans="1:34">
      <c r="A98" s="35" t="s">
        <v>309</v>
      </c>
      <c r="B98" s="30" t="s">
        <v>59</v>
      </c>
      <c r="C98" s="50" t="s">
        <v>362</v>
      </c>
      <c r="AH98" s="2"/>
    </row>
    <row r="99" spans="1:34">
      <c r="A99" s="35" t="s">
        <v>310</v>
      </c>
      <c r="B99" s="30" t="s">
        <v>60</v>
      </c>
      <c r="C99" s="50" t="s">
        <v>362</v>
      </c>
      <c r="AH99" s="2"/>
    </row>
    <row r="100" spans="1:34">
      <c r="A100" s="35" t="s">
        <v>311</v>
      </c>
      <c r="B100" s="30" t="s">
        <v>61</v>
      </c>
      <c r="C100" s="50" t="s">
        <v>362</v>
      </c>
      <c r="AH100" s="2"/>
    </row>
    <row r="101" spans="1:34">
      <c r="A101" s="35" t="s">
        <v>63</v>
      </c>
      <c r="B101" s="30" t="s">
        <v>64</v>
      </c>
      <c r="C101" s="50" t="s">
        <v>362</v>
      </c>
      <c r="AH101" s="2"/>
    </row>
    <row r="102" spans="1:34">
      <c r="A102" s="35" t="s">
        <v>65</v>
      </c>
      <c r="B102" s="30" t="s">
        <v>66</v>
      </c>
      <c r="C102" s="50" t="s">
        <v>362</v>
      </c>
      <c r="AH102" s="2"/>
    </row>
    <row r="103" spans="1:34">
      <c r="A103" s="35" t="s">
        <v>67</v>
      </c>
      <c r="B103" s="30" t="s">
        <v>68</v>
      </c>
      <c r="C103" s="50" t="s">
        <v>362</v>
      </c>
      <c r="AH103" s="2"/>
    </row>
    <row r="104" spans="1:34">
      <c r="A104" s="35" t="s">
        <v>312</v>
      </c>
      <c r="B104" s="30" t="s">
        <v>69</v>
      </c>
      <c r="C104" s="50" t="s">
        <v>362</v>
      </c>
      <c r="AH104" s="2"/>
    </row>
    <row r="105" spans="1:34">
      <c r="A105" s="35" t="s">
        <v>313</v>
      </c>
      <c r="B105" s="30" t="s">
        <v>314</v>
      </c>
      <c r="C105" s="50" t="s">
        <v>362</v>
      </c>
      <c r="AH105" s="2"/>
    </row>
    <row r="106" spans="1:34">
      <c r="A106" s="35" t="s">
        <v>315</v>
      </c>
      <c r="B106" s="30" t="s">
        <v>316</v>
      </c>
      <c r="C106" s="50" t="s">
        <v>362</v>
      </c>
      <c r="AH106" s="2"/>
    </row>
    <row r="107" spans="1:34">
      <c r="A107" s="41" t="s">
        <v>317</v>
      </c>
      <c r="B107" s="32" t="s">
        <v>70</v>
      </c>
      <c r="C107" s="47" t="s">
        <v>361</v>
      </c>
      <c r="AH107" s="2"/>
    </row>
    <row r="108" spans="1:34">
      <c r="A108" s="41" t="s">
        <v>318</v>
      </c>
      <c r="B108" s="32" t="s">
        <v>71</v>
      </c>
      <c r="C108" s="47" t="s">
        <v>361</v>
      </c>
      <c r="AH108" s="2"/>
    </row>
    <row r="109" spans="1:34">
      <c r="A109" s="41" t="s">
        <v>319</v>
      </c>
      <c r="B109" s="32" t="s">
        <v>72</v>
      </c>
      <c r="C109" s="47" t="s">
        <v>361</v>
      </c>
      <c r="AH109" s="2"/>
    </row>
    <row r="110" spans="1:34">
      <c r="A110" s="41" t="s">
        <v>320</v>
      </c>
      <c r="B110" s="32" t="s">
        <v>73</v>
      </c>
      <c r="C110" s="47" t="s">
        <v>361</v>
      </c>
      <c r="AH110" s="2"/>
    </row>
    <row r="111" spans="1:34">
      <c r="A111" s="41" t="s">
        <v>321</v>
      </c>
      <c r="B111" s="32" t="s">
        <v>322</v>
      </c>
      <c r="C111" s="47" t="s">
        <v>361</v>
      </c>
      <c r="AH111" s="2"/>
    </row>
    <row r="112" spans="1:34">
      <c r="A112" s="41" t="s">
        <v>323</v>
      </c>
      <c r="B112" s="32" t="s">
        <v>74</v>
      </c>
      <c r="C112" s="47" t="s">
        <v>361</v>
      </c>
      <c r="AH112" s="2"/>
    </row>
    <row r="113" spans="1:34">
      <c r="A113" s="41" t="s">
        <v>324</v>
      </c>
      <c r="B113" s="32" t="s">
        <v>75</v>
      </c>
      <c r="C113" s="47" t="s">
        <v>361</v>
      </c>
      <c r="AH113" s="2"/>
    </row>
    <row r="114" spans="1:34">
      <c r="A114" s="41" t="s">
        <v>76</v>
      </c>
      <c r="B114" s="42" t="s">
        <v>77</v>
      </c>
      <c r="C114" s="47" t="s">
        <v>361</v>
      </c>
      <c r="AH114" s="2"/>
    </row>
    <row r="115" spans="1:34">
      <c r="A115" s="41" t="s">
        <v>325</v>
      </c>
      <c r="B115" s="32" t="s">
        <v>78</v>
      </c>
      <c r="C115" s="47" t="s">
        <v>361</v>
      </c>
      <c r="AH115" s="2"/>
    </row>
    <row r="116" spans="1:34">
      <c r="A116" s="35" t="s">
        <v>326</v>
      </c>
      <c r="B116" s="30" t="s">
        <v>79</v>
      </c>
      <c r="C116" s="49" t="s">
        <v>360</v>
      </c>
      <c r="AH116" s="2"/>
    </row>
    <row r="117" spans="1:34">
      <c r="A117" s="35" t="s">
        <v>80</v>
      </c>
      <c r="B117" s="30" t="s">
        <v>81</v>
      </c>
      <c r="C117" s="49" t="s">
        <v>360</v>
      </c>
      <c r="AH117" s="2"/>
    </row>
    <row r="118" spans="1:34">
      <c r="A118" s="35" t="s">
        <v>82</v>
      </c>
      <c r="B118" s="30" t="s">
        <v>83</v>
      </c>
      <c r="C118" s="49" t="s">
        <v>360</v>
      </c>
      <c r="AH118" s="2"/>
    </row>
    <row r="119" spans="1:34">
      <c r="A119" s="35" t="s">
        <v>84</v>
      </c>
      <c r="B119" s="30" t="s">
        <v>85</v>
      </c>
      <c r="C119" s="49" t="s">
        <v>360</v>
      </c>
      <c r="AH119" s="2"/>
    </row>
    <row r="120" spans="1:34">
      <c r="A120" s="35" t="s">
        <v>327</v>
      </c>
      <c r="B120" s="30" t="s">
        <v>86</v>
      </c>
      <c r="C120" s="49" t="s">
        <v>360</v>
      </c>
      <c r="AH120" s="2"/>
    </row>
    <row r="121" spans="1:34">
      <c r="A121" s="35" t="s">
        <v>328</v>
      </c>
      <c r="B121" s="30" t="s">
        <v>87</v>
      </c>
      <c r="C121" s="49" t="s">
        <v>360</v>
      </c>
      <c r="AH121" s="2"/>
    </row>
    <row r="122" spans="1:34">
      <c r="A122" s="41" t="s">
        <v>329</v>
      </c>
      <c r="B122" s="32" t="s">
        <v>88</v>
      </c>
      <c r="C122" s="49" t="s">
        <v>360</v>
      </c>
      <c r="AH122" s="2"/>
    </row>
    <row r="123" spans="1:34">
      <c r="A123" s="41" t="s">
        <v>89</v>
      </c>
      <c r="B123" s="32" t="s">
        <v>90</v>
      </c>
      <c r="C123" s="49" t="s">
        <v>360</v>
      </c>
      <c r="AH123" s="2"/>
    </row>
    <row r="124" spans="1:34">
      <c r="A124" s="41" t="s">
        <v>330</v>
      </c>
      <c r="B124" s="32" t="s">
        <v>91</v>
      </c>
      <c r="C124" s="49" t="s">
        <v>360</v>
      </c>
      <c r="AH124" s="2"/>
    </row>
    <row r="125" spans="1:34">
      <c r="A125" s="41" t="s">
        <v>331</v>
      </c>
      <c r="B125" s="32" t="s">
        <v>92</v>
      </c>
      <c r="C125" s="49" t="s">
        <v>360</v>
      </c>
      <c r="AH125" s="2"/>
    </row>
    <row r="126" spans="1:34">
      <c r="A126" s="41" t="s">
        <v>93</v>
      </c>
      <c r="B126" s="32" t="s">
        <v>94</v>
      </c>
      <c r="C126" s="49" t="s">
        <v>360</v>
      </c>
      <c r="AH126" s="2"/>
    </row>
    <row r="127" spans="1:34">
      <c r="A127" s="41" t="s">
        <v>332</v>
      </c>
      <c r="B127" s="32" t="s">
        <v>95</v>
      </c>
      <c r="C127" s="49" t="s">
        <v>360</v>
      </c>
      <c r="AH127" s="2"/>
    </row>
    <row r="128" spans="1:34">
      <c r="A128" s="35" t="s">
        <v>96</v>
      </c>
      <c r="B128" s="30" t="s">
        <v>97</v>
      </c>
      <c r="C128" s="49" t="s">
        <v>360</v>
      </c>
      <c r="AH128" s="2"/>
    </row>
    <row r="129" spans="1:34">
      <c r="A129" s="35" t="s">
        <v>98</v>
      </c>
      <c r="B129" s="30" t="s">
        <v>99</v>
      </c>
      <c r="C129" s="49" t="s">
        <v>360</v>
      </c>
      <c r="AH129" s="2"/>
    </row>
    <row r="130" spans="1:34">
      <c r="A130" s="35" t="s">
        <v>100</v>
      </c>
      <c r="B130" s="30" t="s">
        <v>101</v>
      </c>
      <c r="C130" s="49" t="s">
        <v>360</v>
      </c>
      <c r="AH130" s="2"/>
    </row>
    <row r="131" spans="1:34">
      <c r="A131" s="35" t="s">
        <v>102</v>
      </c>
      <c r="B131" s="30" t="s">
        <v>103</v>
      </c>
      <c r="C131" s="49" t="s">
        <v>360</v>
      </c>
      <c r="AH131" s="2"/>
    </row>
    <row r="132" spans="1:34">
      <c r="A132" s="35" t="s">
        <v>104</v>
      </c>
      <c r="B132" s="30" t="s">
        <v>105</v>
      </c>
      <c r="C132" s="49" t="s">
        <v>360</v>
      </c>
      <c r="AH132" s="2"/>
    </row>
    <row r="133" spans="1:34">
      <c r="A133" s="35" t="s">
        <v>333</v>
      </c>
      <c r="B133" s="30" t="s">
        <v>106</v>
      </c>
      <c r="C133" s="49" t="s">
        <v>360</v>
      </c>
      <c r="AH133" s="2"/>
    </row>
    <row r="134" spans="1:34">
      <c r="A134" s="41" t="s">
        <v>334</v>
      </c>
      <c r="B134" s="32" t="s">
        <v>107</v>
      </c>
      <c r="C134" s="49" t="s">
        <v>360</v>
      </c>
      <c r="AH134" s="2"/>
    </row>
    <row r="135" spans="1:34">
      <c r="A135" s="41" t="s">
        <v>108</v>
      </c>
      <c r="B135" s="32" t="s">
        <v>109</v>
      </c>
      <c r="C135" s="49" t="s">
        <v>360</v>
      </c>
      <c r="AH135" s="2"/>
    </row>
    <row r="136" spans="1:34">
      <c r="A136" s="41" t="s">
        <v>110</v>
      </c>
      <c r="B136" s="32" t="s">
        <v>111</v>
      </c>
      <c r="C136" s="49" t="s">
        <v>360</v>
      </c>
      <c r="AH136" s="2"/>
    </row>
    <row r="137" spans="1:34">
      <c r="A137" s="41" t="s">
        <v>112</v>
      </c>
      <c r="B137" s="32" t="s">
        <v>113</v>
      </c>
      <c r="C137" s="49" t="s">
        <v>360</v>
      </c>
      <c r="AH137" s="2"/>
    </row>
    <row r="138" spans="1:34">
      <c r="A138" s="41" t="s">
        <v>114</v>
      </c>
      <c r="B138" s="32" t="s">
        <v>115</v>
      </c>
      <c r="C138" s="49" t="s">
        <v>360</v>
      </c>
      <c r="AH138" s="2"/>
    </row>
    <row r="139" spans="1:34">
      <c r="A139" s="41" t="s">
        <v>335</v>
      </c>
      <c r="B139" s="32" t="s">
        <v>116</v>
      </c>
      <c r="C139" s="49" t="s">
        <v>360</v>
      </c>
      <c r="AH139" s="2"/>
    </row>
    <row r="140" spans="1:34">
      <c r="A140" s="35" t="s">
        <v>117</v>
      </c>
      <c r="B140" s="30" t="s">
        <v>118</v>
      </c>
      <c r="C140" s="29" t="s">
        <v>336</v>
      </c>
      <c r="AH140" s="2"/>
    </row>
    <row r="141" spans="1:34">
      <c r="A141" s="35" t="s">
        <v>119</v>
      </c>
      <c r="B141" s="30" t="s">
        <v>120</v>
      </c>
      <c r="C141" s="29" t="s">
        <v>336</v>
      </c>
      <c r="AH141" s="2"/>
    </row>
    <row r="142" spans="1:34">
      <c r="A142" s="35" t="s">
        <v>121</v>
      </c>
      <c r="B142" s="30" t="s">
        <v>337</v>
      </c>
      <c r="C142" s="29" t="s">
        <v>336</v>
      </c>
      <c r="AH142" s="2"/>
    </row>
    <row r="143" spans="1:34">
      <c r="A143" s="35" t="s">
        <v>338</v>
      </c>
      <c r="B143" s="30" t="s">
        <v>339</v>
      </c>
      <c r="C143" s="29" t="s">
        <v>336</v>
      </c>
      <c r="AH143" s="2"/>
    </row>
    <row r="144" spans="1:34">
      <c r="A144" s="35" t="s">
        <v>122</v>
      </c>
      <c r="B144" s="30" t="s">
        <v>123</v>
      </c>
      <c r="C144" s="29" t="s">
        <v>336</v>
      </c>
      <c r="AH144" s="2"/>
    </row>
    <row r="145" spans="1:34">
      <c r="A145" s="35" t="s">
        <v>124</v>
      </c>
      <c r="B145" s="30" t="s">
        <v>340</v>
      </c>
      <c r="C145" s="29" t="s">
        <v>336</v>
      </c>
      <c r="AH145" s="2"/>
    </row>
    <row r="146" spans="1:34">
      <c r="A146" s="35" t="s">
        <v>125</v>
      </c>
      <c r="B146" s="30" t="s">
        <v>126</v>
      </c>
      <c r="C146" s="29" t="s">
        <v>336</v>
      </c>
      <c r="AH146" s="2"/>
    </row>
    <row r="147" spans="1:34">
      <c r="A147" s="35" t="s">
        <v>127</v>
      </c>
      <c r="B147" s="30" t="s">
        <v>128</v>
      </c>
      <c r="C147" s="29" t="s">
        <v>336</v>
      </c>
      <c r="AH147" s="2"/>
    </row>
    <row r="148" spans="1:34">
      <c r="A148" s="35" t="s">
        <v>129</v>
      </c>
      <c r="B148" s="30" t="s">
        <v>130</v>
      </c>
      <c r="C148" s="29" t="s">
        <v>336</v>
      </c>
      <c r="AH148" s="2"/>
    </row>
    <row r="149" spans="1:34">
      <c r="A149" s="35" t="s">
        <v>131</v>
      </c>
      <c r="B149" s="30" t="s">
        <v>132</v>
      </c>
      <c r="C149" s="29" t="s">
        <v>336</v>
      </c>
      <c r="AH149" s="2"/>
    </row>
    <row r="150" spans="1:34">
      <c r="A150" s="35" t="s">
        <v>133</v>
      </c>
      <c r="B150" s="30" t="s">
        <v>134</v>
      </c>
      <c r="C150" s="29" t="s">
        <v>336</v>
      </c>
      <c r="AH150" s="2"/>
    </row>
    <row r="151" spans="1:34">
      <c r="A151" s="35" t="s">
        <v>135</v>
      </c>
      <c r="B151" s="30" t="s">
        <v>341</v>
      </c>
      <c r="C151" s="29" t="s">
        <v>336</v>
      </c>
      <c r="AH151" s="2"/>
    </row>
    <row r="152" spans="1:34">
      <c r="A152" s="35" t="s">
        <v>136</v>
      </c>
      <c r="B152" s="30" t="s">
        <v>342</v>
      </c>
      <c r="C152" s="29" t="s">
        <v>336</v>
      </c>
      <c r="AH152" s="2"/>
    </row>
    <row r="153" spans="1:34">
      <c r="A153" s="35" t="s">
        <v>137</v>
      </c>
      <c r="B153" s="30" t="s">
        <v>138</v>
      </c>
      <c r="C153" s="29" t="s">
        <v>336</v>
      </c>
      <c r="AH153" s="2"/>
    </row>
    <row r="154" spans="1:34">
      <c r="A154" s="35" t="s">
        <v>139</v>
      </c>
      <c r="B154" s="30" t="s">
        <v>140</v>
      </c>
      <c r="C154" s="29" t="s">
        <v>336</v>
      </c>
      <c r="AH154" s="2"/>
    </row>
    <row r="155" spans="1:34">
      <c r="A155" s="35" t="s">
        <v>141</v>
      </c>
      <c r="B155" s="30" t="s">
        <v>142</v>
      </c>
      <c r="C155" s="29" t="s">
        <v>336</v>
      </c>
      <c r="AH155" s="2"/>
    </row>
    <row r="156" spans="1:34">
      <c r="A156" s="35" t="s">
        <v>143</v>
      </c>
      <c r="B156" s="30" t="s">
        <v>144</v>
      </c>
      <c r="C156" s="29" t="s">
        <v>336</v>
      </c>
      <c r="AH156" s="2"/>
    </row>
    <row r="157" spans="1:34">
      <c r="A157" s="35" t="s">
        <v>343</v>
      </c>
      <c r="B157" s="43" t="s">
        <v>344</v>
      </c>
      <c r="C157" s="29" t="s">
        <v>336</v>
      </c>
      <c r="AH157" s="2"/>
    </row>
    <row r="158" spans="1:34">
      <c r="A158" s="35" t="s">
        <v>145</v>
      </c>
      <c r="B158" s="30" t="s">
        <v>146</v>
      </c>
      <c r="C158" s="29" t="s">
        <v>336</v>
      </c>
      <c r="AH158" s="2"/>
    </row>
    <row r="159" spans="1:34">
      <c r="A159" s="35" t="s">
        <v>345</v>
      </c>
      <c r="B159" s="30" t="s">
        <v>147</v>
      </c>
      <c r="C159" s="29" t="s">
        <v>336</v>
      </c>
      <c r="AH159" s="2"/>
    </row>
    <row r="160" spans="1:34">
      <c r="A160" s="35" t="s">
        <v>148</v>
      </c>
      <c r="B160" s="30" t="s">
        <v>149</v>
      </c>
      <c r="C160" s="29" t="s">
        <v>336</v>
      </c>
      <c r="AH160" s="2"/>
    </row>
    <row r="161" spans="1:34">
      <c r="A161" s="35" t="s">
        <v>150</v>
      </c>
      <c r="B161" s="30" t="s">
        <v>151</v>
      </c>
      <c r="C161" s="29" t="s">
        <v>336</v>
      </c>
      <c r="AH161" s="2"/>
    </row>
    <row r="162" spans="1:34">
      <c r="A162" s="35" t="s">
        <v>152</v>
      </c>
      <c r="B162" s="30" t="s">
        <v>153</v>
      </c>
      <c r="C162" s="29" t="s">
        <v>336</v>
      </c>
      <c r="AH162" s="2"/>
    </row>
    <row r="163" spans="1:34">
      <c r="A163" s="35" t="s">
        <v>154</v>
      </c>
      <c r="B163" s="30" t="s">
        <v>155</v>
      </c>
      <c r="C163" s="29" t="s">
        <v>336</v>
      </c>
      <c r="AH163" s="2"/>
    </row>
    <row r="164" spans="1:34">
      <c r="A164" s="35" t="s">
        <v>156</v>
      </c>
      <c r="B164" s="30" t="s">
        <v>157</v>
      </c>
      <c r="C164" s="29" t="s">
        <v>336</v>
      </c>
      <c r="AH164" s="2"/>
    </row>
    <row r="165" spans="1:34">
      <c r="A165" s="35" t="s">
        <v>158</v>
      </c>
      <c r="B165" s="30" t="s">
        <v>159</v>
      </c>
      <c r="C165" s="29" t="s">
        <v>336</v>
      </c>
      <c r="AH165" s="2"/>
    </row>
    <row r="166" spans="1:34">
      <c r="A166" s="35" t="s">
        <v>160</v>
      </c>
      <c r="B166" s="30" t="s">
        <v>161</v>
      </c>
      <c r="C166" s="29" t="s">
        <v>336</v>
      </c>
      <c r="AH166" s="2"/>
    </row>
    <row r="167" spans="1:34">
      <c r="A167" s="35" t="s">
        <v>162</v>
      </c>
      <c r="B167" s="30" t="s">
        <v>163</v>
      </c>
      <c r="C167" s="29" t="s">
        <v>336</v>
      </c>
      <c r="AH167" s="2"/>
    </row>
    <row r="168" spans="1:34">
      <c r="A168" s="35" t="s">
        <v>164</v>
      </c>
      <c r="B168" s="30" t="s">
        <v>165</v>
      </c>
      <c r="C168" s="29" t="s">
        <v>336</v>
      </c>
      <c r="AH168" s="2"/>
    </row>
    <row r="169" spans="1:34">
      <c r="A169" s="35" t="s">
        <v>166</v>
      </c>
      <c r="B169" s="30" t="s">
        <v>167</v>
      </c>
      <c r="C169" s="29" t="s">
        <v>336</v>
      </c>
      <c r="AH169" s="2"/>
    </row>
    <row r="170" spans="1:34">
      <c r="A170" s="35" t="s">
        <v>168</v>
      </c>
      <c r="B170" s="30" t="s">
        <v>169</v>
      </c>
      <c r="C170" s="29" t="s">
        <v>336</v>
      </c>
      <c r="AH170" s="2"/>
    </row>
    <row r="171" spans="1:34">
      <c r="A171" s="35" t="s">
        <v>170</v>
      </c>
      <c r="B171" s="30" t="s">
        <v>171</v>
      </c>
      <c r="C171" s="29" t="s">
        <v>336</v>
      </c>
      <c r="AH171" s="2"/>
    </row>
    <row r="172" spans="1:34">
      <c r="A172" s="35" t="s">
        <v>172</v>
      </c>
      <c r="B172" s="43" t="s">
        <v>173</v>
      </c>
      <c r="C172" s="29" t="s">
        <v>336</v>
      </c>
      <c r="AH172" s="2"/>
    </row>
    <row r="173" spans="1:34">
      <c r="A173" s="35" t="s">
        <v>174</v>
      </c>
      <c r="B173" s="30" t="s">
        <v>175</v>
      </c>
      <c r="C173" s="29" t="s">
        <v>336</v>
      </c>
      <c r="AH173" s="2"/>
    </row>
    <row r="174" spans="1:34">
      <c r="A174" s="35" t="s">
        <v>176</v>
      </c>
      <c r="B174" s="30" t="s">
        <v>177</v>
      </c>
      <c r="C174" s="29" t="s">
        <v>336</v>
      </c>
      <c r="AH174" s="2"/>
    </row>
    <row r="175" spans="1:34">
      <c r="A175" s="35" t="s">
        <v>178</v>
      </c>
      <c r="B175" s="30" t="s">
        <v>179</v>
      </c>
      <c r="C175" s="29" t="s">
        <v>336</v>
      </c>
      <c r="AH175" s="2"/>
    </row>
    <row r="176" spans="1:34">
      <c r="A176" s="35" t="s">
        <v>346</v>
      </c>
      <c r="B176" s="30" t="s">
        <v>180</v>
      </c>
      <c r="C176" s="29" t="s">
        <v>336</v>
      </c>
      <c r="AH176" s="2"/>
    </row>
    <row r="177" spans="1:34">
      <c r="A177" s="35" t="s">
        <v>181</v>
      </c>
      <c r="B177" s="30" t="s">
        <v>182</v>
      </c>
      <c r="C177" s="29" t="s">
        <v>336</v>
      </c>
      <c r="AH177" s="2"/>
    </row>
    <row r="178" spans="1:34">
      <c r="A178" s="35" t="s">
        <v>183</v>
      </c>
      <c r="B178" s="30" t="s">
        <v>184</v>
      </c>
      <c r="C178" s="29" t="s">
        <v>336</v>
      </c>
      <c r="AH178" s="2"/>
    </row>
    <row r="179" spans="1:34">
      <c r="A179" s="35" t="s">
        <v>185</v>
      </c>
      <c r="B179" s="30" t="s">
        <v>186</v>
      </c>
      <c r="C179" s="29" t="s">
        <v>336</v>
      </c>
      <c r="AH179" s="2"/>
    </row>
    <row r="180" spans="1:34">
      <c r="A180" s="35" t="s">
        <v>187</v>
      </c>
      <c r="B180" s="30" t="s">
        <v>188</v>
      </c>
      <c r="C180" s="29" t="s">
        <v>336</v>
      </c>
    </row>
    <row r="181" spans="1:34">
      <c r="A181" s="35" t="s">
        <v>347</v>
      </c>
      <c r="B181" s="30" t="s">
        <v>189</v>
      </c>
      <c r="C181" s="29" t="s">
        <v>336</v>
      </c>
    </row>
    <row r="182" spans="1:34">
      <c r="A182" s="35" t="s">
        <v>348</v>
      </c>
      <c r="B182" s="30" t="s">
        <v>190</v>
      </c>
      <c r="C182" s="29" t="s">
        <v>336</v>
      </c>
    </row>
    <row r="183" spans="1:34">
      <c r="A183" s="28" t="s">
        <v>349</v>
      </c>
      <c r="B183" s="29" t="s">
        <v>350</v>
      </c>
      <c r="C183" s="29" t="s">
        <v>336</v>
      </c>
    </row>
  </sheetData>
  <sheetProtection selectLockedCells="1"/>
  <phoneticPr fontId="3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E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bestFit="1" customWidth="1"/>
    <col min="108" max="108" width="4.75" style="2" bestFit="1" customWidth="1"/>
    <col min="109" max="109" width="21.5" style="2" customWidth="1"/>
    <col min="110" max="16384" width="9" style="2"/>
  </cols>
  <sheetData>
    <row r="1" spans="1:109" s="7" customFormat="1">
      <c r="A1" s="8" t="s">
        <v>212</v>
      </c>
      <c r="B1" s="12">
        <v>2017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599" t="s">
        <v>1108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1">
        <v>1</v>
      </c>
      <c r="B2" s="1" t="s">
        <v>196</v>
      </c>
      <c r="C2" s="1">
        <f t="shared" ref="C2:C13" si="0">CH2</f>
        <v>20</v>
      </c>
      <c r="D2" s="387">
        <f t="shared" ref="D2:S2" si="1">DATE($B$1-1,$A13,D$15)</f>
        <v>42720</v>
      </c>
      <c r="E2" s="386">
        <f t="shared" si="1"/>
        <v>42721</v>
      </c>
      <c r="F2" s="386">
        <f t="shared" si="1"/>
        <v>42722</v>
      </c>
      <c r="G2" s="387">
        <f t="shared" si="1"/>
        <v>42723</v>
      </c>
      <c r="H2" s="387">
        <f t="shared" si="1"/>
        <v>42724</v>
      </c>
      <c r="I2" s="387">
        <f t="shared" si="1"/>
        <v>42725</v>
      </c>
      <c r="J2" s="387">
        <f t="shared" si="1"/>
        <v>42726</v>
      </c>
      <c r="K2" s="387">
        <f t="shared" si="1"/>
        <v>42727</v>
      </c>
      <c r="L2" s="386">
        <f t="shared" si="1"/>
        <v>42728</v>
      </c>
      <c r="M2" s="386">
        <f t="shared" si="1"/>
        <v>42729</v>
      </c>
      <c r="N2" s="387">
        <f t="shared" si="1"/>
        <v>42730</v>
      </c>
      <c r="O2" s="387">
        <f t="shared" si="1"/>
        <v>42731</v>
      </c>
      <c r="P2" s="387">
        <f t="shared" si="1"/>
        <v>42732</v>
      </c>
      <c r="Q2" s="387">
        <f t="shared" si="1"/>
        <v>42733</v>
      </c>
      <c r="R2" s="386">
        <f t="shared" si="1"/>
        <v>42734</v>
      </c>
      <c r="S2" s="386">
        <f t="shared" si="1"/>
        <v>42735</v>
      </c>
      <c r="T2" s="388">
        <f t="shared" ref="T2:AH13" si="2">DATE($B$1,$A2,T$15)</f>
        <v>42736</v>
      </c>
      <c r="U2" s="386">
        <f t="shared" si="2"/>
        <v>42737</v>
      </c>
      <c r="V2" s="387">
        <f t="shared" si="2"/>
        <v>42738</v>
      </c>
      <c r="W2" s="387">
        <f t="shared" si="2"/>
        <v>42739</v>
      </c>
      <c r="X2" s="387">
        <f t="shared" si="2"/>
        <v>42740</v>
      </c>
      <c r="Y2" s="387">
        <f t="shared" si="2"/>
        <v>42741</v>
      </c>
      <c r="Z2" s="457">
        <f t="shared" si="2"/>
        <v>42742</v>
      </c>
      <c r="AA2" s="386">
        <f t="shared" si="2"/>
        <v>42743</v>
      </c>
      <c r="AB2" s="387">
        <f t="shared" si="2"/>
        <v>42744</v>
      </c>
      <c r="AC2" s="387">
        <f t="shared" si="2"/>
        <v>42745</v>
      </c>
      <c r="AD2" s="387">
        <f t="shared" si="2"/>
        <v>42746</v>
      </c>
      <c r="AE2" s="387">
        <f t="shared" si="2"/>
        <v>42747</v>
      </c>
      <c r="AF2" s="387">
        <f t="shared" si="2"/>
        <v>42748</v>
      </c>
      <c r="AG2" s="386">
        <f t="shared" si="2"/>
        <v>42749</v>
      </c>
      <c r="AH2" s="386">
        <f t="shared" si="2"/>
        <v>42750</v>
      </c>
      <c r="AJ2" s="387" t="s">
        <v>1046</v>
      </c>
      <c r="AK2" s="386" t="s">
        <v>370</v>
      </c>
      <c r="AL2" s="386" t="s">
        <v>370</v>
      </c>
      <c r="AM2" s="387" t="s">
        <v>209</v>
      </c>
      <c r="AN2" s="387" t="s">
        <v>209</v>
      </c>
      <c r="AO2" s="387" t="s">
        <v>1046</v>
      </c>
      <c r="AP2" s="387" t="s">
        <v>793</v>
      </c>
      <c r="AQ2" s="387" t="s">
        <v>209</v>
      </c>
      <c r="AR2" s="386" t="s">
        <v>370</v>
      </c>
      <c r="AS2" s="386" t="s">
        <v>370</v>
      </c>
      <c r="AT2" s="387" t="s">
        <v>209</v>
      </c>
      <c r="AU2" s="387" t="s">
        <v>1046</v>
      </c>
      <c r="AV2" s="387" t="s">
        <v>793</v>
      </c>
      <c r="AW2" s="387" t="s">
        <v>793</v>
      </c>
      <c r="AX2" s="386" t="s">
        <v>370</v>
      </c>
      <c r="AY2" s="386" t="s">
        <v>194</v>
      </c>
      <c r="AZ2" s="388" t="s">
        <v>193</v>
      </c>
      <c r="BA2" s="386" t="s">
        <v>194</v>
      </c>
      <c r="BB2" s="387" t="s">
        <v>209</v>
      </c>
      <c r="BC2" s="387" t="s">
        <v>1046</v>
      </c>
      <c r="BD2" s="387" t="s">
        <v>793</v>
      </c>
      <c r="BE2" s="387" t="s">
        <v>1046</v>
      </c>
      <c r="BF2" s="457" t="s">
        <v>793</v>
      </c>
      <c r="BG2" s="386" t="s">
        <v>370</v>
      </c>
      <c r="BH2" s="387" t="s">
        <v>209</v>
      </c>
      <c r="BI2" s="387" t="s">
        <v>209</v>
      </c>
      <c r="BJ2" s="387" t="s">
        <v>1046</v>
      </c>
      <c r="BK2" s="387" t="s">
        <v>793</v>
      </c>
      <c r="BL2" s="387" t="s">
        <v>209</v>
      </c>
      <c r="BM2" s="386" t="s">
        <v>370</v>
      </c>
      <c r="BN2" s="386" t="s">
        <v>370</v>
      </c>
      <c r="BO2" s="458"/>
      <c r="BP2" s="458"/>
      <c r="BQ2" s="457" t="s">
        <v>793</v>
      </c>
      <c r="BR2" s="387" t="s">
        <v>209</v>
      </c>
      <c r="BS2" s="387" t="s">
        <v>209</v>
      </c>
      <c r="BT2" s="457" t="s">
        <v>793</v>
      </c>
      <c r="BU2" s="457" t="s">
        <v>209</v>
      </c>
      <c r="BV2" s="386" t="s">
        <v>370</v>
      </c>
      <c r="BW2" s="386" t="s">
        <v>370</v>
      </c>
      <c r="BX2" s="387" t="s">
        <v>209</v>
      </c>
      <c r="BY2" s="387" t="s">
        <v>209</v>
      </c>
      <c r="BZ2" s="387" t="s">
        <v>209</v>
      </c>
      <c r="CA2" s="387" t="s">
        <v>793</v>
      </c>
      <c r="CB2" s="386" t="s">
        <v>370</v>
      </c>
      <c r="CC2" s="388" t="s">
        <v>193</v>
      </c>
      <c r="CD2" s="388" t="s">
        <v>193</v>
      </c>
      <c r="CE2" s="388" t="s">
        <v>193</v>
      </c>
      <c r="CF2" s="386" t="s">
        <v>194</v>
      </c>
      <c r="CH2" s="1">
        <f t="shared" ref="CH2:CH13" si="3">COUNTIF(AJ2:BN2,CH$1)</f>
        <v>20</v>
      </c>
      <c r="CI2" s="1">
        <f t="shared" ref="CI2:CI13" si="4">COUNTIF(AJ2:BN2,CI$1)</f>
        <v>10</v>
      </c>
      <c r="CJ2" s="1">
        <f t="shared" ref="CJ2:CJ13" si="5">COUNTIF(AJ2:BN2,CJ$1)</f>
        <v>1</v>
      </c>
      <c r="CK2" s="11">
        <f>CH2*8</f>
        <v>160</v>
      </c>
      <c r="CL2" s="2">
        <v>19</v>
      </c>
      <c r="CM2" s="1">
        <f>COUNTIF(AZ2:BN2,CM$1)+COUNTIF(AJ3:AY3,CM$1)</f>
        <v>19</v>
      </c>
      <c r="CN2" s="1">
        <f t="shared" ref="CN2:CN13" si="6">COUNTIF(AZ2:BN2,CN$1)+COUNTIF(AJ3:AY3,CN$1)</f>
        <v>8</v>
      </c>
      <c r="CO2" s="1">
        <f t="shared" ref="CO2:CO13" si="7">COUNTIF(AZ2:BN2,CO$1)+COUNTIF(AJ3:AY3,CO$1)</f>
        <v>4</v>
      </c>
      <c r="CP2" s="11">
        <f>CM2*8</f>
        <v>152</v>
      </c>
    </row>
    <row r="3" spans="1:109">
      <c r="A3" s="11">
        <v>2</v>
      </c>
      <c r="B3" s="1" t="s">
        <v>197</v>
      </c>
      <c r="C3" s="1">
        <f t="shared" si="0"/>
        <v>18</v>
      </c>
      <c r="D3" s="457">
        <f t="shared" ref="D3:S14" si="8">DATE($B$1,$A2,D$15)</f>
        <v>42751</v>
      </c>
      <c r="E3" s="387">
        <f t="shared" si="8"/>
        <v>42752</v>
      </c>
      <c r="F3" s="387">
        <f t="shared" si="8"/>
        <v>42753</v>
      </c>
      <c r="G3" s="457">
        <f t="shared" si="8"/>
        <v>42754</v>
      </c>
      <c r="H3" s="457">
        <f t="shared" si="8"/>
        <v>42755</v>
      </c>
      <c r="I3" s="386">
        <f t="shared" si="8"/>
        <v>42756</v>
      </c>
      <c r="J3" s="386">
        <f t="shared" si="8"/>
        <v>42757</v>
      </c>
      <c r="K3" s="387">
        <f t="shared" si="8"/>
        <v>42758</v>
      </c>
      <c r="L3" s="387">
        <f t="shared" si="8"/>
        <v>42759</v>
      </c>
      <c r="M3" s="387">
        <f t="shared" si="8"/>
        <v>42760</v>
      </c>
      <c r="N3" s="387">
        <f t="shared" si="8"/>
        <v>42761</v>
      </c>
      <c r="O3" s="386">
        <f t="shared" si="8"/>
        <v>42762</v>
      </c>
      <c r="P3" s="388">
        <f t="shared" si="8"/>
        <v>42763</v>
      </c>
      <c r="Q3" s="388">
        <f t="shared" si="8"/>
        <v>42764</v>
      </c>
      <c r="R3" s="388">
        <f t="shared" si="8"/>
        <v>42765</v>
      </c>
      <c r="S3" s="386">
        <f t="shared" si="8"/>
        <v>42766</v>
      </c>
      <c r="T3" s="386">
        <f t="shared" si="2"/>
        <v>42767</v>
      </c>
      <c r="U3" s="386">
        <f t="shared" si="2"/>
        <v>42768</v>
      </c>
      <c r="V3" s="386">
        <f t="shared" si="2"/>
        <v>42769</v>
      </c>
      <c r="W3" s="386">
        <f t="shared" si="2"/>
        <v>42770</v>
      </c>
      <c r="X3" s="457">
        <f t="shared" si="2"/>
        <v>42771</v>
      </c>
      <c r="Y3" s="457">
        <f t="shared" si="2"/>
        <v>42772</v>
      </c>
      <c r="Z3" s="457">
        <f t="shared" si="2"/>
        <v>42773</v>
      </c>
      <c r="AA3" s="457">
        <f t="shared" si="2"/>
        <v>42774</v>
      </c>
      <c r="AB3" s="457">
        <f t="shared" si="2"/>
        <v>42775</v>
      </c>
      <c r="AC3" s="457">
        <f t="shared" si="2"/>
        <v>42776</v>
      </c>
      <c r="AD3" s="386">
        <f t="shared" si="2"/>
        <v>42777</v>
      </c>
      <c r="AE3" s="386">
        <f t="shared" si="2"/>
        <v>42778</v>
      </c>
      <c r="AF3" s="387">
        <f t="shared" si="2"/>
        <v>42779</v>
      </c>
      <c r="AG3" s="387">
        <f t="shared" si="2"/>
        <v>42780</v>
      </c>
      <c r="AH3" s="387">
        <f t="shared" si="2"/>
        <v>42781</v>
      </c>
      <c r="AJ3" s="457" t="s">
        <v>793</v>
      </c>
      <c r="AK3" s="387" t="s">
        <v>209</v>
      </c>
      <c r="AL3" s="387" t="s">
        <v>1046</v>
      </c>
      <c r="AM3" s="457" t="s">
        <v>793</v>
      </c>
      <c r="AN3" s="457" t="s">
        <v>209</v>
      </c>
      <c r="AO3" s="386" t="s">
        <v>370</v>
      </c>
      <c r="AP3" s="386" t="s">
        <v>370</v>
      </c>
      <c r="AQ3" s="387" t="s">
        <v>209</v>
      </c>
      <c r="AR3" s="387" t="s">
        <v>209</v>
      </c>
      <c r="AS3" s="387" t="s">
        <v>1046</v>
      </c>
      <c r="AT3" s="387" t="s">
        <v>793</v>
      </c>
      <c r="AU3" s="386" t="s">
        <v>370</v>
      </c>
      <c r="AV3" s="388" t="s">
        <v>193</v>
      </c>
      <c r="AW3" s="388" t="s">
        <v>193</v>
      </c>
      <c r="AX3" s="388" t="s">
        <v>193</v>
      </c>
      <c r="AY3" s="386" t="s">
        <v>194</v>
      </c>
      <c r="AZ3" s="386" t="s">
        <v>370</v>
      </c>
      <c r="BA3" s="386" t="s">
        <v>370</v>
      </c>
      <c r="BB3" s="386" t="s">
        <v>370</v>
      </c>
      <c r="BC3" s="386" t="s">
        <v>370</v>
      </c>
      <c r="BD3" s="457" t="s">
        <v>209</v>
      </c>
      <c r="BE3" s="457" t="s">
        <v>209</v>
      </c>
      <c r="BF3" s="457" t="s">
        <v>209</v>
      </c>
      <c r="BG3" s="457" t="s">
        <v>209</v>
      </c>
      <c r="BH3" s="457" t="s">
        <v>209</v>
      </c>
      <c r="BI3" s="457" t="s">
        <v>209</v>
      </c>
      <c r="BJ3" s="386" t="s">
        <v>1148</v>
      </c>
      <c r="BK3" s="386" t="s">
        <v>1148</v>
      </c>
      <c r="BL3" s="387" t="s">
        <v>209</v>
      </c>
      <c r="BM3" s="387" t="s">
        <v>209</v>
      </c>
      <c r="BN3" s="387" t="s">
        <v>1046</v>
      </c>
      <c r="BO3" s="458"/>
      <c r="BP3" s="458"/>
      <c r="BQ3" s="387" t="s">
        <v>209</v>
      </c>
      <c r="BR3" s="387" t="s">
        <v>209</v>
      </c>
      <c r="BS3" s="386" t="s">
        <v>370</v>
      </c>
      <c r="BT3" s="386" t="s">
        <v>370</v>
      </c>
      <c r="BU3" s="387" t="s">
        <v>209</v>
      </c>
      <c r="BV3" s="457" t="s">
        <v>209</v>
      </c>
      <c r="BW3" s="387" t="s">
        <v>209</v>
      </c>
      <c r="BX3" s="457" t="s">
        <v>209</v>
      </c>
      <c r="BY3" s="457" t="s">
        <v>209</v>
      </c>
      <c r="BZ3" s="387" t="s">
        <v>793</v>
      </c>
      <c r="CA3" s="386" t="s">
        <v>370</v>
      </c>
      <c r="CB3" s="387" t="s">
        <v>209</v>
      </c>
      <c r="CC3" s="387" t="s">
        <v>209</v>
      </c>
      <c r="CD3" s="459"/>
      <c r="CE3" s="459"/>
      <c r="CF3" s="459"/>
      <c r="CH3" s="1">
        <f t="shared" si="3"/>
        <v>18</v>
      </c>
      <c r="CI3" s="1">
        <f t="shared" si="4"/>
        <v>10</v>
      </c>
      <c r="CJ3" s="1">
        <f t="shared" si="5"/>
        <v>3</v>
      </c>
      <c r="CK3" s="11">
        <f t="shared" ref="CK3:CK13" si="9">CH3*8</f>
        <v>144</v>
      </c>
      <c r="CL3" s="2">
        <v>19</v>
      </c>
      <c r="CM3" s="1">
        <f t="shared" ref="CM3:CM13" si="10">COUNTIF(AZ3:BN3,CM$1)+COUNTIF(AJ4:AY4,CM$1)</f>
        <v>19</v>
      </c>
      <c r="CN3" s="1">
        <f t="shared" si="6"/>
        <v>9</v>
      </c>
      <c r="CO3" s="1">
        <f t="shared" si="7"/>
        <v>0</v>
      </c>
      <c r="CP3" s="11">
        <f t="shared" ref="CP3:CP13" si="11">CM3*8</f>
        <v>152</v>
      </c>
      <c r="CR3" s="554" t="s">
        <v>1109</v>
      </c>
    </row>
    <row r="4" spans="1:109">
      <c r="A4" s="11">
        <v>3</v>
      </c>
      <c r="B4" s="1" t="s">
        <v>198</v>
      </c>
      <c r="C4" s="1">
        <f t="shared" si="0"/>
        <v>21</v>
      </c>
      <c r="D4" s="387">
        <f t="shared" si="8"/>
        <v>42782</v>
      </c>
      <c r="E4" s="387">
        <f t="shared" si="8"/>
        <v>42783</v>
      </c>
      <c r="F4" s="386">
        <f t="shared" si="8"/>
        <v>42784</v>
      </c>
      <c r="G4" s="386">
        <f t="shared" si="8"/>
        <v>42785</v>
      </c>
      <c r="H4" s="387">
        <f t="shared" si="8"/>
        <v>42786</v>
      </c>
      <c r="I4" s="457">
        <f t="shared" si="8"/>
        <v>42787</v>
      </c>
      <c r="J4" s="387">
        <f t="shared" si="8"/>
        <v>42788</v>
      </c>
      <c r="K4" s="457">
        <f t="shared" si="8"/>
        <v>42789</v>
      </c>
      <c r="L4" s="457">
        <f t="shared" si="8"/>
        <v>42790</v>
      </c>
      <c r="M4" s="387">
        <f t="shared" si="8"/>
        <v>42791</v>
      </c>
      <c r="N4" s="386">
        <f t="shared" si="8"/>
        <v>42792</v>
      </c>
      <c r="O4" s="387">
        <f t="shared" si="8"/>
        <v>42793</v>
      </c>
      <c r="P4" s="387">
        <f t="shared" si="8"/>
        <v>42794</v>
      </c>
      <c r="Q4" s="459" t="str">
        <f>IF(DAY(DATE($B$1,$A3,Q$15))=1,"",DATE($B$1,$A3,Q$15))</f>
        <v/>
      </c>
      <c r="R4" s="459"/>
      <c r="S4" s="459"/>
      <c r="T4" s="387">
        <f t="shared" si="2"/>
        <v>42795</v>
      </c>
      <c r="U4" s="457">
        <f t="shared" si="2"/>
        <v>42796</v>
      </c>
      <c r="V4" s="457">
        <f t="shared" si="2"/>
        <v>42797</v>
      </c>
      <c r="W4" s="386">
        <f t="shared" si="2"/>
        <v>42798</v>
      </c>
      <c r="X4" s="386">
        <f t="shared" si="2"/>
        <v>42799</v>
      </c>
      <c r="Y4" s="457">
        <f t="shared" si="2"/>
        <v>42800</v>
      </c>
      <c r="Z4" s="457">
        <f t="shared" si="2"/>
        <v>42801</v>
      </c>
      <c r="AA4" s="457">
        <f t="shared" si="2"/>
        <v>42802</v>
      </c>
      <c r="AB4" s="457">
        <f t="shared" si="2"/>
        <v>42803</v>
      </c>
      <c r="AC4" s="457">
        <f t="shared" si="2"/>
        <v>42804</v>
      </c>
      <c r="AD4" s="386">
        <f t="shared" si="2"/>
        <v>42805</v>
      </c>
      <c r="AE4" s="386">
        <f t="shared" si="2"/>
        <v>42806</v>
      </c>
      <c r="AF4" s="387">
        <f t="shared" si="2"/>
        <v>42807</v>
      </c>
      <c r="AG4" s="387">
        <f t="shared" si="2"/>
        <v>42808</v>
      </c>
      <c r="AH4" s="387">
        <f t="shared" si="2"/>
        <v>42809</v>
      </c>
      <c r="AJ4" s="387" t="s">
        <v>1046</v>
      </c>
      <c r="AK4" s="387" t="s">
        <v>1046</v>
      </c>
      <c r="AL4" s="386" t="s">
        <v>370</v>
      </c>
      <c r="AM4" s="386" t="s">
        <v>370</v>
      </c>
      <c r="AN4" s="387" t="s">
        <v>209</v>
      </c>
      <c r="AO4" s="457" t="s">
        <v>209</v>
      </c>
      <c r="AP4" s="387" t="s">
        <v>1046</v>
      </c>
      <c r="AQ4" s="457" t="s">
        <v>1046</v>
      </c>
      <c r="AR4" s="457" t="s">
        <v>1046</v>
      </c>
      <c r="AS4" s="387" t="s">
        <v>793</v>
      </c>
      <c r="AT4" s="386" t="s">
        <v>370</v>
      </c>
      <c r="AU4" s="387" t="s">
        <v>209</v>
      </c>
      <c r="AV4" s="387" t="s">
        <v>209</v>
      </c>
      <c r="AW4" s="459"/>
      <c r="AX4" s="459"/>
      <c r="AY4" s="459"/>
      <c r="AZ4" s="387" t="s">
        <v>1046</v>
      </c>
      <c r="BA4" s="457" t="s">
        <v>793</v>
      </c>
      <c r="BB4" s="457" t="s">
        <v>1046</v>
      </c>
      <c r="BC4" s="386" t="s">
        <v>370</v>
      </c>
      <c r="BD4" s="386" t="s">
        <v>1147</v>
      </c>
      <c r="BE4" s="457" t="s">
        <v>209</v>
      </c>
      <c r="BF4" s="457" t="s">
        <v>1046</v>
      </c>
      <c r="BG4" s="457" t="s">
        <v>1046</v>
      </c>
      <c r="BH4" s="457" t="s">
        <v>793</v>
      </c>
      <c r="BI4" s="457" t="s">
        <v>1046</v>
      </c>
      <c r="BJ4" s="386" t="s">
        <v>370</v>
      </c>
      <c r="BK4" s="386" t="s">
        <v>1150</v>
      </c>
      <c r="BL4" s="387" t="s">
        <v>209</v>
      </c>
      <c r="BM4" s="387" t="s">
        <v>1046</v>
      </c>
      <c r="BN4" s="387" t="s">
        <v>1046</v>
      </c>
      <c r="BO4" s="458"/>
      <c r="BP4" s="458"/>
      <c r="BQ4" s="387" t="s">
        <v>793</v>
      </c>
      <c r="BR4" s="457" t="s">
        <v>209</v>
      </c>
      <c r="BS4" s="386" t="s">
        <v>370</v>
      </c>
      <c r="BT4" s="386" t="s">
        <v>718</v>
      </c>
      <c r="BU4" s="457" t="s">
        <v>209</v>
      </c>
      <c r="BV4" s="457" t="s">
        <v>209</v>
      </c>
      <c r="BW4" s="457" t="s">
        <v>209</v>
      </c>
      <c r="BX4" s="457" t="s">
        <v>793</v>
      </c>
      <c r="BY4" s="457" t="s">
        <v>209</v>
      </c>
      <c r="BZ4" s="386" t="s">
        <v>370</v>
      </c>
      <c r="CA4" s="386" t="s">
        <v>718</v>
      </c>
      <c r="CB4" s="457" t="s">
        <v>209</v>
      </c>
      <c r="CC4" s="457" t="s">
        <v>209</v>
      </c>
      <c r="CD4" s="457" t="s">
        <v>209</v>
      </c>
      <c r="CE4" s="457" t="s">
        <v>793</v>
      </c>
      <c r="CF4" s="457" t="s">
        <v>209</v>
      </c>
      <c r="CH4" s="1">
        <f t="shared" si="3"/>
        <v>21</v>
      </c>
      <c r="CI4" s="1">
        <f t="shared" si="4"/>
        <v>7</v>
      </c>
      <c r="CJ4" s="1">
        <f t="shared" si="5"/>
        <v>0</v>
      </c>
      <c r="CK4" s="11">
        <f t="shared" si="9"/>
        <v>168</v>
      </c>
      <c r="CL4" s="2">
        <v>23</v>
      </c>
      <c r="CM4" s="1">
        <f t="shared" si="10"/>
        <v>23</v>
      </c>
      <c r="CN4" s="1">
        <f t="shared" si="6"/>
        <v>8</v>
      </c>
      <c r="CO4" s="1">
        <f t="shared" si="7"/>
        <v>0</v>
      </c>
      <c r="CP4" s="11">
        <f t="shared" si="11"/>
        <v>184</v>
      </c>
      <c r="CR4" s="554" t="s">
        <v>1110</v>
      </c>
    </row>
    <row r="5" spans="1:109" ht="12.75" thickBot="1">
      <c r="A5" s="11">
        <v>4</v>
      </c>
      <c r="B5" s="1" t="s">
        <v>199</v>
      </c>
      <c r="C5" s="1">
        <f t="shared" si="0"/>
        <v>22</v>
      </c>
      <c r="D5" s="387">
        <f t="shared" si="8"/>
        <v>42810</v>
      </c>
      <c r="E5" s="457">
        <f t="shared" si="8"/>
        <v>42811</v>
      </c>
      <c r="F5" s="386">
        <f t="shared" si="8"/>
        <v>42812</v>
      </c>
      <c r="G5" s="386">
        <f t="shared" si="8"/>
        <v>42813</v>
      </c>
      <c r="H5" s="457">
        <f t="shared" si="8"/>
        <v>42814</v>
      </c>
      <c r="I5" s="457">
        <f t="shared" si="8"/>
        <v>42815</v>
      </c>
      <c r="J5" s="457">
        <f t="shared" si="8"/>
        <v>42816</v>
      </c>
      <c r="K5" s="457">
        <f t="shared" si="8"/>
        <v>42817</v>
      </c>
      <c r="L5" s="457">
        <f t="shared" si="8"/>
        <v>42818</v>
      </c>
      <c r="M5" s="386">
        <f t="shared" si="8"/>
        <v>42819</v>
      </c>
      <c r="N5" s="386">
        <f t="shared" si="8"/>
        <v>42820</v>
      </c>
      <c r="O5" s="457">
        <f t="shared" si="8"/>
        <v>42821</v>
      </c>
      <c r="P5" s="457">
        <f t="shared" si="8"/>
        <v>42822</v>
      </c>
      <c r="Q5" s="457">
        <f>DATE($B$1,$A4,Q$15)</f>
        <v>42823</v>
      </c>
      <c r="R5" s="457">
        <f>DATE($B$1,$A4,R$15)</f>
        <v>42824</v>
      </c>
      <c r="S5" s="457">
        <f>DATE($B$1,$A4,S$15)</f>
        <v>42825</v>
      </c>
      <c r="T5" s="457">
        <f t="shared" si="2"/>
        <v>42826</v>
      </c>
      <c r="U5" s="386">
        <f t="shared" si="2"/>
        <v>42827</v>
      </c>
      <c r="V5" s="386">
        <f t="shared" si="2"/>
        <v>42828</v>
      </c>
      <c r="W5" s="388">
        <f t="shared" si="2"/>
        <v>42829</v>
      </c>
      <c r="X5" s="387">
        <f t="shared" si="2"/>
        <v>42830</v>
      </c>
      <c r="Y5" s="457">
        <f t="shared" si="2"/>
        <v>42831</v>
      </c>
      <c r="Z5" s="457">
        <f t="shared" si="2"/>
        <v>42832</v>
      </c>
      <c r="AA5" s="457">
        <f t="shared" si="2"/>
        <v>42833</v>
      </c>
      <c r="AB5" s="386">
        <f t="shared" si="2"/>
        <v>42834</v>
      </c>
      <c r="AC5" s="387">
        <f t="shared" si="2"/>
        <v>42835</v>
      </c>
      <c r="AD5" s="457">
        <f t="shared" si="2"/>
        <v>42836</v>
      </c>
      <c r="AE5" s="457">
        <f t="shared" si="2"/>
        <v>42837</v>
      </c>
      <c r="AF5" s="457">
        <f t="shared" si="2"/>
        <v>42838</v>
      </c>
      <c r="AG5" s="457">
        <f t="shared" si="2"/>
        <v>42839</v>
      </c>
      <c r="AH5" s="386">
        <f t="shared" si="2"/>
        <v>42840</v>
      </c>
      <c r="AJ5" s="387" t="s">
        <v>793</v>
      </c>
      <c r="AK5" s="457" t="s">
        <v>209</v>
      </c>
      <c r="AL5" s="386" t="s">
        <v>370</v>
      </c>
      <c r="AM5" s="386" t="s">
        <v>1147</v>
      </c>
      <c r="AN5" s="457" t="s">
        <v>209</v>
      </c>
      <c r="AO5" s="457" t="s">
        <v>1046</v>
      </c>
      <c r="AP5" s="457" t="s">
        <v>1046</v>
      </c>
      <c r="AQ5" s="457" t="s">
        <v>793</v>
      </c>
      <c r="AR5" s="457" t="s">
        <v>209</v>
      </c>
      <c r="AS5" s="386" t="s">
        <v>370</v>
      </c>
      <c r="AT5" s="386" t="s">
        <v>1147</v>
      </c>
      <c r="AU5" s="457" t="s">
        <v>209</v>
      </c>
      <c r="AV5" s="457" t="s">
        <v>1046</v>
      </c>
      <c r="AW5" s="457" t="s">
        <v>1046</v>
      </c>
      <c r="AX5" s="457" t="s">
        <v>793</v>
      </c>
      <c r="AY5" s="457" t="s">
        <v>1046</v>
      </c>
      <c r="AZ5" s="457" t="s">
        <v>793</v>
      </c>
      <c r="BA5" s="386" t="s">
        <v>1147</v>
      </c>
      <c r="BB5" s="386" t="s">
        <v>1148</v>
      </c>
      <c r="BC5" s="388" t="s">
        <v>1149</v>
      </c>
      <c r="BD5" s="387" t="s">
        <v>1046</v>
      </c>
      <c r="BE5" s="457" t="s">
        <v>1046</v>
      </c>
      <c r="BF5" s="457" t="s">
        <v>1046</v>
      </c>
      <c r="BG5" s="457" t="s">
        <v>793</v>
      </c>
      <c r="BH5" s="386" t="s">
        <v>1147</v>
      </c>
      <c r="BI5" s="387" t="s">
        <v>209</v>
      </c>
      <c r="BJ5" s="457" t="s">
        <v>1046</v>
      </c>
      <c r="BK5" s="457" t="s">
        <v>1046</v>
      </c>
      <c r="BL5" s="457" t="s">
        <v>793</v>
      </c>
      <c r="BM5" s="457" t="s">
        <v>1046</v>
      </c>
      <c r="BN5" s="386" t="s">
        <v>370</v>
      </c>
      <c r="BO5" s="458"/>
      <c r="BP5" s="458"/>
      <c r="BQ5" s="386" t="s">
        <v>718</v>
      </c>
      <c r="BR5" s="457" t="s">
        <v>209</v>
      </c>
      <c r="BS5" s="457" t="s">
        <v>209</v>
      </c>
      <c r="BT5" s="457" t="s">
        <v>209</v>
      </c>
      <c r="BU5" s="457" t="s">
        <v>793</v>
      </c>
      <c r="BV5" s="457" t="s">
        <v>209</v>
      </c>
      <c r="BW5" s="386" t="s">
        <v>370</v>
      </c>
      <c r="BX5" s="386" t="s">
        <v>718</v>
      </c>
      <c r="BY5" s="387" t="s">
        <v>209</v>
      </c>
      <c r="BZ5" s="387" t="s">
        <v>209</v>
      </c>
      <c r="CA5" s="387" t="s">
        <v>793</v>
      </c>
      <c r="CB5" s="387" t="s">
        <v>793</v>
      </c>
      <c r="CC5" s="387" t="s">
        <v>209</v>
      </c>
      <c r="CD5" s="386" t="s">
        <v>370</v>
      </c>
      <c r="CE5" s="386" t="s">
        <v>1010</v>
      </c>
      <c r="CF5" s="459"/>
      <c r="CH5" s="1">
        <f t="shared" si="3"/>
        <v>22</v>
      </c>
      <c r="CI5" s="1">
        <f t="shared" si="4"/>
        <v>8</v>
      </c>
      <c r="CJ5" s="1">
        <f t="shared" si="5"/>
        <v>1</v>
      </c>
      <c r="CK5" s="11">
        <f t="shared" si="9"/>
        <v>176</v>
      </c>
      <c r="CL5" s="2">
        <v>20</v>
      </c>
      <c r="CM5" s="1">
        <f t="shared" si="10"/>
        <v>20</v>
      </c>
      <c r="CN5" s="1">
        <f t="shared" si="6"/>
        <v>9</v>
      </c>
      <c r="CO5" s="1">
        <f t="shared" si="7"/>
        <v>1</v>
      </c>
      <c r="CP5" s="11">
        <f t="shared" si="11"/>
        <v>160</v>
      </c>
      <c r="CR5" s="554" t="s">
        <v>1111</v>
      </c>
    </row>
    <row r="6" spans="1:109" ht="12.75" thickBot="1">
      <c r="A6" s="11">
        <v>5</v>
      </c>
      <c r="B6" s="1" t="s">
        <v>200</v>
      </c>
      <c r="C6" s="1">
        <f t="shared" si="0"/>
        <v>21</v>
      </c>
      <c r="D6" s="386">
        <f t="shared" si="8"/>
        <v>42841</v>
      </c>
      <c r="E6" s="457">
        <f t="shared" si="8"/>
        <v>42842</v>
      </c>
      <c r="F6" s="457">
        <f t="shared" si="8"/>
        <v>42843</v>
      </c>
      <c r="G6" s="457">
        <f t="shared" si="8"/>
        <v>42844</v>
      </c>
      <c r="H6" s="457">
        <f t="shared" si="8"/>
        <v>42845</v>
      </c>
      <c r="I6" s="457">
        <f t="shared" si="8"/>
        <v>42846</v>
      </c>
      <c r="J6" s="386">
        <f t="shared" si="8"/>
        <v>42847</v>
      </c>
      <c r="K6" s="386">
        <f t="shared" si="8"/>
        <v>42848</v>
      </c>
      <c r="L6" s="387">
        <f t="shared" si="8"/>
        <v>42849</v>
      </c>
      <c r="M6" s="387">
        <f t="shared" si="8"/>
        <v>42850</v>
      </c>
      <c r="N6" s="387">
        <f t="shared" si="8"/>
        <v>42851</v>
      </c>
      <c r="O6" s="387">
        <f t="shared" si="8"/>
        <v>42852</v>
      </c>
      <c r="P6" s="387">
        <f t="shared" si="8"/>
        <v>42853</v>
      </c>
      <c r="Q6" s="386">
        <f t="shared" si="8"/>
        <v>42854</v>
      </c>
      <c r="R6" s="386">
        <f t="shared" si="8"/>
        <v>42855</v>
      </c>
      <c r="S6" s="459"/>
      <c r="T6" s="388">
        <f t="shared" si="2"/>
        <v>42856</v>
      </c>
      <c r="U6" s="387">
        <f t="shared" si="2"/>
        <v>42857</v>
      </c>
      <c r="V6" s="387">
        <f t="shared" si="2"/>
        <v>42858</v>
      </c>
      <c r="W6" s="387">
        <f t="shared" si="2"/>
        <v>42859</v>
      </c>
      <c r="X6" s="387">
        <f t="shared" si="2"/>
        <v>42860</v>
      </c>
      <c r="Y6" s="457">
        <f t="shared" si="2"/>
        <v>42861</v>
      </c>
      <c r="Z6" s="386">
        <f t="shared" si="2"/>
        <v>42862</v>
      </c>
      <c r="AA6" s="387">
        <f t="shared" si="2"/>
        <v>42863</v>
      </c>
      <c r="AB6" s="457">
        <f t="shared" si="2"/>
        <v>42864</v>
      </c>
      <c r="AC6" s="387">
        <f t="shared" si="2"/>
        <v>42865</v>
      </c>
      <c r="AD6" s="387">
        <f t="shared" si="2"/>
        <v>42866</v>
      </c>
      <c r="AE6" s="387">
        <f t="shared" si="2"/>
        <v>42867</v>
      </c>
      <c r="AF6" s="386">
        <f t="shared" si="2"/>
        <v>42868</v>
      </c>
      <c r="AG6" s="386">
        <f t="shared" si="2"/>
        <v>42869</v>
      </c>
      <c r="AH6" s="387">
        <f t="shared" si="2"/>
        <v>42870</v>
      </c>
      <c r="AJ6" s="386" t="s">
        <v>1150</v>
      </c>
      <c r="AK6" s="457" t="s">
        <v>209</v>
      </c>
      <c r="AL6" s="457" t="s">
        <v>1046</v>
      </c>
      <c r="AM6" s="457" t="s">
        <v>1046</v>
      </c>
      <c r="AN6" s="457" t="s">
        <v>793</v>
      </c>
      <c r="AO6" s="457" t="s">
        <v>209</v>
      </c>
      <c r="AP6" s="386" t="s">
        <v>370</v>
      </c>
      <c r="AQ6" s="386" t="s">
        <v>1147</v>
      </c>
      <c r="AR6" s="387" t="s">
        <v>209</v>
      </c>
      <c r="AS6" s="387" t="s">
        <v>1046</v>
      </c>
      <c r="AT6" s="387" t="s">
        <v>793</v>
      </c>
      <c r="AU6" s="387" t="s">
        <v>793</v>
      </c>
      <c r="AV6" s="387" t="s">
        <v>209</v>
      </c>
      <c r="AW6" s="386" t="s">
        <v>370</v>
      </c>
      <c r="AX6" s="386" t="s">
        <v>1010</v>
      </c>
      <c r="AY6" s="459"/>
      <c r="AZ6" s="388" t="s">
        <v>1012</v>
      </c>
      <c r="BA6" s="387" t="s">
        <v>209</v>
      </c>
      <c r="BB6" s="387" t="s">
        <v>1046</v>
      </c>
      <c r="BC6" s="387" t="s">
        <v>1046</v>
      </c>
      <c r="BD6" s="387" t="s">
        <v>209</v>
      </c>
      <c r="BE6" s="457" t="s">
        <v>793</v>
      </c>
      <c r="BF6" s="386" t="s">
        <v>1147</v>
      </c>
      <c r="BG6" s="387" t="s">
        <v>209</v>
      </c>
      <c r="BH6" s="457" t="s">
        <v>793</v>
      </c>
      <c r="BI6" s="387" t="s">
        <v>1046</v>
      </c>
      <c r="BJ6" s="387" t="s">
        <v>793</v>
      </c>
      <c r="BK6" s="387" t="s">
        <v>1046</v>
      </c>
      <c r="BL6" s="386" t="s">
        <v>370</v>
      </c>
      <c r="BM6" s="386" t="s">
        <v>1147</v>
      </c>
      <c r="BN6" s="387" t="s">
        <v>209</v>
      </c>
      <c r="BO6" s="458"/>
      <c r="BP6" s="458"/>
      <c r="BQ6" s="457" t="s">
        <v>209</v>
      </c>
      <c r="BR6" s="457" t="s">
        <v>209</v>
      </c>
      <c r="BS6" s="457" t="s">
        <v>793</v>
      </c>
      <c r="BT6" s="457" t="s">
        <v>209</v>
      </c>
      <c r="BU6" s="386" t="s">
        <v>370</v>
      </c>
      <c r="BV6" s="386" t="s">
        <v>718</v>
      </c>
      <c r="BW6" s="457" t="s">
        <v>209</v>
      </c>
      <c r="BX6" s="457" t="s">
        <v>209</v>
      </c>
      <c r="BY6" s="460" t="s">
        <v>209</v>
      </c>
      <c r="BZ6" s="460" t="s">
        <v>793</v>
      </c>
      <c r="CA6" s="457" t="s">
        <v>209</v>
      </c>
      <c r="CB6" s="386" t="s">
        <v>370</v>
      </c>
      <c r="CC6" s="386" t="s">
        <v>718</v>
      </c>
      <c r="CD6" s="386" t="s">
        <v>718</v>
      </c>
      <c r="CE6" s="388" t="s">
        <v>193</v>
      </c>
      <c r="CF6" s="387" t="s">
        <v>209</v>
      </c>
      <c r="CH6" s="1">
        <f t="shared" si="3"/>
        <v>21</v>
      </c>
      <c r="CI6" s="1">
        <f t="shared" si="4"/>
        <v>8</v>
      </c>
      <c r="CJ6" s="1">
        <f t="shared" si="5"/>
        <v>1</v>
      </c>
      <c r="CK6" s="11">
        <f t="shared" si="9"/>
        <v>168</v>
      </c>
      <c r="CL6" s="2">
        <v>21</v>
      </c>
      <c r="CM6" s="1">
        <f t="shared" si="10"/>
        <v>21</v>
      </c>
      <c r="CN6" s="1">
        <f t="shared" si="6"/>
        <v>8</v>
      </c>
      <c r="CO6" s="1">
        <f t="shared" si="7"/>
        <v>2</v>
      </c>
      <c r="CP6" s="11">
        <f t="shared" si="11"/>
        <v>168</v>
      </c>
      <c r="CR6" s="566" t="s">
        <v>1096</v>
      </c>
      <c r="CS6" s="755" t="s">
        <v>1100</v>
      </c>
      <c r="CT6" s="756"/>
      <c r="CU6" s="757"/>
      <c r="CV6" s="569" t="s">
        <v>959</v>
      </c>
      <c r="CW6" s="581" t="s">
        <v>963</v>
      </c>
      <c r="CX6" s="581" t="s">
        <v>967</v>
      </c>
      <c r="CY6" s="581" t="s">
        <v>970</v>
      </c>
      <c r="CZ6" s="581" t="s">
        <v>973</v>
      </c>
      <c r="DA6" s="581" t="s">
        <v>1113</v>
      </c>
      <c r="DB6" s="582" t="s">
        <v>1091</v>
      </c>
      <c r="DC6" s="575" t="s">
        <v>1092</v>
      </c>
      <c r="DD6" s="567" t="s">
        <v>213</v>
      </c>
      <c r="DE6" s="568" t="s">
        <v>1101</v>
      </c>
    </row>
    <row r="7" spans="1:109" ht="12" customHeight="1">
      <c r="A7" s="11">
        <v>6</v>
      </c>
      <c r="B7" s="1" t="s">
        <v>201</v>
      </c>
      <c r="C7" s="1">
        <f t="shared" si="0"/>
        <v>21</v>
      </c>
      <c r="D7" s="457">
        <f t="shared" si="8"/>
        <v>42871</v>
      </c>
      <c r="E7" s="457">
        <f t="shared" si="8"/>
        <v>42872</v>
      </c>
      <c r="F7" s="457">
        <f t="shared" si="8"/>
        <v>42873</v>
      </c>
      <c r="G7" s="457">
        <f t="shared" si="8"/>
        <v>42874</v>
      </c>
      <c r="H7" s="386">
        <f t="shared" si="8"/>
        <v>42875</v>
      </c>
      <c r="I7" s="386">
        <f t="shared" si="8"/>
        <v>42876</v>
      </c>
      <c r="J7" s="457">
        <f t="shared" si="8"/>
        <v>42877</v>
      </c>
      <c r="K7" s="457">
        <f t="shared" si="8"/>
        <v>42878</v>
      </c>
      <c r="L7" s="460">
        <f t="shared" si="8"/>
        <v>42879</v>
      </c>
      <c r="M7" s="460">
        <f t="shared" si="8"/>
        <v>42880</v>
      </c>
      <c r="N7" s="457">
        <f t="shared" si="8"/>
        <v>42881</v>
      </c>
      <c r="O7" s="386">
        <f t="shared" si="8"/>
        <v>42882</v>
      </c>
      <c r="P7" s="386">
        <f t="shared" si="8"/>
        <v>42883</v>
      </c>
      <c r="Q7" s="386">
        <f t="shared" si="8"/>
        <v>42884</v>
      </c>
      <c r="R7" s="388">
        <f t="shared" si="8"/>
        <v>42885</v>
      </c>
      <c r="S7" s="387">
        <f>DATE($B$1,$A6,S$15)</f>
        <v>42886</v>
      </c>
      <c r="T7" s="457">
        <f t="shared" si="2"/>
        <v>42887</v>
      </c>
      <c r="U7" s="457">
        <f t="shared" si="2"/>
        <v>42888</v>
      </c>
      <c r="V7" s="386">
        <f t="shared" si="2"/>
        <v>42889</v>
      </c>
      <c r="W7" s="386">
        <f t="shared" si="2"/>
        <v>42890</v>
      </c>
      <c r="X7" s="387">
        <f t="shared" si="2"/>
        <v>42891</v>
      </c>
      <c r="Y7" s="387">
        <f t="shared" si="2"/>
        <v>42892</v>
      </c>
      <c r="Z7" s="387">
        <f t="shared" si="2"/>
        <v>42893</v>
      </c>
      <c r="AA7" s="387">
        <f t="shared" si="2"/>
        <v>42894</v>
      </c>
      <c r="AB7" s="457">
        <f t="shared" si="2"/>
        <v>42895</v>
      </c>
      <c r="AC7" s="386">
        <f t="shared" si="2"/>
        <v>42896</v>
      </c>
      <c r="AD7" s="386">
        <f t="shared" si="2"/>
        <v>42897</v>
      </c>
      <c r="AE7" s="387">
        <f t="shared" si="2"/>
        <v>42898</v>
      </c>
      <c r="AF7" s="387">
        <f t="shared" si="2"/>
        <v>42899</v>
      </c>
      <c r="AG7" s="387">
        <f t="shared" si="2"/>
        <v>42900</v>
      </c>
      <c r="AH7" s="387">
        <f t="shared" si="2"/>
        <v>42901</v>
      </c>
      <c r="AJ7" s="457" t="s">
        <v>1046</v>
      </c>
      <c r="AK7" s="457" t="s">
        <v>1046</v>
      </c>
      <c r="AL7" s="457" t="s">
        <v>793</v>
      </c>
      <c r="AM7" s="457" t="s">
        <v>209</v>
      </c>
      <c r="AN7" s="386" t="s">
        <v>370</v>
      </c>
      <c r="AO7" s="386" t="s">
        <v>1147</v>
      </c>
      <c r="AP7" s="457" t="s">
        <v>209</v>
      </c>
      <c r="AQ7" s="457" t="s">
        <v>1046</v>
      </c>
      <c r="AR7" s="460" t="s">
        <v>1046</v>
      </c>
      <c r="AS7" s="460" t="s">
        <v>793</v>
      </c>
      <c r="AT7" s="457" t="s">
        <v>209</v>
      </c>
      <c r="AU7" s="386" t="s">
        <v>370</v>
      </c>
      <c r="AV7" s="386" t="s">
        <v>1147</v>
      </c>
      <c r="AW7" s="386" t="s">
        <v>1147</v>
      </c>
      <c r="AX7" s="388" t="s">
        <v>193</v>
      </c>
      <c r="AY7" s="387" t="s">
        <v>1046</v>
      </c>
      <c r="AZ7" s="457" t="s">
        <v>793</v>
      </c>
      <c r="BA7" s="457" t="s">
        <v>793</v>
      </c>
      <c r="BB7" s="386" t="s">
        <v>370</v>
      </c>
      <c r="BC7" s="386" t="s">
        <v>1147</v>
      </c>
      <c r="BD7" s="387" t="s">
        <v>209</v>
      </c>
      <c r="BE7" s="387" t="s">
        <v>1046</v>
      </c>
      <c r="BF7" s="387" t="s">
        <v>1046</v>
      </c>
      <c r="BG7" s="387" t="s">
        <v>209</v>
      </c>
      <c r="BH7" s="457" t="s">
        <v>209</v>
      </c>
      <c r="BI7" s="386" t="s">
        <v>370</v>
      </c>
      <c r="BJ7" s="386" t="s">
        <v>370</v>
      </c>
      <c r="BK7" s="387" t="s">
        <v>209</v>
      </c>
      <c r="BL7" s="387" t="s">
        <v>1046</v>
      </c>
      <c r="BM7" s="387" t="s">
        <v>1046</v>
      </c>
      <c r="BN7" s="387" t="s">
        <v>793</v>
      </c>
      <c r="BO7" s="458"/>
      <c r="BP7" s="458"/>
      <c r="BQ7" s="387" t="s">
        <v>209</v>
      </c>
      <c r="BR7" s="386" t="s">
        <v>370</v>
      </c>
      <c r="BS7" s="386" t="s">
        <v>718</v>
      </c>
      <c r="BT7" s="387" t="s">
        <v>209</v>
      </c>
      <c r="BU7" s="387" t="s">
        <v>209</v>
      </c>
      <c r="BV7" s="387" t="s">
        <v>209</v>
      </c>
      <c r="BW7" s="387" t="s">
        <v>793</v>
      </c>
      <c r="BX7" s="457" t="s">
        <v>209</v>
      </c>
      <c r="BY7" s="386" t="s">
        <v>370</v>
      </c>
      <c r="BZ7" s="386" t="s">
        <v>718</v>
      </c>
      <c r="CA7" s="387" t="s">
        <v>209</v>
      </c>
      <c r="CB7" s="387" t="s">
        <v>209</v>
      </c>
      <c r="CC7" s="387" t="s">
        <v>209</v>
      </c>
      <c r="CD7" s="387" t="s">
        <v>793</v>
      </c>
      <c r="CE7" s="387" t="s">
        <v>209</v>
      </c>
      <c r="CF7" s="459"/>
      <c r="CH7" s="1">
        <f t="shared" si="3"/>
        <v>21</v>
      </c>
      <c r="CI7" s="1">
        <f t="shared" si="4"/>
        <v>9</v>
      </c>
      <c r="CJ7" s="1">
        <f t="shared" si="5"/>
        <v>1</v>
      </c>
      <c r="CK7" s="11">
        <f t="shared" si="9"/>
        <v>168</v>
      </c>
      <c r="CL7" s="2">
        <v>22</v>
      </c>
      <c r="CM7" s="1">
        <f t="shared" si="10"/>
        <v>22</v>
      </c>
      <c r="CN7" s="1">
        <f t="shared" si="6"/>
        <v>8</v>
      </c>
      <c r="CO7" s="1">
        <f t="shared" si="7"/>
        <v>0</v>
      </c>
      <c r="CP7" s="11">
        <f t="shared" si="11"/>
        <v>176</v>
      </c>
      <c r="CR7" s="724">
        <v>2014</v>
      </c>
      <c r="CS7" s="727" t="s">
        <v>1095</v>
      </c>
      <c r="CT7" s="728"/>
      <c r="CU7" s="562" t="s">
        <v>1093</v>
      </c>
      <c r="CV7" s="598">
        <v>41640</v>
      </c>
      <c r="CW7" s="583">
        <v>41670</v>
      </c>
      <c r="CX7" s="583">
        <v>41734</v>
      </c>
      <c r="CY7" s="583">
        <v>41760</v>
      </c>
      <c r="CZ7" s="583">
        <v>41792</v>
      </c>
      <c r="DA7" s="583"/>
      <c r="DB7" s="583">
        <v>41890</v>
      </c>
      <c r="DC7" s="576">
        <v>41913</v>
      </c>
      <c r="DD7" s="563"/>
      <c r="DE7" s="733" t="s">
        <v>1103</v>
      </c>
    </row>
    <row r="8" spans="1:109" ht="12.75" customHeight="1">
      <c r="A8" s="11">
        <v>7</v>
      </c>
      <c r="B8" s="1" t="s">
        <v>202</v>
      </c>
      <c r="C8" s="1">
        <f t="shared" si="0"/>
        <v>21</v>
      </c>
      <c r="D8" s="387">
        <f t="shared" si="8"/>
        <v>42902</v>
      </c>
      <c r="E8" s="386">
        <f t="shared" si="8"/>
        <v>42903</v>
      </c>
      <c r="F8" s="386">
        <f t="shared" si="8"/>
        <v>42904</v>
      </c>
      <c r="G8" s="387">
        <f t="shared" si="8"/>
        <v>42905</v>
      </c>
      <c r="H8" s="387">
        <f t="shared" si="8"/>
        <v>42906</v>
      </c>
      <c r="I8" s="387">
        <f t="shared" si="8"/>
        <v>42907</v>
      </c>
      <c r="J8" s="387">
        <f t="shared" si="8"/>
        <v>42908</v>
      </c>
      <c r="K8" s="457">
        <f t="shared" si="8"/>
        <v>42909</v>
      </c>
      <c r="L8" s="386">
        <f t="shared" si="8"/>
        <v>42910</v>
      </c>
      <c r="M8" s="386">
        <f t="shared" si="8"/>
        <v>42911</v>
      </c>
      <c r="N8" s="387">
        <f t="shared" si="8"/>
        <v>42912</v>
      </c>
      <c r="O8" s="387">
        <f t="shared" si="8"/>
        <v>42913</v>
      </c>
      <c r="P8" s="387">
        <f t="shared" si="8"/>
        <v>42914</v>
      </c>
      <c r="Q8" s="387">
        <f t="shared" si="8"/>
        <v>42915</v>
      </c>
      <c r="R8" s="387">
        <f t="shared" si="8"/>
        <v>42916</v>
      </c>
      <c r="S8" s="459"/>
      <c r="T8" s="386">
        <f t="shared" si="2"/>
        <v>42917</v>
      </c>
      <c r="U8" s="386">
        <f t="shared" si="2"/>
        <v>42918</v>
      </c>
      <c r="V8" s="457">
        <f t="shared" si="2"/>
        <v>42919</v>
      </c>
      <c r="W8" s="457">
        <f t="shared" si="2"/>
        <v>42920</v>
      </c>
      <c r="X8" s="457">
        <f t="shared" si="2"/>
        <v>42921</v>
      </c>
      <c r="Y8" s="457">
        <f t="shared" si="2"/>
        <v>42922</v>
      </c>
      <c r="Z8" s="457">
        <f t="shared" si="2"/>
        <v>42923</v>
      </c>
      <c r="AA8" s="386">
        <f t="shared" si="2"/>
        <v>42924</v>
      </c>
      <c r="AB8" s="386">
        <f t="shared" si="2"/>
        <v>42925</v>
      </c>
      <c r="AC8" s="457">
        <f t="shared" si="2"/>
        <v>42926</v>
      </c>
      <c r="AD8" s="457">
        <f t="shared" si="2"/>
        <v>42927</v>
      </c>
      <c r="AE8" s="457">
        <f t="shared" si="2"/>
        <v>42928</v>
      </c>
      <c r="AF8" s="457">
        <f t="shared" si="2"/>
        <v>42929</v>
      </c>
      <c r="AG8" s="457">
        <f t="shared" si="2"/>
        <v>42930</v>
      </c>
      <c r="AH8" s="386">
        <f t="shared" si="2"/>
        <v>42931</v>
      </c>
      <c r="AJ8" s="387" t="s">
        <v>209</v>
      </c>
      <c r="AK8" s="386" t="s">
        <v>370</v>
      </c>
      <c r="AL8" s="386" t="s">
        <v>1147</v>
      </c>
      <c r="AM8" s="387" t="s">
        <v>209</v>
      </c>
      <c r="AN8" s="387" t="s">
        <v>1046</v>
      </c>
      <c r="AO8" s="387" t="s">
        <v>1046</v>
      </c>
      <c r="AP8" s="387" t="s">
        <v>793</v>
      </c>
      <c r="AQ8" s="457" t="s">
        <v>209</v>
      </c>
      <c r="AR8" s="386" t="s">
        <v>370</v>
      </c>
      <c r="AS8" s="386" t="s">
        <v>1147</v>
      </c>
      <c r="AT8" s="387" t="s">
        <v>209</v>
      </c>
      <c r="AU8" s="387" t="s">
        <v>1046</v>
      </c>
      <c r="AV8" s="387" t="s">
        <v>1046</v>
      </c>
      <c r="AW8" s="387" t="s">
        <v>793</v>
      </c>
      <c r="AX8" s="387" t="s">
        <v>209</v>
      </c>
      <c r="AY8" s="459"/>
      <c r="AZ8" s="386" t="s">
        <v>370</v>
      </c>
      <c r="BA8" s="386" t="s">
        <v>1147</v>
      </c>
      <c r="BB8" s="457" t="s">
        <v>209</v>
      </c>
      <c r="BC8" s="457" t="s">
        <v>1046</v>
      </c>
      <c r="BD8" s="457" t="s">
        <v>1046</v>
      </c>
      <c r="BE8" s="457" t="s">
        <v>793</v>
      </c>
      <c r="BF8" s="457" t="s">
        <v>1046</v>
      </c>
      <c r="BG8" s="386" t="s">
        <v>370</v>
      </c>
      <c r="BH8" s="386" t="s">
        <v>1147</v>
      </c>
      <c r="BI8" s="457" t="s">
        <v>209</v>
      </c>
      <c r="BJ8" s="457" t="s">
        <v>1046</v>
      </c>
      <c r="BK8" s="457" t="s">
        <v>1046</v>
      </c>
      <c r="BL8" s="457" t="s">
        <v>793</v>
      </c>
      <c r="BM8" s="457" t="s">
        <v>1046</v>
      </c>
      <c r="BN8" s="386" t="s">
        <v>370</v>
      </c>
      <c r="BO8" s="458"/>
      <c r="BP8" s="458"/>
      <c r="BQ8" s="386" t="s">
        <v>718</v>
      </c>
      <c r="BR8" s="457" t="s">
        <v>209</v>
      </c>
      <c r="BS8" s="457" t="s">
        <v>209</v>
      </c>
      <c r="BT8" s="457" t="s">
        <v>209</v>
      </c>
      <c r="BU8" s="457" t="s">
        <v>793</v>
      </c>
      <c r="BV8" s="457" t="s">
        <v>209</v>
      </c>
      <c r="BW8" s="386" t="s">
        <v>370</v>
      </c>
      <c r="BX8" s="386" t="s">
        <v>718</v>
      </c>
      <c r="BY8" s="457" t="s">
        <v>209</v>
      </c>
      <c r="BZ8" s="457" t="s">
        <v>209</v>
      </c>
      <c r="CA8" s="457" t="s">
        <v>209</v>
      </c>
      <c r="CB8" s="457" t="s">
        <v>793</v>
      </c>
      <c r="CC8" s="457" t="s">
        <v>209</v>
      </c>
      <c r="CD8" s="386" t="s">
        <v>718</v>
      </c>
      <c r="CE8" s="386" t="s">
        <v>718</v>
      </c>
      <c r="CF8" s="387" t="s">
        <v>209</v>
      </c>
      <c r="CH8" s="1">
        <f t="shared" si="3"/>
        <v>21</v>
      </c>
      <c r="CI8" s="1">
        <f t="shared" si="4"/>
        <v>9</v>
      </c>
      <c r="CJ8" s="1">
        <f t="shared" si="5"/>
        <v>0</v>
      </c>
      <c r="CK8" s="11">
        <f t="shared" si="9"/>
        <v>168</v>
      </c>
      <c r="CL8" s="2">
        <v>21</v>
      </c>
      <c r="CM8" s="1">
        <f t="shared" si="10"/>
        <v>21</v>
      </c>
      <c r="CN8" s="1">
        <f t="shared" si="6"/>
        <v>10</v>
      </c>
      <c r="CO8" s="1">
        <f t="shared" si="7"/>
        <v>0</v>
      </c>
      <c r="CP8" s="11">
        <f t="shared" si="11"/>
        <v>168</v>
      </c>
      <c r="CR8" s="725"/>
      <c r="CS8" s="729"/>
      <c r="CT8" s="730"/>
      <c r="CU8" s="558" t="s">
        <v>1094</v>
      </c>
      <c r="CV8" s="573">
        <v>41640</v>
      </c>
      <c r="CW8" s="584">
        <v>41672</v>
      </c>
      <c r="CX8" s="584">
        <v>41734</v>
      </c>
      <c r="CY8" s="584">
        <v>41760</v>
      </c>
      <c r="CZ8" s="584">
        <v>41792</v>
      </c>
      <c r="DA8" s="584"/>
      <c r="DB8" s="584">
        <v>41890</v>
      </c>
      <c r="DC8" s="577">
        <v>41915</v>
      </c>
      <c r="DD8" s="556"/>
      <c r="DE8" s="734"/>
    </row>
    <row r="9" spans="1:109" ht="12.75" customHeight="1" thickBot="1">
      <c r="A9" s="11">
        <v>8</v>
      </c>
      <c r="B9" s="1" t="s">
        <v>203</v>
      </c>
      <c r="C9" s="1">
        <f t="shared" si="0"/>
        <v>21</v>
      </c>
      <c r="D9" s="386">
        <f t="shared" si="8"/>
        <v>42932</v>
      </c>
      <c r="E9" s="457">
        <f t="shared" si="8"/>
        <v>42933</v>
      </c>
      <c r="F9" s="457">
        <f t="shared" si="8"/>
        <v>42934</v>
      </c>
      <c r="G9" s="457">
        <f t="shared" si="8"/>
        <v>42935</v>
      </c>
      <c r="H9" s="457">
        <f t="shared" si="8"/>
        <v>42936</v>
      </c>
      <c r="I9" s="457">
        <f t="shared" si="8"/>
        <v>42937</v>
      </c>
      <c r="J9" s="386">
        <f t="shared" si="8"/>
        <v>42938</v>
      </c>
      <c r="K9" s="386">
        <f t="shared" si="8"/>
        <v>42939</v>
      </c>
      <c r="L9" s="457">
        <f t="shared" si="8"/>
        <v>42940</v>
      </c>
      <c r="M9" s="457">
        <f t="shared" si="8"/>
        <v>42941</v>
      </c>
      <c r="N9" s="457">
        <f t="shared" si="8"/>
        <v>42942</v>
      </c>
      <c r="O9" s="457">
        <f t="shared" si="8"/>
        <v>42943</v>
      </c>
      <c r="P9" s="457">
        <f t="shared" si="8"/>
        <v>42944</v>
      </c>
      <c r="Q9" s="386">
        <f t="shared" si="8"/>
        <v>42945</v>
      </c>
      <c r="R9" s="386">
        <f t="shared" si="8"/>
        <v>42946</v>
      </c>
      <c r="S9" s="387">
        <f>DATE($B$1,$A8,S$15)</f>
        <v>42947</v>
      </c>
      <c r="T9" s="457">
        <f t="shared" si="2"/>
        <v>42948</v>
      </c>
      <c r="U9" s="457">
        <f t="shared" si="2"/>
        <v>42949</v>
      </c>
      <c r="V9" s="457">
        <f t="shared" si="2"/>
        <v>42950</v>
      </c>
      <c r="W9" s="457">
        <f t="shared" si="2"/>
        <v>42951</v>
      </c>
      <c r="X9" s="386">
        <f t="shared" si="2"/>
        <v>42952</v>
      </c>
      <c r="Y9" s="386">
        <f t="shared" si="2"/>
        <v>42953</v>
      </c>
      <c r="Z9" s="387">
        <f t="shared" si="2"/>
        <v>42954</v>
      </c>
      <c r="AA9" s="387">
        <f t="shared" si="2"/>
        <v>42955</v>
      </c>
      <c r="AB9" s="387">
        <f t="shared" si="2"/>
        <v>42956</v>
      </c>
      <c r="AC9" s="387">
        <f t="shared" si="2"/>
        <v>42957</v>
      </c>
      <c r="AD9" s="457">
        <f t="shared" si="2"/>
        <v>42958</v>
      </c>
      <c r="AE9" s="386">
        <f t="shared" si="2"/>
        <v>42959</v>
      </c>
      <c r="AF9" s="386">
        <f t="shared" si="2"/>
        <v>42960</v>
      </c>
      <c r="AG9" s="386">
        <f t="shared" si="2"/>
        <v>42961</v>
      </c>
      <c r="AH9" s="387">
        <f t="shared" si="2"/>
        <v>42962</v>
      </c>
      <c r="AJ9" s="386" t="s">
        <v>1147</v>
      </c>
      <c r="AK9" s="457" t="s">
        <v>209</v>
      </c>
      <c r="AL9" s="457" t="s">
        <v>1046</v>
      </c>
      <c r="AM9" s="457" t="s">
        <v>1046</v>
      </c>
      <c r="AN9" s="457" t="s">
        <v>793</v>
      </c>
      <c r="AO9" s="457" t="s">
        <v>209</v>
      </c>
      <c r="AP9" s="386" t="s">
        <v>370</v>
      </c>
      <c r="AQ9" s="386" t="s">
        <v>1147</v>
      </c>
      <c r="AR9" s="457" t="s">
        <v>209</v>
      </c>
      <c r="AS9" s="457" t="s">
        <v>1046</v>
      </c>
      <c r="AT9" s="457" t="s">
        <v>1046</v>
      </c>
      <c r="AU9" s="457" t="s">
        <v>793</v>
      </c>
      <c r="AV9" s="457" t="s">
        <v>209</v>
      </c>
      <c r="AW9" s="386" t="s">
        <v>718</v>
      </c>
      <c r="AX9" s="386" t="s">
        <v>1147</v>
      </c>
      <c r="AY9" s="387" t="s">
        <v>209</v>
      </c>
      <c r="AZ9" s="457" t="s">
        <v>1046</v>
      </c>
      <c r="BA9" s="457" t="s">
        <v>1046</v>
      </c>
      <c r="BB9" s="457" t="s">
        <v>793</v>
      </c>
      <c r="BC9" s="457" t="s">
        <v>209</v>
      </c>
      <c r="BD9" s="386" t="s">
        <v>370</v>
      </c>
      <c r="BE9" s="386" t="s">
        <v>1147</v>
      </c>
      <c r="BF9" s="387" t="s">
        <v>209</v>
      </c>
      <c r="BG9" s="387" t="s">
        <v>1046</v>
      </c>
      <c r="BH9" s="387" t="s">
        <v>1046</v>
      </c>
      <c r="BI9" s="387" t="s">
        <v>793</v>
      </c>
      <c r="BJ9" s="457" t="s">
        <v>793</v>
      </c>
      <c r="BK9" s="386" t="s">
        <v>370</v>
      </c>
      <c r="BL9" s="386" t="s">
        <v>1147</v>
      </c>
      <c r="BM9" s="386" t="s">
        <v>1147</v>
      </c>
      <c r="BN9" s="387" t="s">
        <v>1046</v>
      </c>
      <c r="BO9" s="458"/>
      <c r="BP9" s="458"/>
      <c r="BQ9" s="457" t="s">
        <v>209</v>
      </c>
      <c r="BR9" s="457" t="s">
        <v>793</v>
      </c>
      <c r="BS9" s="457" t="s">
        <v>209</v>
      </c>
      <c r="BT9" s="386" t="s">
        <v>370</v>
      </c>
      <c r="BU9" s="386" t="s">
        <v>718</v>
      </c>
      <c r="BV9" s="457" t="s">
        <v>209</v>
      </c>
      <c r="BW9" s="457" t="s">
        <v>209</v>
      </c>
      <c r="BX9" s="457" t="s">
        <v>209</v>
      </c>
      <c r="BY9" s="457" t="s">
        <v>793</v>
      </c>
      <c r="BZ9" s="457" t="s">
        <v>209</v>
      </c>
      <c r="CA9" s="386" t="s">
        <v>370</v>
      </c>
      <c r="CB9" s="386" t="s">
        <v>718</v>
      </c>
      <c r="CC9" s="457" t="s">
        <v>209</v>
      </c>
      <c r="CD9" s="457" t="s">
        <v>209</v>
      </c>
      <c r="CE9" s="457" t="s">
        <v>209</v>
      </c>
      <c r="CF9" s="387" t="s">
        <v>793</v>
      </c>
      <c r="CH9" s="1">
        <f t="shared" si="3"/>
        <v>21</v>
      </c>
      <c r="CI9" s="1">
        <f t="shared" si="4"/>
        <v>10</v>
      </c>
      <c r="CJ9" s="1">
        <f t="shared" si="5"/>
        <v>0</v>
      </c>
      <c r="CK9" s="11">
        <f t="shared" si="9"/>
        <v>168</v>
      </c>
      <c r="CL9" s="2">
        <v>22</v>
      </c>
      <c r="CM9" s="1">
        <f t="shared" si="10"/>
        <v>22</v>
      </c>
      <c r="CN9" s="1">
        <f t="shared" si="6"/>
        <v>9</v>
      </c>
      <c r="CO9" s="1">
        <f t="shared" si="7"/>
        <v>0</v>
      </c>
      <c r="CP9" s="11">
        <f t="shared" si="11"/>
        <v>176</v>
      </c>
      <c r="CR9" s="725"/>
      <c r="CS9" s="731"/>
      <c r="CT9" s="732"/>
      <c r="CU9" s="588" t="s">
        <v>195</v>
      </c>
      <c r="CV9" s="589">
        <f t="shared" ref="CV9:DC9" si="12">CV8-CV7+1</f>
        <v>1</v>
      </c>
      <c r="CW9" s="590">
        <f t="shared" si="12"/>
        <v>3</v>
      </c>
      <c r="CX9" s="590">
        <f t="shared" si="12"/>
        <v>1</v>
      </c>
      <c r="CY9" s="590">
        <f t="shared" si="12"/>
        <v>1</v>
      </c>
      <c r="CZ9" s="590">
        <f t="shared" si="12"/>
        <v>1</v>
      </c>
      <c r="DA9" s="590"/>
      <c r="DB9" s="590">
        <f t="shared" si="12"/>
        <v>1</v>
      </c>
      <c r="DC9" s="591">
        <f t="shared" si="12"/>
        <v>3</v>
      </c>
      <c r="DD9" s="592">
        <f>SUM(CV9:DC9)</f>
        <v>11</v>
      </c>
      <c r="DE9" s="735"/>
    </row>
    <row r="10" spans="1:109" ht="12.75" customHeight="1" thickTop="1">
      <c r="A10" s="11">
        <v>9</v>
      </c>
      <c r="B10" s="1" t="s">
        <v>204</v>
      </c>
      <c r="C10" s="1">
        <f t="shared" si="0"/>
        <v>23</v>
      </c>
      <c r="D10" s="457">
        <f t="shared" si="8"/>
        <v>42963</v>
      </c>
      <c r="E10" s="457">
        <f t="shared" si="8"/>
        <v>42964</v>
      </c>
      <c r="F10" s="457">
        <f t="shared" si="8"/>
        <v>42965</v>
      </c>
      <c r="G10" s="386">
        <f t="shared" si="8"/>
        <v>42966</v>
      </c>
      <c r="H10" s="386">
        <f t="shared" si="8"/>
        <v>42967</v>
      </c>
      <c r="I10" s="457">
        <f t="shared" si="8"/>
        <v>42968</v>
      </c>
      <c r="J10" s="457">
        <f t="shared" si="8"/>
        <v>42969</v>
      </c>
      <c r="K10" s="457">
        <f t="shared" si="8"/>
        <v>42970</v>
      </c>
      <c r="L10" s="457">
        <f t="shared" si="8"/>
        <v>42971</v>
      </c>
      <c r="M10" s="457">
        <f t="shared" si="8"/>
        <v>42972</v>
      </c>
      <c r="N10" s="386">
        <f t="shared" si="8"/>
        <v>42973</v>
      </c>
      <c r="O10" s="386">
        <f t="shared" si="8"/>
        <v>42974</v>
      </c>
      <c r="P10" s="457">
        <f t="shared" si="8"/>
        <v>42975</v>
      </c>
      <c r="Q10" s="457">
        <f t="shared" si="8"/>
        <v>42976</v>
      </c>
      <c r="R10" s="457">
        <f t="shared" si="8"/>
        <v>42977</v>
      </c>
      <c r="S10" s="387">
        <f>DATE($B$1,$A9,S$15)</f>
        <v>42978</v>
      </c>
      <c r="T10" s="387">
        <f t="shared" si="2"/>
        <v>42979</v>
      </c>
      <c r="U10" s="386">
        <f t="shared" si="2"/>
        <v>42980</v>
      </c>
      <c r="V10" s="386">
        <f t="shared" si="2"/>
        <v>42981</v>
      </c>
      <c r="W10" s="387">
        <f t="shared" si="2"/>
        <v>42982</v>
      </c>
      <c r="X10" s="387">
        <f t="shared" si="2"/>
        <v>42983</v>
      </c>
      <c r="Y10" s="457">
        <f t="shared" si="2"/>
        <v>42984</v>
      </c>
      <c r="Z10" s="457">
        <f t="shared" si="2"/>
        <v>42985</v>
      </c>
      <c r="AA10" s="457">
        <f t="shared" si="2"/>
        <v>42986</v>
      </c>
      <c r="AB10" s="386">
        <f t="shared" si="2"/>
        <v>42987</v>
      </c>
      <c r="AC10" s="386">
        <f t="shared" si="2"/>
        <v>42988</v>
      </c>
      <c r="AD10" s="387">
        <f t="shared" si="2"/>
        <v>42989</v>
      </c>
      <c r="AE10" s="387">
        <f t="shared" si="2"/>
        <v>42990</v>
      </c>
      <c r="AF10" s="387">
        <f t="shared" si="2"/>
        <v>42991</v>
      </c>
      <c r="AG10" s="387">
        <f t="shared" si="2"/>
        <v>42992</v>
      </c>
      <c r="AH10" s="387">
        <f t="shared" si="2"/>
        <v>42993</v>
      </c>
      <c r="AJ10" s="457" t="s">
        <v>1046</v>
      </c>
      <c r="AK10" s="457" t="s">
        <v>793</v>
      </c>
      <c r="AL10" s="457" t="s">
        <v>209</v>
      </c>
      <c r="AM10" s="386" t="s">
        <v>370</v>
      </c>
      <c r="AN10" s="386" t="s">
        <v>1147</v>
      </c>
      <c r="AO10" s="457" t="s">
        <v>209</v>
      </c>
      <c r="AP10" s="457" t="s">
        <v>1046</v>
      </c>
      <c r="AQ10" s="457" t="s">
        <v>1046</v>
      </c>
      <c r="AR10" s="457" t="s">
        <v>793</v>
      </c>
      <c r="AS10" s="457" t="s">
        <v>209</v>
      </c>
      <c r="AT10" s="386" t="s">
        <v>370</v>
      </c>
      <c r="AU10" s="386" t="s">
        <v>1147</v>
      </c>
      <c r="AV10" s="457" t="s">
        <v>209</v>
      </c>
      <c r="AW10" s="457" t="s">
        <v>1046</v>
      </c>
      <c r="AX10" s="457" t="s">
        <v>1046</v>
      </c>
      <c r="AY10" s="387" t="s">
        <v>793</v>
      </c>
      <c r="AZ10" s="387" t="s">
        <v>209</v>
      </c>
      <c r="BA10" s="386" t="s">
        <v>370</v>
      </c>
      <c r="BB10" s="386" t="s">
        <v>194</v>
      </c>
      <c r="BC10" s="387" t="s">
        <v>209</v>
      </c>
      <c r="BD10" s="387" t="s">
        <v>1046</v>
      </c>
      <c r="BE10" s="457" t="s">
        <v>209</v>
      </c>
      <c r="BF10" s="457" t="s">
        <v>793</v>
      </c>
      <c r="BG10" s="457" t="s">
        <v>793</v>
      </c>
      <c r="BH10" s="386" t="s">
        <v>370</v>
      </c>
      <c r="BI10" s="386" t="s">
        <v>1147</v>
      </c>
      <c r="BJ10" s="387" t="s">
        <v>793</v>
      </c>
      <c r="BK10" s="387" t="s">
        <v>1046</v>
      </c>
      <c r="BL10" s="387" t="s">
        <v>1046</v>
      </c>
      <c r="BM10" s="387" t="s">
        <v>209</v>
      </c>
      <c r="BN10" s="387" t="s">
        <v>209</v>
      </c>
      <c r="BO10" s="458"/>
      <c r="BP10" s="458"/>
      <c r="BQ10" s="386" t="s">
        <v>370</v>
      </c>
      <c r="BR10" s="386" t="s">
        <v>370</v>
      </c>
      <c r="BS10" s="387" t="s">
        <v>209</v>
      </c>
      <c r="BT10" s="457" t="s">
        <v>209</v>
      </c>
      <c r="BU10" s="457" t="s">
        <v>209</v>
      </c>
      <c r="BV10" s="457" t="s">
        <v>793</v>
      </c>
      <c r="BW10" s="457" t="s">
        <v>209</v>
      </c>
      <c r="BX10" s="386" t="s">
        <v>370</v>
      </c>
      <c r="BY10" s="386" t="s">
        <v>718</v>
      </c>
      <c r="BZ10" s="387" t="s">
        <v>209</v>
      </c>
      <c r="CA10" s="387" t="s">
        <v>209</v>
      </c>
      <c r="CB10" s="387" t="s">
        <v>209</v>
      </c>
      <c r="CC10" s="457" t="s">
        <v>793</v>
      </c>
      <c r="CD10" s="387" t="s">
        <v>209</v>
      </c>
      <c r="CE10" s="386" t="s">
        <v>1010</v>
      </c>
      <c r="CF10" s="459"/>
      <c r="CH10" s="1">
        <f t="shared" si="3"/>
        <v>23</v>
      </c>
      <c r="CI10" s="1">
        <f t="shared" si="4"/>
        <v>8</v>
      </c>
      <c r="CJ10" s="1">
        <f t="shared" si="5"/>
        <v>0</v>
      </c>
      <c r="CK10" s="11">
        <f t="shared" si="9"/>
        <v>184</v>
      </c>
      <c r="CL10" s="2">
        <v>21</v>
      </c>
      <c r="CM10" s="1">
        <f t="shared" si="10"/>
        <v>21</v>
      </c>
      <c r="CN10" s="1">
        <f t="shared" si="6"/>
        <v>9</v>
      </c>
      <c r="CO10" s="1">
        <f t="shared" si="7"/>
        <v>0</v>
      </c>
      <c r="CP10" s="11">
        <f t="shared" si="11"/>
        <v>168</v>
      </c>
      <c r="CR10" s="725"/>
      <c r="CS10" s="736" t="s">
        <v>980</v>
      </c>
      <c r="CT10" s="739" t="s">
        <v>1098</v>
      </c>
      <c r="CU10" s="593" t="s">
        <v>1093</v>
      </c>
      <c r="CV10" s="594">
        <v>41640</v>
      </c>
      <c r="CW10" s="595">
        <v>41670</v>
      </c>
      <c r="CX10" s="595">
        <v>41734</v>
      </c>
      <c r="CY10" s="595">
        <v>41760</v>
      </c>
      <c r="CZ10" s="595">
        <v>41790</v>
      </c>
      <c r="DA10" s="595"/>
      <c r="DB10" s="595">
        <v>41888</v>
      </c>
      <c r="DC10" s="596">
        <v>41913</v>
      </c>
      <c r="DD10" s="597"/>
      <c r="DE10" s="758" t="s">
        <v>1104</v>
      </c>
    </row>
    <row r="11" spans="1:109">
      <c r="A11" s="11">
        <v>10</v>
      </c>
      <c r="B11" s="1" t="s">
        <v>205</v>
      </c>
      <c r="C11" s="1">
        <f t="shared" si="0"/>
        <v>16</v>
      </c>
      <c r="D11" s="386">
        <f t="shared" si="8"/>
        <v>42994</v>
      </c>
      <c r="E11" s="386">
        <f t="shared" si="8"/>
        <v>42995</v>
      </c>
      <c r="F11" s="387">
        <f t="shared" si="8"/>
        <v>42996</v>
      </c>
      <c r="G11" s="457">
        <f t="shared" si="8"/>
        <v>42997</v>
      </c>
      <c r="H11" s="457">
        <f t="shared" si="8"/>
        <v>42998</v>
      </c>
      <c r="I11" s="457">
        <f t="shared" si="8"/>
        <v>42999</v>
      </c>
      <c r="J11" s="457">
        <f t="shared" si="8"/>
        <v>43000</v>
      </c>
      <c r="K11" s="386">
        <f t="shared" si="8"/>
        <v>43001</v>
      </c>
      <c r="L11" s="386">
        <f t="shared" si="8"/>
        <v>43002</v>
      </c>
      <c r="M11" s="387">
        <f t="shared" si="8"/>
        <v>43003</v>
      </c>
      <c r="N11" s="387">
        <f t="shared" si="8"/>
        <v>43004</v>
      </c>
      <c r="O11" s="387">
        <f t="shared" si="8"/>
        <v>43005</v>
      </c>
      <c r="P11" s="457">
        <f t="shared" si="8"/>
        <v>43006</v>
      </c>
      <c r="Q11" s="387">
        <f t="shared" si="8"/>
        <v>43007</v>
      </c>
      <c r="R11" s="386">
        <f t="shared" si="8"/>
        <v>43008</v>
      </c>
      <c r="S11" s="459"/>
      <c r="T11" s="388">
        <f t="shared" si="2"/>
        <v>43009</v>
      </c>
      <c r="U11" s="388">
        <f t="shared" si="2"/>
        <v>43010</v>
      </c>
      <c r="V11" s="388">
        <f t="shared" si="2"/>
        <v>43011</v>
      </c>
      <c r="W11" s="388">
        <f t="shared" si="2"/>
        <v>43012</v>
      </c>
      <c r="X11" s="386">
        <f t="shared" si="2"/>
        <v>43013</v>
      </c>
      <c r="Y11" s="386">
        <f t="shared" si="2"/>
        <v>43014</v>
      </c>
      <c r="Z11" s="386">
        <f t="shared" si="2"/>
        <v>43015</v>
      </c>
      <c r="AA11" s="387">
        <f t="shared" si="2"/>
        <v>43016</v>
      </c>
      <c r="AB11" s="387">
        <f t="shared" si="2"/>
        <v>43017</v>
      </c>
      <c r="AC11" s="387">
        <f t="shared" si="2"/>
        <v>43018</v>
      </c>
      <c r="AD11" s="387">
        <f t="shared" si="2"/>
        <v>43019</v>
      </c>
      <c r="AE11" s="387">
        <f t="shared" si="2"/>
        <v>43020</v>
      </c>
      <c r="AF11" s="387">
        <f t="shared" si="2"/>
        <v>43021</v>
      </c>
      <c r="AG11" s="386">
        <f t="shared" si="2"/>
        <v>43022</v>
      </c>
      <c r="AH11" s="386">
        <f t="shared" si="2"/>
        <v>43023</v>
      </c>
      <c r="AJ11" s="386" t="s">
        <v>370</v>
      </c>
      <c r="AK11" s="386" t="s">
        <v>370</v>
      </c>
      <c r="AL11" s="387" t="s">
        <v>209</v>
      </c>
      <c r="AM11" s="457" t="s">
        <v>1046</v>
      </c>
      <c r="AN11" s="457" t="s">
        <v>1046</v>
      </c>
      <c r="AO11" s="457" t="s">
        <v>793</v>
      </c>
      <c r="AP11" s="457" t="s">
        <v>209</v>
      </c>
      <c r="AQ11" s="386" t="s">
        <v>370</v>
      </c>
      <c r="AR11" s="386" t="s">
        <v>1147</v>
      </c>
      <c r="AS11" s="387" t="s">
        <v>209</v>
      </c>
      <c r="AT11" s="387" t="s">
        <v>1046</v>
      </c>
      <c r="AU11" s="387" t="s">
        <v>1046</v>
      </c>
      <c r="AV11" s="457" t="s">
        <v>793</v>
      </c>
      <c r="AW11" s="387" t="s">
        <v>209</v>
      </c>
      <c r="AX11" s="386" t="s">
        <v>1010</v>
      </c>
      <c r="AY11" s="459"/>
      <c r="AZ11" s="388" t="s">
        <v>193</v>
      </c>
      <c r="BA11" s="388" t="s">
        <v>193</v>
      </c>
      <c r="BB11" s="388" t="s">
        <v>193</v>
      </c>
      <c r="BC11" s="388" t="s">
        <v>193</v>
      </c>
      <c r="BD11" s="386" t="s">
        <v>370</v>
      </c>
      <c r="BE11" s="386" t="s">
        <v>370</v>
      </c>
      <c r="BF11" s="386" t="s">
        <v>370</v>
      </c>
      <c r="BG11" s="387" t="s">
        <v>209</v>
      </c>
      <c r="BH11" s="387" t="s">
        <v>209</v>
      </c>
      <c r="BI11" s="387" t="s">
        <v>1046</v>
      </c>
      <c r="BJ11" s="387" t="s">
        <v>1046</v>
      </c>
      <c r="BK11" s="387" t="s">
        <v>793</v>
      </c>
      <c r="BL11" s="387" t="s">
        <v>1046</v>
      </c>
      <c r="BM11" s="386" t="s">
        <v>370</v>
      </c>
      <c r="BN11" s="386" t="s">
        <v>1147</v>
      </c>
      <c r="BO11" s="458"/>
      <c r="BP11" s="458"/>
      <c r="BQ11" s="457" t="s">
        <v>209</v>
      </c>
      <c r="BR11" s="457" t="s">
        <v>209</v>
      </c>
      <c r="BS11" s="457" t="s">
        <v>209</v>
      </c>
      <c r="BT11" s="457" t="s">
        <v>793</v>
      </c>
      <c r="BU11" s="457" t="s">
        <v>209</v>
      </c>
      <c r="BV11" s="386" t="s">
        <v>370</v>
      </c>
      <c r="BW11" s="386" t="s">
        <v>718</v>
      </c>
      <c r="BX11" s="457" t="s">
        <v>209</v>
      </c>
      <c r="BY11" s="457" t="s">
        <v>209</v>
      </c>
      <c r="BZ11" s="457" t="s">
        <v>209</v>
      </c>
      <c r="CA11" s="457" t="s">
        <v>793</v>
      </c>
      <c r="CB11" s="457" t="s">
        <v>209</v>
      </c>
      <c r="CC11" s="386" t="s">
        <v>718</v>
      </c>
      <c r="CD11" s="386" t="s">
        <v>718</v>
      </c>
      <c r="CE11" s="457" t="s">
        <v>209</v>
      </c>
      <c r="CF11" s="457" t="s">
        <v>209</v>
      </c>
      <c r="CH11" s="1">
        <f t="shared" si="3"/>
        <v>16</v>
      </c>
      <c r="CI11" s="1">
        <f t="shared" si="4"/>
        <v>10</v>
      </c>
      <c r="CJ11" s="1">
        <f t="shared" si="5"/>
        <v>4</v>
      </c>
      <c r="CK11" s="11">
        <f t="shared" si="9"/>
        <v>128</v>
      </c>
      <c r="CL11" s="2">
        <v>18</v>
      </c>
      <c r="CM11" s="1">
        <f t="shared" si="10"/>
        <v>18</v>
      </c>
      <c r="CN11" s="1">
        <f t="shared" si="6"/>
        <v>9</v>
      </c>
      <c r="CO11" s="1">
        <f t="shared" si="7"/>
        <v>4</v>
      </c>
      <c r="CP11" s="11">
        <f t="shared" si="11"/>
        <v>144</v>
      </c>
      <c r="CR11" s="725"/>
      <c r="CS11" s="737"/>
      <c r="CT11" s="740"/>
      <c r="CU11" s="558" t="s">
        <v>1094</v>
      </c>
      <c r="CV11" s="570">
        <v>41640</v>
      </c>
      <c r="CW11" s="584">
        <v>41676</v>
      </c>
      <c r="CX11" s="584">
        <v>41736</v>
      </c>
      <c r="CY11" s="584">
        <v>41762</v>
      </c>
      <c r="CZ11" s="584">
        <v>41792</v>
      </c>
      <c r="DA11" s="584"/>
      <c r="DB11" s="584">
        <v>41890</v>
      </c>
      <c r="DC11" s="577">
        <v>41919</v>
      </c>
      <c r="DD11" s="556"/>
      <c r="DE11" s="742"/>
    </row>
    <row r="12" spans="1:109" ht="12" customHeight="1">
      <c r="A12" s="11">
        <v>11</v>
      </c>
      <c r="B12" s="1" t="s">
        <v>206</v>
      </c>
      <c r="C12" s="1">
        <f t="shared" si="0"/>
        <v>23</v>
      </c>
      <c r="D12" s="457">
        <f t="shared" si="8"/>
        <v>43024</v>
      </c>
      <c r="E12" s="457">
        <f t="shared" si="8"/>
        <v>43025</v>
      </c>
      <c r="F12" s="457">
        <f t="shared" si="8"/>
        <v>43026</v>
      </c>
      <c r="G12" s="457">
        <f t="shared" si="8"/>
        <v>43027</v>
      </c>
      <c r="H12" s="457">
        <f t="shared" si="8"/>
        <v>43028</v>
      </c>
      <c r="I12" s="386">
        <f t="shared" si="8"/>
        <v>43029</v>
      </c>
      <c r="J12" s="386">
        <f t="shared" si="8"/>
        <v>43030</v>
      </c>
      <c r="K12" s="457">
        <f t="shared" si="8"/>
        <v>43031</v>
      </c>
      <c r="L12" s="457">
        <f t="shared" si="8"/>
        <v>43032</v>
      </c>
      <c r="M12" s="457">
        <f t="shared" si="8"/>
        <v>43033</v>
      </c>
      <c r="N12" s="457">
        <f t="shared" si="8"/>
        <v>43034</v>
      </c>
      <c r="O12" s="457">
        <f t="shared" si="8"/>
        <v>43035</v>
      </c>
      <c r="P12" s="386">
        <f t="shared" si="8"/>
        <v>43036</v>
      </c>
      <c r="Q12" s="386">
        <f t="shared" si="8"/>
        <v>43037</v>
      </c>
      <c r="R12" s="457">
        <f t="shared" si="8"/>
        <v>43038</v>
      </c>
      <c r="S12" s="457">
        <f>DATE($B$1,$A11,S$15)</f>
        <v>43039</v>
      </c>
      <c r="T12" s="457">
        <f t="shared" si="2"/>
        <v>43040</v>
      </c>
      <c r="U12" s="457">
        <f t="shared" si="2"/>
        <v>43041</v>
      </c>
      <c r="V12" s="457">
        <f t="shared" si="2"/>
        <v>43042</v>
      </c>
      <c r="W12" s="386">
        <f t="shared" si="2"/>
        <v>43043</v>
      </c>
      <c r="X12" s="386">
        <f t="shared" si="2"/>
        <v>43044</v>
      </c>
      <c r="Y12" s="457">
        <f t="shared" si="2"/>
        <v>43045</v>
      </c>
      <c r="Z12" s="457">
        <f t="shared" si="2"/>
        <v>43046</v>
      </c>
      <c r="AA12" s="457">
        <f t="shared" si="2"/>
        <v>43047</v>
      </c>
      <c r="AB12" s="457">
        <f t="shared" si="2"/>
        <v>43048</v>
      </c>
      <c r="AC12" s="457">
        <f t="shared" si="2"/>
        <v>43049</v>
      </c>
      <c r="AD12" s="386">
        <f t="shared" si="2"/>
        <v>43050</v>
      </c>
      <c r="AE12" s="386">
        <f t="shared" si="2"/>
        <v>43051</v>
      </c>
      <c r="AF12" s="387">
        <f t="shared" si="2"/>
        <v>43052</v>
      </c>
      <c r="AG12" s="387">
        <f t="shared" si="2"/>
        <v>43053</v>
      </c>
      <c r="AH12" s="387">
        <f t="shared" si="2"/>
        <v>43054</v>
      </c>
      <c r="AJ12" s="457" t="s">
        <v>209</v>
      </c>
      <c r="AK12" s="457" t="s">
        <v>1046</v>
      </c>
      <c r="AL12" s="457" t="s">
        <v>1046</v>
      </c>
      <c r="AM12" s="457" t="s">
        <v>793</v>
      </c>
      <c r="AN12" s="457" t="s">
        <v>209</v>
      </c>
      <c r="AO12" s="386" t="s">
        <v>370</v>
      </c>
      <c r="AP12" s="386" t="s">
        <v>1147</v>
      </c>
      <c r="AQ12" s="457" t="s">
        <v>209</v>
      </c>
      <c r="AR12" s="457" t="s">
        <v>1046</v>
      </c>
      <c r="AS12" s="457" t="s">
        <v>1046</v>
      </c>
      <c r="AT12" s="457" t="s">
        <v>793</v>
      </c>
      <c r="AU12" s="457" t="s">
        <v>209</v>
      </c>
      <c r="AV12" s="386" t="s">
        <v>718</v>
      </c>
      <c r="AW12" s="386" t="s">
        <v>1147</v>
      </c>
      <c r="AX12" s="457" t="s">
        <v>209</v>
      </c>
      <c r="AY12" s="457" t="s">
        <v>1046</v>
      </c>
      <c r="AZ12" s="457" t="s">
        <v>1046</v>
      </c>
      <c r="BA12" s="457" t="s">
        <v>793</v>
      </c>
      <c r="BB12" s="457" t="s">
        <v>1046</v>
      </c>
      <c r="BC12" s="386" t="s">
        <v>370</v>
      </c>
      <c r="BD12" s="386" t="s">
        <v>1147</v>
      </c>
      <c r="BE12" s="457" t="s">
        <v>209</v>
      </c>
      <c r="BF12" s="457" t="s">
        <v>1046</v>
      </c>
      <c r="BG12" s="457" t="s">
        <v>1046</v>
      </c>
      <c r="BH12" s="457" t="s">
        <v>793</v>
      </c>
      <c r="BI12" s="457" t="s">
        <v>1046</v>
      </c>
      <c r="BJ12" s="386" t="s">
        <v>370</v>
      </c>
      <c r="BK12" s="386" t="s">
        <v>1147</v>
      </c>
      <c r="BL12" s="387" t="s">
        <v>209</v>
      </c>
      <c r="BM12" s="387" t="s">
        <v>1046</v>
      </c>
      <c r="BN12" s="387" t="s">
        <v>1046</v>
      </c>
      <c r="BO12" s="458"/>
      <c r="BP12" s="458"/>
      <c r="BQ12" s="457" t="s">
        <v>793</v>
      </c>
      <c r="BR12" s="457" t="s">
        <v>209</v>
      </c>
      <c r="BS12" s="386" t="s">
        <v>370</v>
      </c>
      <c r="BT12" s="386" t="s">
        <v>370</v>
      </c>
      <c r="BU12" s="457" t="s">
        <v>209</v>
      </c>
      <c r="BV12" s="457" t="s">
        <v>209</v>
      </c>
      <c r="BW12" s="457" t="s">
        <v>209</v>
      </c>
      <c r="BX12" s="457" t="s">
        <v>793</v>
      </c>
      <c r="BY12" s="457" t="s">
        <v>209</v>
      </c>
      <c r="BZ12" s="386" t="s">
        <v>370</v>
      </c>
      <c r="CA12" s="386" t="s">
        <v>718</v>
      </c>
      <c r="CB12" s="459" t="s">
        <v>209</v>
      </c>
      <c r="CC12" s="459" t="s">
        <v>209</v>
      </c>
      <c r="CD12" s="459" t="s">
        <v>209</v>
      </c>
      <c r="CE12" s="457" t="s">
        <v>793</v>
      </c>
      <c r="CF12" s="457"/>
      <c r="CH12" s="1">
        <f t="shared" si="3"/>
        <v>23</v>
      </c>
      <c r="CI12" s="1">
        <f t="shared" si="4"/>
        <v>8</v>
      </c>
      <c r="CJ12" s="1">
        <f t="shared" si="5"/>
        <v>0</v>
      </c>
      <c r="CK12" s="11">
        <f t="shared" si="9"/>
        <v>184</v>
      </c>
      <c r="CL12" s="2">
        <v>22</v>
      </c>
      <c r="CM12" s="1">
        <f t="shared" si="10"/>
        <v>22</v>
      </c>
      <c r="CN12" s="1">
        <f t="shared" si="6"/>
        <v>8</v>
      </c>
      <c r="CO12" s="1">
        <f t="shared" si="7"/>
        <v>0</v>
      </c>
      <c r="CP12" s="11">
        <f t="shared" si="11"/>
        <v>176</v>
      </c>
      <c r="CR12" s="725"/>
      <c r="CS12" s="737"/>
      <c r="CT12" s="740"/>
      <c r="CU12" s="559" t="s">
        <v>195</v>
      </c>
      <c r="CV12" s="571">
        <f t="shared" ref="CV12:DC12" si="13">CV11-CV10+1</f>
        <v>1</v>
      </c>
      <c r="CW12" s="585">
        <f t="shared" si="13"/>
        <v>7</v>
      </c>
      <c r="CX12" s="585">
        <f t="shared" si="13"/>
        <v>3</v>
      </c>
      <c r="CY12" s="585">
        <f t="shared" si="13"/>
        <v>3</v>
      </c>
      <c r="CZ12" s="585">
        <f t="shared" si="13"/>
        <v>3</v>
      </c>
      <c r="DA12" s="585"/>
      <c r="DB12" s="585">
        <f t="shared" si="13"/>
        <v>3</v>
      </c>
      <c r="DC12" s="578">
        <f t="shared" si="13"/>
        <v>7</v>
      </c>
      <c r="DD12" s="557">
        <f>SUM(CV12:DC12)</f>
        <v>27</v>
      </c>
      <c r="DE12" s="742"/>
    </row>
    <row r="13" spans="1:109" ht="12" customHeight="1">
      <c r="A13" s="11">
        <v>12</v>
      </c>
      <c r="B13" s="1" t="s">
        <v>207</v>
      </c>
      <c r="C13" s="1">
        <f t="shared" si="0"/>
        <v>22</v>
      </c>
      <c r="D13" s="457">
        <f t="shared" si="8"/>
        <v>43055</v>
      </c>
      <c r="E13" s="457">
        <f t="shared" si="8"/>
        <v>43056</v>
      </c>
      <c r="F13" s="386">
        <f t="shared" si="8"/>
        <v>43057</v>
      </c>
      <c r="G13" s="386">
        <f t="shared" si="8"/>
        <v>43058</v>
      </c>
      <c r="H13" s="457">
        <f t="shared" si="8"/>
        <v>43059</v>
      </c>
      <c r="I13" s="457">
        <f t="shared" si="8"/>
        <v>43060</v>
      </c>
      <c r="J13" s="457">
        <f t="shared" si="8"/>
        <v>43061</v>
      </c>
      <c r="K13" s="457">
        <f t="shared" si="8"/>
        <v>43062</v>
      </c>
      <c r="L13" s="457">
        <f t="shared" si="8"/>
        <v>43063</v>
      </c>
      <c r="M13" s="386">
        <f t="shared" si="8"/>
        <v>43064</v>
      </c>
      <c r="N13" s="386">
        <f t="shared" si="8"/>
        <v>43065</v>
      </c>
      <c r="O13" s="459">
        <f t="shared" si="8"/>
        <v>43066</v>
      </c>
      <c r="P13" s="459">
        <f t="shared" si="8"/>
        <v>43067</v>
      </c>
      <c r="Q13" s="459">
        <f t="shared" si="8"/>
        <v>43068</v>
      </c>
      <c r="R13" s="457">
        <f t="shared" si="8"/>
        <v>43069</v>
      </c>
      <c r="S13" s="457"/>
      <c r="T13" s="457">
        <f t="shared" si="2"/>
        <v>43070</v>
      </c>
      <c r="U13" s="386">
        <f t="shared" si="2"/>
        <v>43071</v>
      </c>
      <c r="V13" s="386">
        <f t="shared" si="2"/>
        <v>43072</v>
      </c>
      <c r="W13" s="457">
        <f t="shared" si="2"/>
        <v>43073</v>
      </c>
      <c r="X13" s="457">
        <f t="shared" si="2"/>
        <v>43074</v>
      </c>
      <c r="Y13" s="457">
        <f t="shared" si="2"/>
        <v>43075</v>
      </c>
      <c r="Z13" s="457">
        <f t="shared" si="2"/>
        <v>43076</v>
      </c>
      <c r="AA13" s="457">
        <f t="shared" si="2"/>
        <v>43077</v>
      </c>
      <c r="AB13" s="386">
        <f t="shared" si="2"/>
        <v>43078</v>
      </c>
      <c r="AC13" s="386">
        <f t="shared" si="2"/>
        <v>43079</v>
      </c>
      <c r="AD13" s="387">
        <f t="shared" si="2"/>
        <v>43080</v>
      </c>
      <c r="AE13" s="387">
        <f t="shared" si="2"/>
        <v>43081</v>
      </c>
      <c r="AF13" s="387">
        <f t="shared" si="2"/>
        <v>43082</v>
      </c>
      <c r="AG13" s="387">
        <f t="shared" si="2"/>
        <v>43083</v>
      </c>
      <c r="AH13" s="387">
        <f t="shared" si="2"/>
        <v>43084</v>
      </c>
      <c r="AI13" s="3"/>
      <c r="AJ13" s="457" t="s">
        <v>793</v>
      </c>
      <c r="AK13" s="457" t="s">
        <v>209</v>
      </c>
      <c r="AL13" s="386" t="s">
        <v>370</v>
      </c>
      <c r="AM13" s="386" t="s">
        <v>370</v>
      </c>
      <c r="AN13" s="457" t="s">
        <v>209</v>
      </c>
      <c r="AO13" s="457" t="s">
        <v>1046</v>
      </c>
      <c r="AP13" s="457" t="s">
        <v>1046</v>
      </c>
      <c r="AQ13" s="457" t="s">
        <v>793</v>
      </c>
      <c r="AR13" s="457" t="s">
        <v>209</v>
      </c>
      <c r="AS13" s="386" t="s">
        <v>370</v>
      </c>
      <c r="AT13" s="386" t="s">
        <v>1147</v>
      </c>
      <c r="AU13" s="459" t="s">
        <v>209</v>
      </c>
      <c r="AV13" s="459" t="s">
        <v>1046</v>
      </c>
      <c r="AW13" s="459" t="s">
        <v>1046</v>
      </c>
      <c r="AX13" s="457" t="s">
        <v>793</v>
      </c>
      <c r="AY13" s="457"/>
      <c r="AZ13" s="457" t="s">
        <v>209</v>
      </c>
      <c r="BA13" s="386" t="s">
        <v>370</v>
      </c>
      <c r="BB13" s="386" t="s">
        <v>1147</v>
      </c>
      <c r="BC13" s="457" t="s">
        <v>209</v>
      </c>
      <c r="BD13" s="457" t="s">
        <v>1046</v>
      </c>
      <c r="BE13" s="457" t="s">
        <v>1046</v>
      </c>
      <c r="BF13" s="457" t="s">
        <v>793</v>
      </c>
      <c r="BG13" s="457" t="s">
        <v>1046</v>
      </c>
      <c r="BH13" s="386" t="s">
        <v>370</v>
      </c>
      <c r="BI13" s="386" t="s">
        <v>1147</v>
      </c>
      <c r="BJ13" s="387" t="s">
        <v>209</v>
      </c>
      <c r="BK13" s="387" t="s">
        <v>1046</v>
      </c>
      <c r="BL13" s="387" t="s">
        <v>1046</v>
      </c>
      <c r="BM13" s="387" t="s">
        <v>793</v>
      </c>
      <c r="BN13" s="387" t="s">
        <v>1046</v>
      </c>
      <c r="BO13" s="458"/>
      <c r="BP13" s="458"/>
      <c r="BQ13" s="386" t="s">
        <v>370</v>
      </c>
      <c r="BR13" s="386" t="s">
        <v>718</v>
      </c>
      <c r="BS13" s="387" t="s">
        <v>209</v>
      </c>
      <c r="BT13" s="387" t="s">
        <v>209</v>
      </c>
      <c r="BU13" s="387" t="s">
        <v>209</v>
      </c>
      <c r="BV13" s="387" t="s">
        <v>793</v>
      </c>
      <c r="BW13" s="387" t="s">
        <v>209</v>
      </c>
      <c r="BX13" s="386" t="s">
        <v>370</v>
      </c>
      <c r="BY13" s="386" t="s">
        <v>718</v>
      </c>
      <c r="BZ13" s="387" t="s">
        <v>209</v>
      </c>
      <c r="CA13" s="387" t="s">
        <v>209</v>
      </c>
      <c r="CB13" s="387" t="s">
        <v>793</v>
      </c>
      <c r="CC13" s="387" t="s">
        <v>209</v>
      </c>
      <c r="CD13" s="387" t="s">
        <v>209</v>
      </c>
      <c r="CE13" s="386" t="s">
        <v>718</v>
      </c>
      <c r="CF13" s="386" t="s">
        <v>1010</v>
      </c>
      <c r="CH13" s="1">
        <f t="shared" si="3"/>
        <v>22</v>
      </c>
      <c r="CI13" s="1">
        <f t="shared" si="4"/>
        <v>8</v>
      </c>
      <c r="CJ13" s="1">
        <f t="shared" si="5"/>
        <v>0</v>
      </c>
      <c r="CK13" s="11">
        <f t="shared" si="9"/>
        <v>176</v>
      </c>
      <c r="CL13" s="2">
        <v>21</v>
      </c>
      <c r="CM13" s="1">
        <f t="shared" si="10"/>
        <v>21</v>
      </c>
      <c r="CN13" s="1">
        <f t="shared" si="6"/>
        <v>10</v>
      </c>
      <c r="CO13" s="1">
        <f t="shared" si="7"/>
        <v>0</v>
      </c>
      <c r="CP13" s="11">
        <f t="shared" si="11"/>
        <v>168</v>
      </c>
      <c r="CR13" s="725"/>
      <c r="CS13" s="737"/>
      <c r="CT13" s="744" t="s">
        <v>1105</v>
      </c>
      <c r="CU13" s="560">
        <v>1</v>
      </c>
      <c r="CV13" s="572"/>
      <c r="CW13" s="586">
        <v>41665</v>
      </c>
      <c r="CX13" s="586">
        <v>41736</v>
      </c>
      <c r="CY13" s="586">
        <v>41763</v>
      </c>
      <c r="CZ13" s="586"/>
      <c r="DA13" s="586"/>
      <c r="DB13" s="586"/>
      <c r="DC13" s="579">
        <v>41910</v>
      </c>
      <c r="DD13" s="555"/>
      <c r="DE13" s="742"/>
    </row>
    <row r="14" spans="1:109">
      <c r="A14" s="373" t="s">
        <v>794</v>
      </c>
      <c r="B14" s="1">
        <f>SUM(C2:C13)</f>
        <v>249</v>
      </c>
      <c r="C14" s="372" t="str">
        <f>B1&amp;"年12月"</f>
        <v>2017年12月</v>
      </c>
      <c r="D14" s="386">
        <f t="shared" si="8"/>
        <v>43085</v>
      </c>
      <c r="E14" s="386">
        <f t="shared" si="8"/>
        <v>43086</v>
      </c>
      <c r="F14" s="387">
        <f t="shared" si="8"/>
        <v>43087</v>
      </c>
      <c r="G14" s="387">
        <f t="shared" si="8"/>
        <v>43088</v>
      </c>
      <c r="H14" s="387">
        <f t="shared" si="8"/>
        <v>43089</v>
      </c>
      <c r="I14" s="387">
        <f t="shared" si="8"/>
        <v>43090</v>
      </c>
      <c r="J14" s="387">
        <f t="shared" si="8"/>
        <v>43091</v>
      </c>
      <c r="K14" s="386">
        <f t="shared" si="8"/>
        <v>43092</v>
      </c>
      <c r="L14" s="386">
        <f t="shared" si="8"/>
        <v>43093</v>
      </c>
      <c r="M14" s="387">
        <f t="shared" si="8"/>
        <v>43094</v>
      </c>
      <c r="N14" s="387">
        <f t="shared" si="8"/>
        <v>43095</v>
      </c>
      <c r="O14" s="387">
        <f t="shared" si="8"/>
        <v>43096</v>
      </c>
      <c r="P14" s="387">
        <f t="shared" si="8"/>
        <v>43097</v>
      </c>
      <c r="Q14" s="387">
        <f t="shared" si="8"/>
        <v>43098</v>
      </c>
      <c r="R14" s="386">
        <f t="shared" si="8"/>
        <v>43099</v>
      </c>
      <c r="S14" s="386">
        <f>DATE($B$1,$A13,S$15)</f>
        <v>43100</v>
      </c>
      <c r="T14" s="651"/>
      <c r="U14" s="651"/>
      <c r="V14" s="651"/>
      <c r="W14" s="651"/>
      <c r="X14" s="651"/>
      <c r="Y14" s="651"/>
      <c r="Z14" s="651"/>
      <c r="AA14" s="651"/>
      <c r="AB14" s="651"/>
      <c r="AC14" s="651"/>
      <c r="AD14" s="651"/>
      <c r="AE14" s="651"/>
      <c r="AF14" s="651"/>
      <c r="AG14" s="651"/>
      <c r="AH14" s="651"/>
      <c r="AJ14" s="386" t="s">
        <v>370</v>
      </c>
      <c r="AK14" s="386" t="s">
        <v>1147</v>
      </c>
      <c r="AL14" s="387" t="s">
        <v>209</v>
      </c>
      <c r="AM14" s="387" t="s">
        <v>1046</v>
      </c>
      <c r="AN14" s="387" t="s">
        <v>1046</v>
      </c>
      <c r="AO14" s="387" t="s">
        <v>793</v>
      </c>
      <c r="AP14" s="387" t="s">
        <v>1046</v>
      </c>
      <c r="AQ14" s="386" t="s">
        <v>370</v>
      </c>
      <c r="AR14" s="386" t="s">
        <v>1147</v>
      </c>
      <c r="AS14" s="387" t="s">
        <v>209</v>
      </c>
      <c r="AT14" s="387" t="s">
        <v>1046</v>
      </c>
      <c r="AU14" s="387" t="s">
        <v>793</v>
      </c>
      <c r="AV14" s="387" t="s">
        <v>1046</v>
      </c>
      <c r="AW14" s="387" t="s">
        <v>1046</v>
      </c>
      <c r="AX14" s="386" t="s">
        <v>1148</v>
      </c>
      <c r="AY14" s="386" t="s">
        <v>1010</v>
      </c>
      <c r="AZ14" s="651"/>
      <c r="BA14" s="651"/>
      <c r="BB14" s="651"/>
      <c r="BC14" s="651"/>
      <c r="BD14" s="651"/>
      <c r="BE14" s="651"/>
      <c r="BF14" s="651"/>
      <c r="BG14" s="651"/>
      <c r="BH14" s="651"/>
      <c r="BI14" s="651"/>
      <c r="BJ14" s="651"/>
      <c r="BK14" s="651"/>
      <c r="BL14" s="651"/>
      <c r="BM14" s="651"/>
      <c r="BN14" s="651"/>
      <c r="BO14" s="458"/>
      <c r="BP14" s="458"/>
      <c r="BQ14" s="458"/>
      <c r="BR14" s="458"/>
      <c r="BS14" s="458"/>
      <c r="BT14" s="458"/>
      <c r="BU14" s="458"/>
      <c r="BV14" s="458"/>
      <c r="BW14" s="458"/>
      <c r="BX14" s="458"/>
      <c r="BY14" s="458"/>
      <c r="BZ14" s="458"/>
      <c r="CA14" s="458"/>
      <c r="CB14" s="458"/>
      <c r="CC14" s="458"/>
      <c r="CD14" s="458"/>
      <c r="CE14" s="458"/>
      <c r="CF14" s="458"/>
      <c r="CH14" s="1">
        <f>SUM(CH2:CH13)</f>
        <v>249</v>
      </c>
      <c r="CI14" s="1">
        <f>SUM(CI2:CI13)</f>
        <v>105</v>
      </c>
      <c r="CJ14" s="1">
        <f>SUM(CJ2:CJ13)</f>
        <v>11</v>
      </c>
      <c r="CK14" s="1">
        <f>SUM(CK2:CK13)</f>
        <v>1992</v>
      </c>
      <c r="CM14" s="1">
        <f>SUM(CM2:CM13)</f>
        <v>249</v>
      </c>
      <c r="CN14" s="1">
        <f>SUM(CN2:CN13)</f>
        <v>105</v>
      </c>
      <c r="CO14" s="1">
        <f>SUM(CO2:CO13)</f>
        <v>11</v>
      </c>
      <c r="CP14" s="1">
        <f>SUM(CP2:CP13)</f>
        <v>1992</v>
      </c>
      <c r="CR14" s="725"/>
      <c r="CS14" s="737"/>
      <c r="CT14" s="745"/>
      <c r="CU14" s="561">
        <v>2</v>
      </c>
      <c r="CV14" s="573"/>
      <c r="CW14" s="584">
        <v>41678</v>
      </c>
      <c r="CX14" s="584"/>
      <c r="CY14" s="584"/>
      <c r="CZ14" s="584"/>
      <c r="DA14" s="584"/>
      <c r="DB14" s="584"/>
      <c r="DC14" s="577">
        <v>41923</v>
      </c>
      <c r="DD14" s="556"/>
      <c r="DE14" s="742"/>
    </row>
    <row r="15" spans="1:10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  <c r="CR15" s="725"/>
      <c r="CS15" s="737"/>
      <c r="CT15" s="745"/>
      <c r="CU15" s="561">
        <v>3</v>
      </c>
      <c r="CV15" s="573"/>
      <c r="CW15" s="584"/>
      <c r="CX15" s="584"/>
      <c r="CY15" s="584"/>
      <c r="CZ15" s="584"/>
      <c r="DA15" s="584"/>
      <c r="DB15" s="584"/>
      <c r="DC15" s="577"/>
      <c r="DD15" s="556"/>
      <c r="DE15" s="742"/>
    </row>
    <row r="16" spans="1:109" ht="12.75" customHeight="1" thickBot="1">
      <c r="CR16" s="725"/>
      <c r="CS16" s="738"/>
      <c r="CT16" s="746"/>
      <c r="CU16" s="588" t="s">
        <v>195</v>
      </c>
      <c r="CV16" s="589">
        <f t="shared" ref="CV16:DC16" si="14">COUNT(CV13:CV15)</f>
        <v>0</v>
      </c>
      <c r="CW16" s="590">
        <f t="shared" si="14"/>
        <v>2</v>
      </c>
      <c r="CX16" s="590">
        <f t="shared" si="14"/>
        <v>1</v>
      </c>
      <c r="CY16" s="590">
        <f t="shared" si="14"/>
        <v>1</v>
      </c>
      <c r="CZ16" s="590">
        <f t="shared" si="14"/>
        <v>0</v>
      </c>
      <c r="DA16" s="590"/>
      <c r="DB16" s="590">
        <f t="shared" si="14"/>
        <v>0</v>
      </c>
      <c r="DC16" s="591">
        <f t="shared" si="14"/>
        <v>2</v>
      </c>
      <c r="DD16" s="592">
        <f>SUM(CV16:DC16)</f>
        <v>6</v>
      </c>
      <c r="DE16" s="743"/>
    </row>
    <row r="17" spans="1:109" ht="12.75" customHeight="1" thickTop="1">
      <c r="A17" s="376" t="s">
        <v>800</v>
      </c>
      <c r="B17" s="377" t="s">
        <v>801</v>
      </c>
      <c r="C17" s="376" t="s">
        <v>932</v>
      </c>
      <c r="AH17" s="2"/>
      <c r="CR17" s="725"/>
      <c r="CS17" s="747" t="s">
        <v>1099</v>
      </c>
      <c r="CT17" s="748"/>
      <c r="CU17" s="593" t="s">
        <v>1093</v>
      </c>
      <c r="CV17" s="594">
        <v>41636</v>
      </c>
      <c r="CW17" s="595">
        <v>41665</v>
      </c>
      <c r="CX17" s="595">
        <v>41733</v>
      </c>
      <c r="CY17" s="595">
        <v>41759</v>
      </c>
      <c r="CZ17" s="595">
        <v>41790</v>
      </c>
      <c r="DA17" s="595"/>
      <c r="DB17" s="595">
        <v>41888</v>
      </c>
      <c r="DC17" s="596">
        <v>41912</v>
      </c>
      <c r="DD17" s="597"/>
      <c r="DE17" s="753" t="s">
        <v>1106</v>
      </c>
    </row>
    <row r="18" spans="1:109" ht="12" customHeight="1">
      <c r="A18" s="376" t="s">
        <v>804</v>
      </c>
      <c r="B18" s="378" t="s">
        <v>805</v>
      </c>
      <c r="C18" s="376" t="s">
        <v>932</v>
      </c>
      <c r="AH18" s="2"/>
      <c r="CR18" s="725"/>
      <c r="CS18" s="749"/>
      <c r="CT18" s="750"/>
      <c r="CU18" s="558" t="s">
        <v>1094</v>
      </c>
      <c r="CV18" s="570">
        <v>41640</v>
      </c>
      <c r="CW18" s="584">
        <v>41674</v>
      </c>
      <c r="CX18" s="584">
        <v>41735</v>
      </c>
      <c r="CY18" s="584">
        <v>41763</v>
      </c>
      <c r="CZ18" s="584">
        <v>41792</v>
      </c>
      <c r="DA18" s="584"/>
      <c r="DB18" s="584">
        <v>41890</v>
      </c>
      <c r="DC18" s="577">
        <v>41917</v>
      </c>
      <c r="DD18" s="556"/>
      <c r="DE18" s="742"/>
    </row>
    <row r="19" spans="1:109" ht="12.75" thickBot="1">
      <c r="A19" s="376" t="s">
        <v>806</v>
      </c>
      <c r="B19" s="378" t="s">
        <v>807</v>
      </c>
      <c r="C19" s="379" t="s">
        <v>932</v>
      </c>
      <c r="M19" s="157"/>
      <c r="AH19" s="2"/>
      <c r="CR19" s="726"/>
      <c r="CS19" s="751"/>
      <c r="CT19" s="752"/>
      <c r="CU19" s="564" t="s">
        <v>195</v>
      </c>
      <c r="CV19" s="574">
        <f t="shared" ref="CV19:DC19" si="15">CV18-CV17+1</f>
        <v>5</v>
      </c>
      <c r="CW19" s="587">
        <f t="shared" si="15"/>
        <v>10</v>
      </c>
      <c r="CX19" s="587">
        <f t="shared" si="15"/>
        <v>3</v>
      </c>
      <c r="CY19" s="587">
        <f t="shared" si="15"/>
        <v>5</v>
      </c>
      <c r="CZ19" s="587">
        <f t="shared" si="15"/>
        <v>3</v>
      </c>
      <c r="DA19" s="587"/>
      <c r="DB19" s="587">
        <f t="shared" si="15"/>
        <v>3</v>
      </c>
      <c r="DC19" s="580">
        <f t="shared" si="15"/>
        <v>6</v>
      </c>
      <c r="DD19" s="565">
        <f>SUM(CV19:DC19)</f>
        <v>35</v>
      </c>
      <c r="DE19" s="754"/>
    </row>
    <row r="20" spans="1:109" ht="12" customHeight="1">
      <c r="A20" s="376" t="s">
        <v>1022</v>
      </c>
      <c r="B20" s="378" t="s">
        <v>1023</v>
      </c>
      <c r="C20" s="379" t="s">
        <v>932</v>
      </c>
      <c r="L20" s="18"/>
      <c r="AH20" s="2"/>
      <c r="CR20" s="724">
        <v>2015</v>
      </c>
      <c r="CS20" s="727" t="s">
        <v>1095</v>
      </c>
      <c r="CT20" s="728"/>
      <c r="CU20" s="562" t="s">
        <v>1093</v>
      </c>
      <c r="CV20" s="598">
        <v>42005</v>
      </c>
      <c r="CW20" s="583">
        <v>42054</v>
      </c>
      <c r="CX20" s="583">
        <v>42099</v>
      </c>
      <c r="CY20" s="583">
        <v>42125</v>
      </c>
      <c r="CZ20" s="583">
        <v>42175</v>
      </c>
      <c r="DA20" s="583"/>
      <c r="DB20" s="583">
        <v>42274</v>
      </c>
      <c r="DC20" s="576">
        <v>42278</v>
      </c>
      <c r="DD20" s="563"/>
      <c r="DE20" s="733" t="s">
        <v>1103</v>
      </c>
    </row>
    <row r="21" spans="1:109">
      <c r="A21" s="376" t="s">
        <v>1024</v>
      </c>
      <c r="B21" s="378" t="s">
        <v>1025</v>
      </c>
      <c r="C21" s="379" t="s">
        <v>932</v>
      </c>
      <c r="AH21" s="2"/>
      <c r="CR21" s="725"/>
      <c r="CS21" s="729"/>
      <c r="CT21" s="730"/>
      <c r="CU21" s="558" t="s">
        <v>1094</v>
      </c>
      <c r="CV21" s="573">
        <v>42005</v>
      </c>
      <c r="CW21" s="584">
        <v>42056</v>
      </c>
      <c r="CX21" s="584">
        <v>42099</v>
      </c>
      <c r="CY21" s="584">
        <v>42125</v>
      </c>
      <c r="CZ21" s="584">
        <v>42175</v>
      </c>
      <c r="DA21" s="584"/>
      <c r="DB21" s="584">
        <v>42274</v>
      </c>
      <c r="DC21" s="577">
        <v>42280</v>
      </c>
      <c r="DD21" s="556"/>
      <c r="DE21" s="734"/>
    </row>
    <row r="22" spans="1:109" ht="12" customHeight="1" thickBot="1">
      <c r="A22" s="376" t="s">
        <v>0</v>
      </c>
      <c r="B22" s="378" t="s">
        <v>1</v>
      </c>
      <c r="C22" s="379" t="s">
        <v>932</v>
      </c>
      <c r="AH22" s="2"/>
      <c r="CR22" s="725"/>
      <c r="CS22" s="731"/>
      <c r="CT22" s="732"/>
      <c r="CU22" s="588" t="s">
        <v>195</v>
      </c>
      <c r="CV22" s="589">
        <f t="shared" ref="CV22:DC22" si="16">CV21-CV20+1</f>
        <v>1</v>
      </c>
      <c r="CW22" s="590">
        <f t="shared" si="16"/>
        <v>3</v>
      </c>
      <c r="CX22" s="590">
        <f t="shared" si="16"/>
        <v>1</v>
      </c>
      <c r="CY22" s="590">
        <f t="shared" si="16"/>
        <v>1</v>
      </c>
      <c r="CZ22" s="590">
        <f t="shared" si="16"/>
        <v>1</v>
      </c>
      <c r="DA22" s="590"/>
      <c r="DB22" s="590">
        <f t="shared" si="16"/>
        <v>1</v>
      </c>
      <c r="DC22" s="591">
        <f t="shared" si="16"/>
        <v>3</v>
      </c>
      <c r="DD22" s="592">
        <f>SUM(CV22:DC22)</f>
        <v>11</v>
      </c>
      <c r="DE22" s="735"/>
    </row>
    <row r="23" spans="1:109" ht="12.75" customHeight="1" thickTop="1">
      <c r="A23" s="376" t="s">
        <v>988</v>
      </c>
      <c r="B23" s="378" t="s">
        <v>1026</v>
      </c>
      <c r="C23" s="379" t="s">
        <v>1009</v>
      </c>
      <c r="AH23" s="2"/>
      <c r="CR23" s="725"/>
      <c r="CS23" s="736" t="s">
        <v>980</v>
      </c>
      <c r="CT23" s="739" t="s">
        <v>1098</v>
      </c>
      <c r="CU23" s="593" t="s">
        <v>1093</v>
      </c>
      <c r="CV23" s="594">
        <v>42005</v>
      </c>
      <c r="CW23" s="595">
        <v>42053</v>
      </c>
      <c r="CX23" s="595">
        <v>42098</v>
      </c>
      <c r="CY23" s="595">
        <v>42125</v>
      </c>
      <c r="CZ23" s="595">
        <v>42175</v>
      </c>
      <c r="DA23" s="595">
        <v>42250</v>
      </c>
      <c r="DB23" s="595">
        <v>42273</v>
      </c>
      <c r="DC23" s="596">
        <v>42278</v>
      </c>
      <c r="DD23" s="597"/>
      <c r="DE23" s="758" t="s">
        <v>1102</v>
      </c>
    </row>
    <row r="24" spans="1:109">
      <c r="A24" s="376" t="s">
        <v>992</v>
      </c>
      <c r="B24" s="378" t="s">
        <v>993</v>
      </c>
      <c r="C24" s="379" t="s">
        <v>1009</v>
      </c>
      <c r="AH24" s="2"/>
      <c r="CR24" s="725"/>
      <c r="CS24" s="737"/>
      <c r="CT24" s="740"/>
      <c r="CU24" s="558" t="s">
        <v>1094</v>
      </c>
      <c r="CV24" s="570">
        <v>42007</v>
      </c>
      <c r="CW24" s="584">
        <v>42059</v>
      </c>
      <c r="CX24" s="584">
        <v>42100</v>
      </c>
      <c r="CY24" s="584">
        <v>42127</v>
      </c>
      <c r="CZ24" s="584">
        <v>42177</v>
      </c>
      <c r="DA24" s="584">
        <v>42252</v>
      </c>
      <c r="DB24" s="584">
        <v>42274</v>
      </c>
      <c r="DC24" s="577">
        <v>42284</v>
      </c>
      <c r="DD24" s="556"/>
      <c r="DE24" s="742"/>
    </row>
    <row r="25" spans="1:109">
      <c r="A25" s="376" t="s">
        <v>994</v>
      </c>
      <c r="B25" s="378" t="s">
        <v>995</v>
      </c>
      <c r="C25" s="379" t="s">
        <v>1009</v>
      </c>
      <c r="AH25" s="2"/>
      <c r="CR25" s="725"/>
      <c r="CS25" s="737"/>
      <c r="CT25" s="740"/>
      <c r="CU25" s="559" t="s">
        <v>195</v>
      </c>
      <c r="CV25" s="571">
        <f t="shared" ref="CV25:DC25" si="17">CV24-CV23+1</f>
        <v>3</v>
      </c>
      <c r="CW25" s="585">
        <f t="shared" si="17"/>
        <v>7</v>
      </c>
      <c r="CX25" s="585">
        <f t="shared" si="17"/>
        <v>3</v>
      </c>
      <c r="CY25" s="585">
        <f t="shared" si="17"/>
        <v>3</v>
      </c>
      <c r="CZ25" s="585">
        <f t="shared" si="17"/>
        <v>3</v>
      </c>
      <c r="DA25" s="585">
        <f t="shared" si="17"/>
        <v>3</v>
      </c>
      <c r="DB25" s="585">
        <f t="shared" si="17"/>
        <v>2</v>
      </c>
      <c r="DC25" s="578">
        <f t="shared" si="17"/>
        <v>7</v>
      </c>
      <c r="DD25" s="557">
        <f>SUM(CV25:DC25)</f>
        <v>31</v>
      </c>
      <c r="DE25" s="742"/>
    </row>
    <row r="26" spans="1:109" ht="12" customHeight="1">
      <c r="A26" s="376" t="s">
        <v>1000</v>
      </c>
      <c r="B26" s="378" t="s">
        <v>1001</v>
      </c>
      <c r="C26" s="379" t="s">
        <v>1009</v>
      </c>
      <c r="AH26" s="2"/>
      <c r="CR26" s="725"/>
      <c r="CS26" s="737"/>
      <c r="CT26" s="744" t="s">
        <v>1105</v>
      </c>
      <c r="CU26" s="560">
        <v>1</v>
      </c>
      <c r="CV26" s="572">
        <v>42008</v>
      </c>
      <c r="CW26" s="586">
        <v>42050</v>
      </c>
      <c r="CX26" s="586">
        <v>42100</v>
      </c>
      <c r="CY26" s="586"/>
      <c r="CZ26" s="586">
        <v>42177</v>
      </c>
      <c r="DA26" s="586">
        <v>42253</v>
      </c>
      <c r="DB26" s="586"/>
      <c r="DC26" s="579">
        <v>42287</v>
      </c>
      <c r="DD26" s="555"/>
      <c r="DE26" s="742"/>
    </row>
    <row r="27" spans="1:109">
      <c r="A27" s="376" t="s">
        <v>1003</v>
      </c>
      <c r="B27" s="378" t="s">
        <v>1004</v>
      </c>
      <c r="C27" s="379" t="s">
        <v>1009</v>
      </c>
      <c r="AH27" s="2"/>
      <c r="CR27" s="725"/>
      <c r="CS27" s="737"/>
      <c r="CT27" s="745"/>
      <c r="CU27" s="561">
        <v>2</v>
      </c>
      <c r="CV27" s="573"/>
      <c r="CW27" s="584">
        <v>42063</v>
      </c>
      <c r="CX27" s="584"/>
      <c r="CY27" s="584"/>
      <c r="CZ27" s="584"/>
      <c r="DA27" s="584"/>
      <c r="DB27" s="584"/>
      <c r="DC27" s="577"/>
      <c r="DD27" s="556"/>
      <c r="DE27" s="742"/>
    </row>
    <row r="28" spans="1:109">
      <c r="A28" s="376" t="s">
        <v>982</v>
      </c>
      <c r="B28" s="378" t="s">
        <v>983</v>
      </c>
      <c r="C28" s="379" t="s">
        <v>1009</v>
      </c>
      <c r="AH28" s="2"/>
      <c r="CR28" s="725"/>
      <c r="CS28" s="737"/>
      <c r="CT28" s="745"/>
      <c r="CU28" s="561">
        <v>3</v>
      </c>
      <c r="CV28" s="573"/>
      <c r="CW28" s="584"/>
      <c r="CX28" s="584"/>
      <c r="CY28" s="584"/>
      <c r="CZ28" s="584"/>
      <c r="DA28" s="584"/>
      <c r="DB28" s="584"/>
      <c r="DC28" s="577"/>
      <c r="DD28" s="556"/>
      <c r="DE28" s="742"/>
    </row>
    <row r="29" spans="1:109" ht="12.75" thickBot="1">
      <c r="A29" s="376" t="s">
        <v>984</v>
      </c>
      <c r="B29" s="378" t="s">
        <v>985</v>
      </c>
      <c r="C29" s="379" t="s">
        <v>1009</v>
      </c>
      <c r="AH29" s="2"/>
      <c r="CR29" s="725"/>
      <c r="CS29" s="738"/>
      <c r="CT29" s="746"/>
      <c r="CU29" s="588" t="s">
        <v>195</v>
      </c>
      <c r="CV29" s="589">
        <f t="shared" ref="CV29:DC29" si="18">COUNT(CV26:CV28)</f>
        <v>1</v>
      </c>
      <c r="CW29" s="590">
        <f t="shared" si="18"/>
        <v>2</v>
      </c>
      <c r="CX29" s="590">
        <f t="shared" si="18"/>
        <v>1</v>
      </c>
      <c r="CY29" s="590">
        <f t="shared" si="18"/>
        <v>0</v>
      </c>
      <c r="CZ29" s="590">
        <f t="shared" si="18"/>
        <v>1</v>
      </c>
      <c r="DA29" s="590">
        <f t="shared" si="18"/>
        <v>1</v>
      </c>
      <c r="DB29" s="590">
        <f t="shared" si="18"/>
        <v>0</v>
      </c>
      <c r="DC29" s="591">
        <f t="shared" si="18"/>
        <v>1</v>
      </c>
      <c r="DD29" s="592">
        <f>SUM(CV29:DC29)</f>
        <v>7</v>
      </c>
      <c r="DE29" s="743"/>
    </row>
    <row r="30" spans="1:109" ht="12.75" customHeight="1" thickTop="1">
      <c r="A30" s="376" t="s">
        <v>1020</v>
      </c>
      <c r="B30" s="378" t="s">
        <v>1021</v>
      </c>
      <c r="C30" s="379" t="s">
        <v>1009</v>
      </c>
      <c r="AH30" s="2"/>
      <c r="CR30" s="725"/>
      <c r="CS30" s="747" t="s">
        <v>1099</v>
      </c>
      <c r="CT30" s="748"/>
      <c r="CU30" s="593" t="s">
        <v>1093</v>
      </c>
      <c r="CV30" s="594">
        <v>42004</v>
      </c>
      <c r="CW30" s="595">
        <v>42050</v>
      </c>
      <c r="CX30" s="595">
        <v>42098</v>
      </c>
      <c r="CY30" s="595">
        <v>42124</v>
      </c>
      <c r="CZ30" s="595">
        <v>42174</v>
      </c>
      <c r="DA30" s="595">
        <v>42250</v>
      </c>
      <c r="DB30" s="595">
        <v>42273</v>
      </c>
      <c r="DC30" s="596">
        <v>42277</v>
      </c>
      <c r="DD30" s="597"/>
      <c r="DE30" s="753" t="s">
        <v>1107</v>
      </c>
    </row>
    <row r="31" spans="1:109">
      <c r="A31" s="376" t="s">
        <v>986</v>
      </c>
      <c r="B31" s="378" t="s">
        <v>987</v>
      </c>
      <c r="C31" s="379" t="s">
        <v>1009</v>
      </c>
      <c r="AH31" s="2"/>
      <c r="CR31" s="725"/>
      <c r="CS31" s="749"/>
      <c r="CT31" s="750"/>
      <c r="CU31" s="558" t="s">
        <v>1094</v>
      </c>
      <c r="CV31" s="570">
        <v>42008</v>
      </c>
      <c r="CW31" s="584">
        <v>42058</v>
      </c>
      <c r="CX31" s="584">
        <v>42100</v>
      </c>
      <c r="CY31" s="584">
        <v>42128</v>
      </c>
      <c r="CZ31" s="584">
        <v>42176</v>
      </c>
      <c r="DA31" s="584">
        <v>42252</v>
      </c>
      <c r="DB31" s="584">
        <v>42274</v>
      </c>
      <c r="DC31" s="577">
        <v>42282</v>
      </c>
      <c r="DD31" s="556"/>
      <c r="DE31" s="742"/>
    </row>
    <row r="32" spans="1:109" ht="12" customHeight="1" thickBot="1">
      <c r="A32" s="376" t="s">
        <v>996</v>
      </c>
      <c r="B32" s="378" t="s">
        <v>997</v>
      </c>
      <c r="C32" s="379" t="s">
        <v>1044</v>
      </c>
      <c r="AH32" s="2"/>
      <c r="CR32" s="726"/>
      <c r="CS32" s="751"/>
      <c r="CT32" s="752"/>
      <c r="CU32" s="564" t="s">
        <v>195</v>
      </c>
      <c r="CV32" s="574">
        <f t="shared" ref="CV32:DC32" si="19">CV31-CV30+1</f>
        <v>5</v>
      </c>
      <c r="CW32" s="587">
        <f t="shared" si="19"/>
        <v>9</v>
      </c>
      <c r="CX32" s="587">
        <f t="shared" si="19"/>
        <v>3</v>
      </c>
      <c r="CY32" s="587">
        <f t="shared" si="19"/>
        <v>5</v>
      </c>
      <c r="CZ32" s="587">
        <f t="shared" si="19"/>
        <v>3</v>
      </c>
      <c r="DA32" s="587">
        <f t="shared" si="19"/>
        <v>3</v>
      </c>
      <c r="DB32" s="587">
        <f t="shared" si="19"/>
        <v>2</v>
      </c>
      <c r="DC32" s="580">
        <f t="shared" si="19"/>
        <v>6</v>
      </c>
      <c r="DD32" s="565">
        <f>SUM(CV32:DC32)</f>
        <v>36</v>
      </c>
      <c r="DE32" s="754"/>
    </row>
    <row r="33" spans="1:109">
      <c r="A33" s="376" t="s">
        <v>998</v>
      </c>
      <c r="B33" s="379" t="s">
        <v>999</v>
      </c>
      <c r="C33" s="379" t="s">
        <v>1043</v>
      </c>
      <c r="AH33" s="2"/>
      <c r="CR33" s="724">
        <v>2016</v>
      </c>
      <c r="CS33" s="727" t="s">
        <v>1095</v>
      </c>
      <c r="CT33" s="728"/>
      <c r="CU33" s="562" t="s">
        <v>1093</v>
      </c>
      <c r="CV33" s="598">
        <v>42370</v>
      </c>
      <c r="CW33" s="583"/>
      <c r="CX33" s="583"/>
      <c r="CY33" s="583"/>
      <c r="CZ33" s="583"/>
      <c r="DA33" s="583"/>
      <c r="DB33" s="583"/>
      <c r="DC33" s="576"/>
      <c r="DD33" s="563"/>
      <c r="DE33" s="733" t="s">
        <v>1103</v>
      </c>
    </row>
    <row r="34" spans="1:109">
      <c r="A34" s="376" t="s">
        <v>819</v>
      </c>
      <c r="B34" s="377" t="s">
        <v>820</v>
      </c>
      <c r="C34" s="379" t="s">
        <v>934</v>
      </c>
      <c r="AH34" s="2"/>
      <c r="CR34" s="725"/>
      <c r="CS34" s="729"/>
      <c r="CT34" s="730"/>
      <c r="CU34" s="558" t="s">
        <v>1094</v>
      </c>
      <c r="CV34" s="573">
        <v>42370</v>
      </c>
      <c r="CW34" s="584"/>
      <c r="CX34" s="584"/>
      <c r="CY34" s="584"/>
      <c r="CZ34" s="584"/>
      <c r="DA34" s="584"/>
      <c r="DB34" s="584"/>
      <c r="DC34" s="577"/>
      <c r="DD34" s="556"/>
      <c r="DE34" s="734"/>
    </row>
    <row r="35" spans="1:109" ht="12" customHeight="1" thickBot="1">
      <c r="A35" s="376" t="s">
        <v>821</v>
      </c>
      <c r="B35" s="377" t="s">
        <v>822</v>
      </c>
      <c r="C35" s="379" t="s">
        <v>1042</v>
      </c>
      <c r="AH35" s="2"/>
      <c r="CR35" s="725"/>
      <c r="CS35" s="731"/>
      <c r="CT35" s="732"/>
      <c r="CU35" s="588" t="s">
        <v>195</v>
      </c>
      <c r="CV35" s="589">
        <f t="shared" ref="CV35:CZ35" si="20">CV34-CV33+1</f>
        <v>1</v>
      </c>
      <c r="CW35" s="590">
        <f t="shared" si="20"/>
        <v>1</v>
      </c>
      <c r="CX35" s="590">
        <f t="shared" si="20"/>
        <v>1</v>
      </c>
      <c r="CY35" s="590">
        <f t="shared" si="20"/>
        <v>1</v>
      </c>
      <c r="CZ35" s="590">
        <f t="shared" si="20"/>
        <v>1</v>
      </c>
      <c r="DA35" s="590"/>
      <c r="DB35" s="590">
        <f t="shared" ref="DB35:DC35" si="21">DB34-DB33+1</f>
        <v>1</v>
      </c>
      <c r="DC35" s="591">
        <f t="shared" si="21"/>
        <v>1</v>
      </c>
      <c r="DD35" s="592">
        <f>SUM(CV35:DC35)</f>
        <v>7</v>
      </c>
      <c r="DE35" s="735"/>
    </row>
    <row r="36" spans="1:109" ht="12.75" thickTop="1">
      <c r="A36" s="376" t="s">
        <v>13</v>
      </c>
      <c r="B36" s="377" t="s">
        <v>14</v>
      </c>
      <c r="C36" s="379" t="s">
        <v>935</v>
      </c>
      <c r="AH36" s="2"/>
      <c r="CR36" s="725"/>
      <c r="CS36" s="736" t="s">
        <v>980</v>
      </c>
      <c r="CT36" s="739" t="s">
        <v>1098</v>
      </c>
      <c r="CU36" s="593" t="s">
        <v>1093</v>
      </c>
      <c r="CV36" s="594">
        <v>42370</v>
      </c>
      <c r="CW36" s="595"/>
      <c r="CX36" s="595"/>
      <c r="CY36" s="595"/>
      <c r="CZ36" s="595"/>
      <c r="DA36" s="595"/>
      <c r="DB36" s="595"/>
      <c r="DC36" s="596"/>
      <c r="DD36" s="597"/>
      <c r="DE36" s="741" t="s">
        <v>1151</v>
      </c>
    </row>
    <row r="37" spans="1:109">
      <c r="A37" s="376" t="s">
        <v>9</v>
      </c>
      <c r="B37" s="377" t="s">
        <v>10</v>
      </c>
      <c r="C37" s="379" t="s">
        <v>935</v>
      </c>
      <c r="AH37" s="2"/>
      <c r="CR37" s="725"/>
      <c r="CS37" s="737"/>
      <c r="CT37" s="740"/>
      <c r="CU37" s="558" t="s">
        <v>1094</v>
      </c>
      <c r="CV37" s="570">
        <v>42372</v>
      </c>
      <c r="CW37" s="584"/>
      <c r="CX37" s="584"/>
      <c r="CY37" s="584"/>
      <c r="CZ37" s="584"/>
      <c r="DA37" s="584"/>
      <c r="DB37" s="584"/>
      <c r="DC37" s="577"/>
      <c r="DD37" s="556"/>
      <c r="DE37" s="742"/>
    </row>
    <row r="38" spans="1:109">
      <c r="A38" s="379" t="s">
        <v>823</v>
      </c>
      <c r="B38" s="379" t="s">
        <v>15</v>
      </c>
      <c r="C38" s="379" t="s">
        <v>935</v>
      </c>
      <c r="AH38" s="2"/>
      <c r="CR38" s="725"/>
      <c r="CS38" s="737"/>
      <c r="CT38" s="740"/>
      <c r="CU38" s="559" t="s">
        <v>195</v>
      </c>
      <c r="CV38" s="571">
        <f t="shared" ref="CV38:DC38" si="22">CV37-CV36+1</f>
        <v>3</v>
      </c>
      <c r="CW38" s="585">
        <f t="shared" si="22"/>
        <v>1</v>
      </c>
      <c r="CX38" s="585">
        <f t="shared" si="22"/>
        <v>1</v>
      </c>
      <c r="CY38" s="585">
        <f t="shared" si="22"/>
        <v>1</v>
      </c>
      <c r="CZ38" s="585">
        <f t="shared" si="22"/>
        <v>1</v>
      </c>
      <c r="DA38" s="585">
        <f t="shared" si="22"/>
        <v>1</v>
      </c>
      <c r="DB38" s="585">
        <f t="shared" si="22"/>
        <v>1</v>
      </c>
      <c r="DC38" s="578">
        <f t="shared" si="22"/>
        <v>1</v>
      </c>
      <c r="DD38" s="557">
        <f>SUM(CV38:DC38)</f>
        <v>10</v>
      </c>
      <c r="DE38" s="742"/>
    </row>
    <row r="39" spans="1:109">
      <c r="A39" s="379" t="s">
        <v>811</v>
      </c>
      <c r="B39" s="379" t="s">
        <v>812</v>
      </c>
      <c r="C39" s="379" t="s">
        <v>1040</v>
      </c>
      <c r="AH39" s="2"/>
      <c r="CR39" s="725"/>
      <c r="CS39" s="737"/>
      <c r="CT39" s="744" t="s">
        <v>1105</v>
      </c>
      <c r="CU39" s="560">
        <v>1</v>
      </c>
      <c r="CV39" s="572"/>
      <c r="CW39" s="586"/>
      <c r="CX39" s="586"/>
      <c r="CY39" s="586"/>
      <c r="CZ39" s="586"/>
      <c r="DA39" s="586"/>
      <c r="DB39" s="586"/>
      <c r="DC39" s="579"/>
      <c r="DD39" s="555"/>
      <c r="DE39" s="742"/>
    </row>
    <row r="40" spans="1:109">
      <c r="A40" s="379" t="s">
        <v>813</v>
      </c>
      <c r="B40" s="379" t="s">
        <v>814</v>
      </c>
      <c r="C40" s="379" t="s">
        <v>1040</v>
      </c>
      <c r="AH40" s="2"/>
      <c r="CR40" s="725"/>
      <c r="CS40" s="737"/>
      <c r="CT40" s="745"/>
      <c r="CU40" s="561">
        <v>2</v>
      </c>
      <c r="CV40" s="573"/>
      <c r="CW40" s="584"/>
      <c r="CX40" s="584"/>
      <c r="CY40" s="584"/>
      <c r="CZ40" s="584"/>
      <c r="DA40" s="584"/>
      <c r="DB40" s="584"/>
      <c r="DC40" s="577"/>
      <c r="DD40" s="556"/>
      <c r="DE40" s="742"/>
    </row>
    <row r="41" spans="1:109">
      <c r="A41" s="379" t="s">
        <v>817</v>
      </c>
      <c r="B41" s="379" t="s">
        <v>818</v>
      </c>
      <c r="C41" s="379" t="s">
        <v>1040</v>
      </c>
      <c r="AH41" s="2"/>
      <c r="CR41" s="725"/>
      <c r="CS41" s="737"/>
      <c r="CT41" s="745"/>
      <c r="CU41" s="561">
        <v>3</v>
      </c>
      <c r="CV41" s="573"/>
      <c r="CW41" s="584"/>
      <c r="CX41" s="584"/>
      <c r="CY41" s="584"/>
      <c r="CZ41" s="584"/>
      <c r="DA41" s="584"/>
      <c r="DB41" s="584"/>
      <c r="DC41" s="577"/>
      <c r="DD41" s="556"/>
      <c r="DE41" s="742"/>
    </row>
    <row r="42" spans="1:109" ht="12.75" thickBot="1">
      <c r="A42" s="376" t="s">
        <v>824</v>
      </c>
      <c r="B42" s="377" t="s">
        <v>825</v>
      </c>
      <c r="C42" s="379" t="s">
        <v>936</v>
      </c>
      <c r="AH42" s="2"/>
      <c r="CR42" s="725"/>
      <c r="CS42" s="738"/>
      <c r="CT42" s="746"/>
      <c r="CU42" s="588" t="s">
        <v>195</v>
      </c>
      <c r="CV42" s="589">
        <f t="shared" ref="CV42:DC42" si="23">COUNT(CV39:CV41)</f>
        <v>0</v>
      </c>
      <c r="CW42" s="590">
        <f t="shared" si="23"/>
        <v>0</v>
      </c>
      <c r="CX42" s="590">
        <f t="shared" si="23"/>
        <v>0</v>
      </c>
      <c r="CY42" s="590">
        <f t="shared" si="23"/>
        <v>0</v>
      </c>
      <c r="CZ42" s="590">
        <f t="shared" si="23"/>
        <v>0</v>
      </c>
      <c r="DA42" s="590">
        <f t="shared" si="23"/>
        <v>0</v>
      </c>
      <c r="DB42" s="590">
        <f t="shared" si="23"/>
        <v>0</v>
      </c>
      <c r="DC42" s="591">
        <f t="shared" si="23"/>
        <v>0</v>
      </c>
      <c r="DD42" s="592">
        <f>SUM(CV42:DC42)</f>
        <v>0</v>
      </c>
      <c r="DE42" s="743"/>
    </row>
    <row r="43" spans="1:109" ht="12.75" thickTop="1">
      <c r="A43" s="376" t="s">
        <v>826</v>
      </c>
      <c r="B43" s="377" t="s">
        <v>827</v>
      </c>
      <c r="C43" s="379" t="s">
        <v>936</v>
      </c>
      <c r="AH43" s="2"/>
      <c r="CR43" s="725"/>
      <c r="CS43" s="747" t="s">
        <v>1099</v>
      </c>
      <c r="CT43" s="748"/>
      <c r="CU43" s="593" t="s">
        <v>1093</v>
      </c>
      <c r="CV43" s="594"/>
      <c r="CW43" s="595"/>
      <c r="CX43" s="595"/>
      <c r="CY43" s="595"/>
      <c r="CZ43" s="595"/>
      <c r="DA43" s="595"/>
      <c r="DB43" s="595"/>
      <c r="DC43" s="596"/>
      <c r="DD43" s="597"/>
      <c r="DE43" s="753" t="s">
        <v>1107</v>
      </c>
    </row>
    <row r="44" spans="1:109">
      <c r="A44" s="376" t="s">
        <v>830</v>
      </c>
      <c r="B44" s="377" t="s">
        <v>831</v>
      </c>
      <c r="C44" s="379" t="s">
        <v>936</v>
      </c>
      <c r="AH44" s="2"/>
      <c r="CR44" s="725"/>
      <c r="CS44" s="749"/>
      <c r="CT44" s="750"/>
      <c r="CU44" s="558" t="s">
        <v>1094</v>
      </c>
      <c r="CV44" s="570"/>
      <c r="CW44" s="584"/>
      <c r="CX44" s="584"/>
      <c r="CY44" s="584"/>
      <c r="CZ44" s="584"/>
      <c r="DA44" s="584"/>
      <c r="DB44" s="584"/>
      <c r="DC44" s="577"/>
      <c r="DD44" s="556"/>
      <c r="DE44" s="742"/>
    </row>
    <row r="45" spans="1:109" ht="12.75" thickBot="1">
      <c r="A45" s="376" t="s">
        <v>832</v>
      </c>
      <c r="B45" s="377" t="s">
        <v>833</v>
      </c>
      <c r="C45" s="379" t="s">
        <v>936</v>
      </c>
      <c r="AH45" s="2"/>
      <c r="CR45" s="726"/>
      <c r="CS45" s="751"/>
      <c r="CT45" s="752"/>
      <c r="CU45" s="564" t="s">
        <v>195</v>
      </c>
      <c r="CV45" s="574">
        <f t="shared" ref="CV45:DC45" si="24">CV44-CV43+1</f>
        <v>1</v>
      </c>
      <c r="CW45" s="587">
        <f t="shared" si="24"/>
        <v>1</v>
      </c>
      <c r="CX45" s="587">
        <f t="shared" si="24"/>
        <v>1</v>
      </c>
      <c r="CY45" s="587">
        <f t="shared" si="24"/>
        <v>1</v>
      </c>
      <c r="CZ45" s="587">
        <f t="shared" si="24"/>
        <v>1</v>
      </c>
      <c r="DA45" s="587">
        <f t="shared" si="24"/>
        <v>1</v>
      </c>
      <c r="DB45" s="587">
        <f t="shared" si="24"/>
        <v>1</v>
      </c>
      <c r="DC45" s="580">
        <f t="shared" si="24"/>
        <v>1</v>
      </c>
      <c r="DD45" s="565">
        <f>SUM(CV45:DC45)</f>
        <v>8</v>
      </c>
      <c r="DE45" s="754"/>
    </row>
    <row r="46" spans="1:109">
      <c r="A46" s="376" t="s">
        <v>834</v>
      </c>
      <c r="B46" s="377" t="s">
        <v>835</v>
      </c>
      <c r="C46" s="379" t="s">
        <v>936</v>
      </c>
      <c r="AH46" s="2"/>
    </row>
    <row r="47" spans="1:109">
      <c r="A47" s="376" t="s">
        <v>1152</v>
      </c>
      <c r="B47" s="377" t="s">
        <v>1153</v>
      </c>
      <c r="C47" s="379" t="s">
        <v>936</v>
      </c>
      <c r="AH47" s="2"/>
    </row>
    <row r="48" spans="1:109">
      <c r="A48" s="376" t="s">
        <v>1050</v>
      </c>
      <c r="B48" s="377" t="s">
        <v>1051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1089</v>
      </c>
      <c r="B50" s="377" t="s">
        <v>1090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8" t="s">
        <v>946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8" t="s">
        <v>948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108">
      <c r="A177" s="380"/>
      <c r="B177" s="379"/>
      <c r="C177" s="378"/>
      <c r="AH177" s="2"/>
    </row>
    <row r="178" spans="1:108">
      <c r="A178" s="380"/>
      <c r="B178" s="379"/>
      <c r="C178" s="378"/>
      <c r="AH178" s="2"/>
    </row>
    <row r="179" spans="1:108">
      <c r="A179" s="380"/>
      <c r="B179" s="379"/>
      <c r="C179" s="378"/>
      <c r="AH179" s="2"/>
    </row>
    <row r="180" spans="1:108">
      <c r="A180" s="380"/>
      <c r="B180" s="379"/>
      <c r="C180" s="378"/>
    </row>
    <row r="181" spans="1:108">
      <c r="A181" s="380"/>
      <c r="B181" s="379"/>
      <c r="C181" s="378"/>
    </row>
    <row r="182" spans="1:108">
      <c r="A182" s="380"/>
      <c r="B182" s="379"/>
      <c r="C182" s="378"/>
    </row>
    <row r="183" spans="1:108">
      <c r="A183" s="380"/>
      <c r="B183" s="379"/>
      <c r="C183" s="378"/>
    </row>
    <row r="184" spans="1:108">
      <c r="A184" s="380"/>
      <c r="B184" s="379"/>
      <c r="C184" s="378"/>
    </row>
    <row r="185" spans="1:108">
      <c r="A185" s="380"/>
      <c r="B185" s="379"/>
      <c r="C185" s="378"/>
    </row>
    <row r="186" spans="1:108">
      <c r="A186" s="380"/>
      <c r="B186" s="379"/>
      <c r="C186" s="378"/>
    </row>
    <row r="187" spans="1:108">
      <c r="A187" s="132"/>
      <c r="B187" s="133"/>
      <c r="C187" s="133"/>
    </row>
    <row r="188" spans="1:108">
      <c r="A188" s="1" t="s">
        <v>590</v>
      </c>
      <c r="B188" s="1" t="s">
        <v>633</v>
      </c>
      <c r="C188" s="1" t="s">
        <v>675</v>
      </c>
    </row>
    <row r="189" spans="1:108">
      <c r="A189" s="1" t="s">
        <v>591</v>
      </c>
      <c r="B189" s="1" t="s">
        <v>634</v>
      </c>
      <c r="C189" s="1" t="s">
        <v>675</v>
      </c>
    </row>
    <row r="190" spans="1:108">
      <c r="A190" s="1" t="s">
        <v>592</v>
      </c>
      <c r="B190" s="1" t="s">
        <v>635</v>
      </c>
      <c r="C190" s="1" t="s">
        <v>675</v>
      </c>
    </row>
    <row r="191" spans="1:108">
      <c r="A191" s="1" t="s">
        <v>593</v>
      </c>
      <c r="B191" s="1" t="s">
        <v>636</v>
      </c>
      <c r="C191" s="1" t="s">
        <v>675</v>
      </c>
      <c r="DD191" s="19"/>
    </row>
    <row r="192" spans="1:108">
      <c r="A192" s="1" t="s">
        <v>594</v>
      </c>
      <c r="B192" s="1" t="s">
        <v>637</v>
      </c>
      <c r="C192" s="1" t="s">
        <v>675</v>
      </c>
      <c r="DD192" s="19"/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108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108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108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108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108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DD229" s="2"/>
    </row>
    <row r="230" spans="1:108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DD230" s="2"/>
    </row>
  </sheetData>
  <sheetProtection selectLockedCells="1"/>
  <mergeCells count="28"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  <mergeCell ref="CR20:CR32"/>
    <mergeCell ref="CS20:CT22"/>
    <mergeCell ref="DE20:DE22"/>
    <mergeCell ref="CS23:CS29"/>
    <mergeCell ref="CT23:CT25"/>
    <mergeCell ref="DE23:DE29"/>
    <mergeCell ref="CT26:CT29"/>
    <mergeCell ref="CS30:CT32"/>
    <mergeCell ref="DE30:DE32"/>
    <mergeCell ref="CS6:CU6"/>
    <mergeCell ref="CR7:CR19"/>
    <mergeCell ref="CS7:CT9"/>
    <mergeCell ref="DE7:DE9"/>
    <mergeCell ref="CS10:CS16"/>
    <mergeCell ref="CT10:CT12"/>
    <mergeCell ref="DE10:DE16"/>
    <mergeCell ref="CT13:CT16"/>
    <mergeCell ref="CS17:CT19"/>
    <mergeCell ref="DE17:DE19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58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5" ht="16.5" customHeight="1">
      <c r="A1" s="869" t="s">
        <v>1154</v>
      </c>
      <c r="B1" s="870"/>
      <c r="C1" s="870"/>
      <c r="D1" s="870"/>
      <c r="E1" s="870"/>
      <c r="F1" s="870"/>
      <c r="G1" s="870"/>
      <c r="H1" s="870"/>
      <c r="I1" s="870"/>
      <c r="J1" s="870"/>
      <c r="K1" s="870"/>
      <c r="L1" s="870"/>
      <c r="M1" s="870"/>
      <c r="N1" s="870"/>
      <c r="O1" s="870"/>
      <c r="P1" s="870"/>
      <c r="Q1" s="870"/>
      <c r="R1" s="870"/>
      <c r="S1" s="870"/>
      <c r="T1" s="870"/>
      <c r="U1" s="870"/>
      <c r="V1" s="875" t="s">
        <v>1066</v>
      </c>
      <c r="W1" s="876"/>
      <c r="X1" s="876"/>
      <c r="Y1" s="876" t="s">
        <v>1067</v>
      </c>
      <c r="Z1" s="876"/>
      <c r="AA1" s="876"/>
      <c r="AB1" s="876" t="s">
        <v>1068</v>
      </c>
      <c r="AC1" s="876"/>
      <c r="AD1" s="876"/>
      <c r="AE1" s="876" t="s">
        <v>1069</v>
      </c>
      <c r="AF1" s="876"/>
      <c r="AG1" s="877"/>
    </row>
    <row r="2" spans="1:35" ht="18" customHeight="1">
      <c r="A2" s="871"/>
      <c r="B2" s="872"/>
      <c r="C2" s="872"/>
      <c r="D2" s="872"/>
      <c r="E2" s="872"/>
      <c r="F2" s="872"/>
      <c r="G2" s="872"/>
      <c r="H2" s="872"/>
      <c r="I2" s="872"/>
      <c r="J2" s="872"/>
      <c r="K2" s="872"/>
      <c r="L2" s="872"/>
      <c r="M2" s="872"/>
      <c r="N2" s="872"/>
      <c r="O2" s="872"/>
      <c r="P2" s="872"/>
      <c r="Q2" s="872"/>
      <c r="R2" s="872"/>
      <c r="S2" s="872"/>
      <c r="T2" s="872"/>
      <c r="U2" s="872"/>
      <c r="V2" s="878"/>
      <c r="W2" s="878"/>
      <c r="X2" s="878"/>
      <c r="Y2" s="878"/>
      <c r="Z2" s="878"/>
      <c r="AA2" s="878"/>
      <c r="AB2" s="878"/>
      <c r="AC2" s="878"/>
      <c r="AD2" s="878"/>
      <c r="AE2" s="878"/>
      <c r="AF2" s="878"/>
      <c r="AG2" s="880"/>
      <c r="AI2" s="657"/>
    </row>
    <row r="3" spans="1:35" ht="18" customHeight="1">
      <c r="A3" s="871"/>
      <c r="B3" s="872"/>
      <c r="C3" s="872"/>
      <c r="D3" s="872"/>
      <c r="E3" s="872"/>
      <c r="F3" s="872"/>
      <c r="G3" s="872"/>
      <c r="H3" s="872"/>
      <c r="I3" s="872"/>
      <c r="J3" s="872"/>
      <c r="K3" s="872"/>
      <c r="L3" s="872"/>
      <c r="M3" s="872"/>
      <c r="N3" s="872"/>
      <c r="O3" s="872"/>
      <c r="P3" s="872"/>
      <c r="Q3" s="872"/>
      <c r="R3" s="872"/>
      <c r="S3" s="872"/>
      <c r="T3" s="872"/>
      <c r="U3" s="872"/>
      <c r="V3" s="878"/>
      <c r="W3" s="878"/>
      <c r="X3" s="878"/>
      <c r="Y3" s="878"/>
      <c r="Z3" s="878"/>
      <c r="AA3" s="878"/>
      <c r="AB3" s="878"/>
      <c r="AC3" s="878"/>
      <c r="AD3" s="878"/>
      <c r="AE3" s="878"/>
      <c r="AF3" s="878"/>
      <c r="AG3" s="880"/>
    </row>
    <row r="4" spans="1:35" ht="18" customHeight="1" thickBot="1">
      <c r="A4" s="873"/>
      <c r="B4" s="874"/>
      <c r="C4" s="874"/>
      <c r="D4" s="874"/>
      <c r="E4" s="874"/>
      <c r="F4" s="874"/>
      <c r="G4" s="874"/>
      <c r="H4" s="874"/>
      <c r="I4" s="874"/>
      <c r="J4" s="874"/>
      <c r="K4" s="874"/>
      <c r="L4" s="874"/>
      <c r="M4" s="874"/>
      <c r="N4" s="874"/>
      <c r="O4" s="874"/>
      <c r="P4" s="874"/>
      <c r="Q4" s="874"/>
      <c r="R4" s="874"/>
      <c r="S4" s="874"/>
      <c r="T4" s="874"/>
      <c r="U4" s="874"/>
      <c r="V4" s="879"/>
      <c r="W4" s="879"/>
      <c r="X4" s="879"/>
      <c r="Y4" s="879"/>
      <c r="Z4" s="879"/>
      <c r="AA4" s="879"/>
      <c r="AB4" s="879"/>
      <c r="AC4" s="879"/>
      <c r="AD4" s="879"/>
      <c r="AE4" s="879"/>
      <c r="AF4" s="879"/>
      <c r="AG4" s="881"/>
    </row>
    <row r="5" spans="1:35" ht="14.25" customHeight="1">
      <c r="A5" s="512"/>
      <c r="B5" s="46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4"/>
    </row>
    <row r="6" spans="1:35" ht="21.75" customHeight="1">
      <c r="A6" s="512"/>
      <c r="B6" s="861" t="s">
        <v>1070</v>
      </c>
      <c r="C6" s="861"/>
      <c r="D6" s="861"/>
      <c r="E6" s="861"/>
      <c r="F6" s="861"/>
      <c r="G6" s="861"/>
      <c r="H6" s="861"/>
      <c r="I6" s="861"/>
      <c r="J6" s="861"/>
      <c r="K6" s="861"/>
      <c r="L6" s="861"/>
      <c r="M6" s="861"/>
      <c r="N6" s="861"/>
      <c r="O6" s="861"/>
      <c r="P6" s="861"/>
      <c r="Q6" s="861"/>
      <c r="R6" s="861"/>
      <c r="S6" s="861"/>
      <c r="T6" s="861"/>
      <c r="U6" s="861"/>
      <c r="V6" s="861"/>
      <c r="W6" s="861"/>
      <c r="X6" s="861"/>
      <c r="Y6" s="861"/>
      <c r="Z6" s="861"/>
      <c r="AA6" s="861"/>
      <c r="AB6" s="861"/>
      <c r="AC6" s="861"/>
      <c r="AD6" s="861"/>
      <c r="AE6" s="861"/>
      <c r="AF6" s="861"/>
      <c r="AG6" s="514"/>
    </row>
    <row r="7" spans="1:35" ht="14.25" customHeight="1" thickBot="1">
      <c r="A7" s="512"/>
      <c r="B7" s="511"/>
      <c r="C7" s="862" t="s">
        <v>373</v>
      </c>
      <c r="D7" s="862"/>
      <c r="E7" s="862"/>
      <c r="F7" s="654"/>
      <c r="G7" s="863"/>
      <c r="H7" s="863"/>
      <c r="I7" s="864" t="s">
        <v>374</v>
      </c>
      <c r="J7" s="864"/>
      <c r="K7" s="864"/>
      <c r="L7" s="655"/>
      <c r="M7" s="865" t="s">
        <v>1072</v>
      </c>
      <c r="N7" s="865"/>
      <c r="O7" s="866" t="s">
        <v>1073</v>
      </c>
      <c r="P7" s="866"/>
      <c r="Q7" s="866"/>
      <c r="R7" s="866"/>
      <c r="S7" s="867" t="s">
        <v>1072</v>
      </c>
      <c r="T7" s="867"/>
      <c r="U7" s="868" t="s">
        <v>1074</v>
      </c>
      <c r="V7" s="868"/>
      <c r="W7" s="868"/>
      <c r="X7" s="868"/>
      <c r="Y7" s="868"/>
      <c r="Z7" s="656"/>
      <c r="AA7" s="656"/>
      <c r="AB7" s="656"/>
      <c r="AC7" s="656"/>
      <c r="AD7" s="656"/>
      <c r="AE7" s="656"/>
      <c r="AF7" s="609" t="s">
        <v>1061</v>
      </c>
      <c r="AG7" s="516"/>
    </row>
    <row r="8" spans="1:35" s="473" customFormat="1" ht="14.25" customHeight="1">
      <c r="A8" s="517"/>
      <c r="B8" s="610" t="s">
        <v>376</v>
      </c>
      <c r="C8" s="858" t="s">
        <v>377</v>
      </c>
      <c r="D8" s="859"/>
      <c r="E8" s="858" t="s">
        <v>378</v>
      </c>
      <c r="F8" s="859"/>
      <c r="G8" s="858" t="s">
        <v>379</v>
      </c>
      <c r="H8" s="859"/>
      <c r="I8" s="858" t="s">
        <v>380</v>
      </c>
      <c r="J8" s="859"/>
      <c r="K8" s="858" t="s">
        <v>381</v>
      </c>
      <c r="L8" s="859"/>
      <c r="M8" s="858" t="s">
        <v>382</v>
      </c>
      <c r="N8" s="859"/>
      <c r="O8" s="858" t="s">
        <v>383</v>
      </c>
      <c r="P8" s="860"/>
      <c r="Q8" s="611"/>
      <c r="R8" s="612" t="s">
        <v>376</v>
      </c>
      <c r="S8" s="858" t="s">
        <v>377</v>
      </c>
      <c r="T8" s="859"/>
      <c r="U8" s="858" t="s">
        <v>378</v>
      </c>
      <c r="V8" s="859"/>
      <c r="W8" s="858" t="s">
        <v>379</v>
      </c>
      <c r="X8" s="859"/>
      <c r="Y8" s="858" t="s">
        <v>380</v>
      </c>
      <c r="Z8" s="859"/>
      <c r="AA8" s="858" t="s">
        <v>381</v>
      </c>
      <c r="AB8" s="859"/>
      <c r="AC8" s="858" t="s">
        <v>382</v>
      </c>
      <c r="AD8" s="859"/>
      <c r="AE8" s="858" t="s">
        <v>383</v>
      </c>
      <c r="AF8" s="860"/>
      <c r="AG8" s="518"/>
    </row>
    <row r="9" spans="1:35" s="473" customFormat="1" ht="14.25" customHeight="1" thickBot="1">
      <c r="A9" s="517"/>
      <c r="B9" s="613"/>
      <c r="C9" s="855" t="s">
        <v>377</v>
      </c>
      <c r="D9" s="856"/>
      <c r="E9" s="855" t="s">
        <v>384</v>
      </c>
      <c r="F9" s="856"/>
      <c r="G9" s="855" t="s">
        <v>385</v>
      </c>
      <c r="H9" s="856"/>
      <c r="I9" s="855" t="s">
        <v>386</v>
      </c>
      <c r="J9" s="856"/>
      <c r="K9" s="855" t="s">
        <v>387</v>
      </c>
      <c r="L9" s="856"/>
      <c r="M9" s="855" t="s">
        <v>388</v>
      </c>
      <c r="N9" s="856"/>
      <c r="O9" s="855" t="s">
        <v>1155</v>
      </c>
      <c r="P9" s="857"/>
      <c r="Q9" s="611"/>
      <c r="R9" s="614"/>
      <c r="S9" s="855" t="s">
        <v>377</v>
      </c>
      <c r="T9" s="856"/>
      <c r="U9" s="855" t="s">
        <v>384</v>
      </c>
      <c r="V9" s="856"/>
      <c r="W9" s="855" t="s">
        <v>385</v>
      </c>
      <c r="X9" s="856"/>
      <c r="Y9" s="855" t="s">
        <v>386</v>
      </c>
      <c r="Z9" s="856"/>
      <c r="AA9" s="855" t="s">
        <v>387</v>
      </c>
      <c r="AB9" s="856"/>
      <c r="AC9" s="855" t="s">
        <v>388</v>
      </c>
      <c r="AD9" s="856"/>
      <c r="AE9" s="855" t="s">
        <v>389</v>
      </c>
      <c r="AF9" s="857"/>
      <c r="AG9" s="518"/>
    </row>
    <row r="10" spans="1:35" s="473" customFormat="1" ht="14.25" customHeight="1">
      <c r="A10" s="517"/>
      <c r="B10" s="615">
        <v>20</v>
      </c>
      <c r="C10" s="837" t="s">
        <v>1156</v>
      </c>
      <c r="D10" s="838"/>
      <c r="E10" s="813">
        <v>2</v>
      </c>
      <c r="F10" s="821"/>
      <c r="G10" s="819">
        <v>3</v>
      </c>
      <c r="H10" s="822"/>
      <c r="I10" s="811">
        <v>4</v>
      </c>
      <c r="J10" s="812"/>
      <c r="K10" s="811">
        <v>5</v>
      </c>
      <c r="L10" s="812"/>
      <c r="M10" s="811">
        <v>6</v>
      </c>
      <c r="N10" s="812"/>
      <c r="O10" s="832">
        <v>7</v>
      </c>
      <c r="P10" s="839"/>
      <c r="Q10" s="616"/>
      <c r="R10" s="617">
        <v>21</v>
      </c>
      <c r="S10" s="819"/>
      <c r="T10" s="822"/>
      <c r="U10" s="819"/>
      <c r="V10" s="822"/>
      <c r="W10" s="819"/>
      <c r="X10" s="822"/>
      <c r="Y10" s="811"/>
      <c r="Z10" s="812"/>
      <c r="AA10" s="811"/>
      <c r="AB10" s="812"/>
      <c r="AC10" s="811"/>
      <c r="AD10" s="812"/>
      <c r="AE10" s="829">
        <v>1</v>
      </c>
      <c r="AF10" s="830"/>
      <c r="AG10" s="518"/>
      <c r="AH10" s="500"/>
    </row>
    <row r="11" spans="1:35" s="473" customFormat="1" ht="14.25" customHeight="1">
      <c r="A11" s="517"/>
      <c r="B11" s="618" t="s">
        <v>1157</v>
      </c>
      <c r="C11" s="813">
        <v>8</v>
      </c>
      <c r="D11" s="821"/>
      <c r="E11" s="811">
        <v>9</v>
      </c>
      <c r="F11" s="812"/>
      <c r="G11" s="811">
        <v>10</v>
      </c>
      <c r="H11" s="812"/>
      <c r="I11" s="811">
        <v>11</v>
      </c>
      <c r="J11" s="812"/>
      <c r="K11" s="811">
        <v>12</v>
      </c>
      <c r="L11" s="812"/>
      <c r="M11" s="811">
        <v>13</v>
      </c>
      <c r="N11" s="812"/>
      <c r="O11" s="813">
        <v>14</v>
      </c>
      <c r="P11" s="814"/>
      <c r="Q11" s="616"/>
      <c r="R11" s="618" t="s">
        <v>1157</v>
      </c>
      <c r="S11" s="813">
        <v>2</v>
      </c>
      <c r="T11" s="821"/>
      <c r="U11" s="819">
        <v>3</v>
      </c>
      <c r="V11" s="822"/>
      <c r="W11" s="811">
        <v>4</v>
      </c>
      <c r="X11" s="812"/>
      <c r="Y11" s="811">
        <v>5</v>
      </c>
      <c r="Z11" s="812"/>
      <c r="AA11" s="811">
        <v>6</v>
      </c>
      <c r="AB11" s="812"/>
      <c r="AC11" s="811">
        <v>7</v>
      </c>
      <c r="AD11" s="812"/>
      <c r="AE11" s="813">
        <v>8</v>
      </c>
      <c r="AF11" s="814"/>
      <c r="AG11" s="518"/>
    </row>
    <row r="12" spans="1:35" s="473" customFormat="1" ht="14.25" customHeight="1">
      <c r="A12" s="517"/>
      <c r="B12" s="619">
        <v>1</v>
      </c>
      <c r="C12" s="813">
        <v>15</v>
      </c>
      <c r="D12" s="821"/>
      <c r="E12" s="811">
        <v>16</v>
      </c>
      <c r="F12" s="812"/>
      <c r="G12" s="811">
        <v>17</v>
      </c>
      <c r="H12" s="812"/>
      <c r="I12" s="811">
        <v>18</v>
      </c>
      <c r="J12" s="812"/>
      <c r="K12" s="811">
        <v>19</v>
      </c>
      <c r="L12" s="812"/>
      <c r="M12" s="811">
        <v>20</v>
      </c>
      <c r="N12" s="812"/>
      <c r="O12" s="813">
        <v>21</v>
      </c>
      <c r="P12" s="814"/>
      <c r="Q12" s="616"/>
      <c r="R12" s="620">
        <v>7</v>
      </c>
      <c r="S12" s="813">
        <v>9</v>
      </c>
      <c r="T12" s="821"/>
      <c r="U12" s="811">
        <v>10</v>
      </c>
      <c r="V12" s="812"/>
      <c r="W12" s="811">
        <v>11</v>
      </c>
      <c r="X12" s="812"/>
      <c r="Y12" s="811">
        <v>12</v>
      </c>
      <c r="Z12" s="812"/>
      <c r="AA12" s="811">
        <v>13</v>
      </c>
      <c r="AB12" s="812"/>
      <c r="AC12" s="811">
        <v>14</v>
      </c>
      <c r="AD12" s="812"/>
      <c r="AE12" s="813">
        <v>15</v>
      </c>
      <c r="AF12" s="814"/>
      <c r="AG12" s="518"/>
    </row>
    <row r="13" spans="1:35" s="473" customFormat="1" ht="14.25" customHeight="1">
      <c r="A13" s="517"/>
      <c r="B13" s="619" t="s">
        <v>390</v>
      </c>
      <c r="C13" s="813">
        <v>22</v>
      </c>
      <c r="D13" s="821"/>
      <c r="E13" s="811">
        <v>23</v>
      </c>
      <c r="F13" s="812"/>
      <c r="G13" s="811">
        <v>24</v>
      </c>
      <c r="H13" s="812"/>
      <c r="I13" s="811">
        <v>25</v>
      </c>
      <c r="J13" s="812"/>
      <c r="K13" s="811">
        <v>26</v>
      </c>
      <c r="L13" s="812"/>
      <c r="M13" s="813">
        <v>27</v>
      </c>
      <c r="N13" s="821"/>
      <c r="O13" s="837" t="s">
        <v>1158</v>
      </c>
      <c r="P13" s="838"/>
      <c r="Q13" s="616"/>
      <c r="R13" s="621" t="s">
        <v>1159</v>
      </c>
      <c r="S13" s="813">
        <v>16</v>
      </c>
      <c r="T13" s="821"/>
      <c r="U13" s="811">
        <v>17</v>
      </c>
      <c r="V13" s="812"/>
      <c r="W13" s="811">
        <v>18</v>
      </c>
      <c r="X13" s="812"/>
      <c r="Y13" s="819">
        <v>19</v>
      </c>
      <c r="Z13" s="822"/>
      <c r="AA13" s="811">
        <v>20</v>
      </c>
      <c r="AB13" s="812"/>
      <c r="AC13" s="811">
        <v>21</v>
      </c>
      <c r="AD13" s="812"/>
      <c r="AE13" s="813">
        <v>22</v>
      </c>
      <c r="AF13" s="814"/>
      <c r="AG13" s="518"/>
    </row>
    <row r="14" spans="1:35" s="473" customFormat="1" ht="14.25" customHeight="1">
      <c r="A14" s="517"/>
      <c r="B14" s="622">
        <v>19</v>
      </c>
      <c r="C14" s="837" t="s">
        <v>1160</v>
      </c>
      <c r="D14" s="838"/>
      <c r="E14" s="837" t="s">
        <v>1161</v>
      </c>
      <c r="F14" s="838"/>
      <c r="G14" s="813">
        <v>31</v>
      </c>
      <c r="H14" s="821"/>
      <c r="I14" s="811"/>
      <c r="J14" s="812"/>
      <c r="K14" s="811"/>
      <c r="L14" s="812"/>
      <c r="M14" s="811"/>
      <c r="N14" s="812"/>
      <c r="O14" s="811"/>
      <c r="P14" s="834"/>
      <c r="Q14" s="616"/>
      <c r="R14" s="623">
        <v>21</v>
      </c>
      <c r="S14" s="813">
        <v>23</v>
      </c>
      <c r="T14" s="821"/>
      <c r="U14" s="811">
        <v>24</v>
      </c>
      <c r="V14" s="812"/>
      <c r="W14" s="811">
        <v>25</v>
      </c>
      <c r="X14" s="812"/>
      <c r="Y14" s="819">
        <v>26</v>
      </c>
      <c r="Z14" s="822"/>
      <c r="AA14" s="819">
        <v>27</v>
      </c>
      <c r="AB14" s="822"/>
      <c r="AC14" s="811">
        <v>28</v>
      </c>
      <c r="AD14" s="812"/>
      <c r="AE14" s="813">
        <v>29</v>
      </c>
      <c r="AF14" s="814"/>
      <c r="AG14" s="518"/>
      <c r="AH14" s="500"/>
    </row>
    <row r="15" spans="1:35" s="473" customFormat="1" ht="14.25" customHeight="1" thickBot="1">
      <c r="A15" s="517"/>
      <c r="B15" s="618" t="s">
        <v>1122</v>
      </c>
      <c r="C15" s="835"/>
      <c r="D15" s="836"/>
      <c r="E15" s="808"/>
      <c r="F15" s="809"/>
      <c r="G15" s="808"/>
      <c r="H15" s="809"/>
      <c r="I15" s="808"/>
      <c r="J15" s="809"/>
      <c r="K15" s="808"/>
      <c r="L15" s="809"/>
      <c r="M15" s="808"/>
      <c r="N15" s="809"/>
      <c r="O15" s="808"/>
      <c r="P15" s="810"/>
      <c r="Q15" s="616"/>
      <c r="R15" s="618" t="s">
        <v>1122</v>
      </c>
      <c r="S15" s="817">
        <v>30</v>
      </c>
      <c r="T15" s="818"/>
      <c r="U15" s="808">
        <v>31</v>
      </c>
      <c r="V15" s="809"/>
      <c r="W15" s="808"/>
      <c r="X15" s="809"/>
      <c r="Y15" s="808"/>
      <c r="Z15" s="809"/>
      <c r="AA15" s="808"/>
      <c r="AB15" s="809"/>
      <c r="AC15" s="808"/>
      <c r="AD15" s="809"/>
      <c r="AE15" s="808"/>
      <c r="AF15" s="810"/>
      <c r="AG15" s="518"/>
    </row>
    <row r="16" spans="1:35" s="473" customFormat="1" ht="14.25" customHeight="1">
      <c r="A16" s="517"/>
      <c r="B16" s="624">
        <v>18</v>
      </c>
      <c r="C16" s="832"/>
      <c r="D16" s="833"/>
      <c r="E16" s="832"/>
      <c r="F16" s="833"/>
      <c r="G16" s="832"/>
      <c r="H16" s="833"/>
      <c r="I16" s="813">
        <v>1</v>
      </c>
      <c r="J16" s="821"/>
      <c r="K16" s="813">
        <v>2</v>
      </c>
      <c r="L16" s="821"/>
      <c r="M16" s="813">
        <v>3</v>
      </c>
      <c r="N16" s="821"/>
      <c r="O16" s="829">
        <v>4</v>
      </c>
      <c r="P16" s="830"/>
      <c r="Q16" s="616"/>
      <c r="R16" s="615">
        <v>21</v>
      </c>
      <c r="S16" s="832"/>
      <c r="T16" s="833"/>
      <c r="U16" s="832"/>
      <c r="V16" s="833"/>
      <c r="W16" s="832">
        <v>1</v>
      </c>
      <c r="X16" s="833"/>
      <c r="Y16" s="832">
        <v>2</v>
      </c>
      <c r="Z16" s="833"/>
      <c r="AA16" s="832">
        <v>3</v>
      </c>
      <c r="AB16" s="833"/>
      <c r="AC16" s="832">
        <v>4</v>
      </c>
      <c r="AD16" s="833"/>
      <c r="AE16" s="829">
        <v>5</v>
      </c>
      <c r="AF16" s="830"/>
      <c r="AG16" s="518"/>
    </row>
    <row r="17" spans="1:35" s="473" customFormat="1" ht="14.25" customHeight="1">
      <c r="A17" s="517"/>
      <c r="B17" s="618" t="s">
        <v>1157</v>
      </c>
      <c r="C17" s="811">
        <v>5</v>
      </c>
      <c r="D17" s="812"/>
      <c r="E17" s="811">
        <v>6</v>
      </c>
      <c r="F17" s="812"/>
      <c r="G17" s="811">
        <v>7</v>
      </c>
      <c r="H17" s="812"/>
      <c r="I17" s="811">
        <v>8</v>
      </c>
      <c r="J17" s="812"/>
      <c r="K17" s="811">
        <v>9</v>
      </c>
      <c r="L17" s="812"/>
      <c r="M17" s="811">
        <v>10</v>
      </c>
      <c r="N17" s="812"/>
      <c r="O17" s="853" t="s">
        <v>1162</v>
      </c>
      <c r="P17" s="854"/>
      <c r="Q17" s="616"/>
      <c r="R17" s="618" t="s">
        <v>1157</v>
      </c>
      <c r="S17" s="813">
        <v>6</v>
      </c>
      <c r="T17" s="821"/>
      <c r="U17" s="811">
        <v>7</v>
      </c>
      <c r="V17" s="812"/>
      <c r="W17" s="811">
        <v>8</v>
      </c>
      <c r="X17" s="812"/>
      <c r="Y17" s="811">
        <v>9</v>
      </c>
      <c r="Z17" s="812"/>
      <c r="AA17" s="811">
        <v>10</v>
      </c>
      <c r="AB17" s="812"/>
      <c r="AC17" s="811">
        <v>11</v>
      </c>
      <c r="AD17" s="812"/>
      <c r="AE17" s="813">
        <v>12</v>
      </c>
      <c r="AF17" s="814"/>
      <c r="AG17" s="518"/>
    </row>
    <row r="18" spans="1:35" s="473" customFormat="1" ht="14.25" customHeight="1">
      <c r="A18" s="517"/>
      <c r="B18" s="625">
        <v>2</v>
      </c>
      <c r="C18" s="813">
        <v>12</v>
      </c>
      <c r="D18" s="821"/>
      <c r="E18" s="819">
        <v>13</v>
      </c>
      <c r="F18" s="822"/>
      <c r="G18" s="819">
        <v>14</v>
      </c>
      <c r="H18" s="822"/>
      <c r="I18" s="819">
        <v>15</v>
      </c>
      <c r="J18" s="822"/>
      <c r="K18" s="819">
        <v>16</v>
      </c>
      <c r="L18" s="822"/>
      <c r="M18" s="819">
        <v>17</v>
      </c>
      <c r="N18" s="822"/>
      <c r="O18" s="853">
        <v>18</v>
      </c>
      <c r="P18" s="854"/>
      <c r="Q18" s="616"/>
      <c r="R18" s="626">
        <v>8</v>
      </c>
      <c r="S18" s="813">
        <v>13</v>
      </c>
      <c r="T18" s="821"/>
      <c r="U18" s="813">
        <v>14</v>
      </c>
      <c r="V18" s="821"/>
      <c r="W18" s="811">
        <v>15</v>
      </c>
      <c r="X18" s="812"/>
      <c r="Y18" s="811">
        <v>16</v>
      </c>
      <c r="Z18" s="812"/>
      <c r="AA18" s="811">
        <v>17</v>
      </c>
      <c r="AB18" s="812"/>
      <c r="AC18" s="811">
        <v>18</v>
      </c>
      <c r="AD18" s="812"/>
      <c r="AE18" s="850">
        <v>19</v>
      </c>
      <c r="AF18" s="814"/>
      <c r="AG18" s="518"/>
    </row>
    <row r="19" spans="1:35" s="473" customFormat="1" ht="14.25" customHeight="1">
      <c r="A19" s="517"/>
      <c r="B19" s="625" t="s">
        <v>1159</v>
      </c>
      <c r="C19" s="813">
        <v>19</v>
      </c>
      <c r="D19" s="821"/>
      <c r="E19" s="819">
        <v>20</v>
      </c>
      <c r="F19" s="822"/>
      <c r="G19" s="819">
        <v>21</v>
      </c>
      <c r="H19" s="822"/>
      <c r="I19" s="819">
        <v>22</v>
      </c>
      <c r="J19" s="822"/>
      <c r="K19" s="819">
        <v>23</v>
      </c>
      <c r="L19" s="822"/>
      <c r="M19" s="819">
        <v>24</v>
      </c>
      <c r="N19" s="822"/>
      <c r="O19" s="851">
        <v>25</v>
      </c>
      <c r="P19" s="852"/>
      <c r="Q19" s="616"/>
      <c r="R19" s="627" t="s">
        <v>1159</v>
      </c>
      <c r="S19" s="813">
        <v>20</v>
      </c>
      <c r="T19" s="821"/>
      <c r="U19" s="811">
        <v>21</v>
      </c>
      <c r="V19" s="812"/>
      <c r="W19" s="811">
        <v>22</v>
      </c>
      <c r="X19" s="812"/>
      <c r="Y19" s="811">
        <v>23</v>
      </c>
      <c r="Z19" s="812"/>
      <c r="AA19" s="811">
        <v>24</v>
      </c>
      <c r="AB19" s="812"/>
      <c r="AC19" s="811">
        <v>25</v>
      </c>
      <c r="AD19" s="812"/>
      <c r="AE19" s="813">
        <v>26</v>
      </c>
      <c r="AF19" s="814"/>
      <c r="AG19" s="518"/>
    </row>
    <row r="20" spans="1:35" s="473" customFormat="1" ht="14.25" customHeight="1">
      <c r="A20" s="517"/>
      <c r="B20" s="628">
        <v>19</v>
      </c>
      <c r="C20" s="813">
        <v>26</v>
      </c>
      <c r="D20" s="821"/>
      <c r="E20" s="819">
        <v>27</v>
      </c>
      <c r="F20" s="822"/>
      <c r="G20" s="811">
        <v>28</v>
      </c>
      <c r="H20" s="812"/>
      <c r="I20" s="811"/>
      <c r="J20" s="812"/>
      <c r="K20" s="811"/>
      <c r="L20" s="812"/>
      <c r="M20" s="811"/>
      <c r="N20" s="812"/>
      <c r="O20" s="811"/>
      <c r="P20" s="834"/>
      <c r="Q20" s="616"/>
      <c r="R20" s="622">
        <v>22</v>
      </c>
      <c r="S20" s="813">
        <v>27</v>
      </c>
      <c r="T20" s="821"/>
      <c r="U20" s="811">
        <v>28</v>
      </c>
      <c r="V20" s="812"/>
      <c r="W20" s="811">
        <v>29</v>
      </c>
      <c r="X20" s="812"/>
      <c r="Y20" s="811">
        <v>30</v>
      </c>
      <c r="Z20" s="812"/>
      <c r="AA20" s="811">
        <v>31</v>
      </c>
      <c r="AB20" s="812"/>
      <c r="AC20" s="811"/>
      <c r="AD20" s="812"/>
      <c r="AE20" s="811"/>
      <c r="AF20" s="834"/>
      <c r="AG20" s="518"/>
    </row>
    <row r="21" spans="1:35" s="473" customFormat="1" ht="14.25" customHeight="1" thickBot="1">
      <c r="A21" s="517"/>
      <c r="B21" s="618" t="s">
        <v>1122</v>
      </c>
      <c r="C21" s="815"/>
      <c r="D21" s="816"/>
      <c r="E21" s="808"/>
      <c r="F21" s="809"/>
      <c r="G21" s="808"/>
      <c r="H21" s="809"/>
      <c r="I21" s="808"/>
      <c r="J21" s="809"/>
      <c r="K21" s="808"/>
      <c r="L21" s="809"/>
      <c r="M21" s="808"/>
      <c r="N21" s="809"/>
      <c r="O21" s="808"/>
      <c r="P21" s="810"/>
      <c r="Q21" s="629"/>
      <c r="R21" s="630" t="s">
        <v>1122</v>
      </c>
      <c r="S21" s="815"/>
      <c r="T21" s="816"/>
      <c r="U21" s="808"/>
      <c r="V21" s="809"/>
      <c r="W21" s="808"/>
      <c r="X21" s="809"/>
      <c r="Y21" s="808"/>
      <c r="Z21" s="809"/>
      <c r="AA21" s="808"/>
      <c r="AB21" s="809"/>
      <c r="AC21" s="808"/>
      <c r="AD21" s="809"/>
      <c r="AE21" s="808"/>
      <c r="AF21" s="810"/>
      <c r="AG21" s="518"/>
    </row>
    <row r="22" spans="1:35" s="473" customFormat="1" ht="14.25" customHeight="1">
      <c r="A22" s="517"/>
      <c r="B22" s="624">
        <v>21</v>
      </c>
      <c r="C22" s="832"/>
      <c r="D22" s="833"/>
      <c r="E22" s="832"/>
      <c r="F22" s="833"/>
      <c r="G22" s="832"/>
      <c r="H22" s="833"/>
      <c r="I22" s="832">
        <v>1</v>
      </c>
      <c r="J22" s="833"/>
      <c r="K22" s="832">
        <v>2</v>
      </c>
      <c r="L22" s="833"/>
      <c r="M22" s="832">
        <v>3</v>
      </c>
      <c r="N22" s="833"/>
      <c r="O22" s="829">
        <v>4</v>
      </c>
      <c r="P22" s="830"/>
      <c r="Q22" s="616"/>
      <c r="R22" s="631">
        <v>23</v>
      </c>
      <c r="S22" s="827"/>
      <c r="T22" s="831"/>
      <c r="U22" s="832"/>
      <c r="V22" s="833"/>
      <c r="W22" s="827"/>
      <c r="X22" s="828"/>
      <c r="Y22" s="827"/>
      <c r="Z22" s="828"/>
      <c r="AA22" s="827"/>
      <c r="AB22" s="828"/>
      <c r="AC22" s="827">
        <v>1</v>
      </c>
      <c r="AD22" s="828"/>
      <c r="AE22" s="829">
        <v>2</v>
      </c>
      <c r="AF22" s="830"/>
      <c r="AG22" s="518"/>
    </row>
    <row r="23" spans="1:35" s="473" customFormat="1" ht="14.25" customHeight="1">
      <c r="A23" s="517"/>
      <c r="B23" s="618" t="s">
        <v>1157</v>
      </c>
      <c r="C23" s="813">
        <v>5</v>
      </c>
      <c r="D23" s="821"/>
      <c r="E23" s="811">
        <v>6</v>
      </c>
      <c r="F23" s="812"/>
      <c r="G23" s="811">
        <v>7</v>
      </c>
      <c r="H23" s="812"/>
      <c r="I23" s="811">
        <v>8</v>
      </c>
      <c r="J23" s="812"/>
      <c r="K23" s="811">
        <v>9</v>
      </c>
      <c r="L23" s="812"/>
      <c r="M23" s="811">
        <v>10</v>
      </c>
      <c r="N23" s="812"/>
      <c r="O23" s="813">
        <v>11</v>
      </c>
      <c r="P23" s="814"/>
      <c r="Q23" s="616"/>
      <c r="R23" s="618" t="s">
        <v>1157</v>
      </c>
      <c r="S23" s="813">
        <v>3</v>
      </c>
      <c r="T23" s="821"/>
      <c r="U23" s="811">
        <v>4</v>
      </c>
      <c r="V23" s="812"/>
      <c r="W23" s="811">
        <v>5</v>
      </c>
      <c r="X23" s="812"/>
      <c r="Y23" s="811">
        <v>6</v>
      </c>
      <c r="Z23" s="812"/>
      <c r="AA23" s="811">
        <v>7</v>
      </c>
      <c r="AB23" s="812"/>
      <c r="AC23" s="811">
        <v>8</v>
      </c>
      <c r="AD23" s="812"/>
      <c r="AE23" s="813">
        <v>9</v>
      </c>
      <c r="AF23" s="814"/>
      <c r="AG23" s="518"/>
    </row>
    <row r="24" spans="1:35" s="473" customFormat="1" ht="14.25" customHeight="1">
      <c r="A24" s="517"/>
      <c r="B24" s="625">
        <v>3</v>
      </c>
      <c r="C24" s="813">
        <v>12</v>
      </c>
      <c r="D24" s="821"/>
      <c r="E24" s="811">
        <v>13</v>
      </c>
      <c r="F24" s="812"/>
      <c r="G24" s="811">
        <v>14</v>
      </c>
      <c r="H24" s="812"/>
      <c r="I24" s="811">
        <v>15</v>
      </c>
      <c r="J24" s="812"/>
      <c r="K24" s="811">
        <v>16</v>
      </c>
      <c r="L24" s="812"/>
      <c r="M24" s="811">
        <v>17</v>
      </c>
      <c r="N24" s="812"/>
      <c r="O24" s="813">
        <v>18</v>
      </c>
      <c r="P24" s="814"/>
      <c r="Q24" s="616"/>
      <c r="R24" s="620">
        <v>9</v>
      </c>
      <c r="S24" s="813">
        <v>10</v>
      </c>
      <c r="T24" s="821"/>
      <c r="U24" s="811">
        <v>11</v>
      </c>
      <c r="V24" s="812"/>
      <c r="W24" s="811">
        <v>12</v>
      </c>
      <c r="X24" s="812"/>
      <c r="Y24" s="811">
        <v>13</v>
      </c>
      <c r="Z24" s="812"/>
      <c r="AA24" s="811">
        <v>14</v>
      </c>
      <c r="AB24" s="812"/>
      <c r="AC24" s="811">
        <v>15</v>
      </c>
      <c r="AD24" s="812"/>
      <c r="AE24" s="813">
        <v>16</v>
      </c>
      <c r="AF24" s="814"/>
      <c r="AG24" s="518"/>
    </row>
    <row r="25" spans="1:35" s="473" customFormat="1" ht="14.25" customHeight="1">
      <c r="A25" s="517"/>
      <c r="B25" s="625" t="s">
        <v>1159</v>
      </c>
      <c r="C25" s="813">
        <v>19</v>
      </c>
      <c r="D25" s="821"/>
      <c r="E25" s="811">
        <v>20</v>
      </c>
      <c r="F25" s="812"/>
      <c r="G25" s="811">
        <v>21</v>
      </c>
      <c r="H25" s="812"/>
      <c r="I25" s="811">
        <v>22</v>
      </c>
      <c r="J25" s="812"/>
      <c r="K25" s="811">
        <v>23</v>
      </c>
      <c r="L25" s="812"/>
      <c r="M25" s="811">
        <v>24</v>
      </c>
      <c r="N25" s="812"/>
      <c r="O25" s="813">
        <v>25</v>
      </c>
      <c r="P25" s="814"/>
      <c r="Q25" s="616"/>
      <c r="R25" s="632" t="s">
        <v>1159</v>
      </c>
      <c r="S25" s="813">
        <v>17</v>
      </c>
      <c r="T25" s="821"/>
      <c r="U25" s="811">
        <v>18</v>
      </c>
      <c r="V25" s="812"/>
      <c r="W25" s="811">
        <v>19</v>
      </c>
      <c r="X25" s="812"/>
      <c r="Y25" s="811">
        <v>20</v>
      </c>
      <c r="Z25" s="812"/>
      <c r="AA25" s="811">
        <v>21</v>
      </c>
      <c r="AB25" s="812"/>
      <c r="AC25" s="811">
        <v>22</v>
      </c>
      <c r="AD25" s="812"/>
      <c r="AE25" s="813">
        <v>23</v>
      </c>
      <c r="AF25" s="814"/>
      <c r="AG25" s="518"/>
    </row>
    <row r="26" spans="1:35" s="473" customFormat="1" ht="14.25" customHeight="1">
      <c r="A26" s="517"/>
      <c r="B26" s="628">
        <v>23</v>
      </c>
      <c r="C26" s="813">
        <v>26</v>
      </c>
      <c r="D26" s="821"/>
      <c r="E26" s="819">
        <v>27</v>
      </c>
      <c r="F26" s="822"/>
      <c r="G26" s="819">
        <v>28</v>
      </c>
      <c r="H26" s="822"/>
      <c r="I26" s="811">
        <v>29</v>
      </c>
      <c r="J26" s="812"/>
      <c r="K26" s="811">
        <v>30</v>
      </c>
      <c r="L26" s="812"/>
      <c r="M26" s="811">
        <v>31</v>
      </c>
      <c r="N26" s="812"/>
      <c r="O26" s="811"/>
      <c r="P26" s="834"/>
      <c r="Q26" s="616"/>
      <c r="R26" s="623">
        <v>21</v>
      </c>
      <c r="S26" s="813">
        <v>24</v>
      </c>
      <c r="T26" s="821"/>
      <c r="U26" s="811">
        <v>25</v>
      </c>
      <c r="V26" s="812"/>
      <c r="W26" s="811">
        <v>26</v>
      </c>
      <c r="X26" s="812"/>
      <c r="Y26" s="811">
        <v>27</v>
      </c>
      <c r="Z26" s="812"/>
      <c r="AA26" s="811">
        <v>28</v>
      </c>
      <c r="AB26" s="812"/>
      <c r="AC26" s="811">
        <v>29</v>
      </c>
      <c r="AD26" s="812"/>
      <c r="AE26" s="813">
        <v>30</v>
      </c>
      <c r="AF26" s="814"/>
      <c r="AG26" s="518"/>
    </row>
    <row r="27" spans="1:35" s="473" customFormat="1" ht="14.25" customHeight="1" thickBot="1">
      <c r="A27" s="517"/>
      <c r="B27" s="618" t="s">
        <v>1122</v>
      </c>
      <c r="C27" s="835"/>
      <c r="D27" s="836"/>
      <c r="E27" s="835"/>
      <c r="F27" s="836"/>
      <c r="G27" s="808"/>
      <c r="H27" s="809"/>
      <c r="I27" s="808"/>
      <c r="J27" s="809"/>
      <c r="K27" s="808"/>
      <c r="L27" s="809"/>
      <c r="M27" s="808"/>
      <c r="N27" s="809"/>
      <c r="O27" s="808"/>
      <c r="P27" s="810"/>
      <c r="Q27" s="629"/>
      <c r="R27" s="618" t="s">
        <v>1122</v>
      </c>
      <c r="S27" s="808"/>
      <c r="T27" s="809"/>
      <c r="U27" s="808"/>
      <c r="V27" s="809"/>
      <c r="W27" s="808"/>
      <c r="X27" s="809"/>
      <c r="Y27" s="808"/>
      <c r="Z27" s="809"/>
      <c r="AA27" s="808"/>
      <c r="AB27" s="809"/>
      <c r="AC27" s="808"/>
      <c r="AD27" s="809"/>
      <c r="AE27" s="808"/>
      <c r="AF27" s="810"/>
      <c r="AG27" s="518"/>
    </row>
    <row r="28" spans="1:35" s="473" customFormat="1" ht="14.25" customHeight="1">
      <c r="A28" s="517"/>
      <c r="B28" s="624">
        <v>22</v>
      </c>
      <c r="C28" s="848"/>
      <c r="D28" s="849"/>
      <c r="E28" s="832"/>
      <c r="F28" s="833"/>
      <c r="G28" s="827"/>
      <c r="H28" s="828"/>
      <c r="I28" s="827"/>
      <c r="J28" s="828"/>
      <c r="K28" s="827"/>
      <c r="L28" s="828"/>
      <c r="M28" s="827"/>
      <c r="N28" s="828"/>
      <c r="O28" s="811">
        <v>1</v>
      </c>
      <c r="P28" s="834"/>
      <c r="Q28" s="616"/>
      <c r="R28" s="617">
        <v>16</v>
      </c>
      <c r="S28" s="837" t="s">
        <v>1163</v>
      </c>
      <c r="T28" s="838"/>
      <c r="U28" s="837" t="s">
        <v>1164</v>
      </c>
      <c r="V28" s="838"/>
      <c r="W28" s="846" t="s">
        <v>1165</v>
      </c>
      <c r="X28" s="838"/>
      <c r="Y28" s="847" t="s">
        <v>1166</v>
      </c>
      <c r="Z28" s="838"/>
      <c r="AA28" s="813">
        <v>5</v>
      </c>
      <c r="AB28" s="821"/>
      <c r="AC28" s="813">
        <v>6</v>
      </c>
      <c r="AD28" s="821"/>
      <c r="AE28" s="829">
        <v>7</v>
      </c>
      <c r="AF28" s="830"/>
      <c r="AG28" s="518"/>
      <c r="AI28" s="658"/>
    </row>
    <row r="29" spans="1:35" s="473" customFormat="1" ht="14.25" customHeight="1">
      <c r="A29" s="517"/>
      <c r="B29" s="618" t="s">
        <v>1157</v>
      </c>
      <c r="C29" s="813">
        <v>2</v>
      </c>
      <c r="D29" s="821"/>
      <c r="E29" s="813">
        <v>3</v>
      </c>
      <c r="F29" s="821"/>
      <c r="G29" s="837" t="s">
        <v>1167</v>
      </c>
      <c r="H29" s="838"/>
      <c r="I29" s="811">
        <v>5</v>
      </c>
      <c r="J29" s="812"/>
      <c r="K29" s="811">
        <v>6</v>
      </c>
      <c r="L29" s="812"/>
      <c r="M29" s="811">
        <v>7</v>
      </c>
      <c r="N29" s="812"/>
      <c r="O29" s="811">
        <v>8</v>
      </c>
      <c r="P29" s="834"/>
      <c r="Q29" s="616"/>
      <c r="R29" s="618" t="s">
        <v>1157</v>
      </c>
      <c r="S29" s="811">
        <v>8</v>
      </c>
      <c r="T29" s="812"/>
      <c r="U29" s="811">
        <v>9</v>
      </c>
      <c r="V29" s="812"/>
      <c r="W29" s="811">
        <v>10</v>
      </c>
      <c r="X29" s="812"/>
      <c r="Y29" s="811">
        <v>11</v>
      </c>
      <c r="Z29" s="812"/>
      <c r="AA29" s="811">
        <v>12</v>
      </c>
      <c r="AB29" s="812"/>
      <c r="AC29" s="811">
        <v>13</v>
      </c>
      <c r="AD29" s="812"/>
      <c r="AE29" s="813">
        <v>14</v>
      </c>
      <c r="AF29" s="814"/>
      <c r="AG29" s="518"/>
    </row>
    <row r="30" spans="1:35" s="473" customFormat="1" ht="14.25" customHeight="1">
      <c r="A30" s="517"/>
      <c r="B30" s="625">
        <v>4</v>
      </c>
      <c r="C30" s="813">
        <v>9</v>
      </c>
      <c r="D30" s="821"/>
      <c r="E30" s="811">
        <v>10</v>
      </c>
      <c r="F30" s="812"/>
      <c r="G30" s="811">
        <v>11</v>
      </c>
      <c r="H30" s="812"/>
      <c r="I30" s="811">
        <v>12</v>
      </c>
      <c r="J30" s="812"/>
      <c r="K30" s="811">
        <v>13</v>
      </c>
      <c r="L30" s="812"/>
      <c r="M30" s="811">
        <v>14</v>
      </c>
      <c r="N30" s="812"/>
      <c r="O30" s="813">
        <v>15</v>
      </c>
      <c r="P30" s="814"/>
      <c r="Q30" s="616"/>
      <c r="R30" s="620">
        <v>10</v>
      </c>
      <c r="S30" s="813">
        <v>15</v>
      </c>
      <c r="T30" s="821"/>
      <c r="U30" s="811">
        <v>16</v>
      </c>
      <c r="V30" s="812"/>
      <c r="W30" s="811">
        <v>17</v>
      </c>
      <c r="X30" s="812"/>
      <c r="Y30" s="811">
        <v>18</v>
      </c>
      <c r="Z30" s="812"/>
      <c r="AA30" s="811">
        <v>19</v>
      </c>
      <c r="AB30" s="812"/>
      <c r="AC30" s="811">
        <v>20</v>
      </c>
      <c r="AD30" s="812"/>
      <c r="AE30" s="813">
        <v>21</v>
      </c>
      <c r="AF30" s="814"/>
      <c r="AG30" s="518"/>
    </row>
    <row r="31" spans="1:35" s="473" customFormat="1" ht="14.25" customHeight="1">
      <c r="A31" s="517"/>
      <c r="B31" s="625" t="s">
        <v>1159</v>
      </c>
      <c r="C31" s="813">
        <v>16</v>
      </c>
      <c r="D31" s="821"/>
      <c r="E31" s="811">
        <v>17</v>
      </c>
      <c r="F31" s="812"/>
      <c r="G31" s="811">
        <v>18</v>
      </c>
      <c r="H31" s="812"/>
      <c r="I31" s="811">
        <v>19</v>
      </c>
      <c r="J31" s="812"/>
      <c r="K31" s="811">
        <v>20</v>
      </c>
      <c r="L31" s="812"/>
      <c r="M31" s="811">
        <v>21</v>
      </c>
      <c r="N31" s="812"/>
      <c r="O31" s="813">
        <v>22</v>
      </c>
      <c r="P31" s="814"/>
      <c r="Q31" s="616"/>
      <c r="R31" s="632" t="s">
        <v>1159</v>
      </c>
      <c r="S31" s="813">
        <v>22</v>
      </c>
      <c r="T31" s="821"/>
      <c r="U31" s="811">
        <v>23</v>
      </c>
      <c r="V31" s="812"/>
      <c r="W31" s="811">
        <v>24</v>
      </c>
      <c r="X31" s="812"/>
      <c r="Y31" s="811">
        <v>25</v>
      </c>
      <c r="Z31" s="812"/>
      <c r="AA31" s="811">
        <v>26</v>
      </c>
      <c r="AB31" s="812"/>
      <c r="AC31" s="811">
        <v>27</v>
      </c>
      <c r="AD31" s="812"/>
      <c r="AE31" s="813">
        <v>28</v>
      </c>
      <c r="AF31" s="814"/>
      <c r="AG31" s="518"/>
    </row>
    <row r="32" spans="1:35" s="473" customFormat="1" ht="14.25" customHeight="1">
      <c r="A32" s="517"/>
      <c r="B32" s="628">
        <v>20</v>
      </c>
      <c r="C32" s="813">
        <v>23</v>
      </c>
      <c r="D32" s="821"/>
      <c r="E32" s="811">
        <v>24</v>
      </c>
      <c r="F32" s="812"/>
      <c r="G32" s="811">
        <v>25</v>
      </c>
      <c r="H32" s="812"/>
      <c r="I32" s="811">
        <v>26</v>
      </c>
      <c r="J32" s="812"/>
      <c r="K32" s="811">
        <v>27</v>
      </c>
      <c r="L32" s="812"/>
      <c r="M32" s="845">
        <v>28</v>
      </c>
      <c r="N32" s="812"/>
      <c r="O32" s="813">
        <v>29</v>
      </c>
      <c r="P32" s="814"/>
      <c r="Q32" s="633"/>
      <c r="R32" s="623">
        <v>18</v>
      </c>
      <c r="S32" s="813">
        <v>29</v>
      </c>
      <c r="T32" s="821"/>
      <c r="U32" s="811">
        <v>30</v>
      </c>
      <c r="V32" s="812"/>
      <c r="W32" s="811">
        <v>31</v>
      </c>
      <c r="X32" s="812"/>
      <c r="Y32" s="811"/>
      <c r="Z32" s="812"/>
      <c r="AA32" s="811"/>
      <c r="AB32" s="812"/>
      <c r="AC32" s="811"/>
      <c r="AD32" s="812"/>
      <c r="AE32" s="811"/>
      <c r="AF32" s="834"/>
      <c r="AG32" s="518"/>
    </row>
    <row r="33" spans="1:33" s="473" customFormat="1" ht="14.25" customHeight="1" thickBot="1">
      <c r="A33" s="517"/>
      <c r="B33" s="618" t="s">
        <v>1122</v>
      </c>
      <c r="C33" s="817">
        <v>30</v>
      </c>
      <c r="D33" s="818"/>
      <c r="E33" s="808"/>
      <c r="F33" s="809"/>
      <c r="G33" s="808"/>
      <c r="H33" s="809"/>
      <c r="I33" s="808"/>
      <c r="J33" s="809"/>
      <c r="K33" s="808"/>
      <c r="L33" s="809"/>
      <c r="M33" s="808"/>
      <c r="N33" s="809"/>
      <c r="O33" s="808"/>
      <c r="P33" s="810"/>
      <c r="Q33" s="629"/>
      <c r="R33" s="618" t="s">
        <v>1122</v>
      </c>
      <c r="S33" s="808"/>
      <c r="T33" s="809"/>
      <c r="U33" s="842"/>
      <c r="V33" s="843"/>
      <c r="W33" s="842"/>
      <c r="X33" s="843"/>
      <c r="Y33" s="842"/>
      <c r="Z33" s="843"/>
      <c r="AA33" s="842"/>
      <c r="AB33" s="843"/>
      <c r="AC33" s="842"/>
      <c r="AD33" s="843"/>
      <c r="AE33" s="842"/>
      <c r="AF33" s="844"/>
      <c r="AG33" s="518"/>
    </row>
    <row r="34" spans="1:33" s="473" customFormat="1" ht="14.25" customHeight="1">
      <c r="A34" s="517"/>
      <c r="B34" s="624">
        <v>21</v>
      </c>
      <c r="C34" s="811"/>
      <c r="D34" s="812"/>
      <c r="E34" s="840" t="s">
        <v>1168</v>
      </c>
      <c r="F34" s="841"/>
      <c r="G34" s="811">
        <v>2</v>
      </c>
      <c r="H34" s="812"/>
      <c r="I34" s="832">
        <v>3</v>
      </c>
      <c r="J34" s="833"/>
      <c r="K34" s="832">
        <v>4</v>
      </c>
      <c r="L34" s="833"/>
      <c r="M34" s="827">
        <v>5</v>
      </c>
      <c r="N34" s="828"/>
      <c r="O34" s="832">
        <v>6</v>
      </c>
      <c r="P34" s="839"/>
      <c r="Q34" s="616"/>
      <c r="R34" s="617">
        <v>23</v>
      </c>
      <c r="S34" s="832"/>
      <c r="T34" s="833"/>
      <c r="U34" s="832"/>
      <c r="V34" s="833"/>
      <c r="W34" s="832"/>
      <c r="X34" s="833"/>
      <c r="Y34" s="832">
        <v>1</v>
      </c>
      <c r="Z34" s="833"/>
      <c r="AA34" s="832">
        <v>2</v>
      </c>
      <c r="AB34" s="833"/>
      <c r="AC34" s="832">
        <v>3</v>
      </c>
      <c r="AD34" s="833"/>
      <c r="AE34" s="829">
        <v>4</v>
      </c>
      <c r="AF34" s="830"/>
      <c r="AG34" s="518"/>
    </row>
    <row r="35" spans="1:33" s="473" customFormat="1" ht="14.25" customHeight="1">
      <c r="A35" s="517"/>
      <c r="B35" s="618" t="s">
        <v>1157</v>
      </c>
      <c r="C35" s="813">
        <v>7</v>
      </c>
      <c r="D35" s="821"/>
      <c r="E35" s="811">
        <v>8</v>
      </c>
      <c r="F35" s="812"/>
      <c r="G35" s="811">
        <v>9</v>
      </c>
      <c r="H35" s="812"/>
      <c r="I35" s="811">
        <v>10</v>
      </c>
      <c r="J35" s="812"/>
      <c r="K35" s="811">
        <v>11</v>
      </c>
      <c r="L35" s="812"/>
      <c r="M35" s="811">
        <v>12</v>
      </c>
      <c r="N35" s="812"/>
      <c r="O35" s="813">
        <v>13</v>
      </c>
      <c r="P35" s="814"/>
      <c r="Q35" s="616"/>
      <c r="R35" s="618" t="s">
        <v>1157</v>
      </c>
      <c r="S35" s="813">
        <v>5</v>
      </c>
      <c r="T35" s="821"/>
      <c r="U35" s="811">
        <v>6</v>
      </c>
      <c r="V35" s="812"/>
      <c r="W35" s="811">
        <v>7</v>
      </c>
      <c r="X35" s="812"/>
      <c r="Y35" s="811">
        <v>8</v>
      </c>
      <c r="Z35" s="812"/>
      <c r="AA35" s="811">
        <v>9</v>
      </c>
      <c r="AB35" s="812"/>
      <c r="AC35" s="811">
        <v>10</v>
      </c>
      <c r="AD35" s="812"/>
      <c r="AE35" s="813">
        <v>11</v>
      </c>
      <c r="AF35" s="814"/>
      <c r="AG35" s="518"/>
    </row>
    <row r="36" spans="1:33" s="473" customFormat="1" ht="14.25" customHeight="1">
      <c r="A36" s="517"/>
      <c r="B36" s="625">
        <v>5</v>
      </c>
      <c r="C36" s="813">
        <v>14</v>
      </c>
      <c r="D36" s="821"/>
      <c r="E36" s="811">
        <v>15</v>
      </c>
      <c r="F36" s="812"/>
      <c r="G36" s="811">
        <v>16</v>
      </c>
      <c r="H36" s="812"/>
      <c r="I36" s="811">
        <v>17</v>
      </c>
      <c r="J36" s="812"/>
      <c r="K36" s="811">
        <v>18</v>
      </c>
      <c r="L36" s="812"/>
      <c r="M36" s="811">
        <v>19</v>
      </c>
      <c r="N36" s="812"/>
      <c r="O36" s="813">
        <v>20</v>
      </c>
      <c r="P36" s="814"/>
      <c r="Q36" s="616"/>
      <c r="R36" s="620">
        <v>11</v>
      </c>
      <c r="S36" s="813">
        <v>12</v>
      </c>
      <c r="T36" s="821"/>
      <c r="U36" s="811">
        <v>13</v>
      </c>
      <c r="V36" s="812"/>
      <c r="W36" s="811">
        <v>14</v>
      </c>
      <c r="X36" s="812"/>
      <c r="Y36" s="811">
        <v>15</v>
      </c>
      <c r="Z36" s="812"/>
      <c r="AA36" s="811">
        <v>16</v>
      </c>
      <c r="AB36" s="812"/>
      <c r="AC36" s="811">
        <v>17</v>
      </c>
      <c r="AD36" s="812"/>
      <c r="AE36" s="813">
        <v>18</v>
      </c>
      <c r="AF36" s="814"/>
      <c r="AG36" s="518"/>
    </row>
    <row r="37" spans="1:33" s="473" customFormat="1" ht="14.25" customHeight="1">
      <c r="A37" s="517"/>
      <c r="B37" s="625" t="s">
        <v>1159</v>
      </c>
      <c r="C37" s="813">
        <v>21</v>
      </c>
      <c r="D37" s="821"/>
      <c r="E37" s="811">
        <v>22</v>
      </c>
      <c r="F37" s="812"/>
      <c r="G37" s="811">
        <v>23</v>
      </c>
      <c r="H37" s="812"/>
      <c r="I37" s="811">
        <v>24</v>
      </c>
      <c r="J37" s="812"/>
      <c r="K37" s="811">
        <v>25</v>
      </c>
      <c r="L37" s="812"/>
      <c r="M37" s="811">
        <v>26</v>
      </c>
      <c r="N37" s="812"/>
      <c r="O37" s="813">
        <v>27</v>
      </c>
      <c r="P37" s="814"/>
      <c r="Q37" s="616"/>
      <c r="R37" s="632" t="s">
        <v>1159</v>
      </c>
      <c r="S37" s="813">
        <v>19</v>
      </c>
      <c r="T37" s="821"/>
      <c r="U37" s="811">
        <v>20</v>
      </c>
      <c r="V37" s="812"/>
      <c r="W37" s="811">
        <v>21</v>
      </c>
      <c r="X37" s="812"/>
      <c r="Y37" s="811">
        <v>22</v>
      </c>
      <c r="Z37" s="812"/>
      <c r="AA37" s="811">
        <v>23</v>
      </c>
      <c r="AB37" s="812"/>
      <c r="AC37" s="811">
        <v>24</v>
      </c>
      <c r="AD37" s="812"/>
      <c r="AE37" s="813">
        <v>25</v>
      </c>
      <c r="AF37" s="814"/>
      <c r="AG37" s="518"/>
    </row>
    <row r="38" spans="1:33" s="473" customFormat="1" ht="14.25" customHeight="1">
      <c r="A38" s="517"/>
      <c r="B38" s="628">
        <v>21</v>
      </c>
      <c r="C38" s="813">
        <v>28</v>
      </c>
      <c r="D38" s="821"/>
      <c r="E38" s="813">
        <v>29</v>
      </c>
      <c r="F38" s="821"/>
      <c r="G38" s="837" t="s">
        <v>1169</v>
      </c>
      <c r="H38" s="838"/>
      <c r="I38" s="811">
        <v>31</v>
      </c>
      <c r="J38" s="812"/>
      <c r="K38" s="811"/>
      <c r="L38" s="812"/>
      <c r="M38" s="811"/>
      <c r="N38" s="812"/>
      <c r="O38" s="811"/>
      <c r="P38" s="834"/>
      <c r="Q38" s="616"/>
      <c r="R38" s="623">
        <v>22</v>
      </c>
      <c r="S38" s="813">
        <v>26</v>
      </c>
      <c r="T38" s="821"/>
      <c r="U38" s="819">
        <v>27</v>
      </c>
      <c r="V38" s="822"/>
      <c r="W38" s="819">
        <v>28</v>
      </c>
      <c r="X38" s="822"/>
      <c r="Y38" s="819">
        <v>29</v>
      </c>
      <c r="Z38" s="822"/>
      <c r="AA38" s="811">
        <v>30</v>
      </c>
      <c r="AB38" s="812"/>
      <c r="AC38" s="811"/>
      <c r="AD38" s="812"/>
      <c r="AE38" s="811"/>
      <c r="AF38" s="834"/>
      <c r="AG38" s="518"/>
    </row>
    <row r="39" spans="1:33" s="473" customFormat="1" ht="14.25" customHeight="1" thickBot="1">
      <c r="A39" s="517"/>
      <c r="B39" s="618" t="s">
        <v>1122</v>
      </c>
      <c r="C39" s="835"/>
      <c r="D39" s="836"/>
      <c r="E39" s="808"/>
      <c r="F39" s="809"/>
      <c r="G39" s="808"/>
      <c r="H39" s="809"/>
      <c r="I39" s="808"/>
      <c r="J39" s="809"/>
      <c r="K39" s="808"/>
      <c r="L39" s="809"/>
      <c r="M39" s="808"/>
      <c r="N39" s="809"/>
      <c r="O39" s="808"/>
      <c r="P39" s="810"/>
      <c r="Q39" s="629"/>
      <c r="R39" s="618" t="s">
        <v>1122</v>
      </c>
      <c r="S39" s="835"/>
      <c r="T39" s="836"/>
      <c r="U39" s="808"/>
      <c r="V39" s="809"/>
      <c r="W39" s="808"/>
      <c r="X39" s="809"/>
      <c r="Y39" s="808"/>
      <c r="Z39" s="809"/>
      <c r="AA39" s="808"/>
      <c r="AB39" s="809"/>
      <c r="AC39" s="808"/>
      <c r="AD39" s="809"/>
      <c r="AE39" s="808"/>
      <c r="AF39" s="810"/>
      <c r="AG39" s="518"/>
    </row>
    <row r="40" spans="1:33" s="473" customFormat="1" ht="14.25" customHeight="1">
      <c r="A40" s="517"/>
      <c r="B40" s="624">
        <v>21</v>
      </c>
      <c r="C40" s="827"/>
      <c r="D40" s="828"/>
      <c r="E40" s="832"/>
      <c r="F40" s="833"/>
      <c r="G40" s="832"/>
      <c r="H40" s="833"/>
      <c r="I40" s="827"/>
      <c r="J40" s="828"/>
      <c r="K40" s="827">
        <v>1</v>
      </c>
      <c r="L40" s="828"/>
      <c r="M40" s="827">
        <v>2</v>
      </c>
      <c r="N40" s="828"/>
      <c r="O40" s="813">
        <v>3</v>
      </c>
      <c r="P40" s="814"/>
      <c r="Q40" s="616"/>
      <c r="R40" s="624">
        <v>22</v>
      </c>
      <c r="S40" s="827"/>
      <c r="T40" s="831"/>
      <c r="U40" s="832"/>
      <c r="V40" s="833"/>
      <c r="W40" s="827"/>
      <c r="X40" s="828"/>
      <c r="Y40" s="827"/>
      <c r="Z40" s="828"/>
      <c r="AA40" s="827"/>
      <c r="AB40" s="828"/>
      <c r="AC40" s="827">
        <v>1</v>
      </c>
      <c r="AD40" s="828"/>
      <c r="AE40" s="829">
        <v>2</v>
      </c>
      <c r="AF40" s="830"/>
      <c r="AG40" s="518"/>
    </row>
    <row r="41" spans="1:33" s="473" customFormat="1" ht="14.25" customHeight="1">
      <c r="A41" s="517"/>
      <c r="B41" s="618" t="s">
        <v>1157</v>
      </c>
      <c r="C41" s="813">
        <v>4</v>
      </c>
      <c r="D41" s="821"/>
      <c r="E41" s="811">
        <v>5</v>
      </c>
      <c r="F41" s="812"/>
      <c r="G41" s="811">
        <v>6</v>
      </c>
      <c r="H41" s="812"/>
      <c r="I41" s="811">
        <v>7</v>
      </c>
      <c r="J41" s="812"/>
      <c r="K41" s="811">
        <v>8</v>
      </c>
      <c r="L41" s="812"/>
      <c r="M41" s="811">
        <v>9</v>
      </c>
      <c r="N41" s="812"/>
      <c r="O41" s="825">
        <v>10</v>
      </c>
      <c r="P41" s="826"/>
      <c r="Q41" s="616"/>
      <c r="R41" s="618" t="s">
        <v>1157</v>
      </c>
      <c r="S41" s="813">
        <v>3</v>
      </c>
      <c r="T41" s="821"/>
      <c r="U41" s="811">
        <v>4</v>
      </c>
      <c r="V41" s="812"/>
      <c r="W41" s="811">
        <v>5</v>
      </c>
      <c r="X41" s="812"/>
      <c r="Y41" s="811">
        <v>6</v>
      </c>
      <c r="Z41" s="812"/>
      <c r="AA41" s="811">
        <v>7</v>
      </c>
      <c r="AB41" s="812"/>
      <c r="AC41" s="811">
        <v>8</v>
      </c>
      <c r="AD41" s="812"/>
      <c r="AE41" s="813">
        <v>9</v>
      </c>
      <c r="AF41" s="814"/>
      <c r="AG41" s="518"/>
    </row>
    <row r="42" spans="1:33" s="473" customFormat="1" ht="14.25" customHeight="1">
      <c r="A42" s="517"/>
      <c r="B42" s="625">
        <v>6</v>
      </c>
      <c r="C42" s="813">
        <v>11</v>
      </c>
      <c r="D42" s="821"/>
      <c r="E42" s="811">
        <v>12</v>
      </c>
      <c r="F42" s="812"/>
      <c r="G42" s="811">
        <v>13</v>
      </c>
      <c r="H42" s="812"/>
      <c r="I42" s="811">
        <v>14</v>
      </c>
      <c r="J42" s="812"/>
      <c r="K42" s="811">
        <v>15</v>
      </c>
      <c r="L42" s="812"/>
      <c r="M42" s="811">
        <v>16</v>
      </c>
      <c r="N42" s="812"/>
      <c r="O42" s="825">
        <v>17</v>
      </c>
      <c r="P42" s="826"/>
      <c r="Q42" s="616"/>
      <c r="R42" s="634">
        <v>12</v>
      </c>
      <c r="S42" s="813">
        <v>10</v>
      </c>
      <c r="T42" s="821"/>
      <c r="U42" s="811">
        <v>11</v>
      </c>
      <c r="V42" s="812"/>
      <c r="W42" s="811">
        <v>12</v>
      </c>
      <c r="X42" s="812"/>
      <c r="Y42" s="811">
        <v>13</v>
      </c>
      <c r="Z42" s="812"/>
      <c r="AA42" s="811">
        <v>14</v>
      </c>
      <c r="AB42" s="812"/>
      <c r="AC42" s="811">
        <v>15</v>
      </c>
      <c r="AD42" s="812"/>
      <c r="AE42" s="813">
        <v>16</v>
      </c>
      <c r="AF42" s="814"/>
      <c r="AG42" s="518"/>
    </row>
    <row r="43" spans="1:33" s="473" customFormat="1" ht="14.25" customHeight="1">
      <c r="A43" s="517"/>
      <c r="B43" s="625" t="s">
        <v>1159</v>
      </c>
      <c r="C43" s="813">
        <v>18</v>
      </c>
      <c r="D43" s="821"/>
      <c r="E43" s="811">
        <v>19</v>
      </c>
      <c r="F43" s="812"/>
      <c r="G43" s="811">
        <v>20</v>
      </c>
      <c r="H43" s="812"/>
      <c r="I43" s="811">
        <v>21</v>
      </c>
      <c r="J43" s="812"/>
      <c r="K43" s="811">
        <v>22</v>
      </c>
      <c r="L43" s="812"/>
      <c r="M43" s="811">
        <v>23</v>
      </c>
      <c r="N43" s="812"/>
      <c r="O43" s="813">
        <v>24</v>
      </c>
      <c r="P43" s="814"/>
      <c r="Q43" s="616"/>
      <c r="R43" s="627" t="s">
        <v>1159</v>
      </c>
      <c r="S43" s="813">
        <v>17</v>
      </c>
      <c r="T43" s="821"/>
      <c r="U43" s="811">
        <v>18</v>
      </c>
      <c r="V43" s="812"/>
      <c r="W43" s="811">
        <v>19</v>
      </c>
      <c r="X43" s="812"/>
      <c r="Y43" s="811">
        <v>20</v>
      </c>
      <c r="Z43" s="812"/>
      <c r="AA43" s="811">
        <v>21</v>
      </c>
      <c r="AB43" s="812"/>
      <c r="AC43" s="823">
        <v>22</v>
      </c>
      <c r="AD43" s="824"/>
      <c r="AE43" s="813">
        <v>23</v>
      </c>
      <c r="AF43" s="814"/>
      <c r="AG43" s="518"/>
    </row>
    <row r="44" spans="1:33" s="473" customFormat="1" ht="14.25" customHeight="1">
      <c r="A44" s="517"/>
      <c r="B44" s="628">
        <v>22</v>
      </c>
      <c r="C44" s="813">
        <v>25</v>
      </c>
      <c r="D44" s="821"/>
      <c r="E44" s="819">
        <v>26</v>
      </c>
      <c r="F44" s="822"/>
      <c r="G44" s="819">
        <v>27</v>
      </c>
      <c r="H44" s="822"/>
      <c r="I44" s="819">
        <v>28</v>
      </c>
      <c r="J44" s="822"/>
      <c r="K44" s="819">
        <v>29</v>
      </c>
      <c r="L44" s="822"/>
      <c r="M44" s="819">
        <v>30</v>
      </c>
      <c r="N44" s="822"/>
      <c r="O44" s="819"/>
      <c r="P44" s="820"/>
      <c r="Q44" s="616"/>
      <c r="R44" s="635">
        <v>21</v>
      </c>
      <c r="S44" s="813">
        <v>24</v>
      </c>
      <c r="T44" s="821"/>
      <c r="U44" s="811">
        <v>25</v>
      </c>
      <c r="V44" s="812"/>
      <c r="W44" s="811">
        <v>26</v>
      </c>
      <c r="X44" s="812"/>
      <c r="Y44" s="811">
        <v>27</v>
      </c>
      <c r="Z44" s="812"/>
      <c r="AA44" s="811">
        <v>28</v>
      </c>
      <c r="AB44" s="812"/>
      <c r="AC44" s="811">
        <v>29</v>
      </c>
      <c r="AD44" s="812"/>
      <c r="AE44" s="813">
        <v>30</v>
      </c>
      <c r="AF44" s="814"/>
      <c r="AG44" s="518"/>
    </row>
    <row r="45" spans="1:33" s="473" customFormat="1" ht="14.25" customHeight="1" thickBot="1">
      <c r="A45" s="517"/>
      <c r="B45" s="630" t="s">
        <v>1122</v>
      </c>
      <c r="C45" s="815"/>
      <c r="D45" s="816"/>
      <c r="E45" s="808"/>
      <c r="F45" s="809"/>
      <c r="G45" s="808"/>
      <c r="H45" s="809"/>
      <c r="I45" s="808"/>
      <c r="J45" s="809"/>
      <c r="K45" s="808"/>
      <c r="L45" s="809"/>
      <c r="M45" s="808"/>
      <c r="N45" s="809"/>
      <c r="O45" s="808"/>
      <c r="P45" s="810"/>
      <c r="Q45" s="629"/>
      <c r="R45" s="630" t="s">
        <v>1122</v>
      </c>
      <c r="S45" s="817">
        <v>31</v>
      </c>
      <c r="T45" s="818"/>
      <c r="U45" s="806" t="s">
        <v>1170</v>
      </c>
      <c r="V45" s="807"/>
      <c r="W45" s="808">
        <v>2</v>
      </c>
      <c r="X45" s="809"/>
      <c r="Y45" s="808">
        <v>3</v>
      </c>
      <c r="Z45" s="809"/>
      <c r="AA45" s="808"/>
      <c r="AB45" s="809"/>
      <c r="AC45" s="808"/>
      <c r="AD45" s="809"/>
      <c r="AE45" s="808"/>
      <c r="AF45" s="810"/>
      <c r="AG45" s="518"/>
    </row>
    <row r="46" spans="1:33" s="467" customFormat="1" ht="7.5" customHeight="1" thickBot="1">
      <c r="A46" s="530"/>
      <c r="B46" s="468"/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  <c r="P46" s="531"/>
      <c r="Q46" s="472"/>
      <c r="R46" s="531"/>
      <c r="S46" s="468"/>
      <c r="T46" s="468"/>
      <c r="U46" s="468"/>
      <c r="V46" s="468"/>
      <c r="W46" s="468"/>
      <c r="X46" s="468"/>
      <c r="Y46" s="468"/>
      <c r="Z46" s="468"/>
      <c r="AA46" s="468"/>
      <c r="AB46" s="468"/>
      <c r="AC46" s="468"/>
      <c r="AD46" s="468"/>
      <c r="AE46" s="468"/>
      <c r="AF46" s="468"/>
      <c r="AG46" s="532"/>
    </row>
    <row r="47" spans="1:33" ht="15.75" customHeight="1" thickBot="1">
      <c r="A47" s="512"/>
      <c r="B47" s="789" t="s">
        <v>392</v>
      </c>
      <c r="C47" s="790"/>
      <c r="D47" s="791"/>
      <c r="E47" s="534">
        <v>1</v>
      </c>
      <c r="F47" s="534">
        <v>2</v>
      </c>
      <c r="G47" s="534">
        <v>3</v>
      </c>
      <c r="H47" s="534">
        <v>4</v>
      </c>
      <c r="I47" s="534">
        <v>5</v>
      </c>
      <c r="J47" s="534">
        <v>6</v>
      </c>
      <c r="K47" s="653">
        <v>7</v>
      </c>
      <c r="L47" s="534">
        <v>8</v>
      </c>
      <c r="M47" s="534">
        <v>9</v>
      </c>
      <c r="N47" s="534">
        <v>10</v>
      </c>
      <c r="O47" s="534">
        <v>11</v>
      </c>
      <c r="P47" s="534">
        <v>12</v>
      </c>
      <c r="Q47" s="534" t="s">
        <v>393</v>
      </c>
      <c r="R47" s="653" t="s">
        <v>394</v>
      </c>
      <c r="S47" s="792" t="s">
        <v>1171</v>
      </c>
      <c r="T47" s="790"/>
      <c r="U47" s="793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14"/>
    </row>
    <row r="48" spans="1:33" ht="15.75" customHeight="1" thickTop="1">
      <c r="A48" s="512"/>
      <c r="B48" s="794" t="s">
        <v>1172</v>
      </c>
      <c r="C48" s="795"/>
      <c r="D48" s="796"/>
      <c r="E48" s="659">
        <v>21</v>
      </c>
      <c r="F48" s="659">
        <v>17</v>
      </c>
      <c r="G48" s="659">
        <v>22</v>
      </c>
      <c r="H48" s="659">
        <v>21</v>
      </c>
      <c r="I48" s="659">
        <v>20</v>
      </c>
      <c r="J48" s="659">
        <v>21</v>
      </c>
      <c r="K48" s="659">
        <v>23</v>
      </c>
      <c r="L48" s="659">
        <v>21</v>
      </c>
      <c r="M48" s="659">
        <v>20</v>
      </c>
      <c r="N48" s="659">
        <v>19</v>
      </c>
      <c r="O48" s="659">
        <v>21</v>
      </c>
      <c r="P48" s="659">
        <v>23</v>
      </c>
      <c r="Q48" s="636">
        <f t="shared" ref="Q48:Q56" si="0">SUM(E48:P48)</f>
        <v>249</v>
      </c>
      <c r="R48" s="637">
        <v>8</v>
      </c>
      <c r="S48" s="797">
        <f>R48*Q48</f>
        <v>1992</v>
      </c>
      <c r="T48" s="798"/>
      <c r="U48" s="799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14"/>
    </row>
    <row r="49" spans="1:34" ht="15.75" customHeight="1">
      <c r="A49" s="512"/>
      <c r="B49" s="800" t="s">
        <v>1173</v>
      </c>
      <c r="C49" s="801"/>
      <c r="D49" s="802"/>
      <c r="E49" s="660">
        <v>22</v>
      </c>
      <c r="F49" s="660">
        <v>16</v>
      </c>
      <c r="G49" s="660">
        <v>23</v>
      </c>
      <c r="H49" s="660">
        <v>20</v>
      </c>
      <c r="I49" s="660">
        <v>21</v>
      </c>
      <c r="J49" s="660">
        <v>21</v>
      </c>
      <c r="K49" s="660">
        <v>21</v>
      </c>
      <c r="L49" s="660">
        <v>23</v>
      </c>
      <c r="M49" s="660">
        <v>21</v>
      </c>
      <c r="N49" s="660">
        <v>19</v>
      </c>
      <c r="O49" s="660">
        <v>22</v>
      </c>
      <c r="P49" s="660">
        <v>21</v>
      </c>
      <c r="Q49" s="638">
        <f t="shared" si="0"/>
        <v>250</v>
      </c>
      <c r="R49" s="639">
        <v>8</v>
      </c>
      <c r="S49" s="803">
        <f>R49*Q49</f>
        <v>2000</v>
      </c>
      <c r="T49" s="804"/>
      <c r="U49" s="805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14"/>
    </row>
    <row r="50" spans="1:34" ht="15.75" customHeight="1">
      <c r="A50" s="512"/>
      <c r="B50" s="778" t="s">
        <v>1174</v>
      </c>
      <c r="C50" s="779"/>
      <c r="D50" s="780"/>
      <c r="E50" s="661">
        <f>B14</f>
        <v>19</v>
      </c>
      <c r="F50" s="640">
        <f>B20</f>
        <v>19</v>
      </c>
      <c r="G50" s="640">
        <f>B26</f>
        <v>23</v>
      </c>
      <c r="H50" s="640">
        <f>B32</f>
        <v>20</v>
      </c>
      <c r="I50" s="640">
        <f>B38</f>
        <v>21</v>
      </c>
      <c r="J50" s="640">
        <f>B44</f>
        <v>22</v>
      </c>
      <c r="K50" s="640">
        <f>R14</f>
        <v>21</v>
      </c>
      <c r="L50" s="640">
        <f>R20</f>
        <v>22</v>
      </c>
      <c r="M50" s="640">
        <f>R26</f>
        <v>21</v>
      </c>
      <c r="N50" s="640">
        <f>R32</f>
        <v>18</v>
      </c>
      <c r="O50" s="640">
        <f>R38</f>
        <v>22</v>
      </c>
      <c r="P50" s="640">
        <f>R44</f>
        <v>21</v>
      </c>
      <c r="Q50" s="640">
        <f t="shared" si="0"/>
        <v>249</v>
      </c>
      <c r="R50" s="641">
        <v>8</v>
      </c>
      <c r="S50" s="781">
        <f>R50*Q50</f>
        <v>1992</v>
      </c>
      <c r="T50" s="782"/>
      <c r="U50" s="783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14"/>
    </row>
    <row r="51" spans="1:34" ht="15.75" customHeight="1">
      <c r="A51" s="512"/>
      <c r="B51" s="773" t="s">
        <v>1175</v>
      </c>
      <c r="C51" s="774"/>
      <c r="D51" s="775"/>
      <c r="E51" s="636">
        <f t="shared" ref="E51:P53" si="1">E54-E48</f>
        <v>10</v>
      </c>
      <c r="F51" s="636">
        <f t="shared" si="1"/>
        <v>11</v>
      </c>
      <c r="G51" s="636">
        <f t="shared" si="1"/>
        <v>9</v>
      </c>
      <c r="H51" s="636">
        <f t="shared" si="1"/>
        <v>9</v>
      </c>
      <c r="I51" s="636">
        <f t="shared" si="1"/>
        <v>11</v>
      </c>
      <c r="J51" s="636">
        <f t="shared" si="1"/>
        <v>9</v>
      </c>
      <c r="K51" s="636">
        <f t="shared" si="1"/>
        <v>8</v>
      </c>
      <c r="L51" s="636">
        <f t="shared" si="1"/>
        <v>10</v>
      </c>
      <c r="M51" s="636">
        <f t="shared" si="1"/>
        <v>10</v>
      </c>
      <c r="N51" s="636">
        <f t="shared" si="1"/>
        <v>12</v>
      </c>
      <c r="O51" s="636">
        <f t="shared" si="1"/>
        <v>9</v>
      </c>
      <c r="P51" s="636">
        <f t="shared" si="1"/>
        <v>8</v>
      </c>
      <c r="Q51" s="636">
        <f t="shared" si="0"/>
        <v>116</v>
      </c>
      <c r="R51" s="642" t="s">
        <v>1176</v>
      </c>
      <c r="S51" s="776" t="s">
        <v>1176</v>
      </c>
      <c r="T51" s="774"/>
      <c r="U51" s="777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14"/>
    </row>
    <row r="52" spans="1:34" ht="15.75" customHeight="1">
      <c r="A52" s="545"/>
      <c r="B52" s="784" t="s">
        <v>1177</v>
      </c>
      <c r="C52" s="785"/>
      <c r="D52" s="786"/>
      <c r="E52" s="638">
        <f t="shared" si="1"/>
        <v>9</v>
      </c>
      <c r="F52" s="638">
        <f t="shared" si="1"/>
        <v>13</v>
      </c>
      <c r="G52" s="638">
        <f t="shared" si="1"/>
        <v>8</v>
      </c>
      <c r="H52" s="638">
        <f t="shared" si="1"/>
        <v>10</v>
      </c>
      <c r="I52" s="638">
        <f t="shared" si="1"/>
        <v>10</v>
      </c>
      <c r="J52" s="638">
        <f t="shared" si="1"/>
        <v>9</v>
      </c>
      <c r="K52" s="638">
        <f t="shared" si="1"/>
        <v>10</v>
      </c>
      <c r="L52" s="638">
        <f t="shared" si="1"/>
        <v>8</v>
      </c>
      <c r="M52" s="638">
        <f t="shared" si="1"/>
        <v>9</v>
      </c>
      <c r="N52" s="638">
        <f t="shared" si="1"/>
        <v>12</v>
      </c>
      <c r="O52" s="638">
        <f t="shared" si="1"/>
        <v>8</v>
      </c>
      <c r="P52" s="638">
        <f t="shared" si="1"/>
        <v>10</v>
      </c>
      <c r="Q52" s="638">
        <f t="shared" si="0"/>
        <v>116</v>
      </c>
      <c r="R52" s="643" t="s">
        <v>1176</v>
      </c>
      <c r="S52" s="787" t="s">
        <v>1176</v>
      </c>
      <c r="T52" s="785"/>
      <c r="U52" s="788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14"/>
      <c r="AH52" s="547"/>
    </row>
    <row r="53" spans="1:34" ht="15.75" customHeight="1">
      <c r="A53" s="545"/>
      <c r="B53" s="768" t="s">
        <v>1178</v>
      </c>
      <c r="C53" s="769"/>
      <c r="D53" s="770"/>
      <c r="E53" s="641">
        <f t="shared" si="1"/>
        <v>12</v>
      </c>
      <c r="F53" s="641">
        <f t="shared" si="1"/>
        <v>9</v>
      </c>
      <c r="G53" s="641">
        <f t="shared" si="1"/>
        <v>8</v>
      </c>
      <c r="H53" s="641">
        <f t="shared" si="1"/>
        <v>10</v>
      </c>
      <c r="I53" s="641">
        <f t="shared" si="1"/>
        <v>10</v>
      </c>
      <c r="J53" s="641">
        <f t="shared" si="1"/>
        <v>8</v>
      </c>
      <c r="K53" s="641">
        <f t="shared" si="1"/>
        <v>10</v>
      </c>
      <c r="L53" s="641">
        <f t="shared" si="1"/>
        <v>9</v>
      </c>
      <c r="M53" s="641">
        <f t="shared" si="1"/>
        <v>9</v>
      </c>
      <c r="N53" s="641">
        <f t="shared" si="1"/>
        <v>13</v>
      </c>
      <c r="O53" s="641">
        <f t="shared" si="1"/>
        <v>8</v>
      </c>
      <c r="P53" s="641">
        <f t="shared" si="1"/>
        <v>10</v>
      </c>
      <c r="Q53" s="641">
        <f t="shared" si="0"/>
        <v>116</v>
      </c>
      <c r="R53" s="652" t="s">
        <v>1176</v>
      </c>
      <c r="S53" s="771" t="s">
        <v>1176</v>
      </c>
      <c r="T53" s="769"/>
      <c r="U53" s="772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14"/>
      <c r="AH53" s="547"/>
    </row>
    <row r="54" spans="1:34" ht="15.75" customHeight="1">
      <c r="A54" s="545"/>
      <c r="B54" s="773" t="s">
        <v>1179</v>
      </c>
      <c r="C54" s="774"/>
      <c r="D54" s="775"/>
      <c r="E54" s="659">
        <v>31</v>
      </c>
      <c r="F54" s="659">
        <v>28</v>
      </c>
      <c r="G54" s="659">
        <v>31</v>
      </c>
      <c r="H54" s="659">
        <v>30</v>
      </c>
      <c r="I54" s="659">
        <v>31</v>
      </c>
      <c r="J54" s="659">
        <v>30</v>
      </c>
      <c r="K54" s="659">
        <v>31</v>
      </c>
      <c r="L54" s="659">
        <v>31</v>
      </c>
      <c r="M54" s="659">
        <v>30</v>
      </c>
      <c r="N54" s="659">
        <v>31</v>
      </c>
      <c r="O54" s="659">
        <v>30</v>
      </c>
      <c r="P54" s="659">
        <v>31</v>
      </c>
      <c r="Q54" s="636">
        <f t="shared" si="0"/>
        <v>365</v>
      </c>
      <c r="R54" s="642" t="s">
        <v>1176</v>
      </c>
      <c r="S54" s="776" t="s">
        <v>1176</v>
      </c>
      <c r="T54" s="774"/>
      <c r="U54" s="777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14"/>
      <c r="AH54" s="547"/>
    </row>
    <row r="55" spans="1:34" ht="15.75" customHeight="1">
      <c r="A55" s="512"/>
      <c r="B55" s="778" t="s">
        <v>1180</v>
      </c>
      <c r="C55" s="779"/>
      <c r="D55" s="780"/>
      <c r="E55" s="662">
        <v>31</v>
      </c>
      <c r="F55" s="662">
        <v>29</v>
      </c>
      <c r="G55" s="662">
        <v>31</v>
      </c>
      <c r="H55" s="662">
        <v>30</v>
      </c>
      <c r="I55" s="662">
        <v>31</v>
      </c>
      <c r="J55" s="662">
        <v>30</v>
      </c>
      <c r="K55" s="662">
        <v>31</v>
      </c>
      <c r="L55" s="662">
        <v>31</v>
      </c>
      <c r="M55" s="662">
        <v>30</v>
      </c>
      <c r="N55" s="662">
        <v>31</v>
      </c>
      <c r="O55" s="662">
        <v>30</v>
      </c>
      <c r="P55" s="662">
        <v>31</v>
      </c>
      <c r="Q55" s="640">
        <f t="shared" si="0"/>
        <v>366</v>
      </c>
      <c r="R55" s="641" t="s">
        <v>1176</v>
      </c>
      <c r="S55" s="781" t="s">
        <v>1176</v>
      </c>
      <c r="T55" s="782"/>
      <c r="U55" s="783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14"/>
    </row>
    <row r="56" spans="1:34" ht="15.75" customHeight="1" thickBot="1">
      <c r="A56" s="512"/>
      <c r="B56" s="759" t="s">
        <v>1181</v>
      </c>
      <c r="C56" s="760"/>
      <c r="D56" s="761"/>
      <c r="E56" s="644">
        <v>31</v>
      </c>
      <c r="F56" s="644">
        <v>28</v>
      </c>
      <c r="G56" s="644">
        <v>31</v>
      </c>
      <c r="H56" s="644">
        <v>30</v>
      </c>
      <c r="I56" s="644">
        <v>31</v>
      </c>
      <c r="J56" s="644">
        <v>30</v>
      </c>
      <c r="K56" s="644">
        <v>31</v>
      </c>
      <c r="L56" s="644">
        <v>31</v>
      </c>
      <c r="M56" s="644">
        <v>30</v>
      </c>
      <c r="N56" s="644">
        <v>31</v>
      </c>
      <c r="O56" s="644">
        <v>30</v>
      </c>
      <c r="P56" s="644">
        <v>31</v>
      </c>
      <c r="Q56" s="644">
        <f t="shared" si="0"/>
        <v>365</v>
      </c>
      <c r="R56" s="645" t="s">
        <v>1176</v>
      </c>
      <c r="S56" s="762" t="s">
        <v>1176</v>
      </c>
      <c r="T56" s="763"/>
      <c r="U56" s="764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14"/>
    </row>
    <row r="57" spans="1:34" ht="13.5" customHeight="1">
      <c r="A57" s="512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3"/>
      <c r="AE57" s="463"/>
      <c r="AF57" s="463"/>
      <c r="AG57" s="514"/>
    </row>
    <row r="58" spans="1:34" ht="13.5" customHeight="1" thickBot="1">
      <c r="A58" s="765" t="s">
        <v>1182</v>
      </c>
      <c r="B58" s="766"/>
      <c r="C58" s="766"/>
      <c r="D58" s="766"/>
      <c r="E58" s="766"/>
      <c r="F58" s="766"/>
      <c r="G58" s="766"/>
      <c r="H58" s="766"/>
      <c r="I58" s="766"/>
      <c r="J58" s="766"/>
      <c r="K58" s="766"/>
      <c r="L58" s="766"/>
      <c r="M58" s="766"/>
      <c r="N58" s="766"/>
      <c r="O58" s="766"/>
      <c r="P58" s="766"/>
      <c r="Q58" s="766"/>
      <c r="R58" s="766"/>
      <c r="S58" s="766"/>
      <c r="T58" s="766"/>
      <c r="U58" s="766"/>
      <c r="V58" s="766"/>
      <c r="W58" s="766"/>
      <c r="X58" s="766"/>
      <c r="Y58" s="766"/>
      <c r="Z58" s="766"/>
      <c r="AA58" s="766"/>
      <c r="AB58" s="766"/>
      <c r="AC58" s="766"/>
      <c r="AD58" s="766"/>
      <c r="AE58" s="766"/>
      <c r="AF58" s="766"/>
      <c r="AG58" s="767"/>
    </row>
  </sheetData>
  <mergeCells count="570">
    <mergeCell ref="A1:U4"/>
    <mergeCell ref="V1:X1"/>
    <mergeCell ref="Y1:AA1"/>
    <mergeCell ref="AB1:AD1"/>
    <mergeCell ref="AE1:AG1"/>
    <mergeCell ref="V2:X4"/>
    <mergeCell ref="Y2:AA4"/>
    <mergeCell ref="AB2:AD4"/>
    <mergeCell ref="AE2:AG4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S7:T7"/>
    <mergeCell ref="U7:Y7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57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5" ht="16.5" customHeight="1">
      <c r="A1" s="869" t="s">
        <v>1183</v>
      </c>
      <c r="B1" s="870"/>
      <c r="C1" s="870"/>
      <c r="D1" s="870"/>
      <c r="E1" s="870"/>
      <c r="F1" s="870"/>
      <c r="G1" s="870"/>
      <c r="H1" s="870"/>
      <c r="I1" s="870"/>
      <c r="J1" s="870"/>
      <c r="K1" s="870"/>
      <c r="L1" s="870"/>
      <c r="M1" s="870"/>
      <c r="N1" s="870"/>
      <c r="O1" s="870"/>
      <c r="P1" s="870"/>
      <c r="Q1" s="870"/>
      <c r="R1" s="870"/>
      <c r="S1" s="870"/>
      <c r="T1" s="870"/>
      <c r="U1" s="870"/>
      <c r="V1" s="875" t="s">
        <v>1066</v>
      </c>
      <c r="W1" s="876"/>
      <c r="X1" s="876"/>
      <c r="Y1" s="876" t="s">
        <v>1067</v>
      </c>
      <c r="Z1" s="876"/>
      <c r="AA1" s="876"/>
      <c r="AB1" s="876" t="s">
        <v>1068</v>
      </c>
      <c r="AC1" s="876"/>
      <c r="AD1" s="876"/>
      <c r="AE1" s="876" t="s">
        <v>1069</v>
      </c>
      <c r="AF1" s="876"/>
      <c r="AG1" s="877"/>
    </row>
    <row r="2" spans="1:35" ht="18" customHeight="1">
      <c r="A2" s="871"/>
      <c r="B2" s="872"/>
      <c r="C2" s="872"/>
      <c r="D2" s="872"/>
      <c r="E2" s="872"/>
      <c r="F2" s="872"/>
      <c r="G2" s="872"/>
      <c r="H2" s="872"/>
      <c r="I2" s="872"/>
      <c r="J2" s="872"/>
      <c r="K2" s="872"/>
      <c r="L2" s="872"/>
      <c r="M2" s="872"/>
      <c r="N2" s="872"/>
      <c r="O2" s="872"/>
      <c r="P2" s="872"/>
      <c r="Q2" s="872"/>
      <c r="R2" s="872"/>
      <c r="S2" s="872"/>
      <c r="T2" s="872"/>
      <c r="U2" s="872"/>
      <c r="V2" s="878"/>
      <c r="W2" s="878"/>
      <c r="X2" s="878"/>
      <c r="Y2" s="878"/>
      <c r="Z2" s="878"/>
      <c r="AA2" s="878"/>
      <c r="AB2" s="878"/>
      <c r="AC2" s="878"/>
      <c r="AD2" s="878"/>
      <c r="AE2" s="878"/>
      <c r="AF2" s="878"/>
      <c r="AG2" s="880"/>
      <c r="AI2" s="657"/>
    </row>
    <row r="3" spans="1:35" ht="18" customHeight="1">
      <c r="A3" s="871"/>
      <c r="B3" s="872"/>
      <c r="C3" s="872"/>
      <c r="D3" s="872"/>
      <c r="E3" s="872"/>
      <c r="F3" s="872"/>
      <c r="G3" s="872"/>
      <c r="H3" s="872"/>
      <c r="I3" s="872"/>
      <c r="J3" s="872"/>
      <c r="K3" s="872"/>
      <c r="L3" s="872"/>
      <c r="M3" s="872"/>
      <c r="N3" s="872"/>
      <c r="O3" s="872"/>
      <c r="P3" s="872"/>
      <c r="Q3" s="872"/>
      <c r="R3" s="872"/>
      <c r="S3" s="872"/>
      <c r="T3" s="872"/>
      <c r="U3" s="872"/>
      <c r="V3" s="878"/>
      <c r="W3" s="878"/>
      <c r="X3" s="878"/>
      <c r="Y3" s="878"/>
      <c r="Z3" s="878"/>
      <c r="AA3" s="878"/>
      <c r="AB3" s="878"/>
      <c r="AC3" s="878"/>
      <c r="AD3" s="878"/>
      <c r="AE3" s="878"/>
      <c r="AF3" s="878"/>
      <c r="AG3" s="880"/>
    </row>
    <row r="4" spans="1:35" ht="18" customHeight="1" thickBot="1">
      <c r="A4" s="873"/>
      <c r="B4" s="874"/>
      <c r="C4" s="874"/>
      <c r="D4" s="874"/>
      <c r="E4" s="874"/>
      <c r="F4" s="874"/>
      <c r="G4" s="874"/>
      <c r="H4" s="874"/>
      <c r="I4" s="874"/>
      <c r="J4" s="874"/>
      <c r="K4" s="874"/>
      <c r="L4" s="874"/>
      <c r="M4" s="874"/>
      <c r="N4" s="874"/>
      <c r="O4" s="874"/>
      <c r="P4" s="874"/>
      <c r="Q4" s="874"/>
      <c r="R4" s="874"/>
      <c r="S4" s="874"/>
      <c r="T4" s="874"/>
      <c r="U4" s="874"/>
      <c r="V4" s="879"/>
      <c r="W4" s="879"/>
      <c r="X4" s="879"/>
      <c r="Y4" s="879"/>
      <c r="Z4" s="879"/>
      <c r="AA4" s="879"/>
      <c r="AB4" s="879"/>
      <c r="AC4" s="879"/>
      <c r="AD4" s="879"/>
      <c r="AE4" s="879"/>
      <c r="AF4" s="879"/>
      <c r="AG4" s="881"/>
    </row>
    <row r="5" spans="1:35" ht="21.75" customHeight="1">
      <c r="A5" s="512"/>
      <c r="B5" s="861" t="s">
        <v>1070</v>
      </c>
      <c r="C5" s="861"/>
      <c r="D5" s="861"/>
      <c r="E5" s="861"/>
      <c r="F5" s="861"/>
      <c r="G5" s="861"/>
      <c r="H5" s="861"/>
      <c r="I5" s="861"/>
      <c r="J5" s="861"/>
      <c r="K5" s="861"/>
      <c r="L5" s="861"/>
      <c r="M5" s="861"/>
      <c r="N5" s="861"/>
      <c r="O5" s="861"/>
      <c r="P5" s="861"/>
      <c r="Q5" s="861"/>
      <c r="R5" s="861"/>
      <c r="S5" s="861"/>
      <c r="T5" s="861"/>
      <c r="U5" s="861"/>
      <c r="V5" s="861"/>
      <c r="W5" s="861"/>
      <c r="X5" s="861"/>
      <c r="Y5" s="861"/>
      <c r="Z5" s="861"/>
      <c r="AA5" s="861"/>
      <c r="AB5" s="861"/>
      <c r="AC5" s="861"/>
      <c r="AD5" s="861"/>
      <c r="AE5" s="861"/>
      <c r="AF5" s="861"/>
      <c r="AG5" s="514"/>
    </row>
    <row r="6" spans="1:35" ht="14.25" customHeight="1" thickBot="1">
      <c r="A6" s="512"/>
      <c r="B6" s="663"/>
      <c r="C6" s="862" t="s">
        <v>373</v>
      </c>
      <c r="D6" s="862"/>
      <c r="E6" s="862"/>
      <c r="F6" s="654"/>
      <c r="G6" s="863"/>
      <c r="H6" s="863"/>
      <c r="I6" s="864" t="s">
        <v>374</v>
      </c>
      <c r="J6" s="864"/>
      <c r="K6" s="864"/>
      <c r="L6" s="655"/>
      <c r="M6" s="902"/>
      <c r="N6" s="902"/>
      <c r="O6" s="866" t="s">
        <v>1184</v>
      </c>
      <c r="P6" s="866"/>
      <c r="Q6" s="866"/>
      <c r="R6" s="866"/>
      <c r="S6" s="903"/>
      <c r="T6" s="903"/>
      <c r="U6" s="868" t="s">
        <v>1146</v>
      </c>
      <c r="V6" s="868"/>
      <c r="W6" s="868"/>
      <c r="X6" s="868"/>
      <c r="Y6" s="868"/>
      <c r="Z6" s="656"/>
      <c r="AA6" s="656"/>
      <c r="AB6" s="656"/>
      <c r="AC6" s="656"/>
      <c r="AD6" s="656"/>
      <c r="AE6" s="656"/>
      <c r="AF6" s="609" t="s">
        <v>1061</v>
      </c>
      <c r="AG6" s="516"/>
    </row>
    <row r="7" spans="1:35" s="473" customFormat="1" ht="14.25" customHeight="1">
      <c r="A7" s="664"/>
      <c r="B7" s="610" t="s">
        <v>376</v>
      </c>
      <c r="C7" s="858" t="s">
        <v>377</v>
      </c>
      <c r="D7" s="859"/>
      <c r="E7" s="858" t="s">
        <v>378</v>
      </c>
      <c r="F7" s="859"/>
      <c r="G7" s="858" t="s">
        <v>379</v>
      </c>
      <c r="H7" s="859"/>
      <c r="I7" s="858" t="s">
        <v>380</v>
      </c>
      <c r="J7" s="859"/>
      <c r="K7" s="858" t="s">
        <v>381</v>
      </c>
      <c r="L7" s="859"/>
      <c r="M7" s="858" t="s">
        <v>382</v>
      </c>
      <c r="N7" s="859"/>
      <c r="O7" s="858" t="s">
        <v>383</v>
      </c>
      <c r="P7" s="860"/>
      <c r="Q7" s="611"/>
      <c r="R7" s="612" t="s">
        <v>376</v>
      </c>
      <c r="S7" s="858" t="s">
        <v>377</v>
      </c>
      <c r="T7" s="859"/>
      <c r="U7" s="858" t="s">
        <v>378</v>
      </c>
      <c r="V7" s="859"/>
      <c r="W7" s="858" t="s">
        <v>379</v>
      </c>
      <c r="X7" s="859"/>
      <c r="Y7" s="858" t="s">
        <v>380</v>
      </c>
      <c r="Z7" s="859"/>
      <c r="AA7" s="858" t="s">
        <v>381</v>
      </c>
      <c r="AB7" s="859"/>
      <c r="AC7" s="858" t="s">
        <v>382</v>
      </c>
      <c r="AD7" s="859"/>
      <c r="AE7" s="858" t="s">
        <v>383</v>
      </c>
      <c r="AF7" s="860"/>
      <c r="AG7" s="518"/>
    </row>
    <row r="8" spans="1:35" s="473" customFormat="1" ht="14.25" customHeight="1" thickBot="1">
      <c r="A8" s="664"/>
      <c r="B8" s="613"/>
      <c r="C8" s="855" t="s">
        <v>377</v>
      </c>
      <c r="D8" s="856"/>
      <c r="E8" s="855" t="s">
        <v>384</v>
      </c>
      <c r="F8" s="856"/>
      <c r="G8" s="855" t="s">
        <v>385</v>
      </c>
      <c r="H8" s="856"/>
      <c r="I8" s="855" t="s">
        <v>386</v>
      </c>
      <c r="J8" s="856"/>
      <c r="K8" s="855" t="s">
        <v>387</v>
      </c>
      <c r="L8" s="856"/>
      <c r="M8" s="855" t="s">
        <v>388</v>
      </c>
      <c r="N8" s="856"/>
      <c r="O8" s="855" t="s">
        <v>389</v>
      </c>
      <c r="P8" s="857"/>
      <c r="Q8" s="611"/>
      <c r="R8" s="614"/>
      <c r="S8" s="855" t="s">
        <v>377</v>
      </c>
      <c r="T8" s="856"/>
      <c r="U8" s="855" t="s">
        <v>384</v>
      </c>
      <c r="V8" s="856"/>
      <c r="W8" s="855" t="s">
        <v>385</v>
      </c>
      <c r="X8" s="856"/>
      <c r="Y8" s="855" t="s">
        <v>386</v>
      </c>
      <c r="Z8" s="856"/>
      <c r="AA8" s="855" t="s">
        <v>387</v>
      </c>
      <c r="AB8" s="856"/>
      <c r="AC8" s="855" t="s">
        <v>388</v>
      </c>
      <c r="AD8" s="856"/>
      <c r="AE8" s="855" t="s">
        <v>389</v>
      </c>
      <c r="AF8" s="857"/>
      <c r="AG8" s="518"/>
    </row>
    <row r="9" spans="1:35" s="473" customFormat="1" ht="14.25" customHeight="1">
      <c r="A9" s="664"/>
      <c r="B9" s="615">
        <v>20</v>
      </c>
      <c r="C9" s="837" t="s">
        <v>1156</v>
      </c>
      <c r="D9" s="838"/>
      <c r="E9" s="882">
        <v>2</v>
      </c>
      <c r="F9" s="886"/>
      <c r="G9" s="819">
        <v>3</v>
      </c>
      <c r="H9" s="822"/>
      <c r="I9" s="811">
        <v>4</v>
      </c>
      <c r="J9" s="812"/>
      <c r="K9" s="811">
        <v>5</v>
      </c>
      <c r="L9" s="812"/>
      <c r="M9" s="811">
        <v>6</v>
      </c>
      <c r="N9" s="812"/>
      <c r="O9" s="832">
        <v>7</v>
      </c>
      <c r="P9" s="839"/>
      <c r="Q9" s="616"/>
      <c r="R9" s="617">
        <v>21</v>
      </c>
      <c r="S9" s="819"/>
      <c r="T9" s="822"/>
      <c r="U9" s="819"/>
      <c r="V9" s="822"/>
      <c r="W9" s="819"/>
      <c r="X9" s="822"/>
      <c r="Y9" s="811"/>
      <c r="Z9" s="812"/>
      <c r="AA9" s="811"/>
      <c r="AB9" s="812"/>
      <c r="AC9" s="811"/>
      <c r="AD9" s="812"/>
      <c r="AE9" s="891">
        <v>1</v>
      </c>
      <c r="AF9" s="892"/>
      <c r="AG9" s="518"/>
      <c r="AH9" s="500"/>
    </row>
    <row r="10" spans="1:35" s="473" customFormat="1" ht="14.25" customHeight="1">
      <c r="A10" s="664"/>
      <c r="B10" s="618" t="s">
        <v>1157</v>
      </c>
      <c r="C10" s="882">
        <v>8</v>
      </c>
      <c r="D10" s="886"/>
      <c r="E10" s="811">
        <v>9</v>
      </c>
      <c r="F10" s="812"/>
      <c r="G10" s="811">
        <v>10</v>
      </c>
      <c r="H10" s="812"/>
      <c r="I10" s="811">
        <v>11</v>
      </c>
      <c r="J10" s="812"/>
      <c r="K10" s="811">
        <v>12</v>
      </c>
      <c r="L10" s="812"/>
      <c r="M10" s="811">
        <v>13</v>
      </c>
      <c r="N10" s="812"/>
      <c r="O10" s="882">
        <v>14</v>
      </c>
      <c r="P10" s="883"/>
      <c r="Q10" s="616"/>
      <c r="R10" s="618" t="s">
        <v>1157</v>
      </c>
      <c r="S10" s="882">
        <v>2</v>
      </c>
      <c r="T10" s="886"/>
      <c r="U10" s="819">
        <v>3</v>
      </c>
      <c r="V10" s="822"/>
      <c r="W10" s="811">
        <v>4</v>
      </c>
      <c r="X10" s="812"/>
      <c r="Y10" s="811">
        <v>5</v>
      </c>
      <c r="Z10" s="812"/>
      <c r="AA10" s="811">
        <v>6</v>
      </c>
      <c r="AB10" s="812"/>
      <c r="AC10" s="811">
        <v>7</v>
      </c>
      <c r="AD10" s="812"/>
      <c r="AE10" s="882">
        <v>8</v>
      </c>
      <c r="AF10" s="883"/>
      <c r="AG10" s="518"/>
    </row>
    <row r="11" spans="1:35" s="473" customFormat="1" ht="14.25" customHeight="1">
      <c r="A11" s="664"/>
      <c r="B11" s="619">
        <v>1</v>
      </c>
      <c r="C11" s="882">
        <v>15</v>
      </c>
      <c r="D11" s="886"/>
      <c r="E11" s="811">
        <v>16</v>
      </c>
      <c r="F11" s="812"/>
      <c r="G11" s="811">
        <v>17</v>
      </c>
      <c r="H11" s="812"/>
      <c r="I11" s="811">
        <v>18</v>
      </c>
      <c r="J11" s="812"/>
      <c r="K11" s="811">
        <v>19</v>
      </c>
      <c r="L11" s="812"/>
      <c r="M11" s="811">
        <v>20</v>
      </c>
      <c r="N11" s="812"/>
      <c r="O11" s="882">
        <v>21</v>
      </c>
      <c r="P11" s="883"/>
      <c r="Q11" s="616"/>
      <c r="R11" s="620">
        <v>7</v>
      </c>
      <c r="S11" s="882">
        <v>9</v>
      </c>
      <c r="T11" s="886"/>
      <c r="U11" s="811">
        <v>10</v>
      </c>
      <c r="V11" s="812"/>
      <c r="W11" s="811">
        <v>11</v>
      </c>
      <c r="X11" s="812"/>
      <c r="Y11" s="811">
        <v>12</v>
      </c>
      <c r="Z11" s="812"/>
      <c r="AA11" s="811">
        <v>13</v>
      </c>
      <c r="AB11" s="812"/>
      <c r="AC11" s="811">
        <v>14</v>
      </c>
      <c r="AD11" s="812"/>
      <c r="AE11" s="882">
        <v>15</v>
      </c>
      <c r="AF11" s="883"/>
      <c r="AG11" s="518"/>
    </row>
    <row r="12" spans="1:35" s="473" customFormat="1" ht="14.25" customHeight="1">
      <c r="A12" s="664"/>
      <c r="B12" s="619" t="s">
        <v>390</v>
      </c>
      <c r="C12" s="882">
        <v>22</v>
      </c>
      <c r="D12" s="886"/>
      <c r="E12" s="811">
        <v>23</v>
      </c>
      <c r="F12" s="812"/>
      <c r="G12" s="811">
        <v>24</v>
      </c>
      <c r="H12" s="812"/>
      <c r="I12" s="811">
        <v>25</v>
      </c>
      <c r="J12" s="812"/>
      <c r="K12" s="811">
        <v>26</v>
      </c>
      <c r="L12" s="812"/>
      <c r="M12" s="882">
        <v>27</v>
      </c>
      <c r="N12" s="886"/>
      <c r="O12" s="837" t="s">
        <v>1158</v>
      </c>
      <c r="P12" s="838"/>
      <c r="Q12" s="616"/>
      <c r="R12" s="621" t="s">
        <v>1159</v>
      </c>
      <c r="S12" s="882">
        <v>16</v>
      </c>
      <c r="T12" s="886"/>
      <c r="U12" s="811">
        <v>17</v>
      </c>
      <c r="V12" s="812"/>
      <c r="W12" s="811">
        <v>18</v>
      </c>
      <c r="X12" s="812"/>
      <c r="Y12" s="819">
        <v>19</v>
      </c>
      <c r="Z12" s="822"/>
      <c r="AA12" s="811">
        <v>20</v>
      </c>
      <c r="AB12" s="812"/>
      <c r="AC12" s="811">
        <v>21</v>
      </c>
      <c r="AD12" s="812"/>
      <c r="AE12" s="882">
        <v>22</v>
      </c>
      <c r="AF12" s="883"/>
      <c r="AG12" s="518"/>
    </row>
    <row r="13" spans="1:35" s="473" customFormat="1" ht="14.25" customHeight="1">
      <c r="A13" s="664" t="s">
        <v>1185</v>
      </c>
      <c r="B13" s="622">
        <v>19</v>
      </c>
      <c r="C13" s="837" t="s">
        <v>1160</v>
      </c>
      <c r="D13" s="838"/>
      <c r="E13" s="837" t="s">
        <v>1161</v>
      </c>
      <c r="F13" s="838"/>
      <c r="G13" s="882">
        <v>31</v>
      </c>
      <c r="H13" s="886"/>
      <c r="I13" s="811"/>
      <c r="J13" s="812"/>
      <c r="K13" s="811"/>
      <c r="L13" s="812"/>
      <c r="M13" s="811"/>
      <c r="N13" s="812"/>
      <c r="O13" s="811"/>
      <c r="P13" s="834"/>
      <c r="Q13" s="616">
        <v>21</v>
      </c>
      <c r="R13" s="623">
        <v>21</v>
      </c>
      <c r="S13" s="882">
        <v>23</v>
      </c>
      <c r="T13" s="886"/>
      <c r="U13" s="811">
        <v>24</v>
      </c>
      <c r="V13" s="812"/>
      <c r="W13" s="811">
        <v>25</v>
      </c>
      <c r="X13" s="812"/>
      <c r="Y13" s="819">
        <v>26</v>
      </c>
      <c r="Z13" s="822"/>
      <c r="AA13" s="819">
        <v>27</v>
      </c>
      <c r="AB13" s="822"/>
      <c r="AC13" s="811">
        <v>28</v>
      </c>
      <c r="AD13" s="812"/>
      <c r="AE13" s="882">
        <v>29</v>
      </c>
      <c r="AF13" s="883"/>
      <c r="AG13" s="518"/>
      <c r="AH13" s="500"/>
    </row>
    <row r="14" spans="1:35" s="473" customFormat="1" ht="14.25" customHeight="1" thickBot="1">
      <c r="A14" s="664" t="s">
        <v>1186</v>
      </c>
      <c r="B14" s="618" t="s">
        <v>1122</v>
      </c>
      <c r="C14" s="835"/>
      <c r="D14" s="836"/>
      <c r="E14" s="808"/>
      <c r="F14" s="809"/>
      <c r="G14" s="808"/>
      <c r="H14" s="809"/>
      <c r="I14" s="808"/>
      <c r="J14" s="809"/>
      <c r="K14" s="808"/>
      <c r="L14" s="809"/>
      <c r="M14" s="808"/>
      <c r="N14" s="809"/>
      <c r="O14" s="808"/>
      <c r="P14" s="810"/>
      <c r="Q14" s="616">
        <v>10</v>
      </c>
      <c r="R14" s="618" t="s">
        <v>1122</v>
      </c>
      <c r="S14" s="884">
        <v>30</v>
      </c>
      <c r="T14" s="885"/>
      <c r="U14" s="808">
        <v>31</v>
      </c>
      <c r="V14" s="809"/>
      <c r="W14" s="808"/>
      <c r="X14" s="809"/>
      <c r="Y14" s="808"/>
      <c r="Z14" s="809"/>
      <c r="AA14" s="808"/>
      <c r="AB14" s="809"/>
      <c r="AC14" s="808"/>
      <c r="AD14" s="809"/>
      <c r="AE14" s="808"/>
      <c r="AF14" s="810"/>
      <c r="AG14" s="518"/>
    </row>
    <row r="15" spans="1:35" s="473" customFormat="1" ht="14.25" customHeight="1">
      <c r="A15" s="664"/>
      <c r="B15" s="624">
        <v>18</v>
      </c>
      <c r="C15" s="832"/>
      <c r="D15" s="833"/>
      <c r="E15" s="832"/>
      <c r="F15" s="833"/>
      <c r="G15" s="832"/>
      <c r="H15" s="833"/>
      <c r="I15" s="882">
        <v>1</v>
      </c>
      <c r="J15" s="886"/>
      <c r="K15" s="882">
        <v>2</v>
      </c>
      <c r="L15" s="886"/>
      <c r="M15" s="882">
        <v>3</v>
      </c>
      <c r="N15" s="886"/>
      <c r="O15" s="891">
        <v>4</v>
      </c>
      <c r="P15" s="892"/>
      <c r="Q15" s="616"/>
      <c r="R15" s="615">
        <v>22</v>
      </c>
      <c r="S15" s="832"/>
      <c r="T15" s="833"/>
      <c r="U15" s="832"/>
      <c r="V15" s="833"/>
      <c r="W15" s="832">
        <v>1</v>
      </c>
      <c r="X15" s="833"/>
      <c r="Y15" s="832">
        <v>2</v>
      </c>
      <c r="Z15" s="833"/>
      <c r="AA15" s="832">
        <v>3</v>
      </c>
      <c r="AB15" s="833"/>
      <c r="AC15" s="832">
        <v>4</v>
      </c>
      <c r="AD15" s="833"/>
      <c r="AE15" s="891">
        <v>5</v>
      </c>
      <c r="AF15" s="892"/>
      <c r="AG15" s="518"/>
    </row>
    <row r="16" spans="1:35" s="473" customFormat="1" ht="14.25" customHeight="1">
      <c r="A16" s="664"/>
      <c r="B16" s="618" t="s">
        <v>1157</v>
      </c>
      <c r="C16" s="893">
        <v>5</v>
      </c>
      <c r="D16" s="894"/>
      <c r="E16" s="811">
        <v>6</v>
      </c>
      <c r="F16" s="812"/>
      <c r="G16" s="811">
        <v>7</v>
      </c>
      <c r="H16" s="812"/>
      <c r="I16" s="811">
        <v>8</v>
      </c>
      <c r="J16" s="812"/>
      <c r="K16" s="811">
        <v>9</v>
      </c>
      <c r="L16" s="812"/>
      <c r="M16" s="811">
        <v>10</v>
      </c>
      <c r="N16" s="812"/>
      <c r="O16" s="900" t="s">
        <v>1162</v>
      </c>
      <c r="P16" s="901"/>
      <c r="Q16" s="616"/>
      <c r="R16" s="618" t="s">
        <v>1157</v>
      </c>
      <c r="S16" s="882">
        <v>6</v>
      </c>
      <c r="T16" s="886"/>
      <c r="U16" s="811">
        <v>7</v>
      </c>
      <c r="V16" s="812"/>
      <c r="W16" s="811">
        <v>8</v>
      </c>
      <c r="X16" s="812"/>
      <c r="Y16" s="811">
        <v>9</v>
      </c>
      <c r="Z16" s="812"/>
      <c r="AA16" s="811">
        <v>10</v>
      </c>
      <c r="AB16" s="812"/>
      <c r="AC16" s="811">
        <v>11</v>
      </c>
      <c r="AD16" s="812"/>
      <c r="AE16" s="882">
        <v>12</v>
      </c>
      <c r="AF16" s="883"/>
      <c r="AG16" s="518"/>
    </row>
    <row r="17" spans="1:35" s="473" customFormat="1" ht="14.25" customHeight="1">
      <c r="A17" s="664"/>
      <c r="B17" s="625">
        <v>2</v>
      </c>
      <c r="C17" s="882">
        <v>12</v>
      </c>
      <c r="D17" s="886"/>
      <c r="E17" s="819">
        <v>13</v>
      </c>
      <c r="F17" s="822"/>
      <c r="G17" s="819">
        <v>14</v>
      </c>
      <c r="H17" s="822"/>
      <c r="I17" s="819">
        <v>15</v>
      </c>
      <c r="J17" s="822"/>
      <c r="K17" s="819">
        <v>16</v>
      </c>
      <c r="L17" s="822"/>
      <c r="M17" s="819">
        <v>17</v>
      </c>
      <c r="N17" s="822"/>
      <c r="O17" s="897">
        <v>18</v>
      </c>
      <c r="P17" s="898"/>
      <c r="Q17" s="616"/>
      <c r="R17" s="626">
        <v>8</v>
      </c>
      <c r="S17" s="882">
        <v>13</v>
      </c>
      <c r="T17" s="886"/>
      <c r="U17" s="887">
        <v>14</v>
      </c>
      <c r="V17" s="899"/>
      <c r="W17" s="811">
        <v>15</v>
      </c>
      <c r="X17" s="812"/>
      <c r="Y17" s="811">
        <v>16</v>
      </c>
      <c r="Z17" s="812"/>
      <c r="AA17" s="811">
        <v>17</v>
      </c>
      <c r="AB17" s="812"/>
      <c r="AC17" s="811">
        <v>18</v>
      </c>
      <c r="AD17" s="812"/>
      <c r="AE17" s="896">
        <v>19</v>
      </c>
      <c r="AF17" s="883"/>
      <c r="AG17" s="518"/>
    </row>
    <row r="18" spans="1:35" s="473" customFormat="1" ht="14.25" customHeight="1">
      <c r="A18" s="664"/>
      <c r="B18" s="625" t="s">
        <v>1159</v>
      </c>
      <c r="C18" s="882">
        <v>19</v>
      </c>
      <c r="D18" s="886"/>
      <c r="E18" s="819">
        <v>20</v>
      </c>
      <c r="F18" s="822"/>
      <c r="G18" s="819">
        <v>21</v>
      </c>
      <c r="H18" s="822"/>
      <c r="I18" s="819">
        <v>22</v>
      </c>
      <c r="J18" s="822"/>
      <c r="K18" s="819">
        <v>23</v>
      </c>
      <c r="L18" s="822"/>
      <c r="M18" s="819">
        <v>24</v>
      </c>
      <c r="N18" s="822"/>
      <c r="O18" s="851">
        <v>25</v>
      </c>
      <c r="P18" s="852"/>
      <c r="Q18" s="616"/>
      <c r="R18" s="627" t="s">
        <v>1159</v>
      </c>
      <c r="S18" s="882">
        <v>20</v>
      </c>
      <c r="T18" s="886"/>
      <c r="U18" s="811">
        <v>21</v>
      </c>
      <c r="V18" s="812"/>
      <c r="W18" s="811">
        <v>22</v>
      </c>
      <c r="X18" s="812"/>
      <c r="Y18" s="811">
        <v>23</v>
      </c>
      <c r="Z18" s="812"/>
      <c r="AA18" s="811">
        <v>24</v>
      </c>
      <c r="AB18" s="812"/>
      <c r="AC18" s="811">
        <v>25</v>
      </c>
      <c r="AD18" s="812"/>
      <c r="AE18" s="882">
        <v>26</v>
      </c>
      <c r="AF18" s="883"/>
      <c r="AG18" s="518"/>
    </row>
    <row r="19" spans="1:35" s="473" customFormat="1" ht="14.25" customHeight="1">
      <c r="A19" s="664" t="s">
        <v>1185</v>
      </c>
      <c r="B19" s="628">
        <v>19</v>
      </c>
      <c r="C19" s="882">
        <v>26</v>
      </c>
      <c r="D19" s="886"/>
      <c r="E19" s="819">
        <v>27</v>
      </c>
      <c r="F19" s="822"/>
      <c r="G19" s="811">
        <v>28</v>
      </c>
      <c r="H19" s="812"/>
      <c r="I19" s="811"/>
      <c r="J19" s="812"/>
      <c r="K19" s="811"/>
      <c r="L19" s="812"/>
      <c r="M19" s="811"/>
      <c r="N19" s="812"/>
      <c r="O19" s="811"/>
      <c r="P19" s="834"/>
      <c r="Q19" s="616">
        <v>23</v>
      </c>
      <c r="R19" s="622">
        <v>23</v>
      </c>
      <c r="S19" s="882">
        <v>27</v>
      </c>
      <c r="T19" s="886"/>
      <c r="U19" s="811">
        <v>28</v>
      </c>
      <c r="V19" s="812"/>
      <c r="W19" s="811">
        <v>29</v>
      </c>
      <c r="X19" s="812"/>
      <c r="Y19" s="811">
        <v>30</v>
      </c>
      <c r="Z19" s="812"/>
      <c r="AA19" s="811">
        <v>31</v>
      </c>
      <c r="AB19" s="812"/>
      <c r="AC19" s="811"/>
      <c r="AD19" s="812"/>
      <c r="AE19" s="811"/>
      <c r="AF19" s="834"/>
      <c r="AG19" s="518"/>
    </row>
    <row r="20" spans="1:35" s="473" customFormat="1" ht="14.25" customHeight="1" thickBot="1">
      <c r="A20" s="664" t="s">
        <v>1187</v>
      </c>
      <c r="B20" s="618" t="s">
        <v>1122</v>
      </c>
      <c r="C20" s="815"/>
      <c r="D20" s="816"/>
      <c r="E20" s="808"/>
      <c r="F20" s="809"/>
      <c r="G20" s="808"/>
      <c r="H20" s="809"/>
      <c r="I20" s="808"/>
      <c r="J20" s="809"/>
      <c r="K20" s="808"/>
      <c r="L20" s="809"/>
      <c r="M20" s="808"/>
      <c r="N20" s="809"/>
      <c r="O20" s="808"/>
      <c r="P20" s="810"/>
      <c r="Q20" s="616">
        <v>8</v>
      </c>
      <c r="R20" s="630" t="s">
        <v>1122</v>
      </c>
      <c r="S20" s="815"/>
      <c r="T20" s="816"/>
      <c r="U20" s="808"/>
      <c r="V20" s="809"/>
      <c r="W20" s="808"/>
      <c r="X20" s="809"/>
      <c r="Y20" s="808"/>
      <c r="Z20" s="809"/>
      <c r="AA20" s="808"/>
      <c r="AB20" s="809"/>
      <c r="AC20" s="808"/>
      <c r="AD20" s="809"/>
      <c r="AE20" s="808"/>
      <c r="AF20" s="810"/>
      <c r="AG20" s="518"/>
    </row>
    <row r="21" spans="1:35" s="473" customFormat="1" ht="14.25" customHeight="1">
      <c r="A21" s="664"/>
      <c r="B21" s="624">
        <v>21</v>
      </c>
      <c r="C21" s="832"/>
      <c r="D21" s="833"/>
      <c r="E21" s="832"/>
      <c r="F21" s="833"/>
      <c r="G21" s="832"/>
      <c r="H21" s="833"/>
      <c r="I21" s="832">
        <v>1</v>
      </c>
      <c r="J21" s="833"/>
      <c r="K21" s="832">
        <v>2</v>
      </c>
      <c r="L21" s="833"/>
      <c r="M21" s="832">
        <v>3</v>
      </c>
      <c r="N21" s="833"/>
      <c r="O21" s="891">
        <v>4</v>
      </c>
      <c r="P21" s="892"/>
      <c r="Q21" s="616"/>
      <c r="R21" s="631">
        <v>23</v>
      </c>
      <c r="S21" s="827"/>
      <c r="T21" s="831"/>
      <c r="U21" s="832"/>
      <c r="V21" s="833"/>
      <c r="W21" s="827"/>
      <c r="X21" s="828"/>
      <c r="Y21" s="827"/>
      <c r="Z21" s="828"/>
      <c r="AA21" s="827"/>
      <c r="AB21" s="828"/>
      <c r="AC21" s="827">
        <v>1</v>
      </c>
      <c r="AD21" s="828"/>
      <c r="AE21" s="891">
        <v>2</v>
      </c>
      <c r="AF21" s="892"/>
      <c r="AG21" s="518"/>
    </row>
    <row r="22" spans="1:35" s="473" customFormat="1" ht="14.25" customHeight="1">
      <c r="A22" s="664"/>
      <c r="B22" s="618" t="s">
        <v>1157</v>
      </c>
      <c r="C22" s="882">
        <v>5</v>
      </c>
      <c r="D22" s="886"/>
      <c r="E22" s="811">
        <v>6</v>
      </c>
      <c r="F22" s="812"/>
      <c r="G22" s="811">
        <v>7</v>
      </c>
      <c r="H22" s="812"/>
      <c r="I22" s="811">
        <v>8</v>
      </c>
      <c r="J22" s="812"/>
      <c r="K22" s="811">
        <v>9</v>
      </c>
      <c r="L22" s="812"/>
      <c r="M22" s="811">
        <v>10</v>
      </c>
      <c r="N22" s="812"/>
      <c r="O22" s="882">
        <v>11</v>
      </c>
      <c r="P22" s="883"/>
      <c r="Q22" s="616"/>
      <c r="R22" s="618" t="s">
        <v>1157</v>
      </c>
      <c r="S22" s="882">
        <v>3</v>
      </c>
      <c r="T22" s="886"/>
      <c r="U22" s="811">
        <v>4</v>
      </c>
      <c r="V22" s="812"/>
      <c r="W22" s="811">
        <v>5</v>
      </c>
      <c r="X22" s="812"/>
      <c r="Y22" s="811">
        <v>6</v>
      </c>
      <c r="Z22" s="812"/>
      <c r="AA22" s="811">
        <v>7</v>
      </c>
      <c r="AB22" s="812"/>
      <c r="AC22" s="811">
        <v>8</v>
      </c>
      <c r="AD22" s="812"/>
      <c r="AE22" s="882">
        <v>9</v>
      </c>
      <c r="AF22" s="883"/>
      <c r="AG22" s="518"/>
    </row>
    <row r="23" spans="1:35" s="473" customFormat="1" ht="14.25" customHeight="1">
      <c r="A23" s="664"/>
      <c r="B23" s="625">
        <v>3</v>
      </c>
      <c r="C23" s="882">
        <v>12</v>
      </c>
      <c r="D23" s="886"/>
      <c r="E23" s="811">
        <v>13</v>
      </c>
      <c r="F23" s="812"/>
      <c r="G23" s="811">
        <v>14</v>
      </c>
      <c r="H23" s="812"/>
      <c r="I23" s="811">
        <v>15</v>
      </c>
      <c r="J23" s="812"/>
      <c r="K23" s="811">
        <v>16</v>
      </c>
      <c r="L23" s="812"/>
      <c r="M23" s="811">
        <v>17</v>
      </c>
      <c r="N23" s="812"/>
      <c r="O23" s="882">
        <v>18</v>
      </c>
      <c r="P23" s="883"/>
      <c r="Q23" s="616"/>
      <c r="R23" s="620">
        <v>9</v>
      </c>
      <c r="S23" s="882">
        <v>10</v>
      </c>
      <c r="T23" s="886"/>
      <c r="U23" s="811">
        <v>11</v>
      </c>
      <c r="V23" s="812"/>
      <c r="W23" s="811">
        <v>12</v>
      </c>
      <c r="X23" s="812"/>
      <c r="Y23" s="811">
        <v>13</v>
      </c>
      <c r="Z23" s="812"/>
      <c r="AA23" s="811">
        <v>14</v>
      </c>
      <c r="AB23" s="812"/>
      <c r="AC23" s="811">
        <v>15</v>
      </c>
      <c r="AD23" s="812"/>
      <c r="AE23" s="882">
        <v>16</v>
      </c>
      <c r="AF23" s="883"/>
      <c r="AG23" s="518"/>
    </row>
    <row r="24" spans="1:35" s="473" customFormat="1" ht="14.25" customHeight="1">
      <c r="A24" s="664"/>
      <c r="B24" s="625" t="s">
        <v>1159</v>
      </c>
      <c r="C24" s="882">
        <v>19</v>
      </c>
      <c r="D24" s="886"/>
      <c r="E24" s="811">
        <v>20</v>
      </c>
      <c r="F24" s="812"/>
      <c r="G24" s="811">
        <v>21</v>
      </c>
      <c r="H24" s="812"/>
      <c r="I24" s="811">
        <v>22</v>
      </c>
      <c r="J24" s="812"/>
      <c r="K24" s="811">
        <v>23</v>
      </c>
      <c r="L24" s="812"/>
      <c r="M24" s="811">
        <v>24</v>
      </c>
      <c r="N24" s="812"/>
      <c r="O24" s="882">
        <v>25</v>
      </c>
      <c r="P24" s="883"/>
      <c r="Q24" s="616"/>
      <c r="R24" s="632" t="s">
        <v>1159</v>
      </c>
      <c r="S24" s="882">
        <v>17</v>
      </c>
      <c r="T24" s="886"/>
      <c r="U24" s="811">
        <v>18</v>
      </c>
      <c r="V24" s="812"/>
      <c r="W24" s="811">
        <v>19</v>
      </c>
      <c r="X24" s="812"/>
      <c r="Y24" s="811">
        <v>20</v>
      </c>
      <c r="Z24" s="812"/>
      <c r="AA24" s="811">
        <v>21</v>
      </c>
      <c r="AB24" s="812"/>
      <c r="AC24" s="811">
        <v>22</v>
      </c>
      <c r="AD24" s="812"/>
      <c r="AE24" s="882">
        <v>23</v>
      </c>
      <c r="AF24" s="883"/>
      <c r="AG24" s="518"/>
    </row>
    <row r="25" spans="1:35" s="473" customFormat="1" ht="14.25" customHeight="1">
      <c r="A25" s="664" t="s">
        <v>1188</v>
      </c>
      <c r="B25" s="628">
        <v>23</v>
      </c>
      <c r="C25" s="882">
        <v>26</v>
      </c>
      <c r="D25" s="886"/>
      <c r="E25" s="819">
        <v>27</v>
      </c>
      <c r="F25" s="822"/>
      <c r="G25" s="819">
        <v>28</v>
      </c>
      <c r="H25" s="822"/>
      <c r="I25" s="811">
        <v>29</v>
      </c>
      <c r="J25" s="812"/>
      <c r="K25" s="811">
        <v>30</v>
      </c>
      <c r="L25" s="812"/>
      <c r="M25" s="811">
        <v>31</v>
      </c>
      <c r="N25" s="812"/>
      <c r="O25" s="811"/>
      <c r="P25" s="834"/>
      <c r="Q25" s="616">
        <v>21</v>
      </c>
      <c r="R25" s="623">
        <v>21</v>
      </c>
      <c r="S25" s="882">
        <v>24</v>
      </c>
      <c r="T25" s="886"/>
      <c r="U25" s="811">
        <v>25</v>
      </c>
      <c r="V25" s="812"/>
      <c r="W25" s="811">
        <v>26</v>
      </c>
      <c r="X25" s="812"/>
      <c r="Y25" s="811">
        <v>27</v>
      </c>
      <c r="Z25" s="812"/>
      <c r="AA25" s="811">
        <v>28</v>
      </c>
      <c r="AB25" s="812"/>
      <c r="AC25" s="811">
        <v>29</v>
      </c>
      <c r="AD25" s="812"/>
      <c r="AE25" s="882">
        <v>30</v>
      </c>
      <c r="AF25" s="883"/>
      <c r="AG25" s="518"/>
    </row>
    <row r="26" spans="1:35" s="473" customFormat="1" ht="14.25" customHeight="1" thickBot="1">
      <c r="A26" s="664" t="s">
        <v>1189</v>
      </c>
      <c r="B26" s="618" t="s">
        <v>1122</v>
      </c>
      <c r="C26" s="835"/>
      <c r="D26" s="836"/>
      <c r="E26" s="835"/>
      <c r="F26" s="836"/>
      <c r="G26" s="808"/>
      <c r="H26" s="809"/>
      <c r="I26" s="808"/>
      <c r="J26" s="809"/>
      <c r="K26" s="808"/>
      <c r="L26" s="809"/>
      <c r="M26" s="808"/>
      <c r="N26" s="809"/>
      <c r="O26" s="808"/>
      <c r="P26" s="810"/>
      <c r="Q26" s="616">
        <v>9</v>
      </c>
      <c r="R26" s="618" t="s">
        <v>1122</v>
      </c>
      <c r="S26" s="808"/>
      <c r="T26" s="809"/>
      <c r="U26" s="808"/>
      <c r="V26" s="809"/>
      <c r="W26" s="808"/>
      <c r="X26" s="809"/>
      <c r="Y26" s="808"/>
      <c r="Z26" s="809"/>
      <c r="AA26" s="808"/>
      <c r="AB26" s="809"/>
      <c r="AC26" s="808"/>
      <c r="AD26" s="809"/>
      <c r="AE26" s="808"/>
      <c r="AF26" s="810"/>
      <c r="AG26" s="518"/>
    </row>
    <row r="27" spans="1:35" s="473" customFormat="1" ht="14.25" customHeight="1">
      <c r="A27" s="664"/>
      <c r="B27" s="624">
        <v>21</v>
      </c>
      <c r="C27" s="848"/>
      <c r="D27" s="849"/>
      <c r="E27" s="832"/>
      <c r="F27" s="833"/>
      <c r="G27" s="827"/>
      <c r="H27" s="828"/>
      <c r="I27" s="827"/>
      <c r="J27" s="828"/>
      <c r="K27" s="827"/>
      <c r="L27" s="828"/>
      <c r="M27" s="827"/>
      <c r="N27" s="828"/>
      <c r="O27" s="893">
        <v>1</v>
      </c>
      <c r="P27" s="895"/>
      <c r="Q27" s="616"/>
      <c r="R27" s="617">
        <v>15</v>
      </c>
      <c r="S27" s="837" t="s">
        <v>1163</v>
      </c>
      <c r="T27" s="838"/>
      <c r="U27" s="837" t="s">
        <v>1164</v>
      </c>
      <c r="V27" s="838"/>
      <c r="W27" s="846" t="s">
        <v>1165</v>
      </c>
      <c r="X27" s="838"/>
      <c r="Y27" s="847" t="s">
        <v>1166</v>
      </c>
      <c r="Z27" s="838"/>
      <c r="AA27" s="882">
        <v>5</v>
      </c>
      <c r="AB27" s="886"/>
      <c r="AC27" s="882">
        <v>6</v>
      </c>
      <c r="AD27" s="886"/>
      <c r="AE27" s="891">
        <v>7</v>
      </c>
      <c r="AF27" s="892"/>
      <c r="AG27" s="518"/>
      <c r="AI27" s="658"/>
    </row>
    <row r="28" spans="1:35" s="473" customFormat="1" ht="14.25" customHeight="1">
      <c r="A28" s="664"/>
      <c r="B28" s="618" t="s">
        <v>1157</v>
      </c>
      <c r="C28" s="882">
        <v>2</v>
      </c>
      <c r="D28" s="886"/>
      <c r="E28" s="882">
        <v>3</v>
      </c>
      <c r="F28" s="886"/>
      <c r="G28" s="837" t="s">
        <v>1167</v>
      </c>
      <c r="H28" s="838"/>
      <c r="I28" s="811">
        <v>5</v>
      </c>
      <c r="J28" s="812"/>
      <c r="K28" s="811">
        <v>6</v>
      </c>
      <c r="L28" s="812"/>
      <c r="M28" s="811">
        <v>7</v>
      </c>
      <c r="N28" s="812"/>
      <c r="O28" s="811">
        <v>8</v>
      </c>
      <c r="P28" s="834"/>
      <c r="Q28" s="616"/>
      <c r="R28" s="618" t="s">
        <v>1157</v>
      </c>
      <c r="S28" s="893">
        <v>8</v>
      </c>
      <c r="T28" s="894"/>
      <c r="U28" s="811">
        <v>9</v>
      </c>
      <c r="V28" s="812"/>
      <c r="W28" s="811">
        <v>10</v>
      </c>
      <c r="X28" s="812"/>
      <c r="Y28" s="811">
        <v>11</v>
      </c>
      <c r="Z28" s="812"/>
      <c r="AA28" s="811">
        <v>12</v>
      </c>
      <c r="AB28" s="812"/>
      <c r="AC28" s="811">
        <v>13</v>
      </c>
      <c r="AD28" s="812"/>
      <c r="AE28" s="882">
        <v>14</v>
      </c>
      <c r="AF28" s="883"/>
      <c r="AG28" s="518"/>
    </row>
    <row r="29" spans="1:35" s="473" customFormat="1" ht="14.25" customHeight="1">
      <c r="A29" s="664"/>
      <c r="B29" s="625">
        <v>4</v>
      </c>
      <c r="C29" s="882">
        <v>9</v>
      </c>
      <c r="D29" s="886"/>
      <c r="E29" s="811">
        <v>10</v>
      </c>
      <c r="F29" s="812"/>
      <c r="G29" s="811">
        <v>11</v>
      </c>
      <c r="H29" s="812"/>
      <c r="I29" s="811">
        <v>12</v>
      </c>
      <c r="J29" s="812"/>
      <c r="K29" s="811">
        <v>13</v>
      </c>
      <c r="L29" s="812"/>
      <c r="M29" s="811">
        <v>14</v>
      </c>
      <c r="N29" s="812"/>
      <c r="O29" s="882">
        <v>15</v>
      </c>
      <c r="P29" s="883"/>
      <c r="Q29" s="616"/>
      <c r="R29" s="620">
        <v>10</v>
      </c>
      <c r="S29" s="882">
        <v>15</v>
      </c>
      <c r="T29" s="886"/>
      <c r="U29" s="811">
        <v>16</v>
      </c>
      <c r="V29" s="812"/>
      <c r="W29" s="811">
        <v>17</v>
      </c>
      <c r="X29" s="812"/>
      <c r="Y29" s="811">
        <v>18</v>
      </c>
      <c r="Z29" s="812"/>
      <c r="AA29" s="811">
        <v>19</v>
      </c>
      <c r="AB29" s="812"/>
      <c r="AC29" s="811">
        <v>20</v>
      </c>
      <c r="AD29" s="812"/>
      <c r="AE29" s="882">
        <v>21</v>
      </c>
      <c r="AF29" s="883"/>
      <c r="AG29" s="518"/>
    </row>
    <row r="30" spans="1:35" s="473" customFormat="1" ht="14.25" customHeight="1">
      <c r="A30" s="664"/>
      <c r="B30" s="625" t="s">
        <v>1159</v>
      </c>
      <c r="C30" s="882">
        <v>16</v>
      </c>
      <c r="D30" s="886"/>
      <c r="E30" s="811">
        <v>17</v>
      </c>
      <c r="F30" s="812"/>
      <c r="G30" s="811">
        <v>18</v>
      </c>
      <c r="H30" s="812"/>
      <c r="I30" s="811">
        <v>19</v>
      </c>
      <c r="J30" s="812"/>
      <c r="K30" s="811">
        <v>20</v>
      </c>
      <c r="L30" s="812"/>
      <c r="M30" s="811">
        <v>21</v>
      </c>
      <c r="N30" s="812"/>
      <c r="O30" s="882">
        <v>22</v>
      </c>
      <c r="P30" s="883"/>
      <c r="Q30" s="616"/>
      <c r="R30" s="632" t="s">
        <v>1159</v>
      </c>
      <c r="S30" s="882">
        <v>22</v>
      </c>
      <c r="T30" s="886"/>
      <c r="U30" s="811">
        <v>23</v>
      </c>
      <c r="V30" s="812"/>
      <c r="W30" s="811">
        <v>24</v>
      </c>
      <c r="X30" s="812"/>
      <c r="Y30" s="811">
        <v>25</v>
      </c>
      <c r="Z30" s="812"/>
      <c r="AA30" s="811">
        <v>26</v>
      </c>
      <c r="AB30" s="812"/>
      <c r="AC30" s="811">
        <v>27</v>
      </c>
      <c r="AD30" s="812"/>
      <c r="AE30" s="882">
        <v>28</v>
      </c>
      <c r="AF30" s="883"/>
      <c r="AG30" s="518"/>
    </row>
    <row r="31" spans="1:35" s="473" customFormat="1" ht="14.25" customHeight="1">
      <c r="A31" s="664" t="s">
        <v>1185</v>
      </c>
      <c r="B31" s="628">
        <v>19</v>
      </c>
      <c r="C31" s="882">
        <v>23</v>
      </c>
      <c r="D31" s="886"/>
      <c r="E31" s="811">
        <v>24</v>
      </c>
      <c r="F31" s="812"/>
      <c r="G31" s="811">
        <v>25</v>
      </c>
      <c r="H31" s="812"/>
      <c r="I31" s="811">
        <v>26</v>
      </c>
      <c r="J31" s="812"/>
      <c r="K31" s="811">
        <v>27</v>
      </c>
      <c r="L31" s="812"/>
      <c r="M31" s="845">
        <v>28</v>
      </c>
      <c r="N31" s="812"/>
      <c r="O31" s="882">
        <v>29</v>
      </c>
      <c r="P31" s="883"/>
      <c r="Q31" s="633">
        <v>17</v>
      </c>
      <c r="R31" s="623">
        <v>17</v>
      </c>
      <c r="S31" s="882">
        <v>29</v>
      </c>
      <c r="T31" s="886"/>
      <c r="U31" s="811">
        <v>30</v>
      </c>
      <c r="V31" s="812"/>
      <c r="W31" s="811">
        <v>31</v>
      </c>
      <c r="X31" s="812"/>
      <c r="Y31" s="811"/>
      <c r="Z31" s="812"/>
      <c r="AA31" s="811"/>
      <c r="AB31" s="812"/>
      <c r="AC31" s="811"/>
      <c r="AD31" s="812"/>
      <c r="AE31" s="811"/>
      <c r="AF31" s="834"/>
      <c r="AG31" s="518"/>
    </row>
    <row r="32" spans="1:35" s="473" customFormat="1" ht="14.25" customHeight="1" thickBot="1">
      <c r="A32" s="664" t="s">
        <v>1190</v>
      </c>
      <c r="B32" s="618" t="s">
        <v>1122</v>
      </c>
      <c r="C32" s="884">
        <v>30</v>
      </c>
      <c r="D32" s="885"/>
      <c r="E32" s="808"/>
      <c r="F32" s="809"/>
      <c r="G32" s="808"/>
      <c r="H32" s="809"/>
      <c r="I32" s="808"/>
      <c r="J32" s="809"/>
      <c r="K32" s="808"/>
      <c r="L32" s="809"/>
      <c r="M32" s="808"/>
      <c r="N32" s="809"/>
      <c r="O32" s="808"/>
      <c r="P32" s="810"/>
      <c r="Q32" s="616">
        <v>14</v>
      </c>
      <c r="R32" s="618" t="s">
        <v>1122</v>
      </c>
      <c r="S32" s="808"/>
      <c r="T32" s="809"/>
      <c r="U32" s="842"/>
      <c r="V32" s="843"/>
      <c r="W32" s="842"/>
      <c r="X32" s="843"/>
      <c r="Y32" s="842"/>
      <c r="Z32" s="843"/>
      <c r="AA32" s="842"/>
      <c r="AB32" s="843"/>
      <c r="AC32" s="842"/>
      <c r="AD32" s="843"/>
      <c r="AE32" s="842"/>
      <c r="AF32" s="844"/>
      <c r="AG32" s="518"/>
    </row>
    <row r="33" spans="1:33" s="473" customFormat="1" ht="14.25" customHeight="1">
      <c r="A33" s="664"/>
      <c r="B33" s="624">
        <v>21</v>
      </c>
      <c r="C33" s="811"/>
      <c r="D33" s="812"/>
      <c r="E33" s="840" t="s">
        <v>1168</v>
      </c>
      <c r="F33" s="841"/>
      <c r="G33" s="811">
        <v>2</v>
      </c>
      <c r="H33" s="812"/>
      <c r="I33" s="832">
        <v>3</v>
      </c>
      <c r="J33" s="833"/>
      <c r="K33" s="832">
        <v>4</v>
      </c>
      <c r="L33" s="833"/>
      <c r="M33" s="827">
        <v>5</v>
      </c>
      <c r="N33" s="828"/>
      <c r="O33" s="832">
        <v>6</v>
      </c>
      <c r="P33" s="839"/>
      <c r="Q33" s="616"/>
      <c r="R33" s="617">
        <v>23</v>
      </c>
      <c r="S33" s="832"/>
      <c r="T33" s="833"/>
      <c r="U33" s="832"/>
      <c r="V33" s="833"/>
      <c r="W33" s="832"/>
      <c r="X33" s="833"/>
      <c r="Y33" s="832">
        <v>1</v>
      </c>
      <c r="Z33" s="833"/>
      <c r="AA33" s="832">
        <v>2</v>
      </c>
      <c r="AB33" s="833"/>
      <c r="AC33" s="832">
        <v>3</v>
      </c>
      <c r="AD33" s="833"/>
      <c r="AE33" s="891">
        <v>4</v>
      </c>
      <c r="AF33" s="892"/>
      <c r="AG33" s="518"/>
    </row>
    <row r="34" spans="1:33" s="473" customFormat="1" ht="14.25" customHeight="1">
      <c r="A34" s="664"/>
      <c r="B34" s="618" t="s">
        <v>1157</v>
      </c>
      <c r="C34" s="882">
        <v>7</v>
      </c>
      <c r="D34" s="886"/>
      <c r="E34" s="811">
        <v>8</v>
      </c>
      <c r="F34" s="812"/>
      <c r="G34" s="811">
        <v>9</v>
      </c>
      <c r="H34" s="812"/>
      <c r="I34" s="811">
        <v>10</v>
      </c>
      <c r="J34" s="812"/>
      <c r="K34" s="811">
        <v>11</v>
      </c>
      <c r="L34" s="812"/>
      <c r="M34" s="811">
        <v>12</v>
      </c>
      <c r="N34" s="812"/>
      <c r="O34" s="882">
        <v>13</v>
      </c>
      <c r="P34" s="883"/>
      <c r="Q34" s="616"/>
      <c r="R34" s="618" t="s">
        <v>1157</v>
      </c>
      <c r="S34" s="882">
        <v>5</v>
      </c>
      <c r="T34" s="886"/>
      <c r="U34" s="811">
        <v>6</v>
      </c>
      <c r="V34" s="812"/>
      <c r="W34" s="811">
        <v>7</v>
      </c>
      <c r="X34" s="812"/>
      <c r="Y34" s="811">
        <v>8</v>
      </c>
      <c r="Z34" s="812"/>
      <c r="AA34" s="811">
        <v>9</v>
      </c>
      <c r="AB34" s="812"/>
      <c r="AC34" s="811">
        <v>10</v>
      </c>
      <c r="AD34" s="812"/>
      <c r="AE34" s="882">
        <v>11</v>
      </c>
      <c r="AF34" s="883"/>
      <c r="AG34" s="518"/>
    </row>
    <row r="35" spans="1:33" s="473" customFormat="1" ht="14.25" customHeight="1">
      <c r="A35" s="664"/>
      <c r="B35" s="625">
        <v>5</v>
      </c>
      <c r="C35" s="882">
        <v>14</v>
      </c>
      <c r="D35" s="886"/>
      <c r="E35" s="811">
        <v>15</v>
      </c>
      <c r="F35" s="812"/>
      <c r="G35" s="811">
        <v>16</v>
      </c>
      <c r="H35" s="812"/>
      <c r="I35" s="811">
        <v>17</v>
      </c>
      <c r="J35" s="812"/>
      <c r="K35" s="811">
        <v>18</v>
      </c>
      <c r="L35" s="812"/>
      <c r="M35" s="811">
        <v>19</v>
      </c>
      <c r="N35" s="812"/>
      <c r="O35" s="882">
        <v>20</v>
      </c>
      <c r="P35" s="883"/>
      <c r="Q35" s="616"/>
      <c r="R35" s="620">
        <v>11</v>
      </c>
      <c r="S35" s="882">
        <v>12</v>
      </c>
      <c r="T35" s="886"/>
      <c r="U35" s="811">
        <v>13</v>
      </c>
      <c r="V35" s="812"/>
      <c r="W35" s="811">
        <v>14</v>
      </c>
      <c r="X35" s="812"/>
      <c r="Y35" s="811">
        <v>15</v>
      </c>
      <c r="Z35" s="812"/>
      <c r="AA35" s="811">
        <v>16</v>
      </c>
      <c r="AB35" s="812"/>
      <c r="AC35" s="811">
        <v>17</v>
      </c>
      <c r="AD35" s="812"/>
      <c r="AE35" s="882">
        <v>18</v>
      </c>
      <c r="AF35" s="883"/>
      <c r="AG35" s="518"/>
    </row>
    <row r="36" spans="1:33" s="473" customFormat="1" ht="14.25" customHeight="1">
      <c r="A36" s="664"/>
      <c r="B36" s="625" t="s">
        <v>1159</v>
      </c>
      <c r="C36" s="882">
        <v>21</v>
      </c>
      <c r="D36" s="886"/>
      <c r="E36" s="811">
        <v>22</v>
      </c>
      <c r="F36" s="812"/>
      <c r="G36" s="811">
        <v>23</v>
      </c>
      <c r="H36" s="812"/>
      <c r="I36" s="811">
        <v>24</v>
      </c>
      <c r="J36" s="812"/>
      <c r="K36" s="811">
        <v>25</v>
      </c>
      <c r="L36" s="812"/>
      <c r="M36" s="811">
        <v>26</v>
      </c>
      <c r="N36" s="812"/>
      <c r="O36" s="882">
        <v>27</v>
      </c>
      <c r="P36" s="883"/>
      <c r="Q36" s="616"/>
      <c r="R36" s="632" t="s">
        <v>1159</v>
      </c>
      <c r="S36" s="882">
        <v>19</v>
      </c>
      <c r="T36" s="886"/>
      <c r="U36" s="811">
        <v>20</v>
      </c>
      <c r="V36" s="812"/>
      <c r="W36" s="811">
        <v>21</v>
      </c>
      <c r="X36" s="812"/>
      <c r="Y36" s="811">
        <v>22</v>
      </c>
      <c r="Z36" s="812"/>
      <c r="AA36" s="811">
        <v>23</v>
      </c>
      <c r="AB36" s="812"/>
      <c r="AC36" s="811">
        <v>24</v>
      </c>
      <c r="AD36" s="812"/>
      <c r="AE36" s="882">
        <v>25</v>
      </c>
      <c r="AF36" s="883"/>
      <c r="AG36" s="518"/>
    </row>
    <row r="37" spans="1:33" s="473" customFormat="1" ht="14.25" customHeight="1">
      <c r="A37" s="664" t="s">
        <v>1191</v>
      </c>
      <c r="B37" s="628">
        <v>21</v>
      </c>
      <c r="C37" s="882">
        <v>28</v>
      </c>
      <c r="D37" s="886"/>
      <c r="E37" s="882">
        <v>29</v>
      </c>
      <c r="F37" s="886"/>
      <c r="G37" s="837" t="s">
        <v>1169</v>
      </c>
      <c r="H37" s="838"/>
      <c r="I37" s="811">
        <v>31</v>
      </c>
      <c r="J37" s="812"/>
      <c r="K37" s="811"/>
      <c r="L37" s="812"/>
      <c r="M37" s="811"/>
      <c r="N37" s="812"/>
      <c r="O37" s="811"/>
      <c r="P37" s="834"/>
      <c r="Q37" s="616">
        <v>22</v>
      </c>
      <c r="R37" s="623">
        <v>22</v>
      </c>
      <c r="S37" s="882">
        <v>26</v>
      </c>
      <c r="T37" s="886"/>
      <c r="U37" s="819">
        <v>27</v>
      </c>
      <c r="V37" s="822"/>
      <c r="W37" s="819">
        <v>28</v>
      </c>
      <c r="X37" s="822"/>
      <c r="Y37" s="819">
        <v>29</v>
      </c>
      <c r="Z37" s="822"/>
      <c r="AA37" s="811">
        <v>30</v>
      </c>
      <c r="AB37" s="812"/>
      <c r="AC37" s="811"/>
      <c r="AD37" s="812"/>
      <c r="AE37" s="811"/>
      <c r="AF37" s="834"/>
      <c r="AG37" s="518"/>
    </row>
    <row r="38" spans="1:33" s="473" customFormat="1" ht="14.25" customHeight="1" thickBot="1">
      <c r="A38" s="664" t="s">
        <v>1192</v>
      </c>
      <c r="B38" s="618" t="s">
        <v>1122</v>
      </c>
      <c r="C38" s="835"/>
      <c r="D38" s="836"/>
      <c r="E38" s="808"/>
      <c r="F38" s="809"/>
      <c r="G38" s="808"/>
      <c r="H38" s="809"/>
      <c r="I38" s="808"/>
      <c r="J38" s="809"/>
      <c r="K38" s="808"/>
      <c r="L38" s="809"/>
      <c r="M38" s="808"/>
      <c r="N38" s="809"/>
      <c r="O38" s="808"/>
      <c r="P38" s="810"/>
      <c r="Q38" s="616">
        <v>8</v>
      </c>
      <c r="R38" s="618" t="s">
        <v>1122</v>
      </c>
      <c r="S38" s="835"/>
      <c r="T38" s="836"/>
      <c r="U38" s="808"/>
      <c r="V38" s="809"/>
      <c r="W38" s="808"/>
      <c r="X38" s="809"/>
      <c r="Y38" s="808"/>
      <c r="Z38" s="809"/>
      <c r="AA38" s="808"/>
      <c r="AB38" s="809"/>
      <c r="AC38" s="808"/>
      <c r="AD38" s="809"/>
      <c r="AE38" s="808"/>
      <c r="AF38" s="810"/>
      <c r="AG38" s="518"/>
    </row>
    <row r="39" spans="1:33" s="473" customFormat="1" ht="14.25" customHeight="1">
      <c r="A39" s="664"/>
      <c r="B39" s="624">
        <v>21</v>
      </c>
      <c r="C39" s="827"/>
      <c r="D39" s="828"/>
      <c r="E39" s="832"/>
      <c r="F39" s="833"/>
      <c r="G39" s="832"/>
      <c r="H39" s="833"/>
      <c r="I39" s="827"/>
      <c r="J39" s="828"/>
      <c r="K39" s="827">
        <v>1</v>
      </c>
      <c r="L39" s="828"/>
      <c r="M39" s="827">
        <v>2</v>
      </c>
      <c r="N39" s="828"/>
      <c r="O39" s="882">
        <v>3</v>
      </c>
      <c r="P39" s="883"/>
      <c r="Q39" s="616"/>
      <c r="R39" s="624">
        <v>22</v>
      </c>
      <c r="S39" s="827"/>
      <c r="T39" s="831"/>
      <c r="U39" s="832"/>
      <c r="V39" s="833"/>
      <c r="W39" s="827"/>
      <c r="X39" s="828"/>
      <c r="Y39" s="827"/>
      <c r="Z39" s="828"/>
      <c r="AA39" s="827"/>
      <c r="AB39" s="828"/>
      <c r="AC39" s="827">
        <v>1</v>
      </c>
      <c r="AD39" s="828"/>
      <c r="AE39" s="891">
        <v>2</v>
      </c>
      <c r="AF39" s="892"/>
      <c r="AG39" s="518"/>
    </row>
    <row r="40" spans="1:33" s="473" customFormat="1" ht="14.25" customHeight="1">
      <c r="A40" s="664"/>
      <c r="B40" s="618" t="s">
        <v>1157</v>
      </c>
      <c r="C40" s="882">
        <v>4</v>
      </c>
      <c r="D40" s="886"/>
      <c r="E40" s="811">
        <v>5</v>
      </c>
      <c r="F40" s="812"/>
      <c r="G40" s="811">
        <v>6</v>
      </c>
      <c r="H40" s="812"/>
      <c r="I40" s="811">
        <v>7</v>
      </c>
      <c r="J40" s="812"/>
      <c r="K40" s="811">
        <v>8</v>
      </c>
      <c r="L40" s="812"/>
      <c r="M40" s="811">
        <v>9</v>
      </c>
      <c r="N40" s="812"/>
      <c r="O40" s="889">
        <v>10</v>
      </c>
      <c r="P40" s="890"/>
      <c r="Q40" s="616"/>
      <c r="R40" s="618" t="s">
        <v>1157</v>
      </c>
      <c r="S40" s="882">
        <v>3</v>
      </c>
      <c r="T40" s="886"/>
      <c r="U40" s="811">
        <v>4</v>
      </c>
      <c r="V40" s="812"/>
      <c r="W40" s="811">
        <v>5</v>
      </c>
      <c r="X40" s="812"/>
      <c r="Y40" s="811">
        <v>6</v>
      </c>
      <c r="Z40" s="812"/>
      <c r="AA40" s="811">
        <v>7</v>
      </c>
      <c r="AB40" s="812"/>
      <c r="AC40" s="811">
        <v>8</v>
      </c>
      <c r="AD40" s="812"/>
      <c r="AE40" s="882">
        <v>9</v>
      </c>
      <c r="AF40" s="883"/>
      <c r="AG40" s="518"/>
    </row>
    <row r="41" spans="1:33" s="473" customFormat="1" ht="14.25" customHeight="1">
      <c r="A41" s="664"/>
      <c r="B41" s="625">
        <v>6</v>
      </c>
      <c r="C41" s="882">
        <v>11</v>
      </c>
      <c r="D41" s="886"/>
      <c r="E41" s="811">
        <v>12</v>
      </c>
      <c r="F41" s="812"/>
      <c r="G41" s="811">
        <v>13</v>
      </c>
      <c r="H41" s="812"/>
      <c r="I41" s="811">
        <v>14</v>
      </c>
      <c r="J41" s="812"/>
      <c r="K41" s="811">
        <v>15</v>
      </c>
      <c r="L41" s="812"/>
      <c r="M41" s="811">
        <v>16</v>
      </c>
      <c r="N41" s="812"/>
      <c r="O41" s="889">
        <v>17</v>
      </c>
      <c r="P41" s="890"/>
      <c r="Q41" s="616"/>
      <c r="R41" s="634">
        <v>12</v>
      </c>
      <c r="S41" s="882">
        <v>10</v>
      </c>
      <c r="T41" s="886"/>
      <c r="U41" s="811">
        <v>11</v>
      </c>
      <c r="V41" s="812"/>
      <c r="W41" s="811">
        <v>12</v>
      </c>
      <c r="X41" s="812"/>
      <c r="Y41" s="811">
        <v>13</v>
      </c>
      <c r="Z41" s="812"/>
      <c r="AA41" s="811">
        <v>14</v>
      </c>
      <c r="AB41" s="812"/>
      <c r="AC41" s="811">
        <v>15</v>
      </c>
      <c r="AD41" s="812"/>
      <c r="AE41" s="887">
        <v>16</v>
      </c>
      <c r="AF41" s="888"/>
      <c r="AG41" s="518"/>
    </row>
    <row r="42" spans="1:33" s="473" customFormat="1" ht="14.25" customHeight="1">
      <c r="A42" s="664"/>
      <c r="B42" s="625" t="s">
        <v>1159</v>
      </c>
      <c r="C42" s="882">
        <v>18</v>
      </c>
      <c r="D42" s="886"/>
      <c r="E42" s="811">
        <v>19</v>
      </c>
      <c r="F42" s="812"/>
      <c r="G42" s="811">
        <v>20</v>
      </c>
      <c r="H42" s="812"/>
      <c r="I42" s="811">
        <v>21</v>
      </c>
      <c r="J42" s="812"/>
      <c r="K42" s="811">
        <v>22</v>
      </c>
      <c r="L42" s="812"/>
      <c r="M42" s="811">
        <v>23</v>
      </c>
      <c r="N42" s="812"/>
      <c r="O42" s="882">
        <v>24</v>
      </c>
      <c r="P42" s="883"/>
      <c r="Q42" s="616"/>
      <c r="R42" s="627" t="s">
        <v>1159</v>
      </c>
      <c r="S42" s="882">
        <v>17</v>
      </c>
      <c r="T42" s="886"/>
      <c r="U42" s="811">
        <v>18</v>
      </c>
      <c r="V42" s="812"/>
      <c r="W42" s="811">
        <v>19</v>
      </c>
      <c r="X42" s="812"/>
      <c r="Y42" s="811">
        <v>20</v>
      </c>
      <c r="Z42" s="812"/>
      <c r="AA42" s="811">
        <v>21</v>
      </c>
      <c r="AB42" s="812"/>
      <c r="AC42" s="823">
        <v>22</v>
      </c>
      <c r="AD42" s="824"/>
      <c r="AE42" s="882">
        <v>23</v>
      </c>
      <c r="AF42" s="883"/>
      <c r="AG42" s="518"/>
    </row>
    <row r="43" spans="1:33" s="473" customFormat="1" ht="14.25" customHeight="1">
      <c r="A43" s="664" t="s">
        <v>1193</v>
      </c>
      <c r="B43" s="628">
        <v>22</v>
      </c>
      <c r="C43" s="882">
        <v>25</v>
      </c>
      <c r="D43" s="886"/>
      <c r="E43" s="819">
        <v>26</v>
      </c>
      <c r="F43" s="822"/>
      <c r="G43" s="819">
        <v>27</v>
      </c>
      <c r="H43" s="822"/>
      <c r="I43" s="819">
        <v>28</v>
      </c>
      <c r="J43" s="822"/>
      <c r="K43" s="819">
        <v>29</v>
      </c>
      <c r="L43" s="822"/>
      <c r="M43" s="819">
        <v>30</v>
      </c>
      <c r="N43" s="822"/>
      <c r="O43" s="819"/>
      <c r="P43" s="820"/>
      <c r="Q43" s="616">
        <v>22</v>
      </c>
      <c r="R43" s="635">
        <v>22</v>
      </c>
      <c r="S43" s="882">
        <v>24</v>
      </c>
      <c r="T43" s="886"/>
      <c r="U43" s="811">
        <v>25</v>
      </c>
      <c r="V43" s="812"/>
      <c r="W43" s="811">
        <v>26</v>
      </c>
      <c r="X43" s="812"/>
      <c r="Y43" s="811">
        <v>27</v>
      </c>
      <c r="Z43" s="812"/>
      <c r="AA43" s="811">
        <v>28</v>
      </c>
      <c r="AB43" s="812"/>
      <c r="AC43" s="811">
        <v>29</v>
      </c>
      <c r="AD43" s="812"/>
      <c r="AE43" s="882">
        <v>30</v>
      </c>
      <c r="AF43" s="883"/>
      <c r="AG43" s="518"/>
    </row>
    <row r="44" spans="1:33" s="473" customFormat="1" ht="14.25" customHeight="1" thickBot="1">
      <c r="A44" s="664" t="s">
        <v>1189</v>
      </c>
      <c r="B44" s="630" t="s">
        <v>1122</v>
      </c>
      <c r="C44" s="815"/>
      <c r="D44" s="816"/>
      <c r="E44" s="808"/>
      <c r="F44" s="809"/>
      <c r="G44" s="808"/>
      <c r="H44" s="809"/>
      <c r="I44" s="808"/>
      <c r="J44" s="809"/>
      <c r="K44" s="808"/>
      <c r="L44" s="809"/>
      <c r="M44" s="808"/>
      <c r="N44" s="809"/>
      <c r="O44" s="808"/>
      <c r="P44" s="810"/>
      <c r="Q44" s="616">
        <v>9</v>
      </c>
      <c r="R44" s="630" t="s">
        <v>1122</v>
      </c>
      <c r="S44" s="884">
        <v>31</v>
      </c>
      <c r="T44" s="885"/>
      <c r="U44" s="806" t="s">
        <v>1170</v>
      </c>
      <c r="V44" s="807"/>
      <c r="W44" s="808">
        <v>2</v>
      </c>
      <c r="X44" s="809"/>
      <c r="Y44" s="808">
        <v>3</v>
      </c>
      <c r="Z44" s="809"/>
      <c r="AA44" s="808"/>
      <c r="AB44" s="809"/>
      <c r="AC44" s="808"/>
      <c r="AD44" s="809"/>
      <c r="AE44" s="808"/>
      <c r="AF44" s="810"/>
      <c r="AG44" s="518"/>
    </row>
    <row r="45" spans="1:33" s="467" customFormat="1" ht="7.5" customHeight="1" thickBot="1">
      <c r="A45" s="530"/>
      <c r="B45" s="468"/>
      <c r="C45" s="531"/>
      <c r="D45" s="531"/>
      <c r="E45" s="531"/>
      <c r="F45" s="531"/>
      <c r="G45" s="531"/>
      <c r="H45" s="531"/>
      <c r="I45" s="531"/>
      <c r="J45" s="531"/>
      <c r="K45" s="531"/>
      <c r="L45" s="531"/>
      <c r="M45" s="531"/>
      <c r="N45" s="531"/>
      <c r="O45" s="531"/>
      <c r="P45" s="531"/>
      <c r="Q45" s="472"/>
      <c r="R45" s="531"/>
      <c r="S45" s="468"/>
      <c r="T45" s="468"/>
      <c r="U45" s="468"/>
      <c r="V45" s="468"/>
      <c r="W45" s="468"/>
      <c r="X45" s="468"/>
      <c r="Y45" s="468"/>
      <c r="Z45" s="468"/>
      <c r="AA45" s="468"/>
      <c r="AB45" s="468"/>
      <c r="AC45" s="468"/>
      <c r="AD45" s="468"/>
      <c r="AE45" s="468"/>
      <c r="AF45" s="468"/>
      <c r="AG45" s="532"/>
    </row>
    <row r="46" spans="1:33" ht="15.75" customHeight="1" thickBot="1">
      <c r="A46" s="512"/>
      <c r="B46" s="789" t="s">
        <v>392</v>
      </c>
      <c r="C46" s="790"/>
      <c r="D46" s="791"/>
      <c r="E46" s="534">
        <v>1</v>
      </c>
      <c r="F46" s="534">
        <v>2</v>
      </c>
      <c r="G46" s="534">
        <v>3</v>
      </c>
      <c r="H46" s="534">
        <v>4</v>
      </c>
      <c r="I46" s="534">
        <v>5</v>
      </c>
      <c r="J46" s="534">
        <v>6</v>
      </c>
      <c r="K46" s="653">
        <v>7</v>
      </c>
      <c r="L46" s="534">
        <v>8</v>
      </c>
      <c r="M46" s="534">
        <v>9</v>
      </c>
      <c r="N46" s="534">
        <v>10</v>
      </c>
      <c r="O46" s="534">
        <v>11</v>
      </c>
      <c r="P46" s="534">
        <v>12</v>
      </c>
      <c r="Q46" s="534" t="s">
        <v>393</v>
      </c>
      <c r="R46" s="653" t="s">
        <v>394</v>
      </c>
      <c r="S46" s="792" t="s">
        <v>1171</v>
      </c>
      <c r="T46" s="790"/>
      <c r="U46" s="793"/>
      <c r="V46" s="463"/>
      <c r="W46" s="463"/>
      <c r="X46" s="463"/>
      <c r="Y46" s="463"/>
      <c r="Z46" s="463"/>
      <c r="AA46" s="463"/>
      <c r="AB46" s="463"/>
      <c r="AC46" s="463"/>
      <c r="AD46" s="463"/>
      <c r="AE46" s="463"/>
      <c r="AF46" s="463"/>
      <c r="AG46" s="514"/>
    </row>
    <row r="47" spans="1:33" ht="15.75" customHeight="1" thickTop="1">
      <c r="A47" s="512"/>
      <c r="B47" s="794" t="s">
        <v>1172</v>
      </c>
      <c r="C47" s="795"/>
      <c r="D47" s="796"/>
      <c r="E47" s="659">
        <v>21</v>
      </c>
      <c r="F47" s="659">
        <v>17</v>
      </c>
      <c r="G47" s="659">
        <v>22</v>
      </c>
      <c r="H47" s="659">
        <v>21</v>
      </c>
      <c r="I47" s="659">
        <v>20</v>
      </c>
      <c r="J47" s="659">
        <v>21</v>
      </c>
      <c r="K47" s="659">
        <v>23</v>
      </c>
      <c r="L47" s="659">
        <v>21</v>
      </c>
      <c r="M47" s="659">
        <v>20</v>
      </c>
      <c r="N47" s="659">
        <v>19</v>
      </c>
      <c r="O47" s="659">
        <v>21</v>
      </c>
      <c r="P47" s="659">
        <v>23</v>
      </c>
      <c r="Q47" s="636">
        <f t="shared" ref="Q47:Q55" si="0">SUM(E47:P47)</f>
        <v>249</v>
      </c>
      <c r="R47" s="637">
        <v>8</v>
      </c>
      <c r="S47" s="797">
        <f>R47*Q47</f>
        <v>1992</v>
      </c>
      <c r="T47" s="798"/>
      <c r="U47" s="799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14"/>
    </row>
    <row r="48" spans="1:33" ht="15.75" customHeight="1">
      <c r="A48" s="512"/>
      <c r="B48" s="800" t="s">
        <v>1173</v>
      </c>
      <c r="C48" s="801"/>
      <c r="D48" s="802"/>
      <c r="E48" s="660">
        <v>22</v>
      </c>
      <c r="F48" s="660">
        <v>16</v>
      </c>
      <c r="G48" s="660">
        <v>23</v>
      </c>
      <c r="H48" s="660">
        <v>20</v>
      </c>
      <c r="I48" s="660">
        <v>21</v>
      </c>
      <c r="J48" s="660">
        <v>21</v>
      </c>
      <c r="K48" s="660">
        <v>21</v>
      </c>
      <c r="L48" s="660">
        <v>23</v>
      </c>
      <c r="M48" s="660">
        <v>21</v>
      </c>
      <c r="N48" s="660">
        <v>19</v>
      </c>
      <c r="O48" s="660">
        <v>22</v>
      </c>
      <c r="P48" s="660">
        <v>21</v>
      </c>
      <c r="Q48" s="638">
        <f t="shared" si="0"/>
        <v>250</v>
      </c>
      <c r="R48" s="639">
        <v>8</v>
      </c>
      <c r="S48" s="803">
        <f>R48*Q48</f>
        <v>2000</v>
      </c>
      <c r="T48" s="804"/>
      <c r="U48" s="805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14"/>
    </row>
    <row r="49" spans="1:34" ht="15.75" customHeight="1">
      <c r="A49" s="512"/>
      <c r="B49" s="778" t="s">
        <v>1174</v>
      </c>
      <c r="C49" s="779"/>
      <c r="D49" s="780"/>
      <c r="E49" s="661">
        <f>B13</f>
        <v>19</v>
      </c>
      <c r="F49" s="640">
        <f>B19</f>
        <v>19</v>
      </c>
      <c r="G49" s="640">
        <f>B25</f>
        <v>23</v>
      </c>
      <c r="H49" s="640">
        <f>B31</f>
        <v>19</v>
      </c>
      <c r="I49" s="640">
        <f>B37</f>
        <v>21</v>
      </c>
      <c r="J49" s="640">
        <f>B43</f>
        <v>22</v>
      </c>
      <c r="K49" s="640">
        <f>R13</f>
        <v>21</v>
      </c>
      <c r="L49" s="640">
        <f>R19</f>
        <v>23</v>
      </c>
      <c r="M49" s="640">
        <f>R25</f>
        <v>21</v>
      </c>
      <c r="N49" s="640">
        <f>R31</f>
        <v>17</v>
      </c>
      <c r="O49" s="640">
        <f>R37</f>
        <v>22</v>
      </c>
      <c r="P49" s="640">
        <f>R43</f>
        <v>22</v>
      </c>
      <c r="Q49" s="640">
        <f t="shared" si="0"/>
        <v>249</v>
      </c>
      <c r="R49" s="641">
        <v>8</v>
      </c>
      <c r="S49" s="781">
        <f>R49*Q49</f>
        <v>1992</v>
      </c>
      <c r="T49" s="782"/>
      <c r="U49" s="783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14"/>
    </row>
    <row r="50" spans="1:34" ht="15.75" customHeight="1">
      <c r="A50" s="512"/>
      <c r="B50" s="773" t="s">
        <v>1175</v>
      </c>
      <c r="C50" s="774"/>
      <c r="D50" s="775"/>
      <c r="E50" s="636">
        <f t="shared" ref="E50:P52" si="1">E53-E47</f>
        <v>10</v>
      </c>
      <c r="F50" s="636">
        <f t="shared" si="1"/>
        <v>11</v>
      </c>
      <c r="G50" s="636">
        <f t="shared" si="1"/>
        <v>9</v>
      </c>
      <c r="H50" s="636">
        <f t="shared" si="1"/>
        <v>9</v>
      </c>
      <c r="I50" s="636">
        <f t="shared" si="1"/>
        <v>11</v>
      </c>
      <c r="J50" s="636">
        <f t="shared" si="1"/>
        <v>9</v>
      </c>
      <c r="K50" s="636">
        <f t="shared" si="1"/>
        <v>8</v>
      </c>
      <c r="L50" s="636">
        <f t="shared" si="1"/>
        <v>10</v>
      </c>
      <c r="M50" s="636">
        <f t="shared" si="1"/>
        <v>10</v>
      </c>
      <c r="N50" s="636">
        <f t="shared" si="1"/>
        <v>12</v>
      </c>
      <c r="O50" s="636">
        <f t="shared" si="1"/>
        <v>9</v>
      </c>
      <c r="P50" s="636">
        <f t="shared" si="1"/>
        <v>8</v>
      </c>
      <c r="Q50" s="636">
        <f t="shared" si="0"/>
        <v>116</v>
      </c>
      <c r="R50" s="642" t="s">
        <v>1176</v>
      </c>
      <c r="S50" s="776" t="s">
        <v>1176</v>
      </c>
      <c r="T50" s="774"/>
      <c r="U50" s="777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14"/>
    </row>
    <row r="51" spans="1:34" ht="15.75" customHeight="1">
      <c r="A51" s="545"/>
      <c r="B51" s="784" t="s">
        <v>1177</v>
      </c>
      <c r="C51" s="785"/>
      <c r="D51" s="786"/>
      <c r="E51" s="638">
        <f t="shared" si="1"/>
        <v>9</v>
      </c>
      <c r="F51" s="638">
        <f t="shared" si="1"/>
        <v>13</v>
      </c>
      <c r="G51" s="638">
        <f t="shared" si="1"/>
        <v>8</v>
      </c>
      <c r="H51" s="638">
        <f t="shared" si="1"/>
        <v>10</v>
      </c>
      <c r="I51" s="638">
        <f t="shared" si="1"/>
        <v>10</v>
      </c>
      <c r="J51" s="638">
        <f t="shared" si="1"/>
        <v>9</v>
      </c>
      <c r="K51" s="638">
        <f t="shared" si="1"/>
        <v>10</v>
      </c>
      <c r="L51" s="638">
        <f t="shared" si="1"/>
        <v>8</v>
      </c>
      <c r="M51" s="638">
        <f t="shared" si="1"/>
        <v>9</v>
      </c>
      <c r="N51" s="638">
        <f t="shared" si="1"/>
        <v>12</v>
      </c>
      <c r="O51" s="638">
        <f t="shared" si="1"/>
        <v>8</v>
      </c>
      <c r="P51" s="638">
        <f t="shared" si="1"/>
        <v>10</v>
      </c>
      <c r="Q51" s="638">
        <f t="shared" si="0"/>
        <v>116</v>
      </c>
      <c r="R51" s="643" t="s">
        <v>1176</v>
      </c>
      <c r="S51" s="787" t="s">
        <v>1176</v>
      </c>
      <c r="T51" s="785"/>
      <c r="U51" s="788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14"/>
      <c r="AH51" s="547"/>
    </row>
    <row r="52" spans="1:34" ht="15.75" customHeight="1">
      <c r="A52" s="545"/>
      <c r="B52" s="768" t="s">
        <v>1178</v>
      </c>
      <c r="C52" s="769"/>
      <c r="D52" s="770"/>
      <c r="E52" s="641">
        <f t="shared" si="1"/>
        <v>12</v>
      </c>
      <c r="F52" s="641">
        <f t="shared" si="1"/>
        <v>9</v>
      </c>
      <c r="G52" s="641">
        <f t="shared" si="1"/>
        <v>8</v>
      </c>
      <c r="H52" s="641">
        <f t="shared" si="1"/>
        <v>11</v>
      </c>
      <c r="I52" s="641">
        <f t="shared" si="1"/>
        <v>10</v>
      </c>
      <c r="J52" s="641">
        <f t="shared" si="1"/>
        <v>8</v>
      </c>
      <c r="K52" s="641">
        <f t="shared" si="1"/>
        <v>10</v>
      </c>
      <c r="L52" s="641">
        <f t="shared" si="1"/>
        <v>8</v>
      </c>
      <c r="M52" s="641">
        <f t="shared" si="1"/>
        <v>9</v>
      </c>
      <c r="N52" s="641">
        <f t="shared" si="1"/>
        <v>14</v>
      </c>
      <c r="O52" s="641">
        <f t="shared" si="1"/>
        <v>8</v>
      </c>
      <c r="P52" s="641">
        <f t="shared" si="1"/>
        <v>9</v>
      </c>
      <c r="Q52" s="641">
        <f t="shared" si="0"/>
        <v>116</v>
      </c>
      <c r="R52" s="652" t="s">
        <v>1176</v>
      </c>
      <c r="S52" s="771" t="s">
        <v>1176</v>
      </c>
      <c r="T52" s="769"/>
      <c r="U52" s="772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14"/>
      <c r="AH52" s="547"/>
    </row>
    <row r="53" spans="1:34" ht="15.75" customHeight="1">
      <c r="A53" s="545"/>
      <c r="B53" s="773" t="s">
        <v>1179</v>
      </c>
      <c r="C53" s="774"/>
      <c r="D53" s="775"/>
      <c r="E53" s="659">
        <v>31</v>
      </c>
      <c r="F53" s="659">
        <v>28</v>
      </c>
      <c r="G53" s="659">
        <v>31</v>
      </c>
      <c r="H53" s="659">
        <v>30</v>
      </c>
      <c r="I53" s="659">
        <v>31</v>
      </c>
      <c r="J53" s="659">
        <v>30</v>
      </c>
      <c r="K53" s="659">
        <v>31</v>
      </c>
      <c r="L53" s="659">
        <v>31</v>
      </c>
      <c r="M53" s="659">
        <v>30</v>
      </c>
      <c r="N53" s="659">
        <v>31</v>
      </c>
      <c r="O53" s="659">
        <v>30</v>
      </c>
      <c r="P53" s="659">
        <v>31</v>
      </c>
      <c r="Q53" s="636">
        <f t="shared" si="0"/>
        <v>365</v>
      </c>
      <c r="R53" s="642" t="s">
        <v>1176</v>
      </c>
      <c r="S53" s="776" t="s">
        <v>1176</v>
      </c>
      <c r="T53" s="774"/>
      <c r="U53" s="777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14"/>
      <c r="AH53" s="547"/>
    </row>
    <row r="54" spans="1:34" ht="15.75" customHeight="1">
      <c r="A54" s="512"/>
      <c r="B54" s="778" t="s">
        <v>1180</v>
      </c>
      <c r="C54" s="779"/>
      <c r="D54" s="780"/>
      <c r="E54" s="662">
        <v>31</v>
      </c>
      <c r="F54" s="662">
        <v>29</v>
      </c>
      <c r="G54" s="662">
        <v>31</v>
      </c>
      <c r="H54" s="662">
        <v>30</v>
      </c>
      <c r="I54" s="662">
        <v>31</v>
      </c>
      <c r="J54" s="662">
        <v>30</v>
      </c>
      <c r="K54" s="662">
        <v>31</v>
      </c>
      <c r="L54" s="662">
        <v>31</v>
      </c>
      <c r="M54" s="662">
        <v>30</v>
      </c>
      <c r="N54" s="662">
        <v>31</v>
      </c>
      <c r="O54" s="662">
        <v>30</v>
      </c>
      <c r="P54" s="662">
        <v>31</v>
      </c>
      <c r="Q54" s="640">
        <f t="shared" si="0"/>
        <v>366</v>
      </c>
      <c r="R54" s="641" t="s">
        <v>1176</v>
      </c>
      <c r="S54" s="781" t="s">
        <v>1176</v>
      </c>
      <c r="T54" s="782"/>
      <c r="U54" s="783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14"/>
    </row>
    <row r="55" spans="1:34" ht="15.75" customHeight="1" thickBot="1">
      <c r="A55" s="512"/>
      <c r="B55" s="759" t="s">
        <v>1181</v>
      </c>
      <c r="C55" s="760"/>
      <c r="D55" s="761"/>
      <c r="E55" s="644">
        <v>31</v>
      </c>
      <c r="F55" s="644">
        <v>28</v>
      </c>
      <c r="G55" s="644">
        <v>31</v>
      </c>
      <c r="H55" s="644">
        <v>30</v>
      </c>
      <c r="I55" s="644">
        <v>31</v>
      </c>
      <c r="J55" s="644">
        <v>30</v>
      </c>
      <c r="K55" s="644">
        <v>31</v>
      </c>
      <c r="L55" s="644">
        <v>31</v>
      </c>
      <c r="M55" s="644">
        <v>30</v>
      </c>
      <c r="N55" s="644">
        <v>31</v>
      </c>
      <c r="O55" s="644">
        <v>30</v>
      </c>
      <c r="P55" s="644">
        <v>31</v>
      </c>
      <c r="Q55" s="644">
        <f t="shared" si="0"/>
        <v>365</v>
      </c>
      <c r="R55" s="645" t="s">
        <v>1176</v>
      </c>
      <c r="S55" s="762" t="s">
        <v>1176</v>
      </c>
      <c r="T55" s="763"/>
      <c r="U55" s="764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14"/>
    </row>
    <row r="56" spans="1:34" ht="13.5" customHeight="1">
      <c r="A56" s="512"/>
      <c r="B56" s="463"/>
      <c r="C56" s="463"/>
      <c r="D56" s="463"/>
      <c r="E56" s="463"/>
      <c r="F56" s="463"/>
      <c r="G56" s="463"/>
      <c r="H56" s="463"/>
      <c r="I56" s="463"/>
      <c r="J56" s="463"/>
      <c r="K56" s="463"/>
      <c r="L56" s="463"/>
      <c r="M56" s="463"/>
      <c r="N56" s="463"/>
      <c r="O56" s="463"/>
      <c r="P56" s="463"/>
      <c r="Q56" s="463"/>
      <c r="R56" s="463"/>
      <c r="S56" s="463"/>
      <c r="T56" s="463"/>
      <c r="U56" s="463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14"/>
    </row>
    <row r="57" spans="1:34" ht="13.5" customHeight="1" thickBot="1">
      <c r="A57" s="765" t="s">
        <v>1182</v>
      </c>
      <c r="B57" s="766"/>
      <c r="C57" s="766"/>
      <c r="D57" s="766"/>
      <c r="E57" s="766"/>
      <c r="F57" s="766"/>
      <c r="G57" s="766"/>
      <c r="H57" s="766"/>
      <c r="I57" s="766"/>
      <c r="J57" s="766"/>
      <c r="K57" s="766"/>
      <c r="L57" s="766"/>
      <c r="M57" s="766"/>
      <c r="N57" s="766"/>
      <c r="O57" s="766"/>
      <c r="P57" s="766"/>
      <c r="Q57" s="766"/>
      <c r="R57" s="766"/>
      <c r="S57" s="766"/>
      <c r="T57" s="766"/>
      <c r="U57" s="766"/>
      <c r="V57" s="766"/>
      <c r="W57" s="766"/>
      <c r="X57" s="766"/>
      <c r="Y57" s="766"/>
      <c r="Z57" s="766"/>
      <c r="AA57" s="766"/>
      <c r="AB57" s="766"/>
      <c r="AC57" s="766"/>
      <c r="AD57" s="766"/>
      <c r="AE57" s="766"/>
      <c r="AF57" s="766"/>
      <c r="AG57" s="767"/>
    </row>
  </sheetData>
  <mergeCells count="570">
    <mergeCell ref="A1:U4"/>
    <mergeCell ref="V1:X1"/>
    <mergeCell ref="Y1:AA1"/>
    <mergeCell ref="AB1:AD1"/>
    <mergeCell ref="AE1:AG1"/>
    <mergeCell ref="V2:X4"/>
    <mergeCell ref="Y2:AA4"/>
    <mergeCell ref="AB2:AD4"/>
    <mergeCell ref="AE2:AG4"/>
    <mergeCell ref="G7:H7"/>
    <mergeCell ref="I7:J7"/>
    <mergeCell ref="K7:L7"/>
    <mergeCell ref="M7:N7"/>
    <mergeCell ref="B5:AF5"/>
    <mergeCell ref="C6:E6"/>
    <mergeCell ref="G6:H6"/>
    <mergeCell ref="I6:K6"/>
    <mergeCell ref="M6:N6"/>
    <mergeCell ref="O6:R6"/>
    <mergeCell ref="S6:T6"/>
    <mergeCell ref="U6:Y6"/>
    <mergeCell ref="U8:V8"/>
    <mergeCell ref="W8:X8"/>
    <mergeCell ref="Y8:Z8"/>
    <mergeCell ref="AA8:AB8"/>
    <mergeCell ref="AC8:AD8"/>
    <mergeCell ref="AE8:AF8"/>
    <mergeCell ref="AC7:AD7"/>
    <mergeCell ref="AE7:AF7"/>
    <mergeCell ref="C8:D8"/>
    <mergeCell ref="E8:F8"/>
    <mergeCell ref="G8:H8"/>
    <mergeCell ref="I8:J8"/>
    <mergeCell ref="K8:L8"/>
    <mergeCell ref="M8:N8"/>
    <mergeCell ref="O8:P8"/>
    <mergeCell ref="S8:T8"/>
    <mergeCell ref="O7:P7"/>
    <mergeCell ref="S7:T7"/>
    <mergeCell ref="U7:V7"/>
    <mergeCell ref="W7:X7"/>
    <mergeCell ref="Y7:Z7"/>
    <mergeCell ref="AA7:AB7"/>
    <mergeCell ref="C7:D7"/>
    <mergeCell ref="E7:F7"/>
    <mergeCell ref="AE10:AF10"/>
    <mergeCell ref="AC9:AD9"/>
    <mergeCell ref="AE9:AF9"/>
    <mergeCell ref="C10:D10"/>
    <mergeCell ref="E10:F10"/>
    <mergeCell ref="G10:H10"/>
    <mergeCell ref="I10:J10"/>
    <mergeCell ref="K10:L10"/>
    <mergeCell ref="M10:N10"/>
    <mergeCell ref="O10:P10"/>
    <mergeCell ref="S10:T10"/>
    <mergeCell ref="O9:P9"/>
    <mergeCell ref="S9:T9"/>
    <mergeCell ref="U9:V9"/>
    <mergeCell ref="W9:X9"/>
    <mergeCell ref="Y9:Z9"/>
    <mergeCell ref="AA9:AB9"/>
    <mergeCell ref="C9:D9"/>
    <mergeCell ref="E9:F9"/>
    <mergeCell ref="G9:H9"/>
    <mergeCell ref="I9:J9"/>
    <mergeCell ref="K9:L9"/>
    <mergeCell ref="M9:N9"/>
    <mergeCell ref="G11:H11"/>
    <mergeCell ref="I11:J11"/>
    <mergeCell ref="K11:L11"/>
    <mergeCell ref="M11:N11"/>
    <mergeCell ref="U10:V10"/>
    <mergeCell ref="W10:X10"/>
    <mergeCell ref="Y10:Z10"/>
    <mergeCell ref="AA10:AB10"/>
    <mergeCell ref="AC10:AD10"/>
    <mergeCell ref="U12:V12"/>
    <mergeCell ref="W12:X12"/>
    <mergeCell ref="Y12:Z12"/>
    <mergeCell ref="AA12:AB12"/>
    <mergeCell ref="AC12:AD12"/>
    <mergeCell ref="AE12:AF12"/>
    <mergeCell ref="AC11:AD11"/>
    <mergeCell ref="AE11:AF11"/>
    <mergeCell ref="C12:D12"/>
    <mergeCell ref="E12:F12"/>
    <mergeCell ref="G12:H12"/>
    <mergeCell ref="I12:J12"/>
    <mergeCell ref="K12:L12"/>
    <mergeCell ref="M12:N12"/>
    <mergeCell ref="O12:P12"/>
    <mergeCell ref="S12:T12"/>
    <mergeCell ref="O11:P11"/>
    <mergeCell ref="S11:T11"/>
    <mergeCell ref="U11:V11"/>
    <mergeCell ref="W11:X11"/>
    <mergeCell ref="Y11:Z11"/>
    <mergeCell ref="AA11:AB11"/>
    <mergeCell ref="C11:D11"/>
    <mergeCell ref="E11:F11"/>
    <mergeCell ref="AE14:AF14"/>
    <mergeCell ref="AC13:AD13"/>
    <mergeCell ref="AE13:AF13"/>
    <mergeCell ref="C14:D14"/>
    <mergeCell ref="E14:F14"/>
    <mergeCell ref="G14:H14"/>
    <mergeCell ref="I14:J14"/>
    <mergeCell ref="K14:L14"/>
    <mergeCell ref="M14:N14"/>
    <mergeCell ref="O14:P14"/>
    <mergeCell ref="S14:T14"/>
    <mergeCell ref="O13:P13"/>
    <mergeCell ref="S13:T13"/>
    <mergeCell ref="U13:V13"/>
    <mergeCell ref="W13:X13"/>
    <mergeCell ref="Y13:Z13"/>
    <mergeCell ref="AA13:AB13"/>
    <mergeCell ref="C13:D13"/>
    <mergeCell ref="E13:F13"/>
    <mergeCell ref="G13:H13"/>
    <mergeCell ref="I13:J13"/>
    <mergeCell ref="K13:L13"/>
    <mergeCell ref="M13:N13"/>
    <mergeCell ref="G15:H15"/>
    <mergeCell ref="I15:J15"/>
    <mergeCell ref="K15:L15"/>
    <mergeCell ref="M15:N15"/>
    <mergeCell ref="U14:V14"/>
    <mergeCell ref="W14:X14"/>
    <mergeCell ref="Y14:Z14"/>
    <mergeCell ref="AA14:AB14"/>
    <mergeCell ref="AC14:AD14"/>
    <mergeCell ref="U16:V16"/>
    <mergeCell ref="W16:X16"/>
    <mergeCell ref="Y16:Z16"/>
    <mergeCell ref="AA16:AB16"/>
    <mergeCell ref="AC16:AD16"/>
    <mergeCell ref="AE16:AF16"/>
    <mergeCell ref="AC15:AD15"/>
    <mergeCell ref="AE15:AF15"/>
    <mergeCell ref="C16:D16"/>
    <mergeCell ref="E16:F16"/>
    <mergeCell ref="G16:H16"/>
    <mergeCell ref="I16:J16"/>
    <mergeCell ref="K16:L16"/>
    <mergeCell ref="M16:N16"/>
    <mergeCell ref="O16:P16"/>
    <mergeCell ref="S16:T16"/>
    <mergeCell ref="O15:P15"/>
    <mergeCell ref="S15:T15"/>
    <mergeCell ref="U15:V15"/>
    <mergeCell ref="W15:X15"/>
    <mergeCell ref="Y15:Z15"/>
    <mergeCell ref="AA15:AB15"/>
    <mergeCell ref="C15:D15"/>
    <mergeCell ref="E15:F15"/>
    <mergeCell ref="AE18:AF18"/>
    <mergeCell ref="AC17:AD17"/>
    <mergeCell ref="AE17:AF17"/>
    <mergeCell ref="C18:D18"/>
    <mergeCell ref="E18:F18"/>
    <mergeCell ref="G18:H18"/>
    <mergeCell ref="I18:J18"/>
    <mergeCell ref="K18:L18"/>
    <mergeCell ref="M18:N18"/>
    <mergeCell ref="O18:P18"/>
    <mergeCell ref="S18:T18"/>
    <mergeCell ref="O17:P17"/>
    <mergeCell ref="S17:T17"/>
    <mergeCell ref="U17:V17"/>
    <mergeCell ref="W17:X17"/>
    <mergeCell ref="Y17:Z17"/>
    <mergeCell ref="AA17:AB17"/>
    <mergeCell ref="C17:D17"/>
    <mergeCell ref="E17:F17"/>
    <mergeCell ref="G17:H17"/>
    <mergeCell ref="I17:J17"/>
    <mergeCell ref="K17:L17"/>
    <mergeCell ref="M17:N17"/>
    <mergeCell ref="G19:H19"/>
    <mergeCell ref="I19:J19"/>
    <mergeCell ref="K19:L19"/>
    <mergeCell ref="M19:N19"/>
    <mergeCell ref="U18:V18"/>
    <mergeCell ref="W18:X18"/>
    <mergeCell ref="Y18:Z18"/>
    <mergeCell ref="AA18:AB18"/>
    <mergeCell ref="AC18:AD18"/>
    <mergeCell ref="U20:V20"/>
    <mergeCell ref="W20:X20"/>
    <mergeCell ref="Y20:Z20"/>
    <mergeCell ref="AA20:AB20"/>
    <mergeCell ref="AC20:AD20"/>
    <mergeCell ref="AE20:AF20"/>
    <mergeCell ref="AC19:AD19"/>
    <mergeCell ref="AE19:AF19"/>
    <mergeCell ref="C20:D20"/>
    <mergeCell ref="E20:F20"/>
    <mergeCell ref="G20:H20"/>
    <mergeCell ref="I20:J20"/>
    <mergeCell ref="K20:L20"/>
    <mergeCell ref="M20:N20"/>
    <mergeCell ref="O20:P20"/>
    <mergeCell ref="S20:T20"/>
    <mergeCell ref="O19:P19"/>
    <mergeCell ref="S19:T19"/>
    <mergeCell ref="U19:V19"/>
    <mergeCell ref="W19:X19"/>
    <mergeCell ref="Y19:Z19"/>
    <mergeCell ref="AA19:AB19"/>
    <mergeCell ref="C19:D19"/>
    <mergeCell ref="E19:F19"/>
    <mergeCell ref="AE22:AF22"/>
    <mergeCell ref="AC21:AD21"/>
    <mergeCell ref="AE21:AF21"/>
    <mergeCell ref="C22:D22"/>
    <mergeCell ref="E22:F22"/>
    <mergeCell ref="G22:H22"/>
    <mergeCell ref="I22:J22"/>
    <mergeCell ref="K22:L22"/>
    <mergeCell ref="M22:N22"/>
    <mergeCell ref="O22:P22"/>
    <mergeCell ref="S22:T22"/>
    <mergeCell ref="O21:P21"/>
    <mergeCell ref="S21:T21"/>
    <mergeCell ref="U21:V21"/>
    <mergeCell ref="W21:X21"/>
    <mergeCell ref="Y21:Z21"/>
    <mergeCell ref="AA21:AB21"/>
    <mergeCell ref="C21:D21"/>
    <mergeCell ref="E21:F21"/>
    <mergeCell ref="G21:H21"/>
    <mergeCell ref="I21:J21"/>
    <mergeCell ref="K21:L21"/>
    <mergeCell ref="M21:N21"/>
    <mergeCell ref="G23:H23"/>
    <mergeCell ref="I23:J23"/>
    <mergeCell ref="K23:L23"/>
    <mergeCell ref="M23:N23"/>
    <mergeCell ref="U22:V22"/>
    <mergeCell ref="W22:X22"/>
    <mergeCell ref="Y22:Z22"/>
    <mergeCell ref="AA22:AB22"/>
    <mergeCell ref="AC22:AD22"/>
    <mergeCell ref="U24:V24"/>
    <mergeCell ref="W24:X24"/>
    <mergeCell ref="Y24:Z24"/>
    <mergeCell ref="AA24:AB24"/>
    <mergeCell ref="AC24:AD24"/>
    <mergeCell ref="AE24:AF24"/>
    <mergeCell ref="AC23:AD23"/>
    <mergeCell ref="AE23:AF23"/>
    <mergeCell ref="C24:D24"/>
    <mergeCell ref="E24:F24"/>
    <mergeCell ref="G24:H24"/>
    <mergeCell ref="I24:J24"/>
    <mergeCell ref="K24:L24"/>
    <mergeCell ref="M24:N24"/>
    <mergeCell ref="O24:P24"/>
    <mergeCell ref="S24:T24"/>
    <mergeCell ref="O23:P23"/>
    <mergeCell ref="S23:T23"/>
    <mergeCell ref="U23:V23"/>
    <mergeCell ref="W23:X23"/>
    <mergeCell ref="Y23:Z23"/>
    <mergeCell ref="AA23:AB23"/>
    <mergeCell ref="C23:D23"/>
    <mergeCell ref="E23:F23"/>
    <mergeCell ref="AE26:AF26"/>
    <mergeCell ref="AC25:AD25"/>
    <mergeCell ref="AE25:AF25"/>
    <mergeCell ref="C26:D26"/>
    <mergeCell ref="E26:F26"/>
    <mergeCell ref="G26:H26"/>
    <mergeCell ref="I26:J26"/>
    <mergeCell ref="K26:L26"/>
    <mergeCell ref="M26:N26"/>
    <mergeCell ref="O26:P26"/>
    <mergeCell ref="S26:T26"/>
    <mergeCell ref="O25:P25"/>
    <mergeCell ref="S25:T25"/>
    <mergeCell ref="U25:V25"/>
    <mergeCell ref="W25:X25"/>
    <mergeCell ref="Y25:Z25"/>
    <mergeCell ref="AA25:AB25"/>
    <mergeCell ref="C25:D25"/>
    <mergeCell ref="E25:F25"/>
    <mergeCell ref="G25:H25"/>
    <mergeCell ref="I25:J25"/>
    <mergeCell ref="K25:L25"/>
    <mergeCell ref="M25:N25"/>
    <mergeCell ref="G27:H27"/>
    <mergeCell ref="I27:J27"/>
    <mergeCell ref="K27:L27"/>
    <mergeCell ref="M27:N27"/>
    <mergeCell ref="U26:V26"/>
    <mergeCell ref="W26:X26"/>
    <mergeCell ref="Y26:Z26"/>
    <mergeCell ref="AA26:AB26"/>
    <mergeCell ref="AC26:AD26"/>
    <mergeCell ref="U28:V28"/>
    <mergeCell ref="W28:X28"/>
    <mergeCell ref="Y28:Z28"/>
    <mergeCell ref="AA28:AB28"/>
    <mergeCell ref="AC28:AD28"/>
    <mergeCell ref="AE28:AF28"/>
    <mergeCell ref="AC27:AD27"/>
    <mergeCell ref="AE27:AF27"/>
    <mergeCell ref="C28:D28"/>
    <mergeCell ref="E28:F28"/>
    <mergeCell ref="G28:H28"/>
    <mergeCell ref="I28:J28"/>
    <mergeCell ref="K28:L28"/>
    <mergeCell ref="M28:N28"/>
    <mergeCell ref="O28:P28"/>
    <mergeCell ref="S28:T28"/>
    <mergeCell ref="O27:P27"/>
    <mergeCell ref="S27:T27"/>
    <mergeCell ref="U27:V27"/>
    <mergeCell ref="W27:X27"/>
    <mergeCell ref="Y27:Z27"/>
    <mergeCell ref="AA27:AB27"/>
    <mergeCell ref="C27:D27"/>
    <mergeCell ref="E27:F27"/>
    <mergeCell ref="AE30:AF30"/>
    <mergeCell ref="AC29:AD29"/>
    <mergeCell ref="AE29:AF29"/>
    <mergeCell ref="C30:D30"/>
    <mergeCell ref="E30:F30"/>
    <mergeCell ref="G30:H30"/>
    <mergeCell ref="I30:J30"/>
    <mergeCell ref="K30:L30"/>
    <mergeCell ref="M30:N30"/>
    <mergeCell ref="O30:P30"/>
    <mergeCell ref="S30:T30"/>
    <mergeCell ref="O29:P29"/>
    <mergeCell ref="S29:T29"/>
    <mergeCell ref="U29:V29"/>
    <mergeCell ref="W29:X29"/>
    <mergeCell ref="Y29:Z29"/>
    <mergeCell ref="AA29:AB29"/>
    <mergeCell ref="C29:D29"/>
    <mergeCell ref="E29:F29"/>
    <mergeCell ref="G29:H29"/>
    <mergeCell ref="I29:J29"/>
    <mergeCell ref="K29:L29"/>
    <mergeCell ref="M29:N29"/>
    <mergeCell ref="G31:H31"/>
    <mergeCell ref="I31:J31"/>
    <mergeCell ref="K31:L31"/>
    <mergeCell ref="M31:N31"/>
    <mergeCell ref="U30:V30"/>
    <mergeCell ref="W30:X30"/>
    <mergeCell ref="Y30:Z30"/>
    <mergeCell ref="AA30:AB30"/>
    <mergeCell ref="AC30:AD30"/>
    <mergeCell ref="U32:V32"/>
    <mergeCell ref="W32:X32"/>
    <mergeCell ref="Y32:Z32"/>
    <mergeCell ref="AA32:AB32"/>
    <mergeCell ref="AC32:AD32"/>
    <mergeCell ref="AE32:AF32"/>
    <mergeCell ref="AC31:AD31"/>
    <mergeCell ref="AE31:AF31"/>
    <mergeCell ref="C32:D32"/>
    <mergeCell ref="E32:F32"/>
    <mergeCell ref="G32:H32"/>
    <mergeCell ref="I32:J32"/>
    <mergeCell ref="K32:L32"/>
    <mergeCell ref="M32:N32"/>
    <mergeCell ref="O32:P32"/>
    <mergeCell ref="S32:T32"/>
    <mergeCell ref="O31:P31"/>
    <mergeCell ref="S31:T31"/>
    <mergeCell ref="U31:V31"/>
    <mergeCell ref="W31:X31"/>
    <mergeCell ref="Y31:Z31"/>
    <mergeCell ref="AA31:AB31"/>
    <mergeCell ref="C31:D31"/>
    <mergeCell ref="E31:F31"/>
    <mergeCell ref="AE34:AF34"/>
    <mergeCell ref="AC33:AD33"/>
    <mergeCell ref="AE33:AF33"/>
    <mergeCell ref="C34:D34"/>
    <mergeCell ref="E34:F34"/>
    <mergeCell ref="G34:H34"/>
    <mergeCell ref="I34:J34"/>
    <mergeCell ref="K34:L34"/>
    <mergeCell ref="M34:N34"/>
    <mergeCell ref="O34:P34"/>
    <mergeCell ref="S34:T34"/>
    <mergeCell ref="O33:P33"/>
    <mergeCell ref="S33:T33"/>
    <mergeCell ref="U33:V33"/>
    <mergeCell ref="W33:X33"/>
    <mergeCell ref="Y33:Z33"/>
    <mergeCell ref="AA33:AB33"/>
    <mergeCell ref="C33:D33"/>
    <mergeCell ref="E33:F33"/>
    <mergeCell ref="G33:H33"/>
    <mergeCell ref="I33:J33"/>
    <mergeCell ref="K33:L33"/>
    <mergeCell ref="M33:N33"/>
    <mergeCell ref="G35:H35"/>
    <mergeCell ref="I35:J35"/>
    <mergeCell ref="K35:L35"/>
    <mergeCell ref="M35:N35"/>
    <mergeCell ref="U34:V34"/>
    <mergeCell ref="W34:X34"/>
    <mergeCell ref="Y34:Z34"/>
    <mergeCell ref="AA34:AB34"/>
    <mergeCell ref="AC34:AD34"/>
    <mergeCell ref="U36:V36"/>
    <mergeCell ref="W36:X36"/>
    <mergeCell ref="Y36:Z36"/>
    <mergeCell ref="AA36:AB36"/>
    <mergeCell ref="AC36:AD36"/>
    <mergeCell ref="AE36:AF36"/>
    <mergeCell ref="AC35:AD35"/>
    <mergeCell ref="AE35:AF35"/>
    <mergeCell ref="C36:D36"/>
    <mergeCell ref="E36:F36"/>
    <mergeCell ref="G36:H36"/>
    <mergeCell ref="I36:J36"/>
    <mergeCell ref="K36:L36"/>
    <mergeCell ref="M36:N36"/>
    <mergeCell ref="O36:P36"/>
    <mergeCell ref="S36:T36"/>
    <mergeCell ref="O35:P35"/>
    <mergeCell ref="S35:T35"/>
    <mergeCell ref="U35:V35"/>
    <mergeCell ref="W35:X35"/>
    <mergeCell ref="Y35:Z35"/>
    <mergeCell ref="AA35:AB35"/>
    <mergeCell ref="C35:D35"/>
    <mergeCell ref="E35:F35"/>
    <mergeCell ref="AE38:AF38"/>
    <mergeCell ref="AC37:AD37"/>
    <mergeCell ref="AE37:AF37"/>
    <mergeCell ref="C38:D38"/>
    <mergeCell ref="E38:F38"/>
    <mergeCell ref="G38:H38"/>
    <mergeCell ref="I38:J38"/>
    <mergeCell ref="K38:L38"/>
    <mergeCell ref="M38:N38"/>
    <mergeCell ref="O38:P38"/>
    <mergeCell ref="S38:T38"/>
    <mergeCell ref="O37:P37"/>
    <mergeCell ref="S37:T37"/>
    <mergeCell ref="U37:V37"/>
    <mergeCell ref="W37:X37"/>
    <mergeCell ref="Y37:Z37"/>
    <mergeCell ref="AA37:AB37"/>
    <mergeCell ref="C37:D37"/>
    <mergeCell ref="E37:F37"/>
    <mergeCell ref="G37:H37"/>
    <mergeCell ref="I37:J37"/>
    <mergeCell ref="K37:L37"/>
    <mergeCell ref="M37:N37"/>
    <mergeCell ref="G39:H39"/>
    <mergeCell ref="I39:J39"/>
    <mergeCell ref="K39:L39"/>
    <mergeCell ref="M39:N39"/>
    <mergeCell ref="U38:V38"/>
    <mergeCell ref="W38:X38"/>
    <mergeCell ref="Y38:Z38"/>
    <mergeCell ref="AA38:AB38"/>
    <mergeCell ref="AC38:AD38"/>
    <mergeCell ref="U40:V40"/>
    <mergeCell ref="W40:X40"/>
    <mergeCell ref="Y40:Z40"/>
    <mergeCell ref="AA40:AB40"/>
    <mergeCell ref="AC40:AD40"/>
    <mergeCell ref="AE40:AF40"/>
    <mergeCell ref="AC39:AD39"/>
    <mergeCell ref="AE39:AF39"/>
    <mergeCell ref="C40:D40"/>
    <mergeCell ref="E40:F40"/>
    <mergeCell ref="G40:H40"/>
    <mergeCell ref="I40:J40"/>
    <mergeCell ref="K40:L40"/>
    <mergeCell ref="M40:N40"/>
    <mergeCell ref="O40:P40"/>
    <mergeCell ref="S40:T40"/>
    <mergeCell ref="O39:P39"/>
    <mergeCell ref="S39:T39"/>
    <mergeCell ref="U39:V39"/>
    <mergeCell ref="W39:X39"/>
    <mergeCell ref="Y39:Z39"/>
    <mergeCell ref="AA39:AB39"/>
    <mergeCell ref="C39:D39"/>
    <mergeCell ref="E39:F39"/>
    <mergeCell ref="AE42:AF42"/>
    <mergeCell ref="AC41:AD41"/>
    <mergeCell ref="AE41:AF41"/>
    <mergeCell ref="C42:D42"/>
    <mergeCell ref="E42:F42"/>
    <mergeCell ref="G42:H42"/>
    <mergeCell ref="I42:J42"/>
    <mergeCell ref="K42:L42"/>
    <mergeCell ref="M42:N42"/>
    <mergeCell ref="O42:P42"/>
    <mergeCell ref="S42:T42"/>
    <mergeCell ref="O41:P41"/>
    <mergeCell ref="S41:T41"/>
    <mergeCell ref="U41:V41"/>
    <mergeCell ref="W41:X41"/>
    <mergeCell ref="Y41:Z41"/>
    <mergeCell ref="AA41:AB41"/>
    <mergeCell ref="C41:D41"/>
    <mergeCell ref="E41:F41"/>
    <mergeCell ref="G41:H41"/>
    <mergeCell ref="I41:J41"/>
    <mergeCell ref="K41:L41"/>
    <mergeCell ref="M41:N41"/>
    <mergeCell ref="G43:H43"/>
    <mergeCell ref="I43:J43"/>
    <mergeCell ref="K43:L43"/>
    <mergeCell ref="M43:N43"/>
    <mergeCell ref="U42:V42"/>
    <mergeCell ref="W42:X42"/>
    <mergeCell ref="Y42:Z42"/>
    <mergeCell ref="AA42:AB42"/>
    <mergeCell ref="AC42:AD42"/>
    <mergeCell ref="U44:V44"/>
    <mergeCell ref="W44:X44"/>
    <mergeCell ref="Y44:Z44"/>
    <mergeCell ref="AA44:AB44"/>
    <mergeCell ref="AC44:AD44"/>
    <mergeCell ref="AE44:AF44"/>
    <mergeCell ref="AC43:AD43"/>
    <mergeCell ref="AE43:AF43"/>
    <mergeCell ref="C44:D44"/>
    <mergeCell ref="E44:F44"/>
    <mergeCell ref="G44:H44"/>
    <mergeCell ref="I44:J44"/>
    <mergeCell ref="K44:L44"/>
    <mergeCell ref="M44:N44"/>
    <mergeCell ref="O44:P44"/>
    <mergeCell ref="S44:T44"/>
    <mergeCell ref="O43:P43"/>
    <mergeCell ref="S43:T43"/>
    <mergeCell ref="U43:V43"/>
    <mergeCell ref="W43:X43"/>
    <mergeCell ref="Y43:Z43"/>
    <mergeCell ref="AA43:AB43"/>
    <mergeCell ref="C43:D43"/>
    <mergeCell ref="E43:F43"/>
    <mergeCell ref="B49:D49"/>
    <mergeCell ref="S49:U49"/>
    <mergeCell ref="B50:D50"/>
    <mergeCell ref="S50:U50"/>
    <mergeCell ref="B51:D51"/>
    <mergeCell ref="S51:U51"/>
    <mergeCell ref="B46:D46"/>
    <mergeCell ref="S46:U46"/>
    <mergeCell ref="B47:D47"/>
    <mergeCell ref="S47:U47"/>
    <mergeCell ref="B48:D48"/>
    <mergeCell ref="S48:U48"/>
    <mergeCell ref="B55:D55"/>
    <mergeCell ref="S55:U55"/>
    <mergeCell ref="A57:AG57"/>
    <mergeCell ref="B52:D52"/>
    <mergeCell ref="S52:U52"/>
    <mergeCell ref="B53:D53"/>
    <mergeCell ref="S53:U53"/>
    <mergeCell ref="B54:D54"/>
    <mergeCell ref="S54:U5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bestFit="1" customWidth="1"/>
    <col min="108" max="108" width="4.75" style="2" bestFit="1" customWidth="1"/>
    <col min="109" max="109" width="21.5" style="2" customWidth="1"/>
    <col min="110" max="16384" width="9" style="2"/>
  </cols>
  <sheetData>
    <row r="1" spans="1:109" s="7" customFormat="1">
      <c r="A1" s="8" t="s">
        <v>212</v>
      </c>
      <c r="B1" s="12">
        <v>2017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599" t="s">
        <v>1108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1">
        <v>1</v>
      </c>
      <c r="B2" s="1" t="s">
        <v>196</v>
      </c>
      <c r="C2" s="1">
        <f t="shared" ref="C2:C13" si="0">CH2</f>
        <v>22</v>
      </c>
      <c r="D2" s="387">
        <f t="shared" ref="D2:S2" si="1">DATE($B$1-1,$A13,D$15)</f>
        <v>42720</v>
      </c>
      <c r="E2" s="387">
        <f t="shared" si="1"/>
        <v>42721</v>
      </c>
      <c r="F2" s="387">
        <f t="shared" si="1"/>
        <v>42722</v>
      </c>
      <c r="G2" s="386">
        <f t="shared" si="1"/>
        <v>42723</v>
      </c>
      <c r="H2" s="386">
        <f t="shared" si="1"/>
        <v>42724</v>
      </c>
      <c r="I2" s="387">
        <f t="shared" si="1"/>
        <v>42725</v>
      </c>
      <c r="J2" s="387">
        <f t="shared" si="1"/>
        <v>42726</v>
      </c>
      <c r="K2" s="387">
        <f t="shared" si="1"/>
        <v>42727</v>
      </c>
      <c r="L2" s="387">
        <f t="shared" si="1"/>
        <v>42728</v>
      </c>
      <c r="M2" s="387">
        <f t="shared" si="1"/>
        <v>42729</v>
      </c>
      <c r="N2" s="386">
        <f t="shared" si="1"/>
        <v>42730</v>
      </c>
      <c r="O2" s="387">
        <f t="shared" si="1"/>
        <v>42731</v>
      </c>
      <c r="P2" s="387">
        <f t="shared" si="1"/>
        <v>42732</v>
      </c>
      <c r="Q2" s="387">
        <f t="shared" si="1"/>
        <v>42733</v>
      </c>
      <c r="R2" s="387">
        <f t="shared" si="1"/>
        <v>42734</v>
      </c>
      <c r="S2" s="386">
        <f t="shared" si="1"/>
        <v>42735</v>
      </c>
      <c r="T2" s="388">
        <f t="shared" ref="T2:AH13" si="2">DATE($B$1,$A2,T$15)</f>
        <v>42736</v>
      </c>
      <c r="U2" s="386">
        <f t="shared" si="2"/>
        <v>42737</v>
      </c>
      <c r="V2" s="386">
        <f t="shared" si="2"/>
        <v>42738</v>
      </c>
      <c r="W2" s="387">
        <f t="shared" si="2"/>
        <v>42739</v>
      </c>
      <c r="X2" s="387">
        <f t="shared" si="2"/>
        <v>42740</v>
      </c>
      <c r="Y2" s="387">
        <f t="shared" si="2"/>
        <v>42741</v>
      </c>
      <c r="Z2" s="457">
        <f t="shared" si="2"/>
        <v>42742</v>
      </c>
      <c r="AA2" s="457">
        <f t="shared" si="2"/>
        <v>42743</v>
      </c>
      <c r="AB2" s="386">
        <f t="shared" si="2"/>
        <v>42744</v>
      </c>
      <c r="AC2" s="386">
        <f t="shared" si="2"/>
        <v>42745</v>
      </c>
      <c r="AD2" s="387">
        <f t="shared" si="2"/>
        <v>42746</v>
      </c>
      <c r="AE2" s="387">
        <f t="shared" si="2"/>
        <v>42747</v>
      </c>
      <c r="AF2" s="387">
        <f t="shared" si="2"/>
        <v>42748</v>
      </c>
      <c r="AG2" s="457">
        <f t="shared" si="2"/>
        <v>42749</v>
      </c>
      <c r="AH2" s="457">
        <f t="shared" si="2"/>
        <v>42750</v>
      </c>
      <c r="AJ2" s="387" t="s">
        <v>209</v>
      </c>
      <c r="AK2" s="387" t="s">
        <v>793</v>
      </c>
      <c r="AL2" s="387" t="s">
        <v>793</v>
      </c>
      <c r="AM2" s="386" t="s">
        <v>718</v>
      </c>
      <c r="AN2" s="386" t="s">
        <v>194</v>
      </c>
      <c r="AO2" s="387" t="s">
        <v>209</v>
      </c>
      <c r="AP2" s="387" t="s">
        <v>793</v>
      </c>
      <c r="AQ2" s="387" t="s">
        <v>209</v>
      </c>
      <c r="AR2" s="387" t="s">
        <v>793</v>
      </c>
      <c r="AS2" s="387" t="s">
        <v>793</v>
      </c>
      <c r="AT2" s="386" t="s">
        <v>718</v>
      </c>
      <c r="AU2" s="387" t="s">
        <v>209</v>
      </c>
      <c r="AV2" s="387" t="s">
        <v>793</v>
      </c>
      <c r="AW2" s="387" t="s">
        <v>793</v>
      </c>
      <c r="AX2" s="387" t="s">
        <v>793</v>
      </c>
      <c r="AY2" s="386" t="s">
        <v>194</v>
      </c>
      <c r="AZ2" s="388" t="s">
        <v>193</v>
      </c>
      <c r="BA2" s="386" t="s">
        <v>194</v>
      </c>
      <c r="BB2" s="386" t="s">
        <v>194</v>
      </c>
      <c r="BC2" s="387" t="s">
        <v>209</v>
      </c>
      <c r="BD2" s="387" t="s">
        <v>793</v>
      </c>
      <c r="BE2" s="387" t="s">
        <v>209</v>
      </c>
      <c r="BF2" s="457" t="s">
        <v>793</v>
      </c>
      <c r="BG2" s="457" t="s">
        <v>793</v>
      </c>
      <c r="BH2" s="386" t="s">
        <v>718</v>
      </c>
      <c r="BI2" s="386" t="s">
        <v>718</v>
      </c>
      <c r="BJ2" s="387" t="s">
        <v>209</v>
      </c>
      <c r="BK2" s="387" t="s">
        <v>793</v>
      </c>
      <c r="BL2" s="387" t="s">
        <v>209</v>
      </c>
      <c r="BM2" s="457" t="s">
        <v>793</v>
      </c>
      <c r="BN2" s="457" t="s">
        <v>793</v>
      </c>
      <c r="BO2" s="458"/>
      <c r="BP2" s="458"/>
      <c r="BQ2" s="457" t="s">
        <v>793</v>
      </c>
      <c r="BR2" s="386" t="s">
        <v>1010</v>
      </c>
      <c r="BS2" s="387" t="s">
        <v>793</v>
      </c>
      <c r="BT2" s="457" t="s">
        <v>793</v>
      </c>
      <c r="BU2" s="457" t="s">
        <v>793</v>
      </c>
      <c r="BV2" s="457" t="s">
        <v>793</v>
      </c>
      <c r="BW2" s="457" t="s">
        <v>793</v>
      </c>
      <c r="BX2" s="386" t="s">
        <v>1010</v>
      </c>
      <c r="BY2" s="386" t="s">
        <v>1010</v>
      </c>
      <c r="BZ2" s="387" t="s">
        <v>793</v>
      </c>
      <c r="CA2" s="387" t="s">
        <v>793</v>
      </c>
      <c r="CB2" s="387" t="s">
        <v>793</v>
      </c>
      <c r="CC2" s="387" t="s">
        <v>793</v>
      </c>
      <c r="CD2" s="387" t="s">
        <v>793</v>
      </c>
      <c r="CE2" s="387" t="s">
        <v>793</v>
      </c>
      <c r="CF2" s="386" t="s">
        <v>1010</v>
      </c>
      <c r="CH2" s="1">
        <f t="shared" ref="CH2:CH13" si="3">COUNTIF(AJ2:BN2,CH$1)</f>
        <v>22</v>
      </c>
      <c r="CI2" s="1">
        <f t="shared" ref="CI2:CI13" si="4">COUNTIF(AJ2:BN2,CI$1)</f>
        <v>8</v>
      </c>
      <c r="CJ2" s="1">
        <f t="shared" ref="CJ2:CJ13" si="5">COUNTIF(AJ2:BN2,CJ$1)</f>
        <v>1</v>
      </c>
      <c r="CK2" s="11">
        <f>CH2*8</f>
        <v>176</v>
      </c>
      <c r="CM2" s="1">
        <f t="shared" ref="CM2:CM13" si="6">COUNTIF(AZ2:BN2,CM$1)+COUNTIF(AJ3:AY3,CM$1)</f>
        <v>22</v>
      </c>
      <c r="CN2" s="1">
        <f t="shared" ref="CN2:CN13" si="7">COUNTIF(AZ2:BN2,CN$1)+COUNTIF(AJ3:AY3,CN$1)</f>
        <v>8</v>
      </c>
      <c r="CO2" s="1">
        <f t="shared" ref="CO2:CO13" si="8">COUNTIF(AZ2:BN2,CO$1)+COUNTIF(AJ3:AY3,CO$1)</f>
        <v>1</v>
      </c>
      <c r="CP2" s="11">
        <f>CM2*8</f>
        <v>176</v>
      </c>
    </row>
    <row r="3" spans="1:109">
      <c r="A3" s="11">
        <v>2</v>
      </c>
      <c r="B3" s="1" t="s">
        <v>197</v>
      </c>
      <c r="C3" s="1">
        <f t="shared" si="0"/>
        <v>18</v>
      </c>
      <c r="D3" s="457">
        <f t="shared" ref="D3:S14" si="9">DATE($B$1,$A2,D$15)</f>
        <v>42751</v>
      </c>
      <c r="E3" s="386">
        <f t="shared" si="9"/>
        <v>42752</v>
      </c>
      <c r="F3" s="387">
        <f t="shared" si="9"/>
        <v>42753</v>
      </c>
      <c r="G3" s="457">
        <f t="shared" si="9"/>
        <v>42754</v>
      </c>
      <c r="H3" s="457">
        <f t="shared" si="9"/>
        <v>42755</v>
      </c>
      <c r="I3" s="457">
        <f t="shared" si="9"/>
        <v>42756</v>
      </c>
      <c r="J3" s="457">
        <f t="shared" si="9"/>
        <v>42757</v>
      </c>
      <c r="K3" s="386">
        <f t="shared" si="9"/>
        <v>42758</v>
      </c>
      <c r="L3" s="386">
        <f t="shared" si="9"/>
        <v>42759</v>
      </c>
      <c r="M3" s="387">
        <f t="shared" si="9"/>
        <v>42760</v>
      </c>
      <c r="N3" s="387">
        <f t="shared" si="9"/>
        <v>42761</v>
      </c>
      <c r="O3" s="387">
        <f t="shared" si="9"/>
        <v>42762</v>
      </c>
      <c r="P3" s="387">
        <f t="shared" si="9"/>
        <v>42763</v>
      </c>
      <c r="Q3" s="387">
        <f t="shared" si="9"/>
        <v>42764</v>
      </c>
      <c r="R3" s="387">
        <f t="shared" si="9"/>
        <v>42765</v>
      </c>
      <c r="S3" s="386">
        <f t="shared" si="9"/>
        <v>42766</v>
      </c>
      <c r="T3" s="387">
        <f t="shared" si="2"/>
        <v>42767</v>
      </c>
      <c r="U3" s="387">
        <f t="shared" si="2"/>
        <v>42768</v>
      </c>
      <c r="V3" s="387">
        <f t="shared" si="2"/>
        <v>42769</v>
      </c>
      <c r="W3" s="387">
        <f t="shared" si="2"/>
        <v>42770</v>
      </c>
      <c r="X3" s="457">
        <f t="shared" si="2"/>
        <v>42771</v>
      </c>
      <c r="Y3" s="386">
        <f t="shared" si="2"/>
        <v>42772</v>
      </c>
      <c r="Z3" s="386">
        <f t="shared" si="2"/>
        <v>42773</v>
      </c>
      <c r="AA3" s="388">
        <f t="shared" si="2"/>
        <v>42774</v>
      </c>
      <c r="AB3" s="388">
        <f t="shared" si="2"/>
        <v>42775</v>
      </c>
      <c r="AC3" s="388">
        <f t="shared" si="2"/>
        <v>42776</v>
      </c>
      <c r="AD3" s="386">
        <f t="shared" si="2"/>
        <v>42777</v>
      </c>
      <c r="AE3" s="386">
        <f t="shared" si="2"/>
        <v>42778</v>
      </c>
      <c r="AF3" s="386">
        <f t="shared" si="2"/>
        <v>42779</v>
      </c>
      <c r="AG3" s="386">
        <f t="shared" si="2"/>
        <v>42780</v>
      </c>
      <c r="AH3" s="387">
        <f t="shared" si="2"/>
        <v>42781</v>
      </c>
      <c r="AJ3" s="457" t="s">
        <v>793</v>
      </c>
      <c r="AK3" s="386" t="s">
        <v>194</v>
      </c>
      <c r="AL3" s="387" t="s">
        <v>209</v>
      </c>
      <c r="AM3" s="457" t="s">
        <v>793</v>
      </c>
      <c r="AN3" s="457" t="s">
        <v>209</v>
      </c>
      <c r="AO3" s="457" t="s">
        <v>793</v>
      </c>
      <c r="AP3" s="457" t="s">
        <v>793</v>
      </c>
      <c r="AQ3" s="386" t="s">
        <v>718</v>
      </c>
      <c r="AR3" s="386" t="s">
        <v>194</v>
      </c>
      <c r="AS3" s="387" t="s">
        <v>209</v>
      </c>
      <c r="AT3" s="387" t="s">
        <v>793</v>
      </c>
      <c r="AU3" s="387" t="s">
        <v>793</v>
      </c>
      <c r="AV3" s="387" t="s">
        <v>793</v>
      </c>
      <c r="AW3" s="387" t="s">
        <v>793</v>
      </c>
      <c r="AX3" s="387" t="s">
        <v>793</v>
      </c>
      <c r="AY3" s="386" t="s">
        <v>194</v>
      </c>
      <c r="AZ3" s="387" t="s">
        <v>209</v>
      </c>
      <c r="BA3" s="387" t="s">
        <v>793</v>
      </c>
      <c r="BB3" s="387" t="s">
        <v>793</v>
      </c>
      <c r="BC3" s="387" t="s">
        <v>793</v>
      </c>
      <c r="BD3" s="457" t="s">
        <v>793</v>
      </c>
      <c r="BE3" s="386" t="s">
        <v>718</v>
      </c>
      <c r="BF3" s="386" t="s">
        <v>718</v>
      </c>
      <c r="BG3" s="388" t="s">
        <v>193</v>
      </c>
      <c r="BH3" s="388" t="s">
        <v>193</v>
      </c>
      <c r="BI3" s="388" t="s">
        <v>193</v>
      </c>
      <c r="BJ3" s="386" t="s">
        <v>718</v>
      </c>
      <c r="BK3" s="386" t="s">
        <v>718</v>
      </c>
      <c r="BL3" s="386" t="s">
        <v>718</v>
      </c>
      <c r="BM3" s="386" t="s">
        <v>718</v>
      </c>
      <c r="BN3" s="387" t="s">
        <v>209</v>
      </c>
      <c r="BO3" s="458"/>
      <c r="BP3" s="458"/>
      <c r="BQ3" s="387" t="s">
        <v>793</v>
      </c>
      <c r="BR3" s="387" t="s">
        <v>793</v>
      </c>
      <c r="BS3" s="387" t="s">
        <v>793</v>
      </c>
      <c r="BT3" s="387" t="s">
        <v>793</v>
      </c>
      <c r="BU3" s="386" t="s">
        <v>1010</v>
      </c>
      <c r="BV3" s="386" t="s">
        <v>1010</v>
      </c>
      <c r="BW3" s="387" t="s">
        <v>793</v>
      </c>
      <c r="BX3" s="457" t="s">
        <v>793</v>
      </c>
      <c r="BY3" s="387" t="s">
        <v>793</v>
      </c>
      <c r="BZ3" s="457" t="s">
        <v>793</v>
      </c>
      <c r="CA3" s="457" t="s">
        <v>793</v>
      </c>
      <c r="CB3" s="386" t="s">
        <v>1010</v>
      </c>
      <c r="CC3" s="386" t="s">
        <v>1010</v>
      </c>
      <c r="CD3" s="459" t="s">
        <v>793</v>
      </c>
      <c r="CE3" s="459"/>
      <c r="CF3" s="459"/>
      <c r="CH3" s="1">
        <f t="shared" si="3"/>
        <v>18</v>
      </c>
      <c r="CI3" s="1">
        <f t="shared" si="4"/>
        <v>10</v>
      </c>
      <c r="CJ3" s="1">
        <f t="shared" si="5"/>
        <v>3</v>
      </c>
      <c r="CK3" s="11">
        <f t="shared" ref="CK3:CK13" si="10">CH3*8</f>
        <v>144</v>
      </c>
      <c r="CM3" s="1">
        <f t="shared" si="6"/>
        <v>16</v>
      </c>
      <c r="CN3" s="1">
        <f t="shared" si="7"/>
        <v>10</v>
      </c>
      <c r="CO3" s="1">
        <f t="shared" si="8"/>
        <v>3</v>
      </c>
      <c r="CP3" s="11">
        <f t="shared" ref="CP3:CP13" si="11">CM3*8</f>
        <v>128</v>
      </c>
      <c r="CR3" s="554" t="s">
        <v>1109</v>
      </c>
    </row>
    <row r="4" spans="1:109">
      <c r="A4" s="11">
        <v>3</v>
      </c>
      <c r="B4" s="1" t="s">
        <v>198</v>
      </c>
      <c r="C4" s="1">
        <f t="shared" si="0"/>
        <v>21</v>
      </c>
      <c r="D4" s="387">
        <f t="shared" si="9"/>
        <v>42782</v>
      </c>
      <c r="E4" s="387">
        <f t="shared" si="9"/>
        <v>42783</v>
      </c>
      <c r="F4" s="387">
        <f t="shared" si="9"/>
        <v>42784</v>
      </c>
      <c r="G4" s="387">
        <f t="shared" si="9"/>
        <v>42785</v>
      </c>
      <c r="H4" s="386">
        <f t="shared" si="9"/>
        <v>42786</v>
      </c>
      <c r="I4" s="386">
        <f t="shared" si="9"/>
        <v>42787</v>
      </c>
      <c r="J4" s="387">
        <f t="shared" si="9"/>
        <v>42788</v>
      </c>
      <c r="K4" s="457">
        <f t="shared" si="9"/>
        <v>42789</v>
      </c>
      <c r="L4" s="387">
        <f t="shared" si="9"/>
        <v>42790</v>
      </c>
      <c r="M4" s="457">
        <f t="shared" si="9"/>
        <v>42791</v>
      </c>
      <c r="N4" s="457">
        <f t="shared" si="9"/>
        <v>42792</v>
      </c>
      <c r="O4" s="386">
        <f t="shared" si="9"/>
        <v>42793</v>
      </c>
      <c r="P4" s="386">
        <f t="shared" si="9"/>
        <v>42794</v>
      </c>
      <c r="Q4" s="459" t="str">
        <f>IF(DAY(DATE($B$1,$A3,Q$15))=1,"",DATE($B$1,$A3,Q$15))</f>
        <v/>
      </c>
      <c r="R4" s="459"/>
      <c r="S4" s="459"/>
      <c r="T4" s="387">
        <f t="shared" si="2"/>
        <v>42795</v>
      </c>
      <c r="U4" s="457">
        <f t="shared" si="2"/>
        <v>42796</v>
      </c>
      <c r="V4" s="457">
        <f t="shared" si="2"/>
        <v>42797</v>
      </c>
      <c r="W4" s="457">
        <f t="shared" si="2"/>
        <v>42798</v>
      </c>
      <c r="X4" s="386">
        <f t="shared" si="2"/>
        <v>42799</v>
      </c>
      <c r="Y4" s="386">
        <f t="shared" si="2"/>
        <v>42800</v>
      </c>
      <c r="Z4" s="457">
        <f t="shared" si="2"/>
        <v>42801</v>
      </c>
      <c r="AA4" s="457">
        <f t="shared" si="2"/>
        <v>42802</v>
      </c>
      <c r="AB4" s="457">
        <f t="shared" si="2"/>
        <v>42803</v>
      </c>
      <c r="AC4" s="457">
        <f t="shared" si="2"/>
        <v>42804</v>
      </c>
      <c r="AD4" s="457">
        <f t="shared" si="2"/>
        <v>42805</v>
      </c>
      <c r="AE4" s="386">
        <f t="shared" si="2"/>
        <v>42806</v>
      </c>
      <c r="AF4" s="386">
        <f t="shared" si="2"/>
        <v>42807</v>
      </c>
      <c r="AG4" s="387">
        <f t="shared" si="2"/>
        <v>42808</v>
      </c>
      <c r="AH4" s="387">
        <f t="shared" si="2"/>
        <v>42809</v>
      </c>
      <c r="AJ4" s="387" t="s">
        <v>209</v>
      </c>
      <c r="AK4" s="387" t="s">
        <v>209</v>
      </c>
      <c r="AL4" s="387" t="s">
        <v>209</v>
      </c>
      <c r="AM4" s="387" t="s">
        <v>209</v>
      </c>
      <c r="AN4" s="386" t="s">
        <v>718</v>
      </c>
      <c r="AO4" s="386" t="s">
        <v>718</v>
      </c>
      <c r="AP4" s="387" t="s">
        <v>209</v>
      </c>
      <c r="AQ4" s="457" t="s">
        <v>209</v>
      </c>
      <c r="AR4" s="387" t="s">
        <v>209</v>
      </c>
      <c r="AS4" s="457" t="s">
        <v>793</v>
      </c>
      <c r="AT4" s="457" t="s">
        <v>793</v>
      </c>
      <c r="AU4" s="386" t="s">
        <v>718</v>
      </c>
      <c r="AV4" s="386" t="s">
        <v>718</v>
      </c>
      <c r="AW4" s="459" t="s">
        <v>209</v>
      </c>
      <c r="AX4" s="459"/>
      <c r="AY4" s="459"/>
      <c r="AZ4" s="387" t="s">
        <v>209</v>
      </c>
      <c r="BA4" s="457" t="s">
        <v>793</v>
      </c>
      <c r="BB4" s="457" t="s">
        <v>209</v>
      </c>
      <c r="BC4" s="457" t="s">
        <v>793</v>
      </c>
      <c r="BD4" s="386" t="s">
        <v>718</v>
      </c>
      <c r="BE4" s="386" t="s">
        <v>718</v>
      </c>
      <c r="BF4" s="457" t="s">
        <v>209</v>
      </c>
      <c r="BG4" s="457" t="s">
        <v>209</v>
      </c>
      <c r="BH4" s="457" t="s">
        <v>793</v>
      </c>
      <c r="BI4" s="457" t="s">
        <v>209</v>
      </c>
      <c r="BJ4" s="457" t="s">
        <v>793</v>
      </c>
      <c r="BK4" s="386" t="s">
        <v>718</v>
      </c>
      <c r="BL4" s="386" t="s">
        <v>718</v>
      </c>
      <c r="BM4" s="387" t="s">
        <v>209</v>
      </c>
      <c r="BN4" s="387" t="s">
        <v>209</v>
      </c>
      <c r="BO4" s="458"/>
      <c r="BP4" s="458"/>
      <c r="BQ4" s="387" t="s">
        <v>793</v>
      </c>
      <c r="BR4" s="457" t="s">
        <v>793</v>
      </c>
      <c r="BS4" s="457" t="s">
        <v>793</v>
      </c>
      <c r="BT4" s="386" t="s">
        <v>1010</v>
      </c>
      <c r="BU4" s="386" t="s">
        <v>1010</v>
      </c>
      <c r="BV4" s="457" t="s">
        <v>793</v>
      </c>
      <c r="BW4" s="457" t="s">
        <v>793</v>
      </c>
      <c r="BX4" s="457" t="s">
        <v>793</v>
      </c>
      <c r="BY4" s="457" t="s">
        <v>793</v>
      </c>
      <c r="BZ4" s="457" t="s">
        <v>793</v>
      </c>
      <c r="CA4" s="386" t="s">
        <v>1010</v>
      </c>
      <c r="CB4" s="386" t="s">
        <v>1010</v>
      </c>
      <c r="CC4" s="457" t="s">
        <v>793</v>
      </c>
      <c r="CD4" s="457" t="s">
        <v>793</v>
      </c>
      <c r="CE4" s="457" t="s">
        <v>793</v>
      </c>
      <c r="CF4" s="457" t="s">
        <v>793</v>
      </c>
      <c r="CH4" s="1">
        <f t="shared" si="3"/>
        <v>21</v>
      </c>
      <c r="CI4" s="1">
        <f t="shared" si="4"/>
        <v>8</v>
      </c>
      <c r="CJ4" s="1">
        <f t="shared" si="5"/>
        <v>0</v>
      </c>
      <c r="CK4" s="11">
        <f t="shared" si="10"/>
        <v>168</v>
      </c>
      <c r="CM4" s="1">
        <f t="shared" si="6"/>
        <v>23</v>
      </c>
      <c r="CN4" s="1">
        <f t="shared" si="7"/>
        <v>8</v>
      </c>
      <c r="CO4" s="1">
        <f t="shared" si="8"/>
        <v>0</v>
      </c>
      <c r="CP4" s="11">
        <f t="shared" si="11"/>
        <v>184</v>
      </c>
      <c r="CR4" s="554" t="s">
        <v>1110</v>
      </c>
    </row>
    <row r="5" spans="1:109" ht="12.75" thickBot="1">
      <c r="A5" s="11">
        <v>4</v>
      </c>
      <c r="B5" s="1" t="s">
        <v>199</v>
      </c>
      <c r="C5" s="1">
        <f t="shared" si="0"/>
        <v>22</v>
      </c>
      <c r="D5" s="387">
        <f t="shared" si="9"/>
        <v>42810</v>
      </c>
      <c r="E5" s="457">
        <f t="shared" si="9"/>
        <v>42811</v>
      </c>
      <c r="F5" s="457">
        <f t="shared" si="9"/>
        <v>42812</v>
      </c>
      <c r="G5" s="386">
        <f t="shared" si="9"/>
        <v>42813</v>
      </c>
      <c r="H5" s="386">
        <f t="shared" si="9"/>
        <v>42814</v>
      </c>
      <c r="I5" s="457">
        <f t="shared" si="9"/>
        <v>42815</v>
      </c>
      <c r="J5" s="457">
        <f t="shared" si="9"/>
        <v>42816</v>
      </c>
      <c r="K5" s="457">
        <f t="shared" si="9"/>
        <v>42817</v>
      </c>
      <c r="L5" s="457">
        <f t="shared" si="9"/>
        <v>42818</v>
      </c>
      <c r="M5" s="457">
        <f t="shared" si="9"/>
        <v>42819</v>
      </c>
      <c r="N5" s="386">
        <f t="shared" si="9"/>
        <v>42820</v>
      </c>
      <c r="O5" s="386">
        <f t="shared" si="9"/>
        <v>42821</v>
      </c>
      <c r="P5" s="457">
        <f t="shared" si="9"/>
        <v>42822</v>
      </c>
      <c r="Q5" s="457">
        <f>DATE($B$1,$A4,Q$15)</f>
        <v>42823</v>
      </c>
      <c r="R5" s="457">
        <f>DATE($B$1,$A4,R$15)</f>
        <v>42824</v>
      </c>
      <c r="S5" s="457">
        <f>DATE($B$1,$A4,S$15)</f>
        <v>42825</v>
      </c>
      <c r="T5" s="457">
        <f t="shared" si="2"/>
        <v>42826</v>
      </c>
      <c r="U5" s="386">
        <f t="shared" si="2"/>
        <v>42827</v>
      </c>
      <c r="V5" s="386">
        <f t="shared" si="2"/>
        <v>42828</v>
      </c>
      <c r="W5" s="388">
        <f t="shared" si="2"/>
        <v>42829</v>
      </c>
      <c r="X5" s="387">
        <f t="shared" si="2"/>
        <v>42830</v>
      </c>
      <c r="Y5" s="457">
        <f t="shared" si="2"/>
        <v>42831</v>
      </c>
      <c r="Z5" s="457">
        <f t="shared" si="2"/>
        <v>42832</v>
      </c>
      <c r="AA5" s="457">
        <f t="shared" si="2"/>
        <v>42833</v>
      </c>
      <c r="AB5" s="386">
        <f t="shared" si="2"/>
        <v>42834</v>
      </c>
      <c r="AC5" s="386">
        <f t="shared" si="2"/>
        <v>42835</v>
      </c>
      <c r="AD5" s="457">
        <f t="shared" si="2"/>
        <v>42836</v>
      </c>
      <c r="AE5" s="457">
        <f t="shared" si="2"/>
        <v>42837</v>
      </c>
      <c r="AF5" s="457">
        <f t="shared" si="2"/>
        <v>42838</v>
      </c>
      <c r="AG5" s="457">
        <f t="shared" si="2"/>
        <v>42839</v>
      </c>
      <c r="AH5" s="457">
        <f t="shared" si="2"/>
        <v>42840</v>
      </c>
      <c r="AJ5" s="387" t="s">
        <v>793</v>
      </c>
      <c r="AK5" s="457" t="s">
        <v>209</v>
      </c>
      <c r="AL5" s="457" t="s">
        <v>793</v>
      </c>
      <c r="AM5" s="386" t="s">
        <v>718</v>
      </c>
      <c r="AN5" s="386" t="s">
        <v>718</v>
      </c>
      <c r="AO5" s="457" t="s">
        <v>209</v>
      </c>
      <c r="AP5" s="457" t="s">
        <v>209</v>
      </c>
      <c r="AQ5" s="457" t="s">
        <v>793</v>
      </c>
      <c r="AR5" s="457" t="s">
        <v>209</v>
      </c>
      <c r="AS5" s="457" t="s">
        <v>793</v>
      </c>
      <c r="AT5" s="386" t="s">
        <v>718</v>
      </c>
      <c r="AU5" s="386" t="s">
        <v>718</v>
      </c>
      <c r="AV5" s="457" t="s">
        <v>209</v>
      </c>
      <c r="AW5" s="457" t="s">
        <v>209</v>
      </c>
      <c r="AX5" s="457" t="s">
        <v>793</v>
      </c>
      <c r="AY5" s="457" t="s">
        <v>209</v>
      </c>
      <c r="AZ5" s="457" t="s">
        <v>793</v>
      </c>
      <c r="BA5" s="386" t="s">
        <v>718</v>
      </c>
      <c r="BB5" s="386" t="s">
        <v>718</v>
      </c>
      <c r="BC5" s="388" t="s">
        <v>193</v>
      </c>
      <c r="BD5" s="387" t="s">
        <v>209</v>
      </c>
      <c r="BE5" s="457" t="s">
        <v>209</v>
      </c>
      <c r="BF5" s="457" t="s">
        <v>209</v>
      </c>
      <c r="BG5" s="457" t="s">
        <v>793</v>
      </c>
      <c r="BH5" s="386" t="s">
        <v>718</v>
      </c>
      <c r="BI5" s="386" t="s">
        <v>718</v>
      </c>
      <c r="BJ5" s="457" t="s">
        <v>209</v>
      </c>
      <c r="BK5" s="457" t="s">
        <v>209</v>
      </c>
      <c r="BL5" s="457" t="s">
        <v>793</v>
      </c>
      <c r="BM5" s="457" t="s">
        <v>209</v>
      </c>
      <c r="BN5" s="457" t="s">
        <v>793</v>
      </c>
      <c r="BO5" s="458"/>
      <c r="BP5" s="458"/>
      <c r="BQ5" s="386" t="s">
        <v>1010</v>
      </c>
      <c r="BR5" s="386" t="s">
        <v>1010</v>
      </c>
      <c r="BS5" s="457" t="s">
        <v>793</v>
      </c>
      <c r="BT5" s="457" t="s">
        <v>793</v>
      </c>
      <c r="BU5" s="457" t="s">
        <v>793</v>
      </c>
      <c r="BV5" s="457" t="s">
        <v>793</v>
      </c>
      <c r="BW5" s="457" t="s">
        <v>793</v>
      </c>
      <c r="BX5" s="386" t="s">
        <v>1010</v>
      </c>
      <c r="BY5" s="386" t="s">
        <v>1010</v>
      </c>
      <c r="BZ5" s="387" t="s">
        <v>793</v>
      </c>
      <c r="CA5" s="387" t="s">
        <v>793</v>
      </c>
      <c r="CB5" s="387" t="s">
        <v>793</v>
      </c>
      <c r="CC5" s="387" t="s">
        <v>793</v>
      </c>
      <c r="CD5" s="387" t="s">
        <v>793</v>
      </c>
      <c r="CE5" s="386" t="s">
        <v>1010</v>
      </c>
      <c r="CF5" s="459"/>
      <c r="CH5" s="1">
        <f t="shared" si="3"/>
        <v>22</v>
      </c>
      <c r="CI5" s="1">
        <f t="shared" si="4"/>
        <v>8</v>
      </c>
      <c r="CJ5" s="1">
        <f t="shared" si="5"/>
        <v>1</v>
      </c>
      <c r="CK5" s="11">
        <f t="shared" si="10"/>
        <v>176</v>
      </c>
      <c r="CM5" s="1">
        <f t="shared" si="6"/>
        <v>20</v>
      </c>
      <c r="CN5" s="1">
        <f t="shared" si="7"/>
        <v>9</v>
      </c>
      <c r="CO5" s="1">
        <f t="shared" si="8"/>
        <v>1</v>
      </c>
      <c r="CP5" s="11">
        <f t="shared" si="11"/>
        <v>160</v>
      </c>
      <c r="CR5" s="554" t="s">
        <v>1111</v>
      </c>
    </row>
    <row r="6" spans="1:109" ht="12.75" thickBot="1">
      <c r="A6" s="11">
        <v>5</v>
      </c>
      <c r="B6" s="1" t="s">
        <v>200</v>
      </c>
      <c r="C6" s="1">
        <f t="shared" si="0"/>
        <v>19</v>
      </c>
      <c r="D6" s="386">
        <f t="shared" si="9"/>
        <v>42841</v>
      </c>
      <c r="E6" s="386">
        <f t="shared" si="9"/>
        <v>42842</v>
      </c>
      <c r="F6" s="457">
        <f t="shared" si="9"/>
        <v>42843</v>
      </c>
      <c r="G6" s="457">
        <f t="shared" si="9"/>
        <v>42844</v>
      </c>
      <c r="H6" s="457">
        <f t="shared" si="9"/>
        <v>42845</v>
      </c>
      <c r="I6" s="457">
        <f t="shared" si="9"/>
        <v>42846</v>
      </c>
      <c r="J6" s="457">
        <f t="shared" si="9"/>
        <v>42847</v>
      </c>
      <c r="K6" s="386">
        <f t="shared" si="9"/>
        <v>42848</v>
      </c>
      <c r="L6" s="386">
        <f t="shared" si="9"/>
        <v>42849</v>
      </c>
      <c r="M6" s="387">
        <f t="shared" si="9"/>
        <v>42850</v>
      </c>
      <c r="N6" s="387">
        <f t="shared" si="9"/>
        <v>42851</v>
      </c>
      <c r="O6" s="387">
        <f t="shared" si="9"/>
        <v>42852</v>
      </c>
      <c r="P6" s="387">
        <f t="shared" si="9"/>
        <v>42853</v>
      </c>
      <c r="Q6" s="387">
        <f t="shared" si="9"/>
        <v>42854</v>
      </c>
      <c r="R6" s="386">
        <f t="shared" si="9"/>
        <v>42855</v>
      </c>
      <c r="S6" s="459"/>
      <c r="T6" s="388">
        <f t="shared" si="2"/>
        <v>42856</v>
      </c>
      <c r="U6" s="386">
        <f t="shared" si="2"/>
        <v>42857</v>
      </c>
      <c r="V6" s="387">
        <f t="shared" si="2"/>
        <v>42858</v>
      </c>
      <c r="W6" s="387">
        <f t="shared" si="2"/>
        <v>42859</v>
      </c>
      <c r="X6" s="387">
        <f t="shared" si="2"/>
        <v>42860</v>
      </c>
      <c r="Y6" s="457">
        <f t="shared" si="2"/>
        <v>42861</v>
      </c>
      <c r="Z6" s="386">
        <f t="shared" si="2"/>
        <v>42862</v>
      </c>
      <c r="AA6" s="386">
        <f t="shared" si="2"/>
        <v>42863</v>
      </c>
      <c r="AB6" s="457">
        <f t="shared" si="2"/>
        <v>42864</v>
      </c>
      <c r="AC6" s="387">
        <f t="shared" si="2"/>
        <v>42865</v>
      </c>
      <c r="AD6" s="387">
        <f t="shared" si="2"/>
        <v>42866</v>
      </c>
      <c r="AE6" s="387">
        <f t="shared" si="2"/>
        <v>42867</v>
      </c>
      <c r="AF6" s="457">
        <f t="shared" si="2"/>
        <v>42868</v>
      </c>
      <c r="AG6" s="386">
        <f t="shared" si="2"/>
        <v>42869</v>
      </c>
      <c r="AH6" s="386">
        <f t="shared" si="2"/>
        <v>42870</v>
      </c>
      <c r="AJ6" s="386" t="s">
        <v>718</v>
      </c>
      <c r="AK6" s="386" t="s">
        <v>718</v>
      </c>
      <c r="AL6" s="457" t="s">
        <v>209</v>
      </c>
      <c r="AM6" s="457" t="s">
        <v>209</v>
      </c>
      <c r="AN6" s="457" t="s">
        <v>793</v>
      </c>
      <c r="AO6" s="457" t="s">
        <v>209</v>
      </c>
      <c r="AP6" s="457" t="s">
        <v>793</v>
      </c>
      <c r="AQ6" s="386" t="s">
        <v>718</v>
      </c>
      <c r="AR6" s="386" t="s">
        <v>718</v>
      </c>
      <c r="AS6" s="387" t="s">
        <v>209</v>
      </c>
      <c r="AT6" s="387" t="s">
        <v>793</v>
      </c>
      <c r="AU6" s="387" t="s">
        <v>793</v>
      </c>
      <c r="AV6" s="387" t="s">
        <v>209</v>
      </c>
      <c r="AW6" s="387" t="s">
        <v>209</v>
      </c>
      <c r="AX6" s="386" t="s">
        <v>1010</v>
      </c>
      <c r="AY6" s="459"/>
      <c r="AZ6" s="388" t="s">
        <v>1012</v>
      </c>
      <c r="BA6" s="386" t="s">
        <v>1010</v>
      </c>
      <c r="BB6" s="387" t="s">
        <v>209</v>
      </c>
      <c r="BC6" s="387" t="s">
        <v>209</v>
      </c>
      <c r="BD6" s="387" t="s">
        <v>209</v>
      </c>
      <c r="BE6" s="457" t="s">
        <v>793</v>
      </c>
      <c r="BF6" s="386" t="s">
        <v>718</v>
      </c>
      <c r="BG6" s="386" t="s">
        <v>718</v>
      </c>
      <c r="BH6" s="457" t="s">
        <v>793</v>
      </c>
      <c r="BI6" s="387" t="s">
        <v>209</v>
      </c>
      <c r="BJ6" s="387" t="s">
        <v>793</v>
      </c>
      <c r="BK6" s="387" t="s">
        <v>209</v>
      </c>
      <c r="BL6" s="457" t="s">
        <v>793</v>
      </c>
      <c r="BM6" s="386" t="s">
        <v>718</v>
      </c>
      <c r="BN6" s="386" t="s">
        <v>718</v>
      </c>
      <c r="BO6" s="458"/>
      <c r="BP6" s="458"/>
      <c r="BQ6" s="457" t="s">
        <v>793</v>
      </c>
      <c r="BR6" s="457" t="s">
        <v>793</v>
      </c>
      <c r="BS6" s="457" t="s">
        <v>793</v>
      </c>
      <c r="BT6" s="457" t="s">
        <v>793</v>
      </c>
      <c r="BU6" s="457" t="s">
        <v>793</v>
      </c>
      <c r="BV6" s="386" t="s">
        <v>1010</v>
      </c>
      <c r="BW6" s="386" t="s">
        <v>1010</v>
      </c>
      <c r="BX6" s="457" t="s">
        <v>793</v>
      </c>
      <c r="BY6" s="457" t="s">
        <v>793</v>
      </c>
      <c r="BZ6" s="460" t="s">
        <v>793</v>
      </c>
      <c r="CA6" s="460" t="s">
        <v>793</v>
      </c>
      <c r="CB6" s="457" t="s">
        <v>793</v>
      </c>
      <c r="CC6" s="386" t="s">
        <v>1010</v>
      </c>
      <c r="CD6" s="386" t="s">
        <v>1010</v>
      </c>
      <c r="CE6" s="387" t="s">
        <v>793</v>
      </c>
      <c r="CF6" s="387" t="s">
        <v>793</v>
      </c>
      <c r="CH6" s="1">
        <f t="shared" si="3"/>
        <v>19</v>
      </c>
      <c r="CI6" s="1">
        <f t="shared" si="4"/>
        <v>10</v>
      </c>
      <c r="CJ6" s="1">
        <f t="shared" si="5"/>
        <v>1</v>
      </c>
      <c r="CK6" s="11">
        <f t="shared" si="10"/>
        <v>152</v>
      </c>
      <c r="CM6" s="1">
        <f t="shared" si="6"/>
        <v>21</v>
      </c>
      <c r="CN6" s="1">
        <f t="shared" si="7"/>
        <v>9</v>
      </c>
      <c r="CO6" s="1">
        <f t="shared" si="8"/>
        <v>1</v>
      </c>
      <c r="CP6" s="11">
        <f t="shared" si="11"/>
        <v>168</v>
      </c>
      <c r="CR6" s="566" t="s">
        <v>1096</v>
      </c>
      <c r="CS6" s="755" t="s">
        <v>1100</v>
      </c>
      <c r="CT6" s="756"/>
      <c r="CU6" s="757"/>
      <c r="CV6" s="569" t="s">
        <v>959</v>
      </c>
      <c r="CW6" s="581" t="s">
        <v>963</v>
      </c>
      <c r="CX6" s="581" t="s">
        <v>967</v>
      </c>
      <c r="CY6" s="581" t="s">
        <v>970</v>
      </c>
      <c r="CZ6" s="581" t="s">
        <v>973</v>
      </c>
      <c r="DA6" s="581" t="s">
        <v>1113</v>
      </c>
      <c r="DB6" s="582" t="s">
        <v>1091</v>
      </c>
      <c r="DC6" s="575" t="s">
        <v>1092</v>
      </c>
      <c r="DD6" s="567" t="s">
        <v>213</v>
      </c>
      <c r="DE6" s="568" t="s">
        <v>1101</v>
      </c>
    </row>
    <row r="7" spans="1:109" ht="12" customHeight="1">
      <c r="A7" s="11">
        <v>6</v>
      </c>
      <c r="B7" s="1" t="s">
        <v>201</v>
      </c>
      <c r="C7" s="1">
        <f t="shared" si="0"/>
        <v>22</v>
      </c>
      <c r="D7" s="457">
        <f t="shared" si="9"/>
        <v>42871</v>
      </c>
      <c r="E7" s="457">
        <f t="shared" si="9"/>
        <v>42872</v>
      </c>
      <c r="F7" s="457">
        <f t="shared" si="9"/>
        <v>42873</v>
      </c>
      <c r="G7" s="457">
        <f t="shared" si="9"/>
        <v>42874</v>
      </c>
      <c r="H7" s="457">
        <f t="shared" si="9"/>
        <v>42875</v>
      </c>
      <c r="I7" s="386">
        <f t="shared" si="9"/>
        <v>42876</v>
      </c>
      <c r="J7" s="386">
        <f t="shared" si="9"/>
        <v>42877</v>
      </c>
      <c r="K7" s="457">
        <f t="shared" si="9"/>
        <v>42878</v>
      </c>
      <c r="L7" s="457">
        <f t="shared" si="9"/>
        <v>42879</v>
      </c>
      <c r="M7" s="460">
        <f t="shared" si="9"/>
        <v>42880</v>
      </c>
      <c r="N7" s="460">
        <f t="shared" si="9"/>
        <v>42881</v>
      </c>
      <c r="O7" s="457">
        <f t="shared" si="9"/>
        <v>42882</v>
      </c>
      <c r="P7" s="386">
        <f t="shared" si="9"/>
        <v>42883</v>
      </c>
      <c r="Q7" s="386">
        <f t="shared" si="9"/>
        <v>42884</v>
      </c>
      <c r="R7" s="387">
        <f t="shared" si="9"/>
        <v>42885</v>
      </c>
      <c r="S7" s="387">
        <f>DATE($B$1,$A6,S$15)</f>
        <v>42886</v>
      </c>
      <c r="T7" s="457">
        <f t="shared" si="2"/>
        <v>42887</v>
      </c>
      <c r="U7" s="457">
        <f t="shared" si="2"/>
        <v>42888</v>
      </c>
      <c r="V7" s="457">
        <f t="shared" si="2"/>
        <v>42889</v>
      </c>
      <c r="W7" s="386">
        <f t="shared" si="2"/>
        <v>42890</v>
      </c>
      <c r="X7" s="386">
        <f t="shared" si="2"/>
        <v>42891</v>
      </c>
      <c r="Y7" s="387">
        <f t="shared" si="2"/>
        <v>42892</v>
      </c>
      <c r="Z7" s="387">
        <f t="shared" si="2"/>
        <v>42893</v>
      </c>
      <c r="AA7" s="386">
        <f t="shared" si="2"/>
        <v>42894</v>
      </c>
      <c r="AB7" s="388">
        <f t="shared" si="2"/>
        <v>42895</v>
      </c>
      <c r="AC7" s="457">
        <f t="shared" si="2"/>
        <v>42896</v>
      </c>
      <c r="AD7" s="387">
        <f t="shared" si="2"/>
        <v>42897</v>
      </c>
      <c r="AE7" s="386">
        <f t="shared" si="2"/>
        <v>42898</v>
      </c>
      <c r="AF7" s="387">
        <f t="shared" si="2"/>
        <v>42899</v>
      </c>
      <c r="AG7" s="387">
        <f t="shared" si="2"/>
        <v>42900</v>
      </c>
      <c r="AH7" s="387">
        <f t="shared" si="2"/>
        <v>42901</v>
      </c>
      <c r="AJ7" s="457" t="s">
        <v>209</v>
      </c>
      <c r="AK7" s="457" t="s">
        <v>209</v>
      </c>
      <c r="AL7" s="457" t="s">
        <v>793</v>
      </c>
      <c r="AM7" s="457" t="s">
        <v>209</v>
      </c>
      <c r="AN7" s="457" t="s">
        <v>793</v>
      </c>
      <c r="AO7" s="386" t="s">
        <v>718</v>
      </c>
      <c r="AP7" s="386" t="s">
        <v>718</v>
      </c>
      <c r="AQ7" s="457" t="s">
        <v>209</v>
      </c>
      <c r="AR7" s="457" t="s">
        <v>209</v>
      </c>
      <c r="AS7" s="460" t="s">
        <v>793</v>
      </c>
      <c r="AT7" s="460" t="s">
        <v>209</v>
      </c>
      <c r="AU7" s="457" t="s">
        <v>793</v>
      </c>
      <c r="AV7" s="386" t="s">
        <v>718</v>
      </c>
      <c r="AW7" s="386" t="s">
        <v>718</v>
      </c>
      <c r="AX7" s="387" t="s">
        <v>209</v>
      </c>
      <c r="AY7" s="387" t="s">
        <v>209</v>
      </c>
      <c r="AZ7" s="457" t="s">
        <v>793</v>
      </c>
      <c r="BA7" s="457" t="s">
        <v>793</v>
      </c>
      <c r="BB7" s="457" t="s">
        <v>793</v>
      </c>
      <c r="BC7" s="386" t="s">
        <v>718</v>
      </c>
      <c r="BD7" s="386" t="s">
        <v>718</v>
      </c>
      <c r="BE7" s="387" t="s">
        <v>209</v>
      </c>
      <c r="BF7" s="387" t="s">
        <v>209</v>
      </c>
      <c r="BG7" s="386" t="s">
        <v>718</v>
      </c>
      <c r="BH7" s="388" t="s">
        <v>193</v>
      </c>
      <c r="BI7" s="457" t="s">
        <v>209</v>
      </c>
      <c r="BJ7" s="387" t="s">
        <v>209</v>
      </c>
      <c r="BK7" s="386" t="s">
        <v>718</v>
      </c>
      <c r="BL7" s="387" t="s">
        <v>209</v>
      </c>
      <c r="BM7" s="387" t="s">
        <v>209</v>
      </c>
      <c r="BN7" s="387" t="s">
        <v>793</v>
      </c>
      <c r="BO7" s="458"/>
      <c r="BP7" s="458"/>
      <c r="BQ7" s="387" t="s">
        <v>793</v>
      </c>
      <c r="BR7" s="457" t="s">
        <v>793</v>
      </c>
      <c r="BS7" s="386" t="s">
        <v>1010</v>
      </c>
      <c r="BT7" s="386" t="s">
        <v>1010</v>
      </c>
      <c r="BU7" s="387" t="s">
        <v>793</v>
      </c>
      <c r="BV7" s="387" t="s">
        <v>793</v>
      </c>
      <c r="BW7" s="387" t="s">
        <v>793</v>
      </c>
      <c r="BX7" s="387" t="s">
        <v>793</v>
      </c>
      <c r="BY7" s="457" t="s">
        <v>793</v>
      </c>
      <c r="BZ7" s="386" t="s">
        <v>1010</v>
      </c>
      <c r="CA7" s="386" t="s">
        <v>1010</v>
      </c>
      <c r="CB7" s="387" t="s">
        <v>793</v>
      </c>
      <c r="CC7" s="387" t="s">
        <v>793</v>
      </c>
      <c r="CD7" s="387" t="s">
        <v>793</v>
      </c>
      <c r="CE7" s="387" t="s">
        <v>793</v>
      </c>
      <c r="CF7" s="459"/>
      <c r="CH7" s="1">
        <f t="shared" si="3"/>
        <v>22</v>
      </c>
      <c r="CI7" s="1">
        <f t="shared" si="4"/>
        <v>8</v>
      </c>
      <c r="CJ7" s="1">
        <f t="shared" si="5"/>
        <v>1</v>
      </c>
      <c r="CK7" s="11">
        <f t="shared" si="10"/>
        <v>176</v>
      </c>
      <c r="CM7" s="1">
        <f t="shared" si="6"/>
        <v>21</v>
      </c>
      <c r="CN7" s="1">
        <f t="shared" si="7"/>
        <v>8</v>
      </c>
      <c r="CO7" s="1">
        <f t="shared" si="8"/>
        <v>1</v>
      </c>
      <c r="CP7" s="11">
        <f t="shared" si="11"/>
        <v>168</v>
      </c>
      <c r="CR7" s="724">
        <v>2014</v>
      </c>
      <c r="CS7" s="727" t="s">
        <v>1095</v>
      </c>
      <c r="CT7" s="728"/>
      <c r="CU7" s="562" t="s">
        <v>1093</v>
      </c>
      <c r="CV7" s="598">
        <v>41640</v>
      </c>
      <c r="CW7" s="583">
        <v>41670</v>
      </c>
      <c r="CX7" s="583">
        <v>41734</v>
      </c>
      <c r="CY7" s="583">
        <v>41760</v>
      </c>
      <c r="CZ7" s="583">
        <v>41792</v>
      </c>
      <c r="DA7" s="583"/>
      <c r="DB7" s="583">
        <v>41890</v>
      </c>
      <c r="DC7" s="576">
        <v>41913</v>
      </c>
      <c r="DD7" s="563"/>
      <c r="DE7" s="733" t="s">
        <v>1103</v>
      </c>
    </row>
    <row r="8" spans="1:109" ht="12.75" customHeight="1">
      <c r="A8" s="11">
        <v>7</v>
      </c>
      <c r="B8" s="1" t="s">
        <v>202</v>
      </c>
      <c r="C8" s="1">
        <f t="shared" si="0"/>
        <v>22</v>
      </c>
      <c r="D8" s="387">
        <f t="shared" si="9"/>
        <v>42902</v>
      </c>
      <c r="E8" s="457">
        <f t="shared" si="9"/>
        <v>42903</v>
      </c>
      <c r="F8" s="386">
        <f t="shared" si="9"/>
        <v>42904</v>
      </c>
      <c r="G8" s="386">
        <f t="shared" si="9"/>
        <v>42905</v>
      </c>
      <c r="H8" s="387">
        <f t="shared" si="9"/>
        <v>42906</v>
      </c>
      <c r="I8" s="387">
        <f t="shared" si="9"/>
        <v>42907</v>
      </c>
      <c r="J8" s="387">
        <f t="shared" si="9"/>
        <v>42908</v>
      </c>
      <c r="K8" s="387">
        <f t="shared" si="9"/>
        <v>42909</v>
      </c>
      <c r="L8" s="457">
        <f t="shared" si="9"/>
        <v>42910</v>
      </c>
      <c r="M8" s="386">
        <f t="shared" si="9"/>
        <v>42911</v>
      </c>
      <c r="N8" s="386">
        <f t="shared" si="9"/>
        <v>42912</v>
      </c>
      <c r="O8" s="387">
        <f t="shared" si="9"/>
        <v>42913</v>
      </c>
      <c r="P8" s="387">
        <f t="shared" si="9"/>
        <v>42914</v>
      </c>
      <c r="Q8" s="387">
        <f t="shared" si="9"/>
        <v>42915</v>
      </c>
      <c r="R8" s="387">
        <f t="shared" si="9"/>
        <v>42916</v>
      </c>
      <c r="S8" s="459"/>
      <c r="T8" s="457">
        <f t="shared" si="2"/>
        <v>42917</v>
      </c>
      <c r="U8" s="386">
        <f t="shared" si="2"/>
        <v>42918</v>
      </c>
      <c r="V8" s="386">
        <f t="shared" si="2"/>
        <v>42919</v>
      </c>
      <c r="W8" s="457">
        <f t="shared" si="2"/>
        <v>42920</v>
      </c>
      <c r="X8" s="457">
        <f t="shared" si="2"/>
        <v>42921</v>
      </c>
      <c r="Y8" s="457">
        <f t="shared" si="2"/>
        <v>42922</v>
      </c>
      <c r="Z8" s="457">
        <f t="shared" si="2"/>
        <v>42923</v>
      </c>
      <c r="AA8" s="457">
        <f t="shared" si="2"/>
        <v>42924</v>
      </c>
      <c r="AB8" s="386">
        <f t="shared" si="2"/>
        <v>42925</v>
      </c>
      <c r="AC8" s="386">
        <f t="shared" si="2"/>
        <v>42926</v>
      </c>
      <c r="AD8" s="457">
        <f t="shared" si="2"/>
        <v>42927</v>
      </c>
      <c r="AE8" s="457">
        <f t="shared" si="2"/>
        <v>42928</v>
      </c>
      <c r="AF8" s="457">
        <f t="shared" si="2"/>
        <v>42929</v>
      </c>
      <c r="AG8" s="457">
        <f t="shared" si="2"/>
        <v>42930</v>
      </c>
      <c r="AH8" s="457">
        <f t="shared" si="2"/>
        <v>42931</v>
      </c>
      <c r="AJ8" s="387" t="s">
        <v>209</v>
      </c>
      <c r="AK8" s="457" t="s">
        <v>793</v>
      </c>
      <c r="AL8" s="386" t="s">
        <v>718</v>
      </c>
      <c r="AM8" s="386" t="s">
        <v>194</v>
      </c>
      <c r="AN8" s="387" t="s">
        <v>209</v>
      </c>
      <c r="AO8" s="387" t="s">
        <v>209</v>
      </c>
      <c r="AP8" s="387" t="s">
        <v>793</v>
      </c>
      <c r="AQ8" s="387" t="s">
        <v>209</v>
      </c>
      <c r="AR8" s="457" t="s">
        <v>793</v>
      </c>
      <c r="AS8" s="386" t="s">
        <v>718</v>
      </c>
      <c r="AT8" s="386" t="s">
        <v>718</v>
      </c>
      <c r="AU8" s="387" t="s">
        <v>209</v>
      </c>
      <c r="AV8" s="387" t="s">
        <v>209</v>
      </c>
      <c r="AW8" s="387" t="s">
        <v>793</v>
      </c>
      <c r="AX8" s="387" t="s">
        <v>209</v>
      </c>
      <c r="AY8" s="459"/>
      <c r="AZ8" s="457" t="s">
        <v>793</v>
      </c>
      <c r="BA8" s="386" t="s">
        <v>718</v>
      </c>
      <c r="BB8" s="386" t="s">
        <v>718</v>
      </c>
      <c r="BC8" s="457" t="s">
        <v>209</v>
      </c>
      <c r="BD8" s="457" t="s">
        <v>209</v>
      </c>
      <c r="BE8" s="457" t="s">
        <v>793</v>
      </c>
      <c r="BF8" s="457" t="s">
        <v>209</v>
      </c>
      <c r="BG8" s="457" t="s">
        <v>793</v>
      </c>
      <c r="BH8" s="386" t="s">
        <v>718</v>
      </c>
      <c r="BI8" s="386" t="s">
        <v>718</v>
      </c>
      <c r="BJ8" s="457" t="s">
        <v>209</v>
      </c>
      <c r="BK8" s="457" t="s">
        <v>209</v>
      </c>
      <c r="BL8" s="457" t="s">
        <v>793</v>
      </c>
      <c r="BM8" s="457" t="s">
        <v>209</v>
      </c>
      <c r="BN8" s="457" t="s">
        <v>793</v>
      </c>
      <c r="BO8" s="458"/>
      <c r="BP8" s="458"/>
      <c r="BQ8" s="386" t="s">
        <v>1010</v>
      </c>
      <c r="BR8" s="386" t="s">
        <v>1010</v>
      </c>
      <c r="BS8" s="457" t="s">
        <v>793</v>
      </c>
      <c r="BT8" s="457" t="s">
        <v>793</v>
      </c>
      <c r="BU8" s="457" t="s">
        <v>793</v>
      </c>
      <c r="BV8" s="457" t="s">
        <v>793</v>
      </c>
      <c r="BW8" s="457" t="s">
        <v>793</v>
      </c>
      <c r="BX8" s="386" t="s">
        <v>1010</v>
      </c>
      <c r="BY8" s="386" t="s">
        <v>1010</v>
      </c>
      <c r="BZ8" s="457" t="s">
        <v>793</v>
      </c>
      <c r="CA8" s="457" t="s">
        <v>793</v>
      </c>
      <c r="CB8" s="457" t="s">
        <v>793</v>
      </c>
      <c r="CC8" s="457" t="s">
        <v>793</v>
      </c>
      <c r="CD8" s="457" t="s">
        <v>793</v>
      </c>
      <c r="CE8" s="386" t="s">
        <v>1010</v>
      </c>
      <c r="CF8" s="386" t="s">
        <v>1010</v>
      </c>
      <c r="CH8" s="1">
        <f t="shared" si="3"/>
        <v>22</v>
      </c>
      <c r="CI8" s="1">
        <f t="shared" si="4"/>
        <v>8</v>
      </c>
      <c r="CJ8" s="1">
        <f t="shared" si="5"/>
        <v>0</v>
      </c>
      <c r="CK8" s="11">
        <f t="shared" si="10"/>
        <v>176</v>
      </c>
      <c r="CM8" s="1">
        <f t="shared" si="6"/>
        <v>21</v>
      </c>
      <c r="CN8" s="1">
        <f t="shared" si="7"/>
        <v>10</v>
      </c>
      <c r="CO8" s="1">
        <f t="shared" si="8"/>
        <v>0</v>
      </c>
      <c r="CP8" s="11">
        <f t="shared" si="11"/>
        <v>168</v>
      </c>
      <c r="CR8" s="725"/>
      <c r="CS8" s="729"/>
      <c r="CT8" s="730"/>
      <c r="CU8" s="558" t="s">
        <v>1094</v>
      </c>
      <c r="CV8" s="573">
        <v>41640</v>
      </c>
      <c r="CW8" s="584">
        <v>41672</v>
      </c>
      <c r="CX8" s="584">
        <v>41734</v>
      </c>
      <c r="CY8" s="584">
        <v>41760</v>
      </c>
      <c r="CZ8" s="584">
        <v>41792</v>
      </c>
      <c r="DA8" s="584"/>
      <c r="DB8" s="584">
        <v>41890</v>
      </c>
      <c r="DC8" s="577">
        <v>41915</v>
      </c>
      <c r="DD8" s="556"/>
      <c r="DE8" s="734"/>
    </row>
    <row r="9" spans="1:109" ht="12.75" customHeight="1" thickBot="1">
      <c r="A9" s="11">
        <v>8</v>
      </c>
      <c r="B9" s="1" t="s">
        <v>203</v>
      </c>
      <c r="C9" s="1">
        <f t="shared" si="0"/>
        <v>21</v>
      </c>
      <c r="D9" s="386">
        <f t="shared" si="9"/>
        <v>42932</v>
      </c>
      <c r="E9" s="386">
        <f t="shared" si="9"/>
        <v>42933</v>
      </c>
      <c r="F9" s="457">
        <f t="shared" si="9"/>
        <v>42934</v>
      </c>
      <c r="G9" s="457">
        <f t="shared" si="9"/>
        <v>42935</v>
      </c>
      <c r="H9" s="457">
        <f t="shared" si="9"/>
        <v>42936</v>
      </c>
      <c r="I9" s="457">
        <f t="shared" si="9"/>
        <v>42937</v>
      </c>
      <c r="J9" s="457">
        <f t="shared" si="9"/>
        <v>42938</v>
      </c>
      <c r="K9" s="386">
        <f t="shared" si="9"/>
        <v>42939</v>
      </c>
      <c r="L9" s="386">
        <f t="shared" si="9"/>
        <v>42940</v>
      </c>
      <c r="M9" s="457">
        <f t="shared" si="9"/>
        <v>42941</v>
      </c>
      <c r="N9" s="457">
        <f t="shared" si="9"/>
        <v>42942</v>
      </c>
      <c r="O9" s="457">
        <f t="shared" si="9"/>
        <v>42943</v>
      </c>
      <c r="P9" s="457">
        <f t="shared" si="9"/>
        <v>42944</v>
      </c>
      <c r="Q9" s="457">
        <f t="shared" si="9"/>
        <v>42945</v>
      </c>
      <c r="R9" s="386">
        <f t="shared" si="9"/>
        <v>42946</v>
      </c>
      <c r="S9" s="386">
        <f>DATE($B$1,$A8,S$15)</f>
        <v>42947</v>
      </c>
      <c r="T9" s="387">
        <f t="shared" si="2"/>
        <v>42948</v>
      </c>
      <c r="U9" s="457">
        <f t="shared" si="2"/>
        <v>42949</v>
      </c>
      <c r="V9" s="457">
        <f t="shared" si="2"/>
        <v>42950</v>
      </c>
      <c r="W9" s="457">
        <f t="shared" si="2"/>
        <v>42951</v>
      </c>
      <c r="X9" s="457">
        <f t="shared" si="2"/>
        <v>42952</v>
      </c>
      <c r="Y9" s="386">
        <f t="shared" si="2"/>
        <v>42953</v>
      </c>
      <c r="Z9" s="386">
        <f t="shared" si="2"/>
        <v>42954</v>
      </c>
      <c r="AA9" s="387">
        <f t="shared" si="2"/>
        <v>42955</v>
      </c>
      <c r="AB9" s="387">
        <f t="shared" si="2"/>
        <v>42956</v>
      </c>
      <c r="AC9" s="387">
        <f t="shared" si="2"/>
        <v>42957</v>
      </c>
      <c r="AD9" s="387">
        <f t="shared" si="2"/>
        <v>42958</v>
      </c>
      <c r="AE9" s="457">
        <f t="shared" si="2"/>
        <v>42959</v>
      </c>
      <c r="AF9" s="386">
        <f t="shared" si="2"/>
        <v>42960</v>
      </c>
      <c r="AG9" s="386">
        <f t="shared" si="2"/>
        <v>42961</v>
      </c>
      <c r="AH9" s="387">
        <f t="shared" si="2"/>
        <v>42962</v>
      </c>
      <c r="AJ9" s="386" t="s">
        <v>718</v>
      </c>
      <c r="AK9" s="386" t="s">
        <v>718</v>
      </c>
      <c r="AL9" s="457" t="s">
        <v>209</v>
      </c>
      <c r="AM9" s="457" t="s">
        <v>209</v>
      </c>
      <c r="AN9" s="457" t="s">
        <v>793</v>
      </c>
      <c r="AO9" s="457" t="s">
        <v>209</v>
      </c>
      <c r="AP9" s="457" t="s">
        <v>793</v>
      </c>
      <c r="AQ9" s="386" t="s">
        <v>718</v>
      </c>
      <c r="AR9" s="386" t="s">
        <v>718</v>
      </c>
      <c r="AS9" s="457" t="s">
        <v>209</v>
      </c>
      <c r="AT9" s="457" t="s">
        <v>209</v>
      </c>
      <c r="AU9" s="457" t="s">
        <v>793</v>
      </c>
      <c r="AV9" s="457" t="s">
        <v>209</v>
      </c>
      <c r="AW9" s="457" t="s">
        <v>793</v>
      </c>
      <c r="AX9" s="386" t="s">
        <v>718</v>
      </c>
      <c r="AY9" s="386" t="s">
        <v>718</v>
      </c>
      <c r="AZ9" s="387" t="s">
        <v>209</v>
      </c>
      <c r="BA9" s="457" t="s">
        <v>209</v>
      </c>
      <c r="BB9" s="457" t="s">
        <v>793</v>
      </c>
      <c r="BC9" s="457" t="s">
        <v>209</v>
      </c>
      <c r="BD9" s="457" t="s">
        <v>793</v>
      </c>
      <c r="BE9" s="386" t="s">
        <v>718</v>
      </c>
      <c r="BF9" s="386" t="s">
        <v>718</v>
      </c>
      <c r="BG9" s="387" t="s">
        <v>209</v>
      </c>
      <c r="BH9" s="387" t="s">
        <v>209</v>
      </c>
      <c r="BI9" s="387" t="s">
        <v>793</v>
      </c>
      <c r="BJ9" s="387" t="s">
        <v>793</v>
      </c>
      <c r="BK9" s="457" t="s">
        <v>793</v>
      </c>
      <c r="BL9" s="386" t="s">
        <v>718</v>
      </c>
      <c r="BM9" s="386" t="s">
        <v>718</v>
      </c>
      <c r="BN9" s="387" t="s">
        <v>209</v>
      </c>
      <c r="BO9" s="458"/>
      <c r="BP9" s="458"/>
      <c r="BQ9" s="457" t="s">
        <v>793</v>
      </c>
      <c r="BR9" s="457" t="s">
        <v>793</v>
      </c>
      <c r="BS9" s="457" t="s">
        <v>793</v>
      </c>
      <c r="BT9" s="457" t="s">
        <v>793</v>
      </c>
      <c r="BU9" s="386" t="s">
        <v>1010</v>
      </c>
      <c r="BV9" s="386" t="s">
        <v>1010</v>
      </c>
      <c r="BW9" s="457" t="s">
        <v>793</v>
      </c>
      <c r="BX9" s="457" t="s">
        <v>793</v>
      </c>
      <c r="BY9" s="457" t="s">
        <v>793</v>
      </c>
      <c r="BZ9" s="457" t="s">
        <v>793</v>
      </c>
      <c r="CA9" s="457" t="s">
        <v>793</v>
      </c>
      <c r="CB9" s="386" t="s">
        <v>1010</v>
      </c>
      <c r="CC9" s="386" t="s">
        <v>1010</v>
      </c>
      <c r="CD9" s="457" t="s">
        <v>793</v>
      </c>
      <c r="CE9" s="457" t="s">
        <v>793</v>
      </c>
      <c r="CF9" s="457" t="s">
        <v>793</v>
      </c>
      <c r="CH9" s="1">
        <f t="shared" si="3"/>
        <v>21</v>
      </c>
      <c r="CI9" s="1">
        <f t="shared" si="4"/>
        <v>10</v>
      </c>
      <c r="CJ9" s="1">
        <f t="shared" si="5"/>
        <v>0</v>
      </c>
      <c r="CK9" s="11">
        <f t="shared" si="10"/>
        <v>168</v>
      </c>
      <c r="CM9" s="1">
        <f t="shared" si="6"/>
        <v>23</v>
      </c>
      <c r="CN9" s="1">
        <f t="shared" si="7"/>
        <v>8</v>
      </c>
      <c r="CO9" s="1">
        <f t="shared" si="8"/>
        <v>0</v>
      </c>
      <c r="CP9" s="11">
        <f t="shared" si="11"/>
        <v>184</v>
      </c>
      <c r="CR9" s="725"/>
      <c r="CS9" s="731"/>
      <c r="CT9" s="732"/>
      <c r="CU9" s="588" t="s">
        <v>195</v>
      </c>
      <c r="CV9" s="589">
        <f t="shared" ref="CV9:DC9" si="12">CV8-CV7+1</f>
        <v>1</v>
      </c>
      <c r="CW9" s="590">
        <f t="shared" si="12"/>
        <v>3</v>
      </c>
      <c r="CX9" s="590">
        <f t="shared" si="12"/>
        <v>1</v>
      </c>
      <c r="CY9" s="590">
        <f t="shared" si="12"/>
        <v>1</v>
      </c>
      <c r="CZ9" s="590">
        <f t="shared" si="12"/>
        <v>1</v>
      </c>
      <c r="DA9" s="590"/>
      <c r="DB9" s="590">
        <f t="shared" si="12"/>
        <v>1</v>
      </c>
      <c r="DC9" s="591">
        <f t="shared" si="12"/>
        <v>3</v>
      </c>
      <c r="DD9" s="592">
        <f>SUM(CV9:DC9)</f>
        <v>11</v>
      </c>
      <c r="DE9" s="735"/>
    </row>
    <row r="10" spans="1:109" ht="12.75" customHeight="1" thickTop="1">
      <c r="A10" s="11">
        <v>9</v>
      </c>
      <c r="B10" s="1" t="s">
        <v>204</v>
      </c>
      <c r="C10" s="1">
        <f t="shared" si="0"/>
        <v>22</v>
      </c>
      <c r="D10" s="457">
        <f t="shared" si="9"/>
        <v>42963</v>
      </c>
      <c r="E10" s="457">
        <f t="shared" si="9"/>
        <v>42964</v>
      </c>
      <c r="F10" s="457">
        <f t="shared" si="9"/>
        <v>42965</v>
      </c>
      <c r="G10" s="457">
        <f t="shared" si="9"/>
        <v>42966</v>
      </c>
      <c r="H10" s="386">
        <f t="shared" si="9"/>
        <v>42967</v>
      </c>
      <c r="I10" s="386">
        <f t="shared" si="9"/>
        <v>42968</v>
      </c>
      <c r="J10" s="457">
        <f t="shared" si="9"/>
        <v>42969</v>
      </c>
      <c r="K10" s="457">
        <f t="shared" si="9"/>
        <v>42970</v>
      </c>
      <c r="L10" s="457">
        <f t="shared" si="9"/>
        <v>42971</v>
      </c>
      <c r="M10" s="457">
        <f t="shared" si="9"/>
        <v>42972</v>
      </c>
      <c r="N10" s="457">
        <f t="shared" si="9"/>
        <v>42973</v>
      </c>
      <c r="O10" s="386">
        <f t="shared" si="9"/>
        <v>42974</v>
      </c>
      <c r="P10" s="386">
        <f t="shared" si="9"/>
        <v>42975</v>
      </c>
      <c r="Q10" s="457">
        <f t="shared" si="9"/>
        <v>42976</v>
      </c>
      <c r="R10" s="457">
        <f t="shared" si="9"/>
        <v>42977</v>
      </c>
      <c r="S10" s="457">
        <f>DATE($B$1,$A9,S$15)</f>
        <v>42978</v>
      </c>
      <c r="T10" s="387">
        <f t="shared" si="2"/>
        <v>42979</v>
      </c>
      <c r="U10" s="387">
        <f t="shared" si="2"/>
        <v>42980</v>
      </c>
      <c r="V10" s="386">
        <f t="shared" si="2"/>
        <v>42981</v>
      </c>
      <c r="W10" s="386">
        <f t="shared" si="2"/>
        <v>42982</v>
      </c>
      <c r="X10" s="387">
        <f t="shared" si="2"/>
        <v>42983</v>
      </c>
      <c r="Y10" s="387">
        <f t="shared" si="2"/>
        <v>42984</v>
      </c>
      <c r="Z10" s="457">
        <f t="shared" si="2"/>
        <v>42985</v>
      </c>
      <c r="AA10" s="457">
        <f t="shared" si="2"/>
        <v>42986</v>
      </c>
      <c r="AB10" s="457">
        <f t="shared" si="2"/>
        <v>42987</v>
      </c>
      <c r="AC10" s="386">
        <f t="shared" si="2"/>
        <v>42988</v>
      </c>
      <c r="AD10" s="387">
        <f t="shared" si="2"/>
        <v>42989</v>
      </c>
      <c r="AE10" s="387">
        <f t="shared" si="2"/>
        <v>42990</v>
      </c>
      <c r="AF10" s="387">
        <f t="shared" si="2"/>
        <v>42991</v>
      </c>
      <c r="AG10" s="386">
        <f t="shared" si="2"/>
        <v>42992</v>
      </c>
      <c r="AH10" s="388">
        <f t="shared" si="2"/>
        <v>42993</v>
      </c>
      <c r="AJ10" s="457" t="s">
        <v>209</v>
      </c>
      <c r="AK10" s="457" t="s">
        <v>793</v>
      </c>
      <c r="AL10" s="457" t="s">
        <v>209</v>
      </c>
      <c r="AM10" s="457" t="s">
        <v>793</v>
      </c>
      <c r="AN10" s="386" t="s">
        <v>718</v>
      </c>
      <c r="AO10" s="386" t="s">
        <v>718</v>
      </c>
      <c r="AP10" s="457" t="s">
        <v>209</v>
      </c>
      <c r="AQ10" s="457" t="s">
        <v>209</v>
      </c>
      <c r="AR10" s="457" t="s">
        <v>793</v>
      </c>
      <c r="AS10" s="457" t="s">
        <v>209</v>
      </c>
      <c r="AT10" s="457" t="s">
        <v>793</v>
      </c>
      <c r="AU10" s="386" t="s">
        <v>718</v>
      </c>
      <c r="AV10" s="386" t="s">
        <v>718</v>
      </c>
      <c r="AW10" s="457" t="s">
        <v>209</v>
      </c>
      <c r="AX10" s="457" t="s">
        <v>209</v>
      </c>
      <c r="AY10" s="457" t="s">
        <v>793</v>
      </c>
      <c r="AZ10" s="387" t="s">
        <v>209</v>
      </c>
      <c r="BA10" s="387" t="s">
        <v>793</v>
      </c>
      <c r="BB10" s="386" t="s">
        <v>194</v>
      </c>
      <c r="BC10" s="386" t="s">
        <v>194</v>
      </c>
      <c r="BD10" s="387" t="s">
        <v>209</v>
      </c>
      <c r="BE10" s="387" t="s">
        <v>209</v>
      </c>
      <c r="BF10" s="457" t="s">
        <v>793</v>
      </c>
      <c r="BG10" s="457" t="s">
        <v>793</v>
      </c>
      <c r="BH10" s="457" t="s">
        <v>793</v>
      </c>
      <c r="BI10" s="386" t="s">
        <v>718</v>
      </c>
      <c r="BJ10" s="387" t="s">
        <v>793</v>
      </c>
      <c r="BK10" s="387" t="s">
        <v>209</v>
      </c>
      <c r="BL10" s="387" t="s">
        <v>209</v>
      </c>
      <c r="BM10" s="386" t="s">
        <v>718</v>
      </c>
      <c r="BN10" s="388" t="s">
        <v>193</v>
      </c>
      <c r="BO10" s="458"/>
      <c r="BP10" s="458"/>
      <c r="BQ10" s="457" t="s">
        <v>793</v>
      </c>
      <c r="BR10" s="457" t="s">
        <v>793</v>
      </c>
      <c r="BS10" s="386" t="s">
        <v>1010</v>
      </c>
      <c r="BT10" s="457" t="s">
        <v>793</v>
      </c>
      <c r="BU10" s="457" t="s">
        <v>793</v>
      </c>
      <c r="BV10" s="457" t="s">
        <v>793</v>
      </c>
      <c r="BW10" s="457" t="s">
        <v>793</v>
      </c>
      <c r="BX10" s="457" t="s">
        <v>793</v>
      </c>
      <c r="BY10" s="386" t="s">
        <v>1010</v>
      </c>
      <c r="BZ10" s="386" t="s">
        <v>1010</v>
      </c>
      <c r="CA10" s="387" t="s">
        <v>793</v>
      </c>
      <c r="CB10" s="387" t="s">
        <v>793</v>
      </c>
      <c r="CC10" s="457" t="s">
        <v>793</v>
      </c>
      <c r="CD10" s="387" t="s">
        <v>793</v>
      </c>
      <c r="CE10" s="386" t="s">
        <v>1010</v>
      </c>
      <c r="CF10" s="459"/>
      <c r="CH10" s="1">
        <f t="shared" si="3"/>
        <v>22</v>
      </c>
      <c r="CI10" s="1">
        <f t="shared" si="4"/>
        <v>8</v>
      </c>
      <c r="CJ10" s="1">
        <f t="shared" si="5"/>
        <v>1</v>
      </c>
      <c r="CK10" s="11">
        <f t="shared" si="10"/>
        <v>176</v>
      </c>
      <c r="CM10" s="1">
        <f t="shared" si="6"/>
        <v>21</v>
      </c>
      <c r="CN10" s="1">
        <f t="shared" si="7"/>
        <v>8</v>
      </c>
      <c r="CO10" s="1">
        <f t="shared" si="8"/>
        <v>1</v>
      </c>
      <c r="CP10" s="11">
        <f t="shared" si="11"/>
        <v>168</v>
      </c>
      <c r="CR10" s="725"/>
      <c r="CS10" s="736" t="s">
        <v>980</v>
      </c>
      <c r="CT10" s="739" t="s">
        <v>1098</v>
      </c>
      <c r="CU10" s="593" t="s">
        <v>1093</v>
      </c>
      <c r="CV10" s="594">
        <v>41640</v>
      </c>
      <c r="CW10" s="595">
        <v>41670</v>
      </c>
      <c r="CX10" s="595">
        <v>41734</v>
      </c>
      <c r="CY10" s="595">
        <v>41760</v>
      </c>
      <c r="CZ10" s="595">
        <v>41790</v>
      </c>
      <c r="DA10" s="595"/>
      <c r="DB10" s="595">
        <v>41888</v>
      </c>
      <c r="DC10" s="596">
        <v>41913</v>
      </c>
      <c r="DD10" s="597"/>
      <c r="DE10" s="758" t="s">
        <v>1104</v>
      </c>
    </row>
    <row r="11" spans="1:109">
      <c r="A11" s="11">
        <v>10</v>
      </c>
      <c r="B11" s="1" t="s">
        <v>205</v>
      </c>
      <c r="C11" s="1">
        <f t="shared" si="0"/>
        <v>19</v>
      </c>
      <c r="D11" s="457">
        <f t="shared" si="9"/>
        <v>42994</v>
      </c>
      <c r="E11" s="457">
        <f t="shared" si="9"/>
        <v>42995</v>
      </c>
      <c r="F11" s="386">
        <f t="shared" si="9"/>
        <v>42996</v>
      </c>
      <c r="G11" s="457">
        <f t="shared" si="9"/>
        <v>42997</v>
      </c>
      <c r="H11" s="457">
        <f t="shared" si="9"/>
        <v>42998</v>
      </c>
      <c r="I11" s="457">
        <f t="shared" si="9"/>
        <v>42999</v>
      </c>
      <c r="J11" s="457">
        <f t="shared" si="9"/>
        <v>43000</v>
      </c>
      <c r="K11" s="457">
        <f t="shared" si="9"/>
        <v>43001</v>
      </c>
      <c r="L11" s="386">
        <f t="shared" si="9"/>
        <v>43002</v>
      </c>
      <c r="M11" s="386">
        <f t="shared" si="9"/>
        <v>43003</v>
      </c>
      <c r="N11" s="387">
        <f t="shared" si="9"/>
        <v>43004</v>
      </c>
      <c r="O11" s="387">
        <f t="shared" si="9"/>
        <v>43005</v>
      </c>
      <c r="P11" s="457">
        <f t="shared" si="9"/>
        <v>43006</v>
      </c>
      <c r="Q11" s="387">
        <f t="shared" si="9"/>
        <v>43007</v>
      </c>
      <c r="R11" s="386">
        <f t="shared" si="9"/>
        <v>43008</v>
      </c>
      <c r="S11" s="459"/>
      <c r="T11" s="388">
        <f t="shared" si="2"/>
        <v>43009</v>
      </c>
      <c r="U11" s="388">
        <f t="shared" si="2"/>
        <v>43010</v>
      </c>
      <c r="V11" s="388">
        <f t="shared" si="2"/>
        <v>43011</v>
      </c>
      <c r="W11" s="386">
        <f t="shared" si="2"/>
        <v>43012</v>
      </c>
      <c r="X11" s="387">
        <f t="shared" si="2"/>
        <v>43013</v>
      </c>
      <c r="Y11" s="387">
        <f t="shared" si="2"/>
        <v>43014</v>
      </c>
      <c r="Z11" s="457">
        <f t="shared" si="2"/>
        <v>43015</v>
      </c>
      <c r="AA11" s="386">
        <f t="shared" si="2"/>
        <v>43016</v>
      </c>
      <c r="AB11" s="386">
        <f t="shared" si="2"/>
        <v>43017</v>
      </c>
      <c r="AC11" s="387">
        <f t="shared" si="2"/>
        <v>43018</v>
      </c>
      <c r="AD11" s="387">
        <f t="shared" si="2"/>
        <v>43019</v>
      </c>
      <c r="AE11" s="387">
        <f t="shared" si="2"/>
        <v>43020</v>
      </c>
      <c r="AF11" s="387">
        <f t="shared" si="2"/>
        <v>43021</v>
      </c>
      <c r="AG11" s="457">
        <f t="shared" si="2"/>
        <v>43022</v>
      </c>
      <c r="AH11" s="386">
        <f t="shared" si="2"/>
        <v>43023</v>
      </c>
      <c r="AJ11" s="457" t="s">
        <v>793</v>
      </c>
      <c r="AK11" s="457" t="s">
        <v>793</v>
      </c>
      <c r="AL11" s="386" t="s">
        <v>194</v>
      </c>
      <c r="AM11" s="457" t="s">
        <v>209</v>
      </c>
      <c r="AN11" s="457" t="s">
        <v>209</v>
      </c>
      <c r="AO11" s="457" t="s">
        <v>793</v>
      </c>
      <c r="AP11" s="457" t="s">
        <v>209</v>
      </c>
      <c r="AQ11" s="457" t="s">
        <v>793</v>
      </c>
      <c r="AR11" s="386" t="s">
        <v>718</v>
      </c>
      <c r="AS11" s="386" t="s">
        <v>718</v>
      </c>
      <c r="AT11" s="387" t="s">
        <v>209</v>
      </c>
      <c r="AU11" s="387" t="s">
        <v>209</v>
      </c>
      <c r="AV11" s="457" t="s">
        <v>793</v>
      </c>
      <c r="AW11" s="387" t="s">
        <v>209</v>
      </c>
      <c r="AX11" s="386" t="s">
        <v>1010</v>
      </c>
      <c r="AY11" s="459"/>
      <c r="AZ11" s="388" t="s">
        <v>193</v>
      </c>
      <c r="BA11" s="388" t="s">
        <v>193</v>
      </c>
      <c r="BB11" s="388" t="s">
        <v>193</v>
      </c>
      <c r="BC11" s="386" t="s">
        <v>194</v>
      </c>
      <c r="BD11" s="387" t="s">
        <v>209</v>
      </c>
      <c r="BE11" s="387" t="s">
        <v>209</v>
      </c>
      <c r="BF11" s="457" t="s">
        <v>793</v>
      </c>
      <c r="BG11" s="386" t="s">
        <v>718</v>
      </c>
      <c r="BH11" s="386" t="s">
        <v>718</v>
      </c>
      <c r="BI11" s="387" t="s">
        <v>209</v>
      </c>
      <c r="BJ11" s="387" t="s">
        <v>209</v>
      </c>
      <c r="BK11" s="387" t="s">
        <v>793</v>
      </c>
      <c r="BL11" s="387" t="s">
        <v>209</v>
      </c>
      <c r="BM11" s="457" t="s">
        <v>793</v>
      </c>
      <c r="BN11" s="386" t="s">
        <v>718</v>
      </c>
      <c r="BO11" s="458"/>
      <c r="BP11" s="458"/>
      <c r="BQ11" s="386" t="s">
        <v>1010</v>
      </c>
      <c r="BR11" s="457" t="s">
        <v>793</v>
      </c>
      <c r="BS11" s="457" t="s">
        <v>793</v>
      </c>
      <c r="BT11" s="457" t="s">
        <v>793</v>
      </c>
      <c r="BU11" s="457" t="s">
        <v>793</v>
      </c>
      <c r="BV11" s="457" t="s">
        <v>793</v>
      </c>
      <c r="BW11" s="386" t="s">
        <v>1010</v>
      </c>
      <c r="BX11" s="386" t="s">
        <v>1010</v>
      </c>
      <c r="BY11" s="457" t="s">
        <v>793</v>
      </c>
      <c r="BZ11" s="457" t="s">
        <v>793</v>
      </c>
      <c r="CA11" s="457" t="s">
        <v>793</v>
      </c>
      <c r="CB11" s="457" t="s">
        <v>793</v>
      </c>
      <c r="CC11" s="457" t="s">
        <v>793</v>
      </c>
      <c r="CD11" s="386" t="s">
        <v>1010</v>
      </c>
      <c r="CE11" s="386" t="s">
        <v>1010</v>
      </c>
      <c r="CF11" s="457" t="s">
        <v>793</v>
      </c>
      <c r="CH11" s="1">
        <f t="shared" si="3"/>
        <v>19</v>
      </c>
      <c r="CI11" s="1">
        <f t="shared" si="4"/>
        <v>8</v>
      </c>
      <c r="CJ11" s="1">
        <f t="shared" si="5"/>
        <v>3</v>
      </c>
      <c r="CK11" s="11">
        <f t="shared" si="10"/>
        <v>152</v>
      </c>
      <c r="CM11" s="1">
        <f t="shared" si="6"/>
        <v>19</v>
      </c>
      <c r="CN11" s="1">
        <f t="shared" si="7"/>
        <v>9</v>
      </c>
      <c r="CO11" s="1">
        <f t="shared" si="8"/>
        <v>3</v>
      </c>
      <c r="CP11" s="11">
        <f t="shared" si="11"/>
        <v>152</v>
      </c>
      <c r="CR11" s="725"/>
      <c r="CS11" s="737"/>
      <c r="CT11" s="740"/>
      <c r="CU11" s="558" t="s">
        <v>1094</v>
      </c>
      <c r="CV11" s="570">
        <v>41640</v>
      </c>
      <c r="CW11" s="584">
        <v>41676</v>
      </c>
      <c r="CX11" s="584">
        <v>41736</v>
      </c>
      <c r="CY11" s="584">
        <v>41762</v>
      </c>
      <c r="CZ11" s="584">
        <v>41792</v>
      </c>
      <c r="DA11" s="584"/>
      <c r="DB11" s="584">
        <v>41890</v>
      </c>
      <c r="DC11" s="577">
        <v>41919</v>
      </c>
      <c r="DD11" s="556"/>
      <c r="DE11" s="742"/>
    </row>
    <row r="12" spans="1:109" ht="12" customHeight="1">
      <c r="A12" s="11">
        <v>11</v>
      </c>
      <c r="B12" s="1" t="s">
        <v>206</v>
      </c>
      <c r="C12" s="1">
        <f t="shared" si="0"/>
        <v>22</v>
      </c>
      <c r="D12" s="386">
        <f t="shared" si="9"/>
        <v>43024</v>
      </c>
      <c r="E12" s="457">
        <f t="shared" si="9"/>
        <v>43025</v>
      </c>
      <c r="F12" s="457">
        <f t="shared" si="9"/>
        <v>43026</v>
      </c>
      <c r="G12" s="457">
        <f t="shared" si="9"/>
        <v>43027</v>
      </c>
      <c r="H12" s="457">
        <f t="shared" si="9"/>
        <v>43028</v>
      </c>
      <c r="I12" s="457">
        <f t="shared" si="9"/>
        <v>43029</v>
      </c>
      <c r="J12" s="386">
        <f t="shared" si="9"/>
        <v>43030</v>
      </c>
      <c r="K12" s="386">
        <f t="shared" si="9"/>
        <v>43031</v>
      </c>
      <c r="L12" s="457">
        <f t="shared" si="9"/>
        <v>43032</v>
      </c>
      <c r="M12" s="457">
        <f t="shared" si="9"/>
        <v>43033</v>
      </c>
      <c r="N12" s="457">
        <f t="shared" si="9"/>
        <v>43034</v>
      </c>
      <c r="O12" s="457">
        <f t="shared" si="9"/>
        <v>43035</v>
      </c>
      <c r="P12" s="457">
        <f t="shared" si="9"/>
        <v>43036</v>
      </c>
      <c r="Q12" s="386">
        <f t="shared" si="9"/>
        <v>43037</v>
      </c>
      <c r="R12" s="386">
        <f t="shared" si="9"/>
        <v>43038</v>
      </c>
      <c r="S12" s="457">
        <f>DATE($B$1,$A11,S$15)</f>
        <v>43039</v>
      </c>
      <c r="T12" s="457">
        <f t="shared" si="2"/>
        <v>43040</v>
      </c>
      <c r="U12" s="457">
        <f t="shared" si="2"/>
        <v>43041</v>
      </c>
      <c r="V12" s="457">
        <f t="shared" si="2"/>
        <v>43042</v>
      </c>
      <c r="W12" s="457">
        <f t="shared" si="2"/>
        <v>43043</v>
      </c>
      <c r="X12" s="386">
        <f t="shared" si="2"/>
        <v>43044</v>
      </c>
      <c r="Y12" s="386">
        <f t="shared" si="2"/>
        <v>43045</v>
      </c>
      <c r="Z12" s="457">
        <f t="shared" si="2"/>
        <v>43046</v>
      </c>
      <c r="AA12" s="457">
        <f t="shared" si="2"/>
        <v>43047</v>
      </c>
      <c r="AB12" s="457">
        <f t="shared" si="2"/>
        <v>43048</v>
      </c>
      <c r="AC12" s="457">
        <f t="shared" si="2"/>
        <v>43049</v>
      </c>
      <c r="AD12" s="457">
        <f t="shared" si="2"/>
        <v>43050</v>
      </c>
      <c r="AE12" s="386">
        <f t="shared" si="2"/>
        <v>43051</v>
      </c>
      <c r="AF12" s="386">
        <f t="shared" si="2"/>
        <v>43052</v>
      </c>
      <c r="AG12" s="387">
        <f t="shared" si="2"/>
        <v>43053</v>
      </c>
      <c r="AH12" s="387">
        <f t="shared" si="2"/>
        <v>43054</v>
      </c>
      <c r="AJ12" s="386" t="s">
        <v>718</v>
      </c>
      <c r="AK12" s="457" t="s">
        <v>209</v>
      </c>
      <c r="AL12" s="457" t="s">
        <v>209</v>
      </c>
      <c r="AM12" s="457" t="s">
        <v>793</v>
      </c>
      <c r="AN12" s="457" t="s">
        <v>209</v>
      </c>
      <c r="AO12" s="457" t="s">
        <v>793</v>
      </c>
      <c r="AP12" s="386" t="s">
        <v>718</v>
      </c>
      <c r="AQ12" s="386" t="s">
        <v>718</v>
      </c>
      <c r="AR12" s="457" t="s">
        <v>209</v>
      </c>
      <c r="AS12" s="457" t="s">
        <v>209</v>
      </c>
      <c r="AT12" s="457" t="s">
        <v>793</v>
      </c>
      <c r="AU12" s="457" t="s">
        <v>209</v>
      </c>
      <c r="AV12" s="457" t="s">
        <v>793</v>
      </c>
      <c r="AW12" s="386" t="s">
        <v>718</v>
      </c>
      <c r="AX12" s="386" t="s">
        <v>718</v>
      </c>
      <c r="AY12" s="457" t="s">
        <v>209</v>
      </c>
      <c r="AZ12" s="457" t="s">
        <v>209</v>
      </c>
      <c r="BA12" s="457" t="s">
        <v>793</v>
      </c>
      <c r="BB12" s="457" t="s">
        <v>209</v>
      </c>
      <c r="BC12" s="457" t="s">
        <v>793</v>
      </c>
      <c r="BD12" s="386" t="s">
        <v>718</v>
      </c>
      <c r="BE12" s="386" t="s">
        <v>718</v>
      </c>
      <c r="BF12" s="457" t="s">
        <v>209</v>
      </c>
      <c r="BG12" s="457" t="s">
        <v>209</v>
      </c>
      <c r="BH12" s="457" t="s">
        <v>793</v>
      </c>
      <c r="BI12" s="457" t="s">
        <v>209</v>
      </c>
      <c r="BJ12" s="457" t="s">
        <v>793</v>
      </c>
      <c r="BK12" s="386" t="s">
        <v>718</v>
      </c>
      <c r="BL12" s="386" t="s">
        <v>718</v>
      </c>
      <c r="BM12" s="387" t="s">
        <v>209</v>
      </c>
      <c r="BN12" s="387" t="s">
        <v>209</v>
      </c>
      <c r="BO12" s="458"/>
      <c r="BP12" s="458"/>
      <c r="BQ12" s="457" t="s">
        <v>793</v>
      </c>
      <c r="BR12" s="457" t="s">
        <v>793</v>
      </c>
      <c r="BS12" s="457" t="s">
        <v>793</v>
      </c>
      <c r="BT12" s="386" t="s">
        <v>1010</v>
      </c>
      <c r="BU12" s="386" t="s">
        <v>1010</v>
      </c>
      <c r="BV12" s="457" t="s">
        <v>793</v>
      </c>
      <c r="BW12" s="457" t="s">
        <v>793</v>
      </c>
      <c r="BX12" s="457" t="s">
        <v>793</v>
      </c>
      <c r="BY12" s="457" t="s">
        <v>793</v>
      </c>
      <c r="BZ12" s="457" t="s">
        <v>793</v>
      </c>
      <c r="CA12" s="386" t="s">
        <v>1010</v>
      </c>
      <c r="CB12" s="386" t="s">
        <v>1010</v>
      </c>
      <c r="CC12" s="459" t="s">
        <v>793</v>
      </c>
      <c r="CD12" s="459" t="s">
        <v>793</v>
      </c>
      <c r="CE12" s="457" t="s">
        <v>793</v>
      </c>
      <c r="CF12" s="457"/>
      <c r="CH12" s="1">
        <f t="shared" si="3"/>
        <v>22</v>
      </c>
      <c r="CI12" s="1">
        <f t="shared" si="4"/>
        <v>9</v>
      </c>
      <c r="CJ12" s="1">
        <f t="shared" si="5"/>
        <v>0</v>
      </c>
      <c r="CK12" s="11">
        <f t="shared" si="10"/>
        <v>176</v>
      </c>
      <c r="CM12" s="1">
        <f t="shared" si="6"/>
        <v>22</v>
      </c>
      <c r="CN12" s="1">
        <f t="shared" si="7"/>
        <v>8</v>
      </c>
      <c r="CO12" s="1">
        <f t="shared" si="8"/>
        <v>0</v>
      </c>
      <c r="CP12" s="11">
        <f t="shared" si="11"/>
        <v>176</v>
      </c>
      <c r="CR12" s="725"/>
      <c r="CS12" s="737"/>
      <c r="CT12" s="740"/>
      <c r="CU12" s="559" t="s">
        <v>195</v>
      </c>
      <c r="CV12" s="571">
        <f t="shared" ref="CV12:DC12" si="13">CV11-CV10+1</f>
        <v>1</v>
      </c>
      <c r="CW12" s="585">
        <f t="shared" si="13"/>
        <v>7</v>
      </c>
      <c r="CX12" s="585">
        <f t="shared" si="13"/>
        <v>3</v>
      </c>
      <c r="CY12" s="585">
        <f t="shared" si="13"/>
        <v>3</v>
      </c>
      <c r="CZ12" s="585">
        <f t="shared" si="13"/>
        <v>3</v>
      </c>
      <c r="DA12" s="585"/>
      <c r="DB12" s="585">
        <f t="shared" si="13"/>
        <v>3</v>
      </c>
      <c r="DC12" s="578">
        <f t="shared" si="13"/>
        <v>7</v>
      </c>
      <c r="DD12" s="557">
        <f>SUM(CV12:DC12)</f>
        <v>27</v>
      </c>
      <c r="DE12" s="742"/>
    </row>
    <row r="13" spans="1:109" ht="12" customHeight="1">
      <c r="A13" s="11">
        <v>12</v>
      </c>
      <c r="B13" s="1" t="s">
        <v>207</v>
      </c>
      <c r="C13" s="1">
        <f t="shared" si="0"/>
        <v>22</v>
      </c>
      <c r="D13" s="457">
        <f t="shared" si="9"/>
        <v>43055</v>
      </c>
      <c r="E13" s="457">
        <f t="shared" si="9"/>
        <v>43056</v>
      </c>
      <c r="F13" s="457">
        <f t="shared" si="9"/>
        <v>43057</v>
      </c>
      <c r="G13" s="386">
        <f t="shared" si="9"/>
        <v>43058</v>
      </c>
      <c r="H13" s="386">
        <f t="shared" si="9"/>
        <v>43059</v>
      </c>
      <c r="I13" s="457">
        <f t="shared" si="9"/>
        <v>43060</v>
      </c>
      <c r="J13" s="457">
        <f t="shared" si="9"/>
        <v>43061</v>
      </c>
      <c r="K13" s="457">
        <f t="shared" si="9"/>
        <v>43062</v>
      </c>
      <c r="L13" s="457">
        <f t="shared" si="9"/>
        <v>43063</v>
      </c>
      <c r="M13" s="457">
        <f t="shared" si="9"/>
        <v>43064</v>
      </c>
      <c r="N13" s="386">
        <f t="shared" si="9"/>
        <v>43065</v>
      </c>
      <c r="O13" s="386">
        <f t="shared" si="9"/>
        <v>43066</v>
      </c>
      <c r="P13" s="459">
        <f t="shared" si="9"/>
        <v>43067</v>
      </c>
      <c r="Q13" s="459">
        <f t="shared" si="9"/>
        <v>43068</v>
      </c>
      <c r="R13" s="457">
        <f t="shared" si="9"/>
        <v>43069</v>
      </c>
      <c r="S13" s="457"/>
      <c r="T13" s="457">
        <f t="shared" si="2"/>
        <v>43070</v>
      </c>
      <c r="U13" s="457">
        <f t="shared" si="2"/>
        <v>43071</v>
      </c>
      <c r="V13" s="386">
        <f t="shared" si="2"/>
        <v>43072</v>
      </c>
      <c r="W13" s="386">
        <f t="shared" si="2"/>
        <v>43073</v>
      </c>
      <c r="X13" s="457">
        <f t="shared" si="2"/>
        <v>43074</v>
      </c>
      <c r="Y13" s="457">
        <f t="shared" si="2"/>
        <v>43075</v>
      </c>
      <c r="Z13" s="457">
        <f t="shared" si="2"/>
        <v>43076</v>
      </c>
      <c r="AA13" s="457">
        <f t="shared" si="2"/>
        <v>43077</v>
      </c>
      <c r="AB13" s="457">
        <f t="shared" si="2"/>
        <v>43078</v>
      </c>
      <c r="AC13" s="386">
        <f t="shared" si="2"/>
        <v>43079</v>
      </c>
      <c r="AD13" s="386">
        <f t="shared" si="2"/>
        <v>43080</v>
      </c>
      <c r="AE13" s="387">
        <f t="shared" si="2"/>
        <v>43081</v>
      </c>
      <c r="AF13" s="387">
        <f t="shared" si="2"/>
        <v>43082</v>
      </c>
      <c r="AG13" s="387">
        <f t="shared" si="2"/>
        <v>43083</v>
      </c>
      <c r="AH13" s="387">
        <f t="shared" si="2"/>
        <v>43084</v>
      </c>
      <c r="AI13" s="3"/>
      <c r="AJ13" s="457" t="s">
        <v>793</v>
      </c>
      <c r="AK13" s="457" t="s">
        <v>209</v>
      </c>
      <c r="AL13" s="457" t="s">
        <v>793</v>
      </c>
      <c r="AM13" s="386" t="s">
        <v>718</v>
      </c>
      <c r="AN13" s="386" t="s">
        <v>718</v>
      </c>
      <c r="AO13" s="457" t="s">
        <v>209</v>
      </c>
      <c r="AP13" s="457" t="s">
        <v>209</v>
      </c>
      <c r="AQ13" s="457" t="s">
        <v>793</v>
      </c>
      <c r="AR13" s="457" t="s">
        <v>209</v>
      </c>
      <c r="AS13" s="457" t="s">
        <v>793</v>
      </c>
      <c r="AT13" s="386" t="s">
        <v>718</v>
      </c>
      <c r="AU13" s="386" t="s">
        <v>718</v>
      </c>
      <c r="AV13" s="459" t="s">
        <v>209</v>
      </c>
      <c r="AW13" s="459" t="s">
        <v>209</v>
      </c>
      <c r="AX13" s="457" t="s">
        <v>793</v>
      </c>
      <c r="AY13" s="457"/>
      <c r="AZ13" s="457" t="s">
        <v>209</v>
      </c>
      <c r="BA13" s="457" t="s">
        <v>793</v>
      </c>
      <c r="BB13" s="386" t="s">
        <v>718</v>
      </c>
      <c r="BC13" s="386" t="s">
        <v>718</v>
      </c>
      <c r="BD13" s="457" t="s">
        <v>209</v>
      </c>
      <c r="BE13" s="457" t="s">
        <v>209</v>
      </c>
      <c r="BF13" s="457" t="s">
        <v>793</v>
      </c>
      <c r="BG13" s="457" t="s">
        <v>209</v>
      </c>
      <c r="BH13" s="457" t="s">
        <v>793</v>
      </c>
      <c r="BI13" s="386" t="s">
        <v>718</v>
      </c>
      <c r="BJ13" s="386" t="s">
        <v>718</v>
      </c>
      <c r="BK13" s="387" t="s">
        <v>209</v>
      </c>
      <c r="BL13" s="387" t="s">
        <v>209</v>
      </c>
      <c r="BM13" s="387" t="s">
        <v>793</v>
      </c>
      <c r="BN13" s="387" t="s">
        <v>209</v>
      </c>
      <c r="BO13" s="458"/>
      <c r="BP13" s="458"/>
      <c r="BQ13" s="387" t="s">
        <v>793</v>
      </c>
      <c r="BR13" s="386" t="s">
        <v>1010</v>
      </c>
      <c r="BS13" s="386" t="s">
        <v>1010</v>
      </c>
      <c r="BT13" s="387" t="s">
        <v>793</v>
      </c>
      <c r="BU13" s="387" t="s">
        <v>793</v>
      </c>
      <c r="BV13" s="387" t="s">
        <v>793</v>
      </c>
      <c r="BW13" s="387" t="s">
        <v>793</v>
      </c>
      <c r="BX13" s="387" t="s">
        <v>793</v>
      </c>
      <c r="BY13" s="386" t="s">
        <v>1010</v>
      </c>
      <c r="BZ13" s="386" t="s">
        <v>1010</v>
      </c>
      <c r="CA13" s="387" t="s">
        <v>793</v>
      </c>
      <c r="CB13" s="387" t="s">
        <v>793</v>
      </c>
      <c r="CC13" s="387" t="s">
        <v>793</v>
      </c>
      <c r="CD13" s="387" t="s">
        <v>793</v>
      </c>
      <c r="CE13" s="386" t="s">
        <v>1010</v>
      </c>
      <c r="CF13" s="386" t="s">
        <v>1010</v>
      </c>
      <c r="CH13" s="1">
        <f t="shared" si="3"/>
        <v>22</v>
      </c>
      <c r="CI13" s="1">
        <f t="shared" si="4"/>
        <v>8</v>
      </c>
      <c r="CJ13" s="1">
        <f t="shared" si="5"/>
        <v>0</v>
      </c>
      <c r="CK13" s="11">
        <f t="shared" si="10"/>
        <v>176</v>
      </c>
      <c r="CM13" s="1">
        <f t="shared" si="6"/>
        <v>21</v>
      </c>
      <c r="CN13" s="1">
        <f t="shared" si="7"/>
        <v>10</v>
      </c>
      <c r="CO13" s="1">
        <f t="shared" si="8"/>
        <v>0</v>
      </c>
      <c r="CP13" s="11">
        <f t="shared" si="11"/>
        <v>168</v>
      </c>
      <c r="CR13" s="725"/>
      <c r="CS13" s="737"/>
      <c r="CT13" s="744" t="s">
        <v>1105</v>
      </c>
      <c r="CU13" s="560">
        <v>1</v>
      </c>
      <c r="CV13" s="572"/>
      <c r="CW13" s="586">
        <v>41665</v>
      </c>
      <c r="CX13" s="586">
        <v>41736</v>
      </c>
      <c r="CY13" s="586">
        <v>41763</v>
      </c>
      <c r="CZ13" s="586"/>
      <c r="DA13" s="586"/>
      <c r="DB13" s="586"/>
      <c r="DC13" s="579">
        <v>41910</v>
      </c>
      <c r="DD13" s="555"/>
      <c r="DE13" s="742"/>
    </row>
    <row r="14" spans="1:109">
      <c r="A14" s="373" t="s">
        <v>213</v>
      </c>
      <c r="B14" s="1">
        <f>SUM(C2:C13)</f>
        <v>252</v>
      </c>
      <c r="C14" s="372" t="str">
        <f>B1&amp;"年12月"</f>
        <v>2017年12月</v>
      </c>
      <c r="D14" s="387">
        <f t="shared" si="9"/>
        <v>43085</v>
      </c>
      <c r="E14" s="386">
        <f t="shared" si="9"/>
        <v>43086</v>
      </c>
      <c r="F14" s="386">
        <f t="shared" si="9"/>
        <v>43087</v>
      </c>
      <c r="G14" s="387">
        <f t="shared" si="9"/>
        <v>43088</v>
      </c>
      <c r="H14" s="387">
        <f t="shared" si="9"/>
        <v>43089</v>
      </c>
      <c r="I14" s="387">
        <f t="shared" si="9"/>
        <v>43090</v>
      </c>
      <c r="J14" s="387">
        <f t="shared" si="9"/>
        <v>43091</v>
      </c>
      <c r="K14" s="387">
        <f t="shared" si="9"/>
        <v>43092</v>
      </c>
      <c r="L14" s="386">
        <f t="shared" si="9"/>
        <v>43093</v>
      </c>
      <c r="M14" s="386">
        <f t="shared" si="9"/>
        <v>43094</v>
      </c>
      <c r="N14" s="387">
        <f t="shared" si="9"/>
        <v>43095</v>
      </c>
      <c r="O14" s="387">
        <f t="shared" si="9"/>
        <v>43096</v>
      </c>
      <c r="P14" s="387">
        <f t="shared" si="9"/>
        <v>43097</v>
      </c>
      <c r="Q14" s="387">
        <f t="shared" si="9"/>
        <v>43098</v>
      </c>
      <c r="R14" s="386">
        <f t="shared" si="9"/>
        <v>43099</v>
      </c>
      <c r="S14" s="386">
        <f>DATE($B$1,$A13,S$15)</f>
        <v>43100</v>
      </c>
      <c r="T14" s="651"/>
      <c r="U14" s="651"/>
      <c r="V14" s="651"/>
      <c r="W14" s="651"/>
      <c r="X14" s="651"/>
      <c r="Y14" s="651"/>
      <c r="Z14" s="651"/>
      <c r="AA14" s="651"/>
      <c r="AB14" s="651"/>
      <c r="AC14" s="651"/>
      <c r="AD14" s="651"/>
      <c r="AE14" s="651"/>
      <c r="AF14" s="651"/>
      <c r="AG14" s="651"/>
      <c r="AH14" s="651"/>
      <c r="AJ14" s="387" t="s">
        <v>793</v>
      </c>
      <c r="AK14" s="386" t="s">
        <v>718</v>
      </c>
      <c r="AL14" s="386" t="s">
        <v>718</v>
      </c>
      <c r="AM14" s="387" t="s">
        <v>209</v>
      </c>
      <c r="AN14" s="387" t="s">
        <v>209</v>
      </c>
      <c r="AO14" s="387" t="s">
        <v>793</v>
      </c>
      <c r="AP14" s="387" t="s">
        <v>209</v>
      </c>
      <c r="AQ14" s="387" t="s">
        <v>793</v>
      </c>
      <c r="AR14" s="386" t="s">
        <v>718</v>
      </c>
      <c r="AS14" s="386" t="s">
        <v>718</v>
      </c>
      <c r="AT14" s="387" t="s">
        <v>209</v>
      </c>
      <c r="AU14" s="387" t="s">
        <v>793</v>
      </c>
      <c r="AV14" s="387" t="s">
        <v>209</v>
      </c>
      <c r="AW14" s="387" t="s">
        <v>209</v>
      </c>
      <c r="AX14" s="386" t="s">
        <v>718</v>
      </c>
      <c r="AY14" s="386" t="s">
        <v>1010</v>
      </c>
      <c r="AZ14" s="651"/>
      <c r="BA14" s="651"/>
      <c r="BB14" s="651"/>
      <c r="BC14" s="651"/>
      <c r="BD14" s="651"/>
      <c r="BE14" s="651"/>
      <c r="BF14" s="651"/>
      <c r="BG14" s="651"/>
      <c r="BH14" s="651"/>
      <c r="BI14" s="651"/>
      <c r="BJ14" s="651"/>
      <c r="BK14" s="651"/>
      <c r="BL14" s="651"/>
      <c r="BM14" s="651"/>
      <c r="BN14" s="651"/>
      <c r="BO14" s="458"/>
      <c r="BP14" s="458"/>
      <c r="BQ14" s="458"/>
      <c r="BR14" s="458"/>
      <c r="BS14" s="458"/>
      <c r="BT14" s="458"/>
      <c r="BU14" s="458"/>
      <c r="BV14" s="458"/>
      <c r="BW14" s="458"/>
      <c r="BX14" s="458"/>
      <c r="BY14" s="458"/>
      <c r="BZ14" s="458"/>
      <c r="CA14" s="458"/>
      <c r="CB14" s="458"/>
      <c r="CC14" s="458"/>
      <c r="CD14" s="458"/>
      <c r="CE14" s="458"/>
      <c r="CF14" s="458"/>
      <c r="CH14" s="1">
        <f>SUM(CH2:CH13)</f>
        <v>252</v>
      </c>
      <c r="CI14" s="1">
        <f>SUM(CI2:CI13)</f>
        <v>103</v>
      </c>
      <c r="CJ14" s="1">
        <f>SUM(CJ2:CJ13)</f>
        <v>11</v>
      </c>
      <c r="CK14" s="1">
        <f>SUM(CK2:CK13)</f>
        <v>2016</v>
      </c>
      <c r="CM14" s="1">
        <f>SUM(CM2:CM13)</f>
        <v>250</v>
      </c>
      <c r="CN14" s="1">
        <f>SUM(CN2:CN13)</f>
        <v>105</v>
      </c>
      <c r="CO14" s="1">
        <f>SUM(CO2:CO13)</f>
        <v>11</v>
      </c>
      <c r="CP14" s="1">
        <f>SUM(CP2:CP13)</f>
        <v>2000</v>
      </c>
      <c r="CR14" s="725"/>
      <c r="CS14" s="737"/>
      <c r="CT14" s="745"/>
      <c r="CU14" s="561">
        <v>2</v>
      </c>
      <c r="CV14" s="573"/>
      <c r="CW14" s="584">
        <v>41678</v>
      </c>
      <c r="CX14" s="584"/>
      <c r="CY14" s="584"/>
      <c r="CZ14" s="584"/>
      <c r="DA14" s="584"/>
      <c r="DB14" s="584"/>
      <c r="DC14" s="577">
        <v>41923</v>
      </c>
      <c r="DD14" s="556"/>
      <c r="DE14" s="742"/>
    </row>
    <row r="15" spans="1:10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  <c r="CR15" s="725"/>
      <c r="CS15" s="737"/>
      <c r="CT15" s="745"/>
      <c r="CU15" s="561">
        <v>3</v>
      </c>
      <c r="CV15" s="573"/>
      <c r="CW15" s="584"/>
      <c r="CX15" s="584"/>
      <c r="CY15" s="584"/>
      <c r="CZ15" s="584"/>
      <c r="DA15" s="584"/>
      <c r="DB15" s="584"/>
      <c r="DC15" s="577"/>
      <c r="DD15" s="556"/>
      <c r="DE15" s="742"/>
    </row>
    <row r="16" spans="1:109" ht="12.75" customHeight="1" thickBot="1">
      <c r="CR16" s="725"/>
      <c r="CS16" s="738"/>
      <c r="CT16" s="746"/>
      <c r="CU16" s="588" t="s">
        <v>195</v>
      </c>
      <c r="CV16" s="589">
        <f t="shared" ref="CV16:DC16" si="14">COUNT(CV13:CV15)</f>
        <v>0</v>
      </c>
      <c r="CW16" s="590">
        <f t="shared" si="14"/>
        <v>2</v>
      </c>
      <c r="CX16" s="590">
        <f t="shared" si="14"/>
        <v>1</v>
      </c>
      <c r="CY16" s="590">
        <f t="shared" si="14"/>
        <v>1</v>
      </c>
      <c r="CZ16" s="590">
        <f t="shared" si="14"/>
        <v>0</v>
      </c>
      <c r="DA16" s="590"/>
      <c r="DB16" s="590">
        <f t="shared" si="14"/>
        <v>0</v>
      </c>
      <c r="DC16" s="591">
        <f t="shared" si="14"/>
        <v>2</v>
      </c>
      <c r="DD16" s="592">
        <f>SUM(CV16:DC16)</f>
        <v>6</v>
      </c>
      <c r="DE16" s="743"/>
    </row>
    <row r="17" spans="1:109" ht="12.75" customHeight="1" thickTop="1">
      <c r="A17" s="376" t="s">
        <v>800</v>
      </c>
      <c r="B17" s="377" t="s">
        <v>801</v>
      </c>
      <c r="C17" s="376" t="s">
        <v>932</v>
      </c>
      <c r="AH17" s="2"/>
      <c r="CR17" s="725"/>
      <c r="CS17" s="747" t="s">
        <v>1099</v>
      </c>
      <c r="CT17" s="748"/>
      <c r="CU17" s="593" t="s">
        <v>1093</v>
      </c>
      <c r="CV17" s="594">
        <v>41636</v>
      </c>
      <c r="CW17" s="595">
        <v>41665</v>
      </c>
      <c r="CX17" s="595">
        <v>41733</v>
      </c>
      <c r="CY17" s="595">
        <v>41759</v>
      </c>
      <c r="CZ17" s="595">
        <v>41790</v>
      </c>
      <c r="DA17" s="595"/>
      <c r="DB17" s="595">
        <v>41888</v>
      </c>
      <c r="DC17" s="596">
        <v>41912</v>
      </c>
      <c r="DD17" s="597"/>
      <c r="DE17" s="753" t="s">
        <v>1106</v>
      </c>
    </row>
    <row r="18" spans="1:109" ht="12" customHeight="1">
      <c r="A18" s="376" t="s">
        <v>804</v>
      </c>
      <c r="B18" s="378" t="s">
        <v>805</v>
      </c>
      <c r="C18" s="376" t="s">
        <v>932</v>
      </c>
      <c r="AH18" s="2"/>
      <c r="CR18" s="725"/>
      <c r="CS18" s="749"/>
      <c r="CT18" s="750"/>
      <c r="CU18" s="558" t="s">
        <v>1094</v>
      </c>
      <c r="CV18" s="570">
        <v>41640</v>
      </c>
      <c r="CW18" s="584">
        <v>41674</v>
      </c>
      <c r="CX18" s="584">
        <v>41735</v>
      </c>
      <c r="CY18" s="584">
        <v>41763</v>
      </c>
      <c r="CZ18" s="584">
        <v>41792</v>
      </c>
      <c r="DA18" s="584"/>
      <c r="DB18" s="584">
        <v>41890</v>
      </c>
      <c r="DC18" s="577">
        <v>41917</v>
      </c>
      <c r="DD18" s="556"/>
      <c r="DE18" s="742"/>
    </row>
    <row r="19" spans="1:109" ht="12.75" thickBot="1">
      <c r="A19" s="376" t="s">
        <v>806</v>
      </c>
      <c r="B19" s="378" t="s">
        <v>807</v>
      </c>
      <c r="C19" s="379" t="s">
        <v>932</v>
      </c>
      <c r="M19" s="157"/>
      <c r="AH19" s="2"/>
      <c r="CR19" s="726"/>
      <c r="CS19" s="751"/>
      <c r="CT19" s="752"/>
      <c r="CU19" s="564" t="s">
        <v>195</v>
      </c>
      <c r="CV19" s="574">
        <f t="shared" ref="CV19:DC19" si="15">CV18-CV17+1</f>
        <v>5</v>
      </c>
      <c r="CW19" s="587">
        <f t="shared" si="15"/>
        <v>10</v>
      </c>
      <c r="CX19" s="587">
        <f t="shared" si="15"/>
        <v>3</v>
      </c>
      <c r="CY19" s="587">
        <f t="shared" si="15"/>
        <v>5</v>
      </c>
      <c r="CZ19" s="587">
        <f t="shared" si="15"/>
        <v>3</v>
      </c>
      <c r="DA19" s="587"/>
      <c r="DB19" s="587">
        <f t="shared" si="15"/>
        <v>3</v>
      </c>
      <c r="DC19" s="580">
        <f t="shared" si="15"/>
        <v>6</v>
      </c>
      <c r="DD19" s="565">
        <f>SUM(CV19:DC19)</f>
        <v>35</v>
      </c>
      <c r="DE19" s="754"/>
    </row>
    <row r="20" spans="1:109" ht="12" customHeight="1">
      <c r="A20" s="376" t="s">
        <v>1022</v>
      </c>
      <c r="B20" s="378" t="s">
        <v>1023</v>
      </c>
      <c r="C20" s="379" t="s">
        <v>932</v>
      </c>
      <c r="L20" s="18"/>
      <c r="AH20" s="2"/>
      <c r="CR20" s="724">
        <v>2015</v>
      </c>
      <c r="CS20" s="727" t="s">
        <v>1095</v>
      </c>
      <c r="CT20" s="728"/>
      <c r="CU20" s="562" t="s">
        <v>1093</v>
      </c>
      <c r="CV20" s="598">
        <v>42005</v>
      </c>
      <c r="CW20" s="583">
        <v>42054</v>
      </c>
      <c r="CX20" s="583">
        <v>42099</v>
      </c>
      <c r="CY20" s="583">
        <v>42125</v>
      </c>
      <c r="CZ20" s="583">
        <v>42175</v>
      </c>
      <c r="DA20" s="583"/>
      <c r="DB20" s="583">
        <v>42274</v>
      </c>
      <c r="DC20" s="576">
        <v>42278</v>
      </c>
      <c r="DD20" s="563"/>
      <c r="DE20" s="733" t="s">
        <v>1103</v>
      </c>
    </row>
    <row r="21" spans="1:109">
      <c r="A21" s="376" t="s">
        <v>1024</v>
      </c>
      <c r="B21" s="378" t="s">
        <v>1025</v>
      </c>
      <c r="C21" s="379" t="s">
        <v>932</v>
      </c>
      <c r="AH21" s="2"/>
      <c r="CR21" s="725"/>
      <c r="CS21" s="729"/>
      <c r="CT21" s="730"/>
      <c r="CU21" s="558" t="s">
        <v>1094</v>
      </c>
      <c r="CV21" s="573">
        <v>42005</v>
      </c>
      <c r="CW21" s="584">
        <v>42056</v>
      </c>
      <c r="CX21" s="584">
        <v>42099</v>
      </c>
      <c r="CY21" s="584">
        <v>42125</v>
      </c>
      <c r="CZ21" s="584">
        <v>42175</v>
      </c>
      <c r="DA21" s="584"/>
      <c r="DB21" s="584">
        <v>42274</v>
      </c>
      <c r="DC21" s="577">
        <v>42280</v>
      </c>
      <c r="DD21" s="556"/>
      <c r="DE21" s="734"/>
    </row>
    <row r="22" spans="1:109" ht="12" customHeight="1" thickBot="1">
      <c r="A22" s="376" t="s">
        <v>0</v>
      </c>
      <c r="B22" s="378" t="s">
        <v>1</v>
      </c>
      <c r="C22" s="379" t="s">
        <v>932</v>
      </c>
      <c r="AH22" s="2"/>
      <c r="CR22" s="725"/>
      <c r="CS22" s="731"/>
      <c r="CT22" s="732"/>
      <c r="CU22" s="588" t="s">
        <v>195</v>
      </c>
      <c r="CV22" s="589">
        <f t="shared" ref="CV22:DC22" si="16">CV21-CV20+1</f>
        <v>1</v>
      </c>
      <c r="CW22" s="590">
        <f t="shared" si="16"/>
        <v>3</v>
      </c>
      <c r="CX22" s="590">
        <f t="shared" si="16"/>
        <v>1</v>
      </c>
      <c r="CY22" s="590">
        <f t="shared" si="16"/>
        <v>1</v>
      </c>
      <c r="CZ22" s="590">
        <f t="shared" si="16"/>
        <v>1</v>
      </c>
      <c r="DA22" s="590"/>
      <c r="DB22" s="590">
        <f t="shared" si="16"/>
        <v>1</v>
      </c>
      <c r="DC22" s="591">
        <f t="shared" si="16"/>
        <v>3</v>
      </c>
      <c r="DD22" s="592">
        <f>SUM(CV22:DC22)</f>
        <v>11</v>
      </c>
      <c r="DE22" s="735"/>
    </row>
    <row r="23" spans="1:109" ht="12.75" customHeight="1" thickTop="1">
      <c r="A23" s="376" t="s">
        <v>988</v>
      </c>
      <c r="B23" s="378" t="s">
        <v>1026</v>
      </c>
      <c r="C23" s="379" t="s">
        <v>1009</v>
      </c>
      <c r="AH23" s="2"/>
      <c r="CR23" s="725"/>
      <c r="CS23" s="736" t="s">
        <v>980</v>
      </c>
      <c r="CT23" s="739" t="s">
        <v>1098</v>
      </c>
      <c r="CU23" s="593" t="s">
        <v>1093</v>
      </c>
      <c r="CV23" s="594">
        <v>42005</v>
      </c>
      <c r="CW23" s="595">
        <v>42053</v>
      </c>
      <c r="CX23" s="595">
        <v>42098</v>
      </c>
      <c r="CY23" s="595">
        <v>42125</v>
      </c>
      <c r="CZ23" s="595">
        <v>42175</v>
      </c>
      <c r="DA23" s="595">
        <v>42250</v>
      </c>
      <c r="DB23" s="595">
        <v>42273</v>
      </c>
      <c r="DC23" s="596">
        <v>42278</v>
      </c>
      <c r="DD23" s="597"/>
      <c r="DE23" s="758" t="s">
        <v>1102</v>
      </c>
    </row>
    <row r="24" spans="1:109">
      <c r="A24" s="376" t="s">
        <v>992</v>
      </c>
      <c r="B24" s="378" t="s">
        <v>993</v>
      </c>
      <c r="C24" s="379" t="s">
        <v>1009</v>
      </c>
      <c r="AH24" s="2"/>
      <c r="CR24" s="725"/>
      <c r="CS24" s="737"/>
      <c r="CT24" s="740"/>
      <c r="CU24" s="558" t="s">
        <v>1094</v>
      </c>
      <c r="CV24" s="570">
        <v>42007</v>
      </c>
      <c r="CW24" s="584">
        <v>42059</v>
      </c>
      <c r="CX24" s="584">
        <v>42100</v>
      </c>
      <c r="CY24" s="584">
        <v>42127</v>
      </c>
      <c r="CZ24" s="584">
        <v>42177</v>
      </c>
      <c r="DA24" s="584">
        <v>42252</v>
      </c>
      <c r="DB24" s="584">
        <v>42274</v>
      </c>
      <c r="DC24" s="577">
        <v>42284</v>
      </c>
      <c r="DD24" s="556"/>
      <c r="DE24" s="742"/>
    </row>
    <row r="25" spans="1:109">
      <c r="A25" s="376" t="s">
        <v>994</v>
      </c>
      <c r="B25" s="378" t="s">
        <v>995</v>
      </c>
      <c r="C25" s="379" t="s">
        <v>1009</v>
      </c>
      <c r="AH25" s="2"/>
      <c r="CR25" s="725"/>
      <c r="CS25" s="737"/>
      <c r="CT25" s="740"/>
      <c r="CU25" s="559" t="s">
        <v>195</v>
      </c>
      <c r="CV25" s="571">
        <f t="shared" ref="CV25:DC25" si="17">CV24-CV23+1</f>
        <v>3</v>
      </c>
      <c r="CW25" s="585">
        <f t="shared" si="17"/>
        <v>7</v>
      </c>
      <c r="CX25" s="585">
        <f t="shared" si="17"/>
        <v>3</v>
      </c>
      <c r="CY25" s="585">
        <f t="shared" si="17"/>
        <v>3</v>
      </c>
      <c r="CZ25" s="585">
        <f t="shared" si="17"/>
        <v>3</v>
      </c>
      <c r="DA25" s="585">
        <f t="shared" si="17"/>
        <v>3</v>
      </c>
      <c r="DB25" s="585">
        <f t="shared" si="17"/>
        <v>2</v>
      </c>
      <c r="DC25" s="578">
        <f t="shared" si="17"/>
        <v>7</v>
      </c>
      <c r="DD25" s="557">
        <f>SUM(CV25:DC25)</f>
        <v>31</v>
      </c>
      <c r="DE25" s="742"/>
    </row>
    <row r="26" spans="1:109" ht="12" customHeight="1">
      <c r="A26" s="376" t="s">
        <v>1000</v>
      </c>
      <c r="B26" s="378" t="s">
        <v>1001</v>
      </c>
      <c r="C26" s="379" t="s">
        <v>1009</v>
      </c>
      <c r="AH26" s="2"/>
      <c r="CR26" s="725"/>
      <c r="CS26" s="737"/>
      <c r="CT26" s="744" t="s">
        <v>1105</v>
      </c>
      <c r="CU26" s="560">
        <v>1</v>
      </c>
      <c r="CV26" s="572">
        <v>42008</v>
      </c>
      <c r="CW26" s="586">
        <v>42050</v>
      </c>
      <c r="CX26" s="586">
        <v>42100</v>
      </c>
      <c r="CY26" s="586"/>
      <c r="CZ26" s="586">
        <v>42177</v>
      </c>
      <c r="DA26" s="586">
        <v>42253</v>
      </c>
      <c r="DB26" s="586"/>
      <c r="DC26" s="579">
        <v>42287</v>
      </c>
      <c r="DD26" s="555"/>
      <c r="DE26" s="742"/>
    </row>
    <row r="27" spans="1:109">
      <c r="A27" s="376" t="s">
        <v>1003</v>
      </c>
      <c r="B27" s="378" t="s">
        <v>1004</v>
      </c>
      <c r="C27" s="379" t="s">
        <v>1009</v>
      </c>
      <c r="AH27" s="2"/>
      <c r="CR27" s="725"/>
      <c r="CS27" s="737"/>
      <c r="CT27" s="745"/>
      <c r="CU27" s="561">
        <v>2</v>
      </c>
      <c r="CV27" s="573"/>
      <c r="CW27" s="584">
        <v>42063</v>
      </c>
      <c r="CX27" s="584"/>
      <c r="CY27" s="584"/>
      <c r="CZ27" s="584"/>
      <c r="DA27" s="584"/>
      <c r="DB27" s="584"/>
      <c r="DC27" s="577"/>
      <c r="DD27" s="556"/>
      <c r="DE27" s="742"/>
    </row>
    <row r="28" spans="1:109">
      <c r="A28" s="376" t="s">
        <v>982</v>
      </c>
      <c r="B28" s="378" t="s">
        <v>983</v>
      </c>
      <c r="C28" s="379" t="s">
        <v>1009</v>
      </c>
      <c r="AH28" s="2"/>
      <c r="CR28" s="725"/>
      <c r="CS28" s="737"/>
      <c r="CT28" s="745"/>
      <c r="CU28" s="561">
        <v>3</v>
      </c>
      <c r="CV28" s="573"/>
      <c r="CW28" s="584"/>
      <c r="CX28" s="584"/>
      <c r="CY28" s="584"/>
      <c r="CZ28" s="584"/>
      <c r="DA28" s="584"/>
      <c r="DB28" s="584"/>
      <c r="DC28" s="577"/>
      <c r="DD28" s="556"/>
      <c r="DE28" s="742"/>
    </row>
    <row r="29" spans="1:109" ht="12.75" thickBot="1">
      <c r="A29" s="376" t="s">
        <v>984</v>
      </c>
      <c r="B29" s="378" t="s">
        <v>985</v>
      </c>
      <c r="C29" s="379" t="s">
        <v>1009</v>
      </c>
      <c r="AH29" s="2"/>
      <c r="CR29" s="725"/>
      <c r="CS29" s="738"/>
      <c r="CT29" s="746"/>
      <c r="CU29" s="588" t="s">
        <v>195</v>
      </c>
      <c r="CV29" s="589">
        <f t="shared" ref="CV29:DC29" si="18">COUNT(CV26:CV28)</f>
        <v>1</v>
      </c>
      <c r="CW29" s="590">
        <f t="shared" si="18"/>
        <v>2</v>
      </c>
      <c r="CX29" s="590">
        <f t="shared" si="18"/>
        <v>1</v>
      </c>
      <c r="CY29" s="590">
        <f t="shared" si="18"/>
        <v>0</v>
      </c>
      <c r="CZ29" s="590">
        <f t="shared" si="18"/>
        <v>1</v>
      </c>
      <c r="DA29" s="590">
        <f t="shared" si="18"/>
        <v>1</v>
      </c>
      <c r="DB29" s="590">
        <f t="shared" si="18"/>
        <v>0</v>
      </c>
      <c r="DC29" s="591">
        <f t="shared" si="18"/>
        <v>1</v>
      </c>
      <c r="DD29" s="592">
        <f>SUM(CV29:DC29)</f>
        <v>7</v>
      </c>
      <c r="DE29" s="743"/>
    </row>
    <row r="30" spans="1:109" ht="12.75" customHeight="1" thickTop="1">
      <c r="A30" s="376" t="s">
        <v>1020</v>
      </c>
      <c r="B30" s="378" t="s">
        <v>1021</v>
      </c>
      <c r="C30" s="379" t="s">
        <v>1009</v>
      </c>
      <c r="AH30" s="2"/>
      <c r="CR30" s="725"/>
      <c r="CS30" s="747" t="s">
        <v>1099</v>
      </c>
      <c r="CT30" s="748"/>
      <c r="CU30" s="593" t="s">
        <v>1093</v>
      </c>
      <c r="CV30" s="594">
        <v>42004</v>
      </c>
      <c r="CW30" s="595">
        <v>42050</v>
      </c>
      <c r="CX30" s="595">
        <v>42098</v>
      </c>
      <c r="CY30" s="595">
        <v>42124</v>
      </c>
      <c r="CZ30" s="595">
        <v>42174</v>
      </c>
      <c r="DA30" s="595">
        <v>42250</v>
      </c>
      <c r="DB30" s="595">
        <v>42273</v>
      </c>
      <c r="DC30" s="596">
        <v>42277</v>
      </c>
      <c r="DD30" s="597"/>
      <c r="DE30" s="753" t="s">
        <v>1107</v>
      </c>
    </row>
    <row r="31" spans="1:109">
      <c r="A31" s="376" t="s">
        <v>986</v>
      </c>
      <c r="B31" s="378" t="s">
        <v>987</v>
      </c>
      <c r="C31" s="379" t="s">
        <v>1009</v>
      </c>
      <c r="AH31" s="2"/>
      <c r="CR31" s="725"/>
      <c r="CS31" s="749"/>
      <c r="CT31" s="750"/>
      <c r="CU31" s="558" t="s">
        <v>1094</v>
      </c>
      <c r="CV31" s="570">
        <v>42008</v>
      </c>
      <c r="CW31" s="584">
        <v>42058</v>
      </c>
      <c r="CX31" s="584">
        <v>42100</v>
      </c>
      <c r="CY31" s="584">
        <v>42128</v>
      </c>
      <c r="CZ31" s="584">
        <v>42176</v>
      </c>
      <c r="DA31" s="584">
        <v>42252</v>
      </c>
      <c r="DB31" s="584">
        <v>42274</v>
      </c>
      <c r="DC31" s="577">
        <v>42282</v>
      </c>
      <c r="DD31" s="556"/>
      <c r="DE31" s="742"/>
    </row>
    <row r="32" spans="1:109" ht="12" customHeight="1" thickBot="1">
      <c r="A32" s="376" t="s">
        <v>996</v>
      </c>
      <c r="B32" s="378" t="s">
        <v>997</v>
      </c>
      <c r="C32" s="379" t="s">
        <v>1044</v>
      </c>
      <c r="AH32" s="2"/>
      <c r="CR32" s="726"/>
      <c r="CS32" s="751"/>
      <c r="CT32" s="752"/>
      <c r="CU32" s="564" t="s">
        <v>195</v>
      </c>
      <c r="CV32" s="574">
        <f t="shared" ref="CV32:DC32" si="19">CV31-CV30+1</f>
        <v>5</v>
      </c>
      <c r="CW32" s="587">
        <f t="shared" si="19"/>
        <v>9</v>
      </c>
      <c r="CX32" s="587">
        <f t="shared" si="19"/>
        <v>3</v>
      </c>
      <c r="CY32" s="587">
        <f t="shared" si="19"/>
        <v>5</v>
      </c>
      <c r="CZ32" s="587">
        <f t="shared" si="19"/>
        <v>3</v>
      </c>
      <c r="DA32" s="587">
        <f t="shared" si="19"/>
        <v>3</v>
      </c>
      <c r="DB32" s="587">
        <f t="shared" si="19"/>
        <v>2</v>
      </c>
      <c r="DC32" s="580">
        <f t="shared" si="19"/>
        <v>6</v>
      </c>
      <c r="DD32" s="565">
        <f>SUM(CV32:DC32)</f>
        <v>36</v>
      </c>
      <c r="DE32" s="754"/>
    </row>
    <row r="33" spans="1:109">
      <c r="A33" s="376" t="s">
        <v>998</v>
      </c>
      <c r="B33" s="379" t="s">
        <v>999</v>
      </c>
      <c r="C33" s="379" t="s">
        <v>1043</v>
      </c>
      <c r="AH33" s="2"/>
      <c r="CR33" s="724">
        <v>2016</v>
      </c>
      <c r="CS33" s="727" t="s">
        <v>1095</v>
      </c>
      <c r="CT33" s="728"/>
      <c r="CU33" s="562" t="s">
        <v>1093</v>
      </c>
      <c r="CV33" s="598">
        <v>42370</v>
      </c>
      <c r="CW33" s="583"/>
      <c r="CX33" s="583"/>
      <c r="CY33" s="583"/>
      <c r="CZ33" s="583"/>
      <c r="DA33" s="583"/>
      <c r="DB33" s="583"/>
      <c r="DC33" s="576"/>
      <c r="DD33" s="563"/>
      <c r="DE33" s="733" t="s">
        <v>1103</v>
      </c>
    </row>
    <row r="34" spans="1:109">
      <c r="A34" s="376" t="s">
        <v>819</v>
      </c>
      <c r="B34" s="377" t="s">
        <v>820</v>
      </c>
      <c r="C34" s="379" t="s">
        <v>934</v>
      </c>
      <c r="AH34" s="2"/>
      <c r="CR34" s="725"/>
      <c r="CS34" s="729"/>
      <c r="CT34" s="730"/>
      <c r="CU34" s="558" t="s">
        <v>1094</v>
      </c>
      <c r="CV34" s="573">
        <v>42370</v>
      </c>
      <c r="CW34" s="584"/>
      <c r="CX34" s="584"/>
      <c r="CY34" s="584"/>
      <c r="CZ34" s="584"/>
      <c r="DA34" s="584"/>
      <c r="DB34" s="584"/>
      <c r="DC34" s="577"/>
      <c r="DD34" s="556"/>
      <c r="DE34" s="734"/>
    </row>
    <row r="35" spans="1:109" ht="12" customHeight="1" thickBot="1">
      <c r="A35" s="376" t="s">
        <v>821</v>
      </c>
      <c r="B35" s="377" t="s">
        <v>822</v>
      </c>
      <c r="C35" s="379" t="s">
        <v>1042</v>
      </c>
      <c r="AH35" s="2"/>
      <c r="CR35" s="725"/>
      <c r="CS35" s="731"/>
      <c r="CT35" s="732"/>
      <c r="CU35" s="588" t="s">
        <v>195</v>
      </c>
      <c r="CV35" s="589">
        <f t="shared" ref="CV35:CZ35" si="20">CV34-CV33+1</f>
        <v>1</v>
      </c>
      <c r="CW35" s="590">
        <f t="shared" si="20"/>
        <v>1</v>
      </c>
      <c r="CX35" s="590">
        <f t="shared" si="20"/>
        <v>1</v>
      </c>
      <c r="CY35" s="590">
        <f t="shared" si="20"/>
        <v>1</v>
      </c>
      <c r="CZ35" s="590">
        <f t="shared" si="20"/>
        <v>1</v>
      </c>
      <c r="DA35" s="590"/>
      <c r="DB35" s="590">
        <f t="shared" ref="DB35:DC35" si="21">DB34-DB33+1</f>
        <v>1</v>
      </c>
      <c r="DC35" s="591">
        <f t="shared" si="21"/>
        <v>1</v>
      </c>
      <c r="DD35" s="592">
        <f>SUM(CV35:DC35)</f>
        <v>7</v>
      </c>
      <c r="DE35" s="735"/>
    </row>
    <row r="36" spans="1:109" ht="12.75" thickTop="1">
      <c r="A36" s="376" t="s">
        <v>13</v>
      </c>
      <c r="B36" s="377" t="s">
        <v>14</v>
      </c>
      <c r="C36" s="379" t="s">
        <v>935</v>
      </c>
      <c r="AH36" s="2"/>
      <c r="CR36" s="725"/>
      <c r="CS36" s="736" t="s">
        <v>980</v>
      </c>
      <c r="CT36" s="739" t="s">
        <v>1098</v>
      </c>
      <c r="CU36" s="593" t="s">
        <v>1093</v>
      </c>
      <c r="CV36" s="594">
        <v>42370</v>
      </c>
      <c r="CW36" s="595"/>
      <c r="CX36" s="595"/>
      <c r="CY36" s="595"/>
      <c r="CZ36" s="595"/>
      <c r="DA36" s="595"/>
      <c r="DB36" s="595"/>
      <c r="DC36" s="596"/>
      <c r="DD36" s="597"/>
      <c r="DE36" s="741" t="s">
        <v>1151</v>
      </c>
    </row>
    <row r="37" spans="1:109">
      <c r="A37" s="376" t="s">
        <v>9</v>
      </c>
      <c r="B37" s="377" t="s">
        <v>10</v>
      </c>
      <c r="C37" s="379" t="s">
        <v>935</v>
      </c>
      <c r="AH37" s="2"/>
      <c r="CR37" s="725"/>
      <c r="CS37" s="737"/>
      <c r="CT37" s="740"/>
      <c r="CU37" s="558" t="s">
        <v>1094</v>
      </c>
      <c r="CV37" s="570">
        <v>42372</v>
      </c>
      <c r="CW37" s="584"/>
      <c r="CX37" s="584"/>
      <c r="CY37" s="584"/>
      <c r="CZ37" s="584"/>
      <c r="DA37" s="584"/>
      <c r="DB37" s="584"/>
      <c r="DC37" s="577"/>
      <c r="DD37" s="556"/>
      <c r="DE37" s="742"/>
    </row>
    <row r="38" spans="1:109">
      <c r="A38" s="379" t="s">
        <v>823</v>
      </c>
      <c r="B38" s="379" t="s">
        <v>15</v>
      </c>
      <c r="C38" s="379" t="s">
        <v>935</v>
      </c>
      <c r="AH38" s="2"/>
      <c r="CR38" s="725"/>
      <c r="CS38" s="737"/>
      <c r="CT38" s="740"/>
      <c r="CU38" s="559" t="s">
        <v>195</v>
      </c>
      <c r="CV38" s="571">
        <f t="shared" ref="CV38:DC38" si="22">CV37-CV36+1</f>
        <v>3</v>
      </c>
      <c r="CW38" s="585">
        <f t="shared" si="22"/>
        <v>1</v>
      </c>
      <c r="CX38" s="585">
        <f t="shared" si="22"/>
        <v>1</v>
      </c>
      <c r="CY38" s="585">
        <f t="shared" si="22"/>
        <v>1</v>
      </c>
      <c r="CZ38" s="585">
        <f t="shared" si="22"/>
        <v>1</v>
      </c>
      <c r="DA38" s="585">
        <f t="shared" si="22"/>
        <v>1</v>
      </c>
      <c r="DB38" s="585">
        <f t="shared" si="22"/>
        <v>1</v>
      </c>
      <c r="DC38" s="578">
        <f t="shared" si="22"/>
        <v>1</v>
      </c>
      <c r="DD38" s="557">
        <f>SUM(CV38:DC38)</f>
        <v>10</v>
      </c>
      <c r="DE38" s="742"/>
    </row>
    <row r="39" spans="1:109">
      <c r="A39" s="379" t="s">
        <v>811</v>
      </c>
      <c r="B39" s="379" t="s">
        <v>812</v>
      </c>
      <c r="C39" s="379" t="s">
        <v>1040</v>
      </c>
      <c r="AH39" s="2"/>
      <c r="CR39" s="725"/>
      <c r="CS39" s="737"/>
      <c r="CT39" s="744" t="s">
        <v>1105</v>
      </c>
      <c r="CU39" s="560">
        <v>1</v>
      </c>
      <c r="CV39" s="572"/>
      <c r="CW39" s="586"/>
      <c r="CX39" s="586"/>
      <c r="CY39" s="586"/>
      <c r="CZ39" s="586"/>
      <c r="DA39" s="586"/>
      <c r="DB39" s="586"/>
      <c r="DC39" s="579"/>
      <c r="DD39" s="555"/>
      <c r="DE39" s="742"/>
    </row>
    <row r="40" spans="1:109">
      <c r="A40" s="379" t="s">
        <v>813</v>
      </c>
      <c r="B40" s="379" t="s">
        <v>814</v>
      </c>
      <c r="C40" s="379" t="s">
        <v>1040</v>
      </c>
      <c r="AH40" s="2"/>
      <c r="CR40" s="725"/>
      <c r="CS40" s="737"/>
      <c r="CT40" s="745"/>
      <c r="CU40" s="561">
        <v>2</v>
      </c>
      <c r="CV40" s="573"/>
      <c r="CW40" s="584"/>
      <c r="CX40" s="584"/>
      <c r="CY40" s="584"/>
      <c r="CZ40" s="584"/>
      <c r="DA40" s="584"/>
      <c r="DB40" s="584"/>
      <c r="DC40" s="577"/>
      <c r="DD40" s="556"/>
      <c r="DE40" s="742"/>
    </row>
    <row r="41" spans="1:109">
      <c r="A41" s="379" t="s">
        <v>817</v>
      </c>
      <c r="B41" s="379" t="s">
        <v>818</v>
      </c>
      <c r="C41" s="379" t="s">
        <v>1040</v>
      </c>
      <c r="AH41" s="2"/>
      <c r="CR41" s="725"/>
      <c r="CS41" s="737"/>
      <c r="CT41" s="745"/>
      <c r="CU41" s="561">
        <v>3</v>
      </c>
      <c r="CV41" s="573"/>
      <c r="CW41" s="584"/>
      <c r="CX41" s="584"/>
      <c r="CY41" s="584"/>
      <c r="CZ41" s="584"/>
      <c r="DA41" s="584"/>
      <c r="DB41" s="584"/>
      <c r="DC41" s="577"/>
      <c r="DD41" s="556"/>
      <c r="DE41" s="742"/>
    </row>
    <row r="42" spans="1:109" ht="12.75" thickBot="1">
      <c r="A42" s="376" t="s">
        <v>824</v>
      </c>
      <c r="B42" s="377" t="s">
        <v>825</v>
      </c>
      <c r="C42" s="379" t="s">
        <v>936</v>
      </c>
      <c r="AH42" s="2"/>
      <c r="CR42" s="725"/>
      <c r="CS42" s="738"/>
      <c r="CT42" s="746"/>
      <c r="CU42" s="588" t="s">
        <v>195</v>
      </c>
      <c r="CV42" s="589">
        <f t="shared" ref="CV42:DC42" si="23">COUNT(CV39:CV41)</f>
        <v>0</v>
      </c>
      <c r="CW42" s="590">
        <f t="shared" si="23"/>
        <v>0</v>
      </c>
      <c r="CX42" s="590">
        <f t="shared" si="23"/>
        <v>0</v>
      </c>
      <c r="CY42" s="590">
        <f t="shared" si="23"/>
        <v>0</v>
      </c>
      <c r="CZ42" s="590">
        <f t="shared" si="23"/>
        <v>0</v>
      </c>
      <c r="DA42" s="590">
        <f t="shared" si="23"/>
        <v>0</v>
      </c>
      <c r="DB42" s="590">
        <f t="shared" si="23"/>
        <v>0</v>
      </c>
      <c r="DC42" s="591">
        <f t="shared" si="23"/>
        <v>0</v>
      </c>
      <c r="DD42" s="592">
        <f>SUM(CV42:DC42)</f>
        <v>0</v>
      </c>
      <c r="DE42" s="743"/>
    </row>
    <row r="43" spans="1:109" ht="12.75" thickTop="1">
      <c r="A43" s="376" t="s">
        <v>826</v>
      </c>
      <c r="B43" s="377" t="s">
        <v>827</v>
      </c>
      <c r="C43" s="379" t="s">
        <v>936</v>
      </c>
      <c r="AH43" s="2"/>
      <c r="CR43" s="725"/>
      <c r="CS43" s="747" t="s">
        <v>1099</v>
      </c>
      <c r="CT43" s="748"/>
      <c r="CU43" s="593" t="s">
        <v>1093</v>
      </c>
      <c r="CV43" s="594"/>
      <c r="CW43" s="595"/>
      <c r="CX43" s="595"/>
      <c r="CY43" s="595"/>
      <c r="CZ43" s="595"/>
      <c r="DA43" s="595"/>
      <c r="DB43" s="595"/>
      <c r="DC43" s="596"/>
      <c r="DD43" s="597"/>
      <c r="DE43" s="753" t="s">
        <v>1107</v>
      </c>
    </row>
    <row r="44" spans="1:109">
      <c r="A44" s="376" t="s">
        <v>830</v>
      </c>
      <c r="B44" s="377" t="s">
        <v>831</v>
      </c>
      <c r="C44" s="379" t="s">
        <v>936</v>
      </c>
      <c r="AH44" s="2"/>
      <c r="CR44" s="725"/>
      <c r="CS44" s="749"/>
      <c r="CT44" s="750"/>
      <c r="CU44" s="558" t="s">
        <v>1094</v>
      </c>
      <c r="CV44" s="570"/>
      <c r="CW44" s="584"/>
      <c r="CX44" s="584"/>
      <c r="CY44" s="584"/>
      <c r="CZ44" s="584"/>
      <c r="DA44" s="584"/>
      <c r="DB44" s="584"/>
      <c r="DC44" s="577"/>
      <c r="DD44" s="556"/>
      <c r="DE44" s="742"/>
    </row>
    <row r="45" spans="1:109" ht="12.75" thickBot="1">
      <c r="A45" s="376" t="s">
        <v>832</v>
      </c>
      <c r="B45" s="377" t="s">
        <v>833</v>
      </c>
      <c r="C45" s="379" t="s">
        <v>936</v>
      </c>
      <c r="AH45" s="2"/>
      <c r="CR45" s="726"/>
      <c r="CS45" s="751"/>
      <c r="CT45" s="752"/>
      <c r="CU45" s="564" t="s">
        <v>195</v>
      </c>
      <c r="CV45" s="574">
        <f t="shared" ref="CV45:DC45" si="24">CV44-CV43+1</f>
        <v>1</v>
      </c>
      <c r="CW45" s="587">
        <f t="shared" si="24"/>
        <v>1</v>
      </c>
      <c r="CX45" s="587">
        <f t="shared" si="24"/>
        <v>1</v>
      </c>
      <c r="CY45" s="587">
        <f t="shared" si="24"/>
        <v>1</v>
      </c>
      <c r="CZ45" s="587">
        <f t="shared" si="24"/>
        <v>1</v>
      </c>
      <c r="DA45" s="587">
        <f t="shared" si="24"/>
        <v>1</v>
      </c>
      <c r="DB45" s="587">
        <f t="shared" si="24"/>
        <v>1</v>
      </c>
      <c r="DC45" s="580">
        <f t="shared" si="24"/>
        <v>1</v>
      </c>
      <c r="DD45" s="565">
        <f>SUM(CV45:DC45)</f>
        <v>8</v>
      </c>
      <c r="DE45" s="754"/>
    </row>
    <row r="46" spans="1:109">
      <c r="A46" s="376" t="s">
        <v>834</v>
      </c>
      <c r="B46" s="377" t="s">
        <v>835</v>
      </c>
      <c r="C46" s="379" t="s">
        <v>936</v>
      </c>
      <c r="AH46" s="2"/>
    </row>
    <row r="47" spans="1:109">
      <c r="A47" s="376" t="s">
        <v>1152</v>
      </c>
      <c r="B47" s="377" t="s">
        <v>1153</v>
      </c>
      <c r="C47" s="379" t="s">
        <v>936</v>
      </c>
      <c r="AH47" s="2"/>
    </row>
    <row r="48" spans="1:109">
      <c r="A48" s="376" t="s">
        <v>1050</v>
      </c>
      <c r="B48" s="377" t="s">
        <v>1051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1089</v>
      </c>
      <c r="B50" s="377" t="s">
        <v>1090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8" t="s">
        <v>946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8" t="s">
        <v>948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108">
      <c r="A177" s="380"/>
      <c r="B177" s="379"/>
      <c r="C177" s="378"/>
      <c r="AH177" s="2"/>
    </row>
    <row r="178" spans="1:108">
      <c r="A178" s="380"/>
      <c r="B178" s="379"/>
      <c r="C178" s="378"/>
      <c r="AH178" s="2"/>
    </row>
    <row r="179" spans="1:108">
      <c r="A179" s="380"/>
      <c r="B179" s="379"/>
      <c r="C179" s="378"/>
      <c r="AH179" s="2"/>
    </row>
    <row r="180" spans="1:108">
      <c r="A180" s="380"/>
      <c r="B180" s="379"/>
      <c r="C180" s="378"/>
    </row>
    <row r="181" spans="1:108">
      <c r="A181" s="380"/>
      <c r="B181" s="379"/>
      <c r="C181" s="378"/>
    </row>
    <row r="182" spans="1:108">
      <c r="A182" s="380"/>
      <c r="B182" s="379"/>
      <c r="C182" s="378"/>
    </row>
    <row r="183" spans="1:108">
      <c r="A183" s="380"/>
      <c r="B183" s="379"/>
      <c r="C183" s="378"/>
    </row>
    <row r="184" spans="1:108">
      <c r="A184" s="380"/>
      <c r="B184" s="379"/>
      <c r="C184" s="378"/>
    </row>
    <row r="185" spans="1:108">
      <c r="A185" s="380"/>
      <c r="B185" s="379"/>
      <c r="C185" s="378"/>
    </row>
    <row r="186" spans="1:108">
      <c r="A186" s="380"/>
      <c r="B186" s="379"/>
      <c r="C186" s="378"/>
    </row>
    <row r="187" spans="1:108">
      <c r="A187" s="132"/>
      <c r="B187" s="133"/>
      <c r="C187" s="133"/>
    </row>
    <row r="188" spans="1:108">
      <c r="A188" s="1" t="s">
        <v>590</v>
      </c>
      <c r="B188" s="1" t="s">
        <v>633</v>
      </c>
      <c r="C188" s="1" t="s">
        <v>675</v>
      </c>
    </row>
    <row r="189" spans="1:108">
      <c r="A189" s="1" t="s">
        <v>591</v>
      </c>
      <c r="B189" s="1" t="s">
        <v>634</v>
      </c>
      <c r="C189" s="1" t="s">
        <v>675</v>
      </c>
    </row>
    <row r="190" spans="1:108">
      <c r="A190" s="1" t="s">
        <v>592</v>
      </c>
      <c r="B190" s="1" t="s">
        <v>635</v>
      </c>
      <c r="C190" s="1" t="s">
        <v>675</v>
      </c>
    </row>
    <row r="191" spans="1:108">
      <c r="A191" s="1" t="s">
        <v>593</v>
      </c>
      <c r="B191" s="1" t="s">
        <v>636</v>
      </c>
      <c r="C191" s="1" t="s">
        <v>675</v>
      </c>
      <c r="DD191" s="19"/>
    </row>
    <row r="192" spans="1:108">
      <c r="A192" s="1" t="s">
        <v>594</v>
      </c>
      <c r="B192" s="1" t="s">
        <v>637</v>
      </c>
      <c r="C192" s="1" t="s">
        <v>675</v>
      </c>
      <c r="DD192" s="19"/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108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108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108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108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108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DD229" s="2"/>
    </row>
    <row r="230" spans="1:108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DD230" s="2"/>
    </row>
  </sheetData>
  <sheetProtection selectLockedCells="1"/>
  <mergeCells count="28">
    <mergeCell ref="CS6:CU6"/>
    <mergeCell ref="CR7:CR19"/>
    <mergeCell ref="CS7:CT9"/>
    <mergeCell ref="DE7:DE9"/>
    <mergeCell ref="CS10:CS16"/>
    <mergeCell ref="CT10:CT12"/>
    <mergeCell ref="DE10:DE16"/>
    <mergeCell ref="CT13:CT16"/>
    <mergeCell ref="CS17:CT19"/>
    <mergeCell ref="DE17:DE19"/>
    <mergeCell ref="CR20:CR32"/>
    <mergeCell ref="CS20:CT22"/>
    <mergeCell ref="DE20:DE22"/>
    <mergeCell ref="CS23:CS29"/>
    <mergeCell ref="CT23:CT25"/>
    <mergeCell ref="DE23:DE29"/>
    <mergeCell ref="CT26:CT29"/>
    <mergeCell ref="CS30:CT32"/>
    <mergeCell ref="DE30:DE32"/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4" ht="16.5" customHeight="1">
      <c r="A1" s="912" t="s">
        <v>1115</v>
      </c>
      <c r="B1" s="870"/>
      <c r="C1" s="870"/>
      <c r="D1" s="870"/>
      <c r="E1" s="870"/>
      <c r="F1" s="870"/>
      <c r="G1" s="870"/>
      <c r="H1" s="870"/>
      <c r="I1" s="870"/>
      <c r="J1" s="870"/>
      <c r="K1" s="870"/>
      <c r="L1" s="870"/>
      <c r="M1" s="870"/>
      <c r="N1" s="870"/>
      <c r="O1" s="870"/>
      <c r="P1" s="870"/>
      <c r="Q1" s="870"/>
      <c r="R1" s="870"/>
      <c r="S1" s="870"/>
      <c r="T1" s="870"/>
      <c r="U1" s="870"/>
      <c r="V1" s="875" t="s">
        <v>1066</v>
      </c>
      <c r="W1" s="876"/>
      <c r="X1" s="876"/>
      <c r="Y1" s="876" t="s">
        <v>1067</v>
      </c>
      <c r="Z1" s="876"/>
      <c r="AA1" s="876"/>
      <c r="AB1" s="876" t="s">
        <v>1116</v>
      </c>
      <c r="AC1" s="876"/>
      <c r="AD1" s="876"/>
      <c r="AE1" s="876" t="s">
        <v>1117</v>
      </c>
      <c r="AF1" s="876"/>
      <c r="AG1" s="877"/>
    </row>
    <row r="2" spans="1:34" ht="18" customHeight="1">
      <c r="A2" s="871"/>
      <c r="B2" s="872"/>
      <c r="C2" s="872"/>
      <c r="D2" s="872"/>
      <c r="E2" s="872"/>
      <c r="F2" s="872"/>
      <c r="G2" s="872"/>
      <c r="H2" s="872"/>
      <c r="I2" s="872"/>
      <c r="J2" s="872"/>
      <c r="K2" s="872"/>
      <c r="L2" s="872"/>
      <c r="M2" s="872"/>
      <c r="N2" s="872"/>
      <c r="O2" s="872"/>
      <c r="P2" s="872"/>
      <c r="Q2" s="872"/>
      <c r="R2" s="872"/>
      <c r="S2" s="872"/>
      <c r="T2" s="872"/>
      <c r="U2" s="872"/>
      <c r="V2" s="878"/>
      <c r="W2" s="878"/>
      <c r="X2" s="878"/>
      <c r="Y2" s="878"/>
      <c r="Z2" s="878"/>
      <c r="AA2" s="878"/>
      <c r="AB2" s="878"/>
      <c r="AC2" s="878"/>
      <c r="AD2" s="878"/>
      <c r="AE2" s="878"/>
      <c r="AF2" s="878"/>
      <c r="AG2" s="880"/>
    </row>
    <row r="3" spans="1:34" ht="18" customHeight="1">
      <c r="A3" s="871"/>
      <c r="B3" s="872"/>
      <c r="C3" s="872"/>
      <c r="D3" s="872"/>
      <c r="E3" s="872"/>
      <c r="F3" s="872"/>
      <c r="G3" s="872"/>
      <c r="H3" s="872"/>
      <c r="I3" s="872"/>
      <c r="J3" s="872"/>
      <c r="K3" s="872"/>
      <c r="L3" s="872"/>
      <c r="M3" s="872"/>
      <c r="N3" s="872"/>
      <c r="O3" s="872"/>
      <c r="P3" s="872"/>
      <c r="Q3" s="872"/>
      <c r="R3" s="872"/>
      <c r="S3" s="872"/>
      <c r="T3" s="872"/>
      <c r="U3" s="872"/>
      <c r="V3" s="878"/>
      <c r="W3" s="878"/>
      <c r="X3" s="878"/>
      <c r="Y3" s="878"/>
      <c r="Z3" s="878"/>
      <c r="AA3" s="878"/>
      <c r="AB3" s="878"/>
      <c r="AC3" s="878"/>
      <c r="AD3" s="878"/>
      <c r="AE3" s="878"/>
      <c r="AF3" s="878"/>
      <c r="AG3" s="880"/>
    </row>
    <row r="4" spans="1:34" ht="18" customHeight="1" thickBot="1">
      <c r="A4" s="873"/>
      <c r="B4" s="874"/>
      <c r="C4" s="874"/>
      <c r="D4" s="874"/>
      <c r="E4" s="874"/>
      <c r="F4" s="874"/>
      <c r="G4" s="874"/>
      <c r="H4" s="874"/>
      <c r="I4" s="874"/>
      <c r="J4" s="874"/>
      <c r="K4" s="874"/>
      <c r="L4" s="874"/>
      <c r="M4" s="874"/>
      <c r="N4" s="874"/>
      <c r="O4" s="874"/>
      <c r="P4" s="874"/>
      <c r="Q4" s="874"/>
      <c r="R4" s="874"/>
      <c r="S4" s="874"/>
      <c r="T4" s="874"/>
      <c r="U4" s="874"/>
      <c r="V4" s="879"/>
      <c r="W4" s="879"/>
      <c r="X4" s="879"/>
      <c r="Y4" s="879"/>
      <c r="Z4" s="879"/>
      <c r="AA4" s="879"/>
      <c r="AB4" s="879"/>
      <c r="AC4" s="879"/>
      <c r="AD4" s="879"/>
      <c r="AE4" s="879"/>
      <c r="AF4" s="879"/>
      <c r="AG4" s="881"/>
    </row>
    <row r="5" spans="1:34" ht="14.25" customHeight="1">
      <c r="A5" s="512"/>
      <c r="B5" s="46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4"/>
    </row>
    <row r="6" spans="1:34" ht="21.75" customHeight="1">
      <c r="A6" s="512"/>
      <c r="B6" s="861" t="s">
        <v>1070</v>
      </c>
      <c r="C6" s="861"/>
      <c r="D6" s="861"/>
      <c r="E6" s="861"/>
      <c r="F6" s="861"/>
      <c r="G6" s="861"/>
      <c r="H6" s="861"/>
      <c r="I6" s="861"/>
      <c r="J6" s="861"/>
      <c r="K6" s="861"/>
      <c r="L6" s="861"/>
      <c r="M6" s="861"/>
      <c r="N6" s="861"/>
      <c r="O6" s="861"/>
      <c r="P6" s="861"/>
      <c r="Q6" s="861"/>
      <c r="R6" s="861"/>
      <c r="S6" s="861"/>
      <c r="T6" s="861"/>
      <c r="U6" s="861"/>
      <c r="V6" s="861"/>
      <c r="W6" s="861"/>
      <c r="X6" s="861"/>
      <c r="Y6" s="861"/>
      <c r="Z6" s="861"/>
      <c r="AA6" s="861"/>
      <c r="AB6" s="861"/>
      <c r="AC6" s="861"/>
      <c r="AD6" s="861"/>
      <c r="AE6" s="861"/>
      <c r="AF6" s="861"/>
      <c r="AG6" s="514"/>
    </row>
    <row r="7" spans="1:34" ht="14.25" customHeight="1" thickBot="1">
      <c r="A7" s="512"/>
      <c r="B7" s="511"/>
      <c r="C7" s="862" t="s">
        <v>373</v>
      </c>
      <c r="D7" s="862"/>
      <c r="E7" s="862"/>
      <c r="F7" s="606"/>
      <c r="G7" s="863"/>
      <c r="H7" s="863"/>
      <c r="I7" s="864" t="s">
        <v>374</v>
      </c>
      <c r="J7" s="864"/>
      <c r="K7" s="864"/>
      <c r="L7" s="607"/>
      <c r="M7" s="865" t="s">
        <v>1072</v>
      </c>
      <c r="N7" s="865"/>
      <c r="O7" s="866" t="s">
        <v>1073</v>
      </c>
      <c r="P7" s="866"/>
      <c r="Q7" s="866"/>
      <c r="R7" s="866"/>
      <c r="S7" s="867" t="s">
        <v>1072</v>
      </c>
      <c r="T7" s="867"/>
      <c r="U7" s="868" t="s">
        <v>1118</v>
      </c>
      <c r="V7" s="868"/>
      <c r="W7" s="868"/>
      <c r="X7" s="868"/>
      <c r="Y7" s="868"/>
      <c r="Z7" s="608"/>
      <c r="AA7" s="608"/>
      <c r="AB7" s="608"/>
      <c r="AC7" s="608"/>
      <c r="AD7" s="608"/>
      <c r="AE7" s="608"/>
      <c r="AF7" s="609" t="s">
        <v>375</v>
      </c>
      <c r="AG7" s="516"/>
    </row>
    <row r="8" spans="1:34" s="473" customFormat="1" ht="14.25" customHeight="1">
      <c r="A8" s="517"/>
      <c r="B8" s="610" t="s">
        <v>376</v>
      </c>
      <c r="C8" s="858" t="s">
        <v>377</v>
      </c>
      <c r="D8" s="859"/>
      <c r="E8" s="858" t="s">
        <v>378</v>
      </c>
      <c r="F8" s="859"/>
      <c r="G8" s="858" t="s">
        <v>379</v>
      </c>
      <c r="H8" s="859"/>
      <c r="I8" s="858" t="s">
        <v>380</v>
      </c>
      <c r="J8" s="859"/>
      <c r="K8" s="858" t="s">
        <v>381</v>
      </c>
      <c r="L8" s="859"/>
      <c r="M8" s="858" t="s">
        <v>382</v>
      </c>
      <c r="N8" s="859"/>
      <c r="O8" s="858" t="s">
        <v>383</v>
      </c>
      <c r="P8" s="860"/>
      <c r="Q8" s="611"/>
      <c r="R8" s="612" t="s">
        <v>376</v>
      </c>
      <c r="S8" s="858" t="s">
        <v>377</v>
      </c>
      <c r="T8" s="859"/>
      <c r="U8" s="858" t="s">
        <v>378</v>
      </c>
      <c r="V8" s="859"/>
      <c r="W8" s="858" t="s">
        <v>379</v>
      </c>
      <c r="X8" s="859"/>
      <c r="Y8" s="858" t="s">
        <v>380</v>
      </c>
      <c r="Z8" s="859"/>
      <c r="AA8" s="858" t="s">
        <v>381</v>
      </c>
      <c r="AB8" s="859"/>
      <c r="AC8" s="858" t="s">
        <v>382</v>
      </c>
      <c r="AD8" s="859"/>
      <c r="AE8" s="858" t="s">
        <v>383</v>
      </c>
      <c r="AF8" s="860"/>
      <c r="AG8" s="518"/>
    </row>
    <row r="9" spans="1:34" s="473" customFormat="1" ht="14.25" customHeight="1" thickBot="1">
      <c r="A9" s="517"/>
      <c r="B9" s="613"/>
      <c r="C9" s="855" t="s">
        <v>377</v>
      </c>
      <c r="D9" s="856"/>
      <c r="E9" s="855" t="s">
        <v>384</v>
      </c>
      <c r="F9" s="856"/>
      <c r="G9" s="855" t="s">
        <v>385</v>
      </c>
      <c r="H9" s="856"/>
      <c r="I9" s="855" t="s">
        <v>386</v>
      </c>
      <c r="J9" s="856"/>
      <c r="K9" s="855" t="s">
        <v>387</v>
      </c>
      <c r="L9" s="856"/>
      <c r="M9" s="855" t="s">
        <v>388</v>
      </c>
      <c r="N9" s="856"/>
      <c r="O9" s="855" t="s">
        <v>389</v>
      </c>
      <c r="P9" s="857"/>
      <c r="Q9" s="611"/>
      <c r="R9" s="614"/>
      <c r="S9" s="855" t="s">
        <v>377</v>
      </c>
      <c r="T9" s="856"/>
      <c r="U9" s="855" t="s">
        <v>384</v>
      </c>
      <c r="V9" s="856"/>
      <c r="W9" s="855" t="s">
        <v>385</v>
      </c>
      <c r="X9" s="856"/>
      <c r="Y9" s="855" t="s">
        <v>386</v>
      </c>
      <c r="Z9" s="856"/>
      <c r="AA9" s="855" t="s">
        <v>387</v>
      </c>
      <c r="AB9" s="856"/>
      <c r="AC9" s="855" t="s">
        <v>388</v>
      </c>
      <c r="AD9" s="856"/>
      <c r="AE9" s="855" t="s">
        <v>389</v>
      </c>
      <c r="AF9" s="857"/>
      <c r="AG9" s="518"/>
    </row>
    <row r="10" spans="1:34" s="473" customFormat="1" ht="14.25" customHeight="1">
      <c r="A10" s="517"/>
      <c r="B10" s="615">
        <v>21</v>
      </c>
      <c r="C10" s="819">
        <v>27</v>
      </c>
      <c r="D10" s="822"/>
      <c r="E10" s="819">
        <v>28</v>
      </c>
      <c r="F10" s="822"/>
      <c r="G10" s="819">
        <v>29</v>
      </c>
      <c r="H10" s="822"/>
      <c r="I10" s="811">
        <v>30</v>
      </c>
      <c r="J10" s="812"/>
      <c r="K10" s="813">
        <v>31</v>
      </c>
      <c r="L10" s="821"/>
      <c r="M10" s="840" t="s">
        <v>1119</v>
      </c>
      <c r="N10" s="841"/>
      <c r="O10" s="829">
        <v>2</v>
      </c>
      <c r="P10" s="830"/>
      <c r="Q10" s="616"/>
      <c r="R10" s="617">
        <v>22</v>
      </c>
      <c r="S10" s="819"/>
      <c r="T10" s="822"/>
      <c r="U10" s="819"/>
      <c r="V10" s="822"/>
      <c r="W10" s="819"/>
      <c r="X10" s="822"/>
      <c r="Y10" s="811"/>
      <c r="Z10" s="812"/>
      <c r="AA10" s="811"/>
      <c r="AB10" s="812"/>
      <c r="AC10" s="811">
        <v>1</v>
      </c>
      <c r="AD10" s="812"/>
      <c r="AE10" s="829">
        <v>2</v>
      </c>
      <c r="AF10" s="830"/>
      <c r="AG10" s="518"/>
      <c r="AH10" s="500"/>
    </row>
    <row r="11" spans="1:34" s="473" customFormat="1" ht="14.25" customHeight="1">
      <c r="A11" s="517"/>
      <c r="B11" s="618" t="s">
        <v>1120</v>
      </c>
      <c r="C11" s="813">
        <v>3</v>
      </c>
      <c r="D11" s="821"/>
      <c r="E11" s="811">
        <v>4</v>
      </c>
      <c r="F11" s="812"/>
      <c r="G11" s="811">
        <v>5</v>
      </c>
      <c r="H11" s="812"/>
      <c r="I11" s="811">
        <v>6</v>
      </c>
      <c r="J11" s="812"/>
      <c r="K11" s="811">
        <v>7</v>
      </c>
      <c r="L11" s="812"/>
      <c r="M11" s="811">
        <v>8</v>
      </c>
      <c r="N11" s="812"/>
      <c r="O11" s="813">
        <v>9</v>
      </c>
      <c r="P11" s="814"/>
      <c r="Q11" s="616"/>
      <c r="R11" s="618" t="s">
        <v>1120</v>
      </c>
      <c r="S11" s="813">
        <v>3</v>
      </c>
      <c r="T11" s="821"/>
      <c r="U11" s="819">
        <v>4</v>
      </c>
      <c r="V11" s="822"/>
      <c r="W11" s="811">
        <v>5</v>
      </c>
      <c r="X11" s="812"/>
      <c r="Y11" s="811">
        <v>6</v>
      </c>
      <c r="Z11" s="812"/>
      <c r="AA11" s="811">
        <v>7</v>
      </c>
      <c r="AB11" s="812"/>
      <c r="AC11" s="811">
        <v>8</v>
      </c>
      <c r="AD11" s="812"/>
      <c r="AE11" s="813">
        <v>9</v>
      </c>
      <c r="AF11" s="814"/>
      <c r="AG11" s="518"/>
    </row>
    <row r="12" spans="1:34" s="473" customFormat="1" ht="14.25" customHeight="1">
      <c r="A12" s="517"/>
      <c r="B12" s="619">
        <v>1</v>
      </c>
      <c r="C12" s="813">
        <v>10</v>
      </c>
      <c r="D12" s="821"/>
      <c r="E12" s="811">
        <v>11</v>
      </c>
      <c r="F12" s="812"/>
      <c r="G12" s="811">
        <v>12</v>
      </c>
      <c r="H12" s="812"/>
      <c r="I12" s="811">
        <v>13</v>
      </c>
      <c r="J12" s="812"/>
      <c r="K12" s="811">
        <v>14</v>
      </c>
      <c r="L12" s="812"/>
      <c r="M12" s="811">
        <v>15</v>
      </c>
      <c r="N12" s="812"/>
      <c r="O12" s="811">
        <v>16</v>
      </c>
      <c r="P12" s="834"/>
      <c r="Q12" s="616"/>
      <c r="R12" s="620">
        <v>7</v>
      </c>
      <c r="S12" s="813">
        <v>10</v>
      </c>
      <c r="T12" s="821"/>
      <c r="U12" s="811">
        <v>11</v>
      </c>
      <c r="V12" s="812"/>
      <c r="W12" s="811">
        <v>12</v>
      </c>
      <c r="X12" s="812"/>
      <c r="Y12" s="811">
        <v>13</v>
      </c>
      <c r="Z12" s="812"/>
      <c r="AA12" s="811">
        <v>14</v>
      </c>
      <c r="AB12" s="812"/>
      <c r="AC12" s="811">
        <v>15</v>
      </c>
      <c r="AD12" s="812"/>
      <c r="AE12" s="813">
        <v>16</v>
      </c>
      <c r="AF12" s="814"/>
      <c r="AG12" s="518"/>
    </row>
    <row r="13" spans="1:34" s="473" customFormat="1" ht="14.25" customHeight="1">
      <c r="A13" s="517"/>
      <c r="B13" s="619" t="s">
        <v>390</v>
      </c>
      <c r="C13" s="813">
        <v>17</v>
      </c>
      <c r="D13" s="821"/>
      <c r="E13" s="811">
        <v>18</v>
      </c>
      <c r="F13" s="812"/>
      <c r="G13" s="811">
        <v>19</v>
      </c>
      <c r="H13" s="812"/>
      <c r="I13" s="811">
        <v>20</v>
      </c>
      <c r="J13" s="812"/>
      <c r="K13" s="811">
        <v>21</v>
      </c>
      <c r="L13" s="812"/>
      <c r="M13" s="811">
        <v>22</v>
      </c>
      <c r="N13" s="812"/>
      <c r="O13" s="813">
        <v>23</v>
      </c>
      <c r="P13" s="814"/>
      <c r="Q13" s="616"/>
      <c r="R13" s="621" t="s">
        <v>1121</v>
      </c>
      <c r="S13" s="813">
        <v>17</v>
      </c>
      <c r="T13" s="821"/>
      <c r="U13" s="811">
        <v>18</v>
      </c>
      <c r="V13" s="812"/>
      <c r="W13" s="811">
        <v>19</v>
      </c>
      <c r="X13" s="812"/>
      <c r="Y13" s="819">
        <v>20</v>
      </c>
      <c r="Z13" s="822"/>
      <c r="AA13" s="811">
        <v>21</v>
      </c>
      <c r="AB13" s="812"/>
      <c r="AC13" s="811">
        <v>22</v>
      </c>
      <c r="AD13" s="812"/>
      <c r="AE13" s="813">
        <v>23</v>
      </c>
      <c r="AF13" s="814"/>
      <c r="AG13" s="518"/>
    </row>
    <row r="14" spans="1:34" s="473" customFormat="1" ht="14.25" customHeight="1">
      <c r="A14" s="517"/>
      <c r="B14" s="622">
        <v>22</v>
      </c>
      <c r="C14" s="813">
        <v>24</v>
      </c>
      <c r="D14" s="821"/>
      <c r="E14" s="811">
        <v>25</v>
      </c>
      <c r="F14" s="812"/>
      <c r="G14" s="811">
        <v>26</v>
      </c>
      <c r="H14" s="812"/>
      <c r="I14" s="811">
        <v>27</v>
      </c>
      <c r="J14" s="812"/>
      <c r="K14" s="811">
        <v>28</v>
      </c>
      <c r="L14" s="812"/>
      <c r="M14" s="811">
        <v>29</v>
      </c>
      <c r="N14" s="812"/>
      <c r="O14" s="811">
        <v>30</v>
      </c>
      <c r="P14" s="834"/>
      <c r="Q14" s="616"/>
      <c r="R14" s="623">
        <v>21</v>
      </c>
      <c r="S14" s="813">
        <v>24</v>
      </c>
      <c r="T14" s="821"/>
      <c r="U14" s="811">
        <v>25</v>
      </c>
      <c r="V14" s="812"/>
      <c r="W14" s="811">
        <v>26</v>
      </c>
      <c r="X14" s="812"/>
      <c r="Y14" s="819">
        <v>27</v>
      </c>
      <c r="Z14" s="822"/>
      <c r="AA14" s="819">
        <v>28</v>
      </c>
      <c r="AB14" s="822"/>
      <c r="AC14" s="811">
        <v>29</v>
      </c>
      <c r="AD14" s="812"/>
      <c r="AE14" s="813">
        <v>30</v>
      </c>
      <c r="AF14" s="814"/>
      <c r="AG14" s="518"/>
      <c r="AH14" s="500"/>
    </row>
    <row r="15" spans="1:34" s="473" customFormat="1" ht="14.25" customHeight="1" thickBot="1">
      <c r="A15" s="517"/>
      <c r="B15" s="618" t="s">
        <v>1122</v>
      </c>
      <c r="C15" s="817">
        <v>31</v>
      </c>
      <c r="D15" s="818"/>
      <c r="E15" s="808"/>
      <c r="F15" s="809"/>
      <c r="G15" s="808"/>
      <c r="H15" s="809"/>
      <c r="I15" s="808"/>
      <c r="J15" s="809"/>
      <c r="K15" s="808"/>
      <c r="L15" s="809"/>
      <c r="M15" s="808"/>
      <c r="N15" s="809"/>
      <c r="O15" s="808"/>
      <c r="P15" s="810"/>
      <c r="Q15" s="616"/>
      <c r="R15" s="618" t="s">
        <v>1122</v>
      </c>
      <c r="S15" s="817">
        <v>31</v>
      </c>
      <c r="T15" s="818"/>
      <c r="U15" s="808"/>
      <c r="V15" s="809"/>
      <c r="W15" s="808"/>
      <c r="X15" s="809"/>
      <c r="Y15" s="808"/>
      <c r="Z15" s="809"/>
      <c r="AA15" s="808"/>
      <c r="AB15" s="809"/>
      <c r="AC15" s="808"/>
      <c r="AD15" s="809"/>
      <c r="AE15" s="808"/>
      <c r="AF15" s="810"/>
      <c r="AG15" s="518"/>
    </row>
    <row r="16" spans="1:34" s="473" customFormat="1" ht="14.25" customHeight="1">
      <c r="A16" s="517"/>
      <c r="B16" s="624">
        <v>18</v>
      </c>
      <c r="C16" s="832"/>
      <c r="D16" s="833"/>
      <c r="E16" s="832">
        <v>1</v>
      </c>
      <c r="F16" s="833"/>
      <c r="G16" s="832">
        <v>2</v>
      </c>
      <c r="H16" s="833"/>
      <c r="I16" s="832">
        <v>3</v>
      </c>
      <c r="J16" s="833"/>
      <c r="K16" s="832">
        <v>4</v>
      </c>
      <c r="L16" s="833"/>
      <c r="M16" s="832">
        <v>5</v>
      </c>
      <c r="N16" s="833"/>
      <c r="O16" s="829">
        <v>6</v>
      </c>
      <c r="P16" s="830"/>
      <c r="Q16" s="616"/>
      <c r="R16" s="615">
        <v>21</v>
      </c>
      <c r="S16" s="832"/>
      <c r="T16" s="833"/>
      <c r="U16" s="832">
        <v>1</v>
      </c>
      <c r="V16" s="833"/>
      <c r="W16" s="832">
        <v>2</v>
      </c>
      <c r="X16" s="833"/>
      <c r="Y16" s="832">
        <v>3</v>
      </c>
      <c r="Z16" s="833"/>
      <c r="AA16" s="832">
        <v>4</v>
      </c>
      <c r="AB16" s="833"/>
      <c r="AC16" s="832">
        <v>5</v>
      </c>
      <c r="AD16" s="833"/>
      <c r="AE16" s="829">
        <v>6</v>
      </c>
      <c r="AF16" s="830"/>
      <c r="AG16" s="518"/>
    </row>
    <row r="17" spans="1:33" s="473" customFormat="1" ht="14.25" customHeight="1">
      <c r="A17" s="517"/>
      <c r="B17" s="618" t="s">
        <v>1120</v>
      </c>
      <c r="C17" s="813" t="s">
        <v>1123</v>
      </c>
      <c r="D17" s="821"/>
      <c r="E17" s="837" t="s">
        <v>1124</v>
      </c>
      <c r="F17" s="838"/>
      <c r="G17" s="837" t="s">
        <v>1125</v>
      </c>
      <c r="H17" s="838"/>
      <c r="I17" s="837" t="s">
        <v>1126</v>
      </c>
      <c r="J17" s="838"/>
      <c r="K17" s="813">
        <v>11</v>
      </c>
      <c r="L17" s="821"/>
      <c r="M17" s="813">
        <v>12</v>
      </c>
      <c r="N17" s="821"/>
      <c r="O17" s="813">
        <v>13</v>
      </c>
      <c r="P17" s="814"/>
      <c r="Q17" s="616"/>
      <c r="R17" s="618" t="s">
        <v>1120</v>
      </c>
      <c r="S17" s="813">
        <v>7</v>
      </c>
      <c r="T17" s="821"/>
      <c r="U17" s="811">
        <v>8</v>
      </c>
      <c r="V17" s="812"/>
      <c r="W17" s="811">
        <v>9</v>
      </c>
      <c r="X17" s="812"/>
      <c r="Y17" s="811">
        <v>10</v>
      </c>
      <c r="Z17" s="812"/>
      <c r="AA17" s="811">
        <v>11</v>
      </c>
      <c r="AB17" s="812"/>
      <c r="AC17" s="811">
        <v>12</v>
      </c>
      <c r="AD17" s="812"/>
      <c r="AE17" s="813">
        <v>13</v>
      </c>
      <c r="AF17" s="814"/>
      <c r="AG17" s="518"/>
    </row>
    <row r="18" spans="1:33" s="473" customFormat="1" ht="14.25" customHeight="1">
      <c r="A18" s="517"/>
      <c r="B18" s="625">
        <v>2</v>
      </c>
      <c r="C18" s="813">
        <v>14</v>
      </c>
      <c r="D18" s="821"/>
      <c r="E18" s="819">
        <v>15</v>
      </c>
      <c r="F18" s="822"/>
      <c r="G18" s="819">
        <v>16</v>
      </c>
      <c r="H18" s="822"/>
      <c r="I18" s="819">
        <v>17</v>
      </c>
      <c r="J18" s="822"/>
      <c r="K18" s="819">
        <v>18</v>
      </c>
      <c r="L18" s="822"/>
      <c r="M18" s="819">
        <v>19</v>
      </c>
      <c r="N18" s="822"/>
      <c r="O18" s="853">
        <v>20</v>
      </c>
      <c r="P18" s="854"/>
      <c r="Q18" s="616"/>
      <c r="R18" s="626">
        <v>8</v>
      </c>
      <c r="S18" s="813">
        <v>14</v>
      </c>
      <c r="T18" s="821"/>
      <c r="U18" s="811">
        <v>15</v>
      </c>
      <c r="V18" s="812"/>
      <c r="W18" s="811">
        <v>16</v>
      </c>
      <c r="X18" s="812"/>
      <c r="Y18" s="811">
        <v>17</v>
      </c>
      <c r="Z18" s="812"/>
      <c r="AA18" s="811">
        <v>18</v>
      </c>
      <c r="AB18" s="812"/>
      <c r="AC18" s="811">
        <v>19</v>
      </c>
      <c r="AD18" s="812"/>
      <c r="AE18" s="850">
        <v>20</v>
      </c>
      <c r="AF18" s="814"/>
      <c r="AG18" s="518"/>
    </row>
    <row r="19" spans="1:33" s="473" customFormat="1" ht="14.25" customHeight="1">
      <c r="A19" s="517"/>
      <c r="B19" s="625" t="s">
        <v>1121</v>
      </c>
      <c r="C19" s="813">
        <v>21</v>
      </c>
      <c r="D19" s="821"/>
      <c r="E19" s="819">
        <v>22</v>
      </c>
      <c r="F19" s="822"/>
      <c r="G19" s="819">
        <v>23</v>
      </c>
      <c r="H19" s="822"/>
      <c r="I19" s="819">
        <v>24</v>
      </c>
      <c r="J19" s="822"/>
      <c r="K19" s="819">
        <v>25</v>
      </c>
      <c r="L19" s="822"/>
      <c r="M19" s="819">
        <v>26</v>
      </c>
      <c r="N19" s="822"/>
      <c r="O19" s="853">
        <v>27</v>
      </c>
      <c r="P19" s="854"/>
      <c r="Q19" s="616"/>
      <c r="R19" s="627" t="s">
        <v>1121</v>
      </c>
      <c r="S19" s="813">
        <v>21</v>
      </c>
      <c r="T19" s="821"/>
      <c r="U19" s="811">
        <v>22</v>
      </c>
      <c r="V19" s="812"/>
      <c r="W19" s="811">
        <v>23</v>
      </c>
      <c r="X19" s="812"/>
      <c r="Y19" s="811">
        <v>24</v>
      </c>
      <c r="Z19" s="812"/>
      <c r="AA19" s="811">
        <v>25</v>
      </c>
      <c r="AB19" s="812"/>
      <c r="AC19" s="811">
        <v>26</v>
      </c>
      <c r="AD19" s="812"/>
      <c r="AE19" s="813">
        <v>27</v>
      </c>
      <c r="AF19" s="814"/>
      <c r="AG19" s="518"/>
    </row>
    <row r="20" spans="1:33" s="473" customFormat="1" ht="14.25" customHeight="1">
      <c r="A20" s="517"/>
      <c r="B20" s="628">
        <v>16</v>
      </c>
      <c r="C20" s="813">
        <v>28</v>
      </c>
      <c r="D20" s="821"/>
      <c r="E20" s="819">
        <v>29</v>
      </c>
      <c r="F20" s="822"/>
      <c r="G20" s="910"/>
      <c r="H20" s="911"/>
      <c r="I20" s="910"/>
      <c r="J20" s="911"/>
      <c r="K20" s="811"/>
      <c r="L20" s="812"/>
      <c r="M20" s="811"/>
      <c r="N20" s="812"/>
      <c r="O20" s="811"/>
      <c r="P20" s="834"/>
      <c r="Q20" s="616"/>
      <c r="R20" s="622">
        <v>23</v>
      </c>
      <c r="S20" s="813">
        <v>28</v>
      </c>
      <c r="T20" s="821"/>
      <c r="U20" s="811">
        <v>29</v>
      </c>
      <c r="V20" s="812"/>
      <c r="W20" s="811">
        <v>30</v>
      </c>
      <c r="X20" s="812"/>
      <c r="Y20" s="811">
        <v>31</v>
      </c>
      <c r="Z20" s="812"/>
      <c r="AA20" s="811"/>
      <c r="AB20" s="812"/>
      <c r="AC20" s="811"/>
      <c r="AD20" s="812"/>
      <c r="AE20" s="811"/>
      <c r="AF20" s="834"/>
      <c r="AG20" s="518"/>
    </row>
    <row r="21" spans="1:33" s="473" customFormat="1" ht="14.25" customHeight="1" thickBot="1">
      <c r="A21" s="517"/>
      <c r="B21" s="618" t="s">
        <v>1122</v>
      </c>
      <c r="C21" s="815"/>
      <c r="D21" s="816"/>
      <c r="E21" s="808"/>
      <c r="F21" s="809"/>
      <c r="G21" s="808"/>
      <c r="H21" s="809"/>
      <c r="I21" s="808"/>
      <c r="J21" s="809"/>
      <c r="K21" s="808"/>
      <c r="L21" s="809"/>
      <c r="M21" s="808"/>
      <c r="N21" s="809"/>
      <c r="O21" s="808"/>
      <c r="P21" s="810"/>
      <c r="Q21" s="629"/>
      <c r="R21" s="630" t="s">
        <v>1122</v>
      </c>
      <c r="S21" s="815"/>
      <c r="T21" s="816"/>
      <c r="U21" s="808"/>
      <c r="V21" s="809"/>
      <c r="W21" s="808"/>
      <c r="X21" s="809"/>
      <c r="Y21" s="808"/>
      <c r="Z21" s="809"/>
      <c r="AA21" s="808"/>
      <c r="AB21" s="809"/>
      <c r="AC21" s="808"/>
      <c r="AD21" s="809"/>
      <c r="AE21" s="808"/>
      <c r="AF21" s="810"/>
      <c r="AG21" s="518"/>
    </row>
    <row r="22" spans="1:33" s="473" customFormat="1" ht="14.25" customHeight="1">
      <c r="A22" s="517"/>
      <c r="B22" s="624">
        <v>21</v>
      </c>
      <c r="C22" s="832"/>
      <c r="D22" s="833"/>
      <c r="E22" s="832"/>
      <c r="F22" s="833"/>
      <c r="G22" s="832">
        <v>1</v>
      </c>
      <c r="H22" s="833"/>
      <c r="I22" s="832">
        <v>2</v>
      </c>
      <c r="J22" s="833"/>
      <c r="K22" s="832">
        <v>3</v>
      </c>
      <c r="L22" s="833"/>
      <c r="M22" s="832">
        <v>4</v>
      </c>
      <c r="N22" s="833"/>
      <c r="O22" s="829">
        <v>5</v>
      </c>
      <c r="P22" s="830"/>
      <c r="Q22" s="616"/>
      <c r="R22" s="631">
        <v>22</v>
      </c>
      <c r="S22" s="827"/>
      <c r="T22" s="831"/>
      <c r="U22" s="832"/>
      <c r="V22" s="833"/>
      <c r="W22" s="827"/>
      <c r="X22" s="828"/>
      <c r="Y22" s="827"/>
      <c r="Z22" s="828"/>
      <c r="AA22" s="827">
        <v>1</v>
      </c>
      <c r="AB22" s="828"/>
      <c r="AC22" s="827">
        <v>2</v>
      </c>
      <c r="AD22" s="828"/>
      <c r="AE22" s="829">
        <v>3</v>
      </c>
      <c r="AF22" s="830"/>
      <c r="AG22" s="518"/>
    </row>
    <row r="23" spans="1:33" s="473" customFormat="1" ht="14.25" customHeight="1">
      <c r="A23" s="517"/>
      <c r="B23" s="618" t="s">
        <v>1120</v>
      </c>
      <c r="C23" s="813">
        <v>6</v>
      </c>
      <c r="D23" s="821"/>
      <c r="E23" s="811">
        <v>7</v>
      </c>
      <c r="F23" s="812"/>
      <c r="G23" s="811">
        <v>8</v>
      </c>
      <c r="H23" s="812"/>
      <c r="I23" s="811">
        <v>9</v>
      </c>
      <c r="J23" s="812"/>
      <c r="K23" s="811">
        <v>10</v>
      </c>
      <c r="L23" s="812"/>
      <c r="M23" s="811">
        <v>11</v>
      </c>
      <c r="N23" s="812"/>
      <c r="O23" s="813">
        <v>12</v>
      </c>
      <c r="P23" s="814"/>
      <c r="Q23" s="616"/>
      <c r="R23" s="618" t="s">
        <v>1120</v>
      </c>
      <c r="S23" s="813">
        <v>4</v>
      </c>
      <c r="T23" s="821"/>
      <c r="U23" s="811">
        <v>5</v>
      </c>
      <c r="V23" s="812"/>
      <c r="W23" s="811">
        <v>6</v>
      </c>
      <c r="X23" s="812"/>
      <c r="Y23" s="811">
        <v>7</v>
      </c>
      <c r="Z23" s="812"/>
      <c r="AA23" s="811">
        <v>8</v>
      </c>
      <c r="AB23" s="812"/>
      <c r="AC23" s="811">
        <v>9</v>
      </c>
      <c r="AD23" s="812"/>
      <c r="AE23" s="813">
        <v>10</v>
      </c>
      <c r="AF23" s="814"/>
      <c r="AG23" s="518"/>
    </row>
    <row r="24" spans="1:33" s="473" customFormat="1" ht="14.25" customHeight="1">
      <c r="A24" s="517"/>
      <c r="B24" s="625">
        <v>3</v>
      </c>
      <c r="C24" s="813">
        <v>13</v>
      </c>
      <c r="D24" s="821"/>
      <c r="E24" s="811">
        <v>14</v>
      </c>
      <c r="F24" s="812"/>
      <c r="G24" s="811">
        <v>15</v>
      </c>
      <c r="H24" s="812"/>
      <c r="I24" s="811">
        <v>16</v>
      </c>
      <c r="J24" s="812"/>
      <c r="K24" s="811">
        <v>17</v>
      </c>
      <c r="L24" s="812"/>
      <c r="M24" s="811">
        <v>18</v>
      </c>
      <c r="N24" s="812"/>
      <c r="O24" s="813">
        <v>19</v>
      </c>
      <c r="P24" s="814"/>
      <c r="Q24" s="616"/>
      <c r="R24" s="620">
        <v>9</v>
      </c>
      <c r="S24" s="906">
        <v>11</v>
      </c>
      <c r="T24" s="907"/>
      <c r="U24" s="811">
        <v>12</v>
      </c>
      <c r="V24" s="812"/>
      <c r="W24" s="811">
        <v>13</v>
      </c>
      <c r="X24" s="812"/>
      <c r="Y24" s="813">
        <v>14</v>
      </c>
      <c r="Z24" s="821"/>
      <c r="AA24" s="837" t="s">
        <v>1127</v>
      </c>
      <c r="AB24" s="838"/>
      <c r="AC24" s="906">
        <v>16</v>
      </c>
      <c r="AD24" s="907"/>
      <c r="AE24" s="906">
        <v>17</v>
      </c>
      <c r="AF24" s="820"/>
      <c r="AG24" s="518"/>
    </row>
    <row r="25" spans="1:33" s="473" customFormat="1" ht="14.25" customHeight="1">
      <c r="A25" s="517"/>
      <c r="B25" s="625" t="s">
        <v>1121</v>
      </c>
      <c r="C25" s="813">
        <v>20</v>
      </c>
      <c r="D25" s="821"/>
      <c r="E25" s="811">
        <v>21</v>
      </c>
      <c r="F25" s="812"/>
      <c r="G25" s="811">
        <v>22</v>
      </c>
      <c r="H25" s="812"/>
      <c r="I25" s="811">
        <v>23</v>
      </c>
      <c r="J25" s="812"/>
      <c r="K25" s="811">
        <v>24</v>
      </c>
      <c r="L25" s="812"/>
      <c r="M25" s="811">
        <v>25</v>
      </c>
      <c r="N25" s="812"/>
      <c r="O25" s="813">
        <v>26</v>
      </c>
      <c r="P25" s="814"/>
      <c r="Q25" s="616"/>
      <c r="R25" s="632" t="s">
        <v>1121</v>
      </c>
      <c r="S25" s="813">
        <v>18</v>
      </c>
      <c r="T25" s="821"/>
      <c r="U25" s="811">
        <v>19</v>
      </c>
      <c r="V25" s="812"/>
      <c r="W25" s="811">
        <v>20</v>
      </c>
      <c r="X25" s="812"/>
      <c r="Y25" s="811">
        <v>21</v>
      </c>
      <c r="Z25" s="812"/>
      <c r="AA25" s="811">
        <v>22</v>
      </c>
      <c r="AB25" s="812"/>
      <c r="AC25" s="811">
        <v>23</v>
      </c>
      <c r="AD25" s="812"/>
      <c r="AE25" s="813">
        <v>24</v>
      </c>
      <c r="AF25" s="814"/>
      <c r="AG25" s="518"/>
    </row>
    <row r="26" spans="1:33" s="473" customFormat="1" ht="14.25" customHeight="1">
      <c r="A26" s="517"/>
      <c r="B26" s="628">
        <v>23</v>
      </c>
      <c r="C26" s="813">
        <v>27</v>
      </c>
      <c r="D26" s="821"/>
      <c r="E26" s="819">
        <v>28</v>
      </c>
      <c r="F26" s="822"/>
      <c r="G26" s="819">
        <v>29</v>
      </c>
      <c r="H26" s="822"/>
      <c r="I26" s="811">
        <v>30</v>
      </c>
      <c r="J26" s="812"/>
      <c r="K26" s="811">
        <v>31</v>
      </c>
      <c r="L26" s="812"/>
      <c r="M26" s="811"/>
      <c r="N26" s="812"/>
      <c r="O26" s="811"/>
      <c r="P26" s="834"/>
      <c r="Q26" s="616"/>
      <c r="R26" s="623">
        <v>21</v>
      </c>
      <c r="S26" s="813">
        <v>25</v>
      </c>
      <c r="T26" s="821"/>
      <c r="U26" s="811">
        <v>26</v>
      </c>
      <c r="V26" s="812"/>
      <c r="W26" s="811">
        <v>27</v>
      </c>
      <c r="X26" s="812"/>
      <c r="Y26" s="811">
        <v>28</v>
      </c>
      <c r="Z26" s="812"/>
      <c r="AA26" s="811">
        <v>29</v>
      </c>
      <c r="AB26" s="812"/>
      <c r="AC26" s="813">
        <v>30</v>
      </c>
      <c r="AD26" s="821"/>
      <c r="AE26" s="811"/>
      <c r="AF26" s="834"/>
      <c r="AG26" s="518"/>
    </row>
    <row r="27" spans="1:33" s="473" customFormat="1" ht="14.25" customHeight="1" thickBot="1">
      <c r="A27" s="517"/>
      <c r="B27" s="618" t="s">
        <v>1122</v>
      </c>
      <c r="C27" s="835"/>
      <c r="D27" s="836"/>
      <c r="E27" s="835"/>
      <c r="F27" s="836"/>
      <c r="G27" s="808"/>
      <c r="H27" s="809"/>
      <c r="I27" s="808"/>
      <c r="J27" s="809"/>
      <c r="K27" s="808"/>
      <c r="L27" s="809"/>
      <c r="M27" s="808"/>
      <c r="N27" s="809"/>
      <c r="O27" s="808"/>
      <c r="P27" s="810"/>
      <c r="Q27" s="629"/>
      <c r="R27" s="618" t="s">
        <v>1122</v>
      </c>
      <c r="S27" s="808"/>
      <c r="T27" s="809"/>
      <c r="U27" s="808"/>
      <c r="V27" s="809"/>
      <c r="W27" s="808"/>
      <c r="X27" s="809"/>
      <c r="Y27" s="808"/>
      <c r="Z27" s="809"/>
      <c r="AA27" s="808"/>
      <c r="AB27" s="809"/>
      <c r="AC27" s="808"/>
      <c r="AD27" s="809"/>
      <c r="AE27" s="808"/>
      <c r="AF27" s="810"/>
      <c r="AG27" s="518"/>
    </row>
    <row r="28" spans="1:33" s="473" customFormat="1" ht="14.25" customHeight="1">
      <c r="A28" s="517"/>
      <c r="B28" s="624">
        <v>22</v>
      </c>
      <c r="C28" s="848"/>
      <c r="D28" s="849"/>
      <c r="E28" s="832"/>
      <c r="F28" s="833"/>
      <c r="G28" s="827"/>
      <c r="H28" s="828"/>
      <c r="I28" s="827"/>
      <c r="J28" s="828"/>
      <c r="K28" s="827"/>
      <c r="L28" s="828"/>
      <c r="M28" s="827">
        <v>1</v>
      </c>
      <c r="N28" s="828"/>
      <c r="O28" s="813">
        <v>2</v>
      </c>
      <c r="P28" s="814"/>
      <c r="Q28" s="616"/>
      <c r="R28" s="617">
        <v>19</v>
      </c>
      <c r="S28" s="819"/>
      <c r="T28" s="822"/>
      <c r="U28" s="819"/>
      <c r="V28" s="822"/>
      <c r="W28" s="819"/>
      <c r="X28" s="822"/>
      <c r="Y28" s="819"/>
      <c r="Z28" s="822"/>
      <c r="AA28" s="832"/>
      <c r="AB28" s="833"/>
      <c r="AC28" s="832"/>
      <c r="AD28" s="833"/>
      <c r="AE28" s="840" t="s">
        <v>1128</v>
      </c>
      <c r="AF28" s="841"/>
      <c r="AG28" s="518"/>
    </row>
    <row r="29" spans="1:33" s="473" customFormat="1" ht="14.25" customHeight="1">
      <c r="A29" s="517"/>
      <c r="B29" s="618" t="s">
        <v>1120</v>
      </c>
      <c r="C29" s="813">
        <v>3</v>
      </c>
      <c r="D29" s="821"/>
      <c r="E29" s="837" t="s">
        <v>1129</v>
      </c>
      <c r="F29" s="838"/>
      <c r="G29" s="811">
        <v>5</v>
      </c>
      <c r="H29" s="812"/>
      <c r="I29" s="811">
        <v>6</v>
      </c>
      <c r="J29" s="812"/>
      <c r="K29" s="811">
        <v>7</v>
      </c>
      <c r="L29" s="812"/>
      <c r="M29" s="811">
        <v>8</v>
      </c>
      <c r="N29" s="812"/>
      <c r="O29" s="813">
        <v>9</v>
      </c>
      <c r="P29" s="814"/>
      <c r="Q29" s="616"/>
      <c r="R29" s="618" t="s">
        <v>1120</v>
      </c>
      <c r="S29" s="837" t="s">
        <v>1130</v>
      </c>
      <c r="T29" s="838"/>
      <c r="U29" s="837" t="s">
        <v>1131</v>
      </c>
      <c r="V29" s="838"/>
      <c r="W29" s="813">
        <v>4</v>
      </c>
      <c r="X29" s="821"/>
      <c r="Y29" s="811">
        <v>5</v>
      </c>
      <c r="Z29" s="812"/>
      <c r="AA29" s="811">
        <v>6</v>
      </c>
      <c r="AB29" s="812"/>
      <c r="AC29" s="811">
        <v>7</v>
      </c>
      <c r="AD29" s="812"/>
      <c r="AE29" s="813">
        <v>8</v>
      </c>
      <c r="AF29" s="814"/>
      <c r="AG29" s="518"/>
    </row>
    <row r="30" spans="1:33" s="473" customFormat="1" ht="14.25" customHeight="1">
      <c r="A30" s="517"/>
      <c r="B30" s="625">
        <v>4</v>
      </c>
      <c r="C30" s="813">
        <v>10</v>
      </c>
      <c r="D30" s="821"/>
      <c r="E30" s="811">
        <v>11</v>
      </c>
      <c r="F30" s="812"/>
      <c r="G30" s="811">
        <v>12</v>
      </c>
      <c r="H30" s="812"/>
      <c r="I30" s="811">
        <v>13</v>
      </c>
      <c r="J30" s="812"/>
      <c r="K30" s="811">
        <v>14</v>
      </c>
      <c r="L30" s="812"/>
      <c r="M30" s="811">
        <v>15</v>
      </c>
      <c r="N30" s="812"/>
      <c r="O30" s="813">
        <v>16</v>
      </c>
      <c r="P30" s="814"/>
      <c r="Q30" s="616"/>
      <c r="R30" s="620">
        <v>10</v>
      </c>
      <c r="S30" s="813">
        <v>9</v>
      </c>
      <c r="T30" s="821"/>
      <c r="U30" s="811">
        <v>10</v>
      </c>
      <c r="V30" s="812"/>
      <c r="W30" s="811">
        <v>11</v>
      </c>
      <c r="X30" s="812"/>
      <c r="Y30" s="811">
        <v>12</v>
      </c>
      <c r="Z30" s="812"/>
      <c r="AA30" s="811">
        <v>13</v>
      </c>
      <c r="AB30" s="812"/>
      <c r="AC30" s="811">
        <v>14</v>
      </c>
      <c r="AD30" s="812"/>
      <c r="AE30" s="813">
        <v>15</v>
      </c>
      <c r="AF30" s="814"/>
      <c r="AG30" s="518"/>
    </row>
    <row r="31" spans="1:33" s="473" customFormat="1" ht="14.25" customHeight="1">
      <c r="A31" s="517"/>
      <c r="B31" s="625" t="s">
        <v>1121</v>
      </c>
      <c r="C31" s="813">
        <v>17</v>
      </c>
      <c r="D31" s="821"/>
      <c r="E31" s="811">
        <v>18</v>
      </c>
      <c r="F31" s="812"/>
      <c r="G31" s="811">
        <v>19</v>
      </c>
      <c r="H31" s="812"/>
      <c r="I31" s="811">
        <v>20</v>
      </c>
      <c r="J31" s="812"/>
      <c r="K31" s="811">
        <v>21</v>
      </c>
      <c r="L31" s="812"/>
      <c r="M31" s="811">
        <v>22</v>
      </c>
      <c r="N31" s="812"/>
      <c r="O31" s="813">
        <v>23</v>
      </c>
      <c r="P31" s="814"/>
      <c r="Q31" s="616"/>
      <c r="R31" s="632" t="s">
        <v>1121</v>
      </c>
      <c r="S31" s="813">
        <v>16</v>
      </c>
      <c r="T31" s="821"/>
      <c r="U31" s="811">
        <v>17</v>
      </c>
      <c r="V31" s="812"/>
      <c r="W31" s="811">
        <v>18</v>
      </c>
      <c r="X31" s="812"/>
      <c r="Y31" s="811">
        <v>19</v>
      </c>
      <c r="Z31" s="812"/>
      <c r="AA31" s="811">
        <v>20</v>
      </c>
      <c r="AB31" s="812"/>
      <c r="AC31" s="811">
        <v>21</v>
      </c>
      <c r="AD31" s="812"/>
      <c r="AE31" s="813">
        <v>22</v>
      </c>
      <c r="AF31" s="814"/>
      <c r="AG31" s="518"/>
    </row>
    <row r="32" spans="1:33" s="473" customFormat="1" ht="14.25" customHeight="1">
      <c r="A32" s="517"/>
      <c r="B32" s="628">
        <v>20</v>
      </c>
      <c r="C32" s="813">
        <v>24</v>
      </c>
      <c r="D32" s="821"/>
      <c r="E32" s="811">
        <v>25</v>
      </c>
      <c r="F32" s="812"/>
      <c r="G32" s="811">
        <v>26</v>
      </c>
      <c r="H32" s="812"/>
      <c r="I32" s="811">
        <v>27</v>
      </c>
      <c r="J32" s="812"/>
      <c r="K32" s="811">
        <v>28</v>
      </c>
      <c r="L32" s="812"/>
      <c r="M32" s="845">
        <v>29</v>
      </c>
      <c r="N32" s="812"/>
      <c r="O32" s="813">
        <v>30</v>
      </c>
      <c r="P32" s="814"/>
      <c r="Q32" s="633"/>
      <c r="R32" s="623">
        <v>19</v>
      </c>
      <c r="S32" s="813">
        <v>23</v>
      </c>
      <c r="T32" s="821"/>
      <c r="U32" s="811">
        <v>24</v>
      </c>
      <c r="V32" s="812"/>
      <c r="W32" s="811">
        <v>25</v>
      </c>
      <c r="X32" s="812"/>
      <c r="Y32" s="811">
        <v>26</v>
      </c>
      <c r="Z32" s="812"/>
      <c r="AA32" s="811">
        <v>27</v>
      </c>
      <c r="AB32" s="812"/>
      <c r="AC32" s="811">
        <v>28</v>
      </c>
      <c r="AD32" s="812"/>
      <c r="AE32" s="813">
        <v>29</v>
      </c>
      <c r="AF32" s="814"/>
      <c r="AG32" s="518"/>
    </row>
    <row r="33" spans="1:33" s="473" customFormat="1" ht="14.25" customHeight="1" thickBot="1">
      <c r="A33" s="517"/>
      <c r="B33" s="618" t="s">
        <v>1122</v>
      </c>
      <c r="C33" s="835"/>
      <c r="D33" s="836"/>
      <c r="E33" s="808"/>
      <c r="F33" s="809"/>
      <c r="G33" s="808"/>
      <c r="H33" s="809"/>
      <c r="I33" s="808"/>
      <c r="J33" s="809"/>
      <c r="K33" s="808"/>
      <c r="L33" s="809"/>
      <c r="M33" s="808"/>
      <c r="N33" s="809"/>
      <c r="O33" s="808"/>
      <c r="P33" s="810"/>
      <c r="Q33" s="629"/>
      <c r="R33" s="618" t="s">
        <v>1122</v>
      </c>
      <c r="S33" s="817">
        <v>30</v>
      </c>
      <c r="T33" s="818"/>
      <c r="U33" s="842">
        <v>31</v>
      </c>
      <c r="V33" s="843"/>
      <c r="W33" s="842"/>
      <c r="X33" s="843"/>
      <c r="Y33" s="842"/>
      <c r="Z33" s="843"/>
      <c r="AA33" s="842"/>
      <c r="AB33" s="843"/>
      <c r="AC33" s="842"/>
      <c r="AD33" s="843"/>
      <c r="AE33" s="842"/>
      <c r="AF33" s="844"/>
      <c r="AG33" s="518"/>
    </row>
    <row r="34" spans="1:33" s="473" customFormat="1" ht="14.25" customHeight="1">
      <c r="A34" s="517"/>
      <c r="B34" s="624">
        <v>19</v>
      </c>
      <c r="C34" s="840" t="s">
        <v>1132</v>
      </c>
      <c r="D34" s="841"/>
      <c r="E34" s="813">
        <v>2</v>
      </c>
      <c r="F34" s="821"/>
      <c r="G34" s="832">
        <v>3</v>
      </c>
      <c r="H34" s="833"/>
      <c r="I34" s="832">
        <v>4</v>
      </c>
      <c r="J34" s="833"/>
      <c r="K34" s="832">
        <v>5</v>
      </c>
      <c r="L34" s="833"/>
      <c r="M34" s="827">
        <v>6</v>
      </c>
      <c r="N34" s="828"/>
      <c r="O34" s="829">
        <v>7</v>
      </c>
      <c r="P34" s="830"/>
      <c r="Q34" s="616"/>
      <c r="R34" s="617">
        <v>22</v>
      </c>
      <c r="S34" s="832"/>
      <c r="T34" s="833"/>
      <c r="U34" s="832"/>
      <c r="V34" s="833"/>
      <c r="W34" s="832">
        <v>1</v>
      </c>
      <c r="X34" s="833"/>
      <c r="Y34" s="832">
        <v>2</v>
      </c>
      <c r="Z34" s="833"/>
      <c r="AA34" s="832">
        <v>3</v>
      </c>
      <c r="AB34" s="833"/>
      <c r="AC34" s="832">
        <v>4</v>
      </c>
      <c r="AD34" s="833"/>
      <c r="AE34" s="829">
        <v>5</v>
      </c>
      <c r="AF34" s="830"/>
      <c r="AG34" s="518"/>
    </row>
    <row r="35" spans="1:33" s="473" customFormat="1" ht="14.25" customHeight="1">
      <c r="A35" s="517"/>
      <c r="B35" s="618" t="s">
        <v>1120</v>
      </c>
      <c r="C35" s="813">
        <v>8</v>
      </c>
      <c r="D35" s="821"/>
      <c r="E35" s="811">
        <v>9</v>
      </c>
      <c r="F35" s="812"/>
      <c r="G35" s="811">
        <v>10</v>
      </c>
      <c r="H35" s="812"/>
      <c r="I35" s="811">
        <v>11</v>
      </c>
      <c r="J35" s="812"/>
      <c r="K35" s="811">
        <v>12</v>
      </c>
      <c r="L35" s="812"/>
      <c r="M35" s="811">
        <v>13</v>
      </c>
      <c r="N35" s="812"/>
      <c r="O35" s="813">
        <v>14</v>
      </c>
      <c r="P35" s="814"/>
      <c r="Q35" s="616"/>
      <c r="R35" s="618" t="s">
        <v>1120</v>
      </c>
      <c r="S35" s="813">
        <v>6</v>
      </c>
      <c r="T35" s="821"/>
      <c r="U35" s="811">
        <v>7</v>
      </c>
      <c r="V35" s="812"/>
      <c r="W35" s="811">
        <v>8</v>
      </c>
      <c r="X35" s="812"/>
      <c r="Y35" s="811">
        <v>9</v>
      </c>
      <c r="Z35" s="812"/>
      <c r="AA35" s="811">
        <v>10</v>
      </c>
      <c r="AB35" s="812"/>
      <c r="AC35" s="811">
        <v>11</v>
      </c>
      <c r="AD35" s="812"/>
      <c r="AE35" s="813">
        <v>12</v>
      </c>
      <c r="AF35" s="814"/>
      <c r="AG35" s="518"/>
    </row>
    <row r="36" spans="1:33" s="473" customFormat="1" ht="14.25" customHeight="1">
      <c r="A36" s="517"/>
      <c r="B36" s="625">
        <v>5</v>
      </c>
      <c r="C36" s="813">
        <v>15</v>
      </c>
      <c r="D36" s="821"/>
      <c r="E36" s="811">
        <v>16</v>
      </c>
      <c r="F36" s="812"/>
      <c r="G36" s="811">
        <v>17</v>
      </c>
      <c r="H36" s="812"/>
      <c r="I36" s="811">
        <v>18</v>
      </c>
      <c r="J36" s="812"/>
      <c r="K36" s="811">
        <v>19</v>
      </c>
      <c r="L36" s="812"/>
      <c r="M36" s="811">
        <v>20</v>
      </c>
      <c r="N36" s="812"/>
      <c r="O36" s="813">
        <v>21</v>
      </c>
      <c r="P36" s="814"/>
      <c r="Q36" s="616"/>
      <c r="R36" s="620">
        <v>11</v>
      </c>
      <c r="S36" s="813">
        <v>13</v>
      </c>
      <c r="T36" s="821"/>
      <c r="U36" s="811">
        <v>14</v>
      </c>
      <c r="V36" s="812"/>
      <c r="W36" s="811">
        <v>15</v>
      </c>
      <c r="X36" s="812"/>
      <c r="Y36" s="811">
        <v>16</v>
      </c>
      <c r="Z36" s="812"/>
      <c r="AA36" s="811">
        <v>17</v>
      </c>
      <c r="AB36" s="812"/>
      <c r="AC36" s="811">
        <v>18</v>
      </c>
      <c r="AD36" s="812"/>
      <c r="AE36" s="813">
        <v>19</v>
      </c>
      <c r="AF36" s="814"/>
      <c r="AG36" s="518"/>
    </row>
    <row r="37" spans="1:33" s="473" customFormat="1" ht="14.25" customHeight="1">
      <c r="A37" s="517"/>
      <c r="B37" s="625" t="s">
        <v>1121</v>
      </c>
      <c r="C37" s="813">
        <v>22</v>
      </c>
      <c r="D37" s="821"/>
      <c r="E37" s="811">
        <v>23</v>
      </c>
      <c r="F37" s="812"/>
      <c r="G37" s="811">
        <v>24</v>
      </c>
      <c r="H37" s="812"/>
      <c r="I37" s="811">
        <v>25</v>
      </c>
      <c r="J37" s="812"/>
      <c r="K37" s="811">
        <v>26</v>
      </c>
      <c r="L37" s="812"/>
      <c r="M37" s="811">
        <v>27</v>
      </c>
      <c r="N37" s="812"/>
      <c r="O37" s="813">
        <v>28</v>
      </c>
      <c r="P37" s="814"/>
      <c r="Q37" s="616"/>
      <c r="R37" s="632" t="s">
        <v>1121</v>
      </c>
      <c r="S37" s="813">
        <v>20</v>
      </c>
      <c r="T37" s="821"/>
      <c r="U37" s="811">
        <v>21</v>
      </c>
      <c r="V37" s="812"/>
      <c r="W37" s="811">
        <v>22</v>
      </c>
      <c r="X37" s="812"/>
      <c r="Y37" s="811">
        <v>23</v>
      </c>
      <c r="Z37" s="812"/>
      <c r="AA37" s="811">
        <v>24</v>
      </c>
      <c r="AB37" s="812"/>
      <c r="AC37" s="811">
        <v>25</v>
      </c>
      <c r="AD37" s="812"/>
      <c r="AE37" s="813">
        <v>26</v>
      </c>
      <c r="AF37" s="814"/>
      <c r="AG37" s="518"/>
    </row>
    <row r="38" spans="1:33" s="473" customFormat="1" ht="14.25" customHeight="1">
      <c r="A38" s="517"/>
      <c r="B38" s="628">
        <v>21</v>
      </c>
      <c r="C38" s="813">
        <v>29</v>
      </c>
      <c r="D38" s="821"/>
      <c r="E38" s="811">
        <v>30</v>
      </c>
      <c r="F38" s="812"/>
      <c r="G38" s="811">
        <v>31</v>
      </c>
      <c r="H38" s="812"/>
      <c r="I38" s="811"/>
      <c r="J38" s="812"/>
      <c r="K38" s="811"/>
      <c r="L38" s="812"/>
      <c r="M38" s="811"/>
      <c r="N38" s="812"/>
      <c r="O38" s="811"/>
      <c r="P38" s="834"/>
      <c r="Q38" s="616"/>
      <c r="R38" s="623">
        <v>22</v>
      </c>
      <c r="S38" s="813">
        <v>27</v>
      </c>
      <c r="T38" s="821"/>
      <c r="U38" s="819">
        <v>28</v>
      </c>
      <c r="V38" s="822"/>
      <c r="W38" s="819">
        <v>29</v>
      </c>
      <c r="X38" s="822"/>
      <c r="Y38" s="819">
        <v>30</v>
      </c>
      <c r="Z38" s="822"/>
      <c r="AA38" s="811"/>
      <c r="AB38" s="812"/>
      <c r="AC38" s="811"/>
      <c r="AD38" s="812"/>
      <c r="AE38" s="811"/>
      <c r="AF38" s="834"/>
      <c r="AG38" s="518"/>
    </row>
    <row r="39" spans="1:33" s="473" customFormat="1" ht="14.25" customHeight="1" thickBot="1">
      <c r="A39" s="517"/>
      <c r="B39" s="618" t="s">
        <v>1122</v>
      </c>
      <c r="C39" s="835"/>
      <c r="D39" s="836"/>
      <c r="E39" s="808"/>
      <c r="F39" s="809"/>
      <c r="G39" s="808"/>
      <c r="H39" s="809"/>
      <c r="I39" s="808"/>
      <c r="J39" s="809"/>
      <c r="K39" s="808"/>
      <c r="L39" s="809"/>
      <c r="M39" s="808"/>
      <c r="N39" s="809"/>
      <c r="O39" s="808"/>
      <c r="P39" s="810"/>
      <c r="Q39" s="629"/>
      <c r="R39" s="618" t="s">
        <v>1122</v>
      </c>
      <c r="S39" s="835"/>
      <c r="T39" s="836"/>
      <c r="U39" s="808"/>
      <c r="V39" s="809"/>
      <c r="W39" s="808"/>
      <c r="X39" s="809"/>
      <c r="Y39" s="808"/>
      <c r="Z39" s="809"/>
      <c r="AA39" s="808"/>
      <c r="AB39" s="809"/>
      <c r="AC39" s="808"/>
      <c r="AD39" s="809"/>
      <c r="AE39" s="808"/>
      <c r="AF39" s="810"/>
      <c r="AG39" s="518"/>
    </row>
    <row r="40" spans="1:33" s="473" customFormat="1" ht="14.25" customHeight="1">
      <c r="A40" s="517"/>
      <c r="B40" s="624">
        <v>22</v>
      </c>
      <c r="C40" s="827"/>
      <c r="D40" s="828"/>
      <c r="E40" s="832"/>
      <c r="F40" s="833"/>
      <c r="G40" s="832"/>
      <c r="H40" s="833"/>
      <c r="I40" s="827">
        <v>1</v>
      </c>
      <c r="J40" s="828"/>
      <c r="K40" s="827">
        <v>2</v>
      </c>
      <c r="L40" s="828"/>
      <c r="M40" s="827">
        <v>3</v>
      </c>
      <c r="N40" s="828"/>
      <c r="O40" s="829">
        <v>4</v>
      </c>
      <c r="P40" s="830"/>
      <c r="Q40" s="616"/>
      <c r="R40" s="624">
        <v>22</v>
      </c>
      <c r="S40" s="827"/>
      <c r="T40" s="831"/>
      <c r="U40" s="832"/>
      <c r="V40" s="833"/>
      <c r="W40" s="827"/>
      <c r="X40" s="828"/>
      <c r="Y40" s="827"/>
      <c r="Z40" s="828"/>
      <c r="AA40" s="827">
        <v>1</v>
      </c>
      <c r="AB40" s="828"/>
      <c r="AC40" s="827">
        <v>2</v>
      </c>
      <c r="AD40" s="828"/>
      <c r="AE40" s="829">
        <v>3</v>
      </c>
      <c r="AF40" s="830"/>
      <c r="AG40" s="518"/>
    </row>
    <row r="41" spans="1:33" s="473" customFormat="1" ht="14.25" customHeight="1">
      <c r="A41" s="517"/>
      <c r="B41" s="618" t="s">
        <v>1120</v>
      </c>
      <c r="C41" s="813">
        <v>5</v>
      </c>
      <c r="D41" s="821"/>
      <c r="E41" s="811">
        <v>6</v>
      </c>
      <c r="F41" s="812"/>
      <c r="G41" s="811">
        <v>7</v>
      </c>
      <c r="H41" s="812"/>
      <c r="I41" s="813">
        <v>8</v>
      </c>
      <c r="J41" s="821"/>
      <c r="K41" s="837" t="s">
        <v>1133</v>
      </c>
      <c r="L41" s="838"/>
      <c r="M41" s="906">
        <v>10</v>
      </c>
      <c r="N41" s="907"/>
      <c r="O41" s="908">
        <v>11</v>
      </c>
      <c r="P41" s="909"/>
      <c r="Q41" s="616"/>
      <c r="R41" s="618" t="s">
        <v>1120</v>
      </c>
      <c r="S41" s="813">
        <v>4</v>
      </c>
      <c r="T41" s="821"/>
      <c r="U41" s="811">
        <v>5</v>
      </c>
      <c r="V41" s="812"/>
      <c r="W41" s="811">
        <v>6</v>
      </c>
      <c r="X41" s="812"/>
      <c r="Y41" s="811">
        <v>7</v>
      </c>
      <c r="Z41" s="812"/>
      <c r="AA41" s="811">
        <v>8</v>
      </c>
      <c r="AB41" s="812"/>
      <c r="AC41" s="811">
        <v>9</v>
      </c>
      <c r="AD41" s="812"/>
      <c r="AE41" s="813">
        <v>10</v>
      </c>
      <c r="AF41" s="814"/>
      <c r="AG41" s="518"/>
    </row>
    <row r="42" spans="1:33" s="473" customFormat="1" ht="14.25" customHeight="1">
      <c r="A42" s="517"/>
      <c r="B42" s="625">
        <v>6</v>
      </c>
      <c r="C42" s="813">
        <v>12</v>
      </c>
      <c r="D42" s="821"/>
      <c r="E42" s="811">
        <v>13</v>
      </c>
      <c r="F42" s="812"/>
      <c r="G42" s="811">
        <v>14</v>
      </c>
      <c r="H42" s="812"/>
      <c r="I42" s="811">
        <v>15</v>
      </c>
      <c r="J42" s="812"/>
      <c r="K42" s="811">
        <v>16</v>
      </c>
      <c r="L42" s="812"/>
      <c r="M42" s="811">
        <v>17</v>
      </c>
      <c r="N42" s="812"/>
      <c r="O42" s="825">
        <v>18</v>
      </c>
      <c r="P42" s="826"/>
      <c r="Q42" s="616"/>
      <c r="R42" s="634">
        <v>12</v>
      </c>
      <c r="S42" s="813">
        <v>11</v>
      </c>
      <c r="T42" s="821"/>
      <c r="U42" s="811">
        <v>12</v>
      </c>
      <c r="V42" s="812"/>
      <c r="W42" s="811">
        <v>13</v>
      </c>
      <c r="X42" s="812"/>
      <c r="Y42" s="811">
        <v>14</v>
      </c>
      <c r="Z42" s="812"/>
      <c r="AA42" s="811">
        <v>15</v>
      </c>
      <c r="AB42" s="812"/>
      <c r="AC42" s="811">
        <v>16</v>
      </c>
      <c r="AD42" s="812"/>
      <c r="AE42" s="813">
        <v>17</v>
      </c>
      <c r="AF42" s="814"/>
      <c r="AG42" s="518"/>
    </row>
    <row r="43" spans="1:33" s="473" customFormat="1" ht="14.25" customHeight="1">
      <c r="A43" s="517"/>
      <c r="B43" s="625" t="s">
        <v>1121</v>
      </c>
      <c r="C43" s="813">
        <v>19</v>
      </c>
      <c r="D43" s="821"/>
      <c r="E43" s="811">
        <v>20</v>
      </c>
      <c r="F43" s="812"/>
      <c r="G43" s="811">
        <v>21</v>
      </c>
      <c r="H43" s="812"/>
      <c r="I43" s="811">
        <v>22</v>
      </c>
      <c r="J43" s="812"/>
      <c r="K43" s="811">
        <v>23</v>
      </c>
      <c r="L43" s="812"/>
      <c r="M43" s="811">
        <v>24</v>
      </c>
      <c r="N43" s="812"/>
      <c r="O43" s="813">
        <v>25</v>
      </c>
      <c r="P43" s="814"/>
      <c r="Q43" s="616"/>
      <c r="R43" s="627" t="s">
        <v>1121</v>
      </c>
      <c r="S43" s="813">
        <v>18</v>
      </c>
      <c r="T43" s="821"/>
      <c r="U43" s="811">
        <v>19</v>
      </c>
      <c r="V43" s="812"/>
      <c r="W43" s="811">
        <v>20</v>
      </c>
      <c r="X43" s="812"/>
      <c r="Y43" s="811">
        <v>21</v>
      </c>
      <c r="Z43" s="812"/>
      <c r="AA43" s="811">
        <v>22</v>
      </c>
      <c r="AB43" s="812"/>
      <c r="AC43" s="823">
        <v>23</v>
      </c>
      <c r="AD43" s="824"/>
      <c r="AE43" s="813">
        <v>24</v>
      </c>
      <c r="AF43" s="814"/>
      <c r="AG43" s="518"/>
    </row>
    <row r="44" spans="1:33" s="473" customFormat="1" ht="14.25" customHeight="1">
      <c r="A44" s="517"/>
      <c r="B44" s="628">
        <v>21</v>
      </c>
      <c r="C44" s="813">
        <v>26</v>
      </c>
      <c r="D44" s="821"/>
      <c r="E44" s="819">
        <v>27</v>
      </c>
      <c r="F44" s="822"/>
      <c r="G44" s="819">
        <v>28</v>
      </c>
      <c r="H44" s="822"/>
      <c r="I44" s="819">
        <v>29</v>
      </c>
      <c r="J44" s="822"/>
      <c r="K44" s="819">
        <v>30</v>
      </c>
      <c r="L44" s="822"/>
      <c r="M44" s="819"/>
      <c r="N44" s="822"/>
      <c r="O44" s="819"/>
      <c r="P44" s="820"/>
      <c r="Q44" s="616"/>
      <c r="R44" s="635">
        <v>21</v>
      </c>
      <c r="S44" s="813">
        <v>25</v>
      </c>
      <c r="T44" s="821"/>
      <c r="U44" s="811">
        <v>26</v>
      </c>
      <c r="V44" s="812"/>
      <c r="W44" s="811">
        <v>27</v>
      </c>
      <c r="X44" s="812"/>
      <c r="Y44" s="811">
        <v>28</v>
      </c>
      <c r="Z44" s="812"/>
      <c r="AA44" s="811">
        <v>29</v>
      </c>
      <c r="AB44" s="812"/>
      <c r="AC44" s="813">
        <v>30</v>
      </c>
      <c r="AD44" s="821"/>
      <c r="AE44" s="813">
        <v>31</v>
      </c>
      <c r="AF44" s="814"/>
      <c r="AG44" s="518"/>
    </row>
    <row r="45" spans="1:33" s="473" customFormat="1" ht="14.25" customHeight="1" thickBot="1">
      <c r="A45" s="517"/>
      <c r="B45" s="630" t="s">
        <v>1122</v>
      </c>
      <c r="C45" s="815"/>
      <c r="D45" s="816"/>
      <c r="E45" s="808"/>
      <c r="F45" s="809"/>
      <c r="G45" s="808"/>
      <c r="H45" s="809"/>
      <c r="I45" s="808"/>
      <c r="J45" s="809"/>
      <c r="K45" s="808"/>
      <c r="L45" s="809"/>
      <c r="M45" s="808"/>
      <c r="N45" s="809"/>
      <c r="O45" s="808"/>
      <c r="P45" s="810"/>
      <c r="Q45" s="629"/>
      <c r="R45" s="630" t="s">
        <v>1122</v>
      </c>
      <c r="S45" s="904" t="s">
        <v>1119</v>
      </c>
      <c r="T45" s="905"/>
      <c r="U45" s="817">
        <v>2</v>
      </c>
      <c r="V45" s="818"/>
      <c r="W45" s="808">
        <v>3</v>
      </c>
      <c r="X45" s="809"/>
      <c r="Y45" s="808"/>
      <c r="Z45" s="809"/>
      <c r="AA45" s="808"/>
      <c r="AB45" s="809"/>
      <c r="AC45" s="808"/>
      <c r="AD45" s="809"/>
      <c r="AE45" s="808"/>
      <c r="AF45" s="810"/>
      <c r="AG45" s="518"/>
    </row>
    <row r="46" spans="1:33" s="467" customFormat="1" ht="7.5" customHeight="1" thickBot="1">
      <c r="A46" s="530"/>
      <c r="B46" s="468"/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  <c r="P46" s="531"/>
      <c r="Q46" s="472"/>
      <c r="R46" s="531"/>
      <c r="S46" s="468"/>
      <c r="T46" s="468"/>
      <c r="U46" s="468"/>
      <c r="V46" s="468"/>
      <c r="W46" s="468"/>
      <c r="X46" s="468"/>
      <c r="Y46" s="468"/>
      <c r="Z46" s="468"/>
      <c r="AA46" s="468"/>
      <c r="AB46" s="468"/>
      <c r="AC46" s="468"/>
      <c r="AD46" s="468"/>
      <c r="AE46" s="468"/>
      <c r="AF46" s="468"/>
      <c r="AG46" s="532"/>
    </row>
    <row r="47" spans="1:33" ht="15.75" customHeight="1" thickBot="1">
      <c r="A47" s="512"/>
      <c r="B47" s="789" t="s">
        <v>392</v>
      </c>
      <c r="C47" s="790"/>
      <c r="D47" s="791"/>
      <c r="E47" s="534">
        <v>1</v>
      </c>
      <c r="F47" s="534">
        <v>2</v>
      </c>
      <c r="G47" s="534">
        <v>3</v>
      </c>
      <c r="H47" s="534">
        <v>4</v>
      </c>
      <c r="I47" s="534">
        <v>5</v>
      </c>
      <c r="J47" s="534">
        <v>6</v>
      </c>
      <c r="K47" s="605">
        <v>7</v>
      </c>
      <c r="L47" s="534">
        <v>8</v>
      </c>
      <c r="M47" s="534">
        <v>9</v>
      </c>
      <c r="N47" s="534">
        <v>10</v>
      </c>
      <c r="O47" s="534">
        <v>11</v>
      </c>
      <c r="P47" s="534">
        <v>12</v>
      </c>
      <c r="Q47" s="534" t="s">
        <v>393</v>
      </c>
      <c r="R47" s="605" t="s">
        <v>394</v>
      </c>
      <c r="S47" s="792" t="s">
        <v>1134</v>
      </c>
      <c r="T47" s="790"/>
      <c r="U47" s="793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14"/>
    </row>
    <row r="48" spans="1:33" ht="15.75" customHeight="1" thickTop="1">
      <c r="A48" s="512"/>
      <c r="B48" s="794" t="s">
        <v>1135</v>
      </c>
      <c r="C48" s="795"/>
      <c r="D48" s="796"/>
      <c r="E48" s="636">
        <v>20</v>
      </c>
      <c r="F48" s="636">
        <v>19</v>
      </c>
      <c r="G48" s="636">
        <v>21</v>
      </c>
      <c r="H48" s="636">
        <v>21</v>
      </c>
      <c r="I48" s="636">
        <v>21</v>
      </c>
      <c r="J48" s="636">
        <v>20</v>
      </c>
      <c r="K48" s="636">
        <v>23</v>
      </c>
      <c r="L48" s="636">
        <v>20</v>
      </c>
      <c r="M48" s="636">
        <v>22</v>
      </c>
      <c r="N48" s="636">
        <v>20</v>
      </c>
      <c r="O48" s="636">
        <v>20</v>
      </c>
      <c r="P48" s="636">
        <v>23</v>
      </c>
      <c r="Q48" s="636">
        <f t="shared" ref="Q48:Q56" si="0">SUM(E48:P48)</f>
        <v>250</v>
      </c>
      <c r="R48" s="637">
        <v>8</v>
      </c>
      <c r="S48" s="797">
        <f>R48*Q48</f>
        <v>2000</v>
      </c>
      <c r="T48" s="798"/>
      <c r="U48" s="799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14"/>
    </row>
    <row r="49" spans="1:34" ht="15.75" customHeight="1">
      <c r="A49" s="512"/>
      <c r="B49" s="800" t="s">
        <v>1082</v>
      </c>
      <c r="C49" s="801"/>
      <c r="D49" s="802"/>
      <c r="E49" s="638">
        <v>21</v>
      </c>
      <c r="F49" s="638">
        <v>17</v>
      </c>
      <c r="G49" s="638">
        <v>22</v>
      </c>
      <c r="H49" s="638">
        <v>21</v>
      </c>
      <c r="I49" s="638">
        <v>20</v>
      </c>
      <c r="J49" s="638">
        <v>21</v>
      </c>
      <c r="K49" s="638">
        <v>23</v>
      </c>
      <c r="L49" s="638">
        <v>21</v>
      </c>
      <c r="M49" s="638">
        <v>20</v>
      </c>
      <c r="N49" s="638">
        <v>19</v>
      </c>
      <c r="O49" s="638">
        <v>21</v>
      </c>
      <c r="P49" s="638">
        <v>23</v>
      </c>
      <c r="Q49" s="638">
        <f t="shared" si="0"/>
        <v>249</v>
      </c>
      <c r="R49" s="639">
        <v>8</v>
      </c>
      <c r="S49" s="803">
        <f>R49*Q49</f>
        <v>1992</v>
      </c>
      <c r="T49" s="804"/>
      <c r="U49" s="805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14"/>
    </row>
    <row r="50" spans="1:34" ht="15.75" customHeight="1">
      <c r="A50" s="512"/>
      <c r="B50" s="778" t="s">
        <v>1136</v>
      </c>
      <c r="C50" s="779"/>
      <c r="D50" s="780"/>
      <c r="E50" s="640">
        <f>B14</f>
        <v>22</v>
      </c>
      <c r="F50" s="640">
        <f>B20</f>
        <v>16</v>
      </c>
      <c r="G50" s="640">
        <f>B26</f>
        <v>23</v>
      </c>
      <c r="H50" s="640">
        <f>B32</f>
        <v>20</v>
      </c>
      <c r="I50" s="640">
        <f>B38</f>
        <v>21</v>
      </c>
      <c r="J50" s="640">
        <f>B44</f>
        <v>21</v>
      </c>
      <c r="K50" s="640">
        <f>R14</f>
        <v>21</v>
      </c>
      <c r="L50" s="640">
        <f>R20</f>
        <v>23</v>
      </c>
      <c r="M50" s="640">
        <f>R26</f>
        <v>21</v>
      </c>
      <c r="N50" s="640">
        <f>R32</f>
        <v>19</v>
      </c>
      <c r="O50" s="640">
        <f>R38</f>
        <v>22</v>
      </c>
      <c r="P50" s="640">
        <f>R44</f>
        <v>21</v>
      </c>
      <c r="Q50" s="640">
        <f t="shared" si="0"/>
        <v>250</v>
      </c>
      <c r="R50" s="641">
        <v>8</v>
      </c>
      <c r="S50" s="781">
        <f>R50*Q50</f>
        <v>2000</v>
      </c>
      <c r="T50" s="782"/>
      <c r="U50" s="783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14"/>
    </row>
    <row r="51" spans="1:34" ht="15.75" customHeight="1">
      <c r="A51" s="512"/>
      <c r="B51" s="773" t="s">
        <v>1137</v>
      </c>
      <c r="C51" s="774"/>
      <c r="D51" s="775"/>
      <c r="E51" s="636">
        <f t="shared" ref="E51:P53" si="1">E54-E48</f>
        <v>11</v>
      </c>
      <c r="F51" s="636">
        <f t="shared" si="1"/>
        <v>9</v>
      </c>
      <c r="G51" s="636">
        <f t="shared" si="1"/>
        <v>10</v>
      </c>
      <c r="H51" s="636">
        <f t="shared" si="1"/>
        <v>9</v>
      </c>
      <c r="I51" s="636">
        <f t="shared" si="1"/>
        <v>10</v>
      </c>
      <c r="J51" s="636">
        <f t="shared" si="1"/>
        <v>10</v>
      </c>
      <c r="K51" s="636">
        <f t="shared" si="1"/>
        <v>8</v>
      </c>
      <c r="L51" s="636">
        <f t="shared" si="1"/>
        <v>11</v>
      </c>
      <c r="M51" s="636">
        <f t="shared" si="1"/>
        <v>8</v>
      </c>
      <c r="N51" s="636">
        <f t="shared" si="1"/>
        <v>11</v>
      </c>
      <c r="O51" s="636">
        <f t="shared" si="1"/>
        <v>10</v>
      </c>
      <c r="P51" s="636">
        <f t="shared" si="1"/>
        <v>8</v>
      </c>
      <c r="Q51" s="636">
        <f t="shared" si="0"/>
        <v>115</v>
      </c>
      <c r="R51" s="642" t="s">
        <v>1138</v>
      </c>
      <c r="S51" s="776" t="s">
        <v>1138</v>
      </c>
      <c r="T51" s="774"/>
      <c r="U51" s="777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14"/>
    </row>
    <row r="52" spans="1:34" ht="15.75" customHeight="1">
      <c r="A52" s="545"/>
      <c r="B52" s="784" t="s">
        <v>1139</v>
      </c>
      <c r="C52" s="785"/>
      <c r="D52" s="786"/>
      <c r="E52" s="638">
        <f t="shared" si="1"/>
        <v>10</v>
      </c>
      <c r="F52" s="638">
        <f t="shared" si="1"/>
        <v>11</v>
      </c>
      <c r="G52" s="638">
        <f t="shared" si="1"/>
        <v>9</v>
      </c>
      <c r="H52" s="638">
        <f t="shared" si="1"/>
        <v>9</v>
      </c>
      <c r="I52" s="638">
        <f t="shared" si="1"/>
        <v>11</v>
      </c>
      <c r="J52" s="638">
        <f t="shared" si="1"/>
        <v>9</v>
      </c>
      <c r="K52" s="638">
        <f t="shared" si="1"/>
        <v>8</v>
      </c>
      <c r="L52" s="638">
        <f t="shared" si="1"/>
        <v>10</v>
      </c>
      <c r="M52" s="638">
        <f t="shared" si="1"/>
        <v>10</v>
      </c>
      <c r="N52" s="638">
        <f t="shared" si="1"/>
        <v>12</v>
      </c>
      <c r="O52" s="638">
        <f t="shared" si="1"/>
        <v>9</v>
      </c>
      <c r="P52" s="638">
        <f t="shared" si="1"/>
        <v>8</v>
      </c>
      <c r="Q52" s="638">
        <f t="shared" si="0"/>
        <v>116</v>
      </c>
      <c r="R52" s="643" t="s">
        <v>1138</v>
      </c>
      <c r="S52" s="787" t="s">
        <v>1138</v>
      </c>
      <c r="T52" s="785"/>
      <c r="U52" s="788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14"/>
      <c r="AH52" s="547"/>
    </row>
    <row r="53" spans="1:34" ht="15.75" customHeight="1">
      <c r="A53" s="545"/>
      <c r="B53" s="768" t="s">
        <v>1140</v>
      </c>
      <c r="C53" s="769"/>
      <c r="D53" s="770"/>
      <c r="E53" s="641">
        <f t="shared" si="1"/>
        <v>9</v>
      </c>
      <c r="F53" s="641">
        <f t="shared" si="1"/>
        <v>13</v>
      </c>
      <c r="G53" s="641">
        <f t="shared" si="1"/>
        <v>8</v>
      </c>
      <c r="H53" s="641">
        <f t="shared" si="1"/>
        <v>10</v>
      </c>
      <c r="I53" s="641">
        <f t="shared" si="1"/>
        <v>10</v>
      </c>
      <c r="J53" s="641">
        <f t="shared" si="1"/>
        <v>9</v>
      </c>
      <c r="K53" s="641">
        <f t="shared" si="1"/>
        <v>10</v>
      </c>
      <c r="L53" s="641">
        <f t="shared" si="1"/>
        <v>8</v>
      </c>
      <c r="M53" s="641">
        <f t="shared" si="1"/>
        <v>9</v>
      </c>
      <c r="N53" s="641">
        <f t="shared" si="1"/>
        <v>12</v>
      </c>
      <c r="O53" s="641">
        <f t="shared" si="1"/>
        <v>8</v>
      </c>
      <c r="P53" s="641">
        <f t="shared" si="1"/>
        <v>10</v>
      </c>
      <c r="Q53" s="641">
        <f t="shared" si="0"/>
        <v>116</v>
      </c>
      <c r="R53" s="604" t="s">
        <v>1138</v>
      </c>
      <c r="S53" s="771" t="s">
        <v>1138</v>
      </c>
      <c r="T53" s="769"/>
      <c r="U53" s="772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14"/>
      <c r="AH53" s="547"/>
    </row>
    <row r="54" spans="1:34" ht="15.75" customHeight="1">
      <c r="A54" s="545"/>
      <c r="B54" s="773" t="s">
        <v>1086</v>
      </c>
      <c r="C54" s="774"/>
      <c r="D54" s="775"/>
      <c r="E54" s="636">
        <v>31</v>
      </c>
      <c r="F54" s="636">
        <v>28</v>
      </c>
      <c r="G54" s="636">
        <v>31</v>
      </c>
      <c r="H54" s="636">
        <v>30</v>
      </c>
      <c r="I54" s="636">
        <v>31</v>
      </c>
      <c r="J54" s="636">
        <v>30</v>
      </c>
      <c r="K54" s="636">
        <v>31</v>
      </c>
      <c r="L54" s="636">
        <v>31</v>
      </c>
      <c r="M54" s="636">
        <v>30</v>
      </c>
      <c r="N54" s="636">
        <v>31</v>
      </c>
      <c r="O54" s="636">
        <v>30</v>
      </c>
      <c r="P54" s="636">
        <v>31</v>
      </c>
      <c r="Q54" s="636">
        <f t="shared" si="0"/>
        <v>365</v>
      </c>
      <c r="R54" s="642" t="s">
        <v>1138</v>
      </c>
      <c r="S54" s="776" t="s">
        <v>1138</v>
      </c>
      <c r="T54" s="774"/>
      <c r="U54" s="777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14"/>
      <c r="AH54" s="547"/>
    </row>
    <row r="55" spans="1:34" ht="15.75" customHeight="1">
      <c r="A55" s="512"/>
      <c r="B55" s="778" t="s">
        <v>1141</v>
      </c>
      <c r="C55" s="779"/>
      <c r="D55" s="780"/>
      <c r="E55" s="640">
        <v>31</v>
      </c>
      <c r="F55" s="640">
        <v>28</v>
      </c>
      <c r="G55" s="640">
        <v>31</v>
      </c>
      <c r="H55" s="640">
        <v>30</v>
      </c>
      <c r="I55" s="640">
        <v>31</v>
      </c>
      <c r="J55" s="640">
        <v>30</v>
      </c>
      <c r="K55" s="640">
        <v>31</v>
      </c>
      <c r="L55" s="640">
        <v>31</v>
      </c>
      <c r="M55" s="640">
        <v>30</v>
      </c>
      <c r="N55" s="640">
        <v>31</v>
      </c>
      <c r="O55" s="640">
        <v>30</v>
      </c>
      <c r="P55" s="640">
        <v>31</v>
      </c>
      <c r="Q55" s="640">
        <f t="shared" si="0"/>
        <v>365</v>
      </c>
      <c r="R55" s="641" t="s">
        <v>1138</v>
      </c>
      <c r="S55" s="781" t="s">
        <v>1138</v>
      </c>
      <c r="T55" s="782"/>
      <c r="U55" s="783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14"/>
    </row>
    <row r="56" spans="1:34" ht="15.75" customHeight="1" thickBot="1">
      <c r="A56" s="512"/>
      <c r="B56" s="759" t="s">
        <v>1142</v>
      </c>
      <c r="C56" s="760"/>
      <c r="D56" s="761"/>
      <c r="E56" s="644">
        <v>31</v>
      </c>
      <c r="F56" s="644">
        <v>29</v>
      </c>
      <c r="G56" s="644">
        <v>31</v>
      </c>
      <c r="H56" s="644">
        <v>30</v>
      </c>
      <c r="I56" s="644">
        <v>31</v>
      </c>
      <c r="J56" s="644">
        <v>30</v>
      </c>
      <c r="K56" s="644">
        <v>31</v>
      </c>
      <c r="L56" s="644">
        <v>31</v>
      </c>
      <c r="M56" s="644">
        <v>30</v>
      </c>
      <c r="N56" s="644">
        <v>31</v>
      </c>
      <c r="O56" s="644">
        <v>30</v>
      </c>
      <c r="P56" s="644">
        <v>31</v>
      </c>
      <c r="Q56" s="644">
        <f t="shared" si="0"/>
        <v>366</v>
      </c>
      <c r="R56" s="645" t="s">
        <v>1138</v>
      </c>
      <c r="S56" s="762" t="s">
        <v>1138</v>
      </c>
      <c r="T56" s="763"/>
      <c r="U56" s="764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14"/>
    </row>
    <row r="57" spans="1:34" ht="13.5" customHeight="1">
      <c r="A57" s="512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3"/>
      <c r="AE57" s="463"/>
      <c r="AF57" s="463"/>
      <c r="AG57" s="514"/>
    </row>
    <row r="58" spans="1:34" ht="13.5" customHeight="1" thickBot="1">
      <c r="A58" s="765" t="s">
        <v>1143</v>
      </c>
      <c r="B58" s="766"/>
      <c r="C58" s="766"/>
      <c r="D58" s="766"/>
      <c r="E58" s="766"/>
      <c r="F58" s="766"/>
      <c r="G58" s="766"/>
      <c r="H58" s="766"/>
      <c r="I58" s="766"/>
      <c r="J58" s="766"/>
      <c r="K58" s="766"/>
      <c r="L58" s="766"/>
      <c r="M58" s="766"/>
      <c r="N58" s="766"/>
      <c r="O58" s="766"/>
      <c r="P58" s="766"/>
      <c r="Q58" s="766"/>
      <c r="R58" s="766"/>
      <c r="S58" s="766"/>
      <c r="T58" s="766"/>
      <c r="U58" s="766"/>
      <c r="V58" s="766"/>
      <c r="W58" s="766"/>
      <c r="X58" s="766"/>
      <c r="Y58" s="766"/>
      <c r="Z58" s="766"/>
      <c r="AA58" s="766"/>
      <c r="AB58" s="766"/>
      <c r="AC58" s="766"/>
      <c r="AD58" s="766"/>
      <c r="AE58" s="766"/>
      <c r="AF58" s="766"/>
      <c r="AG58" s="767"/>
    </row>
  </sheetData>
  <mergeCells count="570">
    <mergeCell ref="A1:U4"/>
    <mergeCell ref="V1:X1"/>
    <mergeCell ref="Y1:AA1"/>
    <mergeCell ref="AB1:AD1"/>
    <mergeCell ref="AE1:AG1"/>
    <mergeCell ref="V2:X4"/>
    <mergeCell ref="Y2:AA4"/>
    <mergeCell ref="AB2:AD4"/>
    <mergeCell ref="AE2:AG4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S7:T7"/>
    <mergeCell ref="U7:Y7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4" ht="16.5" customHeight="1">
      <c r="A1" s="912" t="s">
        <v>1144</v>
      </c>
      <c r="B1" s="870"/>
      <c r="C1" s="870"/>
      <c r="D1" s="870"/>
      <c r="E1" s="870"/>
      <c r="F1" s="870"/>
      <c r="G1" s="870"/>
      <c r="H1" s="870"/>
      <c r="I1" s="870"/>
      <c r="J1" s="870"/>
      <c r="K1" s="870"/>
      <c r="L1" s="870"/>
      <c r="M1" s="870"/>
      <c r="N1" s="870"/>
      <c r="O1" s="870"/>
      <c r="P1" s="870"/>
      <c r="Q1" s="870"/>
      <c r="R1" s="870"/>
      <c r="S1" s="870"/>
      <c r="T1" s="870"/>
      <c r="U1" s="870"/>
      <c r="V1" s="875" t="s">
        <v>1066</v>
      </c>
      <c r="W1" s="876"/>
      <c r="X1" s="876"/>
      <c r="Y1" s="876" t="s">
        <v>1067</v>
      </c>
      <c r="Z1" s="876"/>
      <c r="AA1" s="876"/>
      <c r="AB1" s="876" t="s">
        <v>1116</v>
      </c>
      <c r="AC1" s="876"/>
      <c r="AD1" s="876"/>
      <c r="AE1" s="876" t="s">
        <v>1117</v>
      </c>
      <c r="AF1" s="876"/>
      <c r="AG1" s="877"/>
    </row>
    <row r="2" spans="1:34" ht="18" customHeight="1">
      <c r="A2" s="871"/>
      <c r="B2" s="872"/>
      <c r="C2" s="872"/>
      <c r="D2" s="872"/>
      <c r="E2" s="872"/>
      <c r="F2" s="872"/>
      <c r="G2" s="872"/>
      <c r="H2" s="872"/>
      <c r="I2" s="872"/>
      <c r="J2" s="872"/>
      <c r="K2" s="872"/>
      <c r="L2" s="872"/>
      <c r="M2" s="872"/>
      <c r="N2" s="872"/>
      <c r="O2" s="872"/>
      <c r="P2" s="872"/>
      <c r="Q2" s="872"/>
      <c r="R2" s="872"/>
      <c r="S2" s="872"/>
      <c r="T2" s="872"/>
      <c r="U2" s="872"/>
      <c r="V2" s="878"/>
      <c r="W2" s="878"/>
      <c r="X2" s="878"/>
      <c r="Y2" s="878"/>
      <c r="Z2" s="878"/>
      <c r="AA2" s="878"/>
      <c r="AB2" s="878"/>
      <c r="AC2" s="878"/>
      <c r="AD2" s="878"/>
      <c r="AE2" s="878"/>
      <c r="AF2" s="878"/>
      <c r="AG2" s="880"/>
    </row>
    <row r="3" spans="1:34" ht="18" customHeight="1">
      <c r="A3" s="871"/>
      <c r="B3" s="872"/>
      <c r="C3" s="872"/>
      <c r="D3" s="872"/>
      <c r="E3" s="872"/>
      <c r="F3" s="872"/>
      <c r="G3" s="872"/>
      <c r="H3" s="872"/>
      <c r="I3" s="872"/>
      <c r="J3" s="872"/>
      <c r="K3" s="872"/>
      <c r="L3" s="872"/>
      <c r="M3" s="872"/>
      <c r="N3" s="872"/>
      <c r="O3" s="872"/>
      <c r="P3" s="872"/>
      <c r="Q3" s="872"/>
      <c r="R3" s="872"/>
      <c r="S3" s="872"/>
      <c r="T3" s="872"/>
      <c r="U3" s="872"/>
      <c r="V3" s="878"/>
      <c r="W3" s="878"/>
      <c r="X3" s="878"/>
      <c r="Y3" s="878"/>
      <c r="Z3" s="878"/>
      <c r="AA3" s="878"/>
      <c r="AB3" s="878"/>
      <c r="AC3" s="878"/>
      <c r="AD3" s="878"/>
      <c r="AE3" s="878"/>
      <c r="AF3" s="878"/>
      <c r="AG3" s="880"/>
    </row>
    <row r="4" spans="1:34" ht="18" customHeight="1" thickBot="1">
      <c r="A4" s="873"/>
      <c r="B4" s="874"/>
      <c r="C4" s="874"/>
      <c r="D4" s="874"/>
      <c r="E4" s="874"/>
      <c r="F4" s="874"/>
      <c r="G4" s="874"/>
      <c r="H4" s="874"/>
      <c r="I4" s="874"/>
      <c r="J4" s="874"/>
      <c r="K4" s="874"/>
      <c r="L4" s="874"/>
      <c r="M4" s="874"/>
      <c r="N4" s="874"/>
      <c r="O4" s="874"/>
      <c r="P4" s="874"/>
      <c r="Q4" s="874"/>
      <c r="R4" s="874"/>
      <c r="S4" s="874"/>
      <c r="T4" s="874"/>
      <c r="U4" s="874"/>
      <c r="V4" s="879"/>
      <c r="W4" s="879"/>
      <c r="X4" s="879"/>
      <c r="Y4" s="879"/>
      <c r="Z4" s="879"/>
      <c r="AA4" s="879"/>
      <c r="AB4" s="879"/>
      <c r="AC4" s="879"/>
      <c r="AD4" s="879"/>
      <c r="AE4" s="879"/>
      <c r="AF4" s="879"/>
      <c r="AG4" s="881"/>
    </row>
    <row r="5" spans="1:34" ht="14.25" customHeight="1">
      <c r="A5" s="512"/>
      <c r="B5" s="46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4"/>
    </row>
    <row r="6" spans="1:34" ht="21.75" customHeight="1">
      <c r="A6" s="512"/>
      <c r="B6" s="861"/>
      <c r="C6" s="861"/>
      <c r="D6" s="861"/>
      <c r="E6" s="861"/>
      <c r="F6" s="861"/>
      <c r="G6" s="861"/>
      <c r="H6" s="861"/>
      <c r="I6" s="861"/>
      <c r="J6" s="861"/>
      <c r="K6" s="861"/>
      <c r="L6" s="861"/>
      <c r="M6" s="861"/>
      <c r="N6" s="861"/>
      <c r="O6" s="861"/>
      <c r="P6" s="861"/>
      <c r="Q6" s="861"/>
      <c r="R6" s="861"/>
      <c r="S6" s="861"/>
      <c r="T6" s="861"/>
      <c r="U6" s="861"/>
      <c r="V6" s="861"/>
      <c r="W6" s="861"/>
      <c r="X6" s="861"/>
      <c r="Y6" s="861"/>
      <c r="Z6" s="861"/>
      <c r="AA6" s="861"/>
      <c r="AB6" s="861"/>
      <c r="AC6" s="861"/>
      <c r="AD6" s="861"/>
      <c r="AE6" s="861"/>
      <c r="AF6" s="861"/>
      <c r="AG6" s="514"/>
    </row>
    <row r="7" spans="1:34" ht="14.25" customHeight="1" thickBot="1">
      <c r="A7" s="512"/>
      <c r="B7" s="646"/>
      <c r="C7" s="862" t="s">
        <v>373</v>
      </c>
      <c r="D7" s="862"/>
      <c r="E7" s="862"/>
      <c r="F7" s="606"/>
      <c r="G7" s="863"/>
      <c r="H7" s="863"/>
      <c r="I7" s="864" t="s">
        <v>374</v>
      </c>
      <c r="J7" s="864"/>
      <c r="K7" s="864"/>
      <c r="L7" s="607"/>
      <c r="M7" s="963"/>
      <c r="N7" s="963"/>
      <c r="O7" s="864" t="s">
        <v>1145</v>
      </c>
      <c r="P7" s="864"/>
      <c r="Q7" s="864"/>
      <c r="R7" s="864"/>
      <c r="S7" s="647"/>
      <c r="T7" s="902"/>
      <c r="U7" s="902"/>
      <c r="V7" s="964" t="s">
        <v>1146</v>
      </c>
      <c r="W7" s="964"/>
      <c r="X7" s="964"/>
      <c r="Y7" s="964"/>
      <c r="Z7" s="964"/>
      <c r="AA7" s="867" t="s">
        <v>1072</v>
      </c>
      <c r="AB7" s="867"/>
      <c r="AC7" s="868" t="s">
        <v>1118</v>
      </c>
      <c r="AD7" s="868"/>
      <c r="AE7" s="868"/>
      <c r="AF7" s="868"/>
      <c r="AG7" s="866"/>
      <c r="AH7" s="512"/>
    </row>
    <row r="8" spans="1:34" s="473" customFormat="1" ht="14.25" customHeight="1">
      <c r="A8" s="517"/>
      <c r="B8" s="610" t="s">
        <v>376</v>
      </c>
      <c r="C8" s="858" t="s">
        <v>377</v>
      </c>
      <c r="D8" s="859"/>
      <c r="E8" s="858" t="s">
        <v>378</v>
      </c>
      <c r="F8" s="859"/>
      <c r="G8" s="858" t="s">
        <v>379</v>
      </c>
      <c r="H8" s="859"/>
      <c r="I8" s="858" t="s">
        <v>380</v>
      </c>
      <c r="J8" s="859"/>
      <c r="K8" s="858" t="s">
        <v>381</v>
      </c>
      <c r="L8" s="859"/>
      <c r="M8" s="858" t="s">
        <v>382</v>
      </c>
      <c r="N8" s="859"/>
      <c r="O8" s="858" t="s">
        <v>383</v>
      </c>
      <c r="P8" s="860"/>
      <c r="Q8" s="611"/>
      <c r="R8" s="612" t="s">
        <v>376</v>
      </c>
      <c r="S8" s="858" t="s">
        <v>377</v>
      </c>
      <c r="T8" s="859"/>
      <c r="U8" s="858" t="s">
        <v>378</v>
      </c>
      <c r="V8" s="859"/>
      <c r="W8" s="858" t="s">
        <v>379</v>
      </c>
      <c r="X8" s="859"/>
      <c r="Y8" s="858" t="s">
        <v>380</v>
      </c>
      <c r="Z8" s="859"/>
      <c r="AA8" s="858" t="s">
        <v>381</v>
      </c>
      <c r="AB8" s="859"/>
      <c r="AC8" s="858" t="s">
        <v>382</v>
      </c>
      <c r="AD8" s="859"/>
      <c r="AE8" s="858" t="s">
        <v>383</v>
      </c>
      <c r="AF8" s="860"/>
      <c r="AG8" s="648"/>
    </row>
    <row r="9" spans="1:34" s="473" customFormat="1" ht="14.25" customHeight="1" thickBot="1">
      <c r="A9" s="517"/>
      <c r="B9" s="613"/>
      <c r="C9" s="855" t="s">
        <v>377</v>
      </c>
      <c r="D9" s="856"/>
      <c r="E9" s="855" t="s">
        <v>384</v>
      </c>
      <c r="F9" s="856"/>
      <c r="G9" s="855" t="s">
        <v>385</v>
      </c>
      <c r="H9" s="856"/>
      <c r="I9" s="855" t="s">
        <v>386</v>
      </c>
      <c r="J9" s="856"/>
      <c r="K9" s="855" t="s">
        <v>387</v>
      </c>
      <c r="L9" s="856"/>
      <c r="M9" s="855" t="s">
        <v>388</v>
      </c>
      <c r="N9" s="856"/>
      <c r="O9" s="855" t="s">
        <v>389</v>
      </c>
      <c r="P9" s="857"/>
      <c r="Q9" s="611"/>
      <c r="R9" s="614"/>
      <c r="S9" s="855" t="s">
        <v>377</v>
      </c>
      <c r="T9" s="856"/>
      <c r="U9" s="855" t="s">
        <v>384</v>
      </c>
      <c r="V9" s="856"/>
      <c r="W9" s="855" t="s">
        <v>385</v>
      </c>
      <c r="X9" s="856"/>
      <c r="Y9" s="855" t="s">
        <v>386</v>
      </c>
      <c r="Z9" s="856"/>
      <c r="AA9" s="855" t="s">
        <v>387</v>
      </c>
      <c r="AB9" s="856"/>
      <c r="AC9" s="855" t="s">
        <v>388</v>
      </c>
      <c r="AD9" s="856"/>
      <c r="AE9" s="855" t="s">
        <v>389</v>
      </c>
      <c r="AF9" s="857"/>
      <c r="AG9" s="518"/>
    </row>
    <row r="10" spans="1:34" s="473" customFormat="1" ht="14.25" customHeight="1">
      <c r="A10" s="517"/>
      <c r="B10" s="615">
        <v>21</v>
      </c>
      <c r="C10" s="926">
        <v>27</v>
      </c>
      <c r="D10" s="931"/>
      <c r="E10" s="926">
        <v>28</v>
      </c>
      <c r="F10" s="931"/>
      <c r="G10" s="926">
        <v>29</v>
      </c>
      <c r="H10" s="931"/>
      <c r="I10" s="929">
        <v>30</v>
      </c>
      <c r="J10" s="930"/>
      <c r="K10" s="920">
        <v>31</v>
      </c>
      <c r="L10" s="928"/>
      <c r="M10" s="951" t="s">
        <v>1119</v>
      </c>
      <c r="N10" s="952"/>
      <c r="O10" s="938">
        <v>2</v>
      </c>
      <c r="P10" s="939"/>
      <c r="Q10" s="616"/>
      <c r="R10" s="617">
        <v>22</v>
      </c>
      <c r="S10" s="926"/>
      <c r="T10" s="931"/>
      <c r="U10" s="926"/>
      <c r="V10" s="931"/>
      <c r="W10" s="926"/>
      <c r="X10" s="931"/>
      <c r="Y10" s="929"/>
      <c r="Z10" s="930"/>
      <c r="AA10" s="929"/>
      <c r="AB10" s="930"/>
      <c r="AC10" s="929">
        <v>1</v>
      </c>
      <c r="AD10" s="930"/>
      <c r="AE10" s="938">
        <v>2</v>
      </c>
      <c r="AF10" s="939"/>
      <c r="AG10" s="518"/>
      <c r="AH10" s="500"/>
    </row>
    <row r="11" spans="1:34" s="473" customFormat="1" ht="14.25" customHeight="1">
      <c r="A11" s="517"/>
      <c r="B11" s="618" t="s">
        <v>1120</v>
      </c>
      <c r="C11" s="920">
        <v>3</v>
      </c>
      <c r="D11" s="928"/>
      <c r="E11" s="929">
        <v>4</v>
      </c>
      <c r="F11" s="930"/>
      <c r="G11" s="929">
        <v>5</v>
      </c>
      <c r="H11" s="930"/>
      <c r="I11" s="929">
        <v>6</v>
      </c>
      <c r="J11" s="930"/>
      <c r="K11" s="929">
        <v>7</v>
      </c>
      <c r="L11" s="930"/>
      <c r="M11" s="929">
        <v>8</v>
      </c>
      <c r="N11" s="930"/>
      <c r="O11" s="920">
        <v>9</v>
      </c>
      <c r="P11" s="921"/>
      <c r="Q11" s="616"/>
      <c r="R11" s="618" t="s">
        <v>1120</v>
      </c>
      <c r="S11" s="920">
        <v>3</v>
      </c>
      <c r="T11" s="928"/>
      <c r="U11" s="926">
        <v>4</v>
      </c>
      <c r="V11" s="931"/>
      <c r="W11" s="929">
        <v>5</v>
      </c>
      <c r="X11" s="930"/>
      <c r="Y11" s="929">
        <v>6</v>
      </c>
      <c r="Z11" s="930"/>
      <c r="AA11" s="929">
        <v>7</v>
      </c>
      <c r="AB11" s="930"/>
      <c r="AC11" s="929">
        <v>8</v>
      </c>
      <c r="AD11" s="930"/>
      <c r="AE11" s="920">
        <v>9</v>
      </c>
      <c r="AF11" s="921"/>
      <c r="AG11" s="518"/>
    </row>
    <row r="12" spans="1:34" s="473" customFormat="1" ht="14.25" customHeight="1">
      <c r="A12" s="517"/>
      <c r="B12" s="619">
        <v>1</v>
      </c>
      <c r="C12" s="920">
        <v>10</v>
      </c>
      <c r="D12" s="928"/>
      <c r="E12" s="929">
        <v>11</v>
      </c>
      <c r="F12" s="930"/>
      <c r="G12" s="929">
        <v>12</v>
      </c>
      <c r="H12" s="930"/>
      <c r="I12" s="929">
        <v>13</v>
      </c>
      <c r="J12" s="930"/>
      <c r="K12" s="929">
        <v>14</v>
      </c>
      <c r="L12" s="930"/>
      <c r="M12" s="929">
        <v>15</v>
      </c>
      <c r="N12" s="930"/>
      <c r="O12" s="929">
        <v>16</v>
      </c>
      <c r="P12" s="946"/>
      <c r="Q12" s="616"/>
      <c r="R12" s="620">
        <v>7</v>
      </c>
      <c r="S12" s="920">
        <v>10</v>
      </c>
      <c r="T12" s="928"/>
      <c r="U12" s="929">
        <v>11</v>
      </c>
      <c r="V12" s="930"/>
      <c r="W12" s="929">
        <v>12</v>
      </c>
      <c r="X12" s="930"/>
      <c r="Y12" s="929">
        <v>13</v>
      </c>
      <c r="Z12" s="930"/>
      <c r="AA12" s="929">
        <v>14</v>
      </c>
      <c r="AB12" s="930"/>
      <c r="AC12" s="929">
        <v>15</v>
      </c>
      <c r="AD12" s="930"/>
      <c r="AE12" s="920">
        <v>16</v>
      </c>
      <c r="AF12" s="921"/>
      <c r="AG12" s="518"/>
    </row>
    <row r="13" spans="1:34" s="473" customFormat="1" ht="14.25" customHeight="1">
      <c r="A13" s="517"/>
      <c r="B13" s="619" t="s">
        <v>390</v>
      </c>
      <c r="C13" s="920">
        <v>17</v>
      </c>
      <c r="D13" s="928"/>
      <c r="E13" s="929">
        <v>18</v>
      </c>
      <c r="F13" s="930"/>
      <c r="G13" s="929">
        <v>19</v>
      </c>
      <c r="H13" s="930"/>
      <c r="I13" s="929">
        <v>20</v>
      </c>
      <c r="J13" s="930"/>
      <c r="K13" s="929">
        <v>21</v>
      </c>
      <c r="L13" s="930"/>
      <c r="M13" s="929">
        <v>22</v>
      </c>
      <c r="N13" s="930"/>
      <c r="O13" s="920">
        <v>23</v>
      </c>
      <c r="P13" s="921"/>
      <c r="Q13" s="616"/>
      <c r="R13" s="621" t="s">
        <v>1121</v>
      </c>
      <c r="S13" s="920">
        <v>17</v>
      </c>
      <c r="T13" s="928"/>
      <c r="U13" s="929">
        <v>18</v>
      </c>
      <c r="V13" s="930"/>
      <c r="W13" s="929">
        <v>19</v>
      </c>
      <c r="X13" s="930"/>
      <c r="Y13" s="926">
        <v>20</v>
      </c>
      <c r="Z13" s="931"/>
      <c r="AA13" s="929">
        <v>21</v>
      </c>
      <c r="AB13" s="930"/>
      <c r="AC13" s="929">
        <v>22</v>
      </c>
      <c r="AD13" s="930"/>
      <c r="AE13" s="920">
        <v>23</v>
      </c>
      <c r="AF13" s="921"/>
      <c r="AG13" s="518"/>
    </row>
    <row r="14" spans="1:34" s="473" customFormat="1" ht="14.25" customHeight="1">
      <c r="A14" s="517"/>
      <c r="B14" s="622">
        <v>22</v>
      </c>
      <c r="C14" s="920">
        <v>24</v>
      </c>
      <c r="D14" s="928"/>
      <c r="E14" s="929">
        <v>25</v>
      </c>
      <c r="F14" s="930"/>
      <c r="G14" s="929">
        <v>26</v>
      </c>
      <c r="H14" s="930"/>
      <c r="I14" s="929">
        <v>27</v>
      </c>
      <c r="J14" s="930"/>
      <c r="K14" s="929">
        <v>28</v>
      </c>
      <c r="L14" s="930"/>
      <c r="M14" s="929">
        <v>29</v>
      </c>
      <c r="N14" s="930"/>
      <c r="O14" s="929">
        <v>30</v>
      </c>
      <c r="P14" s="946"/>
      <c r="Q14" s="616"/>
      <c r="R14" s="623">
        <v>21</v>
      </c>
      <c r="S14" s="920">
        <v>24</v>
      </c>
      <c r="T14" s="928"/>
      <c r="U14" s="929">
        <v>25</v>
      </c>
      <c r="V14" s="930"/>
      <c r="W14" s="929">
        <v>26</v>
      </c>
      <c r="X14" s="930"/>
      <c r="Y14" s="926">
        <v>27</v>
      </c>
      <c r="Z14" s="931"/>
      <c r="AA14" s="926">
        <v>28</v>
      </c>
      <c r="AB14" s="931"/>
      <c r="AC14" s="929">
        <v>29</v>
      </c>
      <c r="AD14" s="930"/>
      <c r="AE14" s="920">
        <v>30</v>
      </c>
      <c r="AF14" s="921"/>
      <c r="AG14" s="518"/>
      <c r="AH14" s="500"/>
    </row>
    <row r="15" spans="1:34" s="473" customFormat="1" ht="14.25" customHeight="1" thickBot="1">
      <c r="A15" s="517"/>
      <c r="B15" s="618" t="s">
        <v>1122</v>
      </c>
      <c r="C15" s="913">
        <v>31</v>
      </c>
      <c r="D15" s="914"/>
      <c r="E15" s="915"/>
      <c r="F15" s="916"/>
      <c r="G15" s="915"/>
      <c r="H15" s="916"/>
      <c r="I15" s="915"/>
      <c r="J15" s="916"/>
      <c r="K15" s="915"/>
      <c r="L15" s="916"/>
      <c r="M15" s="915"/>
      <c r="N15" s="916"/>
      <c r="O15" s="915"/>
      <c r="P15" s="917"/>
      <c r="Q15" s="616"/>
      <c r="R15" s="618" t="s">
        <v>1122</v>
      </c>
      <c r="S15" s="913">
        <v>31</v>
      </c>
      <c r="T15" s="914"/>
      <c r="U15" s="915"/>
      <c r="V15" s="916"/>
      <c r="W15" s="915"/>
      <c r="X15" s="916"/>
      <c r="Y15" s="915"/>
      <c r="Z15" s="916"/>
      <c r="AA15" s="915"/>
      <c r="AB15" s="916"/>
      <c r="AC15" s="915"/>
      <c r="AD15" s="916"/>
      <c r="AE15" s="915"/>
      <c r="AF15" s="917"/>
      <c r="AG15" s="518"/>
    </row>
    <row r="16" spans="1:34" s="473" customFormat="1" ht="14.25" customHeight="1">
      <c r="A16" s="517"/>
      <c r="B16" s="624">
        <v>18</v>
      </c>
      <c r="C16" s="944"/>
      <c r="D16" s="945"/>
      <c r="E16" s="944">
        <v>1</v>
      </c>
      <c r="F16" s="945"/>
      <c r="G16" s="944">
        <v>2</v>
      </c>
      <c r="H16" s="945"/>
      <c r="I16" s="944">
        <v>3</v>
      </c>
      <c r="J16" s="945"/>
      <c r="K16" s="944">
        <v>4</v>
      </c>
      <c r="L16" s="945"/>
      <c r="M16" s="944">
        <v>5</v>
      </c>
      <c r="N16" s="945"/>
      <c r="O16" s="938">
        <v>6</v>
      </c>
      <c r="P16" s="939"/>
      <c r="Q16" s="616"/>
      <c r="R16" s="615">
        <v>21</v>
      </c>
      <c r="S16" s="944"/>
      <c r="T16" s="945"/>
      <c r="U16" s="944">
        <v>1</v>
      </c>
      <c r="V16" s="945"/>
      <c r="W16" s="944">
        <v>2</v>
      </c>
      <c r="X16" s="945"/>
      <c r="Y16" s="944">
        <v>3</v>
      </c>
      <c r="Z16" s="945"/>
      <c r="AA16" s="944">
        <v>4</v>
      </c>
      <c r="AB16" s="945"/>
      <c r="AC16" s="944">
        <v>5</v>
      </c>
      <c r="AD16" s="945"/>
      <c r="AE16" s="938">
        <v>6</v>
      </c>
      <c r="AF16" s="939"/>
      <c r="AG16" s="518"/>
    </row>
    <row r="17" spans="1:33" s="473" customFormat="1" ht="14.25" customHeight="1">
      <c r="A17" s="517"/>
      <c r="B17" s="618" t="s">
        <v>1120</v>
      </c>
      <c r="C17" s="920" t="s">
        <v>1123</v>
      </c>
      <c r="D17" s="928"/>
      <c r="E17" s="940" t="s">
        <v>1124</v>
      </c>
      <c r="F17" s="941"/>
      <c r="G17" s="940" t="s">
        <v>1125</v>
      </c>
      <c r="H17" s="941"/>
      <c r="I17" s="940" t="s">
        <v>1126</v>
      </c>
      <c r="J17" s="941"/>
      <c r="K17" s="920">
        <v>11</v>
      </c>
      <c r="L17" s="928"/>
      <c r="M17" s="920">
        <v>12</v>
      </c>
      <c r="N17" s="928"/>
      <c r="O17" s="920">
        <v>13</v>
      </c>
      <c r="P17" s="921"/>
      <c r="Q17" s="616"/>
      <c r="R17" s="618" t="s">
        <v>1120</v>
      </c>
      <c r="S17" s="920">
        <v>7</v>
      </c>
      <c r="T17" s="928"/>
      <c r="U17" s="929">
        <v>8</v>
      </c>
      <c r="V17" s="930"/>
      <c r="W17" s="929">
        <v>9</v>
      </c>
      <c r="X17" s="930"/>
      <c r="Y17" s="929">
        <v>10</v>
      </c>
      <c r="Z17" s="930"/>
      <c r="AA17" s="929">
        <v>11</v>
      </c>
      <c r="AB17" s="930"/>
      <c r="AC17" s="929">
        <v>12</v>
      </c>
      <c r="AD17" s="930"/>
      <c r="AE17" s="920">
        <v>13</v>
      </c>
      <c r="AF17" s="921"/>
      <c r="AG17" s="518"/>
    </row>
    <row r="18" spans="1:33" s="473" customFormat="1" ht="14.25" customHeight="1">
      <c r="A18" s="517"/>
      <c r="B18" s="625">
        <v>2</v>
      </c>
      <c r="C18" s="920">
        <v>14</v>
      </c>
      <c r="D18" s="928"/>
      <c r="E18" s="926">
        <v>15</v>
      </c>
      <c r="F18" s="931"/>
      <c r="G18" s="926">
        <v>16</v>
      </c>
      <c r="H18" s="931"/>
      <c r="I18" s="926">
        <v>17</v>
      </c>
      <c r="J18" s="931"/>
      <c r="K18" s="926">
        <v>18</v>
      </c>
      <c r="L18" s="931"/>
      <c r="M18" s="926">
        <v>19</v>
      </c>
      <c r="N18" s="931"/>
      <c r="O18" s="961">
        <v>20</v>
      </c>
      <c r="P18" s="962"/>
      <c r="Q18" s="616"/>
      <c r="R18" s="626">
        <v>8</v>
      </c>
      <c r="S18" s="920">
        <v>14</v>
      </c>
      <c r="T18" s="928"/>
      <c r="U18" s="929">
        <v>15</v>
      </c>
      <c r="V18" s="930"/>
      <c r="W18" s="929">
        <v>16</v>
      </c>
      <c r="X18" s="930"/>
      <c r="Y18" s="929">
        <v>17</v>
      </c>
      <c r="Z18" s="930"/>
      <c r="AA18" s="929">
        <v>18</v>
      </c>
      <c r="AB18" s="930"/>
      <c r="AC18" s="929">
        <v>19</v>
      </c>
      <c r="AD18" s="930"/>
      <c r="AE18" s="960">
        <v>20</v>
      </c>
      <c r="AF18" s="921"/>
      <c r="AG18" s="518"/>
    </row>
    <row r="19" spans="1:33" s="473" customFormat="1" ht="14.25" customHeight="1">
      <c r="A19" s="517"/>
      <c r="B19" s="625" t="s">
        <v>1121</v>
      </c>
      <c r="C19" s="920">
        <v>21</v>
      </c>
      <c r="D19" s="928"/>
      <c r="E19" s="926">
        <v>22</v>
      </c>
      <c r="F19" s="931"/>
      <c r="G19" s="926">
        <v>23</v>
      </c>
      <c r="H19" s="931"/>
      <c r="I19" s="926">
        <v>24</v>
      </c>
      <c r="J19" s="931"/>
      <c r="K19" s="926">
        <v>25</v>
      </c>
      <c r="L19" s="931"/>
      <c r="M19" s="926">
        <v>26</v>
      </c>
      <c r="N19" s="931"/>
      <c r="O19" s="961">
        <v>27</v>
      </c>
      <c r="P19" s="962"/>
      <c r="Q19" s="616"/>
      <c r="R19" s="627" t="s">
        <v>1121</v>
      </c>
      <c r="S19" s="920">
        <v>21</v>
      </c>
      <c r="T19" s="928"/>
      <c r="U19" s="929">
        <v>22</v>
      </c>
      <c r="V19" s="930"/>
      <c r="W19" s="929">
        <v>23</v>
      </c>
      <c r="X19" s="930"/>
      <c r="Y19" s="929">
        <v>24</v>
      </c>
      <c r="Z19" s="930"/>
      <c r="AA19" s="929">
        <v>25</v>
      </c>
      <c r="AB19" s="930"/>
      <c r="AC19" s="929">
        <v>26</v>
      </c>
      <c r="AD19" s="930"/>
      <c r="AE19" s="920">
        <v>27</v>
      </c>
      <c r="AF19" s="921"/>
      <c r="AG19" s="518"/>
    </row>
    <row r="20" spans="1:33" s="473" customFormat="1" ht="14.25" customHeight="1">
      <c r="A20" s="517"/>
      <c r="B20" s="628">
        <v>16</v>
      </c>
      <c r="C20" s="920">
        <v>28</v>
      </c>
      <c r="D20" s="928"/>
      <c r="E20" s="926">
        <v>29</v>
      </c>
      <c r="F20" s="931"/>
      <c r="G20" s="958"/>
      <c r="H20" s="959"/>
      <c r="I20" s="958"/>
      <c r="J20" s="959"/>
      <c r="K20" s="929"/>
      <c r="L20" s="930"/>
      <c r="M20" s="929"/>
      <c r="N20" s="930"/>
      <c r="O20" s="929"/>
      <c r="P20" s="946"/>
      <c r="Q20" s="616"/>
      <c r="R20" s="622">
        <v>23</v>
      </c>
      <c r="S20" s="920">
        <v>28</v>
      </c>
      <c r="T20" s="928"/>
      <c r="U20" s="929">
        <v>29</v>
      </c>
      <c r="V20" s="930"/>
      <c r="W20" s="929">
        <v>30</v>
      </c>
      <c r="X20" s="930"/>
      <c r="Y20" s="929">
        <v>31</v>
      </c>
      <c r="Z20" s="930"/>
      <c r="AA20" s="929"/>
      <c r="AB20" s="930"/>
      <c r="AC20" s="929"/>
      <c r="AD20" s="930"/>
      <c r="AE20" s="929"/>
      <c r="AF20" s="946"/>
      <c r="AG20" s="518"/>
    </row>
    <row r="21" spans="1:33" s="473" customFormat="1" ht="14.25" customHeight="1" thickBot="1">
      <c r="A21" s="517"/>
      <c r="B21" s="618" t="s">
        <v>1122</v>
      </c>
      <c r="C21" s="922"/>
      <c r="D21" s="923"/>
      <c r="E21" s="915"/>
      <c r="F21" s="916"/>
      <c r="G21" s="915"/>
      <c r="H21" s="916"/>
      <c r="I21" s="915"/>
      <c r="J21" s="916"/>
      <c r="K21" s="915"/>
      <c r="L21" s="916"/>
      <c r="M21" s="915"/>
      <c r="N21" s="916"/>
      <c r="O21" s="915"/>
      <c r="P21" s="917"/>
      <c r="Q21" s="629"/>
      <c r="R21" s="630" t="s">
        <v>1122</v>
      </c>
      <c r="S21" s="922"/>
      <c r="T21" s="923"/>
      <c r="U21" s="915"/>
      <c r="V21" s="916"/>
      <c r="W21" s="915"/>
      <c r="X21" s="916"/>
      <c r="Y21" s="915"/>
      <c r="Z21" s="916"/>
      <c r="AA21" s="915"/>
      <c r="AB21" s="916"/>
      <c r="AC21" s="915"/>
      <c r="AD21" s="916"/>
      <c r="AE21" s="915"/>
      <c r="AF21" s="917"/>
      <c r="AG21" s="518"/>
    </row>
    <row r="22" spans="1:33" s="473" customFormat="1" ht="14.25" customHeight="1">
      <c r="A22" s="517"/>
      <c r="B22" s="624">
        <v>21</v>
      </c>
      <c r="C22" s="944"/>
      <c r="D22" s="945"/>
      <c r="E22" s="944"/>
      <c r="F22" s="945"/>
      <c r="G22" s="944">
        <v>1</v>
      </c>
      <c r="H22" s="945"/>
      <c r="I22" s="944">
        <v>2</v>
      </c>
      <c r="J22" s="945"/>
      <c r="K22" s="944">
        <v>3</v>
      </c>
      <c r="L22" s="945"/>
      <c r="M22" s="944">
        <v>4</v>
      </c>
      <c r="N22" s="945"/>
      <c r="O22" s="938">
        <v>5</v>
      </c>
      <c r="P22" s="939"/>
      <c r="Q22" s="616"/>
      <c r="R22" s="631">
        <v>22</v>
      </c>
      <c r="S22" s="936"/>
      <c r="T22" s="943"/>
      <c r="U22" s="944"/>
      <c r="V22" s="945"/>
      <c r="W22" s="936"/>
      <c r="X22" s="937"/>
      <c r="Y22" s="936"/>
      <c r="Z22" s="937"/>
      <c r="AA22" s="936">
        <v>1</v>
      </c>
      <c r="AB22" s="937"/>
      <c r="AC22" s="936">
        <v>2</v>
      </c>
      <c r="AD22" s="937"/>
      <c r="AE22" s="938">
        <v>3</v>
      </c>
      <c r="AF22" s="939"/>
      <c r="AG22" s="518"/>
    </row>
    <row r="23" spans="1:33" s="473" customFormat="1" ht="14.25" customHeight="1">
      <c r="A23" s="517"/>
      <c r="B23" s="618" t="s">
        <v>1120</v>
      </c>
      <c r="C23" s="920">
        <v>6</v>
      </c>
      <c r="D23" s="928"/>
      <c r="E23" s="929">
        <v>7</v>
      </c>
      <c r="F23" s="930"/>
      <c r="G23" s="929">
        <v>8</v>
      </c>
      <c r="H23" s="930"/>
      <c r="I23" s="929">
        <v>9</v>
      </c>
      <c r="J23" s="930"/>
      <c r="K23" s="929">
        <v>10</v>
      </c>
      <c r="L23" s="930"/>
      <c r="M23" s="929">
        <v>11</v>
      </c>
      <c r="N23" s="930"/>
      <c r="O23" s="920">
        <v>12</v>
      </c>
      <c r="P23" s="921"/>
      <c r="Q23" s="616"/>
      <c r="R23" s="618" t="s">
        <v>1120</v>
      </c>
      <c r="S23" s="920">
        <v>4</v>
      </c>
      <c r="T23" s="928"/>
      <c r="U23" s="929">
        <v>5</v>
      </c>
      <c r="V23" s="930"/>
      <c r="W23" s="929">
        <v>6</v>
      </c>
      <c r="X23" s="930"/>
      <c r="Y23" s="929">
        <v>7</v>
      </c>
      <c r="Z23" s="930"/>
      <c r="AA23" s="929">
        <v>8</v>
      </c>
      <c r="AB23" s="930"/>
      <c r="AC23" s="929">
        <v>9</v>
      </c>
      <c r="AD23" s="930"/>
      <c r="AE23" s="920">
        <v>10</v>
      </c>
      <c r="AF23" s="921"/>
      <c r="AG23" s="518"/>
    </row>
    <row r="24" spans="1:33" s="473" customFormat="1" ht="14.25" customHeight="1">
      <c r="A24" s="517"/>
      <c r="B24" s="625">
        <v>3</v>
      </c>
      <c r="C24" s="920">
        <v>13</v>
      </c>
      <c r="D24" s="928"/>
      <c r="E24" s="929">
        <v>14</v>
      </c>
      <c r="F24" s="930"/>
      <c r="G24" s="929">
        <v>15</v>
      </c>
      <c r="H24" s="930"/>
      <c r="I24" s="929">
        <v>16</v>
      </c>
      <c r="J24" s="930"/>
      <c r="K24" s="929">
        <v>17</v>
      </c>
      <c r="L24" s="930"/>
      <c r="M24" s="929">
        <v>18</v>
      </c>
      <c r="N24" s="930"/>
      <c r="O24" s="920">
        <v>19</v>
      </c>
      <c r="P24" s="921"/>
      <c r="Q24" s="616"/>
      <c r="R24" s="620">
        <v>9</v>
      </c>
      <c r="S24" s="929">
        <v>11</v>
      </c>
      <c r="T24" s="930"/>
      <c r="U24" s="929">
        <v>12</v>
      </c>
      <c r="V24" s="930"/>
      <c r="W24" s="929">
        <v>13</v>
      </c>
      <c r="X24" s="930"/>
      <c r="Y24" s="920">
        <v>14</v>
      </c>
      <c r="Z24" s="928"/>
      <c r="AA24" s="940" t="s">
        <v>1127</v>
      </c>
      <c r="AB24" s="941"/>
      <c r="AC24" s="929">
        <v>16</v>
      </c>
      <c r="AD24" s="930"/>
      <c r="AE24" s="929">
        <v>17</v>
      </c>
      <c r="AF24" s="946"/>
      <c r="AG24" s="518"/>
    </row>
    <row r="25" spans="1:33" s="473" customFormat="1" ht="14.25" customHeight="1">
      <c r="A25" s="517"/>
      <c r="B25" s="625" t="s">
        <v>1121</v>
      </c>
      <c r="C25" s="920">
        <v>20</v>
      </c>
      <c r="D25" s="928"/>
      <c r="E25" s="929">
        <v>21</v>
      </c>
      <c r="F25" s="930"/>
      <c r="G25" s="929">
        <v>22</v>
      </c>
      <c r="H25" s="930"/>
      <c r="I25" s="929">
        <v>23</v>
      </c>
      <c r="J25" s="930"/>
      <c r="K25" s="929">
        <v>24</v>
      </c>
      <c r="L25" s="930"/>
      <c r="M25" s="929">
        <v>25</v>
      </c>
      <c r="N25" s="930"/>
      <c r="O25" s="920">
        <v>26</v>
      </c>
      <c r="P25" s="921"/>
      <c r="Q25" s="616"/>
      <c r="R25" s="632" t="s">
        <v>1121</v>
      </c>
      <c r="S25" s="920">
        <v>18</v>
      </c>
      <c r="T25" s="928"/>
      <c r="U25" s="929">
        <v>19</v>
      </c>
      <c r="V25" s="930"/>
      <c r="W25" s="929">
        <v>20</v>
      </c>
      <c r="X25" s="930"/>
      <c r="Y25" s="929">
        <v>21</v>
      </c>
      <c r="Z25" s="930"/>
      <c r="AA25" s="929">
        <v>22</v>
      </c>
      <c r="AB25" s="930"/>
      <c r="AC25" s="929">
        <v>23</v>
      </c>
      <c r="AD25" s="930"/>
      <c r="AE25" s="920">
        <v>24</v>
      </c>
      <c r="AF25" s="921"/>
      <c r="AG25" s="518"/>
    </row>
    <row r="26" spans="1:33" s="473" customFormat="1" ht="14.25" customHeight="1">
      <c r="A26" s="517"/>
      <c r="B26" s="628">
        <v>23</v>
      </c>
      <c r="C26" s="920">
        <v>27</v>
      </c>
      <c r="D26" s="928"/>
      <c r="E26" s="926">
        <v>28</v>
      </c>
      <c r="F26" s="931"/>
      <c r="G26" s="926">
        <v>29</v>
      </c>
      <c r="H26" s="931"/>
      <c r="I26" s="929">
        <v>30</v>
      </c>
      <c r="J26" s="930"/>
      <c r="K26" s="929">
        <v>31</v>
      </c>
      <c r="L26" s="930"/>
      <c r="M26" s="929"/>
      <c r="N26" s="930"/>
      <c r="O26" s="929"/>
      <c r="P26" s="946"/>
      <c r="Q26" s="616"/>
      <c r="R26" s="623">
        <v>22</v>
      </c>
      <c r="S26" s="920">
        <v>25</v>
      </c>
      <c r="T26" s="928"/>
      <c r="U26" s="929">
        <v>26</v>
      </c>
      <c r="V26" s="930"/>
      <c r="W26" s="929">
        <v>27</v>
      </c>
      <c r="X26" s="930"/>
      <c r="Y26" s="929">
        <v>28</v>
      </c>
      <c r="Z26" s="930"/>
      <c r="AA26" s="929">
        <v>29</v>
      </c>
      <c r="AB26" s="930"/>
      <c r="AC26" s="918">
        <v>30</v>
      </c>
      <c r="AD26" s="919"/>
      <c r="AE26" s="929"/>
      <c r="AF26" s="946"/>
      <c r="AG26" s="518"/>
    </row>
    <row r="27" spans="1:33" s="473" customFormat="1" ht="14.25" customHeight="1" thickBot="1">
      <c r="A27" s="517"/>
      <c r="B27" s="618" t="s">
        <v>1122</v>
      </c>
      <c r="C27" s="947"/>
      <c r="D27" s="948"/>
      <c r="E27" s="947"/>
      <c r="F27" s="948"/>
      <c r="G27" s="915"/>
      <c r="H27" s="916"/>
      <c r="I27" s="915"/>
      <c r="J27" s="916"/>
      <c r="K27" s="915"/>
      <c r="L27" s="916"/>
      <c r="M27" s="915"/>
      <c r="N27" s="916"/>
      <c r="O27" s="915"/>
      <c r="P27" s="917"/>
      <c r="Q27" s="629"/>
      <c r="R27" s="618" t="s">
        <v>1122</v>
      </c>
      <c r="S27" s="915"/>
      <c r="T27" s="916"/>
      <c r="U27" s="915"/>
      <c r="V27" s="916"/>
      <c r="W27" s="915"/>
      <c r="X27" s="916"/>
      <c r="Y27" s="915"/>
      <c r="Z27" s="916"/>
      <c r="AA27" s="915"/>
      <c r="AB27" s="916"/>
      <c r="AC27" s="915"/>
      <c r="AD27" s="916"/>
      <c r="AE27" s="915"/>
      <c r="AF27" s="917"/>
      <c r="AG27" s="518"/>
    </row>
    <row r="28" spans="1:33" s="473" customFormat="1" ht="14.25" customHeight="1">
      <c r="A28" s="517"/>
      <c r="B28" s="624">
        <v>22</v>
      </c>
      <c r="C28" s="956"/>
      <c r="D28" s="957"/>
      <c r="E28" s="944"/>
      <c r="F28" s="945"/>
      <c r="G28" s="936"/>
      <c r="H28" s="937"/>
      <c r="I28" s="936"/>
      <c r="J28" s="937"/>
      <c r="K28" s="936"/>
      <c r="L28" s="937"/>
      <c r="M28" s="936">
        <v>1</v>
      </c>
      <c r="N28" s="937"/>
      <c r="O28" s="920">
        <v>2</v>
      </c>
      <c r="P28" s="921"/>
      <c r="Q28" s="616"/>
      <c r="R28" s="617">
        <v>19</v>
      </c>
      <c r="S28" s="926"/>
      <c r="T28" s="931"/>
      <c r="U28" s="926"/>
      <c r="V28" s="931"/>
      <c r="W28" s="926"/>
      <c r="X28" s="931"/>
      <c r="Y28" s="926"/>
      <c r="Z28" s="931"/>
      <c r="AA28" s="944"/>
      <c r="AB28" s="945"/>
      <c r="AC28" s="944"/>
      <c r="AD28" s="945"/>
      <c r="AE28" s="951" t="s">
        <v>1128</v>
      </c>
      <c r="AF28" s="952"/>
      <c r="AG28" s="518"/>
    </row>
    <row r="29" spans="1:33" s="473" customFormat="1" ht="14.25" customHeight="1">
      <c r="A29" s="517"/>
      <c r="B29" s="618" t="s">
        <v>1120</v>
      </c>
      <c r="C29" s="920">
        <v>3</v>
      </c>
      <c r="D29" s="928"/>
      <c r="E29" s="940" t="s">
        <v>1129</v>
      </c>
      <c r="F29" s="941"/>
      <c r="G29" s="929">
        <v>5</v>
      </c>
      <c r="H29" s="930"/>
      <c r="I29" s="929">
        <v>6</v>
      </c>
      <c r="J29" s="930"/>
      <c r="K29" s="929">
        <v>7</v>
      </c>
      <c r="L29" s="930"/>
      <c r="M29" s="929">
        <v>8</v>
      </c>
      <c r="N29" s="930"/>
      <c r="O29" s="920">
        <v>9</v>
      </c>
      <c r="P29" s="921"/>
      <c r="Q29" s="616"/>
      <c r="R29" s="618" t="s">
        <v>1120</v>
      </c>
      <c r="S29" s="940" t="s">
        <v>1130</v>
      </c>
      <c r="T29" s="941"/>
      <c r="U29" s="940" t="s">
        <v>1131</v>
      </c>
      <c r="V29" s="941"/>
      <c r="W29" s="920">
        <v>4</v>
      </c>
      <c r="X29" s="928"/>
      <c r="Y29" s="954">
        <v>5</v>
      </c>
      <c r="Z29" s="955"/>
      <c r="AA29" s="954">
        <v>6</v>
      </c>
      <c r="AB29" s="955"/>
      <c r="AC29" s="954">
        <v>7</v>
      </c>
      <c r="AD29" s="955"/>
      <c r="AE29" s="920">
        <v>8</v>
      </c>
      <c r="AF29" s="921"/>
      <c r="AG29" s="518"/>
    </row>
    <row r="30" spans="1:33" s="473" customFormat="1" ht="14.25" customHeight="1">
      <c r="A30" s="517"/>
      <c r="B30" s="625">
        <v>4</v>
      </c>
      <c r="C30" s="920">
        <v>10</v>
      </c>
      <c r="D30" s="928"/>
      <c r="E30" s="929">
        <v>11</v>
      </c>
      <c r="F30" s="930"/>
      <c r="G30" s="929">
        <v>12</v>
      </c>
      <c r="H30" s="930"/>
      <c r="I30" s="929">
        <v>13</v>
      </c>
      <c r="J30" s="930"/>
      <c r="K30" s="929">
        <v>14</v>
      </c>
      <c r="L30" s="930"/>
      <c r="M30" s="929">
        <v>15</v>
      </c>
      <c r="N30" s="930"/>
      <c r="O30" s="920">
        <v>16</v>
      </c>
      <c r="P30" s="921"/>
      <c r="Q30" s="616"/>
      <c r="R30" s="620">
        <v>10</v>
      </c>
      <c r="S30" s="920">
        <v>9</v>
      </c>
      <c r="T30" s="928"/>
      <c r="U30" s="929">
        <v>10</v>
      </c>
      <c r="V30" s="930"/>
      <c r="W30" s="929">
        <v>11</v>
      </c>
      <c r="X30" s="930"/>
      <c r="Y30" s="929">
        <v>12</v>
      </c>
      <c r="Z30" s="930"/>
      <c r="AA30" s="929">
        <v>13</v>
      </c>
      <c r="AB30" s="930"/>
      <c r="AC30" s="929">
        <v>14</v>
      </c>
      <c r="AD30" s="930"/>
      <c r="AE30" s="920">
        <v>15</v>
      </c>
      <c r="AF30" s="921"/>
      <c r="AG30" s="518"/>
    </row>
    <row r="31" spans="1:33" s="473" customFormat="1" ht="14.25" customHeight="1">
      <c r="A31" s="517"/>
      <c r="B31" s="625" t="s">
        <v>1121</v>
      </c>
      <c r="C31" s="920">
        <v>17</v>
      </c>
      <c r="D31" s="928"/>
      <c r="E31" s="929">
        <v>18</v>
      </c>
      <c r="F31" s="930"/>
      <c r="G31" s="929">
        <v>19</v>
      </c>
      <c r="H31" s="930"/>
      <c r="I31" s="929">
        <v>20</v>
      </c>
      <c r="J31" s="930"/>
      <c r="K31" s="929">
        <v>21</v>
      </c>
      <c r="L31" s="930"/>
      <c r="M31" s="929">
        <v>22</v>
      </c>
      <c r="N31" s="930"/>
      <c r="O31" s="920">
        <v>23</v>
      </c>
      <c r="P31" s="921"/>
      <c r="Q31" s="616"/>
      <c r="R31" s="632" t="s">
        <v>1121</v>
      </c>
      <c r="S31" s="920">
        <v>16</v>
      </c>
      <c r="T31" s="928"/>
      <c r="U31" s="929">
        <v>17</v>
      </c>
      <c r="V31" s="930"/>
      <c r="W31" s="929">
        <v>18</v>
      </c>
      <c r="X31" s="930"/>
      <c r="Y31" s="929">
        <v>19</v>
      </c>
      <c r="Z31" s="930"/>
      <c r="AA31" s="929">
        <v>20</v>
      </c>
      <c r="AB31" s="930"/>
      <c r="AC31" s="929">
        <v>21</v>
      </c>
      <c r="AD31" s="930"/>
      <c r="AE31" s="920">
        <v>22</v>
      </c>
      <c r="AF31" s="921"/>
      <c r="AG31" s="518"/>
    </row>
    <row r="32" spans="1:33" s="473" customFormat="1" ht="14.25" customHeight="1">
      <c r="A32" s="517"/>
      <c r="B32" s="628">
        <v>20</v>
      </c>
      <c r="C32" s="920">
        <v>24</v>
      </c>
      <c r="D32" s="928"/>
      <c r="E32" s="929">
        <v>25</v>
      </c>
      <c r="F32" s="930"/>
      <c r="G32" s="929">
        <v>26</v>
      </c>
      <c r="H32" s="930"/>
      <c r="I32" s="929">
        <v>27</v>
      </c>
      <c r="J32" s="930"/>
      <c r="K32" s="929">
        <v>28</v>
      </c>
      <c r="L32" s="930"/>
      <c r="M32" s="953">
        <v>29</v>
      </c>
      <c r="N32" s="930"/>
      <c r="O32" s="920">
        <v>30</v>
      </c>
      <c r="P32" s="921"/>
      <c r="Q32" s="633"/>
      <c r="R32" s="623">
        <v>16</v>
      </c>
      <c r="S32" s="920">
        <v>23</v>
      </c>
      <c r="T32" s="928"/>
      <c r="U32" s="929">
        <v>24</v>
      </c>
      <c r="V32" s="930"/>
      <c r="W32" s="929">
        <v>25</v>
      </c>
      <c r="X32" s="930"/>
      <c r="Y32" s="929">
        <v>26</v>
      </c>
      <c r="Z32" s="930"/>
      <c r="AA32" s="929">
        <v>27</v>
      </c>
      <c r="AB32" s="930"/>
      <c r="AC32" s="929">
        <v>28</v>
      </c>
      <c r="AD32" s="930"/>
      <c r="AE32" s="920">
        <v>29</v>
      </c>
      <c r="AF32" s="921"/>
      <c r="AG32" s="518"/>
    </row>
    <row r="33" spans="1:33" s="473" customFormat="1" ht="14.25" customHeight="1" thickBot="1">
      <c r="A33" s="517"/>
      <c r="B33" s="618" t="s">
        <v>1122</v>
      </c>
      <c r="C33" s="947"/>
      <c r="D33" s="948"/>
      <c r="E33" s="915"/>
      <c r="F33" s="916"/>
      <c r="G33" s="915"/>
      <c r="H33" s="916"/>
      <c r="I33" s="915"/>
      <c r="J33" s="916"/>
      <c r="K33" s="915"/>
      <c r="L33" s="916"/>
      <c r="M33" s="915"/>
      <c r="N33" s="916"/>
      <c r="O33" s="915"/>
      <c r="P33" s="917"/>
      <c r="Q33" s="629"/>
      <c r="R33" s="618" t="s">
        <v>1122</v>
      </c>
      <c r="S33" s="913">
        <v>30</v>
      </c>
      <c r="T33" s="914"/>
      <c r="U33" s="842">
        <v>31</v>
      </c>
      <c r="V33" s="843"/>
      <c r="W33" s="842"/>
      <c r="X33" s="843"/>
      <c r="Y33" s="842"/>
      <c r="Z33" s="843"/>
      <c r="AA33" s="842"/>
      <c r="AB33" s="843"/>
      <c r="AC33" s="842"/>
      <c r="AD33" s="843"/>
      <c r="AE33" s="842"/>
      <c r="AF33" s="844"/>
      <c r="AG33" s="518"/>
    </row>
    <row r="34" spans="1:33" s="473" customFormat="1" ht="14.25" customHeight="1">
      <c r="A34" s="517"/>
      <c r="B34" s="624">
        <v>19</v>
      </c>
      <c r="C34" s="951" t="s">
        <v>1132</v>
      </c>
      <c r="D34" s="952"/>
      <c r="E34" s="920">
        <v>2</v>
      </c>
      <c r="F34" s="928"/>
      <c r="G34" s="944">
        <v>3</v>
      </c>
      <c r="H34" s="945"/>
      <c r="I34" s="944">
        <v>4</v>
      </c>
      <c r="J34" s="945"/>
      <c r="K34" s="944">
        <v>5</v>
      </c>
      <c r="L34" s="945"/>
      <c r="M34" s="936">
        <v>6</v>
      </c>
      <c r="N34" s="937"/>
      <c r="O34" s="949">
        <v>7</v>
      </c>
      <c r="P34" s="950"/>
      <c r="Q34" s="616"/>
      <c r="R34" s="617">
        <v>22</v>
      </c>
      <c r="S34" s="944"/>
      <c r="T34" s="945"/>
      <c r="U34" s="944"/>
      <c r="V34" s="945"/>
      <c r="W34" s="944">
        <v>1</v>
      </c>
      <c r="X34" s="945"/>
      <c r="Y34" s="944">
        <v>2</v>
      </c>
      <c r="Z34" s="945"/>
      <c r="AA34" s="944">
        <v>3</v>
      </c>
      <c r="AB34" s="945"/>
      <c r="AC34" s="944">
        <v>4</v>
      </c>
      <c r="AD34" s="945"/>
      <c r="AE34" s="938">
        <v>5</v>
      </c>
      <c r="AF34" s="939"/>
      <c r="AG34" s="518"/>
    </row>
    <row r="35" spans="1:33" s="473" customFormat="1" ht="14.25" customHeight="1">
      <c r="A35" s="517"/>
      <c r="B35" s="618" t="s">
        <v>1120</v>
      </c>
      <c r="C35" s="920">
        <v>8</v>
      </c>
      <c r="D35" s="928"/>
      <c r="E35" s="929">
        <v>9</v>
      </c>
      <c r="F35" s="930"/>
      <c r="G35" s="929">
        <v>10</v>
      </c>
      <c r="H35" s="930"/>
      <c r="I35" s="929">
        <v>11</v>
      </c>
      <c r="J35" s="930"/>
      <c r="K35" s="929">
        <v>12</v>
      </c>
      <c r="L35" s="930"/>
      <c r="M35" s="929">
        <v>13</v>
      </c>
      <c r="N35" s="930"/>
      <c r="O35" s="920">
        <v>14</v>
      </c>
      <c r="P35" s="921"/>
      <c r="Q35" s="616"/>
      <c r="R35" s="618" t="s">
        <v>1120</v>
      </c>
      <c r="S35" s="920">
        <v>6</v>
      </c>
      <c r="T35" s="928"/>
      <c r="U35" s="929">
        <v>7</v>
      </c>
      <c r="V35" s="930"/>
      <c r="W35" s="929">
        <v>8</v>
      </c>
      <c r="X35" s="930"/>
      <c r="Y35" s="929">
        <v>9</v>
      </c>
      <c r="Z35" s="930"/>
      <c r="AA35" s="929">
        <v>10</v>
      </c>
      <c r="AB35" s="930"/>
      <c r="AC35" s="929">
        <v>11</v>
      </c>
      <c r="AD35" s="930"/>
      <c r="AE35" s="920">
        <v>12</v>
      </c>
      <c r="AF35" s="921"/>
      <c r="AG35" s="518"/>
    </row>
    <row r="36" spans="1:33" s="473" customFormat="1" ht="14.25" customHeight="1">
      <c r="A36" s="517"/>
      <c r="B36" s="625">
        <v>5</v>
      </c>
      <c r="C36" s="920">
        <v>15</v>
      </c>
      <c r="D36" s="928"/>
      <c r="E36" s="929">
        <v>16</v>
      </c>
      <c r="F36" s="930"/>
      <c r="G36" s="929">
        <v>17</v>
      </c>
      <c r="H36" s="930"/>
      <c r="I36" s="929">
        <v>18</v>
      </c>
      <c r="J36" s="930"/>
      <c r="K36" s="929">
        <v>19</v>
      </c>
      <c r="L36" s="930"/>
      <c r="M36" s="929">
        <v>20</v>
      </c>
      <c r="N36" s="930"/>
      <c r="O36" s="920">
        <v>21</v>
      </c>
      <c r="P36" s="921"/>
      <c r="Q36" s="616"/>
      <c r="R36" s="620">
        <v>11</v>
      </c>
      <c r="S36" s="920">
        <v>13</v>
      </c>
      <c r="T36" s="928"/>
      <c r="U36" s="929">
        <v>14</v>
      </c>
      <c r="V36" s="930"/>
      <c r="W36" s="929">
        <v>15</v>
      </c>
      <c r="X36" s="930"/>
      <c r="Y36" s="929">
        <v>16</v>
      </c>
      <c r="Z36" s="930"/>
      <c r="AA36" s="929">
        <v>17</v>
      </c>
      <c r="AB36" s="930"/>
      <c r="AC36" s="929">
        <v>18</v>
      </c>
      <c r="AD36" s="930"/>
      <c r="AE36" s="920">
        <v>19</v>
      </c>
      <c r="AF36" s="921"/>
      <c r="AG36" s="518"/>
    </row>
    <row r="37" spans="1:33" s="473" customFormat="1" ht="14.25" customHeight="1">
      <c r="A37" s="517"/>
      <c r="B37" s="625" t="s">
        <v>1121</v>
      </c>
      <c r="C37" s="920">
        <v>22</v>
      </c>
      <c r="D37" s="928"/>
      <c r="E37" s="929">
        <v>23</v>
      </c>
      <c r="F37" s="930"/>
      <c r="G37" s="929">
        <v>24</v>
      </c>
      <c r="H37" s="930"/>
      <c r="I37" s="929">
        <v>25</v>
      </c>
      <c r="J37" s="930"/>
      <c r="K37" s="929">
        <v>26</v>
      </c>
      <c r="L37" s="930"/>
      <c r="M37" s="929">
        <v>27</v>
      </c>
      <c r="N37" s="930"/>
      <c r="O37" s="920">
        <v>28</v>
      </c>
      <c r="P37" s="921"/>
      <c r="Q37" s="616"/>
      <c r="R37" s="632" t="s">
        <v>1121</v>
      </c>
      <c r="S37" s="920">
        <v>20</v>
      </c>
      <c r="T37" s="928"/>
      <c r="U37" s="929">
        <v>21</v>
      </c>
      <c r="V37" s="930"/>
      <c r="W37" s="929">
        <v>22</v>
      </c>
      <c r="X37" s="930"/>
      <c r="Y37" s="929">
        <v>23</v>
      </c>
      <c r="Z37" s="930"/>
      <c r="AA37" s="929">
        <v>24</v>
      </c>
      <c r="AB37" s="930"/>
      <c r="AC37" s="929">
        <v>25</v>
      </c>
      <c r="AD37" s="930"/>
      <c r="AE37" s="920">
        <v>26</v>
      </c>
      <c r="AF37" s="921"/>
      <c r="AG37" s="518"/>
    </row>
    <row r="38" spans="1:33" s="473" customFormat="1" ht="14.25" customHeight="1">
      <c r="A38" s="517"/>
      <c r="B38" s="628">
        <v>22</v>
      </c>
      <c r="C38" s="920">
        <v>29</v>
      </c>
      <c r="D38" s="928"/>
      <c r="E38" s="929">
        <v>30</v>
      </c>
      <c r="F38" s="930"/>
      <c r="G38" s="929">
        <v>31</v>
      </c>
      <c r="H38" s="930"/>
      <c r="I38" s="929"/>
      <c r="J38" s="930"/>
      <c r="K38" s="929"/>
      <c r="L38" s="930"/>
      <c r="M38" s="929"/>
      <c r="N38" s="930"/>
      <c r="O38" s="929"/>
      <c r="P38" s="946"/>
      <c r="Q38" s="616"/>
      <c r="R38" s="623">
        <v>22</v>
      </c>
      <c r="S38" s="920">
        <v>27</v>
      </c>
      <c r="T38" s="928"/>
      <c r="U38" s="926">
        <v>28</v>
      </c>
      <c r="V38" s="931"/>
      <c r="W38" s="926">
        <v>29</v>
      </c>
      <c r="X38" s="931"/>
      <c r="Y38" s="926">
        <v>30</v>
      </c>
      <c r="Z38" s="931"/>
      <c r="AA38" s="929"/>
      <c r="AB38" s="930"/>
      <c r="AC38" s="929"/>
      <c r="AD38" s="930"/>
      <c r="AE38" s="929"/>
      <c r="AF38" s="946"/>
      <c r="AG38" s="518"/>
    </row>
    <row r="39" spans="1:33" s="473" customFormat="1" ht="14.25" customHeight="1" thickBot="1">
      <c r="A39" s="517"/>
      <c r="B39" s="618" t="s">
        <v>1122</v>
      </c>
      <c r="C39" s="947"/>
      <c r="D39" s="948"/>
      <c r="E39" s="915"/>
      <c r="F39" s="916"/>
      <c r="G39" s="915"/>
      <c r="H39" s="916"/>
      <c r="I39" s="915"/>
      <c r="J39" s="916"/>
      <c r="K39" s="915"/>
      <c r="L39" s="916"/>
      <c r="M39" s="915"/>
      <c r="N39" s="916"/>
      <c r="O39" s="915"/>
      <c r="P39" s="917"/>
      <c r="Q39" s="629"/>
      <c r="R39" s="618" t="s">
        <v>1122</v>
      </c>
      <c r="S39" s="947"/>
      <c r="T39" s="948"/>
      <c r="U39" s="915"/>
      <c r="V39" s="916"/>
      <c r="W39" s="915"/>
      <c r="X39" s="916"/>
      <c r="Y39" s="915"/>
      <c r="Z39" s="916"/>
      <c r="AA39" s="915"/>
      <c r="AB39" s="916"/>
      <c r="AC39" s="915"/>
      <c r="AD39" s="916"/>
      <c r="AE39" s="915"/>
      <c r="AF39" s="917"/>
      <c r="AG39" s="518"/>
    </row>
    <row r="40" spans="1:33" s="473" customFormat="1" ht="14.25" customHeight="1">
      <c r="A40" s="517"/>
      <c r="B40" s="624">
        <v>22</v>
      </c>
      <c r="C40" s="936"/>
      <c r="D40" s="937"/>
      <c r="E40" s="944"/>
      <c r="F40" s="945"/>
      <c r="G40" s="944"/>
      <c r="H40" s="945"/>
      <c r="I40" s="936">
        <v>1</v>
      </c>
      <c r="J40" s="937"/>
      <c r="K40" s="936">
        <v>2</v>
      </c>
      <c r="L40" s="937"/>
      <c r="M40" s="936">
        <v>3</v>
      </c>
      <c r="N40" s="937"/>
      <c r="O40" s="938">
        <v>4</v>
      </c>
      <c r="P40" s="939"/>
      <c r="Q40" s="616"/>
      <c r="R40" s="624">
        <v>22</v>
      </c>
      <c r="S40" s="936"/>
      <c r="T40" s="943"/>
      <c r="U40" s="944"/>
      <c r="V40" s="945"/>
      <c r="W40" s="936"/>
      <c r="X40" s="937"/>
      <c r="Y40" s="936"/>
      <c r="Z40" s="937"/>
      <c r="AA40" s="936">
        <v>1</v>
      </c>
      <c r="AB40" s="937"/>
      <c r="AC40" s="936">
        <v>2</v>
      </c>
      <c r="AD40" s="937"/>
      <c r="AE40" s="938">
        <v>3</v>
      </c>
      <c r="AF40" s="939"/>
      <c r="AG40" s="518"/>
    </row>
    <row r="41" spans="1:33" s="473" customFormat="1" ht="14.25" customHeight="1">
      <c r="A41" s="517"/>
      <c r="B41" s="618" t="s">
        <v>1120</v>
      </c>
      <c r="C41" s="920">
        <v>5</v>
      </c>
      <c r="D41" s="928"/>
      <c r="E41" s="929">
        <v>6</v>
      </c>
      <c r="F41" s="930"/>
      <c r="G41" s="929">
        <v>7</v>
      </c>
      <c r="H41" s="930"/>
      <c r="I41" s="920">
        <v>8</v>
      </c>
      <c r="J41" s="928"/>
      <c r="K41" s="940" t="s">
        <v>1133</v>
      </c>
      <c r="L41" s="941"/>
      <c r="M41" s="929">
        <v>10</v>
      </c>
      <c r="N41" s="930"/>
      <c r="O41" s="932">
        <v>11</v>
      </c>
      <c r="P41" s="942"/>
      <c r="Q41" s="616"/>
      <c r="R41" s="618" t="s">
        <v>1120</v>
      </c>
      <c r="S41" s="920">
        <v>4</v>
      </c>
      <c r="T41" s="928"/>
      <c r="U41" s="929">
        <v>5</v>
      </c>
      <c r="V41" s="930"/>
      <c r="W41" s="929">
        <v>6</v>
      </c>
      <c r="X41" s="930"/>
      <c r="Y41" s="929">
        <v>7</v>
      </c>
      <c r="Z41" s="930"/>
      <c r="AA41" s="929">
        <v>8</v>
      </c>
      <c r="AB41" s="930"/>
      <c r="AC41" s="929">
        <v>9</v>
      </c>
      <c r="AD41" s="930"/>
      <c r="AE41" s="920">
        <v>10</v>
      </c>
      <c r="AF41" s="921"/>
      <c r="AG41" s="518"/>
    </row>
    <row r="42" spans="1:33" s="473" customFormat="1" ht="14.25" customHeight="1">
      <c r="A42" s="517"/>
      <c r="B42" s="625">
        <v>6</v>
      </c>
      <c r="C42" s="920">
        <v>12</v>
      </c>
      <c r="D42" s="928"/>
      <c r="E42" s="929">
        <v>13</v>
      </c>
      <c r="F42" s="930"/>
      <c r="G42" s="929">
        <v>14</v>
      </c>
      <c r="H42" s="930"/>
      <c r="I42" s="929">
        <v>15</v>
      </c>
      <c r="J42" s="930"/>
      <c r="K42" s="929">
        <v>16</v>
      </c>
      <c r="L42" s="930"/>
      <c r="M42" s="929">
        <v>17</v>
      </c>
      <c r="N42" s="930"/>
      <c r="O42" s="934">
        <v>18</v>
      </c>
      <c r="P42" s="935"/>
      <c r="Q42" s="616"/>
      <c r="R42" s="634">
        <v>12</v>
      </c>
      <c r="S42" s="920">
        <v>11</v>
      </c>
      <c r="T42" s="928"/>
      <c r="U42" s="929">
        <v>12</v>
      </c>
      <c r="V42" s="930"/>
      <c r="W42" s="929">
        <v>13</v>
      </c>
      <c r="X42" s="930"/>
      <c r="Y42" s="929">
        <v>14</v>
      </c>
      <c r="Z42" s="930"/>
      <c r="AA42" s="929">
        <v>15</v>
      </c>
      <c r="AB42" s="930"/>
      <c r="AC42" s="929">
        <v>16</v>
      </c>
      <c r="AD42" s="930"/>
      <c r="AE42" s="920">
        <v>17</v>
      </c>
      <c r="AF42" s="921"/>
      <c r="AG42" s="518"/>
    </row>
    <row r="43" spans="1:33" s="473" customFormat="1" ht="14.25" customHeight="1">
      <c r="A43" s="517"/>
      <c r="B43" s="625" t="s">
        <v>1121</v>
      </c>
      <c r="C43" s="920">
        <v>19</v>
      </c>
      <c r="D43" s="928"/>
      <c r="E43" s="929">
        <v>20</v>
      </c>
      <c r="F43" s="930"/>
      <c r="G43" s="929">
        <v>21</v>
      </c>
      <c r="H43" s="930"/>
      <c r="I43" s="929">
        <v>22</v>
      </c>
      <c r="J43" s="930"/>
      <c r="K43" s="929">
        <v>23</v>
      </c>
      <c r="L43" s="930"/>
      <c r="M43" s="929">
        <v>24</v>
      </c>
      <c r="N43" s="930"/>
      <c r="O43" s="920">
        <v>25</v>
      </c>
      <c r="P43" s="921"/>
      <c r="Q43" s="616"/>
      <c r="R43" s="627" t="s">
        <v>1121</v>
      </c>
      <c r="S43" s="920">
        <v>18</v>
      </c>
      <c r="T43" s="928"/>
      <c r="U43" s="929">
        <v>19</v>
      </c>
      <c r="V43" s="930"/>
      <c r="W43" s="929">
        <v>20</v>
      </c>
      <c r="X43" s="930"/>
      <c r="Y43" s="929">
        <v>21</v>
      </c>
      <c r="Z43" s="930"/>
      <c r="AA43" s="929">
        <v>22</v>
      </c>
      <c r="AB43" s="930"/>
      <c r="AC43" s="932">
        <v>23</v>
      </c>
      <c r="AD43" s="933"/>
      <c r="AE43" s="920">
        <v>24</v>
      </c>
      <c r="AF43" s="921"/>
      <c r="AG43" s="518"/>
    </row>
    <row r="44" spans="1:33" s="473" customFormat="1" ht="14.25" customHeight="1">
      <c r="A44" s="517"/>
      <c r="B44" s="628">
        <v>21</v>
      </c>
      <c r="C44" s="920">
        <v>26</v>
      </c>
      <c r="D44" s="928"/>
      <c r="E44" s="926">
        <v>27</v>
      </c>
      <c r="F44" s="931"/>
      <c r="G44" s="926">
        <v>28</v>
      </c>
      <c r="H44" s="931"/>
      <c r="I44" s="926">
        <v>29</v>
      </c>
      <c r="J44" s="931"/>
      <c r="K44" s="926">
        <v>30</v>
      </c>
      <c r="L44" s="931"/>
      <c r="M44" s="926"/>
      <c r="N44" s="931"/>
      <c r="O44" s="926"/>
      <c r="P44" s="927"/>
      <c r="Q44" s="616"/>
      <c r="R44" s="635">
        <v>22</v>
      </c>
      <c r="S44" s="920">
        <v>25</v>
      </c>
      <c r="T44" s="928"/>
      <c r="U44" s="929">
        <v>26</v>
      </c>
      <c r="V44" s="930"/>
      <c r="W44" s="929">
        <v>27</v>
      </c>
      <c r="X44" s="930"/>
      <c r="Y44" s="929">
        <v>28</v>
      </c>
      <c r="Z44" s="930"/>
      <c r="AA44" s="929">
        <v>29</v>
      </c>
      <c r="AB44" s="930"/>
      <c r="AC44" s="918">
        <v>30</v>
      </c>
      <c r="AD44" s="919"/>
      <c r="AE44" s="920">
        <v>31</v>
      </c>
      <c r="AF44" s="921"/>
      <c r="AG44" s="518"/>
    </row>
    <row r="45" spans="1:33" s="473" customFormat="1" ht="14.25" customHeight="1" thickBot="1">
      <c r="A45" s="517"/>
      <c r="B45" s="630" t="s">
        <v>1122</v>
      </c>
      <c r="C45" s="922"/>
      <c r="D45" s="923"/>
      <c r="E45" s="915"/>
      <c r="F45" s="916"/>
      <c r="G45" s="915"/>
      <c r="H45" s="916"/>
      <c r="I45" s="915"/>
      <c r="J45" s="916"/>
      <c r="K45" s="915"/>
      <c r="L45" s="916"/>
      <c r="M45" s="915"/>
      <c r="N45" s="916"/>
      <c r="O45" s="915"/>
      <c r="P45" s="917"/>
      <c r="Q45" s="629"/>
      <c r="R45" s="630" t="s">
        <v>1122</v>
      </c>
      <c r="S45" s="924" t="s">
        <v>1119</v>
      </c>
      <c r="T45" s="925"/>
      <c r="U45" s="913">
        <v>2</v>
      </c>
      <c r="V45" s="914"/>
      <c r="W45" s="915">
        <v>3</v>
      </c>
      <c r="X45" s="916"/>
      <c r="Y45" s="915"/>
      <c r="Z45" s="916"/>
      <c r="AA45" s="915"/>
      <c r="AB45" s="916"/>
      <c r="AC45" s="915"/>
      <c r="AD45" s="916"/>
      <c r="AE45" s="915"/>
      <c r="AF45" s="917"/>
      <c r="AG45" s="518"/>
    </row>
    <row r="46" spans="1:33" s="467" customFormat="1" ht="7.5" customHeight="1" thickBot="1">
      <c r="A46" s="530"/>
      <c r="B46" s="468"/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  <c r="P46" s="531"/>
      <c r="Q46" s="531"/>
      <c r="R46" s="531"/>
      <c r="S46" s="468"/>
      <c r="T46" s="468"/>
      <c r="U46" s="468"/>
      <c r="V46" s="468"/>
      <c r="W46" s="468"/>
      <c r="X46" s="468"/>
      <c r="Y46" s="468"/>
      <c r="Z46" s="468"/>
      <c r="AA46" s="468"/>
      <c r="AB46" s="468"/>
      <c r="AC46" s="468"/>
      <c r="AD46" s="468"/>
      <c r="AE46" s="468"/>
      <c r="AF46" s="468"/>
      <c r="AG46" s="532"/>
    </row>
    <row r="47" spans="1:33" s="467" customFormat="1" ht="15.75" customHeight="1" thickBot="1">
      <c r="A47" s="530"/>
      <c r="B47" s="789" t="s">
        <v>392</v>
      </c>
      <c r="C47" s="790"/>
      <c r="D47" s="791"/>
      <c r="E47" s="534">
        <v>1</v>
      </c>
      <c r="F47" s="534">
        <v>2</v>
      </c>
      <c r="G47" s="534">
        <v>3</v>
      </c>
      <c r="H47" s="534">
        <v>4</v>
      </c>
      <c r="I47" s="534">
        <v>5</v>
      </c>
      <c r="J47" s="534">
        <v>6</v>
      </c>
      <c r="K47" s="605">
        <v>7</v>
      </c>
      <c r="L47" s="534">
        <v>8</v>
      </c>
      <c r="M47" s="534">
        <v>9</v>
      </c>
      <c r="N47" s="534">
        <v>10</v>
      </c>
      <c r="O47" s="534">
        <v>11</v>
      </c>
      <c r="P47" s="534">
        <v>12</v>
      </c>
      <c r="Q47" s="534" t="s">
        <v>393</v>
      </c>
      <c r="R47" s="605" t="s">
        <v>394</v>
      </c>
      <c r="S47" s="792" t="s">
        <v>1134</v>
      </c>
      <c r="T47" s="790"/>
      <c r="U47" s="793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32"/>
    </row>
    <row r="48" spans="1:33" s="467" customFormat="1" ht="15.75" customHeight="1" thickTop="1">
      <c r="A48" s="530"/>
      <c r="B48" s="794" t="s">
        <v>1135</v>
      </c>
      <c r="C48" s="795"/>
      <c r="D48" s="796"/>
      <c r="E48" s="636">
        <v>20</v>
      </c>
      <c r="F48" s="636">
        <v>19</v>
      </c>
      <c r="G48" s="636">
        <v>21</v>
      </c>
      <c r="H48" s="636">
        <v>21</v>
      </c>
      <c r="I48" s="636">
        <v>21</v>
      </c>
      <c r="J48" s="636">
        <v>20</v>
      </c>
      <c r="K48" s="636">
        <v>23</v>
      </c>
      <c r="L48" s="636">
        <v>20</v>
      </c>
      <c r="M48" s="636">
        <v>22</v>
      </c>
      <c r="N48" s="636">
        <v>20</v>
      </c>
      <c r="O48" s="636">
        <v>20</v>
      </c>
      <c r="P48" s="636">
        <v>23</v>
      </c>
      <c r="Q48" s="636">
        <f t="shared" ref="Q48:Q56" si="0">SUM(E48:P48)</f>
        <v>250</v>
      </c>
      <c r="R48" s="637">
        <v>8</v>
      </c>
      <c r="S48" s="797">
        <f>R48*Q48</f>
        <v>2000</v>
      </c>
      <c r="T48" s="798"/>
      <c r="U48" s="799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32"/>
    </row>
    <row r="49" spans="1:34" s="467" customFormat="1" ht="15.75" customHeight="1">
      <c r="A49" s="530"/>
      <c r="B49" s="800" t="s">
        <v>1082</v>
      </c>
      <c r="C49" s="801"/>
      <c r="D49" s="802"/>
      <c r="E49" s="638">
        <v>21</v>
      </c>
      <c r="F49" s="638">
        <v>17</v>
      </c>
      <c r="G49" s="638">
        <v>22</v>
      </c>
      <c r="H49" s="638">
        <v>21</v>
      </c>
      <c r="I49" s="638">
        <v>20</v>
      </c>
      <c r="J49" s="638">
        <v>21</v>
      </c>
      <c r="K49" s="638">
        <v>23</v>
      </c>
      <c r="L49" s="638">
        <v>21</v>
      </c>
      <c r="M49" s="638">
        <v>20</v>
      </c>
      <c r="N49" s="638">
        <v>19</v>
      </c>
      <c r="O49" s="638">
        <v>21</v>
      </c>
      <c r="P49" s="638">
        <v>23</v>
      </c>
      <c r="Q49" s="638">
        <f t="shared" si="0"/>
        <v>249</v>
      </c>
      <c r="R49" s="639">
        <v>8</v>
      </c>
      <c r="S49" s="803">
        <f>R49*Q49</f>
        <v>1992</v>
      </c>
      <c r="T49" s="804"/>
      <c r="U49" s="805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32"/>
    </row>
    <row r="50" spans="1:34" s="467" customFormat="1" ht="15.75" customHeight="1">
      <c r="A50" s="530"/>
      <c r="B50" s="778" t="s">
        <v>1136</v>
      </c>
      <c r="C50" s="779"/>
      <c r="D50" s="780"/>
      <c r="E50" s="640">
        <f>B14</f>
        <v>22</v>
      </c>
      <c r="F50" s="640">
        <f>B20</f>
        <v>16</v>
      </c>
      <c r="G50" s="640">
        <f>B26</f>
        <v>23</v>
      </c>
      <c r="H50" s="640">
        <f>B32</f>
        <v>20</v>
      </c>
      <c r="I50" s="640">
        <f>B38</f>
        <v>22</v>
      </c>
      <c r="J50" s="640">
        <f>B44</f>
        <v>21</v>
      </c>
      <c r="K50" s="640">
        <f>R14</f>
        <v>21</v>
      </c>
      <c r="L50" s="640">
        <f>R20</f>
        <v>23</v>
      </c>
      <c r="M50" s="640">
        <f>R26</f>
        <v>22</v>
      </c>
      <c r="N50" s="640">
        <f>R32</f>
        <v>16</v>
      </c>
      <c r="O50" s="640">
        <f>R38</f>
        <v>22</v>
      </c>
      <c r="P50" s="640">
        <f>R44</f>
        <v>22</v>
      </c>
      <c r="Q50" s="640">
        <f t="shared" si="0"/>
        <v>250</v>
      </c>
      <c r="R50" s="641">
        <v>8</v>
      </c>
      <c r="S50" s="781">
        <f>R50*Q50</f>
        <v>2000</v>
      </c>
      <c r="T50" s="782"/>
      <c r="U50" s="783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32"/>
    </row>
    <row r="51" spans="1:34" s="467" customFormat="1" ht="15.75" customHeight="1">
      <c r="A51" s="530"/>
      <c r="B51" s="773" t="s">
        <v>1137</v>
      </c>
      <c r="C51" s="774"/>
      <c r="D51" s="775"/>
      <c r="E51" s="636">
        <f t="shared" ref="E51:P53" si="1">E54-E48</f>
        <v>11</v>
      </c>
      <c r="F51" s="636">
        <f t="shared" si="1"/>
        <v>9</v>
      </c>
      <c r="G51" s="636">
        <f t="shared" si="1"/>
        <v>10</v>
      </c>
      <c r="H51" s="636">
        <f t="shared" si="1"/>
        <v>9</v>
      </c>
      <c r="I51" s="636">
        <f t="shared" si="1"/>
        <v>10</v>
      </c>
      <c r="J51" s="636">
        <f t="shared" si="1"/>
        <v>10</v>
      </c>
      <c r="K51" s="636">
        <f t="shared" si="1"/>
        <v>8</v>
      </c>
      <c r="L51" s="636">
        <f t="shared" si="1"/>
        <v>11</v>
      </c>
      <c r="M51" s="636">
        <f t="shared" si="1"/>
        <v>8</v>
      </c>
      <c r="N51" s="636">
        <f t="shared" si="1"/>
        <v>11</v>
      </c>
      <c r="O51" s="636">
        <f t="shared" si="1"/>
        <v>10</v>
      </c>
      <c r="P51" s="636">
        <f t="shared" si="1"/>
        <v>8</v>
      </c>
      <c r="Q51" s="636">
        <f t="shared" si="0"/>
        <v>115</v>
      </c>
      <c r="R51" s="642" t="s">
        <v>1138</v>
      </c>
      <c r="S51" s="776" t="s">
        <v>1138</v>
      </c>
      <c r="T51" s="774"/>
      <c r="U51" s="777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32"/>
    </row>
    <row r="52" spans="1:34" s="467" customFormat="1" ht="15.75" customHeight="1">
      <c r="A52" s="649"/>
      <c r="B52" s="784" t="s">
        <v>1139</v>
      </c>
      <c r="C52" s="785"/>
      <c r="D52" s="786"/>
      <c r="E52" s="638">
        <f t="shared" si="1"/>
        <v>10</v>
      </c>
      <c r="F52" s="638">
        <f t="shared" si="1"/>
        <v>11</v>
      </c>
      <c r="G52" s="638">
        <f t="shared" si="1"/>
        <v>9</v>
      </c>
      <c r="H52" s="638">
        <f t="shared" si="1"/>
        <v>9</v>
      </c>
      <c r="I52" s="638">
        <f t="shared" si="1"/>
        <v>11</v>
      </c>
      <c r="J52" s="638">
        <f t="shared" si="1"/>
        <v>9</v>
      </c>
      <c r="K52" s="638">
        <f t="shared" si="1"/>
        <v>8</v>
      </c>
      <c r="L52" s="638">
        <f t="shared" si="1"/>
        <v>10</v>
      </c>
      <c r="M52" s="638">
        <f t="shared" si="1"/>
        <v>10</v>
      </c>
      <c r="N52" s="638">
        <f t="shared" si="1"/>
        <v>12</v>
      </c>
      <c r="O52" s="638">
        <f t="shared" si="1"/>
        <v>9</v>
      </c>
      <c r="P52" s="638">
        <f t="shared" si="1"/>
        <v>8</v>
      </c>
      <c r="Q52" s="638">
        <f t="shared" si="0"/>
        <v>116</v>
      </c>
      <c r="R52" s="643" t="s">
        <v>1138</v>
      </c>
      <c r="S52" s="787" t="s">
        <v>1138</v>
      </c>
      <c r="T52" s="785"/>
      <c r="U52" s="788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32"/>
      <c r="AH52" s="650"/>
    </row>
    <row r="53" spans="1:34" s="467" customFormat="1" ht="15.75" customHeight="1">
      <c r="A53" s="649"/>
      <c r="B53" s="768" t="s">
        <v>1140</v>
      </c>
      <c r="C53" s="769"/>
      <c r="D53" s="770"/>
      <c r="E53" s="641">
        <f t="shared" si="1"/>
        <v>9</v>
      </c>
      <c r="F53" s="641">
        <f t="shared" si="1"/>
        <v>13</v>
      </c>
      <c r="G53" s="641">
        <f t="shared" si="1"/>
        <v>8</v>
      </c>
      <c r="H53" s="641">
        <f t="shared" si="1"/>
        <v>10</v>
      </c>
      <c r="I53" s="641">
        <f t="shared" si="1"/>
        <v>9</v>
      </c>
      <c r="J53" s="641">
        <f t="shared" si="1"/>
        <v>9</v>
      </c>
      <c r="K53" s="641">
        <f t="shared" si="1"/>
        <v>10</v>
      </c>
      <c r="L53" s="641">
        <f t="shared" si="1"/>
        <v>8</v>
      </c>
      <c r="M53" s="641">
        <f t="shared" si="1"/>
        <v>8</v>
      </c>
      <c r="N53" s="641">
        <f t="shared" si="1"/>
        <v>15</v>
      </c>
      <c r="O53" s="641">
        <f t="shared" si="1"/>
        <v>8</v>
      </c>
      <c r="P53" s="641">
        <f t="shared" si="1"/>
        <v>9</v>
      </c>
      <c r="Q53" s="641">
        <f t="shared" si="0"/>
        <v>116</v>
      </c>
      <c r="R53" s="604" t="s">
        <v>1138</v>
      </c>
      <c r="S53" s="771" t="s">
        <v>1138</v>
      </c>
      <c r="T53" s="769"/>
      <c r="U53" s="772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32"/>
      <c r="AH53" s="650"/>
    </row>
    <row r="54" spans="1:34" s="467" customFormat="1" ht="15.75" customHeight="1">
      <c r="A54" s="649"/>
      <c r="B54" s="773" t="s">
        <v>1086</v>
      </c>
      <c r="C54" s="774"/>
      <c r="D54" s="775"/>
      <c r="E54" s="636">
        <v>31</v>
      </c>
      <c r="F54" s="636">
        <v>28</v>
      </c>
      <c r="G54" s="636">
        <v>31</v>
      </c>
      <c r="H54" s="636">
        <v>30</v>
      </c>
      <c r="I54" s="636">
        <v>31</v>
      </c>
      <c r="J54" s="636">
        <v>30</v>
      </c>
      <c r="K54" s="636">
        <v>31</v>
      </c>
      <c r="L54" s="636">
        <v>31</v>
      </c>
      <c r="M54" s="636">
        <v>30</v>
      </c>
      <c r="N54" s="636">
        <v>31</v>
      </c>
      <c r="O54" s="636">
        <v>30</v>
      </c>
      <c r="P54" s="636">
        <v>31</v>
      </c>
      <c r="Q54" s="636">
        <f t="shared" si="0"/>
        <v>365</v>
      </c>
      <c r="R54" s="642" t="s">
        <v>1138</v>
      </c>
      <c r="S54" s="776" t="s">
        <v>1138</v>
      </c>
      <c r="T54" s="774"/>
      <c r="U54" s="777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32"/>
      <c r="AH54" s="650"/>
    </row>
    <row r="55" spans="1:34" s="467" customFormat="1" ht="15.75" customHeight="1">
      <c r="A55" s="530"/>
      <c r="B55" s="778" t="s">
        <v>1141</v>
      </c>
      <c r="C55" s="779"/>
      <c r="D55" s="780"/>
      <c r="E55" s="640">
        <v>31</v>
      </c>
      <c r="F55" s="640">
        <v>28</v>
      </c>
      <c r="G55" s="640">
        <v>31</v>
      </c>
      <c r="H55" s="640">
        <v>30</v>
      </c>
      <c r="I55" s="640">
        <v>31</v>
      </c>
      <c r="J55" s="640">
        <v>30</v>
      </c>
      <c r="K55" s="640">
        <v>31</v>
      </c>
      <c r="L55" s="640">
        <v>31</v>
      </c>
      <c r="M55" s="640">
        <v>30</v>
      </c>
      <c r="N55" s="640">
        <v>31</v>
      </c>
      <c r="O55" s="640">
        <v>30</v>
      </c>
      <c r="P55" s="640">
        <v>31</v>
      </c>
      <c r="Q55" s="640">
        <f t="shared" si="0"/>
        <v>365</v>
      </c>
      <c r="R55" s="641" t="s">
        <v>1138</v>
      </c>
      <c r="S55" s="781" t="s">
        <v>1138</v>
      </c>
      <c r="T55" s="782"/>
      <c r="U55" s="783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32"/>
    </row>
    <row r="56" spans="1:34" s="467" customFormat="1" ht="15.75" customHeight="1" thickBot="1">
      <c r="A56" s="530"/>
      <c r="B56" s="759" t="s">
        <v>1142</v>
      </c>
      <c r="C56" s="760"/>
      <c r="D56" s="761"/>
      <c r="E56" s="644">
        <v>31</v>
      </c>
      <c r="F56" s="644">
        <v>29</v>
      </c>
      <c r="G56" s="644">
        <v>31</v>
      </c>
      <c r="H56" s="644">
        <v>30</v>
      </c>
      <c r="I56" s="644">
        <v>31</v>
      </c>
      <c r="J56" s="644">
        <v>30</v>
      </c>
      <c r="K56" s="644">
        <v>31</v>
      </c>
      <c r="L56" s="644">
        <v>31</v>
      </c>
      <c r="M56" s="644">
        <v>30</v>
      </c>
      <c r="N56" s="644">
        <v>31</v>
      </c>
      <c r="O56" s="644">
        <v>30</v>
      </c>
      <c r="P56" s="644">
        <v>31</v>
      </c>
      <c r="Q56" s="644">
        <f t="shared" si="0"/>
        <v>366</v>
      </c>
      <c r="R56" s="645" t="s">
        <v>1138</v>
      </c>
      <c r="S56" s="762" t="s">
        <v>1138</v>
      </c>
      <c r="T56" s="763"/>
      <c r="U56" s="764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32"/>
    </row>
    <row r="57" spans="1:34" ht="13.5" customHeight="1">
      <c r="A57" s="512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3"/>
      <c r="AE57" s="463"/>
      <c r="AF57" s="463"/>
      <c r="AG57" s="514"/>
    </row>
    <row r="58" spans="1:34" ht="13.5" customHeight="1" thickBot="1">
      <c r="A58" s="765"/>
      <c r="B58" s="766"/>
      <c r="C58" s="766"/>
      <c r="D58" s="766"/>
      <c r="E58" s="766"/>
      <c r="F58" s="766"/>
      <c r="G58" s="766"/>
      <c r="H58" s="766"/>
      <c r="I58" s="766"/>
      <c r="J58" s="766"/>
      <c r="K58" s="766"/>
      <c r="L58" s="766"/>
      <c r="M58" s="766"/>
      <c r="N58" s="766"/>
      <c r="O58" s="766"/>
      <c r="P58" s="766"/>
      <c r="Q58" s="766"/>
      <c r="R58" s="766"/>
      <c r="S58" s="766"/>
      <c r="T58" s="766"/>
      <c r="U58" s="766"/>
      <c r="V58" s="766"/>
      <c r="W58" s="766"/>
      <c r="X58" s="766"/>
      <c r="Y58" s="766"/>
      <c r="Z58" s="766"/>
      <c r="AA58" s="766"/>
      <c r="AB58" s="766"/>
      <c r="AC58" s="766"/>
      <c r="AD58" s="766"/>
      <c r="AE58" s="766"/>
      <c r="AF58" s="766"/>
      <c r="AG58" s="767"/>
    </row>
  </sheetData>
  <mergeCells count="572">
    <mergeCell ref="A1:U4"/>
    <mergeCell ref="V1:X1"/>
    <mergeCell ref="Y1:AA1"/>
    <mergeCell ref="AB1:AD1"/>
    <mergeCell ref="AE1:AG1"/>
    <mergeCell ref="V2:X4"/>
    <mergeCell ref="Y2:AA4"/>
    <mergeCell ref="AB2:AD4"/>
    <mergeCell ref="AE2:AG4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T7:U7"/>
    <mergeCell ref="V7:Z7"/>
    <mergeCell ref="AA7:AB7"/>
    <mergeCell ref="AC7:AG7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Q232"/>
  <sheetViews>
    <sheetView workbookViewId="0">
      <selection activeCell="K11" sqref="K11"/>
    </sheetView>
  </sheetViews>
  <sheetFormatPr defaultRowHeight="14.25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bestFit="1" customWidth="1"/>
    <col min="108" max="108" width="4.75" style="2" bestFit="1" customWidth="1"/>
    <col min="109" max="109" width="21.5" style="2" customWidth="1"/>
    <col min="122" max="16384" width="9" style="2"/>
  </cols>
  <sheetData>
    <row r="1" spans="1:109" s="7" customFormat="1" ht="12">
      <c r="A1" s="8" t="s">
        <v>212</v>
      </c>
      <c r="B1" s="12">
        <v>2015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599" t="s">
        <v>1108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</row>
    <row r="2" spans="1:109">
      <c r="A2" s="11">
        <v>1</v>
      </c>
      <c r="B2" s="1" t="s">
        <v>196</v>
      </c>
      <c r="C2" s="1">
        <f t="shared" ref="C2:C13" si="0">CH2</f>
        <v>22</v>
      </c>
      <c r="D2" s="387">
        <f t="shared" ref="D2:S2" si="1">DATE($B$1-1,$A13,D$15)</f>
        <v>41989</v>
      </c>
      <c r="E2" s="387">
        <f t="shared" si="1"/>
        <v>41990</v>
      </c>
      <c r="F2" s="387">
        <f t="shared" si="1"/>
        <v>41991</v>
      </c>
      <c r="G2" s="387">
        <f t="shared" si="1"/>
        <v>41992</v>
      </c>
      <c r="H2" s="386">
        <f t="shared" si="1"/>
        <v>41993</v>
      </c>
      <c r="I2" s="386">
        <f t="shared" si="1"/>
        <v>41994</v>
      </c>
      <c r="J2" s="387">
        <f t="shared" si="1"/>
        <v>41995</v>
      </c>
      <c r="K2" s="387">
        <f t="shared" si="1"/>
        <v>41996</v>
      </c>
      <c r="L2" s="387">
        <f t="shared" si="1"/>
        <v>41997</v>
      </c>
      <c r="M2" s="387">
        <f t="shared" si="1"/>
        <v>41998</v>
      </c>
      <c r="N2" s="387">
        <f t="shared" si="1"/>
        <v>41999</v>
      </c>
      <c r="O2" s="386">
        <f t="shared" si="1"/>
        <v>42000</v>
      </c>
      <c r="P2" s="387">
        <f t="shared" si="1"/>
        <v>42001</v>
      </c>
      <c r="Q2" s="387">
        <f t="shared" si="1"/>
        <v>42002</v>
      </c>
      <c r="R2" s="387">
        <f t="shared" si="1"/>
        <v>42003</v>
      </c>
      <c r="S2" s="386">
        <f t="shared" si="1"/>
        <v>42004</v>
      </c>
      <c r="T2" s="388">
        <f t="shared" ref="T2:AH13" si="2">DATE($B$1,$A2,T$15)</f>
        <v>42005</v>
      </c>
      <c r="U2" s="386">
        <f t="shared" si="2"/>
        <v>42006</v>
      </c>
      <c r="V2" s="386">
        <f t="shared" si="2"/>
        <v>42007</v>
      </c>
      <c r="W2" s="386">
        <f t="shared" si="2"/>
        <v>42008</v>
      </c>
      <c r="X2" s="387">
        <f t="shared" si="2"/>
        <v>42009</v>
      </c>
      <c r="Y2" s="387">
        <f t="shared" si="2"/>
        <v>42010</v>
      </c>
      <c r="Z2" s="389">
        <f t="shared" si="2"/>
        <v>42011</v>
      </c>
      <c r="AA2" s="389">
        <f t="shared" si="2"/>
        <v>42012</v>
      </c>
      <c r="AB2" s="389">
        <f t="shared" si="2"/>
        <v>42013</v>
      </c>
      <c r="AC2" s="389">
        <f t="shared" si="2"/>
        <v>42014</v>
      </c>
      <c r="AD2" s="386">
        <f t="shared" si="2"/>
        <v>42015</v>
      </c>
      <c r="AE2" s="387">
        <f t="shared" si="2"/>
        <v>42016</v>
      </c>
      <c r="AF2" s="387">
        <f t="shared" si="2"/>
        <v>42017</v>
      </c>
      <c r="AG2" s="389">
        <f t="shared" si="2"/>
        <v>42018</v>
      </c>
      <c r="AH2" s="389">
        <f t="shared" si="2"/>
        <v>42019</v>
      </c>
      <c r="AJ2" s="387" t="s">
        <v>209</v>
      </c>
      <c r="AK2" s="387" t="s">
        <v>793</v>
      </c>
      <c r="AL2" s="387" t="s">
        <v>793</v>
      </c>
      <c r="AM2" s="387" t="s">
        <v>793</v>
      </c>
      <c r="AN2" s="386" t="s">
        <v>194</v>
      </c>
      <c r="AO2" s="386" t="s">
        <v>194</v>
      </c>
      <c r="AP2" s="387" t="s">
        <v>793</v>
      </c>
      <c r="AQ2" s="387" t="s">
        <v>209</v>
      </c>
      <c r="AR2" s="387" t="s">
        <v>793</v>
      </c>
      <c r="AS2" s="387" t="s">
        <v>793</v>
      </c>
      <c r="AT2" s="387" t="s">
        <v>793</v>
      </c>
      <c r="AU2" s="386" t="s">
        <v>194</v>
      </c>
      <c r="AV2" s="387" t="s">
        <v>793</v>
      </c>
      <c r="AW2" s="387" t="s">
        <v>793</v>
      </c>
      <c r="AX2" s="387" t="s">
        <v>793</v>
      </c>
      <c r="AY2" s="386" t="s">
        <v>194</v>
      </c>
      <c r="AZ2" s="388" t="s">
        <v>193</v>
      </c>
      <c r="BA2" s="386" t="s">
        <v>194</v>
      </c>
      <c r="BB2" s="386" t="s">
        <v>194</v>
      </c>
      <c r="BC2" s="386" t="s">
        <v>194</v>
      </c>
      <c r="BD2" s="387" t="s">
        <v>793</v>
      </c>
      <c r="BE2" s="387" t="s">
        <v>209</v>
      </c>
      <c r="BF2" s="457" t="s">
        <v>793</v>
      </c>
      <c r="BG2" s="457" t="s">
        <v>793</v>
      </c>
      <c r="BH2" s="457" t="s">
        <v>793</v>
      </c>
      <c r="BI2" s="457" t="s">
        <v>793</v>
      </c>
      <c r="BJ2" s="386" t="s">
        <v>194</v>
      </c>
      <c r="BK2" s="387" t="s">
        <v>793</v>
      </c>
      <c r="BL2" s="387" t="s">
        <v>209</v>
      </c>
      <c r="BM2" s="457" t="s">
        <v>793</v>
      </c>
      <c r="BN2" s="457" t="s">
        <v>793</v>
      </c>
      <c r="BO2" s="458"/>
      <c r="BP2" s="458"/>
      <c r="BQ2" s="457" t="s">
        <v>793</v>
      </c>
      <c r="BR2" s="386" t="s">
        <v>194</v>
      </c>
      <c r="BS2" s="386" t="s">
        <v>194</v>
      </c>
      <c r="BT2" s="387" t="s">
        <v>793</v>
      </c>
      <c r="BU2" s="457" t="s">
        <v>209</v>
      </c>
      <c r="BV2" s="457" t="s">
        <v>793</v>
      </c>
      <c r="BW2" s="457" t="s">
        <v>793</v>
      </c>
      <c r="BX2" s="457" t="s">
        <v>793</v>
      </c>
      <c r="BY2" s="386" t="s">
        <v>194</v>
      </c>
      <c r="BZ2" s="386" t="s">
        <v>194</v>
      </c>
      <c r="CA2" s="387" t="s">
        <v>793</v>
      </c>
      <c r="CB2" s="387" t="s">
        <v>793</v>
      </c>
      <c r="CC2" s="387" t="s">
        <v>793</v>
      </c>
      <c r="CD2" s="387" t="s">
        <v>793</v>
      </c>
      <c r="CE2" s="387" t="s">
        <v>793</v>
      </c>
      <c r="CF2" s="386" t="s">
        <v>194</v>
      </c>
      <c r="CH2" s="1">
        <f t="shared" ref="CH2:CH13" si="3">COUNTIF(AJ2:BN2,CH$1)</f>
        <v>22</v>
      </c>
      <c r="CI2" s="1">
        <f t="shared" ref="CI2:CI13" si="4">COUNTIF(AJ2:BN2,CI$1)</f>
        <v>8</v>
      </c>
      <c r="CJ2" s="1">
        <f t="shared" ref="CJ2:CJ13" si="5">COUNTIF(AJ2:BN2,CJ$1)</f>
        <v>1</v>
      </c>
      <c r="CK2" s="11">
        <f>CH2*8</f>
        <v>176</v>
      </c>
      <c r="CM2" s="1">
        <f t="shared" ref="CM2:CM13" si="6">COUNTIF(AZ2:BN2,CM$1)+COUNTIF(AJ3:AY3,CM$1)</f>
        <v>21</v>
      </c>
      <c r="CN2" s="1">
        <f t="shared" ref="CN2:CN13" si="7">COUNTIF(AZ2:BN2,CN$1)+COUNTIF(AJ3:AY3,CN$1)</f>
        <v>9</v>
      </c>
      <c r="CO2" s="1">
        <f t="shared" ref="CO2:CO13" si="8">COUNTIF(AZ2:BN2,CO$1)+COUNTIF(AJ3:AY3,CO$1)</f>
        <v>1</v>
      </c>
      <c r="CP2" s="11">
        <f>CM2*8</f>
        <v>168</v>
      </c>
    </row>
    <row r="3" spans="1:109" ht="14.25" customHeight="1">
      <c r="A3" s="11">
        <v>2</v>
      </c>
      <c r="B3" s="1" t="s">
        <v>197</v>
      </c>
      <c r="C3" s="1">
        <f t="shared" si="0"/>
        <v>23</v>
      </c>
      <c r="D3" s="389">
        <f t="shared" ref="D3:S14" si="9">DATE($B$1,$A2,D$15)</f>
        <v>42020</v>
      </c>
      <c r="E3" s="386">
        <f t="shared" si="9"/>
        <v>42021</v>
      </c>
      <c r="F3" s="386">
        <f t="shared" si="9"/>
        <v>42022</v>
      </c>
      <c r="G3" s="389">
        <f t="shared" si="9"/>
        <v>42023</v>
      </c>
      <c r="H3" s="389">
        <f t="shared" si="9"/>
        <v>42024</v>
      </c>
      <c r="I3" s="389">
        <f t="shared" si="9"/>
        <v>42025</v>
      </c>
      <c r="J3" s="389">
        <f t="shared" si="9"/>
        <v>42026</v>
      </c>
      <c r="K3" s="389">
        <f t="shared" si="9"/>
        <v>42027</v>
      </c>
      <c r="L3" s="386">
        <f t="shared" si="9"/>
        <v>42028</v>
      </c>
      <c r="M3" s="386">
        <f t="shared" si="9"/>
        <v>42029</v>
      </c>
      <c r="N3" s="387">
        <f t="shared" si="9"/>
        <v>42030</v>
      </c>
      <c r="O3" s="387">
        <f t="shared" si="9"/>
        <v>42031</v>
      </c>
      <c r="P3" s="387">
        <f t="shared" si="9"/>
        <v>42032</v>
      </c>
      <c r="Q3" s="387">
        <f t="shared" si="9"/>
        <v>42033</v>
      </c>
      <c r="R3" s="387">
        <f t="shared" si="9"/>
        <v>42034</v>
      </c>
      <c r="S3" s="386">
        <f t="shared" si="9"/>
        <v>42035</v>
      </c>
      <c r="T3" s="386">
        <f t="shared" si="2"/>
        <v>42036</v>
      </c>
      <c r="U3" s="387">
        <f t="shared" si="2"/>
        <v>42037</v>
      </c>
      <c r="V3" s="387">
        <f t="shared" si="2"/>
        <v>42038</v>
      </c>
      <c r="W3" s="387">
        <f t="shared" si="2"/>
        <v>42039</v>
      </c>
      <c r="X3" s="389">
        <f t="shared" si="2"/>
        <v>42040</v>
      </c>
      <c r="Y3" s="389">
        <f t="shared" si="2"/>
        <v>42041</v>
      </c>
      <c r="Z3" s="387">
        <f t="shared" si="2"/>
        <v>42042</v>
      </c>
      <c r="AA3" s="386">
        <f t="shared" si="2"/>
        <v>42043</v>
      </c>
      <c r="AB3" s="387">
        <f t="shared" si="2"/>
        <v>42044</v>
      </c>
      <c r="AC3" s="387">
        <f t="shared" si="2"/>
        <v>42045</v>
      </c>
      <c r="AD3" s="387">
        <f t="shared" si="2"/>
        <v>42046</v>
      </c>
      <c r="AE3" s="387">
        <f t="shared" si="2"/>
        <v>42047</v>
      </c>
      <c r="AF3" s="387">
        <f t="shared" si="2"/>
        <v>42048</v>
      </c>
      <c r="AG3" s="387">
        <f t="shared" si="2"/>
        <v>42049</v>
      </c>
      <c r="AH3" s="386">
        <f t="shared" si="2"/>
        <v>42050</v>
      </c>
      <c r="AJ3" s="457" t="s">
        <v>793</v>
      </c>
      <c r="AK3" s="386" t="s">
        <v>194</v>
      </c>
      <c r="AL3" s="386" t="s">
        <v>194</v>
      </c>
      <c r="AM3" s="387" t="s">
        <v>793</v>
      </c>
      <c r="AN3" s="457" t="s">
        <v>209</v>
      </c>
      <c r="AO3" s="457" t="s">
        <v>793</v>
      </c>
      <c r="AP3" s="457" t="s">
        <v>793</v>
      </c>
      <c r="AQ3" s="457" t="s">
        <v>793</v>
      </c>
      <c r="AR3" s="386" t="s">
        <v>194</v>
      </c>
      <c r="AS3" s="386" t="s">
        <v>194</v>
      </c>
      <c r="AT3" s="387" t="s">
        <v>793</v>
      </c>
      <c r="AU3" s="387" t="s">
        <v>793</v>
      </c>
      <c r="AV3" s="387" t="s">
        <v>793</v>
      </c>
      <c r="AW3" s="387" t="s">
        <v>793</v>
      </c>
      <c r="AX3" s="387" t="s">
        <v>793</v>
      </c>
      <c r="AY3" s="386" t="s">
        <v>194</v>
      </c>
      <c r="AZ3" s="386" t="s">
        <v>194</v>
      </c>
      <c r="BA3" s="387" t="s">
        <v>793</v>
      </c>
      <c r="BB3" s="387" t="s">
        <v>793</v>
      </c>
      <c r="BC3" s="387" t="s">
        <v>793</v>
      </c>
      <c r="BD3" s="387" t="s">
        <v>793</v>
      </c>
      <c r="BE3" s="457" t="s">
        <v>793</v>
      </c>
      <c r="BF3" s="387" t="s">
        <v>209</v>
      </c>
      <c r="BG3" s="386" t="s">
        <v>194</v>
      </c>
      <c r="BH3" s="387" t="s">
        <v>793</v>
      </c>
      <c r="BI3" s="387" t="s">
        <v>209</v>
      </c>
      <c r="BJ3" s="387" t="s">
        <v>209</v>
      </c>
      <c r="BK3" s="387" t="s">
        <v>209</v>
      </c>
      <c r="BL3" s="387" t="s">
        <v>209</v>
      </c>
      <c r="BM3" s="387" t="s">
        <v>209</v>
      </c>
      <c r="BN3" s="386" t="s">
        <v>194</v>
      </c>
      <c r="BO3" s="458"/>
      <c r="BP3" s="458"/>
      <c r="BQ3" s="386" t="s">
        <v>194</v>
      </c>
      <c r="BR3" s="386" t="s">
        <v>194</v>
      </c>
      <c r="BS3" s="552" t="s">
        <v>194</v>
      </c>
      <c r="BT3" s="388" t="s">
        <v>193</v>
      </c>
      <c r="BU3" s="388" t="s">
        <v>193</v>
      </c>
      <c r="BV3" s="553" t="s">
        <v>193</v>
      </c>
      <c r="BW3" s="386" t="s">
        <v>194</v>
      </c>
      <c r="BX3" s="386" t="s">
        <v>194</v>
      </c>
      <c r="BY3" s="387" t="s">
        <v>209</v>
      </c>
      <c r="BZ3" s="457" t="s">
        <v>793</v>
      </c>
      <c r="CA3" s="457" t="s">
        <v>793</v>
      </c>
      <c r="CB3" s="457" t="s">
        <v>793</v>
      </c>
      <c r="CC3" s="457" t="s">
        <v>793</v>
      </c>
      <c r="CD3" s="459"/>
      <c r="CE3" s="459"/>
      <c r="CF3" s="459"/>
      <c r="CH3" s="1">
        <f t="shared" si="3"/>
        <v>23</v>
      </c>
      <c r="CI3" s="1">
        <f t="shared" si="4"/>
        <v>8</v>
      </c>
      <c r="CJ3" s="1">
        <f t="shared" si="5"/>
        <v>0</v>
      </c>
      <c r="CK3" s="11">
        <f t="shared" ref="CK3:CK13" si="10">CH3*8</f>
        <v>184</v>
      </c>
      <c r="CM3" s="1">
        <f t="shared" si="6"/>
        <v>17</v>
      </c>
      <c r="CN3" s="1">
        <f t="shared" si="7"/>
        <v>8</v>
      </c>
      <c r="CO3" s="1">
        <f t="shared" si="8"/>
        <v>3</v>
      </c>
      <c r="CP3" s="11">
        <f t="shared" ref="CP3:CP13" si="11">CM3*8</f>
        <v>136</v>
      </c>
      <c r="CR3" s="554" t="s">
        <v>1109</v>
      </c>
    </row>
    <row r="4" spans="1:109">
      <c r="A4" s="11">
        <v>3</v>
      </c>
      <c r="B4" s="1" t="s">
        <v>198</v>
      </c>
      <c r="C4" s="1">
        <f t="shared" si="0"/>
        <v>15</v>
      </c>
      <c r="D4" s="386">
        <f t="shared" si="9"/>
        <v>42051</v>
      </c>
      <c r="E4" s="386">
        <f t="shared" si="9"/>
        <v>42052</v>
      </c>
      <c r="F4" s="386">
        <f t="shared" si="9"/>
        <v>42053</v>
      </c>
      <c r="G4" s="388">
        <f t="shared" si="9"/>
        <v>42054</v>
      </c>
      <c r="H4" s="388">
        <f t="shared" si="9"/>
        <v>42055</v>
      </c>
      <c r="I4" s="388">
        <f t="shared" si="9"/>
        <v>42056</v>
      </c>
      <c r="J4" s="386">
        <f t="shared" si="9"/>
        <v>42057</v>
      </c>
      <c r="K4" s="386">
        <f t="shared" si="9"/>
        <v>42058</v>
      </c>
      <c r="L4" s="387">
        <f t="shared" si="9"/>
        <v>42059</v>
      </c>
      <c r="M4" s="389">
        <f t="shared" si="9"/>
        <v>42060</v>
      </c>
      <c r="N4" s="389">
        <f t="shared" si="9"/>
        <v>42061</v>
      </c>
      <c r="O4" s="389">
        <f t="shared" si="9"/>
        <v>42062</v>
      </c>
      <c r="P4" s="389">
        <f t="shared" si="9"/>
        <v>42063</v>
      </c>
      <c r="Q4" s="390" t="str">
        <f>IF(DAY(DATE($B$1,$A3,Q$15))=1,"",DATE($B$1,$A3,Q$15))</f>
        <v/>
      </c>
      <c r="R4" s="390"/>
      <c r="S4" s="390"/>
      <c r="T4" s="386">
        <f t="shared" si="2"/>
        <v>42064</v>
      </c>
      <c r="U4" s="389">
        <f t="shared" si="2"/>
        <v>42065</v>
      </c>
      <c r="V4" s="389">
        <f t="shared" si="2"/>
        <v>42066</v>
      </c>
      <c r="W4" s="389">
        <f t="shared" si="2"/>
        <v>42067</v>
      </c>
      <c r="X4" s="389">
        <f t="shared" si="2"/>
        <v>42068</v>
      </c>
      <c r="Y4" s="389">
        <f t="shared" si="2"/>
        <v>42069</v>
      </c>
      <c r="Z4" s="386">
        <f t="shared" si="2"/>
        <v>42070</v>
      </c>
      <c r="AA4" s="386">
        <f t="shared" si="2"/>
        <v>42071</v>
      </c>
      <c r="AB4" s="389">
        <f t="shared" si="2"/>
        <v>42072</v>
      </c>
      <c r="AC4" s="389">
        <f t="shared" si="2"/>
        <v>42073</v>
      </c>
      <c r="AD4" s="389">
        <f t="shared" si="2"/>
        <v>42074</v>
      </c>
      <c r="AE4" s="389">
        <f t="shared" si="2"/>
        <v>42075</v>
      </c>
      <c r="AF4" s="389">
        <f t="shared" si="2"/>
        <v>42076</v>
      </c>
      <c r="AG4" s="386">
        <f t="shared" si="2"/>
        <v>42077</v>
      </c>
      <c r="AH4" s="386">
        <f t="shared" si="2"/>
        <v>42078</v>
      </c>
      <c r="AJ4" s="386" t="s">
        <v>194</v>
      </c>
      <c r="AK4" s="386" t="s">
        <v>194</v>
      </c>
      <c r="AL4" s="552" t="s">
        <v>194</v>
      </c>
      <c r="AM4" s="388" t="s">
        <v>193</v>
      </c>
      <c r="AN4" s="388" t="s">
        <v>193</v>
      </c>
      <c r="AO4" s="553" t="s">
        <v>193</v>
      </c>
      <c r="AP4" s="386" t="s">
        <v>194</v>
      </c>
      <c r="AQ4" s="386" t="s">
        <v>194</v>
      </c>
      <c r="AR4" s="387" t="s">
        <v>209</v>
      </c>
      <c r="AS4" s="457" t="s">
        <v>793</v>
      </c>
      <c r="AT4" s="457" t="s">
        <v>793</v>
      </c>
      <c r="AU4" s="457" t="s">
        <v>793</v>
      </c>
      <c r="AV4" s="457" t="s">
        <v>793</v>
      </c>
      <c r="AW4" s="459"/>
      <c r="AX4" s="459"/>
      <c r="AY4" s="459"/>
      <c r="AZ4" s="386" t="s">
        <v>194</v>
      </c>
      <c r="BA4" s="387" t="s">
        <v>793</v>
      </c>
      <c r="BB4" s="457" t="s">
        <v>209</v>
      </c>
      <c r="BC4" s="457" t="s">
        <v>793</v>
      </c>
      <c r="BD4" s="457" t="s">
        <v>793</v>
      </c>
      <c r="BE4" s="457" t="s">
        <v>793</v>
      </c>
      <c r="BF4" s="386" t="s">
        <v>194</v>
      </c>
      <c r="BG4" s="386" t="s">
        <v>194</v>
      </c>
      <c r="BH4" s="387" t="s">
        <v>793</v>
      </c>
      <c r="BI4" s="457" t="s">
        <v>209</v>
      </c>
      <c r="BJ4" s="457" t="s">
        <v>793</v>
      </c>
      <c r="BK4" s="457" t="s">
        <v>793</v>
      </c>
      <c r="BL4" s="457" t="s">
        <v>793</v>
      </c>
      <c r="BM4" s="386" t="s">
        <v>194</v>
      </c>
      <c r="BN4" s="386" t="s">
        <v>194</v>
      </c>
      <c r="BO4" s="458"/>
      <c r="BP4" s="458"/>
      <c r="BQ4" s="387" t="s">
        <v>793</v>
      </c>
      <c r="BR4" s="457" t="s">
        <v>209</v>
      </c>
      <c r="BS4" s="457" t="s">
        <v>793</v>
      </c>
      <c r="BT4" s="457" t="s">
        <v>793</v>
      </c>
      <c r="BU4" s="457" t="s">
        <v>793</v>
      </c>
      <c r="BV4" s="386" t="s">
        <v>194</v>
      </c>
      <c r="BW4" s="386" t="s">
        <v>194</v>
      </c>
      <c r="BX4" s="387" t="s">
        <v>793</v>
      </c>
      <c r="BY4" s="457" t="s">
        <v>209</v>
      </c>
      <c r="BZ4" s="457" t="s">
        <v>793</v>
      </c>
      <c r="CA4" s="457" t="s">
        <v>793</v>
      </c>
      <c r="CB4" s="457" t="s">
        <v>793</v>
      </c>
      <c r="CC4" s="386" t="s">
        <v>194</v>
      </c>
      <c r="CD4" s="386" t="s">
        <v>194</v>
      </c>
      <c r="CE4" s="387" t="s">
        <v>793</v>
      </c>
      <c r="CF4" s="457" t="s">
        <v>209</v>
      </c>
      <c r="CH4" s="1">
        <f t="shared" si="3"/>
        <v>15</v>
      </c>
      <c r="CI4" s="1">
        <f t="shared" si="4"/>
        <v>10</v>
      </c>
      <c r="CJ4" s="1">
        <f t="shared" si="5"/>
        <v>3</v>
      </c>
      <c r="CK4" s="11">
        <f t="shared" si="10"/>
        <v>120</v>
      </c>
      <c r="CM4" s="1">
        <f t="shared" si="6"/>
        <v>22</v>
      </c>
      <c r="CN4" s="1">
        <f t="shared" si="7"/>
        <v>9</v>
      </c>
      <c r="CO4" s="1">
        <f t="shared" si="8"/>
        <v>0</v>
      </c>
      <c r="CP4" s="11">
        <f t="shared" si="11"/>
        <v>176</v>
      </c>
      <c r="CR4" s="554" t="s">
        <v>1110</v>
      </c>
    </row>
    <row r="5" spans="1:109" ht="15" thickBot="1">
      <c r="A5" s="11">
        <v>4</v>
      </c>
      <c r="B5" s="1" t="s">
        <v>199</v>
      </c>
      <c r="C5" s="1">
        <f t="shared" si="0"/>
        <v>22</v>
      </c>
      <c r="D5" s="387">
        <f t="shared" si="9"/>
        <v>42079</v>
      </c>
      <c r="E5" s="389">
        <f t="shared" si="9"/>
        <v>42080</v>
      </c>
      <c r="F5" s="389">
        <f t="shared" si="9"/>
        <v>42081</v>
      </c>
      <c r="G5" s="389">
        <f t="shared" si="9"/>
        <v>42082</v>
      </c>
      <c r="H5" s="389">
        <f t="shared" si="9"/>
        <v>42083</v>
      </c>
      <c r="I5" s="386">
        <f t="shared" si="9"/>
        <v>42084</v>
      </c>
      <c r="J5" s="386">
        <f t="shared" si="9"/>
        <v>42085</v>
      </c>
      <c r="K5" s="389">
        <f t="shared" si="9"/>
        <v>42086</v>
      </c>
      <c r="L5" s="389">
        <f t="shared" si="9"/>
        <v>42087</v>
      </c>
      <c r="M5" s="389">
        <f t="shared" si="9"/>
        <v>42088</v>
      </c>
      <c r="N5" s="389">
        <f t="shared" si="9"/>
        <v>42089</v>
      </c>
      <c r="O5" s="389">
        <f t="shared" si="9"/>
        <v>42090</v>
      </c>
      <c r="P5" s="386">
        <f t="shared" si="9"/>
        <v>42091</v>
      </c>
      <c r="Q5" s="386">
        <f>DATE($B$1,$A4,Q$15)</f>
        <v>42092</v>
      </c>
      <c r="R5" s="389">
        <f>DATE($B$1,$A4,R$15)</f>
        <v>42093</v>
      </c>
      <c r="S5" s="389">
        <f>DATE($B$1,$A4,S$15)</f>
        <v>42094</v>
      </c>
      <c r="T5" s="389">
        <f t="shared" si="2"/>
        <v>42095</v>
      </c>
      <c r="U5" s="389">
        <f t="shared" si="2"/>
        <v>42096</v>
      </c>
      <c r="V5" s="389">
        <f t="shared" si="2"/>
        <v>42097</v>
      </c>
      <c r="W5" s="386">
        <f t="shared" si="2"/>
        <v>42098</v>
      </c>
      <c r="X5" s="388">
        <f t="shared" si="2"/>
        <v>42099</v>
      </c>
      <c r="Y5" s="386">
        <f t="shared" si="2"/>
        <v>42100</v>
      </c>
      <c r="Z5" s="387">
        <f t="shared" si="2"/>
        <v>42101</v>
      </c>
      <c r="AA5" s="389">
        <f t="shared" si="2"/>
        <v>42102</v>
      </c>
      <c r="AB5" s="389">
        <f t="shared" si="2"/>
        <v>42103</v>
      </c>
      <c r="AC5" s="389">
        <f t="shared" si="2"/>
        <v>42104</v>
      </c>
      <c r="AD5" s="386">
        <f t="shared" si="2"/>
        <v>42105</v>
      </c>
      <c r="AE5" s="386">
        <f t="shared" si="2"/>
        <v>42106</v>
      </c>
      <c r="AF5" s="389">
        <f t="shared" si="2"/>
        <v>42107</v>
      </c>
      <c r="AG5" s="389">
        <f t="shared" si="2"/>
        <v>42108</v>
      </c>
      <c r="AH5" s="389">
        <f t="shared" si="2"/>
        <v>42109</v>
      </c>
      <c r="AJ5" s="387" t="s">
        <v>793</v>
      </c>
      <c r="AK5" s="457" t="s">
        <v>209</v>
      </c>
      <c r="AL5" s="457" t="s">
        <v>793</v>
      </c>
      <c r="AM5" s="457" t="s">
        <v>793</v>
      </c>
      <c r="AN5" s="457" t="s">
        <v>793</v>
      </c>
      <c r="AO5" s="386" t="s">
        <v>194</v>
      </c>
      <c r="AP5" s="386" t="s">
        <v>194</v>
      </c>
      <c r="AQ5" s="387" t="s">
        <v>793</v>
      </c>
      <c r="AR5" s="457" t="s">
        <v>209</v>
      </c>
      <c r="AS5" s="457" t="s">
        <v>793</v>
      </c>
      <c r="AT5" s="457" t="s">
        <v>793</v>
      </c>
      <c r="AU5" s="457" t="s">
        <v>793</v>
      </c>
      <c r="AV5" s="386" t="s">
        <v>194</v>
      </c>
      <c r="AW5" s="386" t="s">
        <v>194</v>
      </c>
      <c r="AX5" s="387" t="s">
        <v>793</v>
      </c>
      <c r="AY5" s="457" t="s">
        <v>209</v>
      </c>
      <c r="AZ5" s="457" t="s">
        <v>793</v>
      </c>
      <c r="BA5" s="457" t="s">
        <v>793</v>
      </c>
      <c r="BB5" s="457" t="s">
        <v>209</v>
      </c>
      <c r="BC5" s="386" t="s">
        <v>194</v>
      </c>
      <c r="BD5" s="388" t="s">
        <v>193</v>
      </c>
      <c r="BE5" s="386" t="s">
        <v>194</v>
      </c>
      <c r="BF5" s="387" t="s">
        <v>209</v>
      </c>
      <c r="BG5" s="457" t="s">
        <v>793</v>
      </c>
      <c r="BH5" s="457" t="s">
        <v>793</v>
      </c>
      <c r="BI5" s="457" t="s">
        <v>793</v>
      </c>
      <c r="BJ5" s="386" t="s">
        <v>194</v>
      </c>
      <c r="BK5" s="386" t="s">
        <v>194</v>
      </c>
      <c r="BL5" s="387" t="s">
        <v>793</v>
      </c>
      <c r="BM5" s="457" t="s">
        <v>209</v>
      </c>
      <c r="BN5" s="457" t="s">
        <v>793</v>
      </c>
      <c r="BO5" s="458"/>
      <c r="BP5" s="458"/>
      <c r="BQ5" s="457" t="s">
        <v>793</v>
      </c>
      <c r="BR5" s="457" t="s">
        <v>793</v>
      </c>
      <c r="BS5" s="386" t="s">
        <v>194</v>
      </c>
      <c r="BT5" s="386" t="s">
        <v>194</v>
      </c>
      <c r="BU5" s="387" t="s">
        <v>793</v>
      </c>
      <c r="BV5" s="457" t="s">
        <v>209</v>
      </c>
      <c r="BW5" s="457" t="s">
        <v>793</v>
      </c>
      <c r="BX5" s="457" t="s">
        <v>793</v>
      </c>
      <c r="BY5" s="457" t="s">
        <v>793</v>
      </c>
      <c r="BZ5" s="386" t="s">
        <v>194</v>
      </c>
      <c r="CA5" s="457" t="s">
        <v>793</v>
      </c>
      <c r="CB5" s="387" t="s">
        <v>793</v>
      </c>
      <c r="CC5" s="387" t="s">
        <v>209</v>
      </c>
      <c r="CD5" s="387" t="s">
        <v>209</v>
      </c>
      <c r="CE5" s="386" t="s">
        <v>1010</v>
      </c>
      <c r="CF5" s="459"/>
      <c r="CH5" s="1">
        <f t="shared" si="3"/>
        <v>22</v>
      </c>
      <c r="CI5" s="1">
        <f t="shared" si="4"/>
        <v>8</v>
      </c>
      <c r="CJ5" s="1">
        <f t="shared" si="5"/>
        <v>1</v>
      </c>
      <c r="CK5" s="11">
        <f t="shared" si="10"/>
        <v>176</v>
      </c>
      <c r="CM5" s="1">
        <f t="shared" si="6"/>
        <v>21</v>
      </c>
      <c r="CN5" s="1">
        <f t="shared" si="7"/>
        <v>8</v>
      </c>
      <c r="CO5" s="1">
        <f t="shared" si="8"/>
        <v>1</v>
      </c>
      <c r="CP5" s="11">
        <f t="shared" si="11"/>
        <v>168</v>
      </c>
      <c r="CR5" s="554" t="s">
        <v>1111</v>
      </c>
    </row>
    <row r="6" spans="1:109" ht="15" customHeight="1" thickBot="1">
      <c r="A6" s="11">
        <v>5</v>
      </c>
      <c r="B6" s="1" t="s">
        <v>200</v>
      </c>
      <c r="C6" s="1">
        <f t="shared" si="0"/>
        <v>21</v>
      </c>
      <c r="D6" s="389">
        <f t="shared" si="9"/>
        <v>42110</v>
      </c>
      <c r="E6" s="389">
        <f t="shared" si="9"/>
        <v>42111</v>
      </c>
      <c r="F6" s="386">
        <f t="shared" si="9"/>
        <v>42112</v>
      </c>
      <c r="G6" s="386">
        <f t="shared" si="9"/>
        <v>42113</v>
      </c>
      <c r="H6" s="389">
        <f t="shared" si="9"/>
        <v>42114</v>
      </c>
      <c r="I6" s="389">
        <f t="shared" si="9"/>
        <v>42115</v>
      </c>
      <c r="J6" s="389">
        <f t="shared" si="9"/>
        <v>42116</v>
      </c>
      <c r="K6" s="389">
        <f t="shared" si="9"/>
        <v>42117</v>
      </c>
      <c r="L6" s="389">
        <f t="shared" si="9"/>
        <v>42118</v>
      </c>
      <c r="M6" s="386">
        <f t="shared" si="9"/>
        <v>42119</v>
      </c>
      <c r="N6" s="389">
        <f t="shared" si="9"/>
        <v>42120</v>
      </c>
      <c r="O6" s="387">
        <f t="shared" si="9"/>
        <v>42121</v>
      </c>
      <c r="P6" s="387">
        <f t="shared" si="9"/>
        <v>42122</v>
      </c>
      <c r="Q6" s="387">
        <f t="shared" si="9"/>
        <v>42123</v>
      </c>
      <c r="R6" s="386">
        <f t="shared" si="9"/>
        <v>42124</v>
      </c>
      <c r="S6" s="390"/>
      <c r="T6" s="388">
        <f t="shared" si="2"/>
        <v>42125</v>
      </c>
      <c r="U6" s="386">
        <f t="shared" si="2"/>
        <v>42126</v>
      </c>
      <c r="V6" s="386">
        <f t="shared" si="2"/>
        <v>42127</v>
      </c>
      <c r="W6" s="386">
        <f t="shared" si="2"/>
        <v>42128</v>
      </c>
      <c r="X6" s="387">
        <f t="shared" si="2"/>
        <v>42129</v>
      </c>
      <c r="Y6" s="389">
        <f t="shared" si="2"/>
        <v>42130</v>
      </c>
      <c r="Z6" s="389">
        <f t="shared" si="2"/>
        <v>42131</v>
      </c>
      <c r="AA6" s="389">
        <f t="shared" si="2"/>
        <v>42132</v>
      </c>
      <c r="AB6" s="389">
        <f t="shared" si="2"/>
        <v>42133</v>
      </c>
      <c r="AC6" s="386">
        <f t="shared" si="2"/>
        <v>42134</v>
      </c>
      <c r="AD6" s="387">
        <f t="shared" si="2"/>
        <v>42135</v>
      </c>
      <c r="AE6" s="387">
        <f t="shared" si="2"/>
        <v>42136</v>
      </c>
      <c r="AF6" s="389">
        <f t="shared" si="2"/>
        <v>42137</v>
      </c>
      <c r="AG6" s="389">
        <f t="shared" si="2"/>
        <v>42138</v>
      </c>
      <c r="AH6" s="389">
        <f t="shared" si="2"/>
        <v>42139</v>
      </c>
      <c r="AJ6" s="457" t="s">
        <v>793</v>
      </c>
      <c r="AK6" s="457" t="s">
        <v>793</v>
      </c>
      <c r="AL6" s="386" t="s">
        <v>194</v>
      </c>
      <c r="AM6" s="386" t="s">
        <v>194</v>
      </c>
      <c r="AN6" s="387" t="s">
        <v>793</v>
      </c>
      <c r="AO6" s="457" t="s">
        <v>209</v>
      </c>
      <c r="AP6" s="457" t="s">
        <v>793</v>
      </c>
      <c r="AQ6" s="457" t="s">
        <v>793</v>
      </c>
      <c r="AR6" s="457" t="s">
        <v>793</v>
      </c>
      <c r="AS6" s="386" t="s">
        <v>194</v>
      </c>
      <c r="AT6" s="457" t="s">
        <v>793</v>
      </c>
      <c r="AU6" s="387" t="s">
        <v>793</v>
      </c>
      <c r="AV6" s="387" t="s">
        <v>209</v>
      </c>
      <c r="AW6" s="387" t="s">
        <v>209</v>
      </c>
      <c r="AX6" s="386" t="s">
        <v>1010</v>
      </c>
      <c r="AY6" s="459"/>
      <c r="AZ6" s="388" t="s">
        <v>1012</v>
      </c>
      <c r="BA6" s="386" t="s">
        <v>1010</v>
      </c>
      <c r="BB6" s="386" t="s">
        <v>194</v>
      </c>
      <c r="BC6" s="386" t="s">
        <v>194</v>
      </c>
      <c r="BD6" s="387" t="s">
        <v>209</v>
      </c>
      <c r="BE6" s="457" t="s">
        <v>793</v>
      </c>
      <c r="BF6" s="457" t="s">
        <v>793</v>
      </c>
      <c r="BG6" s="457" t="s">
        <v>793</v>
      </c>
      <c r="BH6" s="457" t="s">
        <v>793</v>
      </c>
      <c r="BI6" s="386" t="s">
        <v>194</v>
      </c>
      <c r="BJ6" s="387" t="s">
        <v>793</v>
      </c>
      <c r="BK6" s="387" t="s">
        <v>209</v>
      </c>
      <c r="BL6" s="457" t="s">
        <v>793</v>
      </c>
      <c r="BM6" s="457" t="s">
        <v>793</v>
      </c>
      <c r="BN6" s="457" t="s">
        <v>793</v>
      </c>
      <c r="BO6" s="458"/>
      <c r="BP6" s="458"/>
      <c r="BQ6" s="386" t="s">
        <v>194</v>
      </c>
      <c r="BR6" s="386" t="s">
        <v>194</v>
      </c>
      <c r="BS6" s="387" t="s">
        <v>793</v>
      </c>
      <c r="BT6" s="457" t="s">
        <v>209</v>
      </c>
      <c r="BU6" s="457" t="s">
        <v>793</v>
      </c>
      <c r="BV6" s="457" t="s">
        <v>793</v>
      </c>
      <c r="BW6" s="457" t="s">
        <v>793</v>
      </c>
      <c r="BX6" s="386" t="s">
        <v>194</v>
      </c>
      <c r="BY6" s="386" t="s">
        <v>194</v>
      </c>
      <c r="BZ6" s="387" t="s">
        <v>793</v>
      </c>
      <c r="CA6" s="457" t="s">
        <v>209</v>
      </c>
      <c r="CB6" s="460" t="s">
        <v>793</v>
      </c>
      <c r="CC6" s="460" t="s">
        <v>793</v>
      </c>
      <c r="CD6" s="457" t="s">
        <v>793</v>
      </c>
      <c r="CE6" s="386" t="s">
        <v>194</v>
      </c>
      <c r="CF6" s="386" t="s">
        <v>194</v>
      </c>
      <c r="CH6" s="1">
        <f t="shared" si="3"/>
        <v>21</v>
      </c>
      <c r="CI6" s="1">
        <f t="shared" si="4"/>
        <v>8</v>
      </c>
      <c r="CJ6" s="1">
        <f t="shared" si="5"/>
        <v>1</v>
      </c>
      <c r="CK6" s="11">
        <f t="shared" si="10"/>
        <v>168</v>
      </c>
      <c r="CM6" s="1">
        <f t="shared" si="6"/>
        <v>20</v>
      </c>
      <c r="CN6" s="1">
        <f t="shared" si="7"/>
        <v>10</v>
      </c>
      <c r="CO6" s="1">
        <f t="shared" si="8"/>
        <v>1</v>
      </c>
      <c r="CP6" s="11">
        <f t="shared" si="11"/>
        <v>160</v>
      </c>
      <c r="CR6" s="566" t="s">
        <v>1096</v>
      </c>
      <c r="CS6" s="755" t="s">
        <v>1100</v>
      </c>
      <c r="CT6" s="756"/>
      <c r="CU6" s="757"/>
      <c r="CV6" s="569" t="s">
        <v>959</v>
      </c>
      <c r="CW6" s="581" t="s">
        <v>963</v>
      </c>
      <c r="CX6" s="581" t="s">
        <v>967</v>
      </c>
      <c r="CY6" s="581" t="s">
        <v>970</v>
      </c>
      <c r="CZ6" s="581" t="s">
        <v>973</v>
      </c>
      <c r="DA6" s="581" t="s">
        <v>1113</v>
      </c>
      <c r="DB6" s="582" t="s">
        <v>1091</v>
      </c>
      <c r="DC6" s="575" t="s">
        <v>1092</v>
      </c>
      <c r="DD6" s="567" t="s">
        <v>1097</v>
      </c>
      <c r="DE6" s="568" t="s">
        <v>1101</v>
      </c>
    </row>
    <row r="7" spans="1:109">
      <c r="A7" s="11">
        <v>6</v>
      </c>
      <c r="B7" s="1" t="s">
        <v>201</v>
      </c>
      <c r="C7" s="1">
        <f t="shared" si="0"/>
        <v>21</v>
      </c>
      <c r="D7" s="386">
        <f t="shared" si="9"/>
        <v>42140</v>
      </c>
      <c r="E7" s="386">
        <f t="shared" si="9"/>
        <v>42141</v>
      </c>
      <c r="F7" s="389">
        <f t="shared" si="9"/>
        <v>42142</v>
      </c>
      <c r="G7" s="389">
        <f t="shared" si="9"/>
        <v>42143</v>
      </c>
      <c r="H7" s="389">
        <f t="shared" si="9"/>
        <v>42144</v>
      </c>
      <c r="I7" s="389">
        <f t="shared" si="9"/>
        <v>42145</v>
      </c>
      <c r="J7" s="389">
        <f t="shared" si="9"/>
        <v>42146</v>
      </c>
      <c r="K7" s="386">
        <f t="shared" si="9"/>
        <v>42147</v>
      </c>
      <c r="L7" s="386">
        <f t="shared" si="9"/>
        <v>42148</v>
      </c>
      <c r="M7" s="389">
        <f t="shared" si="9"/>
        <v>42149</v>
      </c>
      <c r="N7" s="389">
        <f t="shared" si="9"/>
        <v>42150</v>
      </c>
      <c r="O7" s="391">
        <f t="shared" si="9"/>
        <v>42151</v>
      </c>
      <c r="P7" s="391">
        <f t="shared" si="9"/>
        <v>42152</v>
      </c>
      <c r="Q7" s="389">
        <f t="shared" si="9"/>
        <v>42153</v>
      </c>
      <c r="R7" s="386">
        <f t="shared" si="9"/>
        <v>42154</v>
      </c>
      <c r="S7" s="386">
        <f>DATE($B$1,$A6,S$15)</f>
        <v>42155</v>
      </c>
      <c r="T7" s="387">
        <f t="shared" si="2"/>
        <v>42156</v>
      </c>
      <c r="U7" s="387">
        <f t="shared" si="2"/>
        <v>42157</v>
      </c>
      <c r="V7" s="389">
        <f t="shared" si="2"/>
        <v>42158</v>
      </c>
      <c r="W7" s="389">
        <f t="shared" si="2"/>
        <v>42159</v>
      </c>
      <c r="X7" s="389">
        <f t="shared" si="2"/>
        <v>42160</v>
      </c>
      <c r="Y7" s="386">
        <f t="shared" si="2"/>
        <v>42161</v>
      </c>
      <c r="Z7" s="386">
        <f t="shared" si="2"/>
        <v>42162</v>
      </c>
      <c r="AA7" s="387">
        <f t="shared" si="2"/>
        <v>42163</v>
      </c>
      <c r="AB7" s="387">
        <f t="shared" si="2"/>
        <v>42164</v>
      </c>
      <c r="AC7" s="387">
        <f t="shared" si="2"/>
        <v>42165</v>
      </c>
      <c r="AD7" s="387">
        <f t="shared" si="2"/>
        <v>42166</v>
      </c>
      <c r="AE7" s="389">
        <f t="shared" si="2"/>
        <v>42167</v>
      </c>
      <c r="AF7" s="386">
        <f t="shared" si="2"/>
        <v>42168</v>
      </c>
      <c r="AG7" s="386">
        <f t="shared" si="2"/>
        <v>42169</v>
      </c>
      <c r="AH7" s="387">
        <f t="shared" si="2"/>
        <v>42170</v>
      </c>
      <c r="AJ7" s="386" t="s">
        <v>194</v>
      </c>
      <c r="AK7" s="386" t="s">
        <v>194</v>
      </c>
      <c r="AL7" s="387" t="s">
        <v>793</v>
      </c>
      <c r="AM7" s="457" t="s">
        <v>209</v>
      </c>
      <c r="AN7" s="457" t="s">
        <v>793</v>
      </c>
      <c r="AO7" s="457" t="s">
        <v>793</v>
      </c>
      <c r="AP7" s="457" t="s">
        <v>793</v>
      </c>
      <c r="AQ7" s="386" t="s">
        <v>194</v>
      </c>
      <c r="AR7" s="386" t="s">
        <v>194</v>
      </c>
      <c r="AS7" s="387" t="s">
        <v>793</v>
      </c>
      <c r="AT7" s="457" t="s">
        <v>209</v>
      </c>
      <c r="AU7" s="460" t="s">
        <v>793</v>
      </c>
      <c r="AV7" s="460" t="s">
        <v>793</v>
      </c>
      <c r="AW7" s="457" t="s">
        <v>793</v>
      </c>
      <c r="AX7" s="386" t="s">
        <v>194</v>
      </c>
      <c r="AY7" s="386" t="s">
        <v>194</v>
      </c>
      <c r="AZ7" s="387" t="s">
        <v>793</v>
      </c>
      <c r="BA7" s="387" t="s">
        <v>793</v>
      </c>
      <c r="BB7" s="457" t="s">
        <v>793</v>
      </c>
      <c r="BC7" s="457" t="s">
        <v>793</v>
      </c>
      <c r="BD7" s="457" t="s">
        <v>793</v>
      </c>
      <c r="BE7" s="386" t="s">
        <v>194</v>
      </c>
      <c r="BF7" s="386" t="s">
        <v>194</v>
      </c>
      <c r="BG7" s="387" t="s">
        <v>793</v>
      </c>
      <c r="BH7" s="387" t="s">
        <v>209</v>
      </c>
      <c r="BI7" s="387" t="s">
        <v>209</v>
      </c>
      <c r="BJ7" s="387" t="s">
        <v>209</v>
      </c>
      <c r="BK7" s="457" t="s">
        <v>209</v>
      </c>
      <c r="BL7" s="386" t="s">
        <v>194</v>
      </c>
      <c r="BM7" s="386" t="s">
        <v>194</v>
      </c>
      <c r="BN7" s="387" t="s">
        <v>793</v>
      </c>
      <c r="BO7" s="458"/>
      <c r="BP7" s="458"/>
      <c r="BQ7" s="387" t="s">
        <v>209</v>
      </c>
      <c r="BR7" s="457" t="s">
        <v>793</v>
      </c>
      <c r="BS7" s="457" t="s">
        <v>793</v>
      </c>
      <c r="BT7" s="386" t="s">
        <v>194</v>
      </c>
      <c r="BU7" s="388" t="s">
        <v>193</v>
      </c>
      <c r="BV7" s="386" t="s">
        <v>194</v>
      </c>
      <c r="BW7" s="387" t="s">
        <v>793</v>
      </c>
      <c r="BX7" s="387" t="s">
        <v>209</v>
      </c>
      <c r="BY7" s="457" t="s">
        <v>793</v>
      </c>
      <c r="BZ7" s="457" t="s">
        <v>793</v>
      </c>
      <c r="CA7" s="457" t="s">
        <v>793</v>
      </c>
      <c r="CB7" s="386" t="s">
        <v>194</v>
      </c>
      <c r="CC7" s="386" t="s">
        <v>194</v>
      </c>
      <c r="CD7" s="387" t="s">
        <v>793</v>
      </c>
      <c r="CE7" s="387" t="s">
        <v>209</v>
      </c>
      <c r="CF7" s="459"/>
      <c r="CH7" s="1">
        <f t="shared" si="3"/>
        <v>21</v>
      </c>
      <c r="CI7" s="1">
        <f t="shared" si="4"/>
        <v>10</v>
      </c>
      <c r="CJ7" s="1">
        <f t="shared" si="5"/>
        <v>0</v>
      </c>
      <c r="CK7" s="11">
        <f t="shared" si="10"/>
        <v>168</v>
      </c>
      <c r="CM7" s="1">
        <f t="shared" si="6"/>
        <v>21</v>
      </c>
      <c r="CN7" s="1">
        <f t="shared" si="7"/>
        <v>8</v>
      </c>
      <c r="CO7" s="1">
        <f t="shared" si="8"/>
        <v>1</v>
      </c>
      <c r="CP7" s="11">
        <f t="shared" si="11"/>
        <v>168</v>
      </c>
      <c r="CR7" s="724">
        <v>2014</v>
      </c>
      <c r="CS7" s="727" t="s">
        <v>1095</v>
      </c>
      <c r="CT7" s="728"/>
      <c r="CU7" s="562" t="s">
        <v>1093</v>
      </c>
      <c r="CV7" s="598">
        <v>41640</v>
      </c>
      <c r="CW7" s="583">
        <v>41670</v>
      </c>
      <c r="CX7" s="583">
        <v>41734</v>
      </c>
      <c r="CY7" s="583">
        <v>41760</v>
      </c>
      <c r="CZ7" s="583">
        <v>41792</v>
      </c>
      <c r="DA7" s="583"/>
      <c r="DB7" s="583">
        <v>41890</v>
      </c>
      <c r="DC7" s="576">
        <v>41913</v>
      </c>
      <c r="DD7" s="563"/>
      <c r="DE7" s="733" t="s">
        <v>1103</v>
      </c>
    </row>
    <row r="8" spans="1:109" ht="12.75" customHeight="1">
      <c r="A8" s="11">
        <v>7</v>
      </c>
      <c r="B8" s="1" t="s">
        <v>202</v>
      </c>
      <c r="C8" s="1">
        <f t="shared" si="0"/>
        <v>21</v>
      </c>
      <c r="D8" s="387">
        <f t="shared" si="9"/>
        <v>42171</v>
      </c>
      <c r="E8" s="389">
        <f t="shared" si="9"/>
        <v>42172</v>
      </c>
      <c r="F8" s="389">
        <f t="shared" si="9"/>
        <v>42173</v>
      </c>
      <c r="G8" s="386">
        <f t="shared" si="9"/>
        <v>42174</v>
      </c>
      <c r="H8" s="388">
        <f t="shared" si="9"/>
        <v>42175</v>
      </c>
      <c r="I8" s="386">
        <f t="shared" si="9"/>
        <v>42176</v>
      </c>
      <c r="J8" s="387">
        <f t="shared" si="9"/>
        <v>42177</v>
      </c>
      <c r="K8" s="387">
        <f t="shared" si="9"/>
        <v>42178</v>
      </c>
      <c r="L8" s="389">
        <f t="shared" si="9"/>
        <v>42179</v>
      </c>
      <c r="M8" s="389">
        <f t="shared" si="9"/>
        <v>42180</v>
      </c>
      <c r="N8" s="389">
        <f t="shared" si="9"/>
        <v>42181</v>
      </c>
      <c r="O8" s="386">
        <f t="shared" si="9"/>
        <v>42182</v>
      </c>
      <c r="P8" s="386">
        <f t="shared" si="9"/>
        <v>42183</v>
      </c>
      <c r="Q8" s="387">
        <f t="shared" si="9"/>
        <v>42184</v>
      </c>
      <c r="R8" s="387">
        <f t="shared" si="9"/>
        <v>42185</v>
      </c>
      <c r="S8" s="390"/>
      <c r="T8" s="389">
        <f t="shared" si="2"/>
        <v>42186</v>
      </c>
      <c r="U8" s="389">
        <f t="shared" si="2"/>
        <v>42187</v>
      </c>
      <c r="V8" s="389">
        <f t="shared" si="2"/>
        <v>42188</v>
      </c>
      <c r="W8" s="386">
        <f t="shared" si="2"/>
        <v>42189</v>
      </c>
      <c r="X8" s="386">
        <f t="shared" si="2"/>
        <v>42190</v>
      </c>
      <c r="Y8" s="389">
        <f t="shared" si="2"/>
        <v>42191</v>
      </c>
      <c r="Z8" s="389">
        <f t="shared" si="2"/>
        <v>42192</v>
      </c>
      <c r="AA8" s="389">
        <f t="shared" si="2"/>
        <v>42193</v>
      </c>
      <c r="AB8" s="389">
        <f t="shared" si="2"/>
        <v>42194</v>
      </c>
      <c r="AC8" s="389">
        <f t="shared" si="2"/>
        <v>42195</v>
      </c>
      <c r="AD8" s="386">
        <f t="shared" si="2"/>
        <v>42196</v>
      </c>
      <c r="AE8" s="386">
        <f t="shared" si="2"/>
        <v>42197</v>
      </c>
      <c r="AF8" s="389">
        <f t="shared" si="2"/>
        <v>42198</v>
      </c>
      <c r="AG8" s="389">
        <f t="shared" si="2"/>
        <v>42199</v>
      </c>
      <c r="AH8" s="389">
        <f t="shared" si="2"/>
        <v>42200</v>
      </c>
      <c r="AJ8" s="387" t="s">
        <v>209</v>
      </c>
      <c r="AK8" s="457" t="s">
        <v>793</v>
      </c>
      <c r="AL8" s="457" t="s">
        <v>793</v>
      </c>
      <c r="AM8" s="386" t="s">
        <v>194</v>
      </c>
      <c r="AN8" s="388" t="s">
        <v>193</v>
      </c>
      <c r="AO8" s="386" t="s">
        <v>194</v>
      </c>
      <c r="AP8" s="387" t="s">
        <v>793</v>
      </c>
      <c r="AQ8" s="387" t="s">
        <v>209</v>
      </c>
      <c r="AR8" s="457" t="s">
        <v>793</v>
      </c>
      <c r="AS8" s="457" t="s">
        <v>793</v>
      </c>
      <c r="AT8" s="457" t="s">
        <v>793</v>
      </c>
      <c r="AU8" s="386" t="s">
        <v>194</v>
      </c>
      <c r="AV8" s="386" t="s">
        <v>194</v>
      </c>
      <c r="AW8" s="387" t="s">
        <v>793</v>
      </c>
      <c r="AX8" s="387" t="s">
        <v>209</v>
      </c>
      <c r="AY8" s="459"/>
      <c r="AZ8" s="457" t="s">
        <v>793</v>
      </c>
      <c r="BA8" s="457" t="s">
        <v>793</v>
      </c>
      <c r="BB8" s="457" t="s">
        <v>793</v>
      </c>
      <c r="BC8" s="386" t="s">
        <v>194</v>
      </c>
      <c r="BD8" s="386" t="s">
        <v>194</v>
      </c>
      <c r="BE8" s="387" t="s">
        <v>793</v>
      </c>
      <c r="BF8" s="457" t="s">
        <v>209</v>
      </c>
      <c r="BG8" s="457" t="s">
        <v>793</v>
      </c>
      <c r="BH8" s="457" t="s">
        <v>793</v>
      </c>
      <c r="BI8" s="457" t="s">
        <v>793</v>
      </c>
      <c r="BJ8" s="386" t="s">
        <v>194</v>
      </c>
      <c r="BK8" s="386" t="s">
        <v>194</v>
      </c>
      <c r="BL8" s="387" t="s">
        <v>793</v>
      </c>
      <c r="BM8" s="457" t="s">
        <v>209</v>
      </c>
      <c r="BN8" s="457" t="s">
        <v>793</v>
      </c>
      <c r="BO8" s="458"/>
      <c r="BP8" s="458"/>
      <c r="BQ8" s="457" t="s">
        <v>793</v>
      </c>
      <c r="BR8" s="457" t="s">
        <v>793</v>
      </c>
      <c r="BS8" s="386" t="s">
        <v>194</v>
      </c>
      <c r="BT8" s="386" t="s">
        <v>194</v>
      </c>
      <c r="BU8" s="387" t="s">
        <v>793</v>
      </c>
      <c r="BV8" s="457" t="s">
        <v>209</v>
      </c>
      <c r="BW8" s="457" t="s">
        <v>793</v>
      </c>
      <c r="BX8" s="457" t="s">
        <v>793</v>
      </c>
      <c r="BY8" s="457" t="s">
        <v>793</v>
      </c>
      <c r="BZ8" s="386" t="s">
        <v>194</v>
      </c>
      <c r="CA8" s="386" t="s">
        <v>194</v>
      </c>
      <c r="CB8" s="387" t="s">
        <v>793</v>
      </c>
      <c r="CC8" s="457" t="s">
        <v>209</v>
      </c>
      <c r="CD8" s="457" t="s">
        <v>793</v>
      </c>
      <c r="CE8" s="457" t="s">
        <v>793</v>
      </c>
      <c r="CF8" s="457" t="s">
        <v>793</v>
      </c>
      <c r="CH8" s="1">
        <f t="shared" si="3"/>
        <v>21</v>
      </c>
      <c r="CI8" s="1">
        <f t="shared" si="4"/>
        <v>8</v>
      </c>
      <c r="CJ8" s="1">
        <f t="shared" si="5"/>
        <v>1</v>
      </c>
      <c r="CK8" s="11">
        <f t="shared" si="10"/>
        <v>168</v>
      </c>
      <c r="CM8" s="1">
        <f t="shared" si="6"/>
        <v>23</v>
      </c>
      <c r="CN8" s="1">
        <f t="shared" si="7"/>
        <v>8</v>
      </c>
      <c r="CO8" s="1">
        <f t="shared" si="8"/>
        <v>0</v>
      </c>
      <c r="CP8" s="11">
        <f t="shared" si="11"/>
        <v>184</v>
      </c>
      <c r="CR8" s="725"/>
      <c r="CS8" s="729"/>
      <c r="CT8" s="730"/>
      <c r="CU8" s="558" t="s">
        <v>1094</v>
      </c>
      <c r="CV8" s="573">
        <v>41640</v>
      </c>
      <c r="CW8" s="584">
        <v>41672</v>
      </c>
      <c r="CX8" s="584">
        <v>41734</v>
      </c>
      <c r="CY8" s="584">
        <v>41760</v>
      </c>
      <c r="CZ8" s="584">
        <v>41792</v>
      </c>
      <c r="DA8" s="584"/>
      <c r="DB8" s="584">
        <v>41890</v>
      </c>
      <c r="DC8" s="577">
        <v>41915</v>
      </c>
      <c r="DD8" s="556"/>
      <c r="DE8" s="734"/>
    </row>
    <row r="9" spans="1:109" ht="14.25" customHeight="1" thickBot="1">
      <c r="A9" s="11">
        <v>8</v>
      </c>
      <c r="B9" s="1" t="s">
        <v>203</v>
      </c>
      <c r="C9" s="1">
        <f t="shared" si="0"/>
        <v>22</v>
      </c>
      <c r="D9" s="389">
        <f t="shared" si="9"/>
        <v>42201</v>
      </c>
      <c r="E9" s="389">
        <f t="shared" si="9"/>
        <v>42202</v>
      </c>
      <c r="F9" s="386">
        <f t="shared" si="9"/>
        <v>42203</v>
      </c>
      <c r="G9" s="386">
        <f t="shared" si="9"/>
        <v>42204</v>
      </c>
      <c r="H9" s="389">
        <f t="shared" si="9"/>
        <v>42205</v>
      </c>
      <c r="I9" s="389">
        <f t="shared" si="9"/>
        <v>42206</v>
      </c>
      <c r="J9" s="389">
        <f t="shared" si="9"/>
        <v>42207</v>
      </c>
      <c r="K9" s="389">
        <f t="shared" si="9"/>
        <v>42208</v>
      </c>
      <c r="L9" s="389">
        <f t="shared" si="9"/>
        <v>42209</v>
      </c>
      <c r="M9" s="386">
        <f t="shared" si="9"/>
        <v>42210</v>
      </c>
      <c r="N9" s="386">
        <f t="shared" si="9"/>
        <v>42211</v>
      </c>
      <c r="O9" s="389">
        <f t="shared" si="9"/>
        <v>42212</v>
      </c>
      <c r="P9" s="389">
        <f t="shared" si="9"/>
        <v>42213</v>
      </c>
      <c r="Q9" s="389">
        <f t="shared" si="9"/>
        <v>42214</v>
      </c>
      <c r="R9" s="389">
        <f t="shared" si="9"/>
        <v>42215</v>
      </c>
      <c r="S9" s="389">
        <f>DATE($B$1,$A8,S$15)</f>
        <v>42216</v>
      </c>
      <c r="T9" s="386">
        <f t="shared" si="2"/>
        <v>42217</v>
      </c>
      <c r="U9" s="386">
        <f t="shared" si="2"/>
        <v>42218</v>
      </c>
      <c r="V9" s="387">
        <f t="shared" si="2"/>
        <v>42219</v>
      </c>
      <c r="W9" s="389">
        <f t="shared" si="2"/>
        <v>42220</v>
      </c>
      <c r="X9" s="389">
        <f t="shared" si="2"/>
        <v>42221</v>
      </c>
      <c r="Y9" s="389">
        <f t="shared" si="2"/>
        <v>42222</v>
      </c>
      <c r="Z9" s="389">
        <f t="shared" si="2"/>
        <v>42223</v>
      </c>
      <c r="AA9" s="386">
        <f t="shared" si="2"/>
        <v>42224</v>
      </c>
      <c r="AB9" s="386">
        <f t="shared" si="2"/>
        <v>42225</v>
      </c>
      <c r="AC9" s="387">
        <f t="shared" si="2"/>
        <v>42226</v>
      </c>
      <c r="AD9" s="387">
        <f t="shared" si="2"/>
        <v>42227</v>
      </c>
      <c r="AE9" s="387">
        <f t="shared" si="2"/>
        <v>42228</v>
      </c>
      <c r="AF9" s="387">
        <f t="shared" si="2"/>
        <v>42229</v>
      </c>
      <c r="AG9" s="389">
        <f t="shared" si="2"/>
        <v>42230</v>
      </c>
      <c r="AH9" s="386">
        <f t="shared" si="2"/>
        <v>42231</v>
      </c>
      <c r="AJ9" s="457" t="s">
        <v>793</v>
      </c>
      <c r="AK9" s="457" t="s">
        <v>793</v>
      </c>
      <c r="AL9" s="386" t="s">
        <v>194</v>
      </c>
      <c r="AM9" s="386" t="s">
        <v>194</v>
      </c>
      <c r="AN9" s="387" t="s">
        <v>793</v>
      </c>
      <c r="AO9" s="457" t="s">
        <v>209</v>
      </c>
      <c r="AP9" s="457" t="s">
        <v>793</v>
      </c>
      <c r="AQ9" s="457" t="s">
        <v>793</v>
      </c>
      <c r="AR9" s="457" t="s">
        <v>793</v>
      </c>
      <c r="AS9" s="386" t="s">
        <v>194</v>
      </c>
      <c r="AT9" s="386" t="s">
        <v>194</v>
      </c>
      <c r="AU9" s="387" t="s">
        <v>793</v>
      </c>
      <c r="AV9" s="457" t="s">
        <v>209</v>
      </c>
      <c r="AW9" s="457" t="s">
        <v>793</v>
      </c>
      <c r="AX9" s="457" t="s">
        <v>793</v>
      </c>
      <c r="AY9" s="457" t="s">
        <v>793</v>
      </c>
      <c r="AZ9" s="386" t="s">
        <v>194</v>
      </c>
      <c r="BA9" s="386" t="s">
        <v>194</v>
      </c>
      <c r="BB9" s="387" t="s">
        <v>793</v>
      </c>
      <c r="BC9" s="457" t="s">
        <v>209</v>
      </c>
      <c r="BD9" s="457" t="s">
        <v>793</v>
      </c>
      <c r="BE9" s="457" t="s">
        <v>793</v>
      </c>
      <c r="BF9" s="457" t="s">
        <v>793</v>
      </c>
      <c r="BG9" s="386" t="s">
        <v>194</v>
      </c>
      <c r="BH9" s="386" t="s">
        <v>194</v>
      </c>
      <c r="BI9" s="387" t="s">
        <v>793</v>
      </c>
      <c r="BJ9" s="387" t="s">
        <v>793</v>
      </c>
      <c r="BK9" s="387" t="s">
        <v>793</v>
      </c>
      <c r="BL9" s="387" t="s">
        <v>793</v>
      </c>
      <c r="BM9" s="457" t="s">
        <v>793</v>
      </c>
      <c r="BN9" s="386" t="s">
        <v>194</v>
      </c>
      <c r="BO9" s="458"/>
      <c r="BP9" s="458"/>
      <c r="BQ9" s="386" t="s">
        <v>194</v>
      </c>
      <c r="BR9" s="387" t="s">
        <v>793</v>
      </c>
      <c r="BS9" s="457" t="s">
        <v>209</v>
      </c>
      <c r="BT9" s="457" t="s">
        <v>793</v>
      </c>
      <c r="BU9" s="457" t="s">
        <v>793</v>
      </c>
      <c r="BV9" s="457" t="s">
        <v>793</v>
      </c>
      <c r="BW9" s="386" t="s">
        <v>194</v>
      </c>
      <c r="BX9" s="386" t="s">
        <v>194</v>
      </c>
      <c r="BY9" s="387" t="s">
        <v>793</v>
      </c>
      <c r="BZ9" s="457" t="s">
        <v>209</v>
      </c>
      <c r="CA9" s="457" t="s">
        <v>793</v>
      </c>
      <c r="CB9" s="457" t="s">
        <v>793</v>
      </c>
      <c r="CC9" s="457" t="s">
        <v>793</v>
      </c>
      <c r="CD9" s="386" t="s">
        <v>194</v>
      </c>
      <c r="CE9" s="386" t="s">
        <v>194</v>
      </c>
      <c r="CF9" s="387" t="s">
        <v>793</v>
      </c>
      <c r="CH9" s="1">
        <f t="shared" si="3"/>
        <v>22</v>
      </c>
      <c r="CI9" s="1">
        <f t="shared" si="4"/>
        <v>9</v>
      </c>
      <c r="CJ9" s="1">
        <f t="shared" si="5"/>
        <v>0</v>
      </c>
      <c r="CK9" s="11">
        <f t="shared" si="10"/>
        <v>176</v>
      </c>
      <c r="CM9" s="1">
        <f t="shared" si="6"/>
        <v>21</v>
      </c>
      <c r="CN9" s="1">
        <f t="shared" si="7"/>
        <v>10</v>
      </c>
      <c r="CO9" s="1">
        <f t="shared" si="8"/>
        <v>0</v>
      </c>
      <c r="CP9" s="11">
        <f t="shared" si="11"/>
        <v>168</v>
      </c>
      <c r="CR9" s="725"/>
      <c r="CS9" s="731"/>
      <c r="CT9" s="732"/>
      <c r="CU9" s="588" t="s">
        <v>195</v>
      </c>
      <c r="CV9" s="589">
        <f t="shared" ref="CV9:DC9" si="12">CV8-CV7+1</f>
        <v>1</v>
      </c>
      <c r="CW9" s="590">
        <f t="shared" si="12"/>
        <v>3</v>
      </c>
      <c r="CX9" s="590">
        <f t="shared" si="12"/>
        <v>1</v>
      </c>
      <c r="CY9" s="590">
        <f t="shared" si="12"/>
        <v>1</v>
      </c>
      <c r="CZ9" s="590">
        <f t="shared" si="12"/>
        <v>1</v>
      </c>
      <c r="DA9" s="590"/>
      <c r="DB9" s="590">
        <f t="shared" si="12"/>
        <v>1</v>
      </c>
      <c r="DC9" s="591">
        <f t="shared" si="12"/>
        <v>3</v>
      </c>
      <c r="DD9" s="592">
        <f>SUM(CV9:DC9)</f>
        <v>11</v>
      </c>
      <c r="DE9" s="735"/>
    </row>
    <row r="10" spans="1:109" ht="15" thickTop="1">
      <c r="A10" s="11">
        <v>9</v>
      </c>
      <c r="B10" s="1" t="s">
        <v>204</v>
      </c>
      <c r="C10" s="1">
        <f t="shared" si="0"/>
        <v>21</v>
      </c>
      <c r="D10" s="386">
        <f t="shared" si="9"/>
        <v>42232</v>
      </c>
      <c r="E10" s="387">
        <f t="shared" si="9"/>
        <v>42233</v>
      </c>
      <c r="F10" s="389">
        <f t="shared" si="9"/>
        <v>42234</v>
      </c>
      <c r="G10" s="389">
        <f t="shared" si="9"/>
        <v>42235</v>
      </c>
      <c r="H10" s="389">
        <f t="shared" si="9"/>
        <v>42236</v>
      </c>
      <c r="I10" s="389">
        <f t="shared" si="9"/>
        <v>42237</v>
      </c>
      <c r="J10" s="386">
        <f t="shared" si="9"/>
        <v>42238</v>
      </c>
      <c r="K10" s="386">
        <f t="shared" si="9"/>
        <v>42239</v>
      </c>
      <c r="L10" s="389">
        <f t="shared" si="9"/>
        <v>42240</v>
      </c>
      <c r="M10" s="389">
        <f t="shared" si="9"/>
        <v>42241</v>
      </c>
      <c r="N10" s="389">
        <f t="shared" si="9"/>
        <v>42242</v>
      </c>
      <c r="O10" s="389">
        <f t="shared" si="9"/>
        <v>42243</v>
      </c>
      <c r="P10" s="389">
        <f t="shared" si="9"/>
        <v>42244</v>
      </c>
      <c r="Q10" s="386">
        <f t="shared" si="9"/>
        <v>42245</v>
      </c>
      <c r="R10" s="386">
        <f t="shared" si="9"/>
        <v>42246</v>
      </c>
      <c r="S10" s="389">
        <f>DATE($B$1,$A9,S$15)</f>
        <v>42247</v>
      </c>
      <c r="T10" s="389">
        <f t="shared" si="2"/>
        <v>42248</v>
      </c>
      <c r="U10" s="389">
        <f t="shared" si="2"/>
        <v>42249</v>
      </c>
      <c r="V10" s="386">
        <f t="shared" si="2"/>
        <v>42250</v>
      </c>
      <c r="W10" s="386">
        <f t="shared" si="2"/>
        <v>42251</v>
      </c>
      <c r="X10" s="386">
        <f t="shared" si="2"/>
        <v>42252</v>
      </c>
      <c r="Y10" s="387">
        <f t="shared" si="2"/>
        <v>42253</v>
      </c>
      <c r="Z10" s="387">
        <f t="shared" si="2"/>
        <v>42254</v>
      </c>
      <c r="AA10" s="387">
        <f t="shared" si="2"/>
        <v>42255</v>
      </c>
      <c r="AB10" s="389">
        <f t="shared" si="2"/>
        <v>42256</v>
      </c>
      <c r="AC10" s="389">
        <f t="shared" si="2"/>
        <v>42257</v>
      </c>
      <c r="AD10" s="389">
        <f t="shared" si="2"/>
        <v>42258</v>
      </c>
      <c r="AE10" s="386">
        <f t="shared" si="2"/>
        <v>42259</v>
      </c>
      <c r="AF10" s="386">
        <f t="shared" si="2"/>
        <v>42260</v>
      </c>
      <c r="AG10" s="387">
        <f t="shared" si="2"/>
        <v>42261</v>
      </c>
      <c r="AH10" s="387">
        <f t="shared" si="2"/>
        <v>42262</v>
      </c>
      <c r="AJ10" s="386" t="s">
        <v>194</v>
      </c>
      <c r="AK10" s="387" t="s">
        <v>793</v>
      </c>
      <c r="AL10" s="457" t="s">
        <v>209</v>
      </c>
      <c r="AM10" s="457" t="s">
        <v>793</v>
      </c>
      <c r="AN10" s="457" t="s">
        <v>793</v>
      </c>
      <c r="AO10" s="457" t="s">
        <v>793</v>
      </c>
      <c r="AP10" s="386" t="s">
        <v>194</v>
      </c>
      <c r="AQ10" s="386" t="s">
        <v>194</v>
      </c>
      <c r="AR10" s="387" t="s">
        <v>793</v>
      </c>
      <c r="AS10" s="457" t="s">
        <v>209</v>
      </c>
      <c r="AT10" s="457" t="s">
        <v>793</v>
      </c>
      <c r="AU10" s="457" t="s">
        <v>793</v>
      </c>
      <c r="AV10" s="457" t="s">
        <v>793</v>
      </c>
      <c r="AW10" s="386" t="s">
        <v>194</v>
      </c>
      <c r="AX10" s="386" t="s">
        <v>194</v>
      </c>
      <c r="AY10" s="387" t="s">
        <v>793</v>
      </c>
      <c r="AZ10" s="457" t="s">
        <v>209</v>
      </c>
      <c r="BA10" s="457" t="s">
        <v>793</v>
      </c>
      <c r="BB10" s="386" t="s">
        <v>194</v>
      </c>
      <c r="BC10" s="386" t="s">
        <v>194</v>
      </c>
      <c r="BD10" s="386" t="s">
        <v>194</v>
      </c>
      <c r="BE10" s="387" t="s">
        <v>1112</v>
      </c>
      <c r="BF10" s="387" t="s">
        <v>793</v>
      </c>
      <c r="BG10" s="387" t="s">
        <v>793</v>
      </c>
      <c r="BH10" s="457" t="s">
        <v>793</v>
      </c>
      <c r="BI10" s="457" t="s">
        <v>793</v>
      </c>
      <c r="BJ10" s="457" t="s">
        <v>793</v>
      </c>
      <c r="BK10" s="386" t="s">
        <v>194</v>
      </c>
      <c r="BL10" s="386" t="s">
        <v>194</v>
      </c>
      <c r="BM10" s="387" t="s">
        <v>793</v>
      </c>
      <c r="BN10" s="387" t="s">
        <v>209</v>
      </c>
      <c r="BO10" s="458"/>
      <c r="BP10" s="458"/>
      <c r="BQ10" s="457" t="s">
        <v>793</v>
      </c>
      <c r="BR10" s="457" t="s">
        <v>793</v>
      </c>
      <c r="BS10" s="387" t="s">
        <v>209</v>
      </c>
      <c r="BT10" s="386" t="s">
        <v>194</v>
      </c>
      <c r="BU10" s="386" t="s">
        <v>194</v>
      </c>
      <c r="BV10" s="387" t="s">
        <v>793</v>
      </c>
      <c r="BW10" s="387" t="s">
        <v>209</v>
      </c>
      <c r="BX10" s="457" t="s">
        <v>793</v>
      </c>
      <c r="BY10" s="457" t="s">
        <v>793</v>
      </c>
      <c r="BZ10" s="457" t="s">
        <v>793</v>
      </c>
      <c r="CA10" s="386" t="s">
        <v>194</v>
      </c>
      <c r="CB10" s="388" t="s">
        <v>193</v>
      </c>
      <c r="CC10" s="457" t="s">
        <v>793</v>
      </c>
      <c r="CD10" s="387" t="s">
        <v>209</v>
      </c>
      <c r="CE10" s="386" t="s">
        <v>1010</v>
      </c>
      <c r="CF10" s="459"/>
      <c r="CH10" s="1">
        <f t="shared" si="3"/>
        <v>21</v>
      </c>
      <c r="CI10" s="1">
        <f t="shared" si="4"/>
        <v>10</v>
      </c>
      <c r="CJ10" s="1">
        <f t="shared" si="5"/>
        <v>0</v>
      </c>
      <c r="CK10" s="11">
        <f t="shared" si="10"/>
        <v>168</v>
      </c>
      <c r="CM10" s="1">
        <f t="shared" si="6"/>
        <v>20</v>
      </c>
      <c r="CN10" s="1">
        <f t="shared" si="7"/>
        <v>9</v>
      </c>
      <c r="CO10" s="1">
        <f t="shared" si="8"/>
        <v>1</v>
      </c>
      <c r="CP10" s="11">
        <f t="shared" si="11"/>
        <v>160</v>
      </c>
      <c r="CR10" s="725"/>
      <c r="CS10" s="736" t="s">
        <v>980</v>
      </c>
      <c r="CT10" s="739" t="s">
        <v>1098</v>
      </c>
      <c r="CU10" s="593" t="s">
        <v>1093</v>
      </c>
      <c r="CV10" s="594">
        <v>41640</v>
      </c>
      <c r="CW10" s="595">
        <v>41670</v>
      </c>
      <c r="CX10" s="595">
        <v>41734</v>
      </c>
      <c r="CY10" s="595">
        <v>41760</v>
      </c>
      <c r="CZ10" s="595">
        <v>41790</v>
      </c>
      <c r="DA10" s="595"/>
      <c r="DB10" s="595">
        <v>41888</v>
      </c>
      <c r="DC10" s="596">
        <v>41913</v>
      </c>
      <c r="DD10" s="597"/>
      <c r="DE10" s="758" t="s">
        <v>1104</v>
      </c>
    </row>
    <row r="11" spans="1:109">
      <c r="A11" s="11">
        <v>10</v>
      </c>
      <c r="B11" s="1" t="s">
        <v>205</v>
      </c>
      <c r="C11" s="1">
        <f t="shared" si="0"/>
        <v>18</v>
      </c>
      <c r="D11" s="389">
        <f t="shared" si="9"/>
        <v>42263</v>
      </c>
      <c r="E11" s="389">
        <f t="shared" si="9"/>
        <v>42264</v>
      </c>
      <c r="F11" s="387">
        <f t="shared" si="9"/>
        <v>42265</v>
      </c>
      <c r="G11" s="386">
        <f t="shared" si="9"/>
        <v>42266</v>
      </c>
      <c r="H11" s="386">
        <f t="shared" si="9"/>
        <v>42267</v>
      </c>
      <c r="I11" s="387">
        <f t="shared" si="9"/>
        <v>42268</v>
      </c>
      <c r="J11" s="387">
        <f t="shared" si="9"/>
        <v>42269</v>
      </c>
      <c r="K11" s="389">
        <f t="shared" si="9"/>
        <v>42270</v>
      </c>
      <c r="L11" s="389">
        <f t="shared" si="9"/>
        <v>42271</v>
      </c>
      <c r="M11" s="389">
        <f t="shared" si="9"/>
        <v>42272</v>
      </c>
      <c r="N11" s="386">
        <f t="shared" si="9"/>
        <v>42273</v>
      </c>
      <c r="O11" s="388">
        <f t="shared" si="9"/>
        <v>42274</v>
      </c>
      <c r="P11" s="389">
        <f t="shared" si="9"/>
        <v>42275</v>
      </c>
      <c r="Q11" s="387">
        <f t="shared" si="9"/>
        <v>42276</v>
      </c>
      <c r="R11" s="386">
        <f t="shared" si="9"/>
        <v>42277</v>
      </c>
      <c r="S11" s="390"/>
      <c r="T11" s="388">
        <f t="shared" si="2"/>
        <v>42278</v>
      </c>
      <c r="U11" s="388">
        <f t="shared" si="2"/>
        <v>42279</v>
      </c>
      <c r="V11" s="388">
        <f t="shared" si="2"/>
        <v>42280</v>
      </c>
      <c r="W11" s="386">
        <f t="shared" si="2"/>
        <v>42281</v>
      </c>
      <c r="X11" s="386">
        <f t="shared" si="2"/>
        <v>42282</v>
      </c>
      <c r="Y11" s="387">
        <f t="shared" si="2"/>
        <v>42283</v>
      </c>
      <c r="Z11" s="389">
        <f t="shared" si="2"/>
        <v>42284</v>
      </c>
      <c r="AA11" s="389">
        <f t="shared" si="2"/>
        <v>42285</v>
      </c>
      <c r="AB11" s="389">
        <f t="shared" si="2"/>
        <v>42286</v>
      </c>
      <c r="AC11" s="386">
        <f t="shared" si="2"/>
        <v>42287</v>
      </c>
      <c r="AD11" s="386">
        <f t="shared" si="2"/>
        <v>42288</v>
      </c>
      <c r="AE11" s="387">
        <f t="shared" si="2"/>
        <v>42289</v>
      </c>
      <c r="AF11" s="387">
        <f t="shared" si="2"/>
        <v>42290</v>
      </c>
      <c r="AG11" s="389">
        <f t="shared" si="2"/>
        <v>42291</v>
      </c>
      <c r="AH11" s="389">
        <f t="shared" si="2"/>
        <v>42292</v>
      </c>
      <c r="AJ11" s="457" t="s">
        <v>793</v>
      </c>
      <c r="AK11" s="457" t="s">
        <v>793</v>
      </c>
      <c r="AL11" s="387" t="s">
        <v>209</v>
      </c>
      <c r="AM11" s="386" t="s">
        <v>194</v>
      </c>
      <c r="AN11" s="386" t="s">
        <v>194</v>
      </c>
      <c r="AO11" s="387" t="s">
        <v>793</v>
      </c>
      <c r="AP11" s="387" t="s">
        <v>209</v>
      </c>
      <c r="AQ11" s="457" t="s">
        <v>793</v>
      </c>
      <c r="AR11" s="457" t="s">
        <v>793</v>
      </c>
      <c r="AS11" s="457" t="s">
        <v>793</v>
      </c>
      <c r="AT11" s="386" t="s">
        <v>194</v>
      </c>
      <c r="AU11" s="388" t="s">
        <v>193</v>
      </c>
      <c r="AV11" s="457" t="s">
        <v>793</v>
      </c>
      <c r="AW11" s="387" t="s">
        <v>209</v>
      </c>
      <c r="AX11" s="386" t="s">
        <v>1010</v>
      </c>
      <c r="AY11" s="459"/>
      <c r="AZ11" s="388" t="s">
        <v>193</v>
      </c>
      <c r="BA11" s="388" t="s">
        <v>193</v>
      </c>
      <c r="BB11" s="388" t="s">
        <v>193</v>
      </c>
      <c r="BC11" s="386" t="s">
        <v>194</v>
      </c>
      <c r="BD11" s="386" t="s">
        <v>194</v>
      </c>
      <c r="BE11" s="387" t="s">
        <v>209</v>
      </c>
      <c r="BF11" s="457" t="s">
        <v>793</v>
      </c>
      <c r="BG11" s="457" t="s">
        <v>793</v>
      </c>
      <c r="BH11" s="457" t="s">
        <v>793</v>
      </c>
      <c r="BI11" s="386" t="s">
        <v>194</v>
      </c>
      <c r="BJ11" s="386" t="s">
        <v>194</v>
      </c>
      <c r="BK11" s="387" t="s">
        <v>793</v>
      </c>
      <c r="BL11" s="387" t="s">
        <v>209</v>
      </c>
      <c r="BM11" s="457" t="s">
        <v>793</v>
      </c>
      <c r="BN11" s="457" t="s">
        <v>793</v>
      </c>
      <c r="BO11" s="458"/>
      <c r="BP11" s="458"/>
      <c r="BQ11" s="457" t="s">
        <v>793</v>
      </c>
      <c r="BR11" s="386" t="s">
        <v>194</v>
      </c>
      <c r="BS11" s="386" t="s">
        <v>194</v>
      </c>
      <c r="BT11" s="387" t="s">
        <v>793</v>
      </c>
      <c r="BU11" s="457" t="s">
        <v>209</v>
      </c>
      <c r="BV11" s="457" t="s">
        <v>793</v>
      </c>
      <c r="BW11" s="457" t="s">
        <v>793</v>
      </c>
      <c r="BX11" s="457" t="s">
        <v>793</v>
      </c>
      <c r="BY11" s="386" t="s">
        <v>194</v>
      </c>
      <c r="BZ11" s="386" t="s">
        <v>194</v>
      </c>
      <c r="CA11" s="387" t="s">
        <v>793</v>
      </c>
      <c r="CB11" s="457" t="s">
        <v>209</v>
      </c>
      <c r="CC11" s="457" t="s">
        <v>793</v>
      </c>
      <c r="CD11" s="457" t="s">
        <v>793</v>
      </c>
      <c r="CE11" s="457" t="s">
        <v>793</v>
      </c>
      <c r="CF11" s="386" t="s">
        <v>194</v>
      </c>
      <c r="CH11" s="1">
        <f t="shared" si="3"/>
        <v>18</v>
      </c>
      <c r="CI11" s="1">
        <f t="shared" si="4"/>
        <v>8</v>
      </c>
      <c r="CJ11" s="1">
        <f t="shared" si="5"/>
        <v>4</v>
      </c>
      <c r="CK11" s="11">
        <f t="shared" si="10"/>
        <v>144</v>
      </c>
      <c r="CM11" s="1">
        <f t="shared" si="6"/>
        <v>19</v>
      </c>
      <c r="CN11" s="1">
        <f t="shared" si="7"/>
        <v>9</v>
      </c>
      <c r="CO11" s="1">
        <f t="shared" si="8"/>
        <v>3</v>
      </c>
      <c r="CP11" s="11">
        <f t="shared" si="11"/>
        <v>152</v>
      </c>
      <c r="CR11" s="725"/>
      <c r="CS11" s="737"/>
      <c r="CT11" s="740"/>
      <c r="CU11" s="558" t="s">
        <v>1094</v>
      </c>
      <c r="CV11" s="570">
        <v>41640</v>
      </c>
      <c r="CW11" s="584">
        <v>41676</v>
      </c>
      <c r="CX11" s="584">
        <v>41736</v>
      </c>
      <c r="CY11" s="584">
        <v>41762</v>
      </c>
      <c r="CZ11" s="584">
        <v>41792</v>
      </c>
      <c r="DA11" s="584"/>
      <c r="DB11" s="584">
        <v>41890</v>
      </c>
      <c r="DC11" s="577">
        <v>41919</v>
      </c>
      <c r="DD11" s="556"/>
      <c r="DE11" s="742"/>
    </row>
    <row r="12" spans="1:109">
      <c r="A12" s="11">
        <v>11</v>
      </c>
      <c r="B12" s="1" t="s">
        <v>206</v>
      </c>
      <c r="C12" s="1">
        <f t="shared" si="0"/>
        <v>21</v>
      </c>
      <c r="D12" s="389">
        <f t="shared" si="9"/>
        <v>42293</v>
      </c>
      <c r="E12" s="386">
        <f t="shared" si="9"/>
        <v>42294</v>
      </c>
      <c r="F12" s="386">
        <f t="shared" si="9"/>
        <v>42295</v>
      </c>
      <c r="G12" s="389">
        <f t="shared" si="9"/>
        <v>42296</v>
      </c>
      <c r="H12" s="389">
        <f t="shared" si="9"/>
        <v>42297</v>
      </c>
      <c r="I12" s="389">
        <f t="shared" si="9"/>
        <v>42298</v>
      </c>
      <c r="J12" s="389">
        <f t="shared" si="9"/>
        <v>42299</v>
      </c>
      <c r="K12" s="389">
        <f t="shared" si="9"/>
        <v>42300</v>
      </c>
      <c r="L12" s="386">
        <f t="shared" si="9"/>
        <v>42301</v>
      </c>
      <c r="M12" s="386">
        <f t="shared" si="9"/>
        <v>42302</v>
      </c>
      <c r="N12" s="389">
        <f t="shared" si="9"/>
        <v>42303</v>
      </c>
      <c r="O12" s="389">
        <f t="shared" si="9"/>
        <v>42304</v>
      </c>
      <c r="P12" s="389">
        <f t="shared" si="9"/>
        <v>42305</v>
      </c>
      <c r="Q12" s="389">
        <f t="shared" si="9"/>
        <v>42306</v>
      </c>
      <c r="R12" s="389">
        <f t="shared" si="9"/>
        <v>42307</v>
      </c>
      <c r="S12" s="386">
        <f>DATE($B$1,$A11,S$15)</f>
        <v>42308</v>
      </c>
      <c r="T12" s="386">
        <f t="shared" si="2"/>
        <v>42309</v>
      </c>
      <c r="U12" s="389">
        <f t="shared" si="2"/>
        <v>42310</v>
      </c>
      <c r="V12" s="389">
        <f t="shared" si="2"/>
        <v>42311</v>
      </c>
      <c r="W12" s="389">
        <f t="shared" si="2"/>
        <v>42312</v>
      </c>
      <c r="X12" s="389">
        <f t="shared" si="2"/>
        <v>42313</v>
      </c>
      <c r="Y12" s="389">
        <f t="shared" si="2"/>
        <v>42314</v>
      </c>
      <c r="Z12" s="386">
        <f t="shared" si="2"/>
        <v>42315</v>
      </c>
      <c r="AA12" s="386">
        <f t="shared" si="2"/>
        <v>42316</v>
      </c>
      <c r="AB12" s="389">
        <f t="shared" si="2"/>
        <v>42317</v>
      </c>
      <c r="AC12" s="389">
        <f t="shared" si="2"/>
        <v>42318</v>
      </c>
      <c r="AD12" s="389">
        <f t="shared" si="2"/>
        <v>42319</v>
      </c>
      <c r="AE12" s="389">
        <f t="shared" si="2"/>
        <v>42320</v>
      </c>
      <c r="AF12" s="389">
        <f t="shared" si="2"/>
        <v>42321</v>
      </c>
      <c r="AG12" s="386">
        <f t="shared" si="2"/>
        <v>42322</v>
      </c>
      <c r="AH12" s="386">
        <f t="shared" si="2"/>
        <v>42323</v>
      </c>
      <c r="AJ12" s="457" t="s">
        <v>793</v>
      </c>
      <c r="AK12" s="386" t="s">
        <v>194</v>
      </c>
      <c r="AL12" s="386" t="s">
        <v>194</v>
      </c>
      <c r="AM12" s="387" t="s">
        <v>793</v>
      </c>
      <c r="AN12" s="457" t="s">
        <v>209</v>
      </c>
      <c r="AO12" s="457" t="s">
        <v>793</v>
      </c>
      <c r="AP12" s="457" t="s">
        <v>793</v>
      </c>
      <c r="AQ12" s="457" t="s">
        <v>793</v>
      </c>
      <c r="AR12" s="386" t="s">
        <v>194</v>
      </c>
      <c r="AS12" s="386" t="s">
        <v>194</v>
      </c>
      <c r="AT12" s="387" t="s">
        <v>793</v>
      </c>
      <c r="AU12" s="457" t="s">
        <v>209</v>
      </c>
      <c r="AV12" s="457" t="s">
        <v>793</v>
      </c>
      <c r="AW12" s="457" t="s">
        <v>793</v>
      </c>
      <c r="AX12" s="457" t="s">
        <v>793</v>
      </c>
      <c r="AY12" s="386" t="s">
        <v>194</v>
      </c>
      <c r="AZ12" s="386" t="s">
        <v>194</v>
      </c>
      <c r="BA12" s="387" t="s">
        <v>793</v>
      </c>
      <c r="BB12" s="457" t="s">
        <v>209</v>
      </c>
      <c r="BC12" s="457" t="s">
        <v>793</v>
      </c>
      <c r="BD12" s="457" t="s">
        <v>793</v>
      </c>
      <c r="BE12" s="457" t="s">
        <v>793</v>
      </c>
      <c r="BF12" s="386" t="s">
        <v>194</v>
      </c>
      <c r="BG12" s="386" t="s">
        <v>194</v>
      </c>
      <c r="BH12" s="387" t="s">
        <v>793</v>
      </c>
      <c r="BI12" s="457" t="s">
        <v>209</v>
      </c>
      <c r="BJ12" s="457" t="s">
        <v>793</v>
      </c>
      <c r="BK12" s="457" t="s">
        <v>793</v>
      </c>
      <c r="BL12" s="457" t="s">
        <v>793</v>
      </c>
      <c r="BM12" s="386" t="s">
        <v>194</v>
      </c>
      <c r="BN12" s="386" t="s">
        <v>194</v>
      </c>
      <c r="BO12" s="458"/>
      <c r="BP12" s="458"/>
      <c r="BQ12" s="387" t="s">
        <v>793</v>
      </c>
      <c r="BR12" s="457" t="s">
        <v>209</v>
      </c>
      <c r="BS12" s="457" t="s">
        <v>793</v>
      </c>
      <c r="BT12" s="457" t="s">
        <v>793</v>
      </c>
      <c r="BU12" s="457" t="s">
        <v>793</v>
      </c>
      <c r="BV12" s="386" t="s">
        <v>194</v>
      </c>
      <c r="BW12" s="386" t="s">
        <v>194</v>
      </c>
      <c r="BX12" s="387" t="s">
        <v>793</v>
      </c>
      <c r="BY12" s="457" t="s">
        <v>209</v>
      </c>
      <c r="BZ12" s="457" t="s">
        <v>793</v>
      </c>
      <c r="CA12" s="457" t="s">
        <v>793</v>
      </c>
      <c r="CB12" s="457" t="s">
        <v>793</v>
      </c>
      <c r="CC12" s="386" t="s">
        <v>194</v>
      </c>
      <c r="CD12" s="386" t="s">
        <v>194</v>
      </c>
      <c r="CE12" s="457" t="s">
        <v>793</v>
      </c>
      <c r="CF12" s="459"/>
      <c r="CH12" s="1">
        <f t="shared" si="3"/>
        <v>21</v>
      </c>
      <c r="CI12" s="1">
        <f t="shared" si="4"/>
        <v>10</v>
      </c>
      <c r="CJ12" s="1">
        <f t="shared" si="5"/>
        <v>0</v>
      </c>
      <c r="CK12" s="11">
        <f t="shared" si="10"/>
        <v>168</v>
      </c>
      <c r="CM12" s="1">
        <f t="shared" si="6"/>
        <v>21</v>
      </c>
      <c r="CN12" s="1">
        <f t="shared" si="7"/>
        <v>9</v>
      </c>
      <c r="CO12" s="1">
        <f t="shared" si="8"/>
        <v>0</v>
      </c>
      <c r="CP12" s="11">
        <f t="shared" si="11"/>
        <v>168</v>
      </c>
      <c r="CR12" s="725"/>
      <c r="CS12" s="737"/>
      <c r="CT12" s="740"/>
      <c r="CU12" s="559" t="s">
        <v>195</v>
      </c>
      <c r="CV12" s="571">
        <f t="shared" ref="CV12:DC12" si="13">CV11-CV10+1</f>
        <v>1</v>
      </c>
      <c r="CW12" s="585">
        <f t="shared" si="13"/>
        <v>7</v>
      </c>
      <c r="CX12" s="585">
        <f t="shared" si="13"/>
        <v>3</v>
      </c>
      <c r="CY12" s="585">
        <f t="shared" si="13"/>
        <v>3</v>
      </c>
      <c r="CZ12" s="585">
        <f t="shared" si="13"/>
        <v>3</v>
      </c>
      <c r="DA12" s="585"/>
      <c r="DB12" s="585">
        <f t="shared" si="13"/>
        <v>3</v>
      </c>
      <c r="DC12" s="578">
        <f t="shared" si="13"/>
        <v>7</v>
      </c>
      <c r="DD12" s="557">
        <f>SUM(CV12:DC12)</f>
        <v>27</v>
      </c>
      <c r="DE12" s="742"/>
    </row>
    <row r="13" spans="1:109" ht="15" customHeight="1">
      <c r="A13" s="11">
        <v>12</v>
      </c>
      <c r="B13" s="1" t="s">
        <v>207</v>
      </c>
      <c r="C13" s="1">
        <f t="shared" si="0"/>
        <v>22</v>
      </c>
      <c r="D13" s="389">
        <f t="shared" si="9"/>
        <v>42324</v>
      </c>
      <c r="E13" s="389">
        <f t="shared" si="9"/>
        <v>42325</v>
      </c>
      <c r="F13" s="389">
        <f t="shared" si="9"/>
        <v>42326</v>
      </c>
      <c r="G13" s="389">
        <f t="shared" si="9"/>
        <v>42327</v>
      </c>
      <c r="H13" s="389">
        <f t="shared" si="9"/>
        <v>42328</v>
      </c>
      <c r="I13" s="386">
        <f t="shared" si="9"/>
        <v>42329</v>
      </c>
      <c r="J13" s="386">
        <f t="shared" si="9"/>
        <v>42330</v>
      </c>
      <c r="K13" s="389">
        <f t="shared" si="9"/>
        <v>42331</v>
      </c>
      <c r="L13" s="389">
        <f t="shared" si="9"/>
        <v>42332</v>
      </c>
      <c r="M13" s="389">
        <f t="shared" si="9"/>
        <v>42333</v>
      </c>
      <c r="N13" s="389">
        <f t="shared" si="9"/>
        <v>42334</v>
      </c>
      <c r="O13" s="389">
        <f t="shared" si="9"/>
        <v>42335</v>
      </c>
      <c r="P13" s="386">
        <f t="shared" si="9"/>
        <v>42336</v>
      </c>
      <c r="Q13" s="386">
        <f t="shared" si="9"/>
        <v>42337</v>
      </c>
      <c r="R13" s="390">
        <f t="shared" si="9"/>
        <v>42338</v>
      </c>
      <c r="S13" s="390"/>
      <c r="T13" s="389">
        <f t="shared" si="2"/>
        <v>42339</v>
      </c>
      <c r="U13" s="389">
        <f t="shared" si="2"/>
        <v>42340</v>
      </c>
      <c r="V13" s="389">
        <f t="shared" si="2"/>
        <v>42341</v>
      </c>
      <c r="W13" s="389">
        <f t="shared" si="2"/>
        <v>42342</v>
      </c>
      <c r="X13" s="386">
        <f t="shared" si="2"/>
        <v>42343</v>
      </c>
      <c r="Y13" s="386">
        <f t="shared" si="2"/>
        <v>42344</v>
      </c>
      <c r="Z13" s="389">
        <f t="shared" si="2"/>
        <v>42345</v>
      </c>
      <c r="AA13" s="389">
        <f t="shared" si="2"/>
        <v>42346</v>
      </c>
      <c r="AB13" s="389">
        <f t="shared" si="2"/>
        <v>42347</v>
      </c>
      <c r="AC13" s="389">
        <f t="shared" si="2"/>
        <v>42348</v>
      </c>
      <c r="AD13" s="389">
        <f t="shared" si="2"/>
        <v>42349</v>
      </c>
      <c r="AE13" s="386">
        <f t="shared" si="2"/>
        <v>42350</v>
      </c>
      <c r="AF13" s="386">
        <f t="shared" si="2"/>
        <v>42351</v>
      </c>
      <c r="AG13" s="387">
        <f t="shared" si="2"/>
        <v>42352</v>
      </c>
      <c r="AH13" s="387">
        <f t="shared" si="2"/>
        <v>42353</v>
      </c>
      <c r="AI13" s="3"/>
      <c r="AJ13" s="387" t="s">
        <v>793</v>
      </c>
      <c r="AK13" s="457" t="s">
        <v>209</v>
      </c>
      <c r="AL13" s="457" t="s">
        <v>793</v>
      </c>
      <c r="AM13" s="457" t="s">
        <v>793</v>
      </c>
      <c r="AN13" s="457" t="s">
        <v>793</v>
      </c>
      <c r="AO13" s="386" t="s">
        <v>194</v>
      </c>
      <c r="AP13" s="386" t="s">
        <v>194</v>
      </c>
      <c r="AQ13" s="387" t="s">
        <v>793</v>
      </c>
      <c r="AR13" s="457" t="s">
        <v>209</v>
      </c>
      <c r="AS13" s="457" t="s">
        <v>793</v>
      </c>
      <c r="AT13" s="457" t="s">
        <v>793</v>
      </c>
      <c r="AU13" s="457" t="s">
        <v>793</v>
      </c>
      <c r="AV13" s="386" t="s">
        <v>194</v>
      </c>
      <c r="AW13" s="386" t="s">
        <v>194</v>
      </c>
      <c r="AX13" s="457" t="s">
        <v>793</v>
      </c>
      <c r="AY13" s="459"/>
      <c r="AZ13" s="457" t="s">
        <v>209</v>
      </c>
      <c r="BA13" s="457" t="s">
        <v>793</v>
      </c>
      <c r="BB13" s="457" t="s">
        <v>793</v>
      </c>
      <c r="BC13" s="457" t="s">
        <v>793</v>
      </c>
      <c r="BD13" s="386" t="s">
        <v>194</v>
      </c>
      <c r="BE13" s="386" t="s">
        <v>194</v>
      </c>
      <c r="BF13" s="387" t="s">
        <v>793</v>
      </c>
      <c r="BG13" s="457" t="s">
        <v>209</v>
      </c>
      <c r="BH13" s="457" t="s">
        <v>793</v>
      </c>
      <c r="BI13" s="457" t="s">
        <v>793</v>
      </c>
      <c r="BJ13" s="457" t="s">
        <v>793</v>
      </c>
      <c r="BK13" s="386" t="s">
        <v>194</v>
      </c>
      <c r="BL13" s="386" t="s">
        <v>194</v>
      </c>
      <c r="BM13" s="387" t="s">
        <v>793</v>
      </c>
      <c r="BN13" s="387" t="s">
        <v>209</v>
      </c>
      <c r="BO13" s="458"/>
      <c r="BP13" s="458"/>
      <c r="BQ13" s="387" t="s">
        <v>793</v>
      </c>
      <c r="BR13" s="387" t="s">
        <v>793</v>
      </c>
      <c r="BS13" s="387" t="s">
        <v>793</v>
      </c>
      <c r="BT13" s="386" t="s">
        <v>194</v>
      </c>
      <c r="BU13" s="386" t="s">
        <v>194</v>
      </c>
      <c r="BV13" s="387" t="s">
        <v>793</v>
      </c>
      <c r="BW13" s="387" t="s">
        <v>209</v>
      </c>
      <c r="BX13" s="387" t="s">
        <v>793</v>
      </c>
      <c r="BY13" s="387" t="s">
        <v>793</v>
      </c>
      <c r="BZ13" s="387" t="s">
        <v>793</v>
      </c>
      <c r="CA13" s="386" t="s">
        <v>194</v>
      </c>
      <c r="CB13" s="387" t="s">
        <v>793</v>
      </c>
      <c r="CC13" s="387" t="s">
        <v>209</v>
      </c>
      <c r="CD13" s="387" t="s">
        <v>209</v>
      </c>
      <c r="CE13" s="387" t="s">
        <v>209</v>
      </c>
      <c r="CF13" s="386" t="s">
        <v>1010</v>
      </c>
      <c r="CH13" s="1">
        <f t="shared" si="3"/>
        <v>22</v>
      </c>
      <c r="CI13" s="1">
        <f t="shared" si="4"/>
        <v>8</v>
      </c>
      <c r="CJ13" s="1">
        <f t="shared" si="5"/>
        <v>0</v>
      </c>
      <c r="CK13" s="11">
        <f t="shared" si="10"/>
        <v>176</v>
      </c>
      <c r="CM13" s="1">
        <f t="shared" si="6"/>
        <v>23</v>
      </c>
      <c r="CN13" s="1">
        <f t="shared" si="7"/>
        <v>8</v>
      </c>
      <c r="CO13" s="1">
        <f t="shared" si="8"/>
        <v>0</v>
      </c>
      <c r="CP13" s="11">
        <f t="shared" si="11"/>
        <v>184</v>
      </c>
      <c r="CR13" s="725"/>
      <c r="CS13" s="737"/>
      <c r="CT13" s="744" t="s">
        <v>1105</v>
      </c>
      <c r="CU13" s="560">
        <v>1</v>
      </c>
      <c r="CV13" s="572"/>
      <c r="CW13" s="586">
        <v>41665</v>
      </c>
      <c r="CX13" s="586">
        <v>41736</v>
      </c>
      <c r="CY13" s="586">
        <v>41763</v>
      </c>
      <c r="CZ13" s="586"/>
      <c r="DA13" s="586"/>
      <c r="DB13" s="586"/>
      <c r="DC13" s="579">
        <v>41910</v>
      </c>
      <c r="DD13" s="555"/>
      <c r="DE13" s="742"/>
    </row>
    <row r="14" spans="1:109">
      <c r="A14" s="373" t="s">
        <v>213</v>
      </c>
      <c r="B14" s="1">
        <f>SUM(C2:C13)</f>
        <v>249</v>
      </c>
      <c r="C14" s="372" t="str">
        <f>B1&amp;"年12月"</f>
        <v>2015年12月</v>
      </c>
      <c r="D14" s="25">
        <f t="shared" si="9"/>
        <v>42354</v>
      </c>
      <c r="E14" s="25">
        <f t="shared" si="9"/>
        <v>42355</v>
      </c>
      <c r="F14" s="25">
        <f t="shared" si="9"/>
        <v>42356</v>
      </c>
      <c r="G14" s="14">
        <f t="shared" si="9"/>
        <v>42357</v>
      </c>
      <c r="H14" s="14">
        <f t="shared" si="9"/>
        <v>42358</v>
      </c>
      <c r="I14" s="25">
        <f t="shared" si="9"/>
        <v>42359</v>
      </c>
      <c r="J14" s="25">
        <f t="shared" si="9"/>
        <v>42360</v>
      </c>
      <c r="K14" s="25">
        <f t="shared" si="9"/>
        <v>42361</v>
      </c>
      <c r="L14" s="25">
        <f t="shared" si="9"/>
        <v>42362</v>
      </c>
      <c r="M14" s="25">
        <f t="shared" si="9"/>
        <v>42363</v>
      </c>
      <c r="N14" s="14">
        <f t="shared" si="9"/>
        <v>42364</v>
      </c>
      <c r="O14" s="25">
        <f t="shared" si="9"/>
        <v>42365</v>
      </c>
      <c r="P14" s="25">
        <f t="shared" si="9"/>
        <v>42366</v>
      </c>
      <c r="Q14" s="25">
        <f t="shared" si="9"/>
        <v>42367</v>
      </c>
      <c r="R14" s="25">
        <f t="shared" si="9"/>
        <v>42368</v>
      </c>
      <c r="S14" s="14">
        <f>DATE($B$1,$A13,S$15)</f>
        <v>42369</v>
      </c>
      <c r="T14" s="456"/>
      <c r="U14" s="456"/>
      <c r="V14" s="456"/>
      <c r="W14" s="456"/>
      <c r="X14" s="456"/>
      <c r="Y14" s="456"/>
      <c r="Z14" s="456"/>
      <c r="AA14" s="456"/>
      <c r="AB14" s="456"/>
      <c r="AC14" s="456"/>
      <c r="AD14" s="456"/>
      <c r="AE14" s="456"/>
      <c r="AF14" s="456"/>
      <c r="AG14" s="456"/>
      <c r="AH14" s="456"/>
      <c r="AJ14" s="387" t="s">
        <v>793</v>
      </c>
      <c r="AK14" s="387" t="s">
        <v>793</v>
      </c>
      <c r="AL14" s="387" t="s">
        <v>793</v>
      </c>
      <c r="AM14" s="386" t="s">
        <v>194</v>
      </c>
      <c r="AN14" s="386" t="s">
        <v>194</v>
      </c>
      <c r="AO14" s="387" t="s">
        <v>793</v>
      </c>
      <c r="AP14" s="387" t="s">
        <v>209</v>
      </c>
      <c r="AQ14" s="387" t="s">
        <v>793</v>
      </c>
      <c r="AR14" s="387" t="s">
        <v>793</v>
      </c>
      <c r="AS14" s="387" t="s">
        <v>793</v>
      </c>
      <c r="AT14" s="386" t="s">
        <v>194</v>
      </c>
      <c r="AU14" s="387" t="s">
        <v>793</v>
      </c>
      <c r="AV14" s="387" t="s">
        <v>209</v>
      </c>
      <c r="AW14" s="387" t="s">
        <v>209</v>
      </c>
      <c r="AX14" s="387" t="s">
        <v>209</v>
      </c>
      <c r="AY14" s="386" t="s">
        <v>1010</v>
      </c>
      <c r="AZ14" s="456"/>
      <c r="BA14" s="456"/>
      <c r="BB14" s="456"/>
      <c r="BC14" s="456"/>
      <c r="BD14" s="456"/>
      <c r="BE14" s="456"/>
      <c r="BF14" s="456"/>
      <c r="BG14" s="456"/>
      <c r="BH14" s="456"/>
      <c r="BI14" s="456"/>
      <c r="BJ14" s="456"/>
      <c r="BK14" s="456"/>
      <c r="BL14" s="456"/>
      <c r="BM14" s="456"/>
      <c r="BN14" s="456"/>
      <c r="BO14" s="458"/>
      <c r="BP14" s="458"/>
      <c r="BQ14" s="458"/>
      <c r="BR14" s="458"/>
      <c r="BS14" s="458"/>
      <c r="BT14" s="458"/>
      <c r="BU14" s="458"/>
      <c r="BV14" s="458"/>
      <c r="BW14" s="458"/>
      <c r="BX14" s="458"/>
      <c r="BY14" s="458"/>
      <c r="BZ14" s="458"/>
      <c r="CA14" s="458"/>
      <c r="CB14" s="458"/>
      <c r="CC14" s="458"/>
      <c r="CD14" s="458"/>
      <c r="CE14" s="458"/>
      <c r="CF14" s="458"/>
      <c r="CH14" s="1">
        <f>SUM(CH2:CH13)</f>
        <v>249</v>
      </c>
      <c r="CI14" s="1">
        <f>SUM(CI2:CI13)</f>
        <v>105</v>
      </c>
      <c r="CJ14" s="1">
        <f>SUM(CJ2:CJ13)</f>
        <v>11</v>
      </c>
      <c r="CK14" s="1">
        <f>SUM(CK2:CK13)</f>
        <v>1992</v>
      </c>
      <c r="CM14" s="1">
        <f>SUM(CM2:CM13)</f>
        <v>249</v>
      </c>
      <c r="CN14" s="1">
        <f>SUM(CN2:CN13)</f>
        <v>105</v>
      </c>
      <c r="CO14" s="1">
        <f>SUM(CO2:CO13)</f>
        <v>11</v>
      </c>
      <c r="CP14" s="1">
        <f>SUM(CP2:CP13)</f>
        <v>1992</v>
      </c>
      <c r="CR14" s="725"/>
      <c r="CS14" s="737"/>
      <c r="CT14" s="745"/>
      <c r="CU14" s="561">
        <v>2</v>
      </c>
      <c r="CV14" s="573"/>
      <c r="CW14" s="584">
        <v>41678</v>
      </c>
      <c r="CX14" s="584"/>
      <c r="CY14" s="584"/>
      <c r="CZ14" s="584"/>
      <c r="DA14" s="584"/>
      <c r="DB14" s="584"/>
      <c r="DC14" s="577">
        <v>41923</v>
      </c>
      <c r="DD14" s="556"/>
      <c r="DE14" s="742"/>
    </row>
    <row r="15" spans="1:10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  <c r="CR15" s="725"/>
      <c r="CS15" s="737"/>
      <c r="CT15" s="745"/>
      <c r="CU15" s="561">
        <v>3</v>
      </c>
      <c r="CV15" s="573"/>
      <c r="CW15" s="584"/>
      <c r="CX15" s="584"/>
      <c r="CY15" s="584"/>
      <c r="CZ15" s="584"/>
      <c r="DA15" s="584"/>
      <c r="DB15" s="584"/>
      <c r="DC15" s="577"/>
      <c r="DD15" s="556"/>
      <c r="DE15" s="742"/>
    </row>
    <row r="16" spans="1:109" ht="15" customHeight="1" thickBot="1">
      <c r="CR16" s="725"/>
      <c r="CS16" s="738"/>
      <c r="CT16" s="746"/>
      <c r="CU16" s="588" t="s">
        <v>195</v>
      </c>
      <c r="CV16" s="589">
        <f t="shared" ref="CV16:DC16" si="14">COUNT(CV13:CV15)</f>
        <v>0</v>
      </c>
      <c r="CW16" s="590">
        <f t="shared" si="14"/>
        <v>2</v>
      </c>
      <c r="CX16" s="590">
        <f t="shared" si="14"/>
        <v>1</v>
      </c>
      <c r="CY16" s="590">
        <f t="shared" si="14"/>
        <v>1</v>
      </c>
      <c r="CZ16" s="590">
        <f t="shared" si="14"/>
        <v>0</v>
      </c>
      <c r="DA16" s="590"/>
      <c r="DB16" s="590">
        <f t="shared" si="14"/>
        <v>0</v>
      </c>
      <c r="DC16" s="591">
        <f t="shared" si="14"/>
        <v>2</v>
      </c>
      <c r="DD16" s="592">
        <f>SUM(CV16:DC16)</f>
        <v>6</v>
      </c>
      <c r="DE16" s="743"/>
    </row>
    <row r="17" spans="1:109" ht="15" thickTop="1">
      <c r="A17" s="376" t="s">
        <v>800</v>
      </c>
      <c r="B17" s="377" t="s">
        <v>801</v>
      </c>
      <c r="C17" s="376" t="s">
        <v>932</v>
      </c>
      <c r="AH17" s="2"/>
      <c r="CR17" s="725"/>
      <c r="CS17" s="747" t="s">
        <v>1099</v>
      </c>
      <c r="CT17" s="748"/>
      <c r="CU17" s="593" t="s">
        <v>1093</v>
      </c>
      <c r="CV17" s="594">
        <v>41636</v>
      </c>
      <c r="CW17" s="595">
        <v>41665</v>
      </c>
      <c r="CX17" s="595">
        <v>41733</v>
      </c>
      <c r="CY17" s="595">
        <v>41759</v>
      </c>
      <c r="CZ17" s="595">
        <v>41790</v>
      </c>
      <c r="DA17" s="595"/>
      <c r="DB17" s="595">
        <v>41888</v>
      </c>
      <c r="DC17" s="596">
        <v>41912</v>
      </c>
      <c r="DD17" s="597"/>
      <c r="DE17" s="753" t="s">
        <v>1106</v>
      </c>
    </row>
    <row r="18" spans="1:109" ht="12" customHeight="1">
      <c r="A18" s="376" t="s">
        <v>804</v>
      </c>
      <c r="B18" s="378" t="s">
        <v>805</v>
      </c>
      <c r="C18" s="376" t="s">
        <v>932</v>
      </c>
      <c r="AH18" s="2"/>
      <c r="CR18" s="725"/>
      <c r="CS18" s="749"/>
      <c r="CT18" s="750"/>
      <c r="CU18" s="558" t="s">
        <v>1094</v>
      </c>
      <c r="CV18" s="570">
        <v>41640</v>
      </c>
      <c r="CW18" s="584">
        <v>41674</v>
      </c>
      <c r="CX18" s="584">
        <v>41735</v>
      </c>
      <c r="CY18" s="584">
        <v>41763</v>
      </c>
      <c r="CZ18" s="584">
        <v>41792</v>
      </c>
      <c r="DA18" s="584"/>
      <c r="DB18" s="584">
        <v>41890</v>
      </c>
      <c r="DC18" s="577">
        <v>41917</v>
      </c>
      <c r="DD18" s="556"/>
      <c r="DE18" s="742"/>
    </row>
    <row r="19" spans="1:109" ht="15" customHeight="1" thickBot="1">
      <c r="A19" s="376" t="s">
        <v>806</v>
      </c>
      <c r="B19" s="378" t="s">
        <v>807</v>
      </c>
      <c r="C19" s="379" t="s">
        <v>932</v>
      </c>
      <c r="M19" s="157"/>
      <c r="AH19" s="2"/>
      <c r="CR19" s="726"/>
      <c r="CS19" s="751"/>
      <c r="CT19" s="752"/>
      <c r="CU19" s="564" t="s">
        <v>195</v>
      </c>
      <c r="CV19" s="574">
        <f t="shared" ref="CV19:DC19" si="15">CV18-CV17+1</f>
        <v>5</v>
      </c>
      <c r="CW19" s="587">
        <f t="shared" si="15"/>
        <v>10</v>
      </c>
      <c r="CX19" s="587">
        <f t="shared" si="15"/>
        <v>3</v>
      </c>
      <c r="CY19" s="587">
        <f t="shared" si="15"/>
        <v>5</v>
      </c>
      <c r="CZ19" s="587">
        <f t="shared" si="15"/>
        <v>3</v>
      </c>
      <c r="DA19" s="587"/>
      <c r="DB19" s="587">
        <f t="shared" si="15"/>
        <v>3</v>
      </c>
      <c r="DC19" s="580">
        <f t="shared" si="15"/>
        <v>6</v>
      </c>
      <c r="DD19" s="565">
        <f>SUM(CV19:DC19)</f>
        <v>35</v>
      </c>
      <c r="DE19" s="754"/>
    </row>
    <row r="20" spans="1:109">
      <c r="A20" s="376" t="s">
        <v>1022</v>
      </c>
      <c r="B20" s="378" t="s">
        <v>1023</v>
      </c>
      <c r="C20" s="379" t="s">
        <v>932</v>
      </c>
      <c r="AH20" s="2"/>
      <c r="CR20" s="724">
        <v>2015</v>
      </c>
      <c r="CS20" s="727" t="s">
        <v>1095</v>
      </c>
      <c r="CT20" s="728"/>
      <c r="CU20" s="562" t="s">
        <v>1093</v>
      </c>
      <c r="CV20" s="598">
        <v>42005</v>
      </c>
      <c r="CW20" s="583">
        <v>42054</v>
      </c>
      <c r="CX20" s="583">
        <v>42099</v>
      </c>
      <c r="CY20" s="583">
        <v>42125</v>
      </c>
      <c r="CZ20" s="583">
        <v>42175</v>
      </c>
      <c r="DA20" s="583"/>
      <c r="DB20" s="583">
        <v>42274</v>
      </c>
      <c r="DC20" s="576">
        <v>42278</v>
      </c>
      <c r="DD20" s="563"/>
      <c r="DE20" s="733" t="s">
        <v>1103</v>
      </c>
    </row>
    <row r="21" spans="1:109">
      <c r="A21" s="376" t="s">
        <v>1024</v>
      </c>
      <c r="B21" s="378" t="s">
        <v>1025</v>
      </c>
      <c r="C21" s="379" t="s">
        <v>932</v>
      </c>
      <c r="AH21" s="2"/>
      <c r="CR21" s="725"/>
      <c r="CS21" s="729"/>
      <c r="CT21" s="730"/>
      <c r="CU21" s="558" t="s">
        <v>1094</v>
      </c>
      <c r="CV21" s="573">
        <v>42005</v>
      </c>
      <c r="CW21" s="584">
        <v>42056</v>
      </c>
      <c r="CX21" s="584">
        <v>42099</v>
      </c>
      <c r="CY21" s="584">
        <v>42125</v>
      </c>
      <c r="CZ21" s="584">
        <v>42175</v>
      </c>
      <c r="DA21" s="584"/>
      <c r="DB21" s="584">
        <v>42274</v>
      </c>
      <c r="DC21" s="577">
        <v>42280</v>
      </c>
      <c r="DD21" s="556"/>
      <c r="DE21" s="734"/>
    </row>
    <row r="22" spans="1:109" ht="14.25" customHeight="1" thickBot="1">
      <c r="A22" s="376" t="s">
        <v>0</v>
      </c>
      <c r="B22" s="378" t="s">
        <v>1</v>
      </c>
      <c r="C22" s="379" t="s">
        <v>932</v>
      </c>
      <c r="AH22" s="2"/>
      <c r="CR22" s="725"/>
      <c r="CS22" s="731"/>
      <c r="CT22" s="732"/>
      <c r="CU22" s="588" t="s">
        <v>195</v>
      </c>
      <c r="CV22" s="589">
        <f t="shared" ref="CV22:DC22" si="16">CV21-CV20+1</f>
        <v>1</v>
      </c>
      <c r="CW22" s="590">
        <f t="shared" si="16"/>
        <v>3</v>
      </c>
      <c r="CX22" s="590">
        <f t="shared" si="16"/>
        <v>1</v>
      </c>
      <c r="CY22" s="590">
        <f t="shared" si="16"/>
        <v>1</v>
      </c>
      <c r="CZ22" s="590">
        <f t="shared" si="16"/>
        <v>1</v>
      </c>
      <c r="DA22" s="590"/>
      <c r="DB22" s="590">
        <f t="shared" si="16"/>
        <v>1</v>
      </c>
      <c r="DC22" s="591">
        <f t="shared" si="16"/>
        <v>3</v>
      </c>
      <c r="DD22" s="592">
        <f>SUM(CV22:DC22)</f>
        <v>11</v>
      </c>
      <c r="DE22" s="735"/>
    </row>
    <row r="23" spans="1:109" ht="15" thickTop="1">
      <c r="A23" s="376" t="s">
        <v>988</v>
      </c>
      <c r="B23" s="378" t="s">
        <v>1026</v>
      </c>
      <c r="C23" s="379" t="s">
        <v>1009</v>
      </c>
      <c r="AH23" s="2"/>
      <c r="CR23" s="725"/>
      <c r="CS23" s="736" t="s">
        <v>980</v>
      </c>
      <c r="CT23" s="739" t="s">
        <v>1098</v>
      </c>
      <c r="CU23" s="593" t="s">
        <v>1093</v>
      </c>
      <c r="CV23" s="594">
        <v>42005</v>
      </c>
      <c r="CW23" s="595">
        <v>42053</v>
      </c>
      <c r="CX23" s="595">
        <v>42098</v>
      </c>
      <c r="CY23" s="595">
        <v>42125</v>
      </c>
      <c r="CZ23" s="595">
        <v>42175</v>
      </c>
      <c r="DA23" s="595">
        <v>42250</v>
      </c>
      <c r="DB23" s="595">
        <v>42273</v>
      </c>
      <c r="DC23" s="596">
        <v>42278</v>
      </c>
      <c r="DD23" s="597"/>
      <c r="DE23" s="758" t="s">
        <v>1102</v>
      </c>
    </row>
    <row r="24" spans="1:109">
      <c r="A24" s="376" t="s">
        <v>992</v>
      </c>
      <c r="B24" s="378" t="s">
        <v>993</v>
      </c>
      <c r="C24" s="379" t="s">
        <v>1009</v>
      </c>
      <c r="AH24" s="2"/>
      <c r="CR24" s="725"/>
      <c r="CS24" s="737"/>
      <c r="CT24" s="740"/>
      <c r="CU24" s="558" t="s">
        <v>1094</v>
      </c>
      <c r="CV24" s="570">
        <v>42007</v>
      </c>
      <c r="CW24" s="584">
        <v>42059</v>
      </c>
      <c r="CX24" s="584">
        <v>42100</v>
      </c>
      <c r="CY24" s="584">
        <v>42127</v>
      </c>
      <c r="CZ24" s="584">
        <v>42177</v>
      </c>
      <c r="DA24" s="584">
        <v>42252</v>
      </c>
      <c r="DB24" s="584">
        <v>42274</v>
      </c>
      <c r="DC24" s="577">
        <v>42284</v>
      </c>
      <c r="DD24" s="556"/>
      <c r="DE24" s="742"/>
    </row>
    <row r="25" spans="1:109">
      <c r="A25" s="376" t="s">
        <v>994</v>
      </c>
      <c r="B25" s="378" t="s">
        <v>995</v>
      </c>
      <c r="C25" s="379" t="s">
        <v>1009</v>
      </c>
      <c r="AH25" s="2"/>
      <c r="CR25" s="725"/>
      <c r="CS25" s="737"/>
      <c r="CT25" s="740"/>
      <c r="CU25" s="559" t="s">
        <v>195</v>
      </c>
      <c r="CV25" s="571">
        <f t="shared" ref="CV25:DC25" si="17">CV24-CV23+1</f>
        <v>3</v>
      </c>
      <c r="CW25" s="585">
        <f t="shared" si="17"/>
        <v>7</v>
      </c>
      <c r="CX25" s="585">
        <f t="shared" si="17"/>
        <v>3</v>
      </c>
      <c r="CY25" s="585">
        <f t="shared" si="17"/>
        <v>3</v>
      </c>
      <c r="CZ25" s="585">
        <f t="shared" si="17"/>
        <v>3</v>
      </c>
      <c r="DA25" s="585">
        <f t="shared" si="17"/>
        <v>3</v>
      </c>
      <c r="DB25" s="585">
        <f t="shared" si="17"/>
        <v>2</v>
      </c>
      <c r="DC25" s="578">
        <f t="shared" si="17"/>
        <v>7</v>
      </c>
      <c r="DD25" s="557">
        <f>SUM(CV25:DC25)</f>
        <v>31</v>
      </c>
      <c r="DE25" s="742"/>
    </row>
    <row r="26" spans="1:109" ht="15" customHeight="1">
      <c r="A26" s="376" t="s">
        <v>1000</v>
      </c>
      <c r="B26" s="378" t="s">
        <v>1001</v>
      </c>
      <c r="C26" s="379" t="s">
        <v>1009</v>
      </c>
      <c r="AH26" s="2"/>
      <c r="CR26" s="725"/>
      <c r="CS26" s="737"/>
      <c r="CT26" s="744" t="s">
        <v>1105</v>
      </c>
      <c r="CU26" s="560">
        <v>1</v>
      </c>
      <c r="CV26" s="572">
        <v>42008</v>
      </c>
      <c r="CW26" s="586">
        <v>42050</v>
      </c>
      <c r="CX26" s="586">
        <v>42100</v>
      </c>
      <c r="CY26" s="586"/>
      <c r="CZ26" s="586">
        <v>42177</v>
      </c>
      <c r="DA26" s="586">
        <v>42253</v>
      </c>
      <c r="DB26" s="586"/>
      <c r="DC26" s="579">
        <v>42287</v>
      </c>
      <c r="DD26" s="555"/>
      <c r="DE26" s="742"/>
    </row>
    <row r="27" spans="1:109">
      <c r="A27" s="376" t="s">
        <v>1003</v>
      </c>
      <c r="B27" s="378" t="s">
        <v>1004</v>
      </c>
      <c r="C27" s="379" t="s">
        <v>1009</v>
      </c>
      <c r="AH27" s="2"/>
      <c r="CR27" s="725"/>
      <c r="CS27" s="737"/>
      <c r="CT27" s="745"/>
      <c r="CU27" s="561">
        <v>2</v>
      </c>
      <c r="CV27" s="573"/>
      <c r="CW27" s="584">
        <v>42063</v>
      </c>
      <c r="CX27" s="584"/>
      <c r="CY27" s="584"/>
      <c r="CZ27" s="584"/>
      <c r="DA27" s="584"/>
      <c r="DB27" s="584"/>
      <c r="DC27" s="577"/>
      <c r="DD27" s="556"/>
      <c r="DE27" s="742"/>
    </row>
    <row r="28" spans="1:109">
      <c r="A28" s="376" t="s">
        <v>982</v>
      </c>
      <c r="B28" s="378" t="s">
        <v>983</v>
      </c>
      <c r="C28" s="379" t="s">
        <v>1009</v>
      </c>
      <c r="AH28" s="2"/>
      <c r="CR28" s="725"/>
      <c r="CS28" s="737"/>
      <c r="CT28" s="745"/>
      <c r="CU28" s="561">
        <v>3</v>
      </c>
      <c r="CV28" s="573"/>
      <c r="CW28" s="584"/>
      <c r="CX28" s="584"/>
      <c r="CY28" s="584"/>
      <c r="CZ28" s="584"/>
      <c r="DA28" s="584"/>
      <c r="DB28" s="584"/>
      <c r="DC28" s="577"/>
      <c r="DD28" s="556"/>
      <c r="DE28" s="742"/>
    </row>
    <row r="29" spans="1:109" ht="15" thickBot="1">
      <c r="A29" s="376" t="s">
        <v>984</v>
      </c>
      <c r="B29" s="378" t="s">
        <v>985</v>
      </c>
      <c r="C29" s="379" t="s">
        <v>1009</v>
      </c>
      <c r="AH29" s="2"/>
      <c r="CR29" s="725"/>
      <c r="CS29" s="738"/>
      <c r="CT29" s="746"/>
      <c r="CU29" s="588" t="s">
        <v>195</v>
      </c>
      <c r="CV29" s="589">
        <f t="shared" ref="CV29:DC29" si="18">COUNT(CV26:CV28)</f>
        <v>1</v>
      </c>
      <c r="CW29" s="590">
        <f t="shared" si="18"/>
        <v>2</v>
      </c>
      <c r="CX29" s="590">
        <f t="shared" si="18"/>
        <v>1</v>
      </c>
      <c r="CY29" s="590">
        <f t="shared" si="18"/>
        <v>0</v>
      </c>
      <c r="CZ29" s="590">
        <f t="shared" si="18"/>
        <v>1</v>
      </c>
      <c r="DA29" s="590">
        <f t="shared" si="18"/>
        <v>1</v>
      </c>
      <c r="DB29" s="590">
        <f t="shared" si="18"/>
        <v>0</v>
      </c>
      <c r="DC29" s="591">
        <f t="shared" si="18"/>
        <v>1</v>
      </c>
      <c r="DD29" s="592">
        <f>SUM(CV29:DC29)</f>
        <v>7</v>
      </c>
      <c r="DE29" s="743"/>
    </row>
    <row r="30" spans="1:109" ht="15" thickTop="1">
      <c r="A30" s="376" t="s">
        <v>1020</v>
      </c>
      <c r="B30" s="378" t="s">
        <v>1021</v>
      </c>
      <c r="C30" s="379" t="s">
        <v>1009</v>
      </c>
      <c r="AH30" s="2"/>
      <c r="CR30" s="725"/>
      <c r="CS30" s="747" t="s">
        <v>1099</v>
      </c>
      <c r="CT30" s="748"/>
      <c r="CU30" s="593" t="s">
        <v>1093</v>
      </c>
      <c r="CV30" s="594">
        <v>42004</v>
      </c>
      <c r="CW30" s="595">
        <v>42050</v>
      </c>
      <c r="CX30" s="595">
        <v>42098</v>
      </c>
      <c r="CY30" s="595">
        <v>42124</v>
      </c>
      <c r="CZ30" s="595">
        <v>42174</v>
      </c>
      <c r="DA30" s="595">
        <v>42250</v>
      </c>
      <c r="DB30" s="595">
        <v>42273</v>
      </c>
      <c r="DC30" s="596">
        <v>42277</v>
      </c>
      <c r="DD30" s="597"/>
      <c r="DE30" s="753" t="s">
        <v>1107</v>
      </c>
    </row>
    <row r="31" spans="1:109">
      <c r="A31" s="376" t="s">
        <v>986</v>
      </c>
      <c r="B31" s="378" t="s">
        <v>987</v>
      </c>
      <c r="C31" s="379" t="s">
        <v>1009</v>
      </c>
      <c r="AH31" s="2"/>
      <c r="CR31" s="725"/>
      <c r="CS31" s="749"/>
      <c r="CT31" s="750"/>
      <c r="CU31" s="558" t="s">
        <v>1094</v>
      </c>
      <c r="CV31" s="570">
        <v>42008</v>
      </c>
      <c r="CW31" s="584">
        <v>42058</v>
      </c>
      <c r="CX31" s="584">
        <v>42100</v>
      </c>
      <c r="CY31" s="584">
        <v>42128</v>
      </c>
      <c r="CZ31" s="584">
        <v>42176</v>
      </c>
      <c r="DA31" s="584">
        <v>42252</v>
      </c>
      <c r="DB31" s="584">
        <v>42274</v>
      </c>
      <c r="DC31" s="577">
        <v>42282</v>
      </c>
      <c r="DD31" s="556"/>
      <c r="DE31" s="742"/>
    </row>
    <row r="32" spans="1:109" ht="12" customHeight="1" thickBot="1">
      <c r="A32" s="376" t="s">
        <v>996</v>
      </c>
      <c r="B32" s="378" t="s">
        <v>997</v>
      </c>
      <c r="C32" s="379" t="s">
        <v>1044</v>
      </c>
      <c r="AH32" s="2"/>
      <c r="CR32" s="726"/>
      <c r="CS32" s="751"/>
      <c r="CT32" s="752"/>
      <c r="CU32" s="564" t="s">
        <v>195</v>
      </c>
      <c r="CV32" s="574">
        <f t="shared" ref="CV32:DC32" si="19">CV31-CV30+1</f>
        <v>5</v>
      </c>
      <c r="CW32" s="587">
        <f t="shared" si="19"/>
        <v>9</v>
      </c>
      <c r="CX32" s="587">
        <f t="shared" si="19"/>
        <v>3</v>
      </c>
      <c r="CY32" s="587">
        <f t="shared" si="19"/>
        <v>5</v>
      </c>
      <c r="CZ32" s="587">
        <f t="shared" si="19"/>
        <v>3</v>
      </c>
      <c r="DA32" s="587">
        <f t="shared" si="19"/>
        <v>3</v>
      </c>
      <c r="DB32" s="587">
        <f t="shared" si="19"/>
        <v>2</v>
      </c>
      <c r="DC32" s="580">
        <f t="shared" si="19"/>
        <v>6</v>
      </c>
      <c r="DD32" s="565">
        <f>SUM(CV32:DC32)</f>
        <v>36</v>
      </c>
      <c r="DE32" s="754"/>
    </row>
    <row r="33" spans="1:34">
      <c r="A33" s="376" t="s">
        <v>998</v>
      </c>
      <c r="B33" s="379" t="s">
        <v>999</v>
      </c>
      <c r="C33" s="379" t="s">
        <v>1043</v>
      </c>
      <c r="AH33" s="2"/>
    </row>
    <row r="34" spans="1:34">
      <c r="A34" s="376" t="s">
        <v>819</v>
      </c>
      <c r="B34" s="377" t="s">
        <v>820</v>
      </c>
      <c r="C34" s="379" t="s">
        <v>934</v>
      </c>
      <c r="AH34" s="2"/>
    </row>
    <row r="35" spans="1:34" ht="12" customHeight="1">
      <c r="A35" s="376" t="s">
        <v>821</v>
      </c>
      <c r="B35" s="377" t="s">
        <v>822</v>
      </c>
      <c r="C35" s="379" t="s">
        <v>1042</v>
      </c>
      <c r="AH35" s="2"/>
    </row>
    <row r="36" spans="1:34">
      <c r="A36" s="376" t="s">
        <v>13</v>
      </c>
      <c r="B36" s="377" t="s">
        <v>14</v>
      </c>
      <c r="C36" s="379" t="s">
        <v>935</v>
      </c>
      <c r="AH36" s="2"/>
    </row>
    <row r="37" spans="1:34">
      <c r="A37" s="376" t="s">
        <v>9</v>
      </c>
      <c r="B37" s="377" t="s">
        <v>10</v>
      </c>
      <c r="C37" s="379" t="s">
        <v>935</v>
      </c>
      <c r="AH37" s="2"/>
    </row>
    <row r="38" spans="1:34">
      <c r="A38" s="379" t="s">
        <v>823</v>
      </c>
      <c r="B38" s="379" t="s">
        <v>15</v>
      </c>
      <c r="C38" s="379" t="s">
        <v>935</v>
      </c>
      <c r="AH38" s="2"/>
    </row>
    <row r="39" spans="1:34">
      <c r="A39" s="379" t="s">
        <v>811</v>
      </c>
      <c r="B39" s="379" t="s">
        <v>812</v>
      </c>
      <c r="C39" s="379" t="s">
        <v>1040</v>
      </c>
      <c r="AH39" s="2"/>
    </row>
    <row r="40" spans="1:34">
      <c r="A40" s="379" t="s">
        <v>813</v>
      </c>
      <c r="B40" s="379" t="s">
        <v>814</v>
      </c>
      <c r="C40" s="379" t="s">
        <v>1040</v>
      </c>
      <c r="AH40" s="2"/>
    </row>
    <row r="41" spans="1:34">
      <c r="A41" s="379" t="s">
        <v>817</v>
      </c>
      <c r="B41" s="379" t="s">
        <v>818</v>
      </c>
      <c r="C41" s="379" t="s">
        <v>1040</v>
      </c>
      <c r="AH41" s="2"/>
    </row>
    <row r="42" spans="1:34">
      <c r="A42" s="376" t="s">
        <v>824</v>
      </c>
      <c r="B42" s="377" t="s">
        <v>825</v>
      </c>
      <c r="C42" s="379" t="s">
        <v>936</v>
      </c>
      <c r="AH42" s="2"/>
    </row>
    <row r="43" spans="1:34">
      <c r="A43" s="376" t="s">
        <v>826</v>
      </c>
      <c r="B43" s="377" t="s">
        <v>827</v>
      </c>
      <c r="C43" s="379" t="s">
        <v>936</v>
      </c>
      <c r="AH43" s="2"/>
    </row>
    <row r="44" spans="1:34">
      <c r="A44" s="376" t="s">
        <v>830</v>
      </c>
      <c r="B44" s="377" t="s">
        <v>831</v>
      </c>
      <c r="C44" s="379" t="s">
        <v>936</v>
      </c>
      <c r="AH44" s="2"/>
    </row>
    <row r="45" spans="1:34">
      <c r="A45" s="376" t="s">
        <v>832</v>
      </c>
      <c r="B45" s="377" t="s">
        <v>833</v>
      </c>
      <c r="C45" s="379" t="s">
        <v>936</v>
      </c>
      <c r="AH45" s="2"/>
    </row>
    <row r="46" spans="1:34">
      <c r="A46" s="376" t="s">
        <v>834</v>
      </c>
      <c r="B46" s="377" t="s">
        <v>835</v>
      </c>
      <c r="C46" s="379" t="s">
        <v>936</v>
      </c>
      <c r="AH46" s="2"/>
    </row>
    <row r="47" spans="1:34">
      <c r="A47" s="376" t="s">
        <v>836</v>
      </c>
      <c r="B47" s="377" t="s">
        <v>837</v>
      </c>
      <c r="C47" s="379" t="s">
        <v>936</v>
      </c>
      <c r="AH47" s="2"/>
    </row>
    <row r="48" spans="1:34">
      <c r="A48" s="376" t="s">
        <v>1050</v>
      </c>
      <c r="B48" s="377" t="s">
        <v>1051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842</v>
      </c>
      <c r="B50" s="377" t="s">
        <v>843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8" t="s">
        <v>946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8" t="s">
        <v>948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34">
      <c r="A177" s="380"/>
      <c r="B177" s="379"/>
      <c r="C177" s="378"/>
      <c r="AH177" s="2"/>
    </row>
    <row r="178" spans="1:34">
      <c r="A178" s="380"/>
      <c r="B178" s="379"/>
      <c r="C178" s="378"/>
      <c r="AH178" s="2"/>
    </row>
    <row r="179" spans="1:34">
      <c r="A179" s="380"/>
      <c r="B179" s="379"/>
      <c r="C179" s="378"/>
      <c r="AH179" s="2"/>
    </row>
    <row r="180" spans="1:34">
      <c r="A180" s="380"/>
      <c r="B180" s="379"/>
      <c r="C180" s="378"/>
    </row>
    <row r="181" spans="1:34">
      <c r="A181" s="380"/>
      <c r="B181" s="379"/>
      <c r="C181" s="378"/>
    </row>
    <row r="182" spans="1:34">
      <c r="A182" s="380"/>
      <c r="B182" s="379"/>
      <c r="C182" s="378"/>
    </row>
    <row r="183" spans="1:34">
      <c r="A183" s="380"/>
      <c r="B183" s="379"/>
      <c r="C183" s="378"/>
    </row>
    <row r="184" spans="1:34">
      <c r="A184" s="380"/>
      <c r="B184" s="379"/>
      <c r="C184" s="378"/>
    </row>
    <row r="185" spans="1:34">
      <c r="A185" s="380"/>
      <c r="B185" s="379"/>
      <c r="C185" s="378"/>
    </row>
    <row r="186" spans="1:34">
      <c r="A186" s="380"/>
      <c r="B186" s="379"/>
      <c r="C186" s="378"/>
    </row>
    <row r="187" spans="1:34">
      <c r="A187" s="132"/>
      <c r="B187" s="133"/>
      <c r="C187" s="133"/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108" s="19" customFormat="1" ht="12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</row>
    <row r="194" spans="1:108" s="19" customFormat="1" ht="12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</row>
    <row r="195" spans="1:108" s="19" customFormat="1" ht="12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108" s="19" customFormat="1" ht="12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108" s="19" customFormat="1" ht="12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108" s="19" customFormat="1" ht="12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108" s="19" customFormat="1" ht="12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108" s="19" customFormat="1" ht="12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108" s="19" customFormat="1" ht="12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108" s="19" customFormat="1" ht="12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108" s="19" customFormat="1" ht="12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108" s="19" customFormat="1" ht="12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108" s="19" customFormat="1" ht="12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108" s="19" customFormat="1" ht="12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108" s="19" customFormat="1" ht="12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108" s="19" customFormat="1" ht="12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 ht="12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 ht="12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 ht="12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 ht="12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 ht="12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 ht="12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 ht="12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 ht="12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 ht="12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 ht="12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 ht="12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 ht="12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 ht="12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 ht="12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 ht="12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 ht="12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108" s="19" customFormat="1" ht="12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108" s="19" customFormat="1" ht="12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108" s="19" customFormat="1" ht="12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108" s="19" customFormat="1" ht="12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108" s="19" customFormat="1" ht="12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108" s="19" customFormat="1" ht="12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108"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</row>
    <row r="232" spans="1:108"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</row>
  </sheetData>
  <sheetProtection selectLockedCells="1"/>
  <mergeCells count="19">
    <mergeCell ref="CR20:CR32"/>
    <mergeCell ref="CS6:CU6"/>
    <mergeCell ref="CR7:CR19"/>
    <mergeCell ref="CS7:CT9"/>
    <mergeCell ref="CS17:CT19"/>
    <mergeCell ref="DE7:DE9"/>
    <mergeCell ref="CS10:CS16"/>
    <mergeCell ref="CT10:CT12"/>
    <mergeCell ref="DE10:DE16"/>
    <mergeCell ref="CT13:CT16"/>
    <mergeCell ref="DE17:DE19"/>
    <mergeCell ref="CS30:CT32"/>
    <mergeCell ref="DE30:DE32"/>
    <mergeCell ref="CS20:CT22"/>
    <mergeCell ref="DE20:DE22"/>
    <mergeCell ref="CS23:CS29"/>
    <mergeCell ref="CT23:CT25"/>
    <mergeCell ref="DE23:DE29"/>
    <mergeCell ref="CT26:CT29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8</vt:i4>
      </vt:variant>
    </vt:vector>
  </HeadingPairs>
  <TitlesOfParts>
    <vt:vector size="32" baseType="lpstr">
      <vt:lpstr>加班表(2018版)</vt:lpstr>
      <vt:lpstr>日历</vt:lpstr>
      <vt:lpstr>2017</vt:lpstr>
      <vt:lpstr>CTE2017</vt:lpstr>
      <vt:lpstr>CMB2017</vt:lpstr>
      <vt:lpstr>2016</vt:lpstr>
      <vt:lpstr>CTE2016</vt:lpstr>
      <vt:lpstr>CMB2016</vt:lpstr>
      <vt:lpstr>2015</vt:lpstr>
      <vt:lpstr>CTE2015</vt:lpstr>
      <vt:lpstr>2014</vt:lpstr>
      <vt:lpstr>CTE2014</vt:lpstr>
      <vt:lpstr>2013</vt:lpstr>
      <vt:lpstr>CTE2013</vt:lpstr>
      <vt:lpstr>2012</vt:lpstr>
      <vt:lpstr>CTE2012</vt:lpstr>
      <vt:lpstr>CMB2012</vt:lpstr>
      <vt:lpstr>2011</vt:lpstr>
      <vt:lpstr>CTE日历2011</vt:lpstr>
      <vt:lpstr>2010</vt:lpstr>
      <vt:lpstr>CTE日历2010</vt:lpstr>
      <vt:lpstr>2009</vt:lpstr>
      <vt:lpstr>CTE日历2009</vt:lpstr>
      <vt:lpstr>2008</vt:lpstr>
      <vt:lpstr>'CMB2012'!Print_Area</vt:lpstr>
      <vt:lpstr>'CTE2012'!Print_Area</vt:lpstr>
      <vt:lpstr>'CTE2013'!Print_Area</vt:lpstr>
      <vt:lpstr>'CTE2014'!Print_Area</vt:lpstr>
      <vt:lpstr>CTE日历2009!Print_Area</vt:lpstr>
      <vt:lpstr>CTE日历2010!Print_Area</vt:lpstr>
      <vt:lpstr>CTE日历2011!Print_Area</vt:lpstr>
      <vt:lpstr>'加班表(2018版)'!Print_Area</vt:lpstr>
    </vt:vector>
  </TitlesOfParts>
  <Company>CTE-HR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Jiabin Ji</dc:creator>
  <cp:lastModifiedBy>User</cp:lastModifiedBy>
  <cp:lastPrinted>2018-02-24T01:13:07Z</cp:lastPrinted>
  <dcterms:created xsi:type="dcterms:W3CDTF">2007-12-14T07:20:05Z</dcterms:created>
  <dcterms:modified xsi:type="dcterms:W3CDTF">2018-02-24T01:13:11Z</dcterms:modified>
</cp:coreProperties>
</file>