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10890" yWindow="1950" windowWidth="4470" windowHeight="5430" tabRatio="790"/>
  </bookViews>
  <sheets>
    <sheet name="加班表(2016版)" sheetId="39" r:id="rId1"/>
    <sheet name="日历" sheetId="26" state="hidden" r:id="rId2"/>
    <sheet name="2015" sheetId="49" state="hidden" r:id="rId3"/>
    <sheet name="2014" sheetId="46" state="hidden" r:id="rId4"/>
    <sheet name="2013" sheetId="43" state="hidden" r:id="rId5"/>
    <sheet name="2012" sheetId="42" state="hidden" r:id="rId6"/>
    <sheet name="CTE日历2016" sheetId="50" state="hidden" r:id="rId7"/>
    <sheet name="CMB日历2016" sheetId="51" state="hidden" r:id="rId8"/>
    <sheet name="CTE日历2015" sheetId="48" state="hidden" r:id="rId9"/>
    <sheet name="CTE日历2014" sheetId="47" state="hidden" r:id="rId10"/>
    <sheet name="CTE日历2013" sheetId="44" state="hidden" r:id="rId11"/>
    <sheet name="CTE日历2012" sheetId="40" state="hidden" r:id="rId12"/>
    <sheet name="CMB日历2012" sheetId="41" state="hidden" r:id="rId13"/>
    <sheet name="2011" sheetId="37" state="hidden" r:id="rId14"/>
    <sheet name="CTE日历2011" sheetId="38" state="hidden" r:id="rId15"/>
    <sheet name="2010" sheetId="35" state="hidden" r:id="rId16"/>
    <sheet name="CTE日历2010" sheetId="33" state="hidden" r:id="rId17"/>
    <sheet name="2009" sheetId="30" state="hidden" r:id="rId18"/>
    <sheet name="CTE日历2009" sheetId="31" state="hidden" r:id="rId19"/>
    <sheet name="2008" sheetId="32" state="hidden" r:id="rId20"/>
    <sheet name="加班表(201012版)" sheetId="36" state="hidden" r:id="rId21"/>
    <sheet name="加班表(200801版)" sheetId="29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DC45" i="26" l="1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l="1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Q51" i="50" s="1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D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Y10" i="26"/>
  <c r="X10" i="26"/>
  <c r="W10" i="26"/>
  <c r="V10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K4" i="26"/>
  <c r="J4" i="26"/>
  <c r="I4" i="26"/>
  <c r="H4" i="26"/>
  <c r="G4" i="26"/>
  <c r="F4" i="26"/>
  <c r="E4" i="26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/>
  <c r="CJ11" i="49"/>
  <c r="CI11" i="49"/>
  <c r="CH11" i="49"/>
  <c r="CK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 s="1"/>
  <c r="CJ7" i="49"/>
  <c r="CI7" i="49"/>
  <c r="CH7" i="49"/>
  <c r="CK7" i="49" s="1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O14" i="49" s="1"/>
  <c r="CN2" i="49"/>
  <c r="CM2" i="49"/>
  <c r="CP2" i="49" s="1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S49" i="48"/>
  <c r="Q49" i="48"/>
  <c r="S48" i="48"/>
  <c r="Q48" i="48"/>
  <c r="P44" i="47"/>
  <c r="R44" i="47" s="1"/>
  <c r="D45" i="47"/>
  <c r="D47" i="47" s="1"/>
  <c r="E45" i="47"/>
  <c r="E47" i="47" s="1"/>
  <c r="F45" i="47"/>
  <c r="F47" i="47"/>
  <c r="G45" i="47"/>
  <c r="H45" i="47"/>
  <c r="H47" i="47" s="1"/>
  <c r="I45" i="47"/>
  <c r="I47" i="47" s="1"/>
  <c r="J45" i="47"/>
  <c r="J47" i="47" s="1"/>
  <c r="K45" i="47"/>
  <c r="K47" i="47" s="1"/>
  <c r="L45" i="47"/>
  <c r="L47" i="47" s="1"/>
  <c r="M45" i="47"/>
  <c r="M47" i="47" s="1"/>
  <c r="N45" i="47"/>
  <c r="N47" i="47"/>
  <c r="O45" i="47"/>
  <c r="P46" i="47"/>
  <c r="G47" i="47"/>
  <c r="O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/>
  <c r="CJ13" i="46"/>
  <c r="CI13" i="46"/>
  <c r="CH13" i="46"/>
  <c r="CK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/>
  <c r="CJ12" i="46"/>
  <c r="CI12" i="46"/>
  <c r="CH12" i="46"/>
  <c r="CK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/>
  <c r="CJ11" i="46"/>
  <c r="CI11" i="46"/>
  <c r="CH11" i="46"/>
  <c r="CK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/>
  <c r="CJ10" i="46"/>
  <c r="CI10" i="46"/>
  <c r="CH10" i="46"/>
  <c r="CK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O9" i="46"/>
  <c r="CN9" i="46"/>
  <c r="CM9" i="46"/>
  <c r="CP9" i="46"/>
  <c r="CJ9" i="46"/>
  <c r="CI9" i="46"/>
  <c r="CH9" i="46"/>
  <c r="CK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O8" i="46"/>
  <c r="CN8" i="46"/>
  <c r="CM8" i="46"/>
  <c r="CP8" i="46"/>
  <c r="CJ8" i="46"/>
  <c r="CI8" i="46"/>
  <c r="CH8" i="46"/>
  <c r="CK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/>
  <c r="CJ6" i="46"/>
  <c r="CI6" i="46"/>
  <c r="CH6" i="46"/>
  <c r="CK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N14" i="46" s="1"/>
  <c r="CM2" i="46"/>
  <c r="CJ2" i="46"/>
  <c r="CJ14" i="46" s="1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/>
  <c r="N45" i="44"/>
  <c r="N47" i="44"/>
  <c r="M45" i="44"/>
  <c r="M47" i="44"/>
  <c r="L45" i="44"/>
  <c r="L47" i="44"/>
  <c r="K45" i="44"/>
  <c r="K47" i="44"/>
  <c r="J45" i="44"/>
  <c r="J47" i="44"/>
  <c r="I45" i="44"/>
  <c r="I47" i="44"/>
  <c r="H45" i="44"/>
  <c r="H47" i="44"/>
  <c r="G45" i="44"/>
  <c r="G47" i="44"/>
  <c r="F45" i="44"/>
  <c r="F47" i="44"/>
  <c r="E45" i="44"/>
  <c r="E47" i="44"/>
  <c r="D45" i="44"/>
  <c r="D47" i="44"/>
  <c r="P44" i="44"/>
  <c r="R44" i="44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40" i="36" s="1"/>
  <c r="AF13" i="26"/>
  <c r="AE13" i="26"/>
  <c r="A38" i="36" s="1"/>
  <c r="AD13" i="26"/>
  <c r="A37" i="36" s="1"/>
  <c r="AC13" i="26"/>
  <c r="A36" i="36" s="1"/>
  <c r="AB13" i="26"/>
  <c r="AA13" i="26"/>
  <c r="Z13" i="26"/>
  <c r="Y13" i="26"/>
  <c r="X13" i="26"/>
  <c r="W13" i="26"/>
  <c r="A30" i="36" s="1"/>
  <c r="V13" i="26"/>
  <c r="U13" i="26"/>
  <c r="A28" i="36" s="1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40" i="39" s="1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A23" i="39" s="1"/>
  <c r="O11" i="26"/>
  <c r="N11" i="26"/>
  <c r="A21" i="39" s="1"/>
  <c r="M11" i="26"/>
  <c r="L11" i="26"/>
  <c r="A19" i="39" s="1"/>
  <c r="K11" i="26"/>
  <c r="J11" i="26"/>
  <c r="A17" i="39" s="1"/>
  <c r="I11" i="26"/>
  <c r="H11" i="26"/>
  <c r="A15" i="39" s="1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37" i="39" s="1"/>
  <c r="AC2" i="26"/>
  <c r="A36" i="39"/>
  <c r="AB2" i="26"/>
  <c r="AA2" i="26"/>
  <c r="Z2" i="26"/>
  <c r="Y2" i="26"/>
  <c r="A32" i="39" s="1"/>
  <c r="X2" i="26"/>
  <c r="A31" i="39" s="1"/>
  <c r="W2" i="26"/>
  <c r="V2" i="26"/>
  <c r="A27" i="29" s="1"/>
  <c r="U2" i="26"/>
  <c r="T2" i="26"/>
  <c r="S2" i="26"/>
  <c r="R2" i="26"/>
  <c r="Q2" i="26"/>
  <c r="A22" i="29" s="1"/>
  <c r="P2" i="26"/>
  <c r="A21" i="29" s="1"/>
  <c r="O2" i="26"/>
  <c r="A22" i="39" s="1"/>
  <c r="N2" i="26"/>
  <c r="A19" i="29" s="1"/>
  <c r="M2" i="26"/>
  <c r="L2" i="26"/>
  <c r="K2" i="26"/>
  <c r="A18" i="39" s="1"/>
  <c r="J2" i="26"/>
  <c r="I2" i="26"/>
  <c r="A14" i="29" s="1"/>
  <c r="H2" i="26"/>
  <c r="G2" i="26"/>
  <c r="A14" i="39" s="1"/>
  <c r="F2" i="26"/>
  <c r="A13" i="39" s="1"/>
  <c r="E2" i="26"/>
  <c r="A10" i="29" s="1"/>
  <c r="D2" i="26"/>
  <c r="A32" i="36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/>
  <c r="CJ13" i="43"/>
  <c r="CI13" i="43"/>
  <c r="CH13" i="43"/>
  <c r="CK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/>
  <c r="CJ12" i="43"/>
  <c r="CI12" i="43"/>
  <c r="CH12" i="43"/>
  <c r="CK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/>
  <c r="CJ11" i="43"/>
  <c r="CI11" i="43"/>
  <c r="CH11" i="43"/>
  <c r="CK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/>
  <c r="CJ10" i="43"/>
  <c r="CI10" i="43"/>
  <c r="CH10" i="43"/>
  <c r="CK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O9" i="43"/>
  <c r="CN9" i="43"/>
  <c r="CM9" i="43"/>
  <c r="CP9" i="43"/>
  <c r="CJ9" i="43"/>
  <c r="CI9" i="43"/>
  <c r="CH9" i="43"/>
  <c r="CK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O8" i="43"/>
  <c r="CN8" i="43"/>
  <c r="CM8" i="43"/>
  <c r="CP8" i="43"/>
  <c r="CJ8" i="43"/>
  <c r="CI8" i="43"/>
  <c r="CH8" i="43"/>
  <c r="CK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/>
  <c r="CJ7" i="43"/>
  <c r="CI7" i="43"/>
  <c r="CH7" i="43"/>
  <c r="CK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/>
  <c r="CJ6" i="43"/>
  <c r="CI6" i="43"/>
  <c r="CH6" i="43"/>
  <c r="CK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/>
  <c r="CJ5" i="43"/>
  <c r="CI5" i="43"/>
  <c r="CH5" i="43"/>
  <c r="CK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O4" i="43"/>
  <c r="CN4" i="43"/>
  <c r="CM4" i="43"/>
  <c r="CP4" i="43"/>
  <c r="CJ4" i="43"/>
  <c r="CI4" i="43"/>
  <c r="CH4" i="43"/>
  <c r="CK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P14" i="43" s="1"/>
  <c r="CJ2" i="43"/>
  <c r="CI2" i="43"/>
  <c r="CH2" i="43"/>
  <c r="CK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C5" i="42"/>
  <c r="C9" i="42"/>
  <c r="C13" i="42"/>
  <c r="CO13" i="42"/>
  <c r="CN13" i="42"/>
  <c r="CM13" i="42"/>
  <c r="CP13" i="42"/>
  <c r="CJ13" i="42"/>
  <c r="CI13" i="42"/>
  <c r="CH13" i="42"/>
  <c r="CK13" i="42"/>
  <c r="CO12" i="42"/>
  <c r="CN12" i="42"/>
  <c r="CM12" i="42"/>
  <c r="CP12" i="42"/>
  <c r="CJ12" i="42"/>
  <c r="CI12" i="42"/>
  <c r="CH12" i="42"/>
  <c r="C12" i="42" s="1"/>
  <c r="CK12" i="42"/>
  <c r="CO11" i="42"/>
  <c r="CN11" i="42"/>
  <c r="CM11" i="42"/>
  <c r="CP11" i="42"/>
  <c r="CJ11" i="42"/>
  <c r="CI11" i="42"/>
  <c r="CH11" i="42"/>
  <c r="C11" i="42" s="1"/>
  <c r="CK11" i="42"/>
  <c r="CO10" i="42"/>
  <c r="CN10" i="42"/>
  <c r="CM10" i="42"/>
  <c r="CP10" i="42"/>
  <c r="CJ10" i="42"/>
  <c r="CI10" i="42"/>
  <c r="CH10" i="42"/>
  <c r="C10" i="42" s="1"/>
  <c r="CK10" i="42"/>
  <c r="CO9" i="42"/>
  <c r="CN9" i="42"/>
  <c r="CM9" i="42"/>
  <c r="CP9" i="42"/>
  <c r="CJ9" i="42"/>
  <c r="CI9" i="42"/>
  <c r="CH9" i="42"/>
  <c r="CK9" i="42"/>
  <c r="CO8" i="42"/>
  <c r="CN8" i="42"/>
  <c r="CM8" i="42"/>
  <c r="CP8" i="42"/>
  <c r="CJ8" i="42"/>
  <c r="CI8" i="42"/>
  <c r="CH8" i="42"/>
  <c r="C8" i="42" s="1"/>
  <c r="CK8" i="42"/>
  <c r="CO7" i="42"/>
  <c r="CN7" i="42"/>
  <c r="CM7" i="42"/>
  <c r="CP7" i="42"/>
  <c r="CJ7" i="42"/>
  <c r="CI7" i="42"/>
  <c r="CH7" i="42"/>
  <c r="C7" i="42" s="1"/>
  <c r="CK7" i="42"/>
  <c r="CO6" i="42"/>
  <c r="CN6" i="42"/>
  <c r="CM6" i="42"/>
  <c r="CP6" i="42"/>
  <c r="CJ6" i="42"/>
  <c r="CI6" i="42"/>
  <c r="CH6" i="42"/>
  <c r="C6" i="42" s="1"/>
  <c r="CK6" i="42"/>
  <c r="CO5" i="42"/>
  <c r="CN5" i="42"/>
  <c r="CM5" i="42"/>
  <c r="CP5" i="42"/>
  <c r="CJ5" i="42"/>
  <c r="CI5" i="42"/>
  <c r="CH5" i="42"/>
  <c r="CK5" i="42"/>
  <c r="CO4" i="42"/>
  <c r="CN4" i="42"/>
  <c r="CM4" i="42"/>
  <c r="CP4" i="42"/>
  <c r="CJ4" i="42"/>
  <c r="CI4" i="42"/>
  <c r="CH4" i="42"/>
  <c r="C4" i="42" s="1"/>
  <c r="CK4" i="42"/>
  <c r="CO3" i="42"/>
  <c r="CN3" i="42"/>
  <c r="CM3" i="42"/>
  <c r="CP3" i="42"/>
  <c r="CJ3" i="42"/>
  <c r="CI3" i="42"/>
  <c r="CH3" i="42"/>
  <c r="C3" i="42" s="1"/>
  <c r="CK3" i="42"/>
  <c r="CO2" i="42"/>
  <c r="CO14" i="42"/>
  <c r="CN2" i="42"/>
  <c r="CN14" i="42"/>
  <c r="CM2" i="42"/>
  <c r="CM14" i="42"/>
  <c r="CJ2" i="42"/>
  <c r="CJ14" i="42"/>
  <c r="CI2" i="42"/>
  <c r="CI14" i="42"/>
  <c r="CH2" i="42"/>
  <c r="C2" i="42" s="1"/>
  <c r="CH14" i="42"/>
  <c r="C14" i="26"/>
  <c r="CO13" i="26"/>
  <c r="CN13" i="26"/>
  <c r="CM13" i="26"/>
  <c r="CP13" i="26" s="1"/>
  <c r="CJ13" i="26"/>
  <c r="CI13" i="26"/>
  <c r="CH13" i="26"/>
  <c r="CK13" i="26" s="1"/>
  <c r="A34" i="36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M2" i="26"/>
  <c r="CP2" i="26" s="1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F47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E45" i="41"/>
  <c r="E47" i="41" s="1"/>
  <c r="P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U35" i="39"/>
  <c r="U34" i="39"/>
  <c r="U33" i="39"/>
  <c r="Q33" i="39" s="1"/>
  <c r="U32" i="39"/>
  <c r="U31" i="39"/>
  <c r="Q31" i="39" s="1"/>
  <c r="U30" i="39"/>
  <c r="U29" i="39"/>
  <c r="U28" i="39"/>
  <c r="U27" i="39"/>
  <c r="P27" i="39" s="1"/>
  <c r="U26" i="39"/>
  <c r="U25" i="39"/>
  <c r="U24" i="39"/>
  <c r="U23" i="39"/>
  <c r="Q23" i="39" s="1"/>
  <c r="U22" i="39"/>
  <c r="U21" i="39"/>
  <c r="U20" i="39"/>
  <c r="Q20" i="39" s="1"/>
  <c r="U19" i="39"/>
  <c r="Q19" i="39" s="1"/>
  <c r="U18" i="39"/>
  <c r="Q18" i="39" s="1"/>
  <c r="U17" i="39"/>
  <c r="U16" i="39"/>
  <c r="U15" i="39"/>
  <c r="Q15" i="39" s="1"/>
  <c r="U14" i="39"/>
  <c r="Q14" i="39" s="1"/>
  <c r="G14" i="39"/>
  <c r="H14" i="39"/>
  <c r="S14" i="39"/>
  <c r="U13" i="39"/>
  <c r="U12" i="39"/>
  <c r="Q12" i="39" s="1"/>
  <c r="U11" i="39"/>
  <c r="Q11" i="39" s="1"/>
  <c r="R42" i="39"/>
  <c r="S41" i="39"/>
  <c r="H41" i="39"/>
  <c r="G41" i="39"/>
  <c r="C41" i="39"/>
  <c r="B41" i="39"/>
  <c r="D41" i="39"/>
  <c r="S40" i="39"/>
  <c r="H40" i="39"/>
  <c r="G40" i="39"/>
  <c r="C40" i="39"/>
  <c r="B40" i="39"/>
  <c r="D40" i="39"/>
  <c r="G17" i="39"/>
  <c r="H17" i="39"/>
  <c r="S17" i="39"/>
  <c r="S12" i="39"/>
  <c r="G12" i="39"/>
  <c r="H12" i="39"/>
  <c r="S21" i="39"/>
  <c r="G21" i="39"/>
  <c r="H21" i="39"/>
  <c r="Q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D39" i="39" s="1"/>
  <c r="S38" i="39"/>
  <c r="H38" i="39"/>
  <c r="G38" i="39"/>
  <c r="C38" i="39"/>
  <c r="B38" i="39"/>
  <c r="S37" i="39"/>
  <c r="H37" i="39"/>
  <c r="G37" i="39"/>
  <c r="C37" i="39"/>
  <c r="B37" i="39"/>
  <c r="D37" i="39" s="1"/>
  <c r="C36" i="39"/>
  <c r="B36" i="39"/>
  <c r="S35" i="39"/>
  <c r="H35" i="39"/>
  <c r="G35" i="39"/>
  <c r="C35" i="39"/>
  <c r="B35" i="39"/>
  <c r="S34" i="39"/>
  <c r="H34" i="39"/>
  <c r="G34" i="39"/>
  <c r="C34" i="39"/>
  <c r="B34" i="39"/>
  <c r="C33" i="39"/>
  <c r="B33" i="39"/>
  <c r="D33" i="39" s="1"/>
  <c r="S32" i="39"/>
  <c r="H32" i="39"/>
  <c r="G32" i="39"/>
  <c r="C32" i="39"/>
  <c r="B32" i="39"/>
  <c r="D32" i="39" s="1"/>
  <c r="S31" i="39"/>
  <c r="H31" i="39"/>
  <c r="G31" i="39"/>
  <c r="C31" i="39"/>
  <c r="B31" i="39"/>
  <c r="D31" i="39"/>
  <c r="S30" i="39"/>
  <c r="H30" i="39"/>
  <c r="G30" i="39"/>
  <c r="C30" i="39"/>
  <c r="B30" i="39"/>
  <c r="S29" i="39"/>
  <c r="H29" i="39"/>
  <c r="G29" i="39"/>
  <c r="C29" i="39"/>
  <c r="B29" i="39"/>
  <c r="D29" i="39" s="1"/>
  <c r="S28" i="39"/>
  <c r="H28" i="39"/>
  <c r="G28" i="39"/>
  <c r="C28" i="39"/>
  <c r="B28" i="39"/>
  <c r="D28" i="39" s="1"/>
  <c r="S27" i="39"/>
  <c r="H27" i="39"/>
  <c r="G27" i="39"/>
  <c r="C27" i="39"/>
  <c r="B27" i="39"/>
  <c r="D27" i="39"/>
  <c r="S26" i="39"/>
  <c r="H26" i="39"/>
  <c r="G26" i="39"/>
  <c r="C26" i="39"/>
  <c r="B26" i="39"/>
  <c r="C25" i="39"/>
  <c r="B25" i="39"/>
  <c r="S24" i="39"/>
  <c r="H24" i="39"/>
  <c r="G24" i="39"/>
  <c r="C24" i="39"/>
  <c r="B24" i="39"/>
  <c r="D24" i="39" s="1"/>
  <c r="S23" i="39"/>
  <c r="H23" i="39"/>
  <c r="G23" i="39"/>
  <c r="C23" i="39"/>
  <c r="B23" i="39"/>
  <c r="S22" i="39"/>
  <c r="H22" i="39"/>
  <c r="G22" i="39"/>
  <c r="C22" i="39"/>
  <c r="B22" i="39"/>
  <c r="D22" i="39" s="1"/>
  <c r="C21" i="39"/>
  <c r="B21" i="39"/>
  <c r="S20" i="39"/>
  <c r="H20" i="39"/>
  <c r="G20" i="39"/>
  <c r="C20" i="39"/>
  <c r="B20" i="39"/>
  <c r="S19" i="39"/>
  <c r="H19" i="39"/>
  <c r="G19" i="39"/>
  <c r="C19" i="39"/>
  <c r="B19" i="39"/>
  <c r="S18" i="39"/>
  <c r="H18" i="39"/>
  <c r="G18" i="39"/>
  <c r="C18" i="39"/>
  <c r="B18" i="39"/>
  <c r="C17" i="39"/>
  <c r="B17" i="39"/>
  <c r="S16" i="39"/>
  <c r="H16" i="39"/>
  <c r="G16" i="39"/>
  <c r="C16" i="39"/>
  <c r="B16" i="39"/>
  <c r="D16" i="39" s="1"/>
  <c r="S15" i="39"/>
  <c r="C15" i="39"/>
  <c r="B15" i="39"/>
  <c r="C14" i="39"/>
  <c r="B14" i="39"/>
  <c r="S13" i="39"/>
  <c r="H13" i="39"/>
  <c r="G13" i="39"/>
  <c r="C13" i="39"/>
  <c r="B13" i="39"/>
  <c r="D13" i="39" s="1"/>
  <c r="C12" i="39"/>
  <c r="B12" i="39"/>
  <c r="S11" i="39"/>
  <c r="H11" i="39"/>
  <c r="G11" i="39"/>
  <c r="C11" i="39"/>
  <c r="B11" i="39"/>
  <c r="H6" i="39"/>
  <c r="B6" i="39"/>
  <c r="I4" i="39"/>
  <c r="F4" i="39"/>
  <c r="A39" i="39"/>
  <c r="A35" i="39"/>
  <c r="A33" i="39"/>
  <c r="A29" i="39"/>
  <c r="A27" i="39"/>
  <c r="A25" i="39"/>
  <c r="A20" i="39"/>
  <c r="A20" i="29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H41" i="36"/>
  <c r="G41" i="36"/>
  <c r="I41" i="36"/>
  <c r="H40" i="36"/>
  <c r="G40" i="36"/>
  <c r="I40" i="36" s="1"/>
  <c r="H39" i="36"/>
  <c r="G39" i="36"/>
  <c r="I39" i="36" s="1"/>
  <c r="H38" i="36"/>
  <c r="G38" i="36"/>
  <c r="H37" i="36"/>
  <c r="G37" i="36"/>
  <c r="I37" i="36"/>
  <c r="H36" i="36"/>
  <c r="G36" i="36"/>
  <c r="I36" i="36" s="1"/>
  <c r="H35" i="36"/>
  <c r="G35" i="36"/>
  <c r="I35" i="36" s="1"/>
  <c r="H34" i="36"/>
  <c r="G34" i="36"/>
  <c r="H33" i="36"/>
  <c r="G33" i="36"/>
  <c r="I33" i="36"/>
  <c r="H32" i="36"/>
  <c r="G32" i="36"/>
  <c r="I32" i="36" s="1"/>
  <c r="H31" i="36"/>
  <c r="G31" i="36"/>
  <c r="I31" i="36" s="1"/>
  <c r="H30" i="36"/>
  <c r="G30" i="36"/>
  <c r="H29" i="36"/>
  <c r="G29" i="36"/>
  <c r="I29" i="36"/>
  <c r="H28" i="36"/>
  <c r="G28" i="36"/>
  <c r="I28" i="36" s="1"/>
  <c r="H27" i="36"/>
  <c r="G27" i="36"/>
  <c r="H26" i="36"/>
  <c r="G26" i="36"/>
  <c r="I26" i="36" s="1"/>
  <c r="H25" i="36"/>
  <c r="G25" i="36"/>
  <c r="H24" i="36"/>
  <c r="G24" i="36"/>
  <c r="I24" i="36"/>
  <c r="H23" i="36"/>
  <c r="G23" i="36"/>
  <c r="I23" i="36" s="1"/>
  <c r="H22" i="36"/>
  <c r="G22" i="36"/>
  <c r="I22" i="36" s="1"/>
  <c r="H21" i="36"/>
  <c r="G21" i="36"/>
  <c r="H20" i="36"/>
  <c r="G20" i="36"/>
  <c r="H19" i="36"/>
  <c r="G19" i="36"/>
  <c r="I19" i="36"/>
  <c r="H18" i="36"/>
  <c r="G18" i="36"/>
  <c r="I18" i="36" s="1"/>
  <c r="H17" i="36"/>
  <c r="G17" i="36"/>
  <c r="I17" i="36" s="1"/>
  <c r="H16" i="36"/>
  <c r="G16" i="36"/>
  <c r="H15" i="36"/>
  <c r="G15" i="36"/>
  <c r="H14" i="36"/>
  <c r="G14" i="36"/>
  <c r="I14" i="36"/>
  <c r="H13" i="36"/>
  <c r="G13" i="36"/>
  <c r="H12" i="36"/>
  <c r="G12" i="36"/>
  <c r="C41" i="36"/>
  <c r="B41" i="36"/>
  <c r="D41" i="36" s="1"/>
  <c r="C40" i="36"/>
  <c r="B40" i="36"/>
  <c r="D40" i="36" s="1"/>
  <c r="C39" i="36"/>
  <c r="B39" i="36"/>
  <c r="C38" i="36"/>
  <c r="B38" i="36"/>
  <c r="D38" i="36"/>
  <c r="C37" i="36"/>
  <c r="B37" i="36"/>
  <c r="D37" i="36" s="1"/>
  <c r="C36" i="36"/>
  <c r="B36" i="36"/>
  <c r="D36" i="36" s="1"/>
  <c r="C35" i="36"/>
  <c r="B35" i="36"/>
  <c r="C34" i="36"/>
  <c r="B34" i="36"/>
  <c r="D34" i="36"/>
  <c r="C33" i="36"/>
  <c r="B33" i="36"/>
  <c r="D33" i="36" s="1"/>
  <c r="C32" i="36"/>
  <c r="B32" i="36"/>
  <c r="D32" i="36" s="1"/>
  <c r="C31" i="36"/>
  <c r="B31" i="36"/>
  <c r="C30" i="36"/>
  <c r="B30" i="36"/>
  <c r="D30" i="36"/>
  <c r="C29" i="36"/>
  <c r="B29" i="36"/>
  <c r="D29" i="36" s="1"/>
  <c r="C28" i="36"/>
  <c r="B28" i="36"/>
  <c r="D28" i="36" s="1"/>
  <c r="C27" i="36"/>
  <c r="B27" i="36"/>
  <c r="C26" i="36"/>
  <c r="B26" i="36"/>
  <c r="D26" i="36"/>
  <c r="C25" i="36"/>
  <c r="B25" i="36"/>
  <c r="D25" i="36" s="1"/>
  <c r="C24" i="36"/>
  <c r="B24" i="36"/>
  <c r="D24" i="36" s="1"/>
  <c r="C23" i="36"/>
  <c r="B23" i="36"/>
  <c r="C22" i="36"/>
  <c r="B22" i="36"/>
  <c r="D22" i="36"/>
  <c r="C21" i="36"/>
  <c r="B21" i="36"/>
  <c r="D21" i="36" s="1"/>
  <c r="C20" i="36"/>
  <c r="B20" i="36"/>
  <c r="D20" i="36" s="1"/>
  <c r="C19" i="36"/>
  <c r="B19" i="36"/>
  <c r="C18" i="36"/>
  <c r="B18" i="36"/>
  <c r="D18" i="36"/>
  <c r="C17" i="36"/>
  <c r="B17" i="36"/>
  <c r="D17" i="36" s="1"/>
  <c r="C16" i="36"/>
  <c r="B16" i="36"/>
  <c r="D16" i="36" s="1"/>
  <c r="C15" i="36"/>
  <c r="B15" i="36"/>
  <c r="C14" i="36"/>
  <c r="B14" i="36"/>
  <c r="C13" i="36"/>
  <c r="B13" i="36"/>
  <c r="C12" i="36"/>
  <c r="B12" i="36"/>
  <c r="H11" i="36"/>
  <c r="G11" i="36"/>
  <c r="T41" i="36"/>
  <c r="P41" i="36" s="1"/>
  <c r="T40" i="36"/>
  <c r="Q40" i="36" s="1"/>
  <c r="T39" i="36"/>
  <c r="Q39" i="36" s="1"/>
  <c r="T38" i="36"/>
  <c r="Q38" i="36" s="1"/>
  <c r="T37" i="36"/>
  <c r="P37" i="36" s="1"/>
  <c r="T36" i="36"/>
  <c r="Q36" i="36" s="1"/>
  <c r="T35" i="36"/>
  <c r="P35" i="36" s="1"/>
  <c r="T34" i="36"/>
  <c r="Q34" i="36" s="1"/>
  <c r="T33" i="36"/>
  <c r="P33" i="36" s="1"/>
  <c r="T32" i="36"/>
  <c r="Q32" i="36" s="1"/>
  <c r="T31" i="36"/>
  <c r="T30" i="36"/>
  <c r="Q30" i="36" s="1"/>
  <c r="T29" i="36"/>
  <c r="P29" i="36" s="1"/>
  <c r="T28" i="36"/>
  <c r="Q28" i="36" s="1"/>
  <c r="T27" i="36"/>
  <c r="P27" i="36" s="1"/>
  <c r="T26" i="36"/>
  <c r="Q26" i="36" s="1"/>
  <c r="T25" i="36"/>
  <c r="P25" i="36" s="1"/>
  <c r="T24" i="36"/>
  <c r="Q24" i="36" s="1"/>
  <c r="T23" i="36"/>
  <c r="T22" i="36"/>
  <c r="Q22" i="36" s="1"/>
  <c r="T21" i="36"/>
  <c r="T20" i="36"/>
  <c r="Q20" i="36" s="1"/>
  <c r="T19" i="36"/>
  <c r="P19" i="36" s="1"/>
  <c r="T18" i="36"/>
  <c r="Q18" i="36" s="1"/>
  <c r="T17" i="36"/>
  <c r="T16" i="36"/>
  <c r="Q16" i="36" s="1"/>
  <c r="T15" i="36"/>
  <c r="T14" i="36"/>
  <c r="Q14" i="36" s="1"/>
  <c r="T13" i="36"/>
  <c r="Q13" i="36" s="1"/>
  <c r="T12" i="36"/>
  <c r="P12" i="36" s="1"/>
  <c r="T11" i="36"/>
  <c r="Q11" i="36" s="1"/>
  <c r="C11" i="36"/>
  <c r="B11" i="36"/>
  <c r="H6" i="36"/>
  <c r="B6" i="36"/>
  <c r="I4" i="36"/>
  <c r="F4" i="36"/>
  <c r="A9" i="29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A35" i="36"/>
  <c r="A33" i="36"/>
  <c r="O5" i="29"/>
  <c r="H5" i="29"/>
  <c r="A41" i="36"/>
  <c r="A39" i="36"/>
  <c r="A31" i="36"/>
  <c r="A29" i="36"/>
  <c r="A27" i="36"/>
  <c r="A23" i="29"/>
  <c r="A15" i="29"/>
  <c r="A13" i="29"/>
  <c r="A11" i="29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/>
  <c r="BO2" i="32"/>
  <c r="BO1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C15" i="32" s="1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R47" i="31"/>
  <c r="P47" i="31"/>
  <c r="R46" i="31"/>
  <c r="P46" i="3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15" i="30"/>
  <c r="E4" i="29"/>
  <c r="I4" i="29"/>
  <c r="B9" i="29"/>
  <c r="C9" i="29"/>
  <c r="D9" i="29" s="1"/>
  <c r="L9" i="29"/>
  <c r="P9" i="29"/>
  <c r="I9" i="29" s="1"/>
  <c r="B10" i="29"/>
  <c r="C10" i="29"/>
  <c r="L10" i="29"/>
  <c r="P10" i="29"/>
  <c r="J10" i="29" s="1"/>
  <c r="B11" i="29"/>
  <c r="C11" i="29"/>
  <c r="D11" i="29" s="1"/>
  <c r="L11" i="29"/>
  <c r="L42" i="29" s="1"/>
  <c r="P11" i="29"/>
  <c r="B12" i="29"/>
  <c r="D12" i="29" s="1"/>
  <c r="C12" i="29"/>
  <c r="L12" i="29"/>
  <c r="P12" i="29"/>
  <c r="H12" i="29" s="1"/>
  <c r="B13" i="29"/>
  <c r="C13" i="29"/>
  <c r="D13" i="29" s="1"/>
  <c r="L13" i="29"/>
  <c r="P13" i="29"/>
  <c r="H13" i="29" s="1"/>
  <c r="B14" i="29"/>
  <c r="C14" i="29"/>
  <c r="D14" i="29"/>
  <c r="L14" i="29"/>
  <c r="P14" i="29"/>
  <c r="H14" i="29" s="1"/>
  <c r="B15" i="29"/>
  <c r="C15" i="29"/>
  <c r="D15" i="29" s="1"/>
  <c r="L15" i="29"/>
  <c r="P15" i="29"/>
  <c r="B16" i="29"/>
  <c r="C16" i="29"/>
  <c r="D16" i="29"/>
  <c r="L16" i="29"/>
  <c r="P16" i="29"/>
  <c r="H16" i="29" s="1"/>
  <c r="A17" i="29"/>
  <c r="B17" i="29"/>
  <c r="C17" i="29"/>
  <c r="L17" i="29"/>
  <c r="P17" i="29"/>
  <c r="A18" i="29"/>
  <c r="B18" i="29"/>
  <c r="C18" i="29"/>
  <c r="L18" i="29"/>
  <c r="P18" i="29"/>
  <c r="J18" i="29" s="1"/>
  <c r="B19" i="29"/>
  <c r="C19" i="29"/>
  <c r="D19" i="29" s="1"/>
  <c r="L19" i="29"/>
  <c r="P19" i="29"/>
  <c r="H19" i="29" s="1"/>
  <c r="B20" i="29"/>
  <c r="C20" i="29"/>
  <c r="D20" i="29" s="1"/>
  <c r="L20" i="29"/>
  <c r="P20" i="29"/>
  <c r="B21" i="29"/>
  <c r="C21" i="29"/>
  <c r="L21" i="29"/>
  <c r="P21" i="29"/>
  <c r="J21" i="29" s="1"/>
  <c r="B22" i="29"/>
  <c r="C22" i="29"/>
  <c r="D22" i="29"/>
  <c r="L22" i="29"/>
  <c r="P22" i="29"/>
  <c r="H22" i="29" s="1"/>
  <c r="B23" i="29"/>
  <c r="C23" i="29"/>
  <c r="D23" i="29" s="1"/>
  <c r="L23" i="29"/>
  <c r="P23" i="29"/>
  <c r="H23" i="29" s="1"/>
  <c r="B24" i="29"/>
  <c r="C24" i="29"/>
  <c r="D24" i="29" s="1"/>
  <c r="L24" i="29"/>
  <c r="P24" i="29"/>
  <c r="H24" i="29" s="1"/>
  <c r="A25" i="29"/>
  <c r="B25" i="29"/>
  <c r="C25" i="29"/>
  <c r="L25" i="29"/>
  <c r="P25" i="29"/>
  <c r="H25" i="29" s="1"/>
  <c r="B26" i="29"/>
  <c r="C26" i="29"/>
  <c r="L26" i="29"/>
  <c r="P26" i="29"/>
  <c r="H26" i="29" s="1"/>
  <c r="B27" i="29"/>
  <c r="C27" i="29"/>
  <c r="L27" i="29"/>
  <c r="P27" i="29"/>
  <c r="H27" i="29" s="1"/>
  <c r="A28" i="29"/>
  <c r="B28" i="29"/>
  <c r="C28" i="29"/>
  <c r="D28" i="29" s="1"/>
  <c r="L28" i="29"/>
  <c r="P28" i="29"/>
  <c r="A29" i="29"/>
  <c r="B29" i="29"/>
  <c r="C29" i="29"/>
  <c r="D29" i="29" s="1"/>
  <c r="L29" i="29"/>
  <c r="P29" i="29"/>
  <c r="J29" i="29" s="1"/>
  <c r="B30" i="29"/>
  <c r="C30" i="29"/>
  <c r="D30" i="29" s="1"/>
  <c r="L30" i="29"/>
  <c r="P30" i="29"/>
  <c r="J30" i="29" s="1"/>
  <c r="A31" i="29"/>
  <c r="B31" i="29"/>
  <c r="C31" i="29"/>
  <c r="D31" i="29"/>
  <c r="L31" i="29"/>
  <c r="P31" i="29"/>
  <c r="H31" i="29" s="1"/>
  <c r="B32" i="29"/>
  <c r="C32" i="29"/>
  <c r="L32" i="29"/>
  <c r="P32" i="29"/>
  <c r="I32" i="29" s="1"/>
  <c r="A33" i="29"/>
  <c r="B33" i="29"/>
  <c r="C33" i="29"/>
  <c r="L33" i="29"/>
  <c r="P33" i="29"/>
  <c r="J33" i="29" s="1"/>
  <c r="B34" i="29"/>
  <c r="C34" i="29"/>
  <c r="L34" i="29"/>
  <c r="P34" i="29"/>
  <c r="A35" i="29"/>
  <c r="B35" i="29"/>
  <c r="C35" i="29"/>
  <c r="D35" i="29" s="1"/>
  <c r="L35" i="29"/>
  <c r="P35" i="29"/>
  <c r="A36" i="29"/>
  <c r="B36" i="29"/>
  <c r="C36" i="29"/>
  <c r="D36" i="29" s="1"/>
  <c r="L36" i="29"/>
  <c r="P36" i="29"/>
  <c r="I36" i="29" s="1"/>
  <c r="A37" i="29"/>
  <c r="B37" i="29"/>
  <c r="C37" i="29"/>
  <c r="D37" i="29"/>
  <c r="L37" i="29"/>
  <c r="P37" i="29"/>
  <c r="H37" i="29" s="1"/>
  <c r="B38" i="29"/>
  <c r="C38" i="29"/>
  <c r="D38" i="29" s="1"/>
  <c r="L38" i="29"/>
  <c r="P38" i="29"/>
  <c r="J38" i="29" s="1"/>
  <c r="B39" i="29"/>
  <c r="C39" i="29"/>
  <c r="D39" i="29" s="1"/>
  <c r="L39" i="29"/>
  <c r="P39" i="29"/>
  <c r="J39" i="29" s="1"/>
  <c r="K40" i="29"/>
  <c r="K41" i="29"/>
  <c r="I21" i="36"/>
  <c r="I27" i="36"/>
  <c r="D15" i="36"/>
  <c r="I15" i="36"/>
  <c r="D13" i="36"/>
  <c r="I13" i="36"/>
  <c r="I11" i="36"/>
  <c r="D11" i="36"/>
  <c r="S11" i="36"/>
  <c r="S43" i="36" s="1"/>
  <c r="I12" i="36"/>
  <c r="D12" i="36"/>
  <c r="R42" i="36"/>
  <c r="P45" i="40"/>
  <c r="P47" i="40" s="1"/>
  <c r="B14" i="42"/>
  <c r="C6" i="26"/>
  <c r="A38" i="29"/>
  <c r="A26" i="29"/>
  <c r="A34" i="29"/>
  <c r="C7" i="26"/>
  <c r="CK2" i="42"/>
  <c r="CK14" i="42" s="1"/>
  <c r="CP2" i="42"/>
  <c r="CP14" i="42" s="1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A26" i="36"/>
  <c r="A24" i="36"/>
  <c r="A22" i="36"/>
  <c r="A20" i="36"/>
  <c r="A18" i="36"/>
  <c r="A16" i="36"/>
  <c r="A14" i="36"/>
  <c r="A12" i="36"/>
  <c r="A25" i="36"/>
  <c r="A23" i="36"/>
  <c r="A21" i="36"/>
  <c r="A19" i="36"/>
  <c r="A17" i="36"/>
  <c r="A15" i="36"/>
  <c r="A13" i="36"/>
  <c r="A11" i="36"/>
  <c r="CK2" i="46"/>
  <c r="CP2" i="46"/>
  <c r="CP14" i="46" s="1"/>
  <c r="C8" i="46"/>
  <c r="C13" i="46"/>
  <c r="C11" i="46"/>
  <c r="CK2" i="26"/>
  <c r="C11" i="49"/>
  <c r="C8" i="26"/>
  <c r="Q53" i="48"/>
  <c r="Q50" i="48"/>
  <c r="S50" i="48"/>
  <c r="P47" i="47"/>
  <c r="A32" i="29"/>
  <c r="A30" i="29"/>
  <c r="C12" i="26"/>
  <c r="A12" i="29"/>
  <c r="A12" i="39"/>
  <c r="A24" i="39"/>
  <c r="CJ14" i="49"/>
  <c r="CN14" i="49"/>
  <c r="N4" i="29"/>
  <c r="C3" i="26"/>
  <c r="C6" i="49"/>
  <c r="C2" i="49"/>
  <c r="CH14" i="49"/>
  <c r="C12" i="49"/>
  <c r="C13" i="49"/>
  <c r="C7" i="49"/>
  <c r="CM14" i="49"/>
  <c r="C10" i="49"/>
  <c r="I32" i="39" l="1"/>
  <c r="I17" i="39"/>
  <c r="O17" i="39" s="1"/>
  <c r="I13" i="39"/>
  <c r="P13" i="39" s="1"/>
  <c r="I16" i="39"/>
  <c r="I19" i="39"/>
  <c r="D11" i="39"/>
  <c r="D15" i="39"/>
  <c r="D18" i="39"/>
  <c r="D20" i="39"/>
  <c r="D26" i="39"/>
  <c r="D30" i="39"/>
  <c r="D35" i="39"/>
  <c r="P16" i="39"/>
  <c r="I22" i="39"/>
  <c r="I24" i="39"/>
  <c r="P24" i="39" s="1"/>
  <c r="I39" i="39"/>
  <c r="I36" i="39"/>
  <c r="P36" i="39" s="1"/>
  <c r="I30" i="39"/>
  <c r="P30" i="39" s="1"/>
  <c r="I35" i="39"/>
  <c r="Q36" i="39"/>
  <c r="P32" i="39"/>
  <c r="Q28" i="39"/>
  <c r="I18" i="39"/>
  <c r="O18" i="39" s="1"/>
  <c r="I20" i="39"/>
  <c r="P20" i="39" s="1"/>
  <c r="I23" i="39"/>
  <c r="O23" i="39" s="1"/>
  <c r="I34" i="39"/>
  <c r="O34" i="39" s="1"/>
  <c r="I37" i="39"/>
  <c r="O37" i="39" s="1"/>
  <c r="I33" i="39"/>
  <c r="O33" i="39" s="1"/>
  <c r="I21" i="39"/>
  <c r="P21" i="39" s="1"/>
  <c r="I14" i="39"/>
  <c r="I38" i="39"/>
  <c r="O38" i="39" s="1"/>
  <c r="I28" i="39"/>
  <c r="O28" i="39" s="1"/>
  <c r="I26" i="39"/>
  <c r="O26" i="39" s="1"/>
  <c r="I11" i="39"/>
  <c r="O11" i="39" s="1"/>
  <c r="P15" i="36"/>
  <c r="O17" i="36"/>
  <c r="P21" i="36"/>
  <c r="BQ2" i="37"/>
  <c r="C15" i="37"/>
  <c r="A24" i="29"/>
  <c r="A26" i="39"/>
  <c r="A39" i="29"/>
  <c r="A41" i="39"/>
  <c r="A28" i="39"/>
  <c r="A30" i="39"/>
  <c r="A34" i="39"/>
  <c r="R45" i="40"/>
  <c r="O12" i="36"/>
  <c r="H35" i="29"/>
  <c r="D34" i="29"/>
  <c r="I34" i="29" s="1"/>
  <c r="D33" i="29"/>
  <c r="D32" i="29"/>
  <c r="H28" i="29"/>
  <c r="D27" i="29"/>
  <c r="D26" i="29"/>
  <c r="D25" i="29"/>
  <c r="D21" i="29"/>
  <c r="H20" i="29"/>
  <c r="D18" i="29"/>
  <c r="H17" i="29"/>
  <c r="D17" i="29"/>
  <c r="H15" i="29"/>
  <c r="H11" i="29"/>
  <c r="D10" i="29"/>
  <c r="BO15" i="30"/>
  <c r="BP15" i="30"/>
  <c r="P49" i="31"/>
  <c r="C15" i="35"/>
  <c r="D14" i="36"/>
  <c r="D43" i="36" s="1"/>
  <c r="D19" i="36"/>
  <c r="D23" i="36"/>
  <c r="O23" i="36" s="1"/>
  <c r="D27" i="36"/>
  <c r="D31" i="36"/>
  <c r="O31" i="36" s="1"/>
  <c r="D35" i="36"/>
  <c r="D39" i="36"/>
  <c r="I16" i="36"/>
  <c r="I20" i="36"/>
  <c r="A16" i="39"/>
  <c r="O22" i="39"/>
  <c r="P28" i="39"/>
  <c r="A16" i="29"/>
  <c r="CI14" i="43"/>
  <c r="P45" i="47"/>
  <c r="R45" i="47" s="1"/>
  <c r="DD9" i="49"/>
  <c r="I25" i="36"/>
  <c r="I30" i="36"/>
  <c r="I34" i="36"/>
  <c r="I38" i="36"/>
  <c r="D12" i="39"/>
  <c r="D14" i="39"/>
  <c r="D17" i="39"/>
  <c r="P17" i="39" s="1"/>
  <c r="D19" i="39"/>
  <c r="D21" i="39"/>
  <c r="O21" i="39" s="1"/>
  <c r="D23" i="39"/>
  <c r="D25" i="39"/>
  <c r="I27" i="39"/>
  <c r="O27" i="39" s="1"/>
  <c r="I29" i="39"/>
  <c r="O29" i="39" s="1"/>
  <c r="I31" i="39"/>
  <c r="O31" i="39" s="1"/>
  <c r="D34" i="39"/>
  <c r="D36" i="39"/>
  <c r="D38" i="39"/>
  <c r="I15" i="39"/>
  <c r="O15" i="39" s="1"/>
  <c r="I25" i="39"/>
  <c r="P25" i="39" s="1"/>
  <c r="I12" i="39"/>
  <c r="O12" i="39" s="1"/>
  <c r="I40" i="39"/>
  <c r="P40" i="39" s="1"/>
  <c r="I41" i="39"/>
  <c r="O41" i="39" s="1"/>
  <c r="O25" i="39"/>
  <c r="P35" i="39"/>
  <c r="Q51" i="48"/>
  <c r="CI14" i="49"/>
  <c r="DD16" i="49"/>
  <c r="DD22" i="49"/>
  <c r="DD29" i="49"/>
  <c r="DD32" i="49"/>
  <c r="DD9" i="26"/>
  <c r="DD16" i="26"/>
  <c r="DD22" i="26"/>
  <c r="DD29" i="26"/>
  <c r="Q51" i="51"/>
  <c r="Q52" i="51"/>
  <c r="CI14" i="26"/>
  <c r="C13" i="26"/>
  <c r="K4" i="36" s="1"/>
  <c r="CJ14" i="26"/>
  <c r="C11" i="26"/>
  <c r="K4" i="39" s="1"/>
  <c r="C10" i="26"/>
  <c r="CN14" i="26"/>
  <c r="C9" i="26"/>
  <c r="CO14" i="26"/>
  <c r="CM14" i="26"/>
  <c r="O16" i="36"/>
  <c r="Q16" i="39"/>
  <c r="Q37" i="36"/>
  <c r="C5" i="26"/>
  <c r="C4" i="26"/>
  <c r="Q31" i="36"/>
  <c r="O21" i="36"/>
  <c r="O32" i="39"/>
  <c r="I18" i="29"/>
  <c r="P13" i="36"/>
  <c r="Q41" i="36"/>
  <c r="P22" i="39"/>
  <c r="I29" i="29"/>
  <c r="I30" i="29"/>
  <c r="Q15" i="36"/>
  <c r="Q24" i="39"/>
  <c r="Q23" i="36"/>
  <c r="P18" i="39"/>
  <c r="P26" i="39"/>
  <c r="CK14" i="26"/>
  <c r="Q30" i="39"/>
  <c r="I23" i="29"/>
  <c r="O24" i="39"/>
  <c r="CH14" i="26"/>
  <c r="O39" i="36"/>
  <c r="Q33" i="36"/>
  <c r="I19" i="29"/>
  <c r="Q34" i="39"/>
  <c r="Q26" i="39"/>
  <c r="Q25" i="36"/>
  <c r="O25" i="36"/>
  <c r="Q22" i="39"/>
  <c r="Q17" i="36"/>
  <c r="O37" i="36"/>
  <c r="O15" i="36"/>
  <c r="R15" i="36" s="1"/>
  <c r="P11" i="36"/>
  <c r="Q32" i="39"/>
  <c r="CP14" i="26"/>
  <c r="P36" i="36"/>
  <c r="J9" i="29"/>
  <c r="J24" i="29"/>
  <c r="J22" i="29"/>
  <c r="Q29" i="36"/>
  <c r="Q35" i="36"/>
  <c r="I12" i="29"/>
  <c r="O33" i="36"/>
  <c r="R33" i="36" s="1"/>
  <c r="Q21" i="36"/>
  <c r="Q27" i="36"/>
  <c r="O35" i="36"/>
  <c r="O29" i="36"/>
  <c r="O41" i="36"/>
  <c r="P31" i="36"/>
  <c r="Q19" i="36"/>
  <c r="O19" i="36"/>
  <c r="O11" i="36"/>
  <c r="O27" i="36"/>
  <c r="R27" i="36" s="1"/>
  <c r="P15" i="39"/>
  <c r="O35" i="39"/>
  <c r="J36" i="29"/>
  <c r="I39" i="29"/>
  <c r="J23" i="29"/>
  <c r="J12" i="29"/>
  <c r="J14" i="29"/>
  <c r="I38" i="29"/>
  <c r="J19" i="29"/>
  <c r="P14" i="39"/>
  <c r="O20" i="39"/>
  <c r="O36" i="39"/>
  <c r="O14" i="39"/>
  <c r="P29" i="39"/>
  <c r="P23" i="39"/>
  <c r="I21" i="29"/>
  <c r="Q12" i="36"/>
  <c r="R12" i="36" s="1"/>
  <c r="P19" i="39"/>
  <c r="P26" i="36"/>
  <c r="P20" i="36"/>
  <c r="O18" i="36"/>
  <c r="O28" i="36"/>
  <c r="I15" i="29"/>
  <c r="Q35" i="39"/>
  <c r="Q37" i="39"/>
  <c r="P37" i="39"/>
  <c r="I35" i="29"/>
  <c r="P32" i="36"/>
  <c r="P38" i="36"/>
  <c r="P14" i="36"/>
  <c r="P28" i="36"/>
  <c r="P40" i="36"/>
  <c r="P34" i="36"/>
  <c r="O40" i="36"/>
  <c r="I13" i="29"/>
  <c r="J15" i="29"/>
  <c r="J35" i="29"/>
  <c r="I33" i="29"/>
  <c r="I11" i="29"/>
  <c r="I17" i="29"/>
  <c r="Q27" i="39"/>
  <c r="J34" i="29"/>
  <c r="Q29" i="39"/>
  <c r="O39" i="39"/>
  <c r="J17" i="29"/>
  <c r="P39" i="39"/>
  <c r="J11" i="29"/>
  <c r="J13" i="29"/>
  <c r="O38" i="36"/>
  <c r="O22" i="36"/>
  <c r="O24" i="36"/>
  <c r="O32" i="36"/>
  <c r="O30" i="36"/>
  <c r="P30" i="36"/>
  <c r="O34" i="36"/>
  <c r="J27" i="29"/>
  <c r="I25" i="29"/>
  <c r="J26" i="29"/>
  <c r="J20" i="29"/>
  <c r="P11" i="39"/>
  <c r="O26" i="36"/>
  <c r="O14" i="36"/>
  <c r="O20" i="36"/>
  <c r="P22" i="36"/>
  <c r="P18" i="36"/>
  <c r="P24" i="36"/>
  <c r="R24" i="36" s="1"/>
  <c r="O36" i="36"/>
  <c r="I20" i="29"/>
  <c r="P16" i="36"/>
  <c r="R16" i="36" s="1"/>
  <c r="Q25" i="39"/>
  <c r="Q13" i="39"/>
  <c r="J37" i="29"/>
  <c r="P12" i="39"/>
  <c r="Q53" i="51"/>
  <c r="Q50" i="50"/>
  <c r="S50" i="50" s="1"/>
  <c r="Q50" i="51"/>
  <c r="S50" i="51" s="1"/>
  <c r="I37" i="29"/>
  <c r="H34" i="29"/>
  <c r="H33" i="29"/>
  <c r="I26" i="29"/>
  <c r="O13" i="39"/>
  <c r="O16" i="39"/>
  <c r="O19" i="39"/>
  <c r="P33" i="39"/>
  <c r="Q17" i="39"/>
  <c r="H39" i="29"/>
  <c r="H38" i="29"/>
  <c r="H36" i="29"/>
  <c r="H30" i="29"/>
  <c r="H29" i="29"/>
  <c r="I27" i="29"/>
  <c r="J25" i="29"/>
  <c r="I24" i="29"/>
  <c r="H21" i="29"/>
  <c r="H32" i="29"/>
  <c r="D42" i="29"/>
  <c r="CK3" i="43"/>
  <c r="C3" i="43"/>
  <c r="B14" i="43" s="1"/>
  <c r="CK3" i="46"/>
  <c r="C3" i="46"/>
  <c r="CK5" i="46"/>
  <c r="C5" i="46"/>
  <c r="CK4" i="49"/>
  <c r="C4" i="49"/>
  <c r="CK9" i="49"/>
  <c r="C9" i="49"/>
  <c r="H10" i="29"/>
  <c r="J31" i="29"/>
  <c r="J32" i="29"/>
  <c r="I22" i="29"/>
  <c r="J28" i="29"/>
  <c r="I28" i="29"/>
  <c r="I14" i="29"/>
  <c r="I10" i="29"/>
  <c r="J16" i="29"/>
  <c r="I16" i="29"/>
  <c r="I31" i="29"/>
  <c r="H9" i="29"/>
  <c r="O13" i="36"/>
  <c r="P17" i="36"/>
  <c r="P23" i="36"/>
  <c r="P39" i="36"/>
  <c r="D43" i="3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H18" i="29"/>
  <c r="CK14" i="43"/>
  <c r="DD12" i="49"/>
  <c r="DD19" i="49"/>
  <c r="DD25" i="49"/>
  <c r="DD12" i="26"/>
  <c r="DD19" i="26"/>
  <c r="O30" i="39" l="1"/>
  <c r="P34" i="39"/>
  <c r="R34" i="39" s="1"/>
  <c r="R15" i="39"/>
  <c r="R21" i="39"/>
  <c r="P41" i="39"/>
  <c r="P38" i="39"/>
  <c r="P31" i="39"/>
  <c r="R31" i="39" s="1"/>
  <c r="R20" i="39"/>
  <c r="R28" i="39"/>
  <c r="I43" i="39"/>
  <c r="CK14" i="49"/>
  <c r="I43" i="36"/>
  <c r="B14" i="26"/>
  <c r="R16" i="39"/>
  <c r="R37" i="36"/>
  <c r="R23" i="36"/>
  <c r="R13" i="36"/>
  <c r="K29" i="29"/>
  <c r="R31" i="36"/>
  <c r="K30" i="29"/>
  <c r="K18" i="29"/>
  <c r="K14" i="29"/>
  <c r="R35" i="39"/>
  <c r="R35" i="36"/>
  <c r="R25" i="36"/>
  <c r="K23" i="29"/>
  <c r="R30" i="39"/>
  <c r="R41" i="36"/>
  <c r="K36" i="29"/>
  <c r="R18" i="39"/>
  <c r="R21" i="36"/>
  <c r="R26" i="39"/>
  <c r="R24" i="39"/>
  <c r="K12" i="29"/>
  <c r="R22" i="39"/>
  <c r="R32" i="39"/>
  <c r="R39" i="36"/>
  <c r="K24" i="29"/>
  <c r="K38" i="29"/>
  <c r="K19" i="29"/>
  <c r="R11" i="36"/>
  <c r="R38" i="36"/>
  <c r="R29" i="39"/>
  <c r="K21" i="29"/>
  <c r="K26" i="29"/>
  <c r="R25" i="39"/>
  <c r="R36" i="36"/>
  <c r="R19" i="36"/>
  <c r="R29" i="36"/>
  <c r="R14" i="39"/>
  <c r="K22" i="29"/>
  <c r="R13" i="39"/>
  <c r="R12" i="39"/>
  <c r="R18" i="36"/>
  <c r="R20" i="36"/>
  <c r="R32" i="36"/>
  <c r="Q43" i="36"/>
  <c r="R36" i="39"/>
  <c r="R40" i="39"/>
  <c r="K25" i="29"/>
  <c r="K39" i="29"/>
  <c r="R23" i="39"/>
  <c r="K15" i="29"/>
  <c r="R19" i="39"/>
  <c r="K33" i="29"/>
  <c r="R26" i="36"/>
  <c r="R34" i="36"/>
  <c r="K13" i="29"/>
  <c r="R11" i="39"/>
  <c r="K35" i="29"/>
  <c r="R27" i="39"/>
  <c r="R37" i="39"/>
  <c r="R28" i="36"/>
  <c r="R40" i="36"/>
  <c r="R14" i="36"/>
  <c r="R39" i="39"/>
  <c r="K34" i="29"/>
  <c r="K37" i="29"/>
  <c r="K20" i="29"/>
  <c r="R30" i="36"/>
  <c r="Q43" i="39"/>
  <c r="K17" i="29"/>
  <c r="K11" i="29"/>
  <c r="K27" i="29"/>
  <c r="R22" i="36"/>
  <c r="K28" i="29"/>
  <c r="K31" i="29"/>
  <c r="J42" i="29"/>
  <c r="R17" i="39"/>
  <c r="K10" i="29"/>
  <c r="CK14" i="46"/>
  <c r="O43" i="36"/>
  <c r="K9" i="29"/>
  <c r="H42" i="29"/>
  <c r="B14" i="49"/>
  <c r="B14" i="46"/>
  <c r="P43" i="36"/>
  <c r="K16" i="29"/>
  <c r="I42" i="29"/>
  <c r="K32" i="29"/>
  <c r="R17" i="36"/>
  <c r="O43" i="39"/>
  <c r="R33" i="39" l="1"/>
  <c r="R38" i="39"/>
  <c r="R41" i="39"/>
  <c r="P43" i="39"/>
  <c r="R43" i="39" s="1"/>
  <c r="K42" i="29"/>
  <c r="R43" i="36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<sst xmlns="http://schemas.openxmlformats.org/spreadsheetml/2006/main" count="10465" uniqueCount="1198">
  <si>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</si>
  <si>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</si>
  <si>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</si>
  <si>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</si>
  <si>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</si>
  <si>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</si>
  <si>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</si>
  <si>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</si>
  <si>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</si>
  <si>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</si>
  <si>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</si>
  <si>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</si>
  <si>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</si>
  <si>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</si>
  <si>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</si>
  <si>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</si>
  <si>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</si>
  <si>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</si>
  <si>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</si>
  <si>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</si>
  <si>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</si>
  <si>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</si>
  <si>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</si>
  <si>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</si>
  <si>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</si>
  <si>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</si>
  <si>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</si>
  <si>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</si>
  <si>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</si>
  <si>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</si>
  <si>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</si>
  <si>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</si>
  <si>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</si>
  <si>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</si>
  <si>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</si>
  <si>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</si>
  <si>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</si>
  <si>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</si>
  <si>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</si>
  <si>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</si>
  <si>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</si>
  <si>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</si>
  <si>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</si>
  <si>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</si>
  <si>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</si>
  <si>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</si>
  <si>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</si>
  <si>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</si>
  <si>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</si>
  <si>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</si>
  <si>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</si>
  <si>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</si>
  <si>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</si>
  <si>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</si>
  <si>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</si>
  <si>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</si>
  <si>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</si>
  <si>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</si>
  <si>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</si>
  <si>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</si>
  <si>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</si>
  <si>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</si>
  <si>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</si>
  <si>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</si>
  <si>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</si>
  <si>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</si>
  <si>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</si>
  <si>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</si>
  <si>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</si>
  <si>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</si>
  <si>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</si>
  <si>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</si>
  <si>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</si>
  <si>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</si>
  <si>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</si>
  <si>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</si>
  <si>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</si>
  <si>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</si>
  <si>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</si>
  <si>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</si>
  <si>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</si>
  <si>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</si>
  <si>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</si>
  <si>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</si>
  <si>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</si>
  <si>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</si>
  <si>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</si>
  <si>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</si>
  <si>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</si>
  <si>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</si>
  <si>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</si>
  <si>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</si>
  <si>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</si>
  <si>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</si>
  <si>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</si>
  <si>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</si>
  <si>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</si>
  <si>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</si>
  <si>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</si>
  <si>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</si>
  <si>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</si>
  <si>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</si>
  <si>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</si>
  <si>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</si>
  <si>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</si>
  <si>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</si>
  <si>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</si>
  <si>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</si>
  <si>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</si>
  <si>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</si>
  <si>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</si>
  <si>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</si>
  <si>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</si>
  <si>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</si>
  <si>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</si>
  <si>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</si>
  <si>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</si>
  <si>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</si>
  <si>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</si>
  <si>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</si>
  <si>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</si>
  <si>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</si>
  <si>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</si>
  <si>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</si>
  <si>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</si>
  <si>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</si>
  <si>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</si>
  <si>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</si>
  <si>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</si>
  <si>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</si>
  <si>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</si>
  <si>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</si>
  <si>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</si>
  <si>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</si>
  <si>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</si>
  <si>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</si>
  <si>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</si>
  <si>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</si>
  <si>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</si>
  <si>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</si>
  <si>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</si>
  <si>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</si>
  <si>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</si>
  <si>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</si>
  <si>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</si>
  <si>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</si>
  <si>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</si>
  <si>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</si>
  <si>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</si>
  <si>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</si>
  <si>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</si>
  <si>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</si>
  <si>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</si>
  <si>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</si>
  <si>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</si>
  <si>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</si>
  <si>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</si>
  <si>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</si>
  <si>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</si>
  <si>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</si>
  <si>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</si>
  <si>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</si>
  <si>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</si>
  <si>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</si>
  <si>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</si>
  <si>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</si>
  <si>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</si>
  <si>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</si>
  <si>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</si>
  <si>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</si>
  <si>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</si>
  <si>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</si>
  <si>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</si>
  <si>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</si>
  <si>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</si>
  <si>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</si>
  <si>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</si>
  <si>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</si>
  <si>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</si>
  <si>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</si>
  <si>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</si>
  <si>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</si>
  <si>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</si>
  <si>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</si>
  <si>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</si>
  <si>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</si>
  <si>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</si>
  <si>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</si>
  <si>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</si>
  <si>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</si>
  <si>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</si>
  <si>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</si>
  <si>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</si>
  <si>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</si>
  <si>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</si>
  <si>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</si>
  <si>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</si>
  <si>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</si>
  <si>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</si>
  <si>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</si>
  <si>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</si>
  <si>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</si>
  <si>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</si>
  <si>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</si>
  <si>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</si>
  <si>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</si>
  <si>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</si>
  <si>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</si>
  <si>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</si>
  <si>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</si>
  <si>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</si>
  <si>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9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</si>
  <si>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</si>
  <si>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</si>
  <si>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</si>
  <si>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</si>
  <si>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人事课审核</t>
    <phoneticPr fontId="2" type="noConversion"/>
  </si>
  <si>
    <t>申请时间</t>
    <phoneticPr fontId="2" type="noConversion"/>
  </si>
  <si>
    <t>加班理由</t>
    <phoneticPr fontId="2" type="noConversion"/>
  </si>
  <si>
    <t>实施时间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</si>
  <si>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</si>
  <si>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时长</t>
    <phoneticPr fontId="2" type="noConversion"/>
  </si>
  <si>
    <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  <phoneticPr fontId="2" type="noConversion"/>
  </si>
  <si>
    <t>部门经理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</si>
  <si>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</si>
  <si>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</si>
  <si>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</si>
  <si>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</si>
  <si>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</si>
  <si>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</si>
  <si>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</si>
  <si>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</si>
  <si>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</si>
  <si>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</si>
  <si>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</si>
  <si>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t>使用
方法</t>
    <phoneticPr fontId="2" type="noConversion"/>
  </si>
  <si>
    <t>月份</t>
    <phoneticPr fontId="2" type="noConversion"/>
  </si>
  <si>
    <t>固定加班</t>
    <phoneticPr fontId="2" type="noConversion"/>
  </si>
  <si>
    <t>倒休</t>
    <phoneticPr fontId="2" type="noConversion"/>
  </si>
  <si>
    <t>合计</t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</si>
  <si>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</si>
  <si>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t>920004</t>
    <phoneticPr fontId="23" type="noConversion"/>
  </si>
  <si>
    <t>胡世勤</t>
    <phoneticPr fontId="23" type="noConversion"/>
  </si>
  <si>
    <t>经理</t>
    <phoneticPr fontId="23" type="noConversion"/>
  </si>
  <si>
    <t>930002</t>
    <phoneticPr fontId="23" type="noConversion"/>
  </si>
  <si>
    <t>朱枫</t>
    <phoneticPr fontId="23" type="noConversion"/>
  </si>
  <si>
    <t>财务课</t>
    <phoneticPr fontId="23" type="noConversion"/>
  </si>
  <si>
    <t>000001</t>
    <phoneticPr fontId="23" type="noConversion"/>
  </si>
  <si>
    <t xml:space="preserve"> 孙伟 </t>
    <phoneticPr fontId="23" type="noConversion"/>
  </si>
  <si>
    <t>030057</t>
    <phoneticPr fontId="23" type="noConversion"/>
  </si>
  <si>
    <t>何晶</t>
    <phoneticPr fontId="23" type="noConversion"/>
  </si>
  <si>
    <t>030103</t>
    <phoneticPr fontId="23" type="noConversion"/>
  </si>
  <si>
    <t>王丽</t>
    <phoneticPr fontId="23" type="noConversion"/>
  </si>
  <si>
    <t>040005</t>
    <phoneticPr fontId="23" type="noConversion"/>
  </si>
  <si>
    <t>张春鹏</t>
    <phoneticPr fontId="23" type="noConversion"/>
  </si>
  <si>
    <t>050142</t>
    <phoneticPr fontId="23" type="noConversion"/>
  </si>
  <si>
    <t>王纪申</t>
    <phoneticPr fontId="23" type="noConversion"/>
  </si>
  <si>
    <t>080052</t>
    <phoneticPr fontId="23" type="noConversion"/>
  </si>
  <si>
    <t>李佳</t>
    <phoneticPr fontId="23" type="noConversion"/>
  </si>
  <si>
    <t>080062</t>
    <phoneticPr fontId="23" type="noConversion"/>
  </si>
  <si>
    <t>王娥</t>
    <phoneticPr fontId="23" type="noConversion"/>
  </si>
  <si>
    <t>000031</t>
    <phoneticPr fontId="23" type="noConversion"/>
  </si>
  <si>
    <t>肖琳</t>
    <phoneticPr fontId="23" type="noConversion"/>
  </si>
  <si>
    <t>040055</t>
    <phoneticPr fontId="23" type="noConversion"/>
  </si>
  <si>
    <t>穆晓杰</t>
    <phoneticPr fontId="23" type="noConversion"/>
  </si>
  <si>
    <t>040086</t>
    <phoneticPr fontId="23" type="noConversion"/>
  </si>
  <si>
    <t>孙宝禄</t>
    <phoneticPr fontId="23" type="noConversion"/>
  </si>
  <si>
    <t>050057</t>
    <phoneticPr fontId="23" type="noConversion"/>
  </si>
  <si>
    <t>张彬</t>
    <phoneticPr fontId="23" type="noConversion"/>
  </si>
  <si>
    <t>060058</t>
    <phoneticPr fontId="23" type="noConversion"/>
  </si>
  <si>
    <r>
      <t>李金施</t>
    </r>
    <r>
      <rPr>
        <sz val="10"/>
        <rFont val="Times New Roman"/>
        <family val="1"/>
      </rPr>
      <t xml:space="preserve">  </t>
    </r>
    <phoneticPr fontId="23" type="noConversion"/>
  </si>
  <si>
    <t>060301</t>
    <phoneticPr fontId="23" type="noConversion"/>
  </si>
  <si>
    <t>杜莉</t>
    <phoneticPr fontId="23" type="noConversion"/>
  </si>
  <si>
    <t>952061</t>
    <phoneticPr fontId="23" type="noConversion"/>
  </si>
  <si>
    <t>信华</t>
    <phoneticPr fontId="23" type="noConversion"/>
  </si>
  <si>
    <t>070001</t>
    <phoneticPr fontId="23" type="noConversion"/>
  </si>
  <si>
    <r>
      <t>郭松</t>
    </r>
    <r>
      <rPr>
        <sz val="10"/>
        <rFont val="Times New Roman"/>
        <family val="1"/>
      </rPr>
      <t xml:space="preserve">  </t>
    </r>
    <phoneticPr fontId="23" type="noConversion"/>
  </si>
  <si>
    <t>070032</t>
    <phoneticPr fontId="23" type="noConversion"/>
  </si>
  <si>
    <t>刘作轶</t>
    <phoneticPr fontId="23" type="noConversion"/>
  </si>
  <si>
    <t>刘敏</t>
    <phoneticPr fontId="23" type="noConversion"/>
  </si>
  <si>
    <t>920033</t>
    <phoneticPr fontId="23" type="noConversion"/>
  </si>
  <si>
    <t>940322</t>
    <phoneticPr fontId="23" type="noConversion"/>
  </si>
  <si>
    <t>960301</t>
    <phoneticPr fontId="23" type="noConversion"/>
  </si>
  <si>
    <t>040301</t>
    <phoneticPr fontId="23" type="noConversion"/>
  </si>
  <si>
    <t>050301</t>
    <phoneticPr fontId="23" type="noConversion"/>
  </si>
  <si>
    <t>081354</t>
    <phoneticPr fontId="23" type="noConversion"/>
  </si>
  <si>
    <t>龚毅</t>
    <phoneticPr fontId="23" type="noConversion"/>
  </si>
  <si>
    <t>P908043</t>
    <phoneticPr fontId="23" type="noConversion"/>
  </si>
  <si>
    <t>930035</t>
    <phoneticPr fontId="23" type="noConversion"/>
  </si>
  <si>
    <t>江国华</t>
    <phoneticPr fontId="23" type="noConversion"/>
  </si>
  <si>
    <t>人事课</t>
    <phoneticPr fontId="23" type="noConversion"/>
  </si>
  <si>
    <t>020004</t>
    <phoneticPr fontId="23" type="noConversion"/>
  </si>
  <si>
    <t>冀佳宾</t>
    <phoneticPr fontId="23" type="noConversion"/>
  </si>
  <si>
    <t>030020</t>
    <phoneticPr fontId="23" type="noConversion"/>
  </si>
  <si>
    <t>曹毅强</t>
    <phoneticPr fontId="23" type="noConversion"/>
  </si>
  <si>
    <t>040101</t>
    <phoneticPr fontId="23" type="noConversion"/>
  </si>
  <si>
    <t>马佳</t>
    <phoneticPr fontId="23" type="noConversion"/>
  </si>
  <si>
    <t>050025</t>
    <phoneticPr fontId="23" type="noConversion"/>
  </si>
  <si>
    <t>桓振强</t>
    <phoneticPr fontId="23" type="noConversion"/>
  </si>
  <si>
    <t>080010</t>
    <phoneticPr fontId="23" type="noConversion"/>
  </si>
  <si>
    <t>只雪玲</t>
    <phoneticPr fontId="23" type="noConversion"/>
  </si>
  <si>
    <t>940024</t>
    <phoneticPr fontId="23" type="noConversion"/>
  </si>
  <si>
    <t>王丽珠</t>
    <phoneticPr fontId="23" type="noConversion"/>
  </si>
  <si>
    <t>950035</t>
    <phoneticPr fontId="23" type="noConversion"/>
  </si>
  <si>
    <t>董建萍</t>
    <phoneticPr fontId="23" type="noConversion"/>
  </si>
  <si>
    <t>960039</t>
    <phoneticPr fontId="23" type="noConversion"/>
  </si>
  <si>
    <t>董润朝</t>
    <phoneticPr fontId="23" type="noConversion"/>
  </si>
  <si>
    <t>970066</t>
    <phoneticPr fontId="23" type="noConversion"/>
  </si>
  <si>
    <t>胡炳雨</t>
    <phoneticPr fontId="23" type="noConversion"/>
  </si>
  <si>
    <t>990002</t>
    <phoneticPr fontId="23" type="noConversion"/>
  </si>
  <si>
    <t>胡静</t>
    <phoneticPr fontId="23" type="noConversion"/>
  </si>
  <si>
    <t>050062</t>
    <phoneticPr fontId="23" type="noConversion"/>
  </si>
  <si>
    <t>孟晶</t>
    <phoneticPr fontId="23" type="noConversion"/>
  </si>
  <si>
    <t>统括室</t>
    <phoneticPr fontId="23" type="noConversion"/>
  </si>
  <si>
    <t>040026</t>
    <phoneticPr fontId="23" type="noConversion"/>
  </si>
  <si>
    <t>柳亚姗</t>
    <phoneticPr fontId="23" type="noConversion"/>
  </si>
  <si>
    <t>070157</t>
    <phoneticPr fontId="23" type="noConversion"/>
  </si>
  <si>
    <t>伊永欢</t>
    <phoneticPr fontId="23" type="noConversion"/>
  </si>
  <si>
    <t>960552</t>
    <phoneticPr fontId="23" type="noConversion"/>
  </si>
  <si>
    <t>024261</t>
    <phoneticPr fontId="23" type="noConversion"/>
  </si>
  <si>
    <t>刘佳擎</t>
    <phoneticPr fontId="23" type="noConversion"/>
  </si>
  <si>
    <t>北京营业所</t>
    <phoneticPr fontId="23" type="noConversion"/>
  </si>
  <si>
    <t>总务课</t>
    <phoneticPr fontId="23" type="noConversion"/>
  </si>
  <si>
    <t>960351</t>
    <phoneticPr fontId="23" type="noConversion"/>
  </si>
  <si>
    <t>杨轶</t>
    <phoneticPr fontId="23" type="noConversion"/>
  </si>
  <si>
    <t>970371</t>
    <phoneticPr fontId="23" type="noConversion"/>
  </si>
  <si>
    <t>周艳</t>
    <phoneticPr fontId="23" type="noConversion"/>
  </si>
  <si>
    <t>P908008</t>
    <phoneticPr fontId="23" type="noConversion"/>
  </si>
  <si>
    <t>P908010</t>
    <phoneticPr fontId="23" type="noConversion"/>
  </si>
  <si>
    <t>P908007</t>
    <phoneticPr fontId="23" type="noConversion"/>
  </si>
  <si>
    <t>P908006</t>
    <phoneticPr fontId="23" type="noConversion"/>
  </si>
  <si>
    <t>930816</t>
    <phoneticPr fontId="23" type="noConversion"/>
  </si>
  <si>
    <t>940426</t>
    <phoneticPr fontId="23" type="noConversion"/>
  </si>
  <si>
    <t>942065</t>
    <phoneticPr fontId="23" type="noConversion"/>
  </si>
  <si>
    <t>950344</t>
    <phoneticPr fontId="23" type="noConversion"/>
  </si>
  <si>
    <t>960350</t>
    <phoneticPr fontId="23" type="noConversion"/>
  </si>
  <si>
    <t>960352</t>
    <phoneticPr fontId="23" type="noConversion"/>
  </si>
  <si>
    <t>960434</t>
    <phoneticPr fontId="23" type="noConversion"/>
  </si>
  <si>
    <t>960551</t>
    <phoneticPr fontId="23" type="noConversion"/>
  </si>
  <si>
    <t>073706</t>
    <phoneticPr fontId="23" type="noConversion"/>
  </si>
  <si>
    <t>074651</t>
    <phoneticPr fontId="23" type="noConversion"/>
  </si>
  <si>
    <t>侯永军</t>
    <phoneticPr fontId="23" type="noConversion"/>
  </si>
  <si>
    <t>081920</t>
    <phoneticPr fontId="23" type="noConversion"/>
  </si>
  <si>
    <t>刘秀</t>
    <phoneticPr fontId="23" type="noConversion"/>
  </si>
  <si>
    <t>940048</t>
    <phoneticPr fontId="23" type="noConversion"/>
  </si>
  <si>
    <t>941633</t>
    <phoneticPr fontId="23" type="noConversion"/>
  </si>
  <si>
    <t>941634</t>
    <phoneticPr fontId="23" type="noConversion"/>
  </si>
  <si>
    <t>941637</t>
    <phoneticPr fontId="23" type="noConversion"/>
  </si>
  <si>
    <t>941731</t>
    <phoneticPr fontId="23" type="noConversion"/>
  </si>
  <si>
    <t>戈繁玲</t>
    <phoneticPr fontId="23" type="noConversion"/>
  </si>
  <si>
    <t>941636</t>
    <phoneticPr fontId="23" type="noConversion"/>
  </si>
  <si>
    <t>941638</t>
    <phoneticPr fontId="23" type="noConversion"/>
  </si>
  <si>
    <t>P064972</t>
  </si>
  <si>
    <t>980507</t>
    <phoneticPr fontId="23" type="noConversion"/>
  </si>
  <si>
    <t>020301</t>
    <phoneticPr fontId="23" type="noConversion"/>
  </si>
  <si>
    <t>P073111</t>
    <phoneticPr fontId="23" type="noConversion"/>
  </si>
  <si>
    <t>980508</t>
    <phoneticPr fontId="23" type="noConversion"/>
  </si>
  <si>
    <t>953018</t>
    <phoneticPr fontId="23" type="noConversion"/>
  </si>
  <si>
    <t>950027</t>
    <phoneticPr fontId="23" type="noConversion"/>
  </si>
  <si>
    <t>950028</t>
    <phoneticPr fontId="23" type="noConversion"/>
  </si>
  <si>
    <t>071091</t>
    <phoneticPr fontId="23" type="noConversion"/>
  </si>
  <si>
    <t>940323</t>
    <phoneticPr fontId="23" type="noConversion"/>
  </si>
  <si>
    <t>P052519</t>
  </si>
  <si>
    <t>总务课―食堂系</t>
    <phoneticPr fontId="23" type="noConversion"/>
  </si>
  <si>
    <t>贾敬涛</t>
    <phoneticPr fontId="23" type="noConversion"/>
  </si>
  <si>
    <t>940345</t>
    <phoneticPr fontId="23" type="noConversion"/>
  </si>
  <si>
    <t>郑琳</t>
    <phoneticPr fontId="23" type="noConversion"/>
  </si>
  <si>
    <t>罗兆红</t>
    <phoneticPr fontId="23" type="noConversion"/>
  </si>
  <si>
    <t>陈庚涛</t>
    <phoneticPr fontId="23" type="noConversion"/>
  </si>
  <si>
    <t>吕福江</t>
    <phoneticPr fontId="23" type="noConversion"/>
  </si>
  <si>
    <t>950887</t>
    <phoneticPr fontId="23" type="noConversion"/>
  </si>
  <si>
    <t>周利军</t>
    <phoneticPr fontId="23" type="noConversion"/>
  </si>
  <si>
    <t>951317</t>
    <phoneticPr fontId="23" type="noConversion"/>
  </si>
  <si>
    <t>P044926</t>
    <phoneticPr fontId="23" type="noConversion"/>
  </si>
  <si>
    <t>P064556</t>
    <phoneticPr fontId="23" type="noConversion"/>
  </si>
  <si>
    <t>P065035</t>
    <phoneticPr fontId="23" type="noConversion"/>
  </si>
  <si>
    <t>073705</t>
    <phoneticPr fontId="23" type="noConversion"/>
  </si>
  <si>
    <t>郭锐</t>
    <phoneticPr fontId="23" type="noConversion"/>
  </si>
  <si>
    <t>050134</t>
    <phoneticPr fontId="23" type="noConversion"/>
  </si>
  <si>
    <t>苏晨</t>
    <phoneticPr fontId="23" type="noConversion"/>
  </si>
  <si>
    <t>080038</t>
    <phoneticPr fontId="23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</si>
  <si>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</si>
  <si>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</si>
  <si>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3" type="noConversion"/>
  </si>
  <si>
    <t>企画课-系统系</t>
    <phoneticPr fontId="23" type="noConversion"/>
  </si>
  <si>
    <t>企画课-司机班</t>
    <phoneticPr fontId="23" type="noConversion"/>
  </si>
  <si>
    <t>企画课-日方公寓</t>
    <phoneticPr fontId="23" type="noConversion"/>
  </si>
  <si>
    <t>总务课―警备G</t>
    <phoneticPr fontId="23" type="noConversion"/>
  </si>
  <si>
    <t>总务课―设备机器G</t>
    <phoneticPr fontId="23" type="noConversion"/>
  </si>
  <si>
    <t>总务课―电工G</t>
    <phoneticPr fontId="23" type="noConversion"/>
  </si>
  <si>
    <t>总务课-勤务G</t>
    <phoneticPr fontId="23" type="noConversion"/>
  </si>
  <si>
    <t>P074615</t>
    <phoneticPr fontId="23" type="noConversion"/>
  </si>
  <si>
    <t>黄佩娟</t>
    <phoneticPr fontId="23" type="noConversion"/>
  </si>
  <si>
    <t>张文华</t>
    <phoneticPr fontId="23" type="noConversion"/>
  </si>
  <si>
    <t>张子秀</t>
    <phoneticPr fontId="23" type="noConversion"/>
  </si>
  <si>
    <t>W082742</t>
    <phoneticPr fontId="23" type="noConversion"/>
  </si>
  <si>
    <t>W082825</t>
    <phoneticPr fontId="23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</si>
  <si>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</si>
  <si>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</si>
  <si>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</si>
  <si>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</si>
  <si>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</si>
  <si>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</si>
  <si>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</si>
  <si>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</si>
  <si>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</si>
  <si>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</si>
  <si>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</si>
  <si>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</si>
  <si>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</si>
  <si>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</si>
  <si>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</si>
  <si>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</si>
  <si>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</si>
  <si>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</si>
  <si>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</si>
  <si>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</si>
  <si>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</si>
  <si>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</si>
  <si>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</si>
  <si>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</si>
  <si>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</si>
  <si>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</si>
  <si>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</si>
  <si>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</si>
  <si>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</si>
  <si>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</si>
  <si>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</si>
  <si>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</si>
  <si>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</si>
  <si>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</si>
  <si>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</si>
  <si>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</si>
  <si>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</si>
  <si>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</si>
  <si>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</si>
  <si>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</si>
  <si>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</si>
  <si>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</si>
  <si>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</si>
  <si>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</si>
  <si>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</si>
  <si>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</si>
  <si>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</si>
  <si>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</si>
  <si>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</si>
  <si>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</si>
  <si>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</si>
  <si>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</si>
  <si>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</si>
  <si>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</si>
  <si>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</si>
  <si>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</si>
  <si>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</si>
  <si>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</si>
  <si>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</si>
  <si>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</si>
  <si>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</si>
  <si>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</si>
  <si>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</si>
  <si>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</si>
  <si>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</si>
  <si>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</si>
  <si>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</si>
  <si>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</si>
  <si>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</si>
  <si>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</si>
  <si>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</si>
  <si>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</si>
  <si>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</si>
  <si>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</si>
  <si>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</si>
  <si>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</si>
  <si>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</si>
  <si>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</si>
  <si>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</si>
  <si>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</si>
  <si>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</si>
  <si>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</si>
  <si>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</si>
  <si>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</si>
  <si>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</si>
  <si>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</si>
  <si>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</si>
  <si>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</si>
  <si>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</si>
  <si>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</si>
  <si>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</si>
  <si>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</si>
  <si>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</si>
  <si>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</si>
  <si>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</si>
  <si>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</si>
  <si>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</si>
  <si>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</si>
  <si>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</si>
  <si>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</si>
  <si>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</si>
  <si>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</si>
  <si>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</si>
  <si>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</si>
  <si>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</si>
  <si>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</si>
  <si>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</si>
  <si>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</si>
  <si>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</si>
  <si>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</si>
  <si>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</si>
  <si>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</si>
  <si>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</si>
  <si>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</si>
  <si>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</si>
  <si>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</si>
  <si>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</si>
  <si>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</si>
  <si>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</si>
  <si>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</si>
  <si>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</si>
  <si>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</si>
  <si>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</si>
  <si>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</si>
  <si>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</si>
  <si>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</si>
  <si>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</si>
  <si>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</si>
  <si>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</si>
  <si>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</si>
  <si>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</si>
  <si>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</si>
  <si>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</si>
  <si>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</si>
  <si>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</si>
  <si>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</si>
  <si>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</si>
  <si>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</si>
  <si>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</si>
  <si>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</si>
  <si>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</si>
  <si>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</si>
  <si>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</si>
  <si>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</si>
  <si>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</si>
  <si>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</si>
  <si>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</si>
  <si>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</si>
  <si>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</si>
  <si>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</si>
  <si>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</si>
  <si>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</si>
  <si>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</si>
  <si>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</si>
  <si>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</si>
  <si>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</si>
  <si>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</si>
  <si>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</si>
  <si>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</si>
  <si>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</si>
  <si>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</si>
  <si>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</si>
  <si>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</si>
  <si>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</si>
  <si>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</si>
  <si>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</si>
  <si>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</si>
  <si>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</si>
  <si>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</si>
  <si>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</si>
  <si>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</si>
  <si>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</si>
  <si>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</si>
  <si>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</si>
  <si>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</si>
  <si>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</si>
  <si>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</si>
  <si>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</si>
  <si>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</si>
  <si>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</si>
  <si>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</si>
  <si>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</si>
  <si>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</si>
  <si>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</si>
  <si>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</si>
  <si>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</si>
  <si>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</si>
  <si>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</si>
  <si>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</si>
  <si>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</si>
  <si>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</si>
  <si>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</si>
  <si>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</si>
  <si>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</si>
  <si>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</si>
  <si>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</si>
  <si>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</si>
  <si>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</si>
  <si>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</si>
  <si>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</si>
  <si>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</si>
  <si>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</si>
  <si>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</si>
  <si>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</si>
  <si>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</si>
  <si>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</si>
  <si>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</si>
  <si>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</si>
  <si>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</si>
  <si>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</si>
  <si>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</si>
  <si>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</si>
  <si>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</si>
  <si>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</si>
  <si>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</si>
  <si>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</si>
  <si>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</si>
  <si>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</si>
  <si>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</si>
  <si>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</si>
  <si>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</si>
  <si>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</si>
  <si>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</si>
  <si>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</si>
  <si>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</si>
  <si>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</si>
  <si>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</si>
  <si>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</si>
  <si>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</si>
  <si>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</si>
  <si>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</si>
  <si>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</si>
  <si>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</si>
  <si>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</si>
  <si>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</si>
  <si>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</si>
  <si>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</si>
  <si>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</si>
  <si>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</si>
  <si>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</si>
  <si>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</si>
  <si>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</si>
  <si>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</si>
  <si>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</si>
  <si>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</si>
  <si>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</si>
  <si>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</si>
  <si>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</si>
  <si>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</si>
  <si>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</si>
  <si>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</si>
  <si>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</si>
  <si>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</si>
  <si>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</si>
  <si>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</si>
  <si>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</si>
  <si>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</si>
  <si>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</si>
  <si>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</si>
  <si>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</si>
  <si>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</si>
  <si>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</si>
  <si>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</si>
  <si>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</si>
  <si>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</si>
  <si>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</si>
  <si>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</si>
  <si>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</si>
  <si>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</si>
  <si>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</si>
  <si>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</si>
  <si>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</si>
  <si>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</si>
  <si>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</si>
  <si>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</si>
  <si>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</si>
  <si>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</si>
  <si>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</si>
  <si>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</si>
  <si>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</si>
  <si>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</si>
  <si>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</si>
  <si>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</si>
  <si>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</si>
  <si>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</si>
  <si>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</si>
  <si>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</si>
  <si>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</si>
  <si>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</si>
  <si>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</si>
  <si>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</si>
  <si>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</si>
  <si>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</si>
  <si>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</si>
  <si>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</si>
  <si>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</si>
  <si>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</si>
  <si>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</si>
  <si>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</si>
  <si>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</si>
  <si>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</si>
  <si>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</si>
  <si>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</si>
  <si>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</si>
  <si>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</si>
  <si>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</si>
  <si>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4" type="noConversion"/>
  </si>
  <si>
    <t>出</t>
    <phoneticPr fontId="34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</si>
  <si>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</si>
  <si>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</si>
  <si>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</si>
  <si>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</si>
  <si>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</si>
  <si>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</si>
  <si>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</si>
  <si>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</si>
  <si>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</si>
  <si>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</si>
  <si>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</si>
  <si>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</si>
  <si>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</si>
  <si>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</si>
  <si>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</si>
  <si>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</si>
  <si>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</si>
  <si>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</si>
  <si>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</si>
  <si>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</si>
  <si>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</si>
  <si>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</si>
  <si>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</si>
  <si>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</si>
  <si>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</si>
  <si>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</si>
  <si>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</si>
  <si>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</si>
  <si>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</si>
  <si>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</si>
  <si>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</si>
  <si>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</si>
  <si>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</si>
  <si>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</si>
  <si>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</si>
  <si>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</si>
  <si>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</si>
  <si>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6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</si>
  <si>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</si>
  <si>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</si>
  <si>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</si>
  <si>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</si>
  <si>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</si>
  <si>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</si>
  <si>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</si>
  <si>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</si>
  <si>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t>管理部经理</t>
    <phoneticPr fontId="2" type="noConversion"/>
  </si>
  <si>
    <t>管理部副经理</t>
    <phoneticPr fontId="2" type="noConversion"/>
  </si>
  <si>
    <t>课长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</si>
  <si>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</si>
  <si>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教育
时间</t>
    <phoneticPr fontId="2" type="noConversion"/>
  </si>
  <si>
    <t>早出/班前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</si>
  <si>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</si>
  <si>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 / 班前</t>
    <phoneticPr fontId="2" type="noConversion"/>
  </si>
  <si>
    <t>残业/班后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</si>
  <si>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42" type="noConversion"/>
  </si>
  <si>
    <t>通常勤務、2組2直2交替　（法定休1１日）</t>
    <phoneticPr fontId="42" type="noConversion"/>
  </si>
  <si>
    <t>会社休日</t>
    <rPh sb="0" eb="2">
      <t>ｶｲｼｬ</t>
    </rPh>
    <rPh sb="2" eb="4">
      <t>ｷｭｳｼﾞﾂ</t>
    </rPh>
    <phoneticPr fontId="42" type="noConversion"/>
  </si>
  <si>
    <t>法定休日</t>
    <phoneticPr fontId="42" type="noConversion"/>
  </si>
  <si>
    <t>天津三美電機有限公司</t>
    <phoneticPr fontId="42" type="noConversion"/>
  </si>
  <si>
    <t>曜日</t>
    <rPh sb="0" eb="2">
      <t>ﾖｳﾋﾞ</t>
    </rPh>
    <phoneticPr fontId="42" type="noConversion"/>
  </si>
  <si>
    <t>日</t>
    <rPh sb="0" eb="1">
      <t>ﾆﾁ</t>
    </rPh>
    <phoneticPr fontId="42" type="noConversion"/>
  </si>
  <si>
    <t>一</t>
    <rPh sb="0" eb="1">
      <t>1</t>
    </rPh>
    <phoneticPr fontId="42" type="noConversion"/>
  </si>
  <si>
    <t>二</t>
    <rPh sb="0" eb="1">
      <t>2</t>
    </rPh>
    <phoneticPr fontId="42" type="noConversion"/>
  </si>
  <si>
    <t>三</t>
    <rPh sb="0" eb="1">
      <t>ｻﾝ</t>
    </rPh>
    <phoneticPr fontId="42" type="noConversion"/>
  </si>
  <si>
    <t>四</t>
    <rPh sb="0" eb="1">
      <t>ｼ</t>
    </rPh>
    <phoneticPr fontId="42" type="noConversion"/>
  </si>
  <si>
    <t>五</t>
    <rPh sb="0" eb="1">
      <t>ｺﾞ</t>
    </rPh>
    <phoneticPr fontId="42" type="noConversion"/>
  </si>
  <si>
    <t>六</t>
    <rPh sb="0" eb="1">
      <t>ﾛｸ</t>
    </rPh>
    <phoneticPr fontId="42" type="noConversion"/>
  </si>
  <si>
    <t>月</t>
    <rPh sb="0" eb="1">
      <t>ｹﾞﾂ</t>
    </rPh>
    <phoneticPr fontId="42" type="noConversion"/>
  </si>
  <si>
    <t>月</t>
    <rPh sb="0" eb="1">
      <t>ﾂｷ</t>
    </rPh>
    <phoneticPr fontId="42" type="noConversion"/>
  </si>
  <si>
    <t>月</t>
    <phoneticPr fontId="42" type="noConversion"/>
  </si>
  <si>
    <t>２１</t>
    <phoneticPr fontId="42" type="noConversion"/>
  </si>
  <si>
    <t>２２</t>
    <phoneticPr fontId="42" type="noConversion"/>
  </si>
  <si>
    <t>１６</t>
    <phoneticPr fontId="42" type="noConversion"/>
  </si>
  <si>
    <t>２３</t>
    <phoneticPr fontId="42" type="noConversion"/>
  </si>
  <si>
    <t>２０</t>
    <phoneticPr fontId="42" type="noConversion"/>
  </si>
  <si>
    <t>１９</t>
    <phoneticPr fontId="42" type="noConversion"/>
  </si>
  <si>
    <t>月度</t>
    <rPh sb="0" eb="1">
      <t>ｹﾞﾂ</t>
    </rPh>
    <rPh sb="1" eb="2">
      <t>ﾄﾞ</t>
    </rPh>
    <phoneticPr fontId="42" type="noConversion"/>
  </si>
  <si>
    <t>合計</t>
    <rPh sb="0" eb="2">
      <t>ｺﾞｳｹｲ</t>
    </rPh>
    <phoneticPr fontId="42" type="noConversion"/>
  </si>
  <si>
    <t>1日</t>
    <rPh sb="0" eb="2">
      <t>ｺﾞｳｹｲ</t>
    </rPh>
    <phoneticPr fontId="42" type="noConversion"/>
  </si>
  <si>
    <t>稼働時間</t>
    <phoneticPr fontId="42" type="noConversion"/>
  </si>
  <si>
    <t>10年稼働日</t>
    <rPh sb="0" eb="2">
      <t>ｶﾄﾞｳ</t>
    </rPh>
    <rPh sb="2" eb="3">
      <t>ﾋﾞ</t>
    </rPh>
    <phoneticPr fontId="42" type="noConversion"/>
  </si>
  <si>
    <t>11年稼働日</t>
    <rPh sb="0" eb="2">
      <t>ｶﾄﾞｳ</t>
    </rPh>
    <rPh sb="2" eb="3">
      <t>ﾋﾞ</t>
    </rPh>
    <phoneticPr fontId="42" type="noConversion"/>
  </si>
  <si>
    <t>10年休日</t>
    <rPh sb="0" eb="2">
      <t>ｷｭｳｼﾞﾂ</t>
    </rPh>
    <phoneticPr fontId="42" type="noConversion"/>
  </si>
  <si>
    <t>-</t>
    <phoneticPr fontId="42" type="noConversion"/>
  </si>
  <si>
    <t>11年休日</t>
    <rPh sb="0" eb="2">
      <t>ｷｭｳｼﾞﾂ</t>
    </rPh>
    <phoneticPr fontId="42" type="noConversion"/>
  </si>
  <si>
    <t>2011歴日数</t>
    <rPh sb="0" eb="1">
      <t>ﾚｷ</t>
    </rPh>
    <rPh sb="1" eb="3">
      <t>ﾆｯｽｳ</t>
    </rPh>
    <phoneticPr fontId="42" type="noConversion"/>
  </si>
  <si>
    <t xml:space="preserve"> </t>
    <phoneticPr fontId="42" type="noConversion"/>
  </si>
  <si>
    <t>早出残业</t>
    <phoneticPr fontId="2" type="noConversion"/>
  </si>
  <si>
    <t>工时</t>
    <phoneticPr fontId="4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</si>
  <si>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</si>
  <si>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</si>
  <si>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</si>
  <si>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</si>
  <si>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</si>
  <si>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</si>
  <si>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</si>
  <si>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</si>
  <si>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</si>
  <si>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</si>
  <si>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</si>
  <si>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</si>
  <si>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</si>
  <si>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</si>
  <si>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</si>
  <si>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</si>
  <si>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</si>
  <si>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</si>
  <si>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</si>
  <si>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</si>
  <si>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</si>
  <si>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</si>
  <si>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</si>
  <si>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</si>
  <si>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</si>
  <si>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</si>
  <si>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</si>
  <si>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</si>
  <si>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</si>
  <si>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</si>
  <si>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</si>
  <si>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</si>
  <si>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</si>
  <si>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</si>
  <si>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</si>
  <si>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</si>
  <si>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</si>
  <si>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</si>
  <si>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</si>
  <si>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</si>
  <si>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</si>
  <si>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</si>
  <si>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</si>
  <si>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</si>
  <si>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</si>
  <si>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</si>
  <si>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</si>
  <si>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</si>
  <si>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</si>
  <si>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</si>
  <si>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</si>
  <si>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</si>
  <si>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</si>
  <si>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</si>
  <si>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</si>
  <si>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</si>
  <si>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</si>
  <si>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</si>
  <si>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</si>
  <si>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</si>
  <si>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</si>
  <si>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</si>
  <si>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</si>
  <si>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</si>
  <si>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</si>
  <si>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</si>
  <si>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</si>
  <si>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</si>
  <si>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</si>
  <si>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</si>
  <si>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</si>
  <si>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</si>
  <si>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</si>
  <si>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</si>
  <si>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</si>
  <si>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</si>
  <si>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</si>
  <si>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</si>
  <si>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</si>
  <si>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</si>
  <si>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</si>
  <si>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</si>
  <si>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</si>
  <si>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</si>
  <si>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</si>
  <si>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</si>
  <si>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</si>
  <si>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</si>
  <si>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</si>
  <si>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</si>
  <si>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</si>
  <si>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</si>
  <si>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</si>
  <si>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</si>
  <si>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</si>
  <si>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</si>
  <si>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</si>
  <si>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</si>
  <si>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</si>
  <si>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</si>
  <si>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</si>
  <si>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</si>
  <si>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</si>
  <si>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</si>
  <si>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</si>
  <si>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</si>
  <si>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</si>
  <si>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</si>
  <si>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</si>
  <si>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</si>
  <si>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</si>
  <si>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</si>
  <si>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</si>
  <si>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</si>
  <si>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</si>
  <si>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</si>
  <si>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</si>
  <si>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</si>
  <si>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</si>
  <si>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</si>
  <si>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</si>
  <si>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</si>
  <si>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</si>
  <si>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</si>
  <si>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</si>
  <si>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</si>
  <si>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</si>
  <si>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</si>
  <si>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</si>
  <si>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</si>
  <si>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</si>
  <si>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</si>
  <si>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</si>
  <si>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</si>
  <si>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</si>
  <si>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</si>
  <si>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</si>
  <si>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</si>
  <si>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</si>
  <si>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</si>
  <si>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</si>
  <si>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</si>
  <si>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</si>
  <si>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</si>
  <si>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</si>
  <si>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</si>
  <si>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</si>
  <si>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</si>
  <si>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</si>
  <si>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</si>
  <si>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</si>
  <si>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</si>
  <si>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</si>
  <si>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</si>
  <si>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</si>
  <si>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</si>
  <si>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</si>
  <si>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</si>
  <si>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</si>
  <si>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</si>
  <si>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</si>
  <si>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</si>
  <si>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</si>
  <si>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</si>
  <si>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</si>
  <si>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</si>
  <si>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</si>
  <si>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</si>
  <si>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</si>
  <si>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</si>
  <si>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</si>
  <si>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</si>
  <si>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</si>
  <si>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</si>
  <si>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</si>
  <si>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</si>
  <si>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</si>
  <si>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</si>
  <si>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</si>
  <si>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</si>
  <si>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</si>
  <si>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</si>
  <si>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</si>
  <si>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</si>
  <si>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</si>
  <si>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</si>
  <si>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</si>
  <si>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</si>
  <si>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</si>
  <si>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</si>
  <si>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</si>
  <si>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</si>
  <si>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</si>
  <si>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</si>
  <si>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</si>
  <si>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</si>
  <si>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</si>
  <si>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</si>
  <si>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</si>
  <si>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</si>
  <si>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</si>
  <si>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</si>
  <si>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</si>
  <si>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</si>
  <si>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</si>
  <si>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</si>
  <si>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</si>
  <si>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</si>
  <si>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</si>
  <si>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</si>
  <si>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</si>
  <si>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</si>
  <si>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</si>
  <si>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</si>
  <si>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</si>
  <si>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</si>
  <si>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</si>
  <si>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</si>
  <si>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</si>
  <si>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</si>
  <si>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</si>
  <si>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</si>
  <si>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</si>
  <si>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</si>
  <si>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</si>
  <si>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</si>
  <si>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</si>
  <si>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</si>
  <si>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</si>
  <si>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</si>
  <si>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</si>
  <si>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</si>
  <si>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</si>
  <si>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</si>
  <si>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</si>
  <si>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</si>
  <si>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</si>
  <si>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</si>
  <si>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</si>
  <si>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</si>
  <si>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</si>
  <si>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</si>
  <si>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</si>
  <si>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</si>
  <si>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</si>
  <si>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</si>
  <si>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</si>
  <si>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</si>
  <si>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</si>
  <si>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</si>
  <si>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</si>
  <si>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</si>
  <si>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</si>
  <si>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</si>
  <si>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</si>
  <si>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</si>
  <si>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</si>
  <si>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</si>
  <si>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</si>
  <si>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</si>
  <si>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</si>
  <si>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</si>
  <si>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</si>
  <si>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</si>
  <si>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</si>
  <si>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</si>
  <si>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</si>
  <si>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</si>
  <si>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</si>
  <si>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</si>
  <si>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</si>
  <si>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</si>
  <si>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</si>
  <si>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</si>
  <si>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</si>
  <si>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</si>
  <si>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</si>
  <si>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</si>
  <si>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</si>
  <si>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</si>
  <si>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</si>
  <si>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</si>
  <si>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</si>
  <si>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</si>
  <si>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</si>
  <si>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</si>
  <si>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</si>
  <si>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</si>
  <si>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</si>
  <si>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</si>
  <si>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</si>
  <si>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</si>
  <si>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</si>
  <si>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</si>
  <si>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</si>
  <si>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</si>
  <si>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</si>
  <si>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</si>
  <si>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</si>
  <si>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</si>
  <si>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</si>
  <si>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</si>
  <si>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</si>
  <si>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</si>
  <si>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</si>
  <si>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</si>
  <si>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</si>
  <si>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</si>
  <si>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</si>
  <si>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</si>
  <si>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</si>
  <si>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</si>
  <si>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</si>
  <si>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</si>
  <si>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</si>
  <si>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</si>
  <si>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</si>
  <si>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</si>
  <si>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</si>
  <si>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</si>
  <si>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</si>
  <si>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</si>
  <si>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</si>
  <si>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</si>
  <si>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</si>
  <si>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</si>
  <si>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</si>
  <si>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</si>
  <si>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</si>
  <si>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</si>
  <si>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</si>
  <si>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</si>
  <si>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</si>
  <si>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</si>
  <si>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</si>
  <si>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</si>
  <si>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</si>
  <si>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</si>
  <si>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</si>
  <si>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</si>
  <si>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</si>
  <si>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</si>
  <si>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</si>
  <si>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</si>
  <si>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</si>
  <si>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</si>
  <si>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</si>
  <si>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</si>
  <si>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</si>
  <si>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</si>
  <si>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</si>
  <si>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</si>
  <si>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</si>
  <si>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</si>
  <si>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</si>
  <si>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</si>
  <si>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</si>
  <si>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</si>
  <si>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</si>
  <si>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</si>
  <si>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</si>
  <si>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</si>
  <si>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</si>
  <si>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</si>
  <si>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</si>
  <si>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</si>
  <si>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</si>
  <si>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</si>
  <si>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</si>
  <si>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</si>
  <si>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</si>
  <si>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</si>
  <si>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</si>
  <si>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</si>
  <si>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</si>
  <si>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</si>
  <si>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</si>
  <si>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</si>
  <si>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</si>
  <si>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</si>
  <si>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</si>
  <si>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</si>
  <si>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</si>
  <si>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</si>
  <si>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</si>
  <si>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</si>
  <si>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</si>
  <si>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</si>
  <si>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</si>
  <si>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</si>
  <si>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</si>
  <si>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</si>
  <si>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出</t>
    <phoneticPr fontId="2" type="noConversion"/>
  </si>
  <si>
    <t>休</t>
    <phoneticPr fontId="2" type="noConversion"/>
  </si>
  <si>
    <t>节</t>
    <phoneticPr fontId="2" type="noConversion"/>
  </si>
  <si>
    <t>节</t>
    <phoneticPr fontId="2" type="noConversion"/>
  </si>
  <si>
    <t>休</t>
    <phoneticPr fontId="2" type="noConversion"/>
  </si>
  <si>
    <t>出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</si>
  <si>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</si>
  <si>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工作顺延</t>
    <phoneticPr fontId="2" type="noConversion"/>
  </si>
  <si>
    <t>040086</t>
    <phoneticPr fontId="2" type="noConversion"/>
  </si>
  <si>
    <t>网络服务器维护</t>
    <phoneticPr fontId="2" type="noConversion"/>
  </si>
  <si>
    <t>工作顺延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</si>
</sst>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2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Arial"/>
      <family val="2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0">
    <xf numFmtId="0" fontId="0" fillId="0" borderId="0"/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1" applyNumberForma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7" fillId="0" borderId="0"/>
    <xf numFmtId="0" fontId="67" fillId="0" borderId="0"/>
    <xf numFmtId="0" fontId="1" fillId="0" borderId="0"/>
    <xf numFmtId="0" fontId="13" fillId="0" borderId="0">
      <alignment vertical="center"/>
    </xf>
    <xf numFmtId="0" fontId="43" fillId="0" borderId="0">
      <alignment vertical="center"/>
    </xf>
    <xf numFmtId="0" fontId="13" fillId="0" borderId="0"/>
    <xf numFmtId="0" fontId="13" fillId="0" borderId="0"/>
    <xf numFmtId="0" fontId="43" fillId="0" borderId="0"/>
    <xf numFmtId="0" fontId="13" fillId="0" borderId="0"/>
    <xf numFmtId="0" fontId="13" fillId="0" borderId="0"/>
    <xf numFmtId="0" fontId="68" fillId="23" borderId="7" applyNumberFormat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70" fillId="0" borderId="8" applyNumberFormat="0" applyFill="0" applyAlignment="0" applyProtection="0">
      <alignment vertical="center"/>
    </xf>
    <xf numFmtId="0" fontId="71" fillId="23" borderId="9" applyNumberFormat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7" borderId="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/>
    <xf numFmtId="0" fontId="67" fillId="0" borderId="0"/>
    <xf numFmtId="0" fontId="67" fillId="0" borderId="0"/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5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11" fillId="0" borderId="17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7" xfId="0" applyNumberFormat="1" applyFont="1" applyBorder="1"/>
    <xf numFmtId="179" fontId="11" fillId="24" borderId="17" xfId="0" applyNumberFormat="1" applyFont="1" applyFill="1" applyBorder="1"/>
    <xf numFmtId="179" fontId="11" fillId="25" borderId="17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7" xfId="0" applyFont="1" applyFill="1" applyBorder="1" applyAlignment="1">
      <alignment horizontal="center"/>
    </xf>
    <xf numFmtId="179" fontId="7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>
      <alignment horizontal="center"/>
    </xf>
    <xf numFmtId="180" fontId="7" fillId="0" borderId="29" xfId="0" applyNumberFormat="1" applyFont="1" applyFill="1" applyBorder="1" applyAlignment="1">
      <alignment horizontal="center"/>
    </xf>
    <xf numFmtId="180" fontId="7" fillId="0" borderId="30" xfId="0" applyNumberFormat="1" applyFont="1" applyFill="1" applyBorder="1" applyAlignment="1">
      <alignment vertical="center"/>
    </xf>
    <xf numFmtId="0" fontId="14" fillId="0" borderId="31" xfId="0" applyFont="1" applyFill="1" applyBorder="1" applyAlignment="1"/>
    <xf numFmtId="0" fontId="14" fillId="0" borderId="32" xfId="0" applyFont="1" applyFill="1" applyBorder="1" applyAlignment="1"/>
    <xf numFmtId="0" fontId="11" fillId="0" borderId="17" xfId="0" applyNumberFormat="1" applyFont="1" applyBorder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0" borderId="31" xfId="0" applyFont="1" applyFill="1" applyBorder="1" applyAlignment="1" applyProtection="1">
      <alignment vertical="center"/>
      <protection locked="0"/>
    </xf>
    <xf numFmtId="0" fontId="7" fillId="0" borderId="34" xfId="0" applyFont="1" applyFill="1" applyBorder="1" applyAlignment="1" applyProtection="1">
      <alignment vertical="center"/>
      <protection locked="0"/>
    </xf>
    <xf numFmtId="183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84" fontId="11" fillId="24" borderId="17" xfId="0" applyNumberFormat="1" applyFont="1" applyFill="1" applyBorder="1"/>
    <xf numFmtId="184" fontId="11" fillId="0" borderId="17" xfId="0" applyNumberFormat="1" applyFont="1" applyBorder="1"/>
    <xf numFmtId="184" fontId="11" fillId="25" borderId="17" xfId="0" applyNumberFormat="1" applyFont="1" applyFill="1" applyBorder="1"/>
    <xf numFmtId="184" fontId="11" fillId="27" borderId="17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180" fontId="7" fillId="0" borderId="35" xfId="0" applyNumberFormat="1" applyFont="1" applyFill="1" applyBorder="1" applyAlignment="1" applyProtection="1">
      <alignment vertical="center"/>
      <protection locked="0"/>
    </xf>
    <xf numFmtId="180" fontId="7" fillId="0" borderId="31" xfId="0" applyNumberFormat="1" applyFont="1" applyFill="1" applyBorder="1" applyAlignment="1" applyProtection="1">
      <alignment vertical="center"/>
      <protection locked="0"/>
    </xf>
    <xf numFmtId="0" fontId="7" fillId="0" borderId="27" xfId="0" applyFont="1" applyFill="1" applyBorder="1" applyAlignment="1">
      <alignment vertical="center"/>
    </xf>
    <xf numFmtId="180" fontId="7" fillId="0" borderId="3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2" xfId="0" applyNumberFormat="1" applyFont="1" applyFill="1" applyBorder="1" applyAlignment="1"/>
    <xf numFmtId="0" fontId="10" fillId="0" borderId="31" xfId="0" applyFont="1" applyFill="1" applyBorder="1" applyAlignment="1"/>
    <xf numFmtId="0" fontId="10" fillId="0" borderId="32" xfId="0" applyFont="1" applyFill="1" applyBorder="1" applyAlignment="1"/>
    <xf numFmtId="49" fontId="2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 applyProtection="1">
      <alignment horizontal="center"/>
      <protection locked="0"/>
    </xf>
    <xf numFmtId="180" fontId="7" fillId="0" borderId="36" xfId="0" applyNumberFormat="1" applyFont="1" applyFill="1" applyBorder="1" applyAlignment="1" applyProtection="1">
      <alignment horizontal="center"/>
    </xf>
    <xf numFmtId="180" fontId="7" fillId="0" borderId="10" xfId="0" applyNumberFormat="1" applyFont="1" applyFill="1" applyBorder="1" applyAlignment="1" applyProtection="1">
      <alignment vertical="center"/>
    </xf>
    <xf numFmtId="0" fontId="7" fillId="0" borderId="37" xfId="0" applyFont="1" applyFill="1" applyBorder="1" applyAlignment="1" applyProtection="1">
      <alignment vertical="center"/>
    </xf>
    <xf numFmtId="180" fontId="7" fillId="0" borderId="38" xfId="0" applyNumberFormat="1" applyFont="1" applyFill="1" applyBorder="1" applyAlignment="1" applyProtection="1">
      <alignment vertical="center"/>
    </xf>
    <xf numFmtId="180" fontId="7" fillId="0" borderId="33" xfId="0" applyNumberFormat="1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8" fillId="0" borderId="31" xfId="0" applyFont="1" applyFill="1" applyBorder="1" applyAlignment="1" applyProtection="1">
      <alignment vertical="center"/>
      <protection locked="0"/>
    </xf>
    <xf numFmtId="176" fontId="7" fillId="0" borderId="17" xfId="0" applyNumberFormat="1" applyFont="1" applyFill="1" applyBorder="1" applyAlignment="1">
      <alignment vertical="center"/>
    </xf>
    <xf numFmtId="176" fontId="7" fillId="0" borderId="19" xfId="0" applyNumberFormat="1" applyFont="1" applyFill="1" applyBorder="1" applyAlignment="1">
      <alignment vertical="center"/>
    </xf>
    <xf numFmtId="176" fontId="7" fillId="0" borderId="17" xfId="0" applyNumberFormat="1" applyFont="1" applyFill="1" applyBorder="1" applyAlignment="1" applyProtection="1">
      <alignment vertical="center"/>
      <protection locked="0"/>
    </xf>
    <xf numFmtId="176" fontId="7" fillId="0" borderId="37" xfId="0" applyNumberFormat="1" applyFont="1" applyFill="1" applyBorder="1" applyAlignment="1" applyProtection="1">
      <alignment vertical="center"/>
    </xf>
    <xf numFmtId="176" fontId="7" fillId="0" borderId="37" xfId="0" applyNumberFormat="1" applyFont="1" applyFill="1" applyBorder="1" applyAlignment="1" applyProtection="1">
      <alignment vertical="center"/>
      <protection locked="0"/>
    </xf>
    <xf numFmtId="176" fontId="7" fillId="0" borderId="24" xfId="0" applyNumberFormat="1" applyFont="1" applyFill="1" applyBorder="1" applyAlignment="1">
      <alignment vertical="center"/>
    </xf>
    <xf numFmtId="184" fontId="11" fillId="0" borderId="17" xfId="0" applyNumberFormat="1" applyFont="1" applyFill="1" applyBorder="1"/>
    <xf numFmtId="186" fontId="3" fillId="0" borderId="0" xfId="0" applyNumberFormat="1" applyFont="1" applyAlignment="1" applyProtection="1">
      <alignment horizontal="left" vertical="center"/>
      <protection locked="0"/>
    </xf>
    <xf numFmtId="49" fontId="22" fillId="28" borderId="17" xfId="0" applyNumberFormat="1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 shrinkToFit="1"/>
    </xf>
    <xf numFmtId="49" fontId="22" fillId="29" borderId="17" xfId="0" applyNumberFormat="1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28" borderId="39" xfId="0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 shrinkToFit="1"/>
    </xf>
    <xf numFmtId="49" fontId="22" fillId="29" borderId="39" xfId="0" applyNumberFormat="1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 shrinkToFit="1"/>
    </xf>
    <xf numFmtId="0" fontId="22" fillId="30" borderId="17" xfId="0" applyFont="1" applyFill="1" applyBorder="1" applyAlignment="1" applyProtection="1">
      <alignment horizontal="center" vertical="center"/>
    </xf>
    <xf numFmtId="0" fontId="22" fillId="30" borderId="17" xfId="0" applyFont="1" applyFill="1" applyBorder="1" applyAlignment="1" applyProtection="1">
      <alignment horizontal="center" vertical="center" shrinkToFit="1"/>
    </xf>
    <xf numFmtId="49" fontId="22" fillId="30" borderId="17" xfId="0" applyNumberFormat="1" applyFont="1" applyFill="1" applyBorder="1" applyAlignment="1" applyProtection="1">
      <alignment horizontal="center" vertical="center"/>
    </xf>
    <xf numFmtId="49" fontId="22" fillId="28" borderId="39" xfId="0" applyNumberFormat="1" applyFont="1" applyFill="1" applyBorder="1" applyAlignment="1" applyProtection="1">
      <alignment horizontal="center" vertical="center"/>
    </xf>
    <xf numFmtId="49" fontId="22" fillId="30" borderId="39" xfId="0" applyNumberFormat="1" applyFont="1" applyFill="1" applyBorder="1" applyAlignment="1" applyProtection="1">
      <alignment horizontal="center" vertical="center"/>
    </xf>
    <xf numFmtId="0" fontId="24" fillId="30" borderId="39" xfId="0" applyFont="1" applyFill="1" applyBorder="1" applyAlignment="1" applyProtection="1">
      <alignment horizontal="center" vertical="center"/>
    </xf>
    <xf numFmtId="0" fontId="24" fillId="29" borderId="39" xfId="0" applyFont="1" applyFill="1" applyBorder="1" applyAlignment="1" applyProtection="1">
      <alignment horizontal="center" vertical="center"/>
    </xf>
    <xf numFmtId="49" fontId="11" fillId="28" borderId="17" xfId="0" applyNumberFormat="1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 shrinkToFit="1"/>
    </xf>
    <xf numFmtId="49" fontId="11" fillId="29" borderId="39" xfId="0" applyNumberFormat="1" applyFont="1" applyFill="1" applyBorder="1" applyAlignment="1" applyProtection="1">
      <alignment horizontal="center" vertical="center"/>
    </xf>
    <xf numFmtId="0" fontId="11" fillId="30" borderId="39" xfId="0" applyFont="1" applyFill="1" applyBorder="1" applyAlignment="1" applyProtection="1">
      <alignment horizontal="center" vertical="center"/>
    </xf>
    <xf numFmtId="0" fontId="11" fillId="30" borderId="17" xfId="0" applyFont="1" applyFill="1" applyBorder="1" applyAlignment="1" applyProtection="1">
      <alignment horizontal="center" vertical="center"/>
    </xf>
    <xf numFmtId="0" fontId="11" fillId="28" borderId="39" xfId="0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6" fillId="0" borderId="0" xfId="36" applyNumberFormat="1" applyFont="1"/>
    <xf numFmtId="49" fontId="26" fillId="0" borderId="0" xfId="36" applyNumberFormat="1" applyFont="1" applyBorder="1"/>
    <xf numFmtId="0" fontId="27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right"/>
    </xf>
    <xf numFmtId="49" fontId="27" fillId="31" borderId="0" xfId="36" applyNumberFormat="1" applyFont="1" applyFill="1" applyBorder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27" fillId="32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Fill="1" applyBorder="1" applyAlignment="1">
      <alignment vertical="top" wrapText="1"/>
    </xf>
    <xf numFmtId="49" fontId="27" fillId="0" borderId="0" xfId="36" applyNumberFormat="1" applyFont="1" applyBorder="1" applyAlignment="1">
      <alignment vertical="top" wrapText="1"/>
    </xf>
    <xf numFmtId="49" fontId="27" fillId="0" borderId="0" xfId="36" applyNumberFormat="1" applyFont="1" applyAlignment="1">
      <alignment horizontal="left"/>
    </xf>
    <xf numFmtId="49" fontId="27" fillId="0" borderId="40" xfId="36" applyNumberFormat="1" applyFont="1" applyBorder="1"/>
    <xf numFmtId="49" fontId="27" fillId="0" borderId="22" xfId="36" applyNumberFormat="1" applyFont="1" applyFill="1" applyBorder="1" applyAlignment="1">
      <alignment horizontal="center"/>
    </xf>
    <xf numFmtId="49" fontId="27" fillId="0" borderId="41" xfId="36" applyNumberFormat="1" applyFont="1" applyBorder="1"/>
    <xf numFmtId="49" fontId="27" fillId="0" borderId="0" xfId="36" applyNumberFormat="1" applyFont="1" applyBorder="1"/>
    <xf numFmtId="49" fontId="27" fillId="0" borderId="0" xfId="36" applyNumberFormat="1" applyFont="1"/>
    <xf numFmtId="49" fontId="27" fillId="0" borderId="36" xfId="36" applyNumberFormat="1" applyFont="1" applyBorder="1"/>
    <xf numFmtId="49" fontId="27" fillId="0" borderId="10" xfId="36" applyNumberFormat="1" applyFont="1" applyBorder="1"/>
    <xf numFmtId="49" fontId="27" fillId="0" borderId="42" xfId="36" applyNumberFormat="1" applyFont="1" applyBorder="1" applyAlignment="1">
      <alignment horizontal="center"/>
    </xf>
    <xf numFmtId="0" fontId="27" fillId="0" borderId="22" xfId="36" applyNumberFormat="1" applyFont="1" applyFill="1" applyBorder="1"/>
    <xf numFmtId="49" fontId="27" fillId="0" borderId="41" xfId="36" applyNumberFormat="1" applyFont="1" applyFill="1" applyBorder="1" applyAlignment="1">
      <alignment horizontal="center"/>
    </xf>
    <xf numFmtId="49" fontId="27" fillId="0" borderId="38" xfId="36" applyNumberFormat="1" applyFont="1" applyBorder="1" applyAlignment="1">
      <alignment horizontal="center"/>
    </xf>
    <xf numFmtId="49" fontId="27" fillId="0" borderId="10" xfId="36" applyNumberFormat="1" applyFont="1" applyFill="1" applyBorder="1" applyAlignment="1">
      <alignment horizontal="center"/>
    </xf>
    <xf numFmtId="0" fontId="27" fillId="0" borderId="10" xfId="36" applyNumberFormat="1" applyFont="1" applyFill="1" applyBorder="1" applyAlignment="1">
      <alignment horizontal="center"/>
    </xf>
    <xf numFmtId="49" fontId="27" fillId="0" borderId="43" xfId="36" applyNumberFormat="1" applyFont="1" applyFill="1" applyBorder="1" applyAlignment="1">
      <alignment horizontal="center"/>
    </xf>
    <xf numFmtId="49" fontId="27" fillId="0" borderId="40" xfId="36" applyNumberFormat="1" applyFont="1" applyBorder="1" applyAlignment="1">
      <alignment horizontal="center"/>
    </xf>
    <xf numFmtId="49" fontId="27" fillId="0" borderId="42" xfId="36" applyNumberFormat="1" applyFont="1" applyFill="1" applyBorder="1" applyAlignment="1">
      <alignment horizontal="center"/>
    </xf>
    <xf numFmtId="49" fontId="27" fillId="0" borderId="38" xfId="36" applyNumberFormat="1" applyFont="1" applyFill="1" applyBorder="1" applyAlignment="1">
      <alignment horizontal="center"/>
    </xf>
    <xf numFmtId="49" fontId="27" fillId="0" borderId="36" xfId="36" applyNumberFormat="1" applyFont="1" applyBorder="1" applyAlignment="1">
      <alignment horizontal="center"/>
    </xf>
    <xf numFmtId="0" fontId="27" fillId="0" borderId="38" xfId="36" applyNumberFormat="1" applyFont="1" applyFill="1" applyBorder="1" applyAlignment="1">
      <alignment horizontal="center"/>
    </xf>
    <xf numFmtId="49" fontId="27" fillId="0" borderId="22" xfId="36" applyNumberFormat="1" applyFont="1" applyFill="1" applyBorder="1"/>
    <xf numFmtId="49" fontId="27" fillId="0" borderId="44" xfId="36" applyNumberFormat="1" applyFont="1" applyFill="1" applyBorder="1" applyAlignment="1">
      <alignment horizontal="center"/>
    </xf>
    <xf numFmtId="49" fontId="27" fillId="0" borderId="0" xfId="36" applyNumberFormat="1" applyFont="1" applyFill="1" applyBorder="1" applyAlignment="1">
      <alignment horizontal="center"/>
    </xf>
    <xf numFmtId="49" fontId="27" fillId="0" borderId="45" xfId="36" applyNumberFormat="1" applyFont="1" applyBorder="1" applyAlignment="1">
      <alignment horizontal="center"/>
    </xf>
    <xf numFmtId="49" fontId="27" fillId="0" borderId="40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 applyAlignment="1">
      <alignment horizontal="center"/>
    </xf>
    <xf numFmtId="0" fontId="27" fillId="0" borderId="36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/>
    <xf numFmtId="49" fontId="27" fillId="0" borderId="44" xfId="36" applyNumberFormat="1" applyFont="1" applyBorder="1"/>
    <xf numFmtId="49" fontId="27" fillId="0" borderId="45" xfId="36" applyNumberFormat="1" applyFont="1" applyFill="1" applyBorder="1"/>
    <xf numFmtId="49" fontId="27" fillId="0" borderId="46" xfId="36" applyNumberFormat="1" applyFont="1" applyFill="1" applyBorder="1"/>
    <xf numFmtId="49" fontId="27" fillId="0" borderId="47" xfId="36" applyNumberFormat="1" applyFont="1" applyBorder="1" applyAlignment="1">
      <alignment horizontal="center"/>
    </xf>
    <xf numFmtId="49" fontId="27" fillId="0" borderId="48" xfId="36" applyNumberFormat="1" applyFont="1" applyBorder="1" applyAlignment="1">
      <alignment horizontal="center"/>
    </xf>
    <xf numFmtId="0" fontId="27" fillId="30" borderId="49" xfId="36" applyNumberFormat="1" applyFont="1" applyFill="1" applyBorder="1"/>
    <xf numFmtId="0" fontId="27" fillId="30" borderId="49" xfId="36" applyNumberFormat="1" applyFont="1" applyFill="1" applyBorder="1" applyAlignment="1">
      <alignment horizontal="center" wrapText="1"/>
    </xf>
    <xf numFmtId="0" fontId="27" fillId="30" borderId="50" xfId="36" applyNumberFormat="1" applyFont="1" applyFill="1" applyBorder="1"/>
    <xf numFmtId="0" fontId="27" fillId="30" borderId="50" xfId="36" applyNumberFormat="1" applyFont="1" applyFill="1" applyBorder="1" applyAlignment="1">
      <alignment horizontal="center"/>
    </xf>
    <xf numFmtId="0" fontId="27" fillId="0" borderId="19" xfId="36" applyNumberFormat="1" applyFont="1" applyFill="1" applyBorder="1"/>
    <xf numFmtId="0" fontId="27" fillId="0" borderId="51" xfId="36" applyNumberFormat="1" applyFont="1" applyFill="1" applyBorder="1"/>
    <xf numFmtId="0" fontId="27" fillId="0" borderId="51" xfId="36" applyNumberFormat="1" applyFont="1" applyFill="1" applyBorder="1" applyAlignment="1">
      <alignment horizontal="center"/>
    </xf>
    <xf numFmtId="49" fontId="27" fillId="30" borderId="52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center"/>
    </xf>
    <xf numFmtId="49" fontId="27" fillId="0" borderId="19" xfId="36" applyNumberFormat="1" applyFont="1" applyFill="1" applyBorder="1" applyAlignment="1">
      <alignment horizontal="right"/>
    </xf>
    <xf numFmtId="49" fontId="27" fillId="0" borderId="51" xfId="36" applyNumberFormat="1" applyFont="1" applyFill="1" applyBorder="1" applyAlignment="1">
      <alignment horizontal="center"/>
    </xf>
    <xf numFmtId="187" fontId="26" fillId="0" borderId="0" xfId="36" applyNumberFormat="1" applyFont="1" applyAlignment="1"/>
    <xf numFmtId="49" fontId="27" fillId="30" borderId="54" xfId="36" applyNumberFormat="1" applyFont="1" applyFill="1" applyBorder="1" applyAlignment="1">
      <alignment horizontal="right"/>
    </xf>
    <xf numFmtId="177" fontId="27" fillId="30" borderId="54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center"/>
    </xf>
    <xf numFmtId="49" fontId="26" fillId="0" borderId="0" xfId="36" applyNumberFormat="1" applyFont="1" applyFill="1"/>
    <xf numFmtId="49" fontId="27" fillId="0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Fill="1" applyBorder="1" applyAlignment="1">
      <alignment horizontal="right"/>
    </xf>
    <xf numFmtId="177" fontId="27" fillId="0" borderId="0" xfId="36" applyNumberFormat="1" applyFont="1" applyFill="1" applyBorder="1" applyAlignment="1">
      <alignment horizontal="right"/>
    </xf>
    <xf numFmtId="49" fontId="26" fillId="0" borderId="0" xfId="36" applyNumberFormat="1" applyFont="1" applyFill="1" applyBorder="1"/>
    <xf numFmtId="49" fontId="28" fillId="0" borderId="0" xfId="36" applyNumberFormat="1" applyFont="1"/>
    <xf numFmtId="49" fontId="27" fillId="0" borderId="0" xfId="36" applyNumberFormat="1" applyFont="1" applyAlignment="1">
      <alignment horizontal="center"/>
    </xf>
    <xf numFmtId="49" fontId="27" fillId="0" borderId="0" xfId="36" applyNumberFormat="1" applyFont="1" applyAlignment="1"/>
    <xf numFmtId="49" fontId="29" fillId="0" borderId="0" xfId="36" applyNumberFormat="1" applyFont="1"/>
    <xf numFmtId="49" fontId="27" fillId="0" borderId="0" xfId="36" applyNumberFormat="1" applyFont="1" applyFill="1" applyAlignment="1"/>
    <xf numFmtId="49" fontId="27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6" fillId="0" borderId="0" xfId="36" applyNumberFormat="1" applyFont="1"/>
    <xf numFmtId="49" fontId="30" fillId="0" borderId="0" xfId="36" applyNumberFormat="1" applyFont="1"/>
    <xf numFmtId="49" fontId="30" fillId="0" borderId="0" xfId="36" applyNumberFormat="1" applyFont="1" applyBorder="1"/>
    <xf numFmtId="0" fontId="30" fillId="0" borderId="0" xfId="36" applyFont="1"/>
    <xf numFmtId="49" fontId="31" fillId="0" borderId="0" xfId="36" applyNumberFormat="1" applyFont="1"/>
    <xf numFmtId="177" fontId="30" fillId="0" borderId="0" xfId="36" applyNumberFormat="1" applyFont="1"/>
    <xf numFmtId="188" fontId="11" fillId="28" borderId="17" xfId="0" applyNumberFormat="1" applyFont="1" applyFill="1" applyBorder="1" applyAlignment="1" applyProtection="1">
      <alignment horizontal="center" vertical="center" shrinkToFit="1"/>
    </xf>
    <xf numFmtId="49" fontId="11" fillId="29" borderId="17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/>
    </xf>
    <xf numFmtId="188" fontId="11" fillId="29" borderId="39" xfId="0" applyNumberFormat="1" applyFont="1" applyFill="1" applyBorder="1" applyAlignment="1" applyProtection="1">
      <alignment horizontal="center" vertical="center"/>
    </xf>
    <xf numFmtId="188" fontId="11" fillId="28" borderId="17" xfId="0" applyNumberFormat="1" applyFont="1" applyFill="1" applyBorder="1" applyAlignment="1" applyProtection="1">
      <alignment horizontal="center" vertical="center"/>
    </xf>
    <xf numFmtId="188" fontId="11" fillId="30" borderId="39" xfId="0" applyNumberFormat="1" applyFont="1" applyFill="1" applyBorder="1" applyAlignment="1" applyProtection="1">
      <alignment horizontal="center" vertical="center"/>
    </xf>
    <xf numFmtId="188" fontId="11" fillId="28" borderId="39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 shrinkToFit="1"/>
    </xf>
    <xf numFmtId="49" fontId="11" fillId="30" borderId="17" xfId="0" applyNumberFormat="1" applyFont="1" applyFill="1" applyBorder="1" applyAlignment="1" applyProtection="1">
      <alignment horizontal="center" vertical="center"/>
    </xf>
    <xf numFmtId="49" fontId="11" fillId="28" borderId="39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 shrinkToFit="1"/>
    </xf>
    <xf numFmtId="188" fontId="11" fillId="29" borderId="39" xfId="0" applyNumberFormat="1" applyFont="1" applyFill="1" applyBorder="1" applyAlignment="1" applyProtection="1">
      <alignment horizontal="center" vertical="center" shrinkToFit="1"/>
    </xf>
    <xf numFmtId="49" fontId="11" fillId="30" borderId="39" xfId="0" applyNumberFormat="1" applyFont="1" applyFill="1" applyBorder="1" applyAlignment="1" applyProtection="1">
      <alignment horizontal="center" vertical="center"/>
    </xf>
    <xf numFmtId="188" fontId="24" fillId="30" borderId="39" xfId="0" applyNumberFormat="1" applyFont="1" applyFill="1" applyBorder="1" applyAlignment="1" applyProtection="1">
      <alignment horizontal="center" vertical="center"/>
    </xf>
    <xf numFmtId="188" fontId="24" fillId="29" borderId="39" xfId="0" applyNumberFormat="1" applyFont="1" applyFill="1" applyBorder="1" applyAlignment="1" applyProtection="1">
      <alignment horizontal="center" vertical="center"/>
    </xf>
    <xf numFmtId="184" fontId="33" fillId="25" borderId="17" xfId="0" applyNumberFormat="1" applyFont="1" applyFill="1" applyBorder="1"/>
    <xf numFmtId="184" fontId="33" fillId="0" borderId="17" xfId="0" applyNumberFormat="1" applyFont="1" applyBorder="1"/>
    <xf numFmtId="184" fontId="33" fillId="0" borderId="17" xfId="0" applyNumberFormat="1" applyFont="1" applyFill="1" applyBorder="1"/>
    <xf numFmtId="49" fontId="26" fillId="33" borderId="0" xfId="36" applyNumberFormat="1" applyFont="1" applyFill="1"/>
    <xf numFmtId="49" fontId="27" fillId="33" borderId="0" xfId="36" applyNumberFormat="1" applyFont="1" applyFill="1"/>
    <xf numFmtId="49" fontId="27" fillId="33" borderId="46" xfId="36" applyNumberFormat="1" applyFont="1" applyFill="1" applyBorder="1"/>
    <xf numFmtId="49" fontId="26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3" fillId="24" borderId="17" xfId="0" applyNumberFormat="1" applyFont="1" applyFill="1" applyBorder="1"/>
    <xf numFmtId="0" fontId="18" fillId="0" borderId="0" xfId="0" applyFont="1" applyAlignment="1">
      <alignment vertical="center"/>
    </xf>
    <xf numFmtId="0" fontId="7" fillId="0" borderId="56" xfId="0" applyFont="1" applyFill="1" applyBorder="1" applyAlignment="1">
      <alignment vertical="center"/>
    </xf>
    <xf numFmtId="180" fontId="7" fillId="0" borderId="57" xfId="0" applyNumberFormat="1" applyFont="1" applyFill="1" applyBorder="1" applyAlignment="1" applyProtection="1">
      <alignment vertical="center"/>
    </xf>
    <xf numFmtId="0" fontId="7" fillId="0" borderId="58" xfId="0" applyFont="1" applyFill="1" applyBorder="1" applyAlignment="1">
      <alignment vertical="center"/>
    </xf>
    <xf numFmtId="180" fontId="7" fillId="0" borderId="59" xfId="0" applyNumberFormat="1" applyFont="1" applyFill="1" applyBorder="1" applyAlignment="1">
      <alignment vertical="center"/>
    </xf>
    <xf numFmtId="180" fontId="7" fillId="0" borderId="60" xfId="0" applyNumberFormat="1" applyFont="1" applyFill="1" applyBorder="1" applyAlignment="1" applyProtection="1">
      <alignment vertical="center"/>
    </xf>
    <xf numFmtId="0" fontId="7" fillId="0" borderId="61" xfId="0" applyFont="1" applyFill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176" fontId="7" fillId="0" borderId="59" xfId="0" applyNumberFormat="1" applyFont="1" applyFill="1" applyBorder="1" applyAlignment="1">
      <alignment vertical="center"/>
    </xf>
    <xf numFmtId="176" fontId="7" fillId="0" borderId="63" xfId="0" applyNumberFormat="1" applyFont="1" applyFill="1" applyBorder="1" applyAlignment="1">
      <alignment vertical="center"/>
    </xf>
    <xf numFmtId="176" fontId="7" fillId="0" borderId="60" xfId="0" applyNumberFormat="1" applyFont="1" applyFill="1" applyBorder="1" applyAlignment="1" applyProtection="1">
      <alignment vertical="center"/>
    </xf>
    <xf numFmtId="176" fontId="7" fillId="0" borderId="61" xfId="0" applyNumberFormat="1" applyFont="1" applyFill="1" applyBorder="1" applyAlignment="1">
      <alignment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7" fillId="0" borderId="67" xfId="0" applyFont="1" applyFill="1" applyBorder="1" applyAlignment="1" applyProtection="1">
      <alignment vertical="center"/>
      <protection locked="0"/>
    </xf>
    <xf numFmtId="0" fontId="8" fillId="0" borderId="67" xfId="0" applyFont="1" applyFill="1" applyBorder="1" applyAlignment="1" applyProtection="1">
      <alignment vertical="center"/>
      <protection locked="0"/>
    </xf>
    <xf numFmtId="0" fontId="7" fillId="0" borderId="68" xfId="0" applyFont="1" applyFill="1" applyBorder="1" applyAlignment="1" applyProtection="1">
      <alignment vertical="center"/>
      <protection locked="0"/>
    </xf>
    <xf numFmtId="0" fontId="7" fillId="0" borderId="69" xfId="0" applyFont="1" applyFill="1" applyBorder="1" applyAlignment="1" applyProtection="1">
      <alignment vertical="center"/>
      <protection locked="0"/>
    </xf>
    <xf numFmtId="0" fontId="7" fillId="0" borderId="70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180" fontId="7" fillId="0" borderId="72" xfId="0" applyNumberFormat="1" applyFont="1" applyFill="1" applyBorder="1" applyAlignment="1">
      <alignment vertical="center"/>
    </xf>
    <xf numFmtId="176" fontId="7" fillId="0" borderId="72" xfId="0" applyNumberFormat="1" applyFont="1" applyFill="1" applyBorder="1" applyAlignment="1">
      <alignment vertical="center"/>
    </xf>
    <xf numFmtId="176" fontId="7" fillId="0" borderId="73" xfId="0" applyNumberFormat="1" applyFont="1" applyFill="1" applyBorder="1" applyAlignment="1">
      <alignment vertical="center"/>
    </xf>
    <xf numFmtId="180" fontId="7" fillId="0" borderId="74" xfId="0" applyNumberFormat="1" applyFont="1" applyFill="1" applyBorder="1" applyAlignment="1" applyProtection="1">
      <alignment vertical="center"/>
    </xf>
    <xf numFmtId="176" fontId="7" fillId="0" borderId="74" xfId="0" applyNumberFormat="1" applyFont="1" applyFill="1" applyBorder="1" applyAlignment="1" applyProtection="1">
      <alignment vertical="center"/>
    </xf>
    <xf numFmtId="0" fontId="7" fillId="0" borderId="75" xfId="0" applyFont="1" applyFill="1" applyBorder="1" applyAlignment="1">
      <alignment vertical="center"/>
    </xf>
    <xf numFmtId="176" fontId="7" fillId="0" borderId="75" xfId="0" applyNumberFormat="1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51" xfId="0" applyNumberFormat="1" applyFont="1" applyFill="1" applyBorder="1" applyAlignment="1">
      <alignment vertical="center"/>
    </xf>
    <xf numFmtId="176" fontId="7" fillId="0" borderId="10" xfId="0" applyNumberFormat="1" applyFont="1" applyFill="1" applyBorder="1" applyAlignment="1" applyProtection="1">
      <alignment vertical="center"/>
    </xf>
    <xf numFmtId="176" fontId="7" fillId="0" borderId="78" xfId="0" applyNumberFormat="1" applyFont="1" applyFill="1" applyBorder="1" applyAlignment="1">
      <alignment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180" fontId="7" fillId="0" borderId="81" xfId="0" applyNumberFormat="1" applyFont="1" applyFill="1" applyBorder="1" applyAlignment="1" applyProtection="1">
      <alignment vertical="center"/>
      <protection locked="0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176" fontId="7" fillId="0" borderId="32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176" fontId="7" fillId="0" borderId="85" xfId="0" applyNumberFormat="1" applyFont="1" applyFill="1" applyBorder="1" applyAlignment="1">
      <alignment vertical="center"/>
    </xf>
    <xf numFmtId="176" fontId="7" fillId="0" borderId="74" xfId="0" applyNumberFormat="1" applyFont="1" applyFill="1" applyBorder="1" applyAlignment="1" applyProtection="1">
      <alignment vertical="center"/>
      <protection locked="0"/>
    </xf>
    <xf numFmtId="182" fontId="6" fillId="0" borderId="0" xfId="0" applyNumberFormat="1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protection locked="0"/>
    </xf>
    <xf numFmtId="180" fontId="7" fillId="0" borderId="35" xfId="0" applyNumberFormat="1" applyFont="1" applyFill="1" applyBorder="1" applyAlignment="1">
      <alignment horizontal="center" vertical="center"/>
    </xf>
    <xf numFmtId="180" fontId="7" fillId="0" borderId="31" xfId="0" applyNumberFormat="1" applyFont="1" applyFill="1" applyBorder="1" applyAlignment="1">
      <alignment horizontal="center" vertical="center"/>
    </xf>
    <xf numFmtId="180" fontId="7" fillId="0" borderId="86" xfId="0" applyNumberFormat="1" applyFont="1" applyFill="1" applyBorder="1" applyAlignment="1">
      <alignment horizontal="center" vertical="center"/>
    </xf>
    <xf numFmtId="180" fontId="7" fillId="0" borderId="34" xfId="0" applyNumberFormat="1" applyFont="1" applyFill="1" applyBorder="1" applyAlignment="1">
      <alignment horizontal="center" vertical="center"/>
    </xf>
    <xf numFmtId="180" fontId="7" fillId="0" borderId="38" xfId="0" applyNumberFormat="1" applyFont="1" applyFill="1" applyBorder="1" applyAlignment="1" applyProtection="1">
      <alignment horizontal="center" vertical="center"/>
    </xf>
    <xf numFmtId="180" fontId="7" fillId="0" borderId="33" xfId="0" applyNumberFormat="1" applyFont="1" applyFill="1" applyBorder="1" applyAlignment="1" applyProtection="1">
      <alignment horizontal="center" vertical="center"/>
    </xf>
    <xf numFmtId="0" fontId="3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39" fillId="0" borderId="67" xfId="0" applyFont="1" applyFill="1" applyBorder="1" applyAlignment="1" applyProtection="1">
      <alignment vertical="center"/>
      <protection locked="0"/>
    </xf>
    <xf numFmtId="181" fontId="7" fillId="0" borderId="18" xfId="0" applyNumberFormat="1" applyFont="1" applyFill="1" applyBorder="1" applyAlignment="1">
      <alignment vertical="center"/>
    </xf>
    <xf numFmtId="181" fontId="7" fillId="0" borderId="20" xfId="0" applyNumberFormat="1" applyFont="1" applyFill="1" applyBorder="1" applyAlignment="1">
      <alignment vertical="center"/>
    </xf>
    <xf numFmtId="49" fontId="26" fillId="0" borderId="0" xfId="37" applyNumberFormat="1" applyFont="1"/>
    <xf numFmtId="49" fontId="27" fillId="31" borderId="0" xfId="37" applyNumberFormat="1" applyFont="1" applyFill="1" applyBorder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32" borderId="46" xfId="37" applyNumberFormat="1" applyFont="1" applyFill="1" applyBorder="1" applyAlignment="1">
      <alignment vertical="center"/>
    </xf>
    <xf numFmtId="49" fontId="27" fillId="0" borderId="46" xfId="37" applyNumberFormat="1" applyFont="1" applyBorder="1" applyAlignment="1">
      <alignment vertical="center" wrapText="1"/>
    </xf>
    <xf numFmtId="49" fontId="27" fillId="0" borderId="0" xfId="37" applyNumberFormat="1" applyFont="1" applyBorder="1" applyAlignment="1">
      <alignment horizontal="center" vertical="center" wrapText="1"/>
    </xf>
    <xf numFmtId="49" fontId="27" fillId="0" borderId="0" xfId="37" applyNumberFormat="1" applyFont="1" applyFill="1" applyBorder="1" applyAlignment="1">
      <alignment vertical="center" wrapText="1"/>
    </xf>
    <xf numFmtId="49" fontId="27" fillId="0" borderId="0" xfId="37" applyNumberFormat="1" applyFont="1" applyBorder="1" applyAlignment="1">
      <alignment vertical="center" wrapText="1"/>
    </xf>
    <xf numFmtId="49" fontId="26" fillId="0" borderId="0" xfId="37" applyNumberFormat="1" applyFont="1" applyAlignment="1">
      <alignment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horizontal="center" vertical="center"/>
    </xf>
    <xf numFmtId="49" fontId="27" fillId="0" borderId="0" xfId="37" applyNumberFormat="1" applyFont="1"/>
    <xf numFmtId="49" fontId="27" fillId="0" borderId="42" xfId="37" applyNumberFormat="1" applyFont="1" applyBorder="1" applyAlignment="1">
      <alignment horizontal="center" vertical="center"/>
    </xf>
    <xf numFmtId="0" fontId="27" fillId="0" borderId="22" xfId="37" applyNumberFormat="1" applyFont="1" applyFill="1" applyBorder="1" applyAlignment="1">
      <alignment vertical="center"/>
    </xf>
    <xf numFmtId="49" fontId="27" fillId="0" borderId="41" xfId="37" applyNumberFormat="1" applyFont="1" applyFill="1" applyBorder="1" applyAlignment="1">
      <alignment horizontal="center" vertical="center"/>
    </xf>
    <xf numFmtId="49" fontId="27" fillId="0" borderId="38" xfId="37" applyNumberFormat="1" applyFont="1" applyBorder="1" applyAlignment="1">
      <alignment horizontal="center" vertical="center"/>
    </xf>
    <xf numFmtId="49" fontId="27" fillId="0" borderId="10" xfId="37" applyNumberFormat="1" applyFont="1" applyFill="1" applyBorder="1" applyAlignment="1">
      <alignment horizontal="center" vertical="center"/>
    </xf>
    <xf numFmtId="0" fontId="27" fillId="0" borderId="10" xfId="37" applyNumberFormat="1" applyFont="1" applyFill="1" applyBorder="1" applyAlignment="1">
      <alignment horizontal="center" vertical="center"/>
    </xf>
    <xf numFmtId="177" fontId="27" fillId="0" borderId="38" xfId="37" applyNumberFormat="1" applyFont="1" applyBorder="1" applyAlignment="1">
      <alignment horizontal="center" vertical="center"/>
    </xf>
    <xf numFmtId="177" fontId="27" fillId="0" borderId="10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horizontal="center" vertical="center"/>
    </xf>
    <xf numFmtId="49" fontId="27" fillId="0" borderId="42" xfId="37" applyNumberFormat="1" applyFont="1" applyFill="1" applyBorder="1" applyAlignment="1">
      <alignment horizontal="center" vertical="center"/>
    </xf>
    <xf numFmtId="49" fontId="27" fillId="0" borderId="38" xfId="37" applyNumberFormat="1" applyFont="1" applyFill="1" applyBorder="1" applyAlignment="1">
      <alignment horizontal="center" vertical="center"/>
    </xf>
    <xf numFmtId="49" fontId="27" fillId="0" borderId="36" xfId="37" applyNumberFormat="1" applyFont="1" applyBorder="1" applyAlignment="1">
      <alignment horizontal="center" vertical="center"/>
    </xf>
    <xf numFmtId="0" fontId="27" fillId="0" borderId="38" xfId="37" applyNumberFormat="1" applyFont="1" applyFill="1" applyBorder="1" applyAlignment="1">
      <alignment horizontal="center" vertical="center"/>
    </xf>
    <xf numFmtId="177" fontId="27" fillId="0" borderId="36" xfId="37" applyNumberFormat="1" applyFont="1" applyBorder="1" applyAlignment="1">
      <alignment horizontal="center" vertical="center"/>
    </xf>
    <xf numFmtId="177" fontId="27" fillId="0" borderId="38" xfId="37" applyNumberFormat="1" applyFont="1" applyFill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vertical="center"/>
    </xf>
    <xf numFmtId="49" fontId="27" fillId="0" borderId="44" xfId="37" applyNumberFormat="1" applyFont="1" applyFill="1" applyBorder="1" applyAlignment="1">
      <alignment horizontal="center" vertical="center"/>
    </xf>
    <xf numFmtId="0" fontId="27" fillId="0" borderId="0" xfId="37" applyNumberFormat="1" applyFont="1" applyFill="1" applyBorder="1" applyAlignment="1">
      <alignment horizontal="center" vertical="center"/>
    </xf>
    <xf numFmtId="49" fontId="27" fillId="0" borderId="40" xfId="37" applyNumberFormat="1" applyFont="1" applyFill="1" applyBorder="1" applyAlignment="1">
      <alignment horizontal="center" vertical="center"/>
    </xf>
    <xf numFmtId="49" fontId="27" fillId="0" borderId="36" xfId="37" applyNumberFormat="1" applyFont="1" applyFill="1" applyBorder="1" applyAlignment="1">
      <alignment horizontal="center" vertical="center"/>
    </xf>
    <xf numFmtId="0" fontId="27" fillId="0" borderId="36" xfId="37" applyNumberFormat="1" applyFont="1" applyFill="1" applyBorder="1" applyAlignment="1">
      <alignment horizontal="center" vertical="center"/>
    </xf>
    <xf numFmtId="177" fontId="27" fillId="0" borderId="36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/>
    <xf numFmtId="49" fontId="27" fillId="0" borderId="45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vertical="center"/>
    </xf>
    <xf numFmtId="49" fontId="26" fillId="0" borderId="0" xfId="37" applyNumberFormat="1" applyFont="1" applyFill="1" applyAlignment="1">
      <alignment vertical="center"/>
    </xf>
    <xf numFmtId="49" fontId="27" fillId="0" borderId="0" xfId="37" applyNumberFormat="1" applyFont="1" applyFill="1" applyAlignment="1">
      <alignment vertical="center"/>
    </xf>
    <xf numFmtId="49" fontId="27" fillId="0" borderId="46" xfId="37" applyNumberFormat="1" applyFont="1" applyFill="1" applyBorder="1" applyAlignment="1">
      <alignment vertical="center"/>
    </xf>
    <xf numFmtId="49" fontId="26" fillId="0" borderId="0" xfId="37" applyNumberFormat="1" applyFont="1" applyFill="1"/>
    <xf numFmtId="49" fontId="27" fillId="0" borderId="48" xfId="37" applyNumberFormat="1" applyFont="1" applyFill="1" applyBorder="1" applyAlignment="1">
      <alignment horizontal="center" vertical="center"/>
    </xf>
    <xf numFmtId="0" fontId="27" fillId="30" borderId="49" xfId="37" applyNumberFormat="1" applyFont="1" applyFill="1" applyBorder="1" applyAlignment="1">
      <alignment horizontal="center" vertical="center"/>
    </xf>
    <xf numFmtId="0" fontId="27" fillId="0" borderId="19" xfId="37" applyNumberFormat="1" applyFont="1" applyFill="1" applyBorder="1" applyAlignment="1">
      <alignment horizontal="center" vertical="center"/>
    </xf>
    <xf numFmtId="0" fontId="27" fillId="30" borderId="52" xfId="37" applyNumberFormat="1" applyFont="1" applyFill="1" applyBorder="1" applyAlignment="1">
      <alignment horizontal="center" vertical="center"/>
    </xf>
    <xf numFmtId="0" fontId="27" fillId="30" borderId="54" xfId="37" applyNumberFormat="1" applyFont="1" applyFill="1" applyBorder="1" applyAlignment="1">
      <alignment horizontal="center" vertical="center"/>
    </xf>
    <xf numFmtId="0" fontId="42" fillId="0" borderId="0" xfId="34" applyFont="1" applyAlignment="1"/>
    <xf numFmtId="0" fontId="44" fillId="0" borderId="0" xfId="34" applyFont="1" applyAlignment="1"/>
    <xf numFmtId="0" fontId="42" fillId="0" borderId="0" xfId="34" applyFont="1" applyFill="1" applyAlignment="1"/>
    <xf numFmtId="49" fontId="30" fillId="0" borderId="0" xfId="37" applyNumberFormat="1" applyFont="1"/>
    <xf numFmtId="0" fontId="30" fillId="0" borderId="0" xfId="37" applyFont="1"/>
    <xf numFmtId="49" fontId="31" fillId="0" borderId="0" xfId="37" applyNumberFormat="1" applyFont="1"/>
    <xf numFmtId="177" fontId="30" fillId="0" borderId="0" xfId="37" applyNumberFormat="1" applyFont="1"/>
    <xf numFmtId="0" fontId="46" fillId="0" borderId="83" xfId="0" applyFont="1" applyBorder="1" applyAlignment="1">
      <alignment horizontal="center" vertical="center"/>
    </xf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64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66" xfId="35" applyFont="1" applyBorder="1" applyAlignment="1">
      <alignment horizontal="center" vertical="center"/>
    </xf>
    <xf numFmtId="0" fontId="8" fillId="0" borderId="71" xfId="35" applyFont="1" applyBorder="1" applyAlignment="1">
      <alignment horizontal="center" vertical="center"/>
    </xf>
    <xf numFmtId="0" fontId="8" fillId="0" borderId="80" xfId="35" applyFont="1" applyBorder="1" applyAlignment="1">
      <alignment horizontal="center" vertical="center"/>
    </xf>
    <xf numFmtId="0" fontId="8" fillId="0" borderId="82" xfId="35" applyFont="1" applyBorder="1" applyAlignment="1">
      <alignment horizontal="center" vertical="center"/>
    </xf>
    <xf numFmtId="0" fontId="8" fillId="0" borderId="79" xfId="35" applyFont="1" applyBorder="1" applyAlignment="1">
      <alignment horizontal="center" vertical="center"/>
    </xf>
    <xf numFmtId="0" fontId="46" fillId="0" borderId="83" xfId="35" applyFont="1" applyBorder="1" applyAlignment="1">
      <alignment horizontal="center" vertical="center"/>
    </xf>
    <xf numFmtId="0" fontId="8" fillId="0" borderId="83" xfId="35" applyFont="1" applyBorder="1" applyAlignment="1">
      <alignment horizontal="center" vertical="center"/>
    </xf>
    <xf numFmtId="179" fontId="7" fillId="0" borderId="27" xfId="35" applyNumberFormat="1" applyFont="1" applyFill="1" applyBorder="1" applyAlignment="1">
      <alignment horizontal="center" vertical="center"/>
    </xf>
    <xf numFmtId="180" fontId="7" fillId="0" borderId="35" xfId="35" applyNumberFormat="1" applyFont="1" applyFill="1" applyBorder="1" applyAlignment="1">
      <alignment horizontal="center" vertical="center"/>
    </xf>
    <xf numFmtId="180" fontId="7" fillId="0" borderId="59" xfId="35" applyNumberFormat="1" applyFont="1" applyFill="1" applyBorder="1" applyAlignment="1">
      <alignment vertical="center"/>
    </xf>
    <xf numFmtId="176" fontId="7" fillId="0" borderId="59" xfId="35" applyNumberFormat="1" applyFont="1" applyFill="1" applyBorder="1" applyAlignment="1">
      <alignment vertical="center"/>
    </xf>
    <xf numFmtId="180" fontId="7" fillId="0" borderId="31" xfId="35" applyNumberFormat="1" applyFont="1" applyFill="1" applyBorder="1" applyAlignment="1">
      <alignment horizontal="center" vertical="center"/>
    </xf>
    <xf numFmtId="180" fontId="7" fillId="0" borderId="72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8" fillId="0" borderId="67" xfId="35" applyFont="1" applyFill="1" applyBorder="1" applyAlignment="1" applyProtection="1">
      <alignment vertical="center"/>
      <protection locked="0"/>
    </xf>
    <xf numFmtId="180" fontId="7" fillId="0" borderId="35" xfId="35" applyNumberFormat="1" applyFont="1" applyFill="1" applyBorder="1" applyAlignment="1" applyProtection="1">
      <alignment vertical="center"/>
      <protection locked="0"/>
    </xf>
    <xf numFmtId="180" fontId="7" fillId="0" borderId="81" xfId="35" applyNumberFormat="1" applyFont="1" applyFill="1" applyBorder="1" applyAlignment="1" applyProtection="1">
      <alignment vertical="center"/>
      <protection locked="0"/>
    </xf>
    <xf numFmtId="180" fontId="7" fillId="0" borderId="31" xfId="35" applyNumberFormat="1" applyFont="1" applyFill="1" applyBorder="1" applyAlignment="1" applyProtection="1">
      <alignment vertical="center"/>
      <protection locked="0"/>
    </xf>
    <xf numFmtId="176" fontId="7" fillId="0" borderId="32" xfId="35" applyNumberFormat="1" applyFont="1" applyFill="1" applyBorder="1" applyAlignment="1">
      <alignment vertical="center"/>
    </xf>
    <xf numFmtId="176" fontId="7" fillId="0" borderId="77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20" xfId="35" applyNumberFormat="1" applyFont="1" applyFill="1" applyBorder="1" applyAlignment="1">
      <alignment vertical="center"/>
    </xf>
    <xf numFmtId="181" fontId="7" fillId="0" borderId="18" xfId="35" applyNumberFormat="1" applyFont="1" applyFill="1" applyBorder="1" applyAlignment="1">
      <alignment vertical="center"/>
    </xf>
    <xf numFmtId="0" fontId="7" fillId="0" borderId="67" xfId="35" applyFont="1" applyFill="1" applyBorder="1" applyAlignment="1" applyProtection="1">
      <alignment vertical="center"/>
      <protection locked="0"/>
    </xf>
    <xf numFmtId="180" fontId="7" fillId="0" borderId="86" xfId="35" applyNumberFormat="1" applyFont="1" applyFill="1" applyBorder="1" applyAlignment="1">
      <alignment horizontal="center" vertical="center"/>
    </xf>
    <xf numFmtId="176" fontId="7" fillId="0" borderId="63" xfId="35" applyNumberFormat="1" applyFont="1" applyFill="1" applyBorder="1" applyAlignment="1">
      <alignment vertical="center"/>
    </xf>
    <xf numFmtId="180" fontId="7" fillId="0" borderId="34" xfId="35" applyNumberFormat="1" applyFont="1" applyFill="1" applyBorder="1" applyAlignment="1">
      <alignment horizontal="center" vertical="center"/>
    </xf>
    <xf numFmtId="176" fontId="7" fillId="0" borderId="73" xfId="35" applyNumberFormat="1" applyFont="1" applyFill="1" applyBorder="1" applyAlignment="1">
      <alignment vertical="center"/>
    </xf>
    <xf numFmtId="0" fontId="7" fillId="0" borderId="68" xfId="35" applyFont="1" applyFill="1" applyBorder="1" applyAlignment="1" applyProtection="1">
      <alignment vertical="center"/>
      <protection locked="0"/>
    </xf>
    <xf numFmtId="176" fontId="7" fillId="0" borderId="84" xfId="35" applyNumberFormat="1" applyFont="1" applyFill="1" applyBorder="1" applyAlignment="1">
      <alignment vertical="center"/>
    </xf>
    <xf numFmtId="176" fontId="7" fillId="0" borderId="51" xfId="35" applyNumberFormat="1" applyFont="1" applyFill="1" applyBorder="1" applyAlignment="1">
      <alignment vertical="center"/>
    </xf>
    <xf numFmtId="181" fontId="7" fillId="0" borderId="19" xfId="35" applyNumberFormat="1" applyFont="1" applyFill="1" applyBorder="1" applyAlignment="1">
      <alignment vertical="center"/>
    </xf>
    <xf numFmtId="49" fontId="2" fillId="0" borderId="22" xfId="35" applyNumberFormat="1" applyFont="1" applyFill="1" applyBorder="1" applyAlignment="1">
      <alignment horizontal="center" vertical="center"/>
    </xf>
    <xf numFmtId="180" fontId="7" fillId="0" borderId="38" xfId="35" applyNumberFormat="1" applyFont="1" applyFill="1" applyBorder="1" applyAlignment="1" applyProtection="1">
      <alignment horizontal="center" vertical="center"/>
    </xf>
    <xf numFmtId="180" fontId="7" fillId="0" borderId="60" xfId="35" applyNumberFormat="1" applyFont="1" applyFill="1" applyBorder="1" applyAlignment="1" applyProtection="1">
      <alignment vertical="center"/>
    </xf>
    <xf numFmtId="176" fontId="7" fillId="0" borderId="60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horizontal="center" vertical="center"/>
    </xf>
    <xf numFmtId="180" fontId="7" fillId="0" borderId="74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</xf>
    <xf numFmtId="0" fontId="7" fillId="0" borderId="69" xfId="35" applyFont="1" applyFill="1" applyBorder="1" applyAlignment="1" applyProtection="1">
      <alignment vertical="center"/>
      <protection locked="0"/>
    </xf>
    <xf numFmtId="180" fontId="7" fillId="0" borderId="38" xfId="35" applyNumberFormat="1" applyFont="1" applyFill="1" applyBorder="1" applyAlignment="1" applyProtection="1">
      <alignment vertical="center"/>
    </xf>
    <xf numFmtId="180" fontId="7" fillId="0" borderId="57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7" xfId="35" applyFont="1" applyFill="1" applyBorder="1" applyAlignment="1" applyProtection="1">
      <alignment vertical="center"/>
    </xf>
    <xf numFmtId="0" fontId="7" fillId="0" borderId="87" xfId="35" applyFont="1" applyFill="1" applyBorder="1" applyAlignment="1" applyProtection="1">
      <alignment vertical="center"/>
    </xf>
    <xf numFmtId="49" fontId="8" fillId="0" borderId="23" xfId="35" applyNumberFormat="1" applyFont="1" applyFill="1" applyBorder="1" applyAlignment="1">
      <alignment horizontal="center" vertical="center"/>
    </xf>
    <xf numFmtId="0" fontId="7" fillId="0" borderId="56" xfId="35" applyFont="1" applyFill="1" applyBorder="1" applyAlignment="1">
      <alignment vertical="center"/>
    </xf>
    <xf numFmtId="0" fontId="7" fillId="0" borderId="61" xfId="35" applyFont="1" applyFill="1" applyBorder="1" applyAlignment="1">
      <alignment vertical="center"/>
    </xf>
    <xf numFmtId="176" fontId="7" fillId="0" borderId="61" xfId="35" applyNumberFormat="1" applyFont="1" applyFill="1" applyBorder="1" applyAlignment="1">
      <alignment vertical="center"/>
    </xf>
    <xf numFmtId="0" fontId="7" fillId="0" borderId="62" xfId="35" applyFont="1" applyFill="1" applyBorder="1" applyAlignment="1">
      <alignment vertical="center"/>
    </xf>
    <xf numFmtId="0" fontId="7" fillId="0" borderId="75" xfId="35" applyFont="1" applyFill="1" applyBorder="1" applyAlignment="1">
      <alignment vertical="center"/>
    </xf>
    <xf numFmtId="176" fontId="7" fillId="0" borderId="75" xfId="35" applyNumberFormat="1" applyFont="1" applyFill="1" applyBorder="1" applyAlignment="1">
      <alignment vertical="center"/>
    </xf>
    <xf numFmtId="0" fontId="7" fillId="0" borderId="70" xfId="35" applyFont="1" applyFill="1" applyBorder="1" applyAlignment="1">
      <alignment vertical="center"/>
    </xf>
    <xf numFmtId="0" fontId="7" fillId="0" borderId="58" xfId="35" applyFont="1" applyFill="1" applyBorder="1" applyAlignment="1">
      <alignment vertical="center"/>
    </xf>
    <xf numFmtId="176" fontId="7" fillId="0" borderId="85" xfId="35" applyNumberFormat="1" applyFont="1" applyFill="1" applyBorder="1" applyAlignment="1">
      <alignment vertical="center"/>
    </xf>
    <xf numFmtId="176" fontId="7" fillId="0" borderId="78" xfId="35" applyNumberFormat="1" applyFont="1" applyFill="1" applyBorder="1" applyAlignment="1">
      <alignment vertical="center"/>
    </xf>
    <xf numFmtId="0" fontId="7" fillId="0" borderId="24" xfId="35" applyFont="1" applyFill="1" applyBorder="1" applyAlignment="1">
      <alignment vertical="center"/>
    </xf>
    <xf numFmtId="0" fontId="7" fillId="0" borderId="26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7" fillId="0" borderId="38" xfId="36" applyNumberFormat="1" applyFont="1" applyBorder="1" applyAlignment="1">
      <alignment horizontal="center"/>
    </xf>
    <xf numFmtId="177" fontId="27" fillId="0" borderId="10" xfId="36" applyNumberFormat="1" applyFont="1" applyFill="1" applyBorder="1" applyAlignment="1">
      <alignment horizontal="center"/>
    </xf>
    <xf numFmtId="177" fontId="27" fillId="0" borderId="36" xfId="36" applyNumberFormat="1" applyFont="1" applyBorder="1" applyAlignment="1">
      <alignment horizontal="center"/>
    </xf>
    <xf numFmtId="177" fontId="27" fillId="0" borderId="38" xfId="36" applyNumberFormat="1" applyFont="1" applyFill="1" applyBorder="1" applyAlignment="1">
      <alignment horizontal="center"/>
    </xf>
    <xf numFmtId="177" fontId="27" fillId="0" borderId="36" xfId="36" applyNumberFormat="1" applyFont="1" applyFill="1" applyBorder="1" applyAlignment="1">
      <alignment horizontal="center"/>
    </xf>
    <xf numFmtId="177" fontId="27" fillId="0" borderId="19" xfId="36" applyNumberFormat="1" applyFont="1" applyFill="1" applyBorder="1"/>
    <xf numFmtId="0" fontId="27" fillId="0" borderId="19" xfId="36" applyNumberFormat="1" applyFont="1" applyFill="1" applyBorder="1" applyAlignment="1">
      <alignment horizontal="center"/>
    </xf>
    <xf numFmtId="49" fontId="48" fillId="0" borderId="0" xfId="36" applyNumberFormat="1" applyFont="1"/>
    <xf numFmtId="49" fontId="48" fillId="0" borderId="0" xfId="36" applyNumberFormat="1" applyFont="1" applyBorder="1"/>
    <xf numFmtId="0" fontId="48" fillId="0" borderId="0" xfId="36" applyFont="1"/>
    <xf numFmtId="49" fontId="49" fillId="0" borderId="0" xfId="36" applyNumberFormat="1" applyFont="1"/>
    <xf numFmtId="177" fontId="48" fillId="0" borderId="0" xfId="36" applyNumberFormat="1" applyFont="1"/>
    <xf numFmtId="49" fontId="26" fillId="0" borderId="0" xfId="38" applyNumberFormat="1" applyFont="1"/>
    <xf numFmtId="49" fontId="26" fillId="0" borderId="0" xfId="38" applyNumberFormat="1" applyFont="1" applyBorder="1"/>
    <xf numFmtId="49" fontId="27" fillId="31" borderId="0" xfId="38" applyNumberFormat="1" applyFont="1" applyFill="1" applyBorder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Fill="1" applyBorder="1" applyAlignment="1">
      <alignment vertical="top" wrapText="1"/>
    </xf>
    <xf numFmtId="49" fontId="27" fillId="0" borderId="0" xfId="38" applyNumberFormat="1" applyFont="1" applyBorder="1" applyAlignment="1">
      <alignment vertical="top" wrapText="1"/>
    </xf>
    <xf numFmtId="49" fontId="27" fillId="0" borderId="0" xfId="38" applyNumberFormat="1" applyFont="1" applyAlignment="1">
      <alignment horizontal="left"/>
    </xf>
    <xf numFmtId="49" fontId="27" fillId="0" borderId="40" xfId="38" applyNumberFormat="1" applyFont="1" applyBorder="1"/>
    <xf numFmtId="49" fontId="27" fillId="0" borderId="22" xfId="38" applyNumberFormat="1" applyFont="1" applyFill="1" applyBorder="1" applyAlignment="1">
      <alignment horizontal="center"/>
    </xf>
    <xf numFmtId="49" fontId="27" fillId="0" borderId="41" xfId="38" applyNumberFormat="1" applyFont="1" applyBorder="1"/>
    <xf numFmtId="49" fontId="27" fillId="0" borderId="0" xfId="38" applyNumberFormat="1" applyFont="1" applyBorder="1"/>
    <xf numFmtId="49" fontId="27" fillId="0" borderId="0" xfId="38" applyNumberFormat="1" applyFont="1"/>
    <xf numFmtId="49" fontId="27" fillId="0" borderId="36" xfId="38" applyNumberFormat="1" applyFont="1" applyBorder="1"/>
    <xf numFmtId="49" fontId="27" fillId="0" borderId="10" xfId="38" applyNumberFormat="1" applyFont="1" applyBorder="1"/>
    <xf numFmtId="49" fontId="27" fillId="0" borderId="42" xfId="38" applyNumberFormat="1" applyFont="1" applyBorder="1" applyAlignment="1">
      <alignment horizontal="center"/>
    </xf>
    <xf numFmtId="0" fontId="27" fillId="0" borderId="22" xfId="38" applyNumberFormat="1" applyFont="1" applyFill="1" applyBorder="1"/>
    <xf numFmtId="49" fontId="27" fillId="0" borderId="41" xfId="38" applyNumberFormat="1" applyFont="1" applyFill="1" applyBorder="1" applyAlignment="1">
      <alignment horizontal="center"/>
    </xf>
    <xf numFmtId="49" fontId="27" fillId="0" borderId="38" xfId="38" applyNumberFormat="1" applyFont="1" applyBorder="1" applyAlignment="1">
      <alignment horizontal="center"/>
    </xf>
    <xf numFmtId="49" fontId="27" fillId="0" borderId="10" xfId="38" applyNumberFormat="1" applyFont="1" applyFill="1" applyBorder="1" applyAlignment="1">
      <alignment horizontal="center"/>
    </xf>
    <xf numFmtId="0" fontId="27" fillId="0" borderId="10" xfId="38" applyNumberFormat="1" applyFont="1" applyFill="1" applyBorder="1" applyAlignment="1">
      <alignment horizontal="center"/>
    </xf>
    <xf numFmtId="177" fontId="27" fillId="0" borderId="38" xfId="38" applyNumberFormat="1" applyFont="1" applyBorder="1" applyAlignment="1">
      <alignment horizontal="center"/>
    </xf>
    <xf numFmtId="177" fontId="27" fillId="0" borderId="10" xfId="38" applyNumberFormat="1" applyFont="1" applyFill="1" applyBorder="1" applyAlignment="1">
      <alignment horizontal="center"/>
    </xf>
    <xf numFmtId="49" fontId="27" fillId="0" borderId="43" xfId="38" applyNumberFormat="1" applyFont="1" applyFill="1" applyBorder="1" applyAlignment="1">
      <alignment horizontal="center"/>
    </xf>
    <xf numFmtId="49" fontId="27" fillId="0" borderId="40" xfId="38" applyNumberFormat="1" applyFont="1" applyBorder="1" applyAlignment="1">
      <alignment horizontal="center"/>
    </xf>
    <xf numFmtId="49" fontId="27" fillId="0" borderId="42" xfId="38" applyNumberFormat="1" applyFont="1" applyFill="1" applyBorder="1" applyAlignment="1">
      <alignment horizontal="center"/>
    </xf>
    <xf numFmtId="49" fontId="27" fillId="0" borderId="38" xfId="38" applyNumberFormat="1" applyFont="1" applyFill="1" applyBorder="1" applyAlignment="1">
      <alignment horizontal="center"/>
    </xf>
    <xf numFmtId="49" fontId="27" fillId="0" borderId="36" xfId="38" applyNumberFormat="1" applyFont="1" applyBorder="1" applyAlignment="1">
      <alignment horizontal="center"/>
    </xf>
    <xf numFmtId="0" fontId="27" fillId="0" borderId="38" xfId="38" applyNumberFormat="1" applyFont="1" applyFill="1" applyBorder="1" applyAlignment="1">
      <alignment horizontal="center"/>
    </xf>
    <xf numFmtId="177" fontId="27" fillId="0" borderId="36" xfId="38" applyNumberFormat="1" applyFont="1" applyBorder="1" applyAlignment="1">
      <alignment horizontal="center"/>
    </xf>
    <xf numFmtId="177" fontId="27" fillId="0" borderId="38" xfId="38" applyNumberFormat="1" applyFont="1" applyFill="1" applyBorder="1" applyAlignment="1">
      <alignment horizontal="center"/>
    </xf>
    <xf numFmtId="49" fontId="27" fillId="0" borderId="22" xfId="38" applyNumberFormat="1" applyFont="1" applyFill="1" applyBorder="1"/>
    <xf numFmtId="49" fontId="27" fillId="0" borderId="44" xfId="38" applyNumberFormat="1" applyFont="1" applyFill="1" applyBorder="1" applyAlignment="1">
      <alignment horizontal="center"/>
    </xf>
    <xf numFmtId="49" fontId="27" fillId="0" borderId="0" xfId="38" applyNumberFormat="1" applyFont="1" applyFill="1" applyBorder="1" applyAlignment="1">
      <alignment horizontal="center"/>
    </xf>
    <xf numFmtId="49" fontId="27" fillId="0" borderId="45" xfId="38" applyNumberFormat="1" applyFont="1" applyBorder="1" applyAlignment="1">
      <alignment horizontal="center"/>
    </xf>
    <xf numFmtId="49" fontId="27" fillId="0" borderId="40" xfId="38" applyNumberFormat="1" applyFont="1" applyFill="1" applyBorder="1" applyAlignment="1">
      <alignment horizontal="center"/>
    </xf>
    <xf numFmtId="49" fontId="27" fillId="0" borderId="36" xfId="38" applyNumberFormat="1" applyFont="1" applyFill="1" applyBorder="1" applyAlignment="1">
      <alignment horizontal="center"/>
    </xf>
    <xf numFmtId="0" fontId="27" fillId="0" borderId="36" xfId="38" applyNumberFormat="1" applyFont="1" applyFill="1" applyBorder="1" applyAlignment="1">
      <alignment horizontal="center"/>
    </xf>
    <xf numFmtId="177" fontId="27" fillId="0" borderId="36" xfId="38" applyNumberFormat="1" applyFont="1" applyFill="1" applyBorder="1" applyAlignment="1">
      <alignment horizontal="center"/>
    </xf>
    <xf numFmtId="49" fontId="27" fillId="0" borderId="44" xfId="38" applyNumberFormat="1" applyFont="1" applyBorder="1"/>
    <xf numFmtId="49" fontId="27" fillId="0" borderId="45" xfId="38" applyNumberFormat="1" applyFont="1" applyFill="1" applyBorder="1"/>
    <xf numFmtId="49" fontId="26" fillId="33" borderId="0" xfId="38" applyNumberFormat="1" applyFont="1" applyFill="1"/>
    <xf numFmtId="49" fontId="27" fillId="33" borderId="0" xfId="38" applyNumberFormat="1" applyFont="1" applyFill="1"/>
    <xf numFmtId="49" fontId="27" fillId="33" borderId="46" xfId="38" applyNumberFormat="1" applyFont="1" applyFill="1" applyBorder="1"/>
    <xf numFmtId="49" fontId="26" fillId="33" borderId="0" xfId="38" applyNumberFormat="1" applyFont="1" applyFill="1" applyBorder="1"/>
    <xf numFmtId="49" fontId="27" fillId="0" borderId="47" xfId="38" applyNumberFormat="1" applyFont="1" applyBorder="1" applyAlignment="1">
      <alignment horizontal="center"/>
    </xf>
    <xf numFmtId="49" fontId="27" fillId="0" borderId="48" xfId="38" applyNumberFormat="1" applyFont="1" applyBorder="1" applyAlignment="1">
      <alignment horizontal="center"/>
    </xf>
    <xf numFmtId="0" fontId="27" fillId="30" borderId="49" xfId="38" applyNumberFormat="1" applyFont="1" applyFill="1" applyBorder="1"/>
    <xf numFmtId="0" fontId="27" fillId="30" borderId="49" xfId="38" applyNumberFormat="1" applyFont="1" applyFill="1" applyBorder="1" applyAlignment="1">
      <alignment horizontal="center" wrapText="1"/>
    </xf>
    <xf numFmtId="0" fontId="27" fillId="30" borderId="50" xfId="38" applyNumberFormat="1" applyFont="1" applyFill="1" applyBorder="1"/>
    <xf numFmtId="0" fontId="27" fillId="30" borderId="50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/>
    <xf numFmtId="0" fontId="27" fillId="0" borderId="51" xfId="38" applyNumberFormat="1" applyFont="1" applyFill="1" applyBorder="1" applyAlignment="1">
      <alignment horizontal="center"/>
    </xf>
    <xf numFmtId="49" fontId="27" fillId="30" borderId="52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 applyAlignment="1">
      <alignment horizontal="center"/>
    </xf>
    <xf numFmtId="49" fontId="27" fillId="0" borderId="51" xfId="38" applyNumberFormat="1" applyFont="1" applyFill="1" applyBorder="1" applyAlignment="1">
      <alignment horizontal="center"/>
    </xf>
    <xf numFmtId="187" fontId="26" fillId="0" borderId="0" xfId="38" applyNumberFormat="1" applyFont="1" applyAlignment="1"/>
    <xf numFmtId="49" fontId="27" fillId="30" borderId="54" xfId="38" applyNumberFormat="1" applyFont="1" applyFill="1" applyBorder="1" applyAlignment="1">
      <alignment horizontal="right"/>
    </xf>
    <xf numFmtId="177" fontId="27" fillId="30" borderId="54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center"/>
    </xf>
    <xf numFmtId="49" fontId="48" fillId="0" borderId="0" xfId="38" applyNumberFormat="1" applyFont="1"/>
    <xf numFmtId="49" fontId="48" fillId="0" borderId="0" xfId="38" applyNumberFormat="1" applyFont="1" applyBorder="1"/>
    <xf numFmtId="0" fontId="48" fillId="0" borderId="0" xfId="38" applyFont="1"/>
    <xf numFmtId="49" fontId="49" fillId="0" borderId="0" xfId="38" applyNumberFormat="1" applyFont="1"/>
    <xf numFmtId="177" fontId="48" fillId="0" borderId="0" xfId="38" applyNumberFormat="1" applyFont="1"/>
    <xf numFmtId="0" fontId="50" fillId="0" borderId="0" xfId="0" applyFont="1"/>
    <xf numFmtId="0" fontId="50" fillId="26" borderId="0" xfId="0" applyNumberFormat="1" applyFont="1" applyFill="1"/>
    <xf numFmtId="0" fontId="11" fillId="26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center"/>
    </xf>
    <xf numFmtId="0" fontId="51" fillId="0" borderId="0" xfId="0" applyFont="1"/>
    <xf numFmtId="0" fontId="16" fillId="0" borderId="0" xfId="0" applyFont="1"/>
    <xf numFmtId="49" fontId="11" fillId="0" borderId="17" xfId="0" applyNumberFormat="1" applyFont="1" applyFill="1" applyBorder="1" applyAlignment="1" applyProtection="1">
      <alignment horizontal="center" vertical="center"/>
    </xf>
    <xf numFmtId="188" fontId="11" fillId="0" borderId="17" xfId="0" applyNumberFormat="1" applyFont="1" applyFill="1" applyBorder="1" applyAlignment="1" applyProtection="1">
      <alignment horizontal="center" vertical="center" shrinkToFit="1"/>
    </xf>
    <xf numFmtId="188" fontId="11" fillId="0" borderId="17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/>
    </xf>
    <xf numFmtId="49" fontId="11" fillId="0" borderId="39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 shrinkToFit="1"/>
    </xf>
    <xf numFmtId="188" fontId="24" fillId="0" borderId="39" xfId="0" applyNumberFormat="1" applyFont="1" applyFill="1" applyBorder="1" applyAlignment="1" applyProtection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vertical="center"/>
    </xf>
    <xf numFmtId="0" fontId="10" fillId="0" borderId="0" xfId="0" applyFont="1" applyAlignment="1"/>
    <xf numFmtId="184" fontId="11" fillId="24" borderId="17" xfId="0" applyNumberFormat="1" applyFont="1" applyFill="1" applyBorder="1" applyAlignment="1"/>
    <xf numFmtId="184" fontId="11" fillId="0" borderId="17" xfId="0" applyNumberFormat="1" applyFont="1" applyFill="1" applyBorder="1" applyAlignment="1"/>
    <xf numFmtId="184" fontId="11" fillId="25" borderId="17" xfId="0" applyNumberFormat="1" applyFont="1" applyFill="1" applyBorder="1" applyAlignment="1"/>
    <xf numFmtId="184" fontId="11" fillId="0" borderId="17" xfId="36" applyNumberFormat="1" applyFont="1" applyFill="1" applyBorder="1" applyAlignment="1">
      <alignment horizontal="center"/>
    </xf>
    <xf numFmtId="184" fontId="11" fillId="0" borderId="17" xfId="36" applyNumberFormat="1" applyFont="1" applyBorder="1"/>
    <xf numFmtId="184" fontId="11" fillId="33" borderId="17" xfId="36" applyNumberFormat="1" applyFont="1" applyFill="1" applyBorder="1" applyAlignment="1">
      <alignment horizontal="center"/>
    </xf>
    <xf numFmtId="184" fontId="11" fillId="24" borderId="17" xfId="0" applyNumberFormat="1" applyFont="1" applyFill="1" applyBorder="1" applyAlignment="1">
      <alignment horizontal="center"/>
    </xf>
    <xf numFmtId="184" fontId="11" fillId="0" borderId="17" xfId="0" applyNumberFormat="1" applyFont="1" applyFill="1" applyBorder="1" applyAlignment="1">
      <alignment horizontal="center"/>
    </xf>
    <xf numFmtId="184" fontId="11" fillId="25" borderId="17" xfId="0" applyNumberFormat="1" applyFont="1" applyFill="1" applyBorder="1" applyAlignment="1">
      <alignment horizontal="center"/>
    </xf>
    <xf numFmtId="184" fontId="11" fillId="0" borderId="17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54" fillId="31" borderId="0" xfId="36" applyNumberFormat="1" applyFont="1" applyFill="1" applyBorder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Fill="1" applyBorder="1" applyAlignment="1">
      <alignment vertical="top" wrapText="1"/>
    </xf>
    <xf numFmtId="49" fontId="54" fillId="0" borderId="0" xfId="36" applyNumberFormat="1" applyFont="1" applyBorder="1" applyAlignment="1">
      <alignment vertical="top" wrapText="1"/>
    </xf>
    <xf numFmtId="49" fontId="57" fillId="0" borderId="0" xfId="36" applyNumberFormat="1" applyFont="1"/>
    <xf numFmtId="49" fontId="54" fillId="0" borderId="40" xfId="36" applyNumberFormat="1" applyFont="1" applyBorder="1"/>
    <xf numFmtId="49" fontId="54" fillId="0" borderId="22" xfId="36" applyNumberFormat="1" applyFont="1" applyFill="1" applyBorder="1" applyAlignment="1">
      <alignment horizontal="center"/>
    </xf>
    <xf numFmtId="49" fontId="54" fillId="0" borderId="41" xfId="36" applyNumberFormat="1" applyFont="1" applyBorder="1"/>
    <xf numFmtId="49" fontId="54" fillId="0" borderId="36" xfId="36" applyNumberFormat="1" applyFont="1" applyBorder="1"/>
    <xf numFmtId="49" fontId="54" fillId="0" borderId="10" xfId="36" applyNumberFormat="1" applyFont="1" applyBorder="1"/>
    <xf numFmtId="49" fontId="54" fillId="0" borderId="42" xfId="36" applyNumberFormat="1" applyFont="1" applyBorder="1" applyAlignment="1">
      <alignment horizontal="center"/>
    </xf>
    <xf numFmtId="0" fontId="54" fillId="0" borderId="22" xfId="36" applyNumberFormat="1" applyFont="1" applyFill="1" applyBorder="1"/>
    <xf numFmtId="49" fontId="54" fillId="0" borderId="41" xfId="36" applyNumberFormat="1" applyFont="1" applyFill="1" applyBorder="1" applyAlignment="1">
      <alignment horizontal="center"/>
    </xf>
    <xf numFmtId="49" fontId="54" fillId="0" borderId="38" xfId="36" applyNumberFormat="1" applyFont="1" applyBorder="1" applyAlignment="1">
      <alignment horizontal="center"/>
    </xf>
    <xf numFmtId="49" fontId="54" fillId="0" borderId="10" xfId="36" applyNumberFormat="1" applyFont="1" applyFill="1" applyBorder="1" applyAlignment="1">
      <alignment horizontal="center"/>
    </xf>
    <xf numFmtId="0" fontId="54" fillId="0" borderId="10" xfId="36" applyNumberFormat="1" applyFont="1" applyFill="1" applyBorder="1" applyAlignment="1">
      <alignment horizontal="center"/>
    </xf>
    <xf numFmtId="177" fontId="54" fillId="0" borderId="38" xfId="36" applyNumberFormat="1" applyFont="1" applyFill="1" applyBorder="1" applyAlignment="1">
      <alignment horizontal="center"/>
    </xf>
    <xf numFmtId="177" fontId="54" fillId="0" borderId="10" xfId="36" applyNumberFormat="1" applyFont="1" applyFill="1" applyBorder="1" applyAlignment="1">
      <alignment horizontal="center"/>
    </xf>
    <xf numFmtId="49" fontId="54" fillId="0" borderId="43" xfId="36" applyNumberFormat="1" applyFont="1" applyFill="1" applyBorder="1" applyAlignment="1">
      <alignment horizontal="center"/>
    </xf>
    <xf numFmtId="49" fontId="54" fillId="0" borderId="40" xfId="36" applyNumberFormat="1" applyFont="1" applyBorder="1" applyAlignment="1">
      <alignment horizontal="center"/>
    </xf>
    <xf numFmtId="49" fontId="54" fillId="0" borderId="42" xfId="36" applyNumberFormat="1" applyFont="1" applyFill="1" applyBorder="1" applyAlignment="1">
      <alignment horizontal="center"/>
    </xf>
    <xf numFmtId="49" fontId="54" fillId="0" borderId="38" xfId="36" applyNumberFormat="1" applyFont="1" applyFill="1" applyBorder="1" applyAlignment="1">
      <alignment horizontal="center"/>
    </xf>
    <xf numFmtId="49" fontId="54" fillId="0" borderId="36" xfId="36" applyNumberFormat="1" applyFont="1" applyBorder="1" applyAlignment="1">
      <alignment horizontal="center"/>
    </xf>
    <xf numFmtId="0" fontId="54" fillId="0" borderId="38" xfId="36" applyNumberFormat="1" applyFont="1" applyFill="1" applyBorder="1" applyAlignment="1">
      <alignment horizontal="center"/>
    </xf>
    <xf numFmtId="177" fontId="54" fillId="0" borderId="36" xfId="36" applyNumberFormat="1" applyFont="1" applyBorder="1" applyAlignment="1">
      <alignment horizontal="center"/>
    </xf>
    <xf numFmtId="49" fontId="54" fillId="0" borderId="22" xfId="36" applyNumberFormat="1" applyFont="1" applyFill="1" applyBorder="1"/>
    <xf numFmtId="49" fontId="54" fillId="0" borderId="44" xfId="36" applyNumberFormat="1" applyFont="1" applyFill="1" applyBorder="1" applyAlignment="1">
      <alignment horizontal="center"/>
    </xf>
    <xf numFmtId="49" fontId="54" fillId="0" borderId="0" xfId="36" applyNumberFormat="1" applyFont="1" applyFill="1" applyBorder="1" applyAlignment="1">
      <alignment horizontal="center"/>
    </xf>
    <xf numFmtId="49" fontId="54" fillId="0" borderId="45" xfId="36" applyNumberFormat="1" applyFont="1" applyBorder="1" applyAlignment="1">
      <alignment horizontal="center"/>
    </xf>
    <xf numFmtId="49" fontId="54" fillId="0" borderId="40" xfId="36" applyNumberFormat="1" applyFont="1" applyFill="1" applyBorder="1" applyAlignment="1">
      <alignment horizontal="center"/>
    </xf>
    <xf numFmtId="49" fontId="54" fillId="0" borderId="36" xfId="36" applyNumberFormat="1" applyFont="1" applyFill="1" applyBorder="1" applyAlignment="1">
      <alignment horizontal="center"/>
    </xf>
    <xf numFmtId="0" fontId="54" fillId="0" borderId="36" xfId="36" applyNumberFormat="1" applyFont="1" applyFill="1" applyBorder="1" applyAlignment="1">
      <alignment horizontal="center"/>
    </xf>
    <xf numFmtId="177" fontId="54" fillId="0" borderId="36" xfId="36" applyNumberFormat="1" applyFont="1" applyFill="1" applyBorder="1" applyAlignment="1">
      <alignment horizontal="center"/>
    </xf>
    <xf numFmtId="49" fontId="54" fillId="0" borderId="44" xfId="36" applyNumberFormat="1" applyFont="1" applyBorder="1"/>
    <xf numFmtId="49" fontId="54" fillId="0" borderId="45" xfId="36" applyNumberFormat="1" applyFont="1" applyFill="1" applyBorder="1"/>
    <xf numFmtId="49" fontId="57" fillId="33" borderId="0" xfId="36" applyNumberFormat="1" applyFont="1" applyFill="1"/>
    <xf numFmtId="49" fontId="54" fillId="33" borderId="0" xfId="36" applyNumberFormat="1" applyFont="1" applyFill="1"/>
    <xf numFmtId="49" fontId="54" fillId="33" borderId="46" xfId="36" applyNumberFormat="1" applyFont="1" applyFill="1" applyBorder="1"/>
    <xf numFmtId="49" fontId="54" fillId="0" borderId="47" xfId="36" applyNumberFormat="1" applyFont="1" applyBorder="1" applyAlignment="1">
      <alignment horizontal="center"/>
    </xf>
    <xf numFmtId="49" fontId="54" fillId="0" borderId="48" xfId="36" applyNumberFormat="1" applyFont="1" applyBorder="1" applyAlignment="1">
      <alignment horizontal="center"/>
    </xf>
    <xf numFmtId="49" fontId="57" fillId="0" borderId="0" xfId="36" applyNumberFormat="1" applyFont="1" applyBorder="1"/>
    <xf numFmtId="0" fontId="54" fillId="30" borderId="49" xfId="36" applyNumberFormat="1" applyFont="1" applyFill="1" applyBorder="1"/>
    <xf numFmtId="0" fontId="54" fillId="30" borderId="49" xfId="36" applyNumberFormat="1" applyFont="1" applyFill="1" applyBorder="1" applyAlignment="1">
      <alignment horizontal="center" wrapText="1"/>
    </xf>
    <xf numFmtId="0" fontId="54" fillId="30" borderId="50" xfId="36" applyNumberFormat="1" applyFont="1" applyFill="1" applyBorder="1"/>
    <xf numFmtId="0" fontId="54" fillId="30" borderId="50" xfId="36" applyNumberFormat="1" applyFont="1" applyFill="1" applyBorder="1" applyAlignment="1">
      <alignment horizontal="center"/>
    </xf>
    <xf numFmtId="177" fontId="54" fillId="0" borderId="19" xfId="36" applyNumberFormat="1" applyFont="1" applyFill="1" applyBorder="1"/>
    <xf numFmtId="0" fontId="54" fillId="0" borderId="19" xfId="36" applyNumberFormat="1" applyFont="1" applyFill="1" applyBorder="1"/>
    <xf numFmtId="0" fontId="54" fillId="0" borderId="51" xfId="36" applyNumberFormat="1" applyFont="1" applyFill="1" applyBorder="1" applyAlignment="1">
      <alignment horizontal="center"/>
    </xf>
    <xf numFmtId="49" fontId="54" fillId="30" borderId="52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center"/>
    </xf>
    <xf numFmtId="0" fontId="54" fillId="0" borderId="19" xfId="36" applyNumberFormat="1" applyFont="1" applyFill="1" applyBorder="1" applyAlignment="1">
      <alignment horizontal="center"/>
    </xf>
    <xf numFmtId="49" fontId="54" fillId="0" borderId="51" xfId="36" applyNumberFormat="1" applyFont="1" applyFill="1" applyBorder="1" applyAlignment="1">
      <alignment horizontal="center"/>
    </xf>
    <xf numFmtId="49" fontId="54" fillId="30" borderId="54" xfId="36" applyNumberFormat="1" applyFont="1" applyFill="1" applyBorder="1" applyAlignment="1">
      <alignment horizontal="right"/>
    </xf>
    <xf numFmtId="177" fontId="54" fillId="30" borderId="54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center"/>
    </xf>
    <xf numFmtId="49" fontId="53" fillId="0" borderId="17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7" xfId="36" applyNumberFormat="1" applyFont="1" applyFill="1" applyBorder="1" applyAlignment="1"/>
    <xf numFmtId="0" fontId="11" fillId="0" borderId="0" xfId="0" applyFont="1" applyAlignment="1"/>
    <xf numFmtId="184" fontId="11" fillId="0" borderId="17" xfId="36" applyNumberFormat="1" applyFont="1" applyBorder="1" applyAlignment="1"/>
    <xf numFmtId="184" fontId="11" fillId="33" borderId="17" xfId="36" applyNumberFormat="1" applyFont="1" applyFill="1" applyBorder="1" applyAlignment="1"/>
    <xf numFmtId="49" fontId="57" fillId="0" borderId="0" xfId="39" applyNumberFormat="1" applyFont="1"/>
    <xf numFmtId="177" fontId="57" fillId="0" borderId="0" xfId="39" applyNumberFormat="1" applyFont="1"/>
    <xf numFmtId="49" fontId="57" fillId="0" borderId="0" xfId="39" applyNumberFormat="1" applyFont="1" applyBorder="1"/>
    <xf numFmtId="0" fontId="54" fillId="0" borderId="19" xfId="36" applyNumberFormat="1" applyFont="1" applyFill="1" applyBorder="1" applyAlignment="1"/>
    <xf numFmtId="0" fontId="54" fillId="30" borderId="52" xfId="36" applyNumberFormat="1" applyFont="1" applyFill="1" applyBorder="1" applyAlignment="1">
      <alignment horizontal="right"/>
    </xf>
    <xf numFmtId="0" fontId="54" fillId="30" borderId="53" xfId="36" applyNumberFormat="1" applyFont="1" applyFill="1" applyBorder="1" applyAlignment="1">
      <alignment horizontal="right"/>
    </xf>
    <xf numFmtId="49" fontId="57" fillId="0" borderId="0" xfId="39" applyNumberFormat="1" applyFont="1" applyFill="1"/>
    <xf numFmtId="49" fontId="57" fillId="0" borderId="0" xfId="39" applyNumberFormat="1" applyFont="1" applyFill="1" applyBorder="1"/>
    <xf numFmtId="49" fontId="54" fillId="0" borderId="47" xfId="39" applyNumberFormat="1" applyFont="1" applyFill="1" applyBorder="1" applyAlignment="1">
      <alignment horizontal="center"/>
    </xf>
    <xf numFmtId="49" fontId="54" fillId="0" borderId="48" xfId="39" applyNumberFormat="1" applyFont="1" applyFill="1" applyBorder="1" applyAlignment="1">
      <alignment horizontal="center"/>
    </xf>
    <xf numFmtId="49" fontId="54" fillId="0" borderId="0" xfId="39" applyNumberFormat="1" applyFont="1" applyFill="1"/>
    <xf numFmtId="49" fontId="54" fillId="0" borderId="46" xfId="39" applyNumberFormat="1" applyFont="1" applyFill="1" applyBorder="1"/>
    <xf numFmtId="49" fontId="54" fillId="0" borderId="0" xfId="39" applyNumberFormat="1" applyFont="1"/>
    <xf numFmtId="0" fontId="54" fillId="0" borderId="43" xfId="39" applyNumberFormat="1" applyFont="1" applyFill="1" applyBorder="1" applyAlignment="1">
      <alignment horizontal="center"/>
    </xf>
    <xf numFmtId="49" fontId="54" fillId="0" borderId="22" xfId="39" applyNumberFormat="1" applyFont="1" applyFill="1" applyBorder="1"/>
    <xf numFmtId="0" fontId="54" fillId="0" borderId="44" xfId="39" applyNumberFormat="1" applyFont="1" applyBorder="1" applyAlignment="1">
      <alignment horizontal="center"/>
    </xf>
    <xf numFmtId="177" fontId="83" fillId="0" borderId="36" xfId="39" applyNumberFormat="1" applyFont="1" applyFill="1" applyBorder="1" applyAlignment="1">
      <alignment horizontal="center"/>
    </xf>
    <xf numFmtId="0" fontId="54" fillId="0" borderId="22" xfId="39" applyNumberFormat="1" applyFont="1" applyFill="1" applyBorder="1"/>
    <xf numFmtId="177" fontId="83" fillId="0" borderId="36" xfId="39" applyNumberFormat="1" applyFont="1" applyBorder="1" applyAlignment="1">
      <alignment horizontal="center"/>
    </xf>
    <xf numFmtId="49" fontId="54" fillId="0" borderId="38" xfId="39" applyNumberFormat="1" applyFont="1" applyFill="1" applyBorder="1" applyAlignment="1">
      <alignment horizontal="center"/>
    </xf>
    <xf numFmtId="49" fontId="54" fillId="0" borderId="36" xfId="39" applyNumberFormat="1" applyFont="1" applyBorder="1" applyAlignment="1">
      <alignment horizontal="center"/>
    </xf>
    <xf numFmtId="0" fontId="54" fillId="0" borderId="36" xfId="39" applyNumberFormat="1" applyFont="1" applyFill="1" applyBorder="1" applyAlignment="1">
      <alignment horizontal="center"/>
    </xf>
    <xf numFmtId="0" fontId="54" fillId="0" borderId="36" xfId="39" applyNumberFormat="1" applyFont="1" applyBorder="1" applyAlignment="1">
      <alignment horizontal="center"/>
    </xf>
    <xf numFmtId="49" fontId="54" fillId="0" borderId="40" xfId="39" applyNumberFormat="1" applyFont="1" applyFill="1" applyBorder="1" applyAlignment="1">
      <alignment horizontal="center"/>
    </xf>
    <xf numFmtId="49" fontId="54" fillId="0" borderId="40" xfId="39" applyNumberFormat="1" applyFont="1" applyBorder="1" applyAlignment="1">
      <alignment horizontal="center"/>
    </xf>
    <xf numFmtId="0" fontId="54" fillId="0" borderId="45" xfId="39" applyNumberFormat="1" applyFont="1" applyBorder="1" applyAlignment="1">
      <alignment horizontal="center"/>
    </xf>
    <xf numFmtId="177" fontId="83" fillId="0" borderId="10" xfId="39" applyNumberFormat="1" applyFont="1" applyFill="1" applyBorder="1" applyAlignment="1">
      <alignment horizontal="center"/>
    </xf>
    <xf numFmtId="49" fontId="54" fillId="0" borderId="0" xfId="39" applyNumberFormat="1" applyFont="1" applyFill="1" applyBorder="1" applyAlignment="1">
      <alignment horizontal="center"/>
    </xf>
    <xf numFmtId="0" fontId="54" fillId="0" borderId="10" xfId="39" applyNumberFormat="1" applyFont="1" applyFill="1" applyBorder="1" applyAlignment="1">
      <alignment horizontal="center"/>
    </xf>
    <xf numFmtId="49" fontId="54" fillId="0" borderId="41" xfId="39" applyNumberFormat="1" applyFont="1" applyFill="1" applyBorder="1" applyAlignment="1">
      <alignment horizontal="center"/>
    </xf>
    <xf numFmtId="49" fontId="54" fillId="0" borderId="10" xfId="39" applyNumberFormat="1" applyFont="1" applyFill="1" applyBorder="1" applyAlignment="1">
      <alignment horizontal="center"/>
    </xf>
    <xf numFmtId="177" fontId="83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Fill="1" applyBorder="1" applyAlignment="1">
      <alignment horizontal="center"/>
    </xf>
    <xf numFmtId="49" fontId="84" fillId="0" borderId="0" xfId="39" applyNumberFormat="1" applyFont="1"/>
    <xf numFmtId="0" fontId="83" fillId="0" borderId="38" xfId="39" applyNumberFormat="1" applyFont="1" applyFill="1" applyBorder="1" applyAlignment="1">
      <alignment horizontal="center"/>
    </xf>
    <xf numFmtId="49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Border="1" applyAlignment="1">
      <alignment horizontal="center"/>
    </xf>
    <xf numFmtId="49" fontId="54" fillId="0" borderId="0" xfId="39" applyNumberFormat="1" applyFont="1" applyBorder="1"/>
    <xf numFmtId="49" fontId="54" fillId="0" borderId="10" xfId="39" applyNumberFormat="1" applyFont="1" applyBorder="1"/>
    <xf numFmtId="49" fontId="54" fillId="0" borderId="22" xfId="39" applyNumberFormat="1" applyFont="1" applyFill="1" applyBorder="1" applyAlignment="1">
      <alignment horizontal="center"/>
    </xf>
    <xf numFmtId="49" fontId="54" fillId="0" borderId="36" xfId="39" applyNumberFormat="1" applyFont="1" applyBorder="1"/>
    <xf numFmtId="49" fontId="54" fillId="0" borderId="41" xfId="39" applyNumberFormat="1" applyFont="1" applyBorder="1"/>
    <xf numFmtId="49" fontId="54" fillId="0" borderId="40" xfId="39" applyNumberFormat="1" applyFont="1" applyBorder="1"/>
    <xf numFmtId="49" fontId="54" fillId="0" borderId="0" xfId="39" applyNumberFormat="1" applyFont="1" applyAlignment="1">
      <alignment horizontal="left"/>
    </xf>
    <xf numFmtId="49" fontId="54" fillId="0" borderId="0" xfId="39" applyNumberFormat="1" applyFont="1" applyBorder="1" applyAlignment="1">
      <alignment vertical="top" wrapText="1"/>
    </xf>
    <xf numFmtId="49" fontId="54" fillId="0" borderId="0" xfId="39" applyNumberFormat="1" applyFont="1" applyFill="1" applyBorder="1" applyAlignment="1">
      <alignment vertical="top" wrapText="1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0" xfId="39" applyNumberFormat="1" applyFont="1" applyBorder="1" applyAlignment="1">
      <alignment horizontal="center"/>
    </xf>
    <xf numFmtId="49" fontId="54" fillId="31" borderId="0" xfId="39" applyNumberFormat="1" applyFont="1" applyFill="1" applyBorder="1" applyAlignment="1">
      <alignment horizontal="center"/>
    </xf>
    <xf numFmtId="49" fontId="57" fillId="0" borderId="38" xfId="39" applyNumberFormat="1" applyFont="1" applyBorder="1"/>
    <xf numFmtId="0" fontId="55" fillId="0" borderId="0" xfId="39" applyNumberFormat="1" applyFont="1" applyBorder="1" applyAlignment="1"/>
    <xf numFmtId="49" fontId="57" fillId="0" borderId="69" xfId="39" applyNumberFormat="1" applyFont="1" applyBorder="1"/>
    <xf numFmtId="49" fontId="54" fillId="0" borderId="46" xfId="39" applyNumberFormat="1" applyFont="1" applyBorder="1" applyAlignment="1">
      <alignment vertical="top" wrapText="1"/>
    </xf>
    <xf numFmtId="49" fontId="54" fillId="0" borderId="69" xfId="39" applyNumberFormat="1" applyFont="1" applyBorder="1" applyAlignment="1">
      <alignment horizontal="left"/>
    </xf>
    <xf numFmtId="49" fontId="54" fillId="0" borderId="38" xfId="39" applyNumberFormat="1" applyFont="1" applyBorder="1"/>
    <xf numFmtId="49" fontId="54" fillId="0" borderId="69" xfId="39" applyNumberFormat="1" applyFont="1" applyBorder="1"/>
    <xf numFmtId="49" fontId="54" fillId="26" borderId="42" xfId="39" applyNumberFormat="1" applyFont="1" applyFill="1" applyBorder="1" applyAlignment="1">
      <alignment horizontal="center"/>
    </xf>
    <xf numFmtId="49" fontId="54" fillId="26" borderId="41" xfId="39" applyNumberFormat="1" applyFont="1" applyFill="1" applyBorder="1" applyAlignment="1">
      <alignment horizontal="center"/>
    </xf>
    <xf numFmtId="49" fontId="54" fillId="0" borderId="43" xfId="39" applyNumberFormat="1" applyFont="1" applyFill="1" applyBorder="1" applyAlignment="1">
      <alignment horizontal="center"/>
    </xf>
    <xf numFmtId="49" fontId="54" fillId="26" borderId="40" xfId="39" applyNumberFormat="1" applyFont="1" applyFill="1" applyBorder="1" applyAlignment="1">
      <alignment horizontal="center"/>
    </xf>
    <xf numFmtId="49" fontId="54" fillId="0" borderId="44" xfId="39" applyNumberFormat="1" applyFont="1" applyFill="1" applyBorder="1" applyAlignment="1">
      <alignment horizontal="center"/>
    </xf>
    <xf numFmtId="49" fontId="54" fillId="26" borderId="10" xfId="39" applyNumberFormat="1" applyFont="1" applyFill="1" applyBorder="1" applyAlignment="1">
      <alignment horizontal="center"/>
    </xf>
    <xf numFmtId="49" fontId="54" fillId="0" borderId="45" xfId="39" applyNumberFormat="1" applyFont="1" applyBorder="1" applyAlignment="1">
      <alignment horizontal="center"/>
    </xf>
    <xf numFmtId="0" fontId="54" fillId="0" borderId="69" xfId="39" applyNumberFormat="1" applyFont="1" applyFill="1" applyBorder="1"/>
    <xf numFmtId="49" fontId="54" fillId="0" borderId="36" xfId="39" applyNumberFormat="1" applyFont="1" applyFill="1" applyBorder="1" applyAlignment="1">
      <alignment horizontal="center"/>
    </xf>
    <xf numFmtId="49" fontId="54" fillId="0" borderId="44" xfId="39" applyNumberFormat="1" applyFont="1" applyBorder="1"/>
    <xf numFmtId="49" fontId="54" fillId="0" borderId="45" xfId="39" applyNumberFormat="1" applyFont="1" applyFill="1" applyBorder="1"/>
    <xf numFmtId="49" fontId="57" fillId="0" borderId="38" xfId="39" applyNumberFormat="1" applyFont="1" applyFill="1" applyBorder="1"/>
    <xf numFmtId="49" fontId="54" fillId="0" borderId="0" xfId="39" applyNumberFormat="1" applyFont="1" applyFill="1" applyBorder="1"/>
    <xf numFmtId="49" fontId="57" fillId="0" borderId="69" xfId="39" applyNumberFormat="1" applyFont="1" applyFill="1" applyBorder="1"/>
    <xf numFmtId="49" fontId="54" fillId="0" borderId="47" xfId="39" applyNumberFormat="1" applyFont="1" applyBorder="1" applyAlignment="1">
      <alignment horizontal="center"/>
    </xf>
    <xf numFmtId="49" fontId="54" fillId="0" borderId="48" xfId="39" applyNumberFormat="1" applyFont="1" applyBorder="1" applyAlignment="1">
      <alignment horizontal="center"/>
    </xf>
    <xf numFmtId="177" fontId="54" fillId="0" borderId="19" xfId="39" applyNumberFormat="1" applyFont="1" applyFill="1" applyBorder="1" applyAlignment="1">
      <alignment horizontal="center"/>
    </xf>
    <xf numFmtId="0" fontId="54" fillId="0" borderId="19" xfId="39" applyNumberFormat="1" applyFont="1" applyFill="1" applyBorder="1" applyAlignment="1">
      <alignment horizontal="center"/>
    </xf>
    <xf numFmtId="0" fontId="54" fillId="0" borderId="51" xfId="39" applyNumberFormat="1" applyFont="1" applyFill="1" applyBorder="1" applyAlignment="1">
      <alignment horizontal="center"/>
    </xf>
    <xf numFmtId="177" fontId="54" fillId="29" borderId="19" xfId="39" applyNumberFormat="1" applyFont="1" applyFill="1" applyBorder="1" applyAlignment="1">
      <alignment horizontal="center"/>
    </xf>
    <xf numFmtId="0" fontId="54" fillId="29" borderId="19" xfId="39" applyNumberFormat="1" applyFont="1" applyFill="1" applyBorder="1" applyAlignment="1">
      <alignment horizontal="center"/>
    </xf>
    <xf numFmtId="0" fontId="54" fillId="29" borderId="17" xfId="39" applyNumberFormat="1" applyFont="1" applyFill="1" applyBorder="1" applyAlignment="1">
      <alignment horizontal="center"/>
    </xf>
    <xf numFmtId="177" fontId="54" fillId="34" borderId="19" xfId="39" applyNumberFormat="1" applyFont="1" applyFill="1" applyBorder="1" applyAlignment="1">
      <alignment horizontal="center"/>
    </xf>
    <xf numFmtId="0" fontId="54" fillId="34" borderId="19" xfId="39" applyNumberFormat="1" applyFont="1" applyFill="1" applyBorder="1" applyAlignment="1">
      <alignment horizontal="center"/>
    </xf>
    <xf numFmtId="0" fontId="54" fillId="34" borderId="17" xfId="39" applyNumberFormat="1" applyFont="1" applyFill="1" applyBorder="1" applyAlignment="1">
      <alignment horizontal="center"/>
    </xf>
    <xf numFmtId="49" fontId="54" fillId="0" borderId="51" xfId="39" applyNumberFormat="1" applyFont="1" applyFill="1" applyBorder="1" applyAlignment="1">
      <alignment horizontal="center"/>
    </xf>
    <xf numFmtId="187" fontId="57" fillId="0" borderId="38" xfId="39" applyNumberFormat="1" applyFont="1" applyBorder="1" applyAlignment="1"/>
    <xf numFmtId="49" fontId="54" fillId="29" borderId="17" xfId="39" applyNumberFormat="1" applyFont="1" applyFill="1" applyBorder="1" applyAlignment="1">
      <alignment horizontal="center"/>
    </xf>
    <xf numFmtId="187" fontId="57" fillId="0" borderId="0" xfId="39" applyNumberFormat="1" applyFont="1" applyAlignment="1"/>
    <xf numFmtId="49" fontId="54" fillId="34" borderId="77" xfId="39" applyNumberFormat="1" applyFont="1" applyFill="1" applyBorder="1" applyAlignment="1">
      <alignment horizontal="center"/>
    </xf>
    <xf numFmtId="177" fontId="54" fillId="29" borderId="88" xfId="39" applyNumberFormat="1" applyFont="1" applyFill="1" applyBorder="1" applyAlignment="1">
      <alignment horizontal="center"/>
    </xf>
    <xf numFmtId="0" fontId="54" fillId="29" borderId="88" xfId="39" applyNumberFormat="1" applyFont="1" applyFill="1" applyBorder="1" applyAlignment="1">
      <alignment horizontal="center"/>
    </xf>
    <xf numFmtId="0" fontId="54" fillId="29" borderId="54" xfId="39" applyNumberFormat="1" applyFont="1" applyFill="1" applyBorder="1" applyAlignment="1">
      <alignment horizontal="center"/>
    </xf>
    <xf numFmtId="184" fontId="81" fillId="24" borderId="17" xfId="0" applyNumberFormat="1" applyFont="1" applyFill="1" applyBorder="1" applyAlignment="1"/>
    <xf numFmtId="184" fontId="81" fillId="25" borderId="17" xfId="0" applyNumberFormat="1" applyFont="1" applyFill="1" applyBorder="1" applyAlignment="1"/>
    <xf numFmtId="0" fontId="81" fillId="0" borderId="0" xfId="0" applyFont="1"/>
    <xf numFmtId="179" fontId="81" fillId="0" borderId="39" xfId="0" applyNumberFormat="1" applyFont="1" applyBorder="1"/>
    <xf numFmtId="179" fontId="81" fillId="0" borderId="89" xfId="0" applyNumberFormat="1" applyFont="1" applyBorder="1"/>
    <xf numFmtId="0" fontId="11" fillId="34" borderId="19" xfId="0" applyFont="1" applyFill="1" applyBorder="1"/>
    <xf numFmtId="0" fontId="81" fillId="0" borderId="89" xfId="0" applyFont="1" applyBorder="1" applyAlignment="1">
      <alignment horizontal="center"/>
    </xf>
    <xf numFmtId="0" fontId="81" fillId="34" borderId="19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81" fillId="0" borderId="90" xfId="0" applyFont="1" applyBorder="1" applyAlignment="1">
      <alignment horizontal="center"/>
    </xf>
    <xf numFmtId="179" fontId="81" fillId="0" borderId="90" xfId="0" applyNumberFormat="1" applyFont="1" applyBorder="1"/>
    <xf numFmtId="0" fontId="81" fillId="34" borderId="88" xfId="0" applyFont="1" applyFill="1" applyBorder="1" applyAlignment="1">
      <alignment horizontal="center"/>
    </xf>
    <xf numFmtId="0" fontId="11" fillId="34" borderId="88" xfId="0" applyFont="1" applyFill="1" applyBorder="1"/>
    <xf numFmtId="0" fontId="81" fillId="0" borderId="25" xfId="0" applyFont="1" applyBorder="1" applyAlignment="1">
      <alignment horizontal="center"/>
    </xf>
    <xf numFmtId="0" fontId="81" fillId="0" borderId="24" xfId="0" applyFont="1" applyBorder="1" applyAlignment="1">
      <alignment horizontal="center"/>
    </xf>
    <xf numFmtId="0" fontId="81" fillId="0" borderId="26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179" fontId="11" fillId="0" borderId="91" xfId="0" applyNumberFormat="1" applyFont="1" applyBorder="1"/>
    <xf numFmtId="0" fontId="11" fillId="34" borderId="34" xfId="0" applyFont="1" applyFill="1" applyBorder="1"/>
    <xf numFmtId="179" fontId="81" fillId="0" borderId="92" xfId="0" applyNumberFormat="1" applyFont="1" applyBorder="1"/>
    <xf numFmtId="179" fontId="81" fillId="0" borderId="91" xfId="0" applyNumberFormat="1" applyFont="1" applyBorder="1"/>
    <xf numFmtId="0" fontId="11" fillId="34" borderId="93" xfId="0" applyFont="1" applyFill="1" applyBorder="1"/>
    <xf numFmtId="0" fontId="81" fillId="0" borderId="78" xfId="0" applyFont="1" applyBorder="1" applyAlignment="1">
      <alignment horizontal="center"/>
    </xf>
    <xf numFmtId="179" fontId="81" fillId="0" borderId="41" xfId="0" applyNumberFormat="1" applyFont="1" applyBorder="1"/>
    <xf numFmtId="179" fontId="81" fillId="0" borderId="94" xfId="0" applyNumberFormat="1" applyFont="1" applyBorder="1"/>
    <xf numFmtId="0" fontId="11" fillId="34" borderId="51" xfId="0" applyFont="1" applyFill="1" applyBorder="1"/>
    <xf numFmtId="179" fontId="81" fillId="0" borderId="95" xfId="0" applyNumberFormat="1" applyFont="1" applyBorder="1"/>
    <xf numFmtId="0" fontId="11" fillId="34" borderId="43" xfId="0" applyFont="1" applyFill="1" applyBorder="1"/>
    <xf numFmtId="0" fontId="11" fillId="0" borderId="75" xfId="0" applyFont="1" applyBorder="1" applyAlignment="1">
      <alignment horizontal="center"/>
    </xf>
    <xf numFmtId="0" fontId="81" fillId="0" borderId="75" xfId="0" applyFont="1" applyBorder="1" applyAlignment="1">
      <alignment horizontal="center"/>
    </xf>
    <xf numFmtId="179" fontId="81" fillId="0" borderId="96" xfId="0" applyNumberFormat="1" applyFont="1" applyBorder="1"/>
    <xf numFmtId="179" fontId="81" fillId="0" borderId="97" xfId="0" applyNumberFormat="1" applyFont="1" applyBorder="1"/>
    <xf numFmtId="0" fontId="11" fillId="34" borderId="73" xfId="0" applyFont="1" applyFill="1" applyBorder="1"/>
    <xf numFmtId="179" fontId="81" fillId="0" borderId="98" xfId="0" applyNumberFormat="1" applyFont="1" applyBorder="1"/>
    <xf numFmtId="0" fontId="11" fillId="34" borderId="99" xfId="0" applyFont="1" applyFill="1" applyBorder="1"/>
    <xf numFmtId="0" fontId="81" fillId="34" borderId="100" xfId="0" applyFont="1" applyFill="1" applyBorder="1" applyAlignment="1">
      <alignment horizontal="center"/>
    </xf>
    <xf numFmtId="0" fontId="11" fillId="34" borderId="66" xfId="0" applyFont="1" applyFill="1" applyBorder="1"/>
    <xf numFmtId="0" fontId="11" fillId="34" borderId="101" xfId="0" applyFont="1" applyFill="1" applyBorder="1"/>
    <xf numFmtId="0" fontId="11" fillId="34" borderId="15" xfId="0" applyFont="1" applyFill="1" applyBorder="1"/>
    <xf numFmtId="0" fontId="11" fillId="34" borderId="100" xfId="0" applyFont="1" applyFill="1" applyBorder="1"/>
    <xf numFmtId="0" fontId="81" fillId="0" borderId="102" xfId="0" applyFont="1" applyBorder="1" applyAlignment="1">
      <alignment horizontal="center"/>
    </xf>
    <xf numFmtId="179" fontId="11" fillId="0" borderId="103" xfId="0" applyNumberFormat="1" applyFont="1" applyBorder="1"/>
    <xf numFmtId="179" fontId="81" fillId="0" borderId="104" xfId="0" applyNumberFormat="1" applyFont="1" applyBorder="1"/>
    <xf numFmtId="179" fontId="81" fillId="0" borderId="105" xfId="0" applyNumberFormat="1" applyFont="1" applyBorder="1"/>
    <xf numFmtId="179" fontId="81" fillId="0" borderId="102" xfId="0" applyNumberFormat="1" applyFont="1" applyBorder="1"/>
    <xf numFmtId="179" fontId="81" fillId="0" borderId="106" xfId="0" applyNumberFormat="1" applyFont="1" applyBorder="1"/>
    <xf numFmtId="0" fontId="82" fillId="0" borderId="0" xfId="0" applyFont="1" applyAlignment="1"/>
    <xf numFmtId="0" fontId="85" fillId="0" borderId="0" xfId="35" applyFont="1" applyAlignment="1">
      <alignment vertical="center"/>
    </xf>
    <xf numFmtId="0" fontId="86" fillId="0" borderId="0" xfId="35" applyFont="1" applyAlignment="1">
      <alignment vertical="center"/>
    </xf>
    <xf numFmtId="0" fontId="85" fillId="0" borderId="0" xfId="35" applyFont="1" applyFill="1" applyAlignment="1">
      <alignment vertical="center"/>
    </xf>
    <xf numFmtId="0" fontId="8" fillId="0" borderId="68" xfId="35" applyFont="1" applyFill="1" applyBorder="1" applyAlignment="1" applyProtection="1">
      <alignment vertical="center"/>
      <protection locked="0"/>
    </xf>
    <xf numFmtId="49" fontId="54" fillId="34" borderId="77" xfId="39" applyNumberFormat="1" applyFont="1" applyFill="1" applyBorder="1" applyAlignment="1">
      <alignment horizontal="center" vertical="center"/>
    </xf>
    <xf numFmtId="49" fontId="54" fillId="0" borderId="47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54" fillId="0" borderId="46" xfId="39" applyNumberFormat="1" applyFont="1" applyBorder="1" applyAlignment="1">
      <alignment horizontal="right" vertical="top"/>
    </xf>
    <xf numFmtId="49" fontId="54" fillId="0" borderId="40" xfId="39" applyNumberFormat="1" applyFont="1" applyBorder="1" applyAlignment="1">
      <alignment vertical="center"/>
    </xf>
    <xf numFmtId="49" fontId="54" fillId="0" borderId="22" xfId="39" applyNumberFormat="1" applyFont="1" applyFill="1" applyBorder="1" applyAlignment="1">
      <alignment horizontal="center" vertical="center"/>
    </xf>
    <xf numFmtId="49" fontId="54" fillId="0" borderId="41" xfId="39" applyNumberFormat="1" applyFont="1" applyBorder="1" applyAlignment="1">
      <alignment vertical="center"/>
    </xf>
    <xf numFmtId="49" fontId="54" fillId="0" borderId="36" xfId="39" applyNumberFormat="1" applyFont="1" applyBorder="1" applyAlignment="1">
      <alignment vertical="center"/>
    </xf>
    <xf numFmtId="49" fontId="54" fillId="0" borderId="10" xfId="39" applyNumberFormat="1" applyFont="1" applyBorder="1" applyAlignment="1">
      <alignment vertical="center"/>
    </xf>
    <xf numFmtId="0" fontId="54" fillId="26" borderId="42" xfId="39" applyNumberFormat="1" applyFont="1" applyFill="1" applyBorder="1" applyAlignment="1">
      <alignment horizontal="center" vertical="center"/>
    </xf>
    <xf numFmtId="0" fontId="54" fillId="0" borderId="22" xfId="39" applyNumberFormat="1" applyFont="1" applyFill="1" applyBorder="1" applyAlignment="1">
      <alignment vertical="center"/>
    </xf>
    <xf numFmtId="0" fontId="54" fillId="26" borderId="41" xfId="39" applyNumberFormat="1" applyFont="1" applyFill="1" applyBorder="1" applyAlignment="1">
      <alignment horizontal="center" vertical="center"/>
    </xf>
    <xf numFmtId="49" fontId="89" fillId="0" borderId="38" xfId="39" applyNumberFormat="1" applyFont="1" applyBorder="1" applyAlignment="1">
      <alignment horizontal="center" vertical="top"/>
    </xf>
    <xf numFmtId="49" fontId="54" fillId="0" borderId="38" xfId="39" applyNumberFormat="1" applyFont="1" applyBorder="1" applyAlignment="1">
      <alignment horizontal="center" vertical="center"/>
    </xf>
    <xf numFmtId="0" fontId="54" fillId="0" borderId="10" xfId="39" applyNumberFormat="1" applyFont="1" applyFill="1" applyBorder="1" applyAlignment="1">
      <alignment horizontal="center" vertical="center"/>
    </xf>
    <xf numFmtId="49" fontId="54" fillId="0" borderId="10" xfId="39" applyNumberFormat="1" applyFont="1" applyFill="1" applyBorder="1" applyAlignment="1">
      <alignment horizontal="center" vertical="center"/>
    </xf>
    <xf numFmtId="177" fontId="87" fillId="0" borderId="38" xfId="39" applyNumberFormat="1" applyFont="1" applyFill="1" applyBorder="1" applyAlignment="1">
      <alignment horizontal="center" vertical="center"/>
    </xf>
    <xf numFmtId="177" fontId="87" fillId="0" borderId="10" xfId="39" applyNumberFormat="1" applyFont="1" applyFill="1" applyBorder="1" applyAlignment="1">
      <alignment horizontal="center" vertical="center"/>
    </xf>
    <xf numFmtId="0" fontId="54" fillId="26" borderId="40" xfId="39" applyNumberFormat="1" applyFont="1" applyFill="1" applyBorder="1" applyAlignment="1">
      <alignment horizontal="center" vertical="center"/>
    </xf>
    <xf numFmtId="49" fontId="54" fillId="0" borderId="36" xfId="39" applyNumberFormat="1" applyFont="1" applyBorder="1" applyAlignment="1">
      <alignment horizontal="center" vertical="center"/>
    </xf>
    <xf numFmtId="0" fontId="54" fillId="0" borderId="38" xfId="39" applyNumberFormat="1" applyFont="1" applyFill="1" applyBorder="1" applyAlignment="1">
      <alignment horizontal="center" vertical="center"/>
    </xf>
    <xf numFmtId="49" fontId="54" fillId="0" borderId="38" xfId="39" applyNumberFormat="1" applyFont="1" applyFill="1" applyBorder="1" applyAlignment="1">
      <alignment horizontal="center" vertical="center"/>
    </xf>
    <xf numFmtId="177" fontId="87" fillId="0" borderId="36" xfId="39" applyNumberFormat="1" applyFont="1" applyBorder="1" applyAlignment="1">
      <alignment horizontal="center" vertical="center"/>
    </xf>
    <xf numFmtId="49" fontId="54" fillId="0" borderId="22" xfId="39" applyNumberFormat="1" applyFont="1" applyFill="1" applyBorder="1" applyAlignment="1">
      <alignment vertical="center"/>
    </xf>
    <xf numFmtId="49" fontId="89" fillId="0" borderId="45" xfId="39" applyNumberFormat="1" applyFont="1" applyBorder="1" applyAlignment="1">
      <alignment horizontal="center" vertical="top"/>
    </xf>
    <xf numFmtId="0" fontId="54" fillId="26" borderId="10" xfId="39" applyNumberFormat="1" applyFont="1" applyFill="1" applyBorder="1" applyAlignment="1">
      <alignment horizontal="center" vertical="center"/>
    </xf>
    <xf numFmtId="49" fontId="54" fillId="0" borderId="0" xfId="39" applyNumberFormat="1" applyFont="1" applyFill="1" applyBorder="1" applyAlignment="1">
      <alignment horizontal="center" vertical="center"/>
    </xf>
    <xf numFmtId="0" fontId="54" fillId="0" borderId="69" xfId="39" applyNumberFormat="1" applyFont="1" applyFill="1" applyBorder="1" applyAlignment="1">
      <alignment vertical="center"/>
    </xf>
    <xf numFmtId="0" fontId="54" fillId="0" borderId="36" xfId="39" applyNumberFormat="1" applyFont="1" applyFill="1" applyBorder="1" applyAlignment="1">
      <alignment horizontal="center" vertical="center"/>
    </xf>
    <xf numFmtId="177" fontId="87" fillId="0" borderId="36" xfId="39" applyNumberFormat="1" applyFont="1" applyFill="1" applyBorder="1" applyAlignment="1">
      <alignment horizontal="center" vertical="center"/>
    </xf>
    <xf numFmtId="0" fontId="54" fillId="0" borderId="19" xfId="39" applyNumberFormat="1" applyFont="1" applyFill="1" applyBorder="1" applyAlignment="1">
      <alignment horizontal="center" vertical="center"/>
    </xf>
    <xf numFmtId="0" fontId="54" fillId="0" borderId="51" xfId="39" applyNumberFormat="1" applyFont="1" applyFill="1" applyBorder="1" applyAlignment="1">
      <alignment horizontal="center" vertical="center"/>
    </xf>
    <xf numFmtId="0" fontId="54" fillId="29" borderId="19" xfId="39" applyNumberFormat="1" applyFont="1" applyFill="1" applyBorder="1" applyAlignment="1">
      <alignment horizontal="center" vertical="center"/>
    </xf>
    <xf numFmtId="0" fontId="54" fillId="29" borderId="17" xfId="39" applyNumberFormat="1" applyFont="1" applyFill="1" applyBorder="1" applyAlignment="1">
      <alignment horizontal="center" vertical="center"/>
    </xf>
    <xf numFmtId="0" fontId="54" fillId="34" borderId="19" xfId="39" applyNumberFormat="1" applyFont="1" applyFill="1" applyBorder="1" applyAlignment="1">
      <alignment horizontal="center" vertical="center"/>
    </xf>
    <xf numFmtId="0" fontId="54" fillId="34" borderId="17" xfId="39" applyNumberFormat="1" applyFont="1" applyFill="1" applyBorder="1" applyAlignment="1">
      <alignment horizontal="center" vertical="center"/>
    </xf>
    <xf numFmtId="49" fontId="54" fillId="0" borderId="51" xfId="39" applyNumberFormat="1" applyFont="1" applyFill="1" applyBorder="1" applyAlignment="1">
      <alignment horizontal="center" vertical="center"/>
    </xf>
    <xf numFmtId="49" fontId="54" fillId="29" borderId="17" xfId="39" applyNumberFormat="1" applyFont="1" applyFill="1" applyBorder="1" applyAlignment="1">
      <alignment horizontal="center" vertical="center"/>
    </xf>
    <xf numFmtId="0" fontId="54" fillId="29" borderId="88" xfId="39" applyNumberFormat="1" applyFont="1" applyFill="1" applyBorder="1" applyAlignment="1">
      <alignment horizontal="center" vertical="center"/>
    </xf>
    <xf numFmtId="0" fontId="54" fillId="29" borderId="54" xfId="39" applyNumberFormat="1" applyFont="1" applyFill="1" applyBorder="1" applyAlignment="1">
      <alignment horizontal="center" vertical="center"/>
    </xf>
    <xf numFmtId="49" fontId="54" fillId="38" borderId="0" xfId="39" applyNumberFormat="1" applyFont="1" applyFill="1" applyBorder="1" applyAlignment="1">
      <alignment horizontal="center"/>
    </xf>
    <xf numFmtId="49" fontId="87" fillId="0" borderId="46" xfId="39" applyNumberFormat="1" applyFont="1" applyBorder="1" applyAlignment="1">
      <alignment horizontal="center" vertical="top"/>
    </xf>
    <xf numFmtId="49" fontId="54" fillId="0" borderId="22" xfId="39" applyNumberFormat="1" applyFont="1" applyBorder="1"/>
    <xf numFmtId="187" fontId="57" fillId="0" borderId="38" xfId="39" applyNumberFormat="1" applyFont="1" applyFill="1" applyBorder="1" applyAlignment="1"/>
    <xf numFmtId="187" fontId="57" fillId="0" borderId="0" xfId="39" applyNumberFormat="1" applyFont="1" applyFill="1" applyAlignment="1"/>
    <xf numFmtId="184" fontId="11" fillId="0" borderId="0" xfId="0" applyNumberFormat="1" applyFont="1" applyAlignment="1"/>
    <xf numFmtId="0" fontId="7" fillId="0" borderId="59" xfId="35" applyFont="1" applyFill="1" applyBorder="1" applyAlignment="1" applyProtection="1">
      <alignment horizontal="center" vertical="center"/>
      <protection locked="0"/>
    </xf>
    <xf numFmtId="0" fontId="7" fillId="0" borderId="77" xfId="35" applyFont="1" applyFill="1" applyBorder="1" applyAlignment="1" applyProtection="1">
      <alignment horizontal="center" vertical="center"/>
      <protection locked="0"/>
    </xf>
    <xf numFmtId="0" fontId="7" fillId="0" borderId="61" xfId="35" applyFont="1" applyFill="1" applyBorder="1" applyAlignment="1">
      <alignment horizontal="center" vertical="center"/>
    </xf>
    <xf numFmtId="0" fontId="7" fillId="0" borderId="78" xfId="35" applyFont="1" applyFill="1" applyBorder="1" applyAlignment="1">
      <alignment horizontal="center" vertical="center"/>
    </xf>
    <xf numFmtId="0" fontId="7" fillId="0" borderId="122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 applyProtection="1">
      <alignment horizontal="center" vertical="center"/>
      <protection locked="0"/>
    </xf>
    <xf numFmtId="0" fontId="8" fillId="0" borderId="120" xfId="35" applyFont="1" applyFill="1" applyBorder="1" applyAlignment="1" applyProtection="1">
      <alignment vertical="center"/>
      <protection locked="0"/>
    </xf>
    <xf numFmtId="0" fontId="7" fillId="0" borderId="121" xfId="35" applyFont="1" applyFill="1" applyBorder="1" applyAlignment="1" applyProtection="1">
      <alignment vertical="center"/>
      <protection locked="0"/>
    </xf>
    <xf numFmtId="0" fontId="8" fillId="0" borderId="59" xfId="35" applyFont="1" applyFill="1" applyBorder="1" applyAlignment="1" applyProtection="1">
      <alignment horizontal="center" vertical="center"/>
      <protection locked="0"/>
    </xf>
    <xf numFmtId="0" fontId="8" fillId="0" borderId="77" xfId="35" applyFont="1" applyFill="1" applyBorder="1" applyAlignment="1" applyProtection="1">
      <alignment horizontal="center" vertical="center"/>
      <protection locked="0"/>
    </xf>
    <xf numFmtId="0" fontId="8" fillId="0" borderId="110" xfId="35" applyFont="1" applyBorder="1" applyAlignment="1">
      <alignment horizontal="center" vertical="center"/>
    </xf>
    <xf numFmtId="0" fontId="8" fillId="0" borderId="109" xfId="35" applyFont="1" applyBorder="1" applyAlignment="1">
      <alignment horizontal="center" vertical="center"/>
    </xf>
    <xf numFmtId="0" fontId="8" fillId="0" borderId="107" xfId="35" applyFont="1" applyBorder="1" applyAlignment="1">
      <alignment horizontal="center" vertical="center"/>
    </xf>
    <xf numFmtId="0" fontId="8" fillId="0" borderId="39" xfId="35" applyFont="1" applyBorder="1" applyAlignment="1">
      <alignment horizontal="center" vertical="center" wrapText="1"/>
    </xf>
    <xf numFmtId="0" fontId="8" fillId="0" borderId="100" xfId="35" applyFont="1" applyBorder="1" applyAlignment="1">
      <alignment horizontal="center" vertical="center" wrapText="1"/>
    </xf>
    <xf numFmtId="0" fontId="8" fillId="0" borderId="76" xfId="35" applyFont="1" applyBorder="1" applyAlignment="1">
      <alignment horizontal="center" vertical="center"/>
    </xf>
    <xf numFmtId="0" fontId="8" fillId="0" borderId="119" xfId="35" applyFont="1" applyBorder="1" applyAlignment="1">
      <alignment horizontal="center" vertical="center"/>
    </xf>
    <xf numFmtId="0" fontId="1" fillId="0" borderId="0" xfId="35" applyFont="1" applyBorder="1" applyAlignment="1">
      <alignment horizontal="center"/>
    </xf>
    <xf numFmtId="0" fontId="8" fillId="0" borderId="118" xfId="35" applyFont="1" applyBorder="1" applyAlignment="1">
      <alignment horizontal="center" vertical="center"/>
    </xf>
    <xf numFmtId="0" fontId="8" fillId="0" borderId="22" xfId="35" applyFont="1" applyBorder="1" applyAlignment="1">
      <alignment horizontal="center" vertical="center"/>
    </xf>
    <xf numFmtId="0" fontId="8" fillId="0" borderId="117" xfId="35" applyFont="1" applyBorder="1" applyAlignment="1">
      <alignment horizontal="center" vertical="center"/>
    </xf>
    <xf numFmtId="0" fontId="10" fillId="0" borderId="112" xfId="35" applyFont="1" applyBorder="1" applyAlignment="1">
      <alignment horizontal="center" vertical="center"/>
    </xf>
    <xf numFmtId="0" fontId="10" fillId="0" borderId="113" xfId="35" applyFont="1" applyBorder="1" applyAlignment="1">
      <alignment horizontal="center" vertical="center"/>
    </xf>
    <xf numFmtId="0" fontId="10" fillId="0" borderId="114" xfId="35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82" fontId="6" fillId="0" borderId="17" xfId="35" applyNumberFormat="1" applyFont="1" applyBorder="1" applyAlignment="1">
      <alignment horizontal="center" vertical="center"/>
    </xf>
    <xf numFmtId="182" fontId="6" fillId="0" borderId="39" xfId="35" applyNumberFormat="1" applyFont="1" applyBorder="1" applyAlignment="1">
      <alignment horizontal="center" vertical="center"/>
    </xf>
    <xf numFmtId="0" fontId="5" fillId="0" borderId="17" xfId="35" applyFont="1" applyBorder="1" applyAlignment="1">
      <alignment horizontal="center" vertical="center"/>
    </xf>
    <xf numFmtId="0" fontId="5" fillId="0" borderId="39" xfId="35" applyFont="1" applyBorder="1" applyAlignment="1">
      <alignment horizontal="center" vertical="center"/>
    </xf>
    <xf numFmtId="0" fontId="7" fillId="0" borderId="17" xfId="35" applyFont="1" applyBorder="1" applyAlignment="1">
      <alignment horizontal="center" vertical="center"/>
    </xf>
    <xf numFmtId="0" fontId="7" fillId="0" borderId="39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13" xfId="35" applyFont="1" applyBorder="1" applyAlignment="1">
      <alignment horizontal="center" vertical="center"/>
    </xf>
    <xf numFmtId="0" fontId="9" fillId="0" borderId="115" xfId="35" applyFont="1" applyBorder="1" applyAlignment="1">
      <alignment horizontal="center" vertical="center"/>
    </xf>
    <xf numFmtId="0" fontId="8" fillId="0" borderId="116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6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0" fillId="0" borderId="109" xfId="35" applyFont="1" applyBorder="1" applyAlignment="1">
      <alignment horizontal="center" vertical="center"/>
    </xf>
    <xf numFmtId="0" fontId="10" fillId="0" borderId="110" xfId="35" applyFont="1" applyBorder="1" applyAlignment="1">
      <alignment horizontal="center" vertical="center"/>
    </xf>
    <xf numFmtId="0" fontId="10" fillId="0" borderId="111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182" fontId="11" fillId="0" borderId="31" xfId="0" applyNumberFormat="1" applyFont="1" applyBorder="1" applyAlignment="1">
      <alignment horizontal="center" vertical="center"/>
    </xf>
    <xf numFmtId="182" fontId="11" fillId="0" borderId="77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40" fillId="26" borderId="0" xfId="35" applyFont="1" applyFill="1" applyAlignment="1">
      <alignment horizontal="center" vertical="center" wrapText="1"/>
    </xf>
    <xf numFmtId="0" fontId="40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81" fillId="0" borderId="40" xfId="0" applyFont="1" applyBorder="1" applyAlignment="1">
      <alignment horizontal="center" vertical="center"/>
    </xf>
    <xf numFmtId="0" fontId="81" fillId="0" borderId="36" xfId="0" applyFont="1" applyBorder="1" applyAlignment="1">
      <alignment horizontal="center" vertical="center"/>
    </xf>
    <xf numFmtId="0" fontId="81" fillId="0" borderId="45" xfId="0" applyFont="1" applyBorder="1" applyAlignment="1">
      <alignment horizontal="center" vertical="center"/>
    </xf>
    <xf numFmtId="0" fontId="81" fillId="0" borderId="127" xfId="0" applyFont="1" applyBorder="1" applyAlignment="1">
      <alignment horizontal="center" vertical="center"/>
    </xf>
    <xf numFmtId="0" fontId="81" fillId="0" borderId="41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83" xfId="0" applyFont="1" applyBorder="1" applyAlignment="1">
      <alignment horizontal="center" vertical="center"/>
    </xf>
    <xf numFmtId="0" fontId="81" fillId="0" borderId="15" xfId="0" applyFont="1" applyBorder="1" applyAlignment="1">
      <alignment horizontal="center" vertical="center"/>
    </xf>
    <xf numFmtId="0" fontId="81" fillId="0" borderId="125" xfId="0" applyFont="1" applyBorder="1" applyAlignment="1">
      <alignment vertical="center" wrapText="1"/>
    </xf>
    <xf numFmtId="0" fontId="81" fillId="0" borderId="18" xfId="0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0" fontId="81" fillId="0" borderId="105" xfId="0" applyFont="1" applyBorder="1" applyAlignment="1">
      <alignment horizontal="center" vertical="center" textRotation="255" wrapText="1"/>
    </xf>
    <xf numFmtId="0" fontId="81" fillId="0" borderId="10" xfId="0" applyFont="1" applyBorder="1" applyAlignment="1">
      <alignment horizontal="center" vertical="center" textRotation="255" wrapText="1"/>
    </xf>
    <xf numFmtId="0" fontId="81" fillId="0" borderId="15" xfId="0" applyFont="1" applyBorder="1" applyAlignment="1">
      <alignment horizontal="center" vertical="center" textRotation="255" wrapText="1"/>
    </xf>
    <xf numFmtId="0" fontId="81" fillId="0" borderId="128" xfId="0" applyFont="1" applyBorder="1" applyAlignment="1">
      <alignment horizontal="center" vertical="center" wrapText="1"/>
    </xf>
    <xf numFmtId="0" fontId="81" fillId="0" borderId="17" xfId="0" applyFont="1" applyBorder="1" applyAlignment="1">
      <alignment horizontal="center" vertical="center"/>
    </xf>
    <xf numFmtId="0" fontId="11" fillId="0" borderId="123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81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100" xfId="0" applyFont="1" applyBorder="1" applyAlignment="1">
      <alignment horizontal="center" vertical="center"/>
    </xf>
    <xf numFmtId="0" fontId="81" fillId="0" borderId="129" xfId="0" applyFont="1" applyBorder="1" applyAlignment="1">
      <alignment horizontal="center" vertical="center" wrapText="1"/>
    </xf>
    <xf numFmtId="0" fontId="81" fillId="0" borderId="105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0" fontId="81" fillId="0" borderId="46" xfId="0" applyFont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81" fillId="0" borderId="11" xfId="0" applyFont="1" applyBorder="1" applyAlignment="1">
      <alignment vertical="center"/>
    </xf>
    <xf numFmtId="0" fontId="11" fillId="0" borderId="124" xfId="0" applyFont="1" applyBorder="1" applyAlignment="1">
      <alignment vertical="center"/>
    </xf>
    <xf numFmtId="0" fontId="81" fillId="0" borderId="62" xfId="0" applyFont="1" applyBorder="1" applyAlignment="1">
      <alignment horizontal="center"/>
    </xf>
    <xf numFmtId="0" fontId="81" fillId="0" borderId="85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81" fillId="0" borderId="123" xfId="0" applyFont="1" applyBorder="1" applyAlignment="1">
      <alignment vertical="center" wrapText="1"/>
    </xf>
    <xf numFmtId="49" fontId="54" fillId="29" borderId="150" xfId="39" applyNumberFormat="1" applyFont="1" applyFill="1" applyBorder="1" applyAlignment="1">
      <alignment horizontal="center" vertical="center"/>
    </xf>
    <xf numFmtId="49" fontId="54" fillId="29" borderId="151" xfId="39" applyNumberFormat="1" applyFont="1" applyFill="1" applyBorder="1" applyAlignment="1">
      <alignment horizontal="center" vertical="center"/>
    </xf>
    <xf numFmtId="49" fontId="54" fillId="29" borderId="152" xfId="39" applyNumberFormat="1" applyFont="1" applyFill="1" applyBorder="1" applyAlignment="1">
      <alignment horizontal="center" vertical="center"/>
    </xf>
    <xf numFmtId="0" fontId="54" fillId="29" borderId="134" xfId="39" applyFont="1" applyFill="1" applyBorder="1" applyAlignment="1">
      <alignment horizontal="center" vertical="center"/>
    </xf>
    <xf numFmtId="0" fontId="54" fillId="29" borderId="161" xfId="39" applyFont="1" applyFill="1" applyBorder="1" applyAlignment="1">
      <alignment horizontal="center" vertical="center"/>
    </xf>
    <xf numFmtId="0" fontId="54" fillId="29" borderId="135" xfId="39" applyFont="1" applyFill="1" applyBorder="1" applyAlignment="1">
      <alignment horizontal="center" vertical="center"/>
    </xf>
    <xf numFmtId="49" fontId="57" fillId="0" borderId="44" xfId="39" applyNumberFormat="1" applyFont="1" applyBorder="1" applyAlignment="1">
      <alignment horizontal="center"/>
    </xf>
    <xf numFmtId="49" fontId="57" fillId="0" borderId="46" xfId="39" applyNumberFormat="1" applyFont="1" applyBorder="1" applyAlignment="1">
      <alignment horizontal="center"/>
    </xf>
    <xf numFmtId="49" fontId="57" fillId="0" borderId="155" xfId="39" applyNumberFormat="1" applyFont="1" applyBorder="1" applyAlignment="1">
      <alignment horizontal="center"/>
    </xf>
    <xf numFmtId="49" fontId="54" fillId="34" borderId="35" xfId="39" applyNumberFormat="1" applyFont="1" applyFill="1" applyBorder="1" applyAlignment="1">
      <alignment horizontal="center" vertical="center"/>
    </xf>
    <xf numFmtId="49" fontId="54" fillId="34" borderId="32" xfId="39" applyNumberFormat="1" applyFont="1" applyFill="1" applyBorder="1" applyAlignment="1">
      <alignment horizontal="center" vertical="center"/>
    </xf>
    <xf numFmtId="49" fontId="54" fillId="34" borderId="77" xfId="39" applyNumberFormat="1" applyFont="1" applyFill="1" applyBorder="1" applyAlignment="1">
      <alignment horizontal="center" vertical="center"/>
    </xf>
    <xf numFmtId="49" fontId="54" fillId="34" borderId="31" xfId="39" applyNumberFormat="1" applyFont="1" applyFill="1" applyBorder="1" applyAlignment="1">
      <alignment horizontal="center" vertical="center"/>
    </xf>
    <xf numFmtId="49" fontId="54" fillId="34" borderId="67" xfId="39" applyNumberFormat="1" applyFont="1" applyFill="1" applyBorder="1" applyAlignment="1">
      <alignment horizontal="center" vertical="center"/>
    </xf>
    <xf numFmtId="49" fontId="54" fillId="0" borderId="35" xfId="39" applyNumberFormat="1" applyFont="1" applyFill="1" applyBorder="1" applyAlignment="1">
      <alignment horizontal="center" vertical="center"/>
    </xf>
    <xf numFmtId="49" fontId="54" fillId="0" borderId="32" xfId="39" applyNumberFormat="1" applyFont="1" applyFill="1" applyBorder="1" applyAlignment="1">
      <alignment horizontal="center" vertical="center"/>
    </xf>
    <xf numFmtId="49" fontId="54" fillId="0" borderId="77" xfId="39" applyNumberFormat="1" applyFont="1" applyFill="1" applyBorder="1" applyAlignment="1">
      <alignment horizontal="center" vertical="center"/>
    </xf>
    <xf numFmtId="49" fontId="54" fillId="0" borderId="31" xfId="39" applyNumberFormat="1" applyFont="1" applyFill="1" applyBorder="1" applyAlignment="1">
      <alignment horizontal="center" vertical="center"/>
    </xf>
    <xf numFmtId="49" fontId="54" fillId="0" borderId="67" xfId="39" applyNumberFormat="1" applyFont="1" applyFill="1" applyBorder="1" applyAlignment="1">
      <alignment horizontal="center" vertical="center"/>
    </xf>
    <xf numFmtId="49" fontId="54" fillId="34" borderId="145" xfId="39" applyNumberFormat="1" applyFont="1" applyFill="1" applyBorder="1" applyAlignment="1">
      <alignment horizontal="center" vertical="center"/>
    </xf>
    <xf numFmtId="49" fontId="54" fillId="34" borderId="146" xfId="39" applyNumberFormat="1" applyFont="1" applyFill="1" applyBorder="1" applyAlignment="1">
      <alignment horizontal="center" vertical="center"/>
    </xf>
    <xf numFmtId="49" fontId="54" fillId="34" borderId="147" xfId="39" applyNumberFormat="1" applyFont="1" applyFill="1" applyBorder="1" applyAlignment="1">
      <alignment horizontal="center" vertical="center"/>
    </xf>
    <xf numFmtId="0" fontId="54" fillId="34" borderId="31" xfId="39" applyFont="1" applyFill="1" applyBorder="1" applyAlignment="1">
      <alignment horizontal="center" vertical="center"/>
    </xf>
    <xf numFmtId="0" fontId="54" fillId="34" borderId="32" xfId="39" applyFont="1" applyFill="1" applyBorder="1" applyAlignment="1">
      <alignment horizontal="center" vertical="center"/>
    </xf>
    <xf numFmtId="0" fontId="54" fillId="34" borderId="67" xfId="39" applyFont="1" applyFill="1" applyBorder="1" applyAlignment="1">
      <alignment horizontal="center" vertical="center"/>
    </xf>
    <xf numFmtId="49" fontId="54" fillId="29" borderId="35" xfId="39" applyNumberFormat="1" applyFont="1" applyFill="1" applyBorder="1" applyAlignment="1">
      <alignment horizontal="center" vertical="center"/>
    </xf>
    <xf numFmtId="49" fontId="54" fillId="29" borderId="32" xfId="39" applyNumberFormat="1" applyFont="1" applyFill="1" applyBorder="1" applyAlignment="1">
      <alignment horizontal="center" vertical="center"/>
    </xf>
    <xf numFmtId="49" fontId="54" fillId="29" borderId="77" xfId="39" applyNumberFormat="1" applyFont="1" applyFill="1" applyBorder="1" applyAlignment="1">
      <alignment horizontal="center" vertical="center"/>
    </xf>
    <xf numFmtId="49" fontId="54" fillId="29" borderId="31" xfId="39" applyNumberFormat="1" applyFont="1" applyFill="1" applyBorder="1" applyAlignment="1">
      <alignment horizontal="center" vertical="center"/>
    </xf>
    <xf numFmtId="49" fontId="54" fillId="29" borderId="67" xfId="39" applyNumberFormat="1" applyFont="1" applyFill="1" applyBorder="1" applyAlignment="1">
      <alignment horizontal="center" vertical="center"/>
    </xf>
    <xf numFmtId="49" fontId="54" fillId="0" borderId="137" xfId="39" applyNumberFormat="1" applyFont="1" applyBorder="1" applyAlignment="1">
      <alignment horizontal="center"/>
    </xf>
    <xf numFmtId="49" fontId="54" fillId="0" borderId="138" xfId="39" applyNumberFormat="1" applyFont="1" applyBorder="1" applyAlignment="1">
      <alignment horizontal="center"/>
    </xf>
    <xf numFmtId="49" fontId="54" fillId="0" borderId="47" xfId="39" applyNumberFormat="1" applyFont="1" applyBorder="1" applyAlignment="1">
      <alignment horizontal="center"/>
    </xf>
    <xf numFmtId="49" fontId="54" fillId="0" borderId="139" xfId="39" applyNumberFormat="1" applyFont="1" applyBorder="1" applyAlignment="1">
      <alignment horizontal="center"/>
    </xf>
    <xf numFmtId="49" fontId="54" fillId="0" borderId="140" xfId="39" applyNumberFormat="1" applyFont="1" applyBorder="1" applyAlignment="1">
      <alignment horizontal="center"/>
    </xf>
    <xf numFmtId="49" fontId="54" fillId="0" borderId="141" xfId="39" applyNumberFormat="1" applyFont="1" applyFill="1" applyBorder="1" applyAlignment="1">
      <alignment horizontal="center" vertical="center"/>
    </xf>
    <xf numFmtId="49" fontId="54" fillId="0" borderId="142" xfId="39" applyNumberFormat="1" applyFont="1" applyFill="1" applyBorder="1" applyAlignment="1">
      <alignment horizontal="center" vertical="center"/>
    </xf>
    <xf numFmtId="49" fontId="54" fillId="0" borderId="121" xfId="39" applyNumberFormat="1" applyFont="1" applyFill="1" applyBorder="1" applyAlignment="1">
      <alignment horizontal="center" vertical="center"/>
    </xf>
    <xf numFmtId="0" fontId="54" fillId="0" borderId="143" xfId="39" applyFont="1" applyFill="1" applyBorder="1" applyAlignment="1">
      <alignment horizontal="center" vertical="center"/>
    </xf>
    <xf numFmtId="0" fontId="54" fillId="0" borderId="142" xfId="39" applyFont="1" applyFill="1" applyBorder="1" applyAlignment="1">
      <alignment horizontal="center" vertical="center"/>
    </xf>
    <xf numFmtId="0" fontId="54" fillId="0" borderId="144" xfId="39" applyFont="1" applyFill="1" applyBorder="1" applyAlignment="1">
      <alignment horizontal="center" vertical="center"/>
    </xf>
    <xf numFmtId="49" fontId="54" fillId="29" borderId="145" xfId="39" applyNumberFormat="1" applyFont="1" applyFill="1" applyBorder="1" applyAlignment="1">
      <alignment horizontal="center" vertical="center"/>
    </xf>
    <xf numFmtId="49" fontId="54" fillId="29" borderId="146" xfId="39" applyNumberFormat="1" applyFont="1" applyFill="1" applyBorder="1" applyAlignment="1">
      <alignment horizontal="center" vertical="center"/>
    </xf>
    <xf numFmtId="49" fontId="54" fillId="29" borderId="147" xfId="39" applyNumberFormat="1" applyFont="1" applyFill="1" applyBorder="1" applyAlignment="1">
      <alignment horizontal="center" vertical="center"/>
    </xf>
    <xf numFmtId="0" fontId="54" fillId="29" borderId="31" xfId="39" applyFont="1" applyFill="1" applyBorder="1" applyAlignment="1">
      <alignment horizontal="center" vertical="center"/>
    </xf>
    <xf numFmtId="0" fontId="54" fillId="29" borderId="32" xfId="39" applyFont="1" applyFill="1" applyBorder="1" applyAlignment="1">
      <alignment horizontal="center" vertical="center"/>
    </xf>
    <xf numFmtId="0" fontId="54" fillId="29" borderId="67" xfId="39" applyFont="1" applyFill="1" applyBorder="1" applyAlignment="1">
      <alignment horizontal="center" vertical="center"/>
    </xf>
    <xf numFmtId="0" fontId="54" fillId="31" borderId="134" xfId="36" applyNumberFormat="1" applyFont="1" applyFill="1" applyBorder="1" applyAlignment="1">
      <alignment horizontal="center" vertical="center"/>
    </xf>
    <xf numFmtId="0" fontId="54" fillId="31" borderId="55" xfId="36" applyNumberFormat="1" applyFont="1" applyFill="1" applyBorder="1" applyAlignment="1">
      <alignment horizontal="center" vertical="center"/>
    </xf>
    <xf numFmtId="0" fontId="54" fillId="0" borderId="134" xfId="36" applyNumberFormat="1" applyFont="1" applyFill="1" applyBorder="1" applyAlignment="1">
      <alignment horizontal="center" vertical="center"/>
    </xf>
    <xf numFmtId="0" fontId="54" fillId="0" borderId="55" xfId="36" applyNumberFormat="1" applyFont="1" applyFill="1" applyBorder="1" applyAlignment="1">
      <alignment horizontal="center" vertical="center"/>
    </xf>
    <xf numFmtId="0" fontId="54" fillId="0" borderId="135" xfId="36" applyNumberFormat="1" applyFont="1" applyFill="1" applyBorder="1" applyAlignment="1">
      <alignment horizontal="center" vertical="center"/>
    </xf>
    <xf numFmtId="0" fontId="54" fillId="31" borderId="31" xfId="36" applyNumberFormat="1" applyFont="1" applyFill="1" applyBorder="1" applyAlignment="1">
      <alignment horizontal="center" vertical="center"/>
    </xf>
    <xf numFmtId="0" fontId="54" fillId="31" borderId="77" xfId="36" applyNumberFormat="1" applyFont="1" applyFill="1" applyBorder="1" applyAlignment="1">
      <alignment horizontal="center" vertical="center"/>
    </xf>
    <xf numFmtId="0" fontId="54" fillId="31" borderId="67" xfId="36" applyNumberFormat="1" applyFont="1" applyFill="1" applyBorder="1" applyAlignment="1">
      <alignment horizontal="center" vertical="center"/>
    </xf>
    <xf numFmtId="0" fontId="56" fillId="0" borderId="134" xfId="36" applyNumberFormat="1" applyFont="1" applyFill="1" applyBorder="1" applyAlignment="1">
      <alignment horizontal="center" vertical="center"/>
    </xf>
    <xf numFmtId="0" fontId="56" fillId="0" borderId="55" xfId="36" applyNumberFormat="1" applyFont="1" applyFill="1" applyBorder="1" applyAlignment="1">
      <alignment horizontal="center" vertical="center"/>
    </xf>
    <xf numFmtId="0" fontId="56" fillId="35" borderId="134" xfId="36" applyNumberFormat="1" applyFont="1" applyFill="1" applyBorder="1" applyAlignment="1">
      <alignment horizontal="center" vertical="center"/>
    </xf>
    <xf numFmtId="0" fontId="56" fillId="35" borderId="55" xfId="36" applyNumberFormat="1" applyFont="1" applyFill="1" applyBorder="1" applyAlignment="1">
      <alignment horizontal="center" vertical="center"/>
    </xf>
    <xf numFmtId="0" fontId="54" fillId="33" borderId="31" xfId="36" applyNumberFormat="1" applyFont="1" applyFill="1" applyBorder="1" applyAlignment="1">
      <alignment horizontal="center" vertical="center"/>
    </xf>
    <xf numFmtId="0" fontId="54" fillId="37" borderId="67" xfId="36" applyNumberFormat="1" applyFont="1" applyFill="1" applyBorder="1" applyAlignment="1">
      <alignment horizontal="center" vertical="center"/>
    </xf>
    <xf numFmtId="0" fontId="54" fillId="0" borderId="31" xfId="36" applyNumberFormat="1" applyFont="1" applyFill="1" applyBorder="1" applyAlignment="1">
      <alignment horizontal="center" vertical="center"/>
    </xf>
    <xf numFmtId="0" fontId="54" fillId="0" borderId="77" xfId="36" applyNumberFormat="1" applyFont="1" applyFill="1" applyBorder="1" applyAlignment="1">
      <alignment horizontal="center" vertical="center"/>
    </xf>
    <xf numFmtId="0" fontId="54" fillId="33" borderId="77" xfId="36" applyNumberFormat="1" applyFont="1" applyFill="1" applyBorder="1" applyAlignment="1">
      <alignment horizontal="center" vertical="center"/>
    </xf>
    <xf numFmtId="0" fontId="54" fillId="0" borderId="92" xfId="36" applyNumberFormat="1" applyFont="1" applyFill="1" applyBorder="1" applyAlignment="1">
      <alignment horizontal="center" vertical="center"/>
    </xf>
    <xf numFmtId="0" fontId="54" fillId="0" borderId="95" xfId="36" applyNumberFormat="1" applyFont="1" applyFill="1" applyBorder="1" applyAlignment="1">
      <alignment horizontal="center" vertical="center"/>
    </xf>
    <xf numFmtId="0" fontId="54" fillId="31" borderId="92" xfId="36" applyNumberFormat="1" applyFont="1" applyFill="1" applyBorder="1" applyAlignment="1">
      <alignment horizontal="center" vertical="center"/>
    </xf>
    <xf numFmtId="0" fontId="54" fillId="31" borderId="136" xfId="36" applyNumberFormat="1" applyFont="1" applyFill="1" applyBorder="1" applyAlignment="1">
      <alignment horizontal="center" vertical="center"/>
    </xf>
    <xf numFmtId="0" fontId="54" fillId="33" borderId="133" xfId="36" applyNumberFormat="1" applyFont="1" applyFill="1" applyBorder="1" applyAlignment="1">
      <alignment horizontal="center" vertical="center"/>
    </xf>
    <xf numFmtId="0" fontId="54" fillId="33" borderId="115" xfId="36" applyNumberFormat="1" applyFont="1" applyFill="1" applyBorder="1" applyAlignment="1">
      <alignment horizontal="center" vertical="center"/>
    </xf>
    <xf numFmtId="0" fontId="54" fillId="31" borderId="133" xfId="36" applyNumberFormat="1" applyFont="1" applyFill="1" applyBorder="1" applyAlignment="1">
      <alignment horizontal="center" vertical="center"/>
    </xf>
    <xf numFmtId="0" fontId="54" fillId="31" borderId="114" xfId="36" applyNumberFormat="1" applyFont="1" applyFill="1" applyBorder="1" applyAlignment="1">
      <alignment horizontal="center" vertical="center"/>
    </xf>
    <xf numFmtId="0" fontId="56" fillId="36" borderId="31" xfId="36" applyNumberFormat="1" applyFont="1" applyFill="1" applyBorder="1" applyAlignment="1">
      <alignment horizontal="center" vertical="center"/>
    </xf>
    <xf numFmtId="0" fontId="56" fillId="36" borderId="77" xfId="36" applyNumberFormat="1" applyFont="1" applyFill="1" applyBorder="1" applyAlignment="1">
      <alignment horizontal="center" vertical="center"/>
    </xf>
    <xf numFmtId="0" fontId="54" fillId="37" borderId="31" xfId="36" applyNumberFormat="1" applyFont="1" applyFill="1" applyBorder="1" applyAlignment="1">
      <alignment horizontal="center" vertical="center"/>
    </xf>
    <xf numFmtId="0" fontId="54" fillId="37" borderId="77" xfId="36" applyNumberFormat="1" applyFont="1" applyFill="1" applyBorder="1" applyAlignment="1">
      <alignment horizontal="center" vertical="center"/>
    </xf>
    <xf numFmtId="0" fontId="54" fillId="37" borderId="92" xfId="36" applyNumberFormat="1" applyFont="1" applyFill="1" applyBorder="1" applyAlignment="1">
      <alignment horizontal="center" vertical="center"/>
    </xf>
    <xf numFmtId="0" fontId="54" fillId="37" borderId="136" xfId="36" applyNumberFormat="1" applyFont="1" applyFill="1" applyBorder="1" applyAlignment="1">
      <alignment horizontal="center" vertical="center"/>
    </xf>
    <xf numFmtId="0" fontId="54" fillId="33" borderId="113" xfId="36" applyNumberFormat="1" applyFont="1" applyFill="1" applyBorder="1" applyAlignment="1">
      <alignment horizontal="center" vertical="center"/>
    </xf>
    <xf numFmtId="0" fontId="54" fillId="0" borderId="133" xfId="36" applyNumberFormat="1" applyFont="1" applyFill="1" applyBorder="1" applyAlignment="1">
      <alignment horizontal="center" vertical="center"/>
    </xf>
    <xf numFmtId="0" fontId="54" fillId="0" borderId="115" xfId="36" applyNumberFormat="1" applyFont="1" applyFill="1" applyBorder="1" applyAlignment="1">
      <alignment horizontal="center" vertical="center"/>
    </xf>
    <xf numFmtId="0" fontId="54" fillId="0" borderId="67" xfId="36" applyNumberFormat="1" applyFont="1" applyFill="1" applyBorder="1" applyAlignment="1">
      <alignment horizontal="center" vertical="center"/>
    </xf>
    <xf numFmtId="0" fontId="54" fillId="33" borderId="134" xfId="36" applyNumberFormat="1" applyFont="1" applyFill="1" applyBorder="1" applyAlignment="1">
      <alignment horizontal="center" vertical="center"/>
    </xf>
    <xf numFmtId="0" fontId="54" fillId="33" borderId="55" xfId="36" applyNumberFormat="1" applyFont="1" applyFill="1" applyBorder="1" applyAlignment="1">
      <alignment horizontal="center" vertical="center"/>
    </xf>
    <xf numFmtId="0" fontId="56" fillId="35" borderId="133" xfId="36" applyNumberFormat="1" applyFont="1" applyFill="1" applyBorder="1" applyAlignment="1">
      <alignment horizontal="center" vertical="center"/>
    </xf>
    <xf numFmtId="0" fontId="56" fillId="35" borderId="115" xfId="36" applyNumberFormat="1" applyFont="1" applyFill="1" applyBorder="1" applyAlignment="1">
      <alignment horizontal="center" vertical="center"/>
    </xf>
    <xf numFmtId="0" fontId="54" fillId="0" borderId="134" xfId="39" applyNumberFormat="1" applyFont="1" applyFill="1" applyBorder="1" applyAlignment="1">
      <alignment horizontal="center" vertical="center"/>
    </xf>
    <xf numFmtId="0" fontId="54" fillId="0" borderId="55" xfId="39" applyNumberFormat="1" applyFont="1" applyFill="1" applyBorder="1" applyAlignment="1">
      <alignment horizontal="center" vertical="center"/>
    </xf>
    <xf numFmtId="0" fontId="54" fillId="0" borderId="135" xfId="39" applyNumberFormat="1" applyFont="1" applyFill="1" applyBorder="1" applyAlignment="1">
      <alignment horizontal="center" vertical="center"/>
    </xf>
    <xf numFmtId="0" fontId="54" fillId="0" borderId="32" xfId="36" applyNumberFormat="1" applyFont="1" applyFill="1" applyBorder="1" applyAlignment="1">
      <alignment horizontal="center" vertical="center"/>
    </xf>
    <xf numFmtId="0" fontId="54" fillId="33" borderId="106" xfId="36" applyNumberFormat="1" applyFont="1" applyFill="1" applyBorder="1" applyAlignment="1">
      <alignment horizontal="center" vertical="center"/>
    </xf>
    <xf numFmtId="0" fontId="54" fillId="33" borderId="127" xfId="36" applyNumberFormat="1" applyFont="1" applyFill="1" applyBorder="1" applyAlignment="1">
      <alignment horizontal="center" vertical="center"/>
    </xf>
    <xf numFmtId="0" fontId="56" fillId="0" borderId="31" xfId="36" applyNumberFormat="1" applyFont="1" applyFill="1" applyBorder="1" applyAlignment="1">
      <alignment horizontal="center" vertical="center"/>
    </xf>
    <xf numFmtId="0" fontId="56" fillId="0" borderId="77" xfId="36" applyNumberFormat="1" applyFont="1" applyFill="1" applyBorder="1" applyAlignment="1">
      <alignment horizontal="center" vertical="center"/>
    </xf>
    <xf numFmtId="0" fontId="54" fillId="31" borderId="32" xfId="36" applyNumberFormat="1" applyFont="1" applyFill="1" applyBorder="1" applyAlignment="1">
      <alignment horizontal="center" vertical="center"/>
    </xf>
    <xf numFmtId="0" fontId="54" fillId="31" borderId="17" xfId="36" applyNumberFormat="1" applyFont="1" applyFill="1" applyBorder="1" applyAlignment="1">
      <alignment horizontal="center" vertical="center"/>
    </xf>
    <xf numFmtId="0" fontId="54" fillId="31" borderId="18" xfId="36" applyNumberFormat="1" applyFont="1" applyFill="1" applyBorder="1" applyAlignment="1">
      <alignment horizontal="center" vertical="center"/>
    </xf>
    <xf numFmtId="49" fontId="54" fillId="0" borderId="134" xfId="39" applyNumberFormat="1" applyFont="1" applyBorder="1" applyAlignment="1">
      <alignment horizontal="center" vertical="center"/>
    </xf>
    <xf numFmtId="49" fontId="54" fillId="0" borderId="55" xfId="39" applyNumberFormat="1" applyFont="1" applyBorder="1" applyAlignment="1">
      <alignment horizontal="center" vertical="center"/>
    </xf>
    <xf numFmtId="49" fontId="54" fillId="0" borderId="135" xfId="39" applyNumberFormat="1" applyFont="1" applyBorder="1" applyAlignment="1">
      <alignment horizontal="center" vertical="center"/>
    </xf>
    <xf numFmtId="49" fontId="54" fillId="0" borderId="133" xfId="39" applyNumberFormat="1" applyFont="1" applyBorder="1" applyAlignment="1">
      <alignment horizontal="center" vertical="center"/>
    </xf>
    <xf numFmtId="49" fontId="54" fillId="0" borderId="11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 vertical="center"/>
    </xf>
    <xf numFmtId="0" fontId="54" fillId="0" borderId="0" xfId="39" applyNumberFormat="1" applyFont="1" applyAlignment="1">
      <alignment horizontal="center" vertical="center"/>
    </xf>
    <xf numFmtId="49" fontId="54" fillId="0" borderId="0" xfId="39" applyNumberFormat="1" applyFont="1" applyBorder="1" applyAlignment="1">
      <alignment horizontal="center"/>
    </xf>
    <xf numFmtId="49" fontId="56" fillId="35" borderId="46" xfId="39" applyNumberFormat="1" applyFont="1" applyFill="1" applyBorder="1" applyAlignment="1">
      <alignment horizontal="center" vertic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26" borderId="46" xfId="39" applyNumberFormat="1" applyFont="1" applyFill="1" applyBorder="1" applyAlignment="1">
      <alignment horizontal="center" vertical="top" wrapText="1"/>
    </xf>
    <xf numFmtId="49" fontId="54" fillId="0" borderId="0" xfId="39" applyNumberFormat="1" applyFont="1" applyBorder="1" applyAlignment="1">
      <alignment vertical="top" wrapText="1"/>
    </xf>
    <xf numFmtId="49" fontId="87" fillId="0" borderId="46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79" fillId="0" borderId="131" xfId="39" applyNumberFormat="1" applyFont="1" applyBorder="1" applyAlignment="1">
      <alignment horizontal="center" vertical="center"/>
    </xf>
    <xf numFmtId="0" fontId="79" fillId="0" borderId="130" xfId="39" applyNumberFormat="1" applyFont="1" applyBorder="1" applyAlignment="1">
      <alignment horizontal="center" vertical="center"/>
    </xf>
    <xf numFmtId="0" fontId="79" fillId="0" borderId="28" xfId="39" applyNumberFormat="1" applyFont="1" applyBorder="1" applyAlignment="1">
      <alignment horizontal="center" vertical="center"/>
    </xf>
    <xf numFmtId="0" fontId="79" fillId="0" borderId="17" xfId="39" applyNumberFormat="1" applyFont="1" applyBorder="1" applyAlignment="1">
      <alignment horizontal="center" vertical="center"/>
    </xf>
    <xf numFmtId="0" fontId="79" fillId="0" borderId="132" xfId="39" applyNumberFormat="1" applyFont="1" applyBorder="1" applyAlignment="1">
      <alignment horizontal="center" vertical="center"/>
    </xf>
    <xf numFmtId="0" fontId="79" fillId="0" borderId="54" xfId="39" applyNumberFormat="1" applyFont="1" applyBorder="1" applyAlignment="1">
      <alignment horizontal="center" vertical="center"/>
    </xf>
    <xf numFmtId="49" fontId="11" fillId="0" borderId="130" xfId="39" applyNumberFormat="1" applyFont="1" applyBorder="1" applyAlignment="1">
      <alignment horizontal="center" vertical="center"/>
    </xf>
    <xf numFmtId="49" fontId="54" fillId="0" borderId="130" xfId="39" applyNumberFormat="1" applyFont="1" applyBorder="1" applyAlignment="1">
      <alignment horizontal="center" vertical="center"/>
    </xf>
    <xf numFmtId="49" fontId="54" fillId="0" borderId="125" xfId="39" applyNumberFormat="1" applyFont="1" applyBorder="1" applyAlignment="1">
      <alignment horizontal="center" vertical="center"/>
    </xf>
    <xf numFmtId="49" fontId="57" fillId="0" borderId="17" xfId="39" applyNumberFormat="1" applyFont="1" applyBorder="1" applyAlignment="1">
      <alignment horizontal="center"/>
    </xf>
    <xf numFmtId="49" fontId="57" fillId="0" borderId="54" xfId="39" applyNumberFormat="1" applyFont="1" applyBorder="1" applyAlignment="1">
      <alignment horizontal="center"/>
    </xf>
    <xf numFmtId="49" fontId="57" fillId="0" borderId="18" xfId="39" applyNumberFormat="1" applyFont="1" applyBorder="1" applyAlignment="1">
      <alignment horizontal="center"/>
    </xf>
    <xf numFmtId="49" fontId="57" fillId="0" borderId="87" xfId="39" applyNumberFormat="1" applyFont="1" applyBorder="1" applyAlignment="1">
      <alignment horizontal="center"/>
    </xf>
    <xf numFmtId="0" fontId="54" fillId="38" borderId="134" xfId="54" applyNumberFormat="1" applyFont="1" applyFill="1" applyBorder="1" applyAlignment="1">
      <alignment horizontal="center" vertical="center"/>
    </xf>
    <xf numFmtId="0" fontId="54" fillId="38" borderId="55" xfId="54" applyNumberFormat="1" applyFont="1" applyFill="1" applyBorder="1" applyAlignment="1">
      <alignment horizontal="center" vertical="center"/>
    </xf>
    <xf numFmtId="0" fontId="54" fillId="0" borderId="134" xfId="54" applyNumberFormat="1" applyFont="1" applyFill="1" applyBorder="1" applyAlignment="1">
      <alignment horizontal="center" vertical="center"/>
    </xf>
    <xf numFmtId="0" fontId="54" fillId="0" borderId="55" xfId="54" applyNumberFormat="1" applyFont="1" applyFill="1" applyBorder="1" applyAlignment="1">
      <alignment horizontal="center" vertical="center"/>
    </xf>
    <xf numFmtId="0" fontId="54" fillId="0" borderId="135" xfId="54" applyNumberFormat="1" applyFont="1" applyFill="1" applyBorder="1" applyAlignment="1">
      <alignment horizontal="center" vertical="center"/>
    </xf>
    <xf numFmtId="0" fontId="54" fillId="40" borderId="31" xfId="54" applyNumberFormat="1" applyFont="1" applyFill="1" applyBorder="1" applyAlignment="1">
      <alignment horizontal="center" vertical="center"/>
    </xf>
    <xf numFmtId="0" fontId="54" fillId="40" borderId="77" xfId="54" applyNumberFormat="1" applyFont="1" applyFill="1" applyBorder="1" applyAlignment="1">
      <alignment horizontal="center" vertical="center"/>
    </xf>
    <xf numFmtId="0" fontId="54" fillId="38" borderId="31" xfId="54" applyNumberFormat="1" applyFont="1" applyFill="1" applyBorder="1" applyAlignment="1">
      <alignment horizontal="center" vertical="center"/>
    </xf>
    <xf numFmtId="0" fontId="54" fillId="38" borderId="67" xfId="54" applyNumberFormat="1" applyFont="1" applyFill="1" applyBorder="1" applyAlignment="1">
      <alignment horizontal="center" vertical="center"/>
    </xf>
    <xf numFmtId="0" fontId="56" fillId="0" borderId="134" xfId="54" applyNumberFormat="1" applyFont="1" applyFill="1" applyBorder="1" applyAlignment="1">
      <alignment horizontal="center" vertical="center"/>
    </xf>
    <xf numFmtId="0" fontId="56" fillId="0" borderId="55" xfId="54" applyNumberFormat="1" applyFont="1" applyFill="1" applyBorder="1" applyAlignment="1">
      <alignment horizontal="center" vertical="center"/>
    </xf>
    <xf numFmtId="0" fontId="56" fillId="35" borderId="134" xfId="54" applyNumberFormat="1" applyFont="1" applyFill="1" applyBorder="1" applyAlignment="1">
      <alignment horizontal="center" vertical="center"/>
    </xf>
    <xf numFmtId="0" fontId="56" fillId="35" borderId="55" xfId="54" applyNumberFormat="1" applyFont="1" applyFill="1" applyBorder="1" applyAlignment="1">
      <alignment horizontal="center" vertical="center"/>
    </xf>
    <xf numFmtId="0" fontId="54" fillId="33" borderId="31" xfId="54" applyNumberFormat="1" applyFont="1" applyFill="1" applyBorder="1" applyAlignment="1">
      <alignment horizontal="center" vertical="center"/>
    </xf>
    <xf numFmtId="0" fontId="54" fillId="37" borderId="67" xfId="54" applyNumberFormat="1" applyFont="1" applyFill="1" applyBorder="1" applyAlignment="1">
      <alignment horizontal="center" vertical="center"/>
    </xf>
    <xf numFmtId="0" fontId="54" fillId="38" borderId="77" xfId="54" applyNumberFormat="1" applyFont="1" applyFill="1" applyBorder="1" applyAlignment="1">
      <alignment horizontal="center" vertical="center"/>
    </xf>
    <xf numFmtId="0" fontId="54" fillId="0" borderId="31" xfId="54" applyNumberFormat="1" applyFont="1" applyFill="1" applyBorder="1" applyAlignment="1">
      <alignment horizontal="center" vertical="center"/>
    </xf>
    <xf numFmtId="0" fontId="54" fillId="0" borderId="77" xfId="54" applyNumberFormat="1" applyFont="1" applyFill="1" applyBorder="1" applyAlignment="1">
      <alignment horizontal="center" vertical="center"/>
    </xf>
    <xf numFmtId="0" fontId="54" fillId="33" borderId="77" xfId="54" applyNumberFormat="1" applyFont="1" applyFill="1" applyBorder="1" applyAlignment="1">
      <alignment horizontal="center" vertical="center"/>
    </xf>
    <xf numFmtId="0" fontId="54" fillId="0" borderId="92" xfId="54" applyNumberFormat="1" applyFont="1" applyFill="1" applyBorder="1" applyAlignment="1">
      <alignment horizontal="center" vertical="center"/>
    </xf>
    <xf numFmtId="0" fontId="54" fillId="0" borderId="95" xfId="54" applyNumberFormat="1" applyFont="1" applyFill="1" applyBorder="1" applyAlignment="1">
      <alignment horizontal="center" vertical="center"/>
    </xf>
    <xf numFmtId="0" fontId="54" fillId="38" borderId="92" xfId="54" applyNumberFormat="1" applyFont="1" applyFill="1" applyBorder="1" applyAlignment="1">
      <alignment horizontal="center" vertical="center"/>
    </xf>
    <xf numFmtId="0" fontId="54" fillId="38" borderId="136" xfId="54" applyNumberFormat="1" applyFont="1" applyFill="1" applyBorder="1" applyAlignment="1">
      <alignment horizontal="center" vertical="center"/>
    </xf>
    <xf numFmtId="0" fontId="54" fillId="33" borderId="133" xfId="54" applyNumberFormat="1" applyFont="1" applyFill="1" applyBorder="1" applyAlignment="1">
      <alignment horizontal="center" vertical="center"/>
    </xf>
    <xf numFmtId="0" fontId="54" fillId="33" borderId="115" xfId="54" applyNumberFormat="1" applyFont="1" applyFill="1" applyBorder="1" applyAlignment="1">
      <alignment horizontal="center" vertical="center"/>
    </xf>
    <xf numFmtId="0" fontId="54" fillId="38" borderId="133" xfId="54" applyNumberFormat="1" applyFont="1" applyFill="1" applyBorder="1" applyAlignment="1">
      <alignment horizontal="center" vertical="center"/>
    </xf>
    <xf numFmtId="0" fontId="54" fillId="38" borderId="114" xfId="54" applyNumberFormat="1" applyFont="1" applyFill="1" applyBorder="1" applyAlignment="1">
      <alignment horizontal="center" vertical="center"/>
    </xf>
    <xf numFmtId="0" fontId="56" fillId="36" borderId="31" xfId="54" applyNumberFormat="1" applyFont="1" applyFill="1" applyBorder="1" applyAlignment="1">
      <alignment horizontal="center" vertical="center"/>
    </xf>
    <xf numFmtId="0" fontId="56" fillId="36" borderId="77" xfId="54" applyNumberFormat="1" applyFont="1" applyFill="1" applyBorder="1" applyAlignment="1">
      <alignment horizontal="center" vertical="center"/>
    </xf>
    <xf numFmtId="0" fontId="54" fillId="0" borderId="136" xfId="54" applyNumberFormat="1" applyFont="1" applyFill="1" applyBorder="1" applyAlignment="1">
      <alignment horizontal="center" vertical="center"/>
    </xf>
    <xf numFmtId="0" fontId="54" fillId="33" borderId="113" xfId="54" applyNumberFormat="1" applyFont="1" applyFill="1" applyBorder="1" applyAlignment="1">
      <alignment horizontal="center" vertical="center"/>
    </xf>
    <xf numFmtId="0" fontId="54" fillId="0" borderId="133" xfId="54" applyNumberFormat="1" applyFont="1" applyFill="1" applyBorder="1" applyAlignment="1">
      <alignment horizontal="center" vertical="center"/>
    </xf>
    <xf numFmtId="0" fontId="54" fillId="0" borderId="115" xfId="54" applyNumberFormat="1" applyFont="1" applyFill="1" applyBorder="1" applyAlignment="1">
      <alignment horizontal="center" vertical="center"/>
    </xf>
    <xf numFmtId="0" fontId="54" fillId="0" borderId="67" xfId="54" applyNumberFormat="1" applyFont="1" applyFill="1" applyBorder="1" applyAlignment="1">
      <alignment horizontal="center" vertical="center"/>
    </xf>
    <xf numFmtId="0" fontId="54" fillId="33" borderId="134" xfId="54" applyNumberFormat="1" applyFont="1" applyFill="1" applyBorder="1" applyAlignment="1">
      <alignment horizontal="center" vertical="center"/>
    </xf>
    <xf numFmtId="0" fontId="54" fillId="33" borderId="55" xfId="54" applyNumberFormat="1" applyFont="1" applyFill="1" applyBorder="1" applyAlignment="1">
      <alignment horizontal="center" vertical="center"/>
    </xf>
    <xf numFmtId="0" fontId="54" fillId="40" borderId="133" xfId="54" applyNumberFormat="1" applyFont="1" applyFill="1" applyBorder="1" applyAlignment="1">
      <alignment horizontal="center" vertical="center"/>
    </xf>
    <xf numFmtId="0" fontId="54" fillId="40" borderId="114" xfId="54" applyNumberFormat="1" applyFont="1" applyFill="1" applyBorder="1" applyAlignment="1">
      <alignment horizontal="center" vertical="center"/>
    </xf>
    <xf numFmtId="0" fontId="56" fillId="35" borderId="133" xfId="54" applyNumberFormat="1" applyFont="1" applyFill="1" applyBorder="1" applyAlignment="1">
      <alignment horizontal="center" vertical="center"/>
    </xf>
    <xf numFmtId="0" fontId="56" fillId="35" borderId="115" xfId="54" applyNumberFormat="1" applyFont="1" applyFill="1" applyBorder="1" applyAlignment="1">
      <alignment horizontal="center" vertical="center"/>
    </xf>
    <xf numFmtId="0" fontId="54" fillId="0" borderId="32" xfId="54" applyNumberFormat="1" applyFont="1" applyFill="1" applyBorder="1" applyAlignment="1">
      <alignment horizontal="center" vertical="center"/>
    </xf>
    <xf numFmtId="0" fontId="54" fillId="39" borderId="31" xfId="54" applyNumberFormat="1" applyFont="1" applyFill="1" applyBorder="1" applyAlignment="1">
      <alignment horizontal="center" vertical="center"/>
    </xf>
    <xf numFmtId="0" fontId="54" fillId="39" borderId="77" xfId="54" applyNumberFormat="1" applyFont="1" applyFill="1" applyBorder="1" applyAlignment="1">
      <alignment horizontal="center" vertical="center"/>
    </xf>
    <xf numFmtId="0" fontId="54" fillId="33" borderId="106" xfId="54" applyNumberFormat="1" applyFont="1" applyFill="1" applyBorder="1" applyAlignment="1">
      <alignment horizontal="center" vertical="center"/>
    </xf>
    <xf numFmtId="0" fontId="54" fillId="33" borderId="127" xfId="54" applyNumberFormat="1" applyFont="1" applyFill="1" applyBorder="1" applyAlignment="1">
      <alignment horizontal="center" vertical="center"/>
    </xf>
    <xf numFmtId="0" fontId="56" fillId="0" borderId="31" xfId="54" applyNumberFormat="1" applyFont="1" applyFill="1" applyBorder="1" applyAlignment="1">
      <alignment horizontal="center" vertical="center"/>
    </xf>
    <xf numFmtId="0" fontId="56" fillId="0" borderId="77" xfId="54" applyNumberFormat="1" applyFont="1" applyFill="1" applyBorder="1" applyAlignment="1">
      <alignment horizontal="center" vertical="center"/>
    </xf>
    <xf numFmtId="0" fontId="54" fillId="38" borderId="32" xfId="54" applyNumberFormat="1" applyFont="1" applyFill="1" applyBorder="1" applyAlignment="1">
      <alignment horizontal="center" vertical="center"/>
    </xf>
    <xf numFmtId="0" fontId="54" fillId="38" borderId="17" xfId="54" applyNumberFormat="1" applyFont="1" applyFill="1" applyBorder="1" applyAlignment="1">
      <alignment horizontal="center" vertical="center"/>
    </xf>
    <xf numFmtId="0" fontId="54" fillId="38" borderId="18" xfId="54" applyNumberFormat="1" applyFont="1" applyFill="1" applyBorder="1" applyAlignment="1">
      <alignment horizontal="center" vertical="center"/>
    </xf>
    <xf numFmtId="49" fontId="54" fillId="39" borderId="46" xfId="39" applyNumberFormat="1" applyFont="1" applyFill="1" applyBorder="1" applyAlignment="1">
      <alignment horizontal="center" vertical="top" wrapText="1"/>
    </xf>
    <xf numFmtId="49" fontId="54" fillId="40" borderId="46" xfId="39" applyNumberFormat="1" applyFont="1" applyFill="1" applyBorder="1" applyAlignment="1">
      <alignment horizontal="center" vertical="top" wrapText="1"/>
    </xf>
    <xf numFmtId="49" fontId="54" fillId="0" borderId="46" xfId="39" applyNumberFormat="1" applyFont="1" applyBorder="1" applyAlignment="1">
      <alignment horizontal="center" vertical="top" wrapText="1"/>
    </xf>
    <xf numFmtId="0" fontId="54" fillId="29" borderId="153" xfId="39" applyFont="1" applyFill="1" applyBorder="1" applyAlignment="1">
      <alignment horizontal="center"/>
    </xf>
    <xf numFmtId="0" fontId="54" fillId="29" borderId="151" xfId="39" applyFont="1" applyFill="1" applyBorder="1" applyAlignment="1">
      <alignment horizontal="center"/>
    </xf>
    <xf numFmtId="0" fontId="54" fillId="29" borderId="154" xfId="39" applyFont="1" applyFill="1" applyBorder="1" applyAlignment="1">
      <alignment horizontal="center"/>
    </xf>
    <xf numFmtId="49" fontId="54" fillId="34" borderId="31" xfId="39" applyNumberFormat="1" applyFont="1" applyFill="1" applyBorder="1" applyAlignment="1">
      <alignment horizontal="center"/>
    </xf>
    <xf numFmtId="49" fontId="54" fillId="34" borderId="32" xfId="39" applyNumberFormat="1" applyFont="1" applyFill="1" applyBorder="1" applyAlignment="1">
      <alignment horizontal="center"/>
    </xf>
    <xf numFmtId="49" fontId="54" fillId="34" borderId="67" xfId="39" applyNumberFormat="1" applyFont="1" applyFill="1" applyBorder="1" applyAlignment="1">
      <alignment horizontal="center"/>
    </xf>
    <xf numFmtId="49" fontId="54" fillId="0" borderId="31" xfId="39" applyNumberFormat="1" applyFont="1" applyFill="1" applyBorder="1" applyAlignment="1">
      <alignment horizontal="center"/>
    </xf>
    <xf numFmtId="49" fontId="54" fillId="0" borderId="32" xfId="39" applyNumberFormat="1" applyFont="1" applyFill="1" applyBorder="1" applyAlignment="1">
      <alignment horizontal="center"/>
    </xf>
    <xf numFmtId="49" fontId="54" fillId="0" borderId="67" xfId="39" applyNumberFormat="1" applyFont="1" applyFill="1" applyBorder="1" applyAlignment="1">
      <alignment horizontal="center"/>
    </xf>
    <xf numFmtId="0" fontId="54" fillId="34" borderId="148" xfId="39" applyFont="1" applyFill="1" applyBorder="1" applyAlignment="1">
      <alignment horizontal="center"/>
    </xf>
    <xf numFmtId="0" fontId="54" fillId="34" borderId="146" xfId="39" applyFont="1" applyFill="1" applyBorder="1" applyAlignment="1">
      <alignment horizontal="center"/>
    </xf>
    <xf numFmtId="0" fontId="54" fillId="34" borderId="149" xfId="39" applyFont="1" applyFill="1" applyBorder="1" applyAlignment="1">
      <alignment horizontal="center"/>
    </xf>
    <xf numFmtId="49" fontId="54" fillId="29" borderId="31" xfId="39" applyNumberFormat="1" applyFont="1" applyFill="1" applyBorder="1" applyAlignment="1">
      <alignment horizontal="center"/>
    </xf>
    <xf numFmtId="49" fontId="54" fillId="29" borderId="32" xfId="39" applyNumberFormat="1" applyFont="1" applyFill="1" applyBorder="1" applyAlignment="1">
      <alignment horizontal="center"/>
    </xf>
    <xf numFmtId="49" fontId="54" fillId="29" borderId="67" xfId="39" applyNumberFormat="1" applyFont="1" applyFill="1" applyBorder="1" applyAlignment="1">
      <alignment horizontal="center"/>
    </xf>
    <xf numFmtId="0" fontId="11" fillId="0" borderId="138" xfId="39" applyFont="1" applyBorder="1"/>
    <xf numFmtId="0" fontId="11" fillId="0" borderId="140" xfId="39" applyFont="1" applyBorder="1"/>
    <xf numFmtId="0" fontId="54" fillId="0" borderId="143" xfId="39" applyFont="1" applyFill="1" applyBorder="1" applyAlignment="1">
      <alignment horizontal="center"/>
    </xf>
    <xf numFmtId="0" fontId="54" fillId="0" borderId="142" xfId="39" applyFont="1" applyFill="1" applyBorder="1" applyAlignment="1">
      <alignment horizontal="center"/>
    </xf>
    <xf numFmtId="0" fontId="54" fillId="0" borderId="144" xfId="39" applyFont="1" applyFill="1" applyBorder="1" applyAlignment="1">
      <alignment horizontal="center"/>
    </xf>
    <xf numFmtId="0" fontId="54" fillId="29" borderId="148" xfId="39" applyFont="1" applyFill="1" applyBorder="1" applyAlignment="1">
      <alignment horizontal="center"/>
    </xf>
    <xf numFmtId="0" fontId="54" fillId="29" borderId="146" xfId="39" applyFont="1" applyFill="1" applyBorder="1" applyAlignment="1">
      <alignment horizontal="center"/>
    </xf>
    <xf numFmtId="0" fontId="54" fillId="29" borderId="149" xfId="39" applyFont="1" applyFill="1" applyBorder="1" applyAlignment="1">
      <alignment horizontal="center"/>
    </xf>
    <xf numFmtId="0" fontId="56" fillId="0" borderId="134" xfId="36" applyNumberFormat="1" applyFont="1" applyFill="1" applyBorder="1" applyAlignment="1">
      <alignment horizontal="center"/>
    </xf>
    <xf numFmtId="0" fontId="56" fillId="0" borderId="55" xfId="36" applyNumberFormat="1" applyFont="1" applyFill="1" applyBorder="1" applyAlignment="1">
      <alignment horizontal="center"/>
    </xf>
    <xf numFmtId="0" fontId="54" fillId="0" borderId="134" xfId="36" applyNumberFormat="1" applyFont="1" applyFill="1" applyBorder="1" applyAlignment="1">
      <alignment horizontal="center"/>
    </xf>
    <xf numFmtId="0" fontId="54" fillId="0" borderId="55" xfId="36" applyNumberFormat="1" applyFont="1" applyFill="1" applyBorder="1" applyAlignment="1">
      <alignment horizontal="center"/>
    </xf>
    <xf numFmtId="0" fontId="54" fillId="0" borderId="31" xfId="36" applyNumberFormat="1" applyFont="1" applyFill="1" applyBorder="1" applyAlignment="1">
      <alignment horizontal="center"/>
    </xf>
    <xf numFmtId="0" fontId="54" fillId="0" borderId="77" xfId="36" applyNumberFormat="1" applyFont="1" applyFill="1" applyBorder="1" applyAlignment="1">
      <alignment horizontal="center"/>
    </xf>
    <xf numFmtId="0" fontId="54" fillId="0" borderId="135" xfId="36" applyNumberFormat="1" applyFont="1" applyFill="1" applyBorder="1" applyAlignment="1">
      <alignment horizontal="center"/>
    </xf>
    <xf numFmtId="0" fontId="54" fillId="31" borderId="134" xfId="36" applyNumberFormat="1" applyFont="1" applyFill="1" applyBorder="1" applyAlignment="1">
      <alignment horizontal="center"/>
    </xf>
    <xf numFmtId="0" fontId="54" fillId="31" borderId="55" xfId="36" applyNumberFormat="1" applyFont="1" applyFill="1" applyBorder="1" applyAlignment="1">
      <alignment horizontal="center"/>
    </xf>
    <xf numFmtId="0" fontId="54" fillId="31" borderId="31" xfId="36" applyNumberFormat="1" applyFont="1" applyFill="1" applyBorder="1" applyAlignment="1">
      <alignment horizontal="center"/>
    </xf>
    <xf numFmtId="0" fontId="54" fillId="31" borderId="77" xfId="36" applyNumberFormat="1" applyFont="1" applyFill="1" applyBorder="1" applyAlignment="1">
      <alignment horizontal="center"/>
    </xf>
    <xf numFmtId="0" fontId="54" fillId="33" borderId="31" xfId="36" applyNumberFormat="1" applyFont="1" applyFill="1" applyBorder="1" applyAlignment="1">
      <alignment horizontal="center"/>
    </xf>
    <xf numFmtId="0" fontId="54" fillId="33" borderId="77" xfId="36" applyNumberFormat="1" applyFont="1" applyFill="1" applyBorder="1" applyAlignment="1">
      <alignment horizontal="center"/>
    </xf>
    <xf numFmtId="0" fontId="54" fillId="33" borderId="67" xfId="36" applyNumberFormat="1" applyFont="1" applyFill="1" applyBorder="1" applyAlignment="1">
      <alignment horizontal="center"/>
    </xf>
    <xf numFmtId="0" fontId="54" fillId="31" borderId="67" xfId="36" applyNumberFormat="1" applyFont="1" applyFill="1" applyBorder="1" applyAlignment="1">
      <alignment horizontal="center"/>
    </xf>
    <xf numFmtId="0" fontId="54" fillId="0" borderId="92" xfId="36" applyNumberFormat="1" applyFont="1" applyFill="1" applyBorder="1" applyAlignment="1">
      <alignment horizontal="center"/>
    </xf>
    <xf numFmtId="0" fontId="54" fillId="0" borderId="95" xfId="36" applyNumberFormat="1" applyFont="1" applyFill="1" applyBorder="1" applyAlignment="1">
      <alignment horizontal="center"/>
    </xf>
    <xf numFmtId="0" fontId="56" fillId="35" borderId="31" xfId="36" applyNumberFormat="1" applyFont="1" applyFill="1" applyBorder="1" applyAlignment="1">
      <alignment horizontal="center"/>
    </xf>
    <xf numFmtId="0" fontId="56" fillId="35" borderId="77" xfId="36" applyNumberFormat="1" applyFont="1" applyFill="1" applyBorder="1" applyAlignment="1">
      <alignment horizontal="center"/>
    </xf>
    <xf numFmtId="0" fontId="56" fillId="35" borderId="67" xfId="36" applyNumberFormat="1" applyFont="1" applyFill="1" applyBorder="1" applyAlignment="1">
      <alignment horizontal="center"/>
    </xf>
    <xf numFmtId="0" fontId="54" fillId="33" borderId="133" xfId="36" applyNumberFormat="1" applyFont="1" applyFill="1" applyBorder="1" applyAlignment="1">
      <alignment horizontal="center"/>
    </xf>
    <xf numFmtId="0" fontId="54" fillId="33" borderId="115" xfId="36" applyNumberFormat="1" applyFont="1" applyFill="1" applyBorder="1" applyAlignment="1">
      <alignment horizontal="center"/>
    </xf>
    <xf numFmtId="0" fontId="54" fillId="31" borderId="133" xfId="36" applyNumberFormat="1" applyFont="1" applyFill="1" applyBorder="1" applyAlignment="1">
      <alignment horizontal="center"/>
    </xf>
    <xf numFmtId="0" fontId="54" fillId="31" borderId="114" xfId="36" applyNumberFormat="1" applyFont="1" applyFill="1" applyBorder="1" applyAlignment="1">
      <alignment horizontal="center"/>
    </xf>
    <xf numFmtId="0" fontId="54" fillId="0" borderId="133" xfId="36" applyNumberFormat="1" applyFont="1" applyFill="1" applyBorder="1" applyAlignment="1">
      <alignment horizontal="center"/>
    </xf>
    <xf numFmtId="0" fontId="54" fillId="0" borderId="115" xfId="36" applyNumberFormat="1" applyFont="1" applyFill="1" applyBorder="1" applyAlignment="1">
      <alignment horizontal="center"/>
    </xf>
    <xf numFmtId="0" fontId="54" fillId="31" borderId="92" xfId="36" applyNumberFormat="1" applyFont="1" applyFill="1" applyBorder="1" applyAlignment="1">
      <alignment horizontal="center"/>
    </xf>
    <xf numFmtId="0" fontId="54" fillId="31" borderId="136" xfId="36" applyNumberFormat="1" applyFont="1" applyFill="1" applyBorder="1" applyAlignment="1">
      <alignment horizontal="center"/>
    </xf>
    <xf numFmtId="0" fontId="54" fillId="33" borderId="113" xfId="36" applyNumberFormat="1" applyFont="1" applyFill="1" applyBorder="1" applyAlignment="1">
      <alignment horizontal="center"/>
    </xf>
    <xf numFmtId="0" fontId="54" fillId="0" borderId="67" xfId="36" applyNumberFormat="1" applyFont="1" applyFill="1" applyBorder="1" applyAlignment="1">
      <alignment horizontal="center"/>
    </xf>
    <xf numFmtId="0" fontId="54" fillId="33" borderId="134" xfId="36" applyNumberFormat="1" applyFont="1" applyFill="1" applyBorder="1" applyAlignment="1">
      <alignment horizontal="center"/>
    </xf>
    <xf numFmtId="0" fontId="54" fillId="33" borderId="55" xfId="36" applyNumberFormat="1" applyFont="1" applyFill="1" applyBorder="1" applyAlignment="1">
      <alignment horizontal="center"/>
    </xf>
    <xf numFmtId="0" fontId="56" fillId="0" borderId="31" xfId="36" applyNumberFormat="1" applyFont="1" applyFill="1" applyBorder="1" applyAlignment="1">
      <alignment horizontal="center"/>
    </xf>
    <xf numFmtId="0" fontId="56" fillId="0" borderId="77" xfId="36" applyNumberFormat="1" applyFont="1" applyFill="1" applyBorder="1" applyAlignment="1">
      <alignment horizontal="center"/>
    </xf>
    <xf numFmtId="0" fontId="56" fillId="35" borderId="133" xfId="36" applyNumberFormat="1" applyFont="1" applyFill="1" applyBorder="1" applyAlignment="1">
      <alignment horizontal="center"/>
    </xf>
    <xf numFmtId="0" fontId="56" fillId="35" borderId="115" xfId="36" applyNumberFormat="1" applyFont="1" applyFill="1" applyBorder="1" applyAlignment="1">
      <alignment horizontal="center"/>
    </xf>
    <xf numFmtId="0" fontId="54" fillId="31" borderId="115" xfId="36" applyNumberFormat="1" applyFont="1" applyFill="1" applyBorder="1" applyAlignment="1">
      <alignment horizontal="center"/>
    </xf>
    <xf numFmtId="0" fontId="54" fillId="0" borderId="134" xfId="39" applyNumberFormat="1" applyFont="1" applyFill="1" applyBorder="1" applyAlignment="1">
      <alignment horizontal="center"/>
    </xf>
    <xf numFmtId="0" fontId="54" fillId="0" borderId="55" xfId="39" applyNumberFormat="1" applyFont="1" applyFill="1" applyBorder="1" applyAlignment="1">
      <alignment horizontal="center"/>
    </xf>
    <xf numFmtId="0" fontId="54" fillId="0" borderId="135" xfId="39" applyNumberFormat="1" applyFont="1" applyFill="1" applyBorder="1" applyAlignment="1">
      <alignment horizontal="center"/>
    </xf>
    <xf numFmtId="0" fontId="54" fillId="33" borderId="134" xfId="39" applyNumberFormat="1" applyFont="1" applyFill="1" applyBorder="1" applyAlignment="1">
      <alignment horizontal="center"/>
    </xf>
    <xf numFmtId="0" fontId="54" fillId="33" borderId="55" xfId="39" applyNumberFormat="1" applyFont="1" applyFill="1" applyBorder="1" applyAlignment="1">
      <alignment horizontal="center"/>
    </xf>
    <xf numFmtId="0" fontId="54" fillId="0" borderId="32" xfId="36" applyNumberFormat="1" applyFont="1" applyFill="1" applyBorder="1" applyAlignment="1">
      <alignment horizontal="center"/>
    </xf>
    <xf numFmtId="0" fontId="56" fillId="36" borderId="31" xfId="36" applyNumberFormat="1" applyFont="1" applyFill="1" applyBorder="1" applyAlignment="1">
      <alignment horizontal="center"/>
    </xf>
    <xf numFmtId="0" fontId="56" fillId="36" borderId="77" xfId="36" applyNumberFormat="1" applyFont="1" applyFill="1" applyBorder="1" applyAlignment="1">
      <alignment horizontal="center"/>
    </xf>
    <xf numFmtId="0" fontId="54" fillId="31" borderId="32" xfId="36" applyNumberFormat="1" applyFont="1" applyFill="1" applyBorder="1" applyAlignment="1">
      <alignment horizontal="center"/>
    </xf>
    <xf numFmtId="0" fontId="54" fillId="33" borderId="106" xfId="36" applyNumberFormat="1" applyFont="1" applyFill="1" applyBorder="1" applyAlignment="1">
      <alignment horizontal="center"/>
    </xf>
    <xf numFmtId="0" fontId="54" fillId="33" borderId="127" xfId="36" applyNumberFormat="1" applyFont="1" applyFill="1" applyBorder="1" applyAlignment="1">
      <alignment horizontal="center"/>
    </xf>
    <xf numFmtId="0" fontId="56" fillId="36" borderId="67" xfId="36" applyNumberFormat="1" applyFont="1" applyFill="1" applyBorder="1" applyAlignment="1">
      <alignment horizontal="center"/>
    </xf>
    <xf numFmtId="0" fontId="54" fillId="33" borderId="114" xfId="36" applyNumberFormat="1" applyFont="1" applyFill="1" applyBorder="1" applyAlignment="1">
      <alignment horizontal="center"/>
    </xf>
    <xf numFmtId="49" fontId="54" fillId="0" borderId="134" xfId="39" applyNumberFormat="1" applyFont="1" applyBorder="1" applyAlignment="1">
      <alignment horizontal="center"/>
    </xf>
    <xf numFmtId="49" fontId="54" fillId="0" borderId="55" xfId="39" applyNumberFormat="1" applyFont="1" applyBorder="1" applyAlignment="1">
      <alignment horizontal="center"/>
    </xf>
    <xf numFmtId="49" fontId="54" fillId="0" borderId="133" xfId="39" applyNumberFormat="1" applyFont="1" applyBorder="1" applyAlignment="1">
      <alignment horizontal="center"/>
    </xf>
    <xf numFmtId="49" fontId="54" fillId="0" borderId="115" xfId="39" applyNumberFormat="1" applyFont="1" applyBorder="1" applyAlignment="1">
      <alignment horizontal="center"/>
    </xf>
    <xf numFmtId="49" fontId="54" fillId="0" borderId="135" xfId="39" applyNumberFormat="1" applyFont="1" applyBorder="1" applyAlignment="1">
      <alignment horizontal="center"/>
    </xf>
    <xf numFmtId="0" fontId="54" fillId="0" borderId="0" xfId="39" applyNumberFormat="1" applyFont="1" applyBorder="1" applyAlignment="1">
      <alignment horizontal="center" vertical="top"/>
    </xf>
    <xf numFmtId="49" fontId="83" fillId="26" borderId="46" xfId="39" applyNumberFormat="1" applyFont="1" applyFill="1" applyBorder="1" applyAlignment="1">
      <alignment horizontal="center" vertical="top" wrapText="1"/>
    </xf>
    <xf numFmtId="49" fontId="83" fillId="0" borderId="46" xfId="39" applyNumberFormat="1" applyFont="1" applyBorder="1" applyAlignment="1">
      <alignment horizontal="center" vertical="top" wrapText="1"/>
    </xf>
    <xf numFmtId="49" fontId="54" fillId="0" borderId="40" xfId="39" applyNumberFormat="1" applyFont="1" applyBorder="1" applyAlignment="1">
      <alignment horizontal="center" vertical="center"/>
    </xf>
    <xf numFmtId="49" fontId="54" fillId="0" borderId="4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/>
    </xf>
    <xf numFmtId="0" fontId="55" fillId="0" borderId="0" xfId="39" applyNumberFormat="1" applyFont="1" applyAlignment="1">
      <alignment horizontal="center"/>
    </xf>
    <xf numFmtId="0" fontId="54" fillId="0" borderId="0" xfId="39" applyNumberFormat="1" applyFont="1" applyAlignment="1">
      <alignment horizontal="center"/>
    </xf>
    <xf numFmtId="49" fontId="54" fillId="0" borderId="0" xfId="39" applyNumberFormat="1" applyFont="1" applyBorder="1" applyAlignment="1">
      <alignment horizontal="right" vertical="top" wrapText="1"/>
    </xf>
    <xf numFmtId="0" fontId="54" fillId="0" borderId="114" xfId="36" applyNumberFormat="1" applyFont="1" applyFill="1" applyBorder="1" applyAlignment="1">
      <alignment horizontal="center"/>
    </xf>
    <xf numFmtId="0" fontId="84" fillId="35" borderId="31" xfId="36" applyNumberFormat="1" applyFont="1" applyFill="1" applyBorder="1" applyAlignment="1">
      <alignment horizontal="center"/>
    </xf>
    <xf numFmtId="0" fontId="84" fillId="35" borderId="77" xfId="36" applyNumberFormat="1" applyFont="1" applyFill="1" applyBorder="1" applyAlignment="1">
      <alignment horizontal="center"/>
    </xf>
    <xf numFmtId="0" fontId="56" fillId="36" borderId="133" xfId="36" applyNumberFormat="1" applyFont="1" applyFill="1" applyBorder="1" applyAlignment="1">
      <alignment horizontal="center"/>
    </xf>
    <xf numFmtId="0" fontId="56" fillId="36" borderId="114" xfId="36" applyNumberFormat="1" applyFont="1" applyFill="1" applyBorder="1" applyAlignment="1">
      <alignment horizontal="center"/>
    </xf>
    <xf numFmtId="49" fontId="54" fillId="0" borderId="137" xfId="39" applyNumberFormat="1" applyFont="1" applyFill="1" applyBorder="1" applyAlignment="1">
      <alignment horizontal="center"/>
    </xf>
    <xf numFmtId="49" fontId="54" fillId="0" borderId="138" xfId="39" applyNumberFormat="1" applyFont="1" applyFill="1" applyBorder="1" applyAlignment="1">
      <alignment horizontal="center"/>
    </xf>
    <xf numFmtId="49" fontId="54" fillId="0" borderId="47" xfId="39" applyNumberFormat="1" applyFont="1" applyFill="1" applyBorder="1" applyAlignment="1">
      <alignment horizontal="center"/>
    </xf>
    <xf numFmtId="49" fontId="54" fillId="0" borderId="139" xfId="39" applyNumberFormat="1" applyFont="1" applyFill="1" applyBorder="1" applyAlignment="1">
      <alignment horizontal="center"/>
    </xf>
    <xf numFmtId="0" fontId="13" fillId="0" borderId="138" xfId="39" applyFill="1" applyBorder="1"/>
    <xf numFmtId="0" fontId="13" fillId="0" borderId="140" xfId="39" applyFill="1" applyBorder="1"/>
    <xf numFmtId="49" fontId="54" fillId="0" borderId="148" xfId="36" applyNumberFormat="1" applyFont="1" applyFill="1" applyBorder="1" applyAlignment="1">
      <alignment horizontal="center"/>
    </xf>
    <xf numFmtId="49" fontId="54" fillId="0" borderId="146" xfId="36" applyNumberFormat="1" applyFont="1" applyFill="1" applyBorder="1" applyAlignment="1">
      <alignment horizontal="center"/>
    </xf>
    <xf numFmtId="49" fontId="54" fillId="0" borderId="149" xfId="36" applyNumberFormat="1" applyFont="1" applyFill="1" applyBorder="1" applyAlignment="1">
      <alignment horizontal="center"/>
    </xf>
    <xf numFmtId="49" fontId="54" fillId="0" borderId="145" xfId="36" applyNumberFormat="1" applyFont="1" applyFill="1" applyBorder="1" applyAlignment="1">
      <alignment horizontal="center" vertical="center"/>
    </xf>
    <xf numFmtId="49" fontId="54" fillId="0" borderId="146" xfId="36" applyNumberFormat="1" applyFont="1" applyFill="1" applyBorder="1" applyAlignment="1">
      <alignment horizontal="center" vertical="center"/>
    </xf>
    <xf numFmtId="49" fontId="54" fillId="0" borderId="147" xfId="36" applyNumberFormat="1" applyFont="1" applyFill="1" applyBorder="1" applyAlignment="1">
      <alignment horizontal="center" vertical="center"/>
    </xf>
    <xf numFmtId="49" fontId="54" fillId="30" borderId="160" xfId="36" applyNumberFormat="1" applyFont="1" applyFill="1" applyBorder="1" applyAlignment="1">
      <alignment horizontal="center" vertical="center"/>
    </xf>
    <xf numFmtId="49" fontId="54" fillId="30" borderId="161" xfId="36" applyNumberFormat="1" applyFont="1" applyFill="1" applyBorder="1" applyAlignment="1">
      <alignment horizontal="center" vertical="center"/>
    </xf>
    <xf numFmtId="49" fontId="54" fillId="30" borderId="55" xfId="36" applyNumberFormat="1" applyFont="1" applyFill="1" applyBorder="1" applyAlignment="1">
      <alignment horizontal="center" vertical="center"/>
    </xf>
    <xf numFmtId="49" fontId="54" fillId="30" borderId="134" xfId="36" applyNumberFormat="1" applyFont="1" applyFill="1" applyBorder="1" applyAlignment="1">
      <alignment horizontal="center"/>
    </xf>
    <xf numFmtId="49" fontId="54" fillId="30" borderId="161" xfId="36" applyNumberFormat="1" applyFont="1" applyFill="1" applyBorder="1" applyAlignment="1">
      <alignment horizontal="center"/>
    </xf>
    <xf numFmtId="49" fontId="54" fillId="30" borderId="135" xfId="36" applyNumberFormat="1" applyFont="1" applyFill="1" applyBorder="1" applyAlignment="1">
      <alignment horizontal="center"/>
    </xf>
    <xf numFmtId="0" fontId="54" fillId="0" borderId="148" xfId="36" applyFont="1" applyFill="1" applyBorder="1" applyAlignment="1">
      <alignment horizontal="center"/>
    </xf>
    <xf numFmtId="0" fontId="54" fillId="0" borderId="146" xfId="36" applyFont="1" applyFill="1" applyBorder="1" applyAlignment="1">
      <alignment horizontal="center"/>
    </xf>
    <xf numFmtId="0" fontId="54" fillId="0" borderId="149" xfId="36" applyFont="1" applyFill="1" applyBorder="1" applyAlignment="1">
      <alignment horizontal="center"/>
    </xf>
    <xf numFmtId="49" fontId="54" fillId="30" borderId="156" xfId="36" applyNumberFormat="1" applyFont="1" applyFill="1" applyBorder="1" applyAlignment="1">
      <alignment horizontal="center" vertical="center"/>
    </xf>
    <xf numFmtId="49" fontId="54" fillId="30" borderId="157" xfId="36" applyNumberFormat="1" applyFont="1" applyFill="1" applyBorder="1" applyAlignment="1">
      <alignment horizontal="center" vertical="center"/>
    </xf>
    <xf numFmtId="49" fontId="54" fillId="30" borderId="53" xfId="36" applyNumberFormat="1" applyFont="1" applyFill="1" applyBorder="1" applyAlignment="1">
      <alignment horizontal="center" vertical="center"/>
    </xf>
    <xf numFmtId="49" fontId="54" fillId="30" borderId="158" xfId="36" applyNumberFormat="1" applyFont="1" applyFill="1" applyBorder="1" applyAlignment="1">
      <alignment horizontal="center"/>
    </xf>
    <xf numFmtId="49" fontId="54" fillId="30" borderId="157" xfId="36" applyNumberFormat="1" applyFont="1" applyFill="1" applyBorder="1" applyAlignment="1">
      <alignment horizontal="center"/>
    </xf>
    <xf numFmtId="49" fontId="54" fillId="30" borderId="159" xfId="36" applyNumberFormat="1" applyFont="1" applyFill="1" applyBorder="1" applyAlignment="1">
      <alignment horizontal="center"/>
    </xf>
    <xf numFmtId="49" fontId="54" fillId="30" borderId="162" xfId="36" applyNumberFormat="1" applyFont="1" applyFill="1" applyBorder="1" applyAlignment="1">
      <alignment horizontal="center" vertical="center"/>
    </xf>
    <xf numFmtId="49" fontId="54" fillId="30" borderId="163" xfId="36" applyNumberFormat="1" applyFont="1" applyFill="1" applyBorder="1" applyAlignment="1">
      <alignment horizontal="center" vertical="center"/>
    </xf>
    <xf numFmtId="49" fontId="54" fillId="30" borderId="50" xfId="36" applyNumberFormat="1" applyFont="1" applyFill="1" applyBorder="1" applyAlignment="1">
      <alignment horizontal="center" vertical="center"/>
    </xf>
    <xf numFmtId="0" fontId="54" fillId="30" borderId="164" xfId="36" applyNumberFormat="1" applyFont="1" applyFill="1" applyBorder="1" applyAlignment="1">
      <alignment horizontal="center"/>
    </xf>
    <xf numFmtId="0" fontId="54" fillId="30" borderId="163" xfId="36" applyNumberFormat="1" applyFont="1" applyFill="1" applyBorder="1" applyAlignment="1">
      <alignment horizontal="center"/>
    </xf>
    <xf numFmtId="0" fontId="54" fillId="30" borderId="165" xfId="36" applyNumberFormat="1" applyFont="1" applyFill="1" applyBorder="1" applyAlignment="1">
      <alignment horizontal="center"/>
    </xf>
    <xf numFmtId="49" fontId="54" fillId="0" borderId="137" xfId="36" applyNumberFormat="1" applyFont="1" applyBorder="1" applyAlignment="1">
      <alignment horizontal="center"/>
    </xf>
    <xf numFmtId="49" fontId="54" fillId="0" borderId="138" xfId="36" applyNumberFormat="1" applyFont="1" applyBorder="1" applyAlignment="1">
      <alignment horizontal="center"/>
    </xf>
    <xf numFmtId="49" fontId="54" fillId="0" borderId="47" xfId="36" applyNumberFormat="1" applyFont="1" applyBorder="1" applyAlignment="1">
      <alignment horizontal="center"/>
    </xf>
    <xf numFmtId="49" fontId="54" fillId="0" borderId="139" xfId="36" applyNumberFormat="1" applyFont="1" applyBorder="1" applyAlignment="1">
      <alignment horizontal="center"/>
    </xf>
    <xf numFmtId="0" fontId="13" fillId="0" borderId="138" xfId="36" applyBorder="1"/>
    <xf numFmtId="0" fontId="13" fillId="0" borderId="140" xfId="36" applyBorder="1"/>
    <xf numFmtId="0" fontId="54" fillId="31" borderId="113" xfId="36" applyNumberFormat="1" applyFont="1" applyFill="1" applyBorder="1" applyAlignment="1">
      <alignment horizontal="center"/>
    </xf>
    <xf numFmtId="49" fontId="54" fillId="0" borderId="134" xfId="36" applyNumberFormat="1" applyFont="1" applyBorder="1" applyAlignment="1">
      <alignment horizontal="center"/>
    </xf>
    <xf numFmtId="49" fontId="54" fillId="0" borderId="55" xfId="36" applyNumberFormat="1" applyFont="1" applyBorder="1" applyAlignment="1">
      <alignment horizontal="center"/>
    </xf>
    <xf numFmtId="49" fontId="54" fillId="0" borderId="135" xfId="36" applyNumberFormat="1" applyFont="1" applyBorder="1" applyAlignment="1">
      <alignment horizontal="center"/>
    </xf>
    <xf numFmtId="49" fontId="54" fillId="0" borderId="133" xfId="36" applyNumberFormat="1" applyFont="1" applyBorder="1" applyAlignment="1">
      <alignment horizontal="center"/>
    </xf>
    <xf numFmtId="49" fontId="54" fillId="0" borderId="115" xfId="36" applyNumberFormat="1" applyFont="1" applyBorder="1" applyAlignment="1">
      <alignment horizontal="center"/>
    </xf>
    <xf numFmtId="49" fontId="54" fillId="0" borderId="114" xfId="36" applyNumberFormat="1" applyFont="1" applyBorder="1" applyAlignment="1">
      <alignment horizontal="center"/>
    </xf>
    <xf numFmtId="0" fontId="55" fillId="0" borderId="0" xfId="36" applyNumberFormat="1" applyFont="1" applyAlignment="1">
      <alignment horizontal="center"/>
    </xf>
    <xf numFmtId="0" fontId="54" fillId="0" borderId="0" xfId="36" applyNumberFormat="1" applyFont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6" fillId="35" borderId="46" xfId="36" applyNumberFormat="1" applyFont="1" applyFill="1" applyBorder="1" applyAlignment="1">
      <alignment horizontal="center" vertic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Border="1" applyAlignment="1">
      <alignment horizontal="right" vertical="top" wrapText="1"/>
    </xf>
    <xf numFmtId="49" fontId="27" fillId="0" borderId="133" xfId="36" applyNumberFormat="1" applyFont="1" applyBorder="1" applyAlignment="1">
      <alignment horizontal="center"/>
    </xf>
    <xf numFmtId="49" fontId="27" fillId="0" borderId="114" xfId="36" applyNumberFormat="1" applyFont="1" applyBorder="1" applyAlignment="1">
      <alignment horizontal="center"/>
    </xf>
    <xf numFmtId="49" fontId="27" fillId="0" borderId="115" xfId="36" applyNumberFormat="1" applyFont="1" applyBorder="1" applyAlignment="1">
      <alignment horizontal="center"/>
    </xf>
    <xf numFmtId="0" fontId="25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47" fillId="35" borderId="46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Border="1" applyAlignment="1">
      <alignment horizontal="right" vertical="top" wrapText="1"/>
    </xf>
    <xf numFmtId="49" fontId="27" fillId="0" borderId="134" xfId="36" applyNumberFormat="1" applyFont="1" applyBorder="1" applyAlignment="1">
      <alignment horizontal="center"/>
    </xf>
    <xf numFmtId="49" fontId="27" fillId="0" borderId="55" xfId="36" applyNumberFormat="1" applyFont="1" applyBorder="1" applyAlignment="1">
      <alignment horizontal="center"/>
    </xf>
    <xf numFmtId="49" fontId="27" fillId="0" borderId="135" xfId="36" applyNumberFormat="1" applyFont="1" applyBorder="1" applyAlignment="1">
      <alignment horizontal="center"/>
    </xf>
    <xf numFmtId="0" fontId="27" fillId="0" borderId="31" xfId="36" applyNumberFormat="1" applyFont="1" applyFill="1" applyBorder="1" applyAlignment="1">
      <alignment horizontal="center"/>
    </xf>
    <xf numFmtId="0" fontId="27" fillId="0" borderId="77" xfId="36" applyNumberFormat="1" applyFont="1" applyFill="1" applyBorder="1" applyAlignment="1">
      <alignment horizontal="center"/>
    </xf>
    <xf numFmtId="0" fontId="27" fillId="0" borderId="67" xfId="36" applyNumberFormat="1" applyFont="1" applyFill="1" applyBorder="1" applyAlignment="1">
      <alignment horizontal="center"/>
    </xf>
    <xf numFmtId="0" fontId="27" fillId="31" borderId="31" xfId="36" applyNumberFormat="1" applyFont="1" applyFill="1" applyBorder="1" applyAlignment="1">
      <alignment horizontal="center"/>
    </xf>
    <xf numFmtId="0" fontId="27" fillId="31" borderId="77" xfId="36" applyNumberFormat="1" applyFont="1" applyFill="1" applyBorder="1" applyAlignment="1">
      <alignment horizontal="center"/>
    </xf>
    <xf numFmtId="0" fontId="27" fillId="0" borderId="133" xfId="36" applyNumberFormat="1" applyFont="1" applyFill="1" applyBorder="1" applyAlignment="1">
      <alignment horizontal="center"/>
    </xf>
    <xf numFmtId="0" fontId="27" fillId="0" borderId="115" xfId="36" applyNumberFormat="1" applyFont="1" applyFill="1" applyBorder="1" applyAlignment="1">
      <alignment horizontal="center"/>
    </xf>
    <xf numFmtId="0" fontId="27" fillId="31" borderId="133" xfId="36" applyNumberFormat="1" applyFont="1" applyFill="1" applyBorder="1" applyAlignment="1">
      <alignment horizontal="center"/>
    </xf>
    <xf numFmtId="0" fontId="27" fillId="31" borderId="115" xfId="36" applyNumberFormat="1" applyFont="1" applyFill="1" applyBorder="1" applyAlignment="1">
      <alignment horizontal="center"/>
    </xf>
    <xf numFmtId="0" fontId="27" fillId="33" borderId="31" xfId="36" applyNumberFormat="1" applyFont="1" applyFill="1" applyBorder="1" applyAlignment="1">
      <alignment horizontal="center"/>
    </xf>
    <xf numFmtId="0" fontId="27" fillId="33" borderId="77" xfId="36" applyNumberFormat="1" applyFont="1" applyFill="1" applyBorder="1" applyAlignment="1">
      <alignment horizontal="center"/>
    </xf>
    <xf numFmtId="0" fontId="47" fillId="35" borderId="133" xfId="36" applyNumberFormat="1" applyFont="1" applyFill="1" applyBorder="1" applyAlignment="1">
      <alignment horizontal="center"/>
    </xf>
    <xf numFmtId="0" fontId="47" fillId="35" borderId="115" xfId="36" applyNumberFormat="1" applyFont="1" applyFill="1" applyBorder="1" applyAlignment="1">
      <alignment horizontal="center"/>
    </xf>
    <xf numFmtId="0" fontId="27" fillId="33" borderId="133" xfId="36" applyNumberFormat="1" applyFont="1" applyFill="1" applyBorder="1" applyAlignment="1">
      <alignment horizontal="center"/>
    </xf>
    <xf numFmtId="0" fontId="27" fillId="33" borderId="115" xfId="36" applyNumberFormat="1" applyFont="1" applyFill="1" applyBorder="1" applyAlignment="1">
      <alignment horizontal="center"/>
    </xf>
    <xf numFmtId="0" fontId="27" fillId="31" borderId="67" xfId="36" applyNumberFormat="1" applyFont="1" applyFill="1" applyBorder="1" applyAlignment="1">
      <alignment horizontal="center"/>
    </xf>
    <xf numFmtId="0" fontId="47" fillId="35" borderId="31" xfId="36" applyNumberFormat="1" applyFont="1" applyFill="1" applyBorder="1" applyAlignment="1">
      <alignment horizontal="center"/>
    </xf>
    <xf numFmtId="0" fontId="47" fillId="35" borderId="77" xfId="36" applyNumberFormat="1" applyFont="1" applyFill="1" applyBorder="1" applyAlignment="1">
      <alignment horizontal="center"/>
    </xf>
    <xf numFmtId="0" fontId="27" fillId="0" borderId="134" xfId="36" applyNumberFormat="1" applyFont="1" applyFill="1" applyBorder="1" applyAlignment="1">
      <alignment horizontal="center"/>
    </xf>
    <xf numFmtId="0" fontId="27" fillId="0" borderId="55" xfId="36" applyNumberFormat="1" applyFont="1" applyFill="1" applyBorder="1" applyAlignment="1">
      <alignment horizontal="center"/>
    </xf>
    <xf numFmtId="0" fontId="27" fillId="0" borderId="135" xfId="36" applyNumberFormat="1" applyFont="1" applyFill="1" applyBorder="1" applyAlignment="1">
      <alignment horizontal="center"/>
    </xf>
    <xf numFmtId="0" fontId="27" fillId="33" borderId="67" xfId="36" applyNumberFormat="1" applyFont="1" applyFill="1" applyBorder="1" applyAlignment="1">
      <alignment horizontal="center"/>
    </xf>
    <xf numFmtId="0" fontId="27" fillId="31" borderId="114" xfId="36" applyNumberFormat="1" applyFont="1" applyFill="1" applyBorder="1" applyAlignment="1">
      <alignment horizontal="center"/>
    </xf>
    <xf numFmtId="0" fontId="27" fillId="31" borderId="32" xfId="36" applyNumberFormat="1" applyFont="1" applyFill="1" applyBorder="1" applyAlignment="1">
      <alignment horizontal="center"/>
    </xf>
    <xf numFmtId="0" fontId="47" fillId="35" borderId="134" xfId="36" applyNumberFormat="1" applyFont="1" applyFill="1" applyBorder="1" applyAlignment="1">
      <alignment horizontal="center"/>
    </xf>
    <xf numFmtId="0" fontId="47" fillId="35" borderId="55" xfId="36" applyNumberFormat="1" applyFont="1" applyFill="1" applyBorder="1" applyAlignment="1">
      <alignment horizontal="center"/>
    </xf>
    <xf numFmtId="0" fontId="27" fillId="33" borderId="114" xfId="36" applyNumberFormat="1" applyFont="1" applyFill="1" applyBorder="1" applyAlignment="1">
      <alignment horizontal="center"/>
    </xf>
    <xf numFmtId="0" fontId="27" fillId="33" borderId="113" xfId="36" applyNumberFormat="1" applyFont="1" applyFill="1" applyBorder="1" applyAlignment="1">
      <alignment horizontal="center"/>
    </xf>
    <xf numFmtId="0" fontId="27" fillId="33" borderId="134" xfId="36" applyNumberFormat="1" applyFont="1" applyFill="1" applyBorder="1" applyAlignment="1">
      <alignment horizontal="center"/>
    </xf>
    <xf numFmtId="0" fontId="27" fillId="33" borderId="55" xfId="36" applyNumberFormat="1" applyFont="1" applyFill="1" applyBorder="1" applyAlignment="1">
      <alignment horizontal="center"/>
    </xf>
    <xf numFmtId="0" fontId="47" fillId="35" borderId="67" xfId="36" applyNumberFormat="1" applyFont="1" applyFill="1" applyBorder="1" applyAlignment="1">
      <alignment horizontal="center"/>
    </xf>
    <xf numFmtId="0" fontId="27" fillId="31" borderId="134" xfId="36" applyNumberFormat="1" applyFont="1" applyFill="1" applyBorder="1" applyAlignment="1">
      <alignment horizontal="center"/>
    </xf>
    <xf numFmtId="0" fontId="27" fillId="31" borderId="55" xfId="36" applyNumberFormat="1" applyFont="1" applyFill="1" applyBorder="1" applyAlignment="1">
      <alignment horizontal="center"/>
    </xf>
    <xf numFmtId="49" fontId="27" fillId="0" borderId="137" xfId="36" applyNumberFormat="1" applyFont="1" applyBorder="1" applyAlignment="1">
      <alignment horizontal="center"/>
    </xf>
    <xf numFmtId="49" fontId="27" fillId="0" borderId="138" xfId="36" applyNumberFormat="1" applyFont="1" applyBorder="1" applyAlignment="1">
      <alignment horizontal="center"/>
    </xf>
    <xf numFmtId="49" fontId="27" fillId="0" borderId="47" xfId="36" applyNumberFormat="1" applyFont="1" applyBorder="1" applyAlignment="1">
      <alignment horizontal="center"/>
    </xf>
    <xf numFmtId="49" fontId="27" fillId="0" borderId="139" xfId="36" applyNumberFormat="1" applyFont="1" applyBorder="1" applyAlignment="1">
      <alignment horizontal="center"/>
    </xf>
    <xf numFmtId="49" fontId="27" fillId="30" borderId="162" xfId="36" applyNumberFormat="1" applyFont="1" applyFill="1" applyBorder="1" applyAlignment="1">
      <alignment horizontal="center" vertical="center"/>
    </xf>
    <xf numFmtId="49" fontId="27" fillId="30" borderId="163" xfId="36" applyNumberFormat="1" applyFont="1" applyFill="1" applyBorder="1" applyAlignment="1">
      <alignment horizontal="center" vertical="center"/>
    </xf>
    <xf numFmtId="49" fontId="27" fillId="30" borderId="50" xfId="36" applyNumberFormat="1" applyFont="1" applyFill="1" applyBorder="1" applyAlignment="1">
      <alignment horizontal="center" vertical="center"/>
    </xf>
    <xf numFmtId="0" fontId="27" fillId="30" borderId="164" xfId="36" applyNumberFormat="1" applyFont="1" applyFill="1" applyBorder="1" applyAlignment="1">
      <alignment horizontal="center"/>
    </xf>
    <xf numFmtId="0" fontId="27" fillId="30" borderId="163" xfId="36" applyNumberFormat="1" applyFont="1" applyFill="1" applyBorder="1" applyAlignment="1">
      <alignment horizontal="center"/>
    </xf>
    <xf numFmtId="0" fontId="27" fillId="30" borderId="165" xfId="36" applyNumberFormat="1" applyFont="1" applyFill="1" applyBorder="1" applyAlignment="1">
      <alignment horizontal="center"/>
    </xf>
    <xf numFmtId="49" fontId="27" fillId="0" borderId="145" xfId="36" applyNumberFormat="1" applyFont="1" applyFill="1" applyBorder="1" applyAlignment="1">
      <alignment horizontal="center" vertical="center"/>
    </xf>
    <xf numFmtId="49" fontId="27" fillId="0" borderId="146" xfId="36" applyNumberFormat="1" applyFont="1" applyFill="1" applyBorder="1" applyAlignment="1">
      <alignment horizontal="center" vertical="center"/>
    </xf>
    <xf numFmtId="49" fontId="27" fillId="0" borderId="147" xfId="36" applyNumberFormat="1" applyFont="1" applyFill="1" applyBorder="1" applyAlignment="1">
      <alignment horizontal="center" vertical="center"/>
    </xf>
    <xf numFmtId="49" fontId="27" fillId="0" borderId="148" xfId="36" applyNumberFormat="1" applyFont="1" applyFill="1" applyBorder="1" applyAlignment="1">
      <alignment horizontal="center"/>
    </xf>
    <xf numFmtId="49" fontId="27" fillId="0" borderId="146" xfId="36" applyNumberFormat="1" applyFont="1" applyFill="1" applyBorder="1" applyAlignment="1">
      <alignment horizontal="center"/>
    </xf>
    <xf numFmtId="49" fontId="27" fillId="0" borderId="149" xfId="36" applyNumberFormat="1" applyFont="1" applyFill="1" applyBorder="1" applyAlignment="1">
      <alignment horizontal="center"/>
    </xf>
    <xf numFmtId="49" fontId="27" fillId="30" borderId="160" xfId="36" applyNumberFormat="1" applyFont="1" applyFill="1" applyBorder="1" applyAlignment="1">
      <alignment horizontal="center" vertical="center"/>
    </xf>
    <xf numFmtId="49" fontId="27" fillId="30" borderId="161" xfId="36" applyNumberFormat="1" applyFont="1" applyFill="1" applyBorder="1" applyAlignment="1">
      <alignment horizontal="center" vertical="center"/>
    </xf>
    <xf numFmtId="49" fontId="27" fillId="30" borderId="55" xfId="36" applyNumberFormat="1" applyFont="1" applyFill="1" applyBorder="1" applyAlignment="1">
      <alignment horizontal="center" vertical="center"/>
    </xf>
    <xf numFmtId="49" fontId="27" fillId="30" borderId="134" xfId="36" applyNumberFormat="1" applyFont="1" applyFill="1" applyBorder="1" applyAlignment="1">
      <alignment horizontal="center"/>
    </xf>
    <xf numFmtId="49" fontId="27" fillId="30" borderId="161" xfId="36" applyNumberFormat="1" applyFont="1" applyFill="1" applyBorder="1" applyAlignment="1">
      <alignment horizontal="center"/>
    </xf>
    <xf numFmtId="49" fontId="27" fillId="30" borderId="135" xfId="36" applyNumberFormat="1" applyFont="1" applyFill="1" applyBorder="1" applyAlignment="1">
      <alignment horizontal="center"/>
    </xf>
    <xf numFmtId="0" fontId="27" fillId="0" borderId="148" xfId="36" applyFont="1" applyFill="1" applyBorder="1" applyAlignment="1">
      <alignment horizontal="center"/>
    </xf>
    <xf numFmtId="0" fontId="27" fillId="0" borderId="146" xfId="36" applyFont="1" applyFill="1" applyBorder="1" applyAlignment="1">
      <alignment horizontal="center"/>
    </xf>
    <xf numFmtId="0" fontId="27" fillId="0" borderId="149" xfId="36" applyFont="1" applyFill="1" applyBorder="1" applyAlignment="1">
      <alignment horizontal="center"/>
    </xf>
    <xf numFmtId="49" fontId="27" fillId="30" borderId="156" xfId="36" applyNumberFormat="1" applyFont="1" applyFill="1" applyBorder="1" applyAlignment="1">
      <alignment horizontal="center" vertical="center"/>
    </xf>
    <xf numFmtId="49" fontId="27" fillId="30" borderId="157" xfId="36" applyNumberFormat="1" applyFont="1" applyFill="1" applyBorder="1" applyAlignment="1">
      <alignment horizontal="center" vertical="center"/>
    </xf>
    <xf numFmtId="49" fontId="27" fillId="30" borderId="53" xfId="36" applyNumberFormat="1" applyFont="1" applyFill="1" applyBorder="1" applyAlignment="1">
      <alignment horizontal="center" vertical="center"/>
    </xf>
    <xf numFmtId="49" fontId="27" fillId="30" borderId="158" xfId="36" applyNumberFormat="1" applyFont="1" applyFill="1" applyBorder="1" applyAlignment="1">
      <alignment horizontal="center"/>
    </xf>
    <xf numFmtId="49" fontId="27" fillId="30" borderId="157" xfId="36" applyNumberFormat="1" applyFont="1" applyFill="1" applyBorder="1" applyAlignment="1">
      <alignment horizontal="center"/>
    </xf>
    <xf numFmtId="49" fontId="27" fillId="30" borderId="159" xfId="36" applyNumberFormat="1" applyFont="1" applyFill="1" applyBorder="1" applyAlignment="1">
      <alignment horizontal="center"/>
    </xf>
    <xf numFmtId="49" fontId="27" fillId="0" borderId="133" xfId="38" applyNumberFormat="1" applyFont="1" applyBorder="1" applyAlignment="1">
      <alignment horizontal="center"/>
    </xf>
    <xf numFmtId="49" fontId="27" fillId="0" borderId="114" xfId="38" applyNumberFormat="1" applyFont="1" applyBorder="1" applyAlignment="1">
      <alignment horizontal="center"/>
    </xf>
    <xf numFmtId="49" fontId="27" fillId="0" borderId="115" xfId="38" applyNumberFormat="1" applyFont="1" applyBorder="1" applyAlignment="1">
      <alignment horizontal="center"/>
    </xf>
    <xf numFmtId="0" fontId="25" fillId="0" borderId="0" xfId="38" applyNumberFormat="1" applyFont="1" applyAlignment="1">
      <alignment horizontal="center"/>
    </xf>
    <xf numFmtId="0" fontId="27" fillId="0" borderId="0" xfId="38" applyNumberFormat="1" applyFont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47" fillId="35" borderId="46" xfId="38" applyNumberFormat="1" applyFont="1" applyFill="1" applyBorder="1" applyAlignment="1">
      <alignment horizontal="center" vertic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Border="1" applyAlignment="1">
      <alignment horizontal="right" vertical="top" wrapText="1"/>
    </xf>
    <xf numFmtId="49" fontId="27" fillId="0" borderId="134" xfId="38" applyNumberFormat="1" applyFont="1" applyBorder="1" applyAlignment="1">
      <alignment horizontal="center"/>
    </xf>
    <xf numFmtId="49" fontId="27" fillId="0" borderId="55" xfId="38" applyNumberFormat="1" applyFont="1" applyBorder="1" applyAlignment="1">
      <alignment horizontal="center"/>
    </xf>
    <xf numFmtId="49" fontId="27" fillId="0" borderId="135" xfId="38" applyNumberFormat="1" applyFont="1" applyBorder="1" applyAlignment="1">
      <alignment horizontal="center"/>
    </xf>
    <xf numFmtId="0" fontId="27" fillId="0" borderId="31" xfId="38" applyNumberFormat="1" applyFont="1" applyFill="1" applyBorder="1" applyAlignment="1">
      <alignment horizontal="center"/>
    </xf>
    <xf numFmtId="0" fontId="27" fillId="0" borderId="77" xfId="38" applyNumberFormat="1" applyFont="1" applyFill="1" applyBorder="1" applyAlignment="1">
      <alignment horizontal="center"/>
    </xf>
    <xf numFmtId="0" fontId="27" fillId="31" borderId="31" xfId="38" applyNumberFormat="1" applyFont="1" applyFill="1" applyBorder="1" applyAlignment="1">
      <alignment horizontal="center"/>
    </xf>
    <xf numFmtId="0" fontId="27" fillId="31" borderId="67" xfId="38" applyNumberFormat="1" applyFont="1" applyFill="1" applyBorder="1" applyAlignment="1">
      <alignment horizontal="center"/>
    </xf>
    <xf numFmtId="0" fontId="27" fillId="31" borderId="77" xfId="38" applyNumberFormat="1" applyFont="1" applyFill="1" applyBorder="1" applyAlignment="1">
      <alignment horizontal="center"/>
    </xf>
    <xf numFmtId="0" fontId="27" fillId="0" borderId="133" xfId="38" applyNumberFormat="1" applyFont="1" applyFill="1" applyBorder="1" applyAlignment="1">
      <alignment horizontal="center"/>
    </xf>
    <xf numFmtId="0" fontId="27" fillId="0" borderId="115" xfId="38" applyNumberFormat="1" applyFont="1" applyFill="1" applyBorder="1" applyAlignment="1">
      <alignment horizontal="center"/>
    </xf>
    <xf numFmtId="0" fontId="27" fillId="31" borderId="133" xfId="38" applyNumberFormat="1" applyFont="1" applyFill="1" applyBorder="1" applyAlignment="1">
      <alignment horizontal="center"/>
    </xf>
    <xf numFmtId="0" fontId="27" fillId="31" borderId="115" xfId="38" applyNumberFormat="1" applyFont="1" applyFill="1" applyBorder="1" applyAlignment="1">
      <alignment horizontal="center"/>
    </xf>
    <xf numFmtId="0" fontId="27" fillId="33" borderId="31" xfId="38" applyNumberFormat="1" applyFont="1" applyFill="1" applyBorder="1" applyAlignment="1">
      <alignment horizontal="center"/>
    </xf>
    <xf numFmtId="0" fontId="27" fillId="33" borderId="77" xfId="38" applyNumberFormat="1" applyFont="1" applyFill="1" applyBorder="1" applyAlignment="1">
      <alignment horizontal="center"/>
    </xf>
    <xf numFmtId="0" fontId="47" fillId="35" borderId="133" xfId="38" applyNumberFormat="1" applyFont="1" applyFill="1" applyBorder="1" applyAlignment="1">
      <alignment horizontal="center"/>
    </xf>
    <xf numFmtId="0" fontId="47" fillId="35" borderId="115" xfId="38" applyNumberFormat="1" applyFont="1" applyFill="1" applyBorder="1" applyAlignment="1">
      <alignment horizontal="center"/>
    </xf>
    <xf numFmtId="0" fontId="27" fillId="33" borderId="133" xfId="38" applyNumberFormat="1" applyFont="1" applyFill="1" applyBorder="1" applyAlignment="1">
      <alignment horizontal="center"/>
    </xf>
    <xf numFmtId="0" fontId="27" fillId="33" borderId="115" xfId="38" applyNumberFormat="1" applyFont="1" applyFill="1" applyBorder="1" applyAlignment="1">
      <alignment horizontal="center"/>
    </xf>
    <xf numFmtId="0" fontId="47" fillId="35" borderId="31" xfId="38" applyNumberFormat="1" applyFont="1" applyFill="1" applyBorder="1" applyAlignment="1">
      <alignment horizontal="center"/>
    </xf>
    <xf numFmtId="0" fontId="47" fillId="35" borderId="77" xfId="38" applyNumberFormat="1" applyFont="1" applyFill="1" applyBorder="1" applyAlignment="1">
      <alignment horizontal="center"/>
    </xf>
    <xf numFmtId="0" fontId="27" fillId="0" borderId="134" xfId="38" applyNumberFormat="1" applyFont="1" applyFill="1" applyBorder="1" applyAlignment="1">
      <alignment horizontal="center"/>
    </xf>
    <xf numFmtId="0" fontId="27" fillId="0" borderId="55" xfId="38" applyNumberFormat="1" applyFont="1" applyFill="1" applyBorder="1" applyAlignment="1">
      <alignment horizontal="center"/>
    </xf>
    <xf numFmtId="0" fontId="27" fillId="0" borderId="135" xfId="38" applyNumberFormat="1" applyFont="1" applyFill="1" applyBorder="1" applyAlignment="1">
      <alignment horizontal="center"/>
    </xf>
    <xf numFmtId="0" fontId="27" fillId="33" borderId="67" xfId="38" applyNumberFormat="1" applyFont="1" applyFill="1" applyBorder="1" applyAlignment="1">
      <alignment horizontal="center"/>
    </xf>
    <xf numFmtId="0" fontId="27" fillId="31" borderId="114" xfId="38" applyNumberFormat="1" applyFont="1" applyFill="1" applyBorder="1" applyAlignment="1">
      <alignment horizontal="center"/>
    </xf>
    <xf numFmtId="0" fontId="27" fillId="0" borderId="67" xfId="38" applyNumberFormat="1" applyFont="1" applyFill="1" applyBorder="1" applyAlignment="1">
      <alignment horizontal="center"/>
    </xf>
    <xf numFmtId="0" fontId="27" fillId="31" borderId="32" xfId="38" applyNumberFormat="1" applyFont="1" applyFill="1" applyBorder="1" applyAlignment="1">
      <alignment horizontal="center"/>
    </xf>
    <xf numFmtId="0" fontId="47" fillId="35" borderId="134" xfId="38" applyNumberFormat="1" applyFont="1" applyFill="1" applyBorder="1" applyAlignment="1">
      <alignment horizontal="center"/>
    </xf>
    <xf numFmtId="0" fontId="47" fillId="35" borderId="55" xfId="38" applyNumberFormat="1" applyFont="1" applyFill="1" applyBorder="1" applyAlignment="1">
      <alignment horizontal="center"/>
    </xf>
    <xf numFmtId="0" fontId="27" fillId="33" borderId="114" xfId="38" applyNumberFormat="1" applyFont="1" applyFill="1" applyBorder="1" applyAlignment="1">
      <alignment horizontal="center"/>
    </xf>
    <xf numFmtId="0" fontId="27" fillId="33" borderId="113" xfId="38" applyNumberFormat="1" applyFont="1" applyFill="1" applyBorder="1" applyAlignment="1">
      <alignment horizontal="center"/>
    </xf>
    <xf numFmtId="0" fontId="27" fillId="33" borderId="134" xfId="38" applyNumberFormat="1" applyFont="1" applyFill="1" applyBorder="1" applyAlignment="1">
      <alignment horizontal="center"/>
    </xf>
    <xf numFmtId="0" fontId="27" fillId="33" borderId="55" xfId="38" applyNumberFormat="1" applyFont="1" applyFill="1" applyBorder="1" applyAlignment="1">
      <alignment horizontal="center"/>
    </xf>
    <xf numFmtId="0" fontId="47" fillId="35" borderId="67" xfId="38" applyNumberFormat="1" applyFont="1" applyFill="1" applyBorder="1" applyAlignment="1">
      <alignment horizontal="center"/>
    </xf>
    <xf numFmtId="0" fontId="27" fillId="31" borderId="134" xfId="38" applyNumberFormat="1" applyFont="1" applyFill="1" applyBorder="1" applyAlignment="1">
      <alignment horizontal="center"/>
    </xf>
    <xf numFmtId="0" fontId="27" fillId="31" borderId="55" xfId="38" applyNumberFormat="1" applyFont="1" applyFill="1" applyBorder="1" applyAlignment="1">
      <alignment horizontal="center"/>
    </xf>
    <xf numFmtId="49" fontId="27" fillId="0" borderId="137" xfId="38" applyNumberFormat="1" applyFont="1" applyBorder="1" applyAlignment="1">
      <alignment horizontal="center"/>
    </xf>
    <xf numFmtId="49" fontId="27" fillId="0" borderId="138" xfId="38" applyNumberFormat="1" applyFont="1" applyBorder="1" applyAlignment="1">
      <alignment horizontal="center"/>
    </xf>
    <xf numFmtId="49" fontId="27" fillId="0" borderId="47" xfId="38" applyNumberFormat="1" applyFont="1" applyBorder="1" applyAlignment="1">
      <alignment horizontal="center"/>
    </xf>
    <xf numFmtId="49" fontId="27" fillId="0" borderId="139" xfId="38" applyNumberFormat="1" applyFont="1" applyBorder="1" applyAlignment="1">
      <alignment horizontal="center"/>
    </xf>
    <xf numFmtId="0" fontId="13" fillId="0" borderId="138" xfId="38" applyBorder="1"/>
    <xf numFmtId="0" fontId="13" fillId="0" borderId="140" xfId="38" applyBorder="1"/>
    <xf numFmtId="49" fontId="27" fillId="30" borderId="162" xfId="38" applyNumberFormat="1" applyFont="1" applyFill="1" applyBorder="1" applyAlignment="1">
      <alignment horizontal="center" vertical="center"/>
    </xf>
    <xf numFmtId="49" fontId="27" fillId="30" borderId="163" xfId="38" applyNumberFormat="1" applyFont="1" applyFill="1" applyBorder="1" applyAlignment="1">
      <alignment horizontal="center" vertical="center"/>
    </xf>
    <xf numFmtId="49" fontId="27" fillId="30" borderId="50" xfId="38" applyNumberFormat="1" applyFont="1" applyFill="1" applyBorder="1" applyAlignment="1">
      <alignment horizontal="center" vertical="center"/>
    </xf>
    <xf numFmtId="0" fontId="27" fillId="30" borderId="164" xfId="38" applyNumberFormat="1" applyFont="1" applyFill="1" applyBorder="1" applyAlignment="1">
      <alignment horizontal="center"/>
    </xf>
    <xf numFmtId="0" fontId="27" fillId="30" borderId="163" xfId="38" applyNumberFormat="1" applyFont="1" applyFill="1" applyBorder="1" applyAlignment="1">
      <alignment horizontal="center"/>
    </xf>
    <xf numFmtId="0" fontId="27" fillId="30" borderId="165" xfId="38" applyNumberFormat="1" applyFont="1" applyFill="1" applyBorder="1" applyAlignment="1">
      <alignment horizontal="center"/>
    </xf>
    <xf numFmtId="49" fontId="27" fillId="0" borderId="145" xfId="38" applyNumberFormat="1" applyFont="1" applyFill="1" applyBorder="1" applyAlignment="1">
      <alignment horizontal="center" vertical="center"/>
    </xf>
    <xf numFmtId="49" fontId="27" fillId="0" borderId="146" xfId="38" applyNumberFormat="1" applyFont="1" applyFill="1" applyBorder="1" applyAlignment="1">
      <alignment horizontal="center" vertical="center"/>
    </xf>
    <xf numFmtId="49" fontId="27" fillId="0" borderId="147" xfId="38" applyNumberFormat="1" applyFont="1" applyFill="1" applyBorder="1" applyAlignment="1">
      <alignment horizontal="center" vertical="center"/>
    </xf>
    <xf numFmtId="49" fontId="27" fillId="0" borderId="148" xfId="38" applyNumberFormat="1" applyFont="1" applyFill="1" applyBorder="1" applyAlignment="1">
      <alignment horizontal="center"/>
    </xf>
    <xf numFmtId="49" fontId="27" fillId="0" borderId="146" xfId="38" applyNumberFormat="1" applyFont="1" applyFill="1" applyBorder="1" applyAlignment="1">
      <alignment horizontal="center"/>
    </xf>
    <xf numFmtId="49" fontId="27" fillId="0" borderId="149" xfId="38" applyNumberFormat="1" applyFont="1" applyFill="1" applyBorder="1" applyAlignment="1">
      <alignment horizontal="center"/>
    </xf>
    <xf numFmtId="49" fontId="27" fillId="30" borderId="160" xfId="38" applyNumberFormat="1" applyFont="1" applyFill="1" applyBorder="1" applyAlignment="1">
      <alignment horizontal="center" vertical="center"/>
    </xf>
    <xf numFmtId="49" fontId="27" fillId="30" borderId="161" xfId="38" applyNumberFormat="1" applyFont="1" applyFill="1" applyBorder="1" applyAlignment="1">
      <alignment horizontal="center" vertical="center"/>
    </xf>
    <xf numFmtId="49" fontId="27" fillId="30" borderId="55" xfId="38" applyNumberFormat="1" applyFont="1" applyFill="1" applyBorder="1" applyAlignment="1">
      <alignment horizontal="center" vertical="center"/>
    </xf>
    <xf numFmtId="49" fontId="27" fillId="30" borderId="134" xfId="38" applyNumberFormat="1" applyFont="1" applyFill="1" applyBorder="1" applyAlignment="1">
      <alignment horizontal="center"/>
    </xf>
    <xf numFmtId="49" fontId="27" fillId="30" borderId="161" xfId="38" applyNumberFormat="1" applyFont="1" applyFill="1" applyBorder="1" applyAlignment="1">
      <alignment horizontal="center"/>
    </xf>
    <xf numFmtId="49" fontId="27" fillId="30" borderId="135" xfId="38" applyNumberFormat="1" applyFont="1" applyFill="1" applyBorder="1" applyAlignment="1">
      <alignment horizontal="center"/>
    </xf>
    <xf numFmtId="0" fontId="27" fillId="0" borderId="148" xfId="38" applyFont="1" applyFill="1" applyBorder="1" applyAlignment="1">
      <alignment horizontal="center"/>
    </xf>
    <xf numFmtId="0" fontId="27" fillId="0" borderId="146" xfId="38" applyFont="1" applyFill="1" applyBorder="1" applyAlignment="1">
      <alignment horizontal="center"/>
    </xf>
    <xf numFmtId="0" fontId="27" fillId="0" borderId="149" xfId="38" applyFont="1" applyFill="1" applyBorder="1" applyAlignment="1">
      <alignment horizontal="center"/>
    </xf>
    <xf numFmtId="49" fontId="27" fillId="30" borderId="156" xfId="38" applyNumberFormat="1" applyFont="1" applyFill="1" applyBorder="1" applyAlignment="1">
      <alignment horizontal="center" vertical="center"/>
    </xf>
    <xf numFmtId="49" fontId="27" fillId="30" borderId="157" xfId="38" applyNumberFormat="1" applyFont="1" applyFill="1" applyBorder="1" applyAlignment="1">
      <alignment horizontal="center" vertical="center"/>
    </xf>
    <xf numFmtId="49" fontId="27" fillId="30" borderId="53" xfId="38" applyNumberFormat="1" applyFont="1" applyFill="1" applyBorder="1" applyAlignment="1">
      <alignment horizontal="center" vertical="center"/>
    </xf>
    <xf numFmtId="49" fontId="27" fillId="30" borderId="158" xfId="38" applyNumberFormat="1" applyFont="1" applyFill="1" applyBorder="1" applyAlignment="1">
      <alignment horizontal="center"/>
    </xf>
    <xf numFmtId="49" fontId="27" fillId="30" borderId="157" xfId="38" applyNumberFormat="1" applyFont="1" applyFill="1" applyBorder="1" applyAlignment="1">
      <alignment horizontal="center"/>
    </xf>
    <xf numFmtId="49" fontId="27" fillId="30" borderId="159" xfId="38" applyNumberFormat="1" applyFont="1" applyFill="1" applyBorder="1" applyAlignment="1">
      <alignment horizont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45" xfId="37" applyNumberFormat="1" applyFont="1" applyBorder="1" applyAlignment="1">
      <alignment horizontal="center" vertical="center"/>
    </xf>
    <xf numFmtId="49" fontId="27" fillId="0" borderId="133" xfId="37" applyNumberFormat="1" applyFont="1" applyBorder="1" applyAlignment="1">
      <alignment horizontal="center" vertical="center"/>
    </xf>
    <xf numFmtId="49" fontId="27" fillId="0" borderId="113" xfId="37" applyNumberFormat="1" applyFont="1" applyBorder="1" applyAlignment="1">
      <alignment horizontal="center" vertical="center"/>
    </xf>
    <xf numFmtId="49" fontId="27" fillId="0" borderId="115" xfId="37" applyNumberFormat="1" applyFont="1" applyBorder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0" fontId="27" fillId="0" borderId="0" xfId="37" applyNumberFormat="1" applyFont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0" borderId="46" xfId="37" applyNumberFormat="1" applyFont="1" applyBorder="1" applyAlignment="1">
      <alignment horizontal="center" vertical="center" wrapText="1"/>
    </xf>
    <xf numFmtId="49" fontId="27" fillId="0" borderId="0" xfId="37" applyNumberFormat="1" applyFont="1" applyBorder="1" applyAlignment="1">
      <alignment horizontal="right" vertical="center" wrapText="1"/>
    </xf>
    <xf numFmtId="49" fontId="27" fillId="0" borderId="114" xfId="37" applyNumberFormat="1" applyFont="1" applyBorder="1" applyAlignment="1">
      <alignment horizontal="center" vertical="center"/>
    </xf>
    <xf numFmtId="49" fontId="27" fillId="0" borderId="134" xfId="37" applyNumberFormat="1" applyFont="1" applyBorder="1" applyAlignment="1">
      <alignment horizontal="center" vertical="center"/>
    </xf>
    <xf numFmtId="49" fontId="27" fillId="0" borderId="161" xfId="37" applyNumberFormat="1" applyFont="1" applyBorder="1" applyAlignment="1">
      <alignment horizontal="center" vertical="center"/>
    </xf>
    <xf numFmtId="49" fontId="27" fillId="0" borderId="55" xfId="37" applyNumberFormat="1" applyFont="1" applyBorder="1" applyAlignment="1">
      <alignment horizontal="center" vertical="center"/>
    </xf>
    <xf numFmtId="49" fontId="27" fillId="0" borderId="135" xfId="37" applyNumberFormat="1" applyFont="1" applyBorder="1" applyAlignment="1">
      <alignment horizontal="center" vertical="center"/>
    </xf>
    <xf numFmtId="0" fontId="27" fillId="31" borderId="106" xfId="37" applyNumberFormat="1" applyFont="1" applyFill="1" applyBorder="1" applyAlignment="1">
      <alignment horizontal="center" vertical="center"/>
    </xf>
    <xf numFmtId="0" fontId="27" fillId="31" borderId="127" xfId="37" applyNumberFormat="1" applyFont="1" applyFill="1" applyBorder="1" applyAlignment="1">
      <alignment horizontal="center" vertical="center"/>
    </xf>
    <xf numFmtId="0" fontId="27" fillId="31" borderId="41" xfId="37" applyNumberFormat="1" applyFont="1" applyFill="1" applyBorder="1" applyAlignment="1">
      <alignment horizontal="center" vertical="center"/>
    </xf>
    <xf numFmtId="0" fontId="27" fillId="31" borderId="34" xfId="37" applyNumberFormat="1" applyFont="1" applyFill="1" applyBorder="1" applyAlignment="1">
      <alignment horizontal="center" vertical="center"/>
    </xf>
    <xf numFmtId="0" fontId="27" fillId="31" borderId="84" xfId="37" applyNumberFormat="1" applyFont="1" applyFill="1" applyBorder="1" applyAlignment="1">
      <alignment horizontal="center" vertical="center"/>
    </xf>
    <xf numFmtId="0" fontId="27" fillId="31" borderId="51" xfId="37" applyNumberFormat="1" applyFont="1" applyFill="1" applyBorder="1" applyAlignment="1">
      <alignment horizontal="center" vertical="center"/>
    </xf>
    <xf numFmtId="0" fontId="27" fillId="0" borderId="106" xfId="37" applyNumberFormat="1" applyFont="1" applyFill="1" applyBorder="1" applyAlignment="1">
      <alignment horizontal="center" vertical="center"/>
    </xf>
    <xf numFmtId="0" fontId="27" fillId="0" borderId="127" xfId="37" applyNumberFormat="1" applyFont="1" applyFill="1" applyBorder="1" applyAlignment="1">
      <alignment horizontal="center" vertical="center"/>
    </xf>
    <xf numFmtId="0" fontId="27" fillId="0" borderId="41" xfId="37" applyNumberFormat="1" applyFont="1" applyFill="1" applyBorder="1" applyAlignment="1">
      <alignment horizontal="center" vertical="center"/>
    </xf>
    <xf numFmtId="0" fontId="27" fillId="0" borderId="34" xfId="37" applyNumberFormat="1" applyFont="1" applyFill="1" applyBorder="1" applyAlignment="1">
      <alignment horizontal="center" vertical="center"/>
    </xf>
    <xf numFmtId="0" fontId="27" fillId="0" borderId="84" xfId="37" applyNumberFormat="1" applyFont="1" applyFill="1" applyBorder="1" applyAlignment="1">
      <alignment horizontal="center" vertical="center"/>
    </xf>
    <xf numFmtId="0" fontId="27" fillId="0" borderId="51" xfId="37" applyNumberFormat="1" applyFont="1" applyFill="1" applyBorder="1" applyAlignment="1">
      <alignment horizontal="center" vertical="center"/>
    </xf>
    <xf numFmtId="0" fontId="27" fillId="33" borderId="106" xfId="37" applyNumberFormat="1" applyFont="1" applyFill="1" applyBorder="1" applyAlignment="1">
      <alignment horizontal="center" vertical="center"/>
    </xf>
    <xf numFmtId="0" fontId="27" fillId="33" borderId="127" xfId="37" applyNumberFormat="1" applyFont="1" applyFill="1" applyBorder="1" applyAlignment="1">
      <alignment horizontal="center" vertical="center"/>
    </xf>
    <xf numFmtId="0" fontId="27" fillId="33" borderId="41" xfId="37" applyNumberFormat="1" applyFont="1" applyFill="1" applyBorder="1" applyAlignment="1">
      <alignment horizontal="center" vertical="center"/>
    </xf>
    <xf numFmtId="0" fontId="27" fillId="33" borderId="34" xfId="37" applyNumberFormat="1" applyFont="1" applyFill="1" applyBorder="1" applyAlignment="1">
      <alignment horizontal="center" vertical="center"/>
    </xf>
    <xf numFmtId="0" fontId="27" fillId="33" borderId="84" xfId="37" applyNumberFormat="1" applyFont="1" applyFill="1" applyBorder="1" applyAlignment="1">
      <alignment horizontal="center" vertical="center"/>
    </xf>
    <xf numFmtId="0" fontId="27" fillId="33" borderId="51" xfId="37" applyNumberFormat="1" applyFont="1" applyFill="1" applyBorder="1" applyAlignment="1">
      <alignment horizontal="center" vertical="center"/>
    </xf>
    <xf numFmtId="0" fontId="27" fillId="31" borderId="167" xfId="37" applyNumberFormat="1" applyFont="1" applyFill="1" applyBorder="1" applyAlignment="1">
      <alignment horizontal="center" vertical="center"/>
    </xf>
    <xf numFmtId="0" fontId="27" fillId="31" borderId="68" xfId="37" applyNumberFormat="1" applyFont="1" applyFill="1" applyBorder="1" applyAlignment="1">
      <alignment horizontal="center" vertical="center"/>
    </xf>
    <xf numFmtId="0" fontId="27" fillId="32" borderId="106" xfId="37" applyNumberFormat="1" applyFont="1" applyFill="1" applyBorder="1" applyAlignment="1">
      <alignment horizontal="center" vertical="center"/>
    </xf>
    <xf numFmtId="0" fontId="27" fillId="32" borderId="127" xfId="37" applyNumberFormat="1" applyFont="1" applyFill="1" applyBorder="1" applyAlignment="1">
      <alignment horizontal="center" vertical="center"/>
    </xf>
    <xf numFmtId="0" fontId="27" fillId="32" borderId="167" xfId="37" applyNumberFormat="1" applyFont="1" applyFill="1" applyBorder="1" applyAlignment="1">
      <alignment horizontal="center" vertical="center"/>
    </xf>
    <xf numFmtId="0" fontId="27" fillId="32" borderId="34" xfId="37" applyNumberFormat="1" applyFont="1" applyFill="1" applyBorder="1" applyAlignment="1">
      <alignment horizontal="center" vertical="center"/>
    </xf>
    <xf numFmtId="0" fontId="27" fillId="32" borderId="84" xfId="37" applyNumberFormat="1" applyFont="1" applyFill="1" applyBorder="1" applyAlignment="1">
      <alignment horizontal="center" vertical="center"/>
    </xf>
    <xf numFmtId="0" fontId="27" fillId="32" borderId="68" xfId="37" applyNumberFormat="1" applyFont="1" applyFill="1" applyBorder="1" applyAlignment="1">
      <alignment horizontal="center" vertical="center"/>
    </xf>
    <xf numFmtId="0" fontId="27" fillId="31" borderId="92" xfId="37" applyNumberFormat="1" applyFont="1" applyFill="1" applyBorder="1" applyAlignment="1">
      <alignment horizontal="center" vertical="center"/>
    </xf>
    <xf numFmtId="0" fontId="27" fillId="31" borderId="166" xfId="37" applyNumberFormat="1" applyFont="1" applyFill="1" applyBorder="1" applyAlignment="1">
      <alignment horizontal="center" vertical="center"/>
    </xf>
    <xf numFmtId="0" fontId="27" fillId="31" borderId="95" xfId="37" applyNumberFormat="1" applyFont="1" applyFill="1" applyBorder="1" applyAlignment="1">
      <alignment horizontal="center" vertical="center"/>
    </xf>
    <xf numFmtId="0" fontId="27" fillId="0" borderId="92" xfId="37" applyNumberFormat="1" applyFont="1" applyFill="1" applyBorder="1" applyAlignment="1">
      <alignment horizontal="center" vertical="center"/>
    </xf>
    <xf numFmtId="0" fontId="27" fillId="0" borderId="166" xfId="37" applyNumberFormat="1" applyFont="1" applyFill="1" applyBorder="1" applyAlignment="1">
      <alignment horizontal="center" vertical="center"/>
    </xf>
    <xf numFmtId="0" fontId="27" fillId="0" borderId="95" xfId="37" applyNumberFormat="1" applyFont="1" applyFill="1" applyBorder="1" applyAlignment="1">
      <alignment horizontal="center" vertical="center"/>
    </xf>
    <xf numFmtId="0" fontId="27" fillId="0" borderId="136" xfId="37" applyNumberFormat="1" applyFont="1" applyFill="1" applyBorder="1" applyAlignment="1">
      <alignment horizontal="center" vertical="center"/>
    </xf>
    <xf numFmtId="0" fontId="27" fillId="0" borderId="68" xfId="37" applyNumberFormat="1" applyFont="1" applyFill="1" applyBorder="1" applyAlignment="1">
      <alignment horizontal="center" vertical="center"/>
    </xf>
    <xf numFmtId="0" fontId="27" fillId="31" borderId="136" xfId="37" applyNumberFormat="1" applyFont="1" applyFill="1" applyBorder="1" applyAlignment="1">
      <alignment horizontal="center" vertical="center"/>
    </xf>
    <xf numFmtId="0" fontId="27" fillId="31" borderId="93" xfId="37" applyNumberFormat="1" applyFont="1" applyFill="1" applyBorder="1" applyAlignment="1">
      <alignment horizontal="center" vertical="center"/>
    </xf>
    <xf numFmtId="0" fontId="27" fillId="31" borderId="46" xfId="37" applyNumberFormat="1" applyFont="1" applyFill="1" applyBorder="1" applyAlignment="1">
      <alignment horizontal="center" vertical="center"/>
    </xf>
    <xf numFmtId="0" fontId="27" fillId="31" borderId="43" xfId="37" applyNumberFormat="1" applyFont="1" applyFill="1" applyBorder="1" applyAlignment="1">
      <alignment horizontal="center" vertical="center"/>
    </xf>
    <xf numFmtId="0" fontId="27" fillId="0" borderId="93" xfId="37" applyNumberFormat="1" applyFont="1" applyFill="1" applyBorder="1" applyAlignment="1">
      <alignment horizontal="center" vertical="center"/>
    </xf>
    <xf numFmtId="0" fontId="27" fillId="0" borderId="46" xfId="37" applyNumberFormat="1" applyFont="1" applyFill="1" applyBorder="1" applyAlignment="1">
      <alignment horizontal="center" vertical="center"/>
    </xf>
    <xf numFmtId="0" fontId="27" fillId="0" borderId="43" xfId="37" applyNumberFormat="1" applyFont="1" applyFill="1" applyBorder="1" applyAlignment="1">
      <alignment horizontal="center" vertical="center"/>
    </xf>
    <xf numFmtId="0" fontId="27" fillId="0" borderId="155" xfId="37" applyNumberFormat="1" applyFont="1" applyFill="1" applyBorder="1" applyAlignment="1">
      <alignment horizontal="center" vertical="center"/>
    </xf>
    <xf numFmtId="0" fontId="27" fillId="33" borderId="92" xfId="37" applyNumberFormat="1" applyFont="1" applyFill="1" applyBorder="1" applyAlignment="1">
      <alignment horizontal="center" vertical="center"/>
    </xf>
    <xf numFmtId="0" fontId="27" fillId="33" borderId="166" xfId="37" applyNumberFormat="1" applyFont="1" applyFill="1" applyBorder="1" applyAlignment="1">
      <alignment horizontal="center" vertical="center"/>
    </xf>
    <xf numFmtId="0" fontId="27" fillId="33" borderId="136" xfId="37" applyNumberFormat="1" applyFont="1" applyFill="1" applyBorder="1" applyAlignment="1">
      <alignment horizontal="center" vertical="center"/>
    </xf>
    <xf numFmtId="0" fontId="27" fillId="33" borderId="68" xfId="37" applyNumberFormat="1" applyFont="1" applyFill="1" applyBorder="1" applyAlignment="1">
      <alignment horizontal="center" vertical="center"/>
    </xf>
    <xf numFmtId="0" fontId="27" fillId="32" borderId="41" xfId="37" applyNumberFormat="1" applyFont="1" applyFill="1" applyBorder="1" applyAlignment="1">
      <alignment horizontal="center" vertical="center"/>
    </xf>
    <xf numFmtId="0" fontId="27" fillId="32" borderId="51" xfId="37" applyNumberFormat="1" applyFont="1" applyFill="1" applyBorder="1" applyAlignment="1">
      <alignment horizontal="center" vertical="center"/>
    </xf>
    <xf numFmtId="0" fontId="27" fillId="32" borderId="92" xfId="37" applyNumberFormat="1" applyFont="1" applyFill="1" applyBorder="1" applyAlignment="1">
      <alignment horizontal="center" vertical="center"/>
    </xf>
    <xf numFmtId="0" fontId="27" fillId="32" borderId="166" xfId="37" applyNumberFormat="1" applyFont="1" applyFill="1" applyBorder="1" applyAlignment="1">
      <alignment horizontal="center" vertical="center"/>
    </xf>
    <xf numFmtId="0" fontId="27" fillId="32" borderId="95" xfId="37" applyNumberFormat="1" applyFont="1" applyFill="1" applyBorder="1" applyAlignment="1">
      <alignment horizontal="center" vertical="center"/>
    </xf>
    <xf numFmtId="0" fontId="27" fillId="0" borderId="167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/>
    </xf>
    <xf numFmtId="0" fontId="27" fillId="30" borderId="50" xfId="37" applyNumberFormat="1" applyFont="1" applyFill="1" applyBorder="1" applyAlignment="1">
      <alignment horizontal="center" vertical="center"/>
    </xf>
    <xf numFmtId="49" fontId="27" fillId="0" borderId="137" xfId="37" applyNumberFormat="1" applyFont="1" applyFill="1" applyBorder="1" applyAlignment="1">
      <alignment horizontal="center" vertical="center"/>
    </xf>
    <xf numFmtId="49" fontId="27" fillId="0" borderId="138" xfId="37" applyNumberFormat="1" applyFont="1" applyFill="1" applyBorder="1" applyAlignment="1">
      <alignment horizontal="center" vertical="center"/>
    </xf>
    <xf numFmtId="49" fontId="27" fillId="0" borderId="139" xfId="37" applyNumberFormat="1" applyFont="1" applyFill="1" applyBorder="1" applyAlignment="1">
      <alignment horizontal="center" vertical="center"/>
    </xf>
    <xf numFmtId="49" fontId="27" fillId="0" borderId="47" xfId="37" applyNumberFormat="1" applyFont="1" applyFill="1" applyBorder="1" applyAlignment="1">
      <alignment horizontal="center" vertical="center"/>
    </xf>
    <xf numFmtId="49" fontId="27" fillId="0" borderId="140" xfId="37" applyNumberFormat="1" applyFont="1" applyFill="1" applyBorder="1" applyAlignment="1">
      <alignment horizontal="center" vertical="center"/>
    </xf>
    <xf numFmtId="0" fontId="27" fillId="30" borderId="158" xfId="37" applyNumberFormat="1" applyFont="1" applyFill="1" applyBorder="1" applyAlignment="1">
      <alignment horizontal="center" vertical="center"/>
    </xf>
    <xf numFmtId="0" fontId="27" fillId="30" borderId="53" xfId="37" applyNumberFormat="1" applyFont="1" applyFill="1" applyBorder="1" applyAlignment="1">
      <alignment horizontal="center" vertical="center"/>
    </xf>
    <xf numFmtId="0" fontId="27" fillId="0" borderId="148" xfId="37" applyNumberFormat="1" applyFont="1" applyFill="1" applyBorder="1" applyAlignment="1">
      <alignment horizontal="center" vertical="center"/>
    </xf>
    <xf numFmtId="0" fontId="27" fillId="0" borderId="147" xfId="37" applyNumberFormat="1" applyFont="1" applyFill="1" applyBorder="1" applyAlignment="1">
      <alignment horizontal="center" vertical="center"/>
    </xf>
    <xf numFmtId="0" fontId="27" fillId="30" borderId="163" xfId="37" applyNumberFormat="1" applyFont="1" applyFill="1" applyBorder="1" applyAlignment="1">
      <alignment horizontal="center" vertical="center"/>
    </xf>
    <xf numFmtId="0" fontId="27" fillId="30" borderId="165" xfId="37" applyNumberFormat="1" applyFont="1" applyFill="1" applyBorder="1" applyAlignment="1">
      <alignment horizontal="center" vertical="center"/>
    </xf>
    <xf numFmtId="49" fontId="27" fillId="0" borderId="145" xfId="37" applyNumberFormat="1" applyFont="1" applyFill="1" applyBorder="1" applyAlignment="1">
      <alignment horizontal="center" vertical="center"/>
    </xf>
    <xf numFmtId="49" fontId="27" fillId="0" borderId="146" xfId="37" applyNumberFormat="1" applyFont="1" applyFill="1" applyBorder="1" applyAlignment="1">
      <alignment horizontal="center" vertical="center"/>
    </xf>
    <xf numFmtId="0" fontId="27" fillId="0" borderId="146" xfId="37" applyNumberFormat="1" applyFont="1" applyFill="1" applyBorder="1" applyAlignment="1">
      <alignment horizontal="center" vertical="center"/>
    </xf>
    <xf numFmtId="0" fontId="27" fillId="0" borderId="149" xfId="37" applyNumberFormat="1" applyFont="1" applyFill="1" applyBorder="1" applyAlignment="1">
      <alignment horizontal="center" vertical="center"/>
    </xf>
    <xf numFmtId="49" fontId="27" fillId="30" borderId="162" xfId="37" applyNumberFormat="1" applyFont="1" applyFill="1" applyBorder="1" applyAlignment="1">
      <alignment horizontal="center" vertical="center"/>
    </xf>
    <xf numFmtId="49" fontId="27" fillId="30" borderId="163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 wrapText="1"/>
    </xf>
    <xf numFmtId="0" fontId="27" fillId="30" borderId="50" xfId="37" applyNumberFormat="1" applyFont="1" applyFill="1" applyBorder="1" applyAlignment="1">
      <alignment horizontal="center" vertical="center" wrapText="1"/>
    </xf>
    <xf numFmtId="0" fontId="27" fillId="30" borderId="157" xfId="37" applyNumberFormat="1" applyFont="1" applyFill="1" applyBorder="1" applyAlignment="1">
      <alignment horizontal="center" vertical="center"/>
    </xf>
    <xf numFmtId="0" fontId="27" fillId="30" borderId="159" xfId="37" applyNumberFormat="1" applyFont="1" applyFill="1" applyBorder="1" applyAlignment="1">
      <alignment horizontal="center" vertical="center"/>
    </xf>
    <xf numFmtId="0" fontId="27" fillId="30" borderId="134" xfId="37" applyNumberFormat="1" applyFont="1" applyFill="1" applyBorder="1" applyAlignment="1">
      <alignment horizontal="center" vertical="center"/>
    </xf>
    <xf numFmtId="0" fontId="27" fillId="30" borderId="55" xfId="37" applyNumberFormat="1" applyFont="1" applyFill="1" applyBorder="1" applyAlignment="1">
      <alignment horizontal="center" vertical="center"/>
    </xf>
    <xf numFmtId="49" fontId="27" fillId="30" borderId="156" xfId="37" applyNumberFormat="1" applyFont="1" applyFill="1" applyBorder="1" applyAlignment="1">
      <alignment horizontal="center" vertical="center"/>
    </xf>
    <xf numFmtId="49" fontId="27" fillId="30" borderId="157" xfId="37" applyNumberFormat="1" applyFont="1" applyFill="1" applyBorder="1" applyAlignment="1">
      <alignment horizontal="center" vertical="center"/>
    </xf>
    <xf numFmtId="49" fontId="27" fillId="30" borderId="160" xfId="37" applyNumberFormat="1" applyFont="1" applyFill="1" applyBorder="1" applyAlignment="1">
      <alignment horizontal="center" vertical="center"/>
    </xf>
    <xf numFmtId="49" fontId="27" fillId="30" borderId="161" xfId="37" applyNumberFormat="1" applyFont="1" applyFill="1" applyBorder="1" applyAlignment="1">
      <alignment horizontal="center" vertical="center"/>
    </xf>
    <xf numFmtId="0" fontId="27" fillId="30" borderId="161" xfId="37" applyNumberFormat="1" applyFont="1" applyFill="1" applyBorder="1" applyAlignment="1">
      <alignment horizontal="center" vertical="center"/>
    </xf>
    <xf numFmtId="0" fontId="27" fillId="30" borderId="135" xfId="37" applyNumberFormat="1" applyFont="1" applyFill="1" applyBorder="1" applyAlignment="1">
      <alignment horizontal="center" vertical="center"/>
    </xf>
    <xf numFmtId="49" fontId="27" fillId="32" borderId="46" xfId="36" applyNumberFormat="1" applyFont="1" applyFill="1" applyBorder="1" applyAlignment="1">
      <alignment horizontal="center" vertical="center"/>
    </xf>
    <xf numFmtId="0" fontId="27" fillId="32" borderId="133" xfId="36" applyNumberFormat="1" applyFont="1" applyFill="1" applyBorder="1" applyAlignment="1">
      <alignment horizontal="center"/>
    </xf>
    <xf numFmtId="0" fontId="27" fillId="32" borderId="115" xfId="36" applyNumberFormat="1" applyFont="1" applyFill="1" applyBorder="1" applyAlignment="1">
      <alignment horizontal="center"/>
    </xf>
    <xf numFmtId="0" fontId="27" fillId="32" borderId="31" xfId="36" applyNumberFormat="1" applyFont="1" applyFill="1" applyBorder="1" applyAlignment="1">
      <alignment horizontal="center"/>
    </xf>
    <xf numFmtId="0" fontId="27" fillId="32" borderId="77" xfId="36" applyNumberFormat="1" applyFont="1" applyFill="1" applyBorder="1" applyAlignment="1">
      <alignment horizontal="center"/>
    </xf>
    <xf numFmtId="0" fontId="27" fillId="0" borderId="34" xfId="36" applyNumberFormat="1" applyFont="1" applyFill="1" applyBorder="1" applyAlignment="1">
      <alignment horizontal="center"/>
    </xf>
    <xf numFmtId="0" fontId="27" fillId="0" borderId="51" xfId="36" applyNumberFormat="1" applyFont="1" applyFill="1" applyBorder="1" applyAlignment="1">
      <alignment horizontal="center"/>
    </xf>
    <xf numFmtId="0" fontId="27" fillId="31" borderId="106" xfId="36" applyNumberFormat="1" applyFont="1" applyFill="1" applyBorder="1" applyAlignment="1">
      <alignment horizontal="center"/>
    </xf>
    <xf numFmtId="0" fontId="27" fillId="31" borderId="167" xfId="36" applyNumberFormat="1" applyFont="1" applyFill="1" applyBorder="1" applyAlignment="1">
      <alignment horizontal="center"/>
    </xf>
    <xf numFmtId="0" fontId="27" fillId="32" borderId="114" xfId="36" applyNumberFormat="1" applyFont="1" applyFill="1" applyBorder="1" applyAlignment="1">
      <alignment horizontal="center"/>
    </xf>
    <xf numFmtId="0" fontId="27" fillId="0" borderId="32" xfId="36" applyNumberFormat="1" applyFont="1" applyFill="1" applyBorder="1" applyAlignment="1">
      <alignment horizontal="center"/>
    </xf>
    <xf numFmtId="0" fontId="27" fillId="0" borderId="113" xfId="36" applyNumberFormat="1" applyFont="1" applyFill="1" applyBorder="1" applyAlignment="1">
      <alignment horizontal="center"/>
    </xf>
    <xf numFmtId="49" fontId="27" fillId="0" borderId="0" xfId="36" applyNumberFormat="1" applyFont="1" applyAlignment="1">
      <alignment horizontal="left"/>
    </xf>
    <xf numFmtId="49" fontId="27" fillId="0" borderId="0" xfId="36" applyNumberFormat="1" applyFont="1" applyAlignment="1">
      <alignment horizontal="center"/>
    </xf>
    <xf numFmtId="0" fontId="27" fillId="32" borderId="113" xfId="36" applyNumberFormat="1" applyFont="1" applyFill="1" applyBorder="1" applyAlignment="1">
      <alignment horizontal="center"/>
    </xf>
    <xf numFmtId="0" fontId="27" fillId="32" borderId="106" xfId="36" applyNumberFormat="1" applyFont="1" applyFill="1" applyBorder="1" applyAlignment="1">
      <alignment horizontal="center"/>
    </xf>
    <xf numFmtId="0" fontId="27" fillId="32" borderId="167" xfId="36" applyNumberFormat="1" applyFont="1" applyFill="1" applyBorder="1" applyAlignment="1">
      <alignment horizontal="center"/>
    </xf>
    <xf numFmtId="0" fontId="27" fillId="0" borderId="68" xfId="36" applyNumberFormat="1" applyFont="1" applyFill="1" applyBorder="1" applyAlignment="1">
      <alignment horizontal="center"/>
    </xf>
    <xf numFmtId="0" fontId="27" fillId="0" borderId="114" xfId="36" applyNumberFormat="1" applyFont="1" applyFill="1" applyBorder="1" applyAlignment="1">
      <alignment horizontal="center"/>
    </xf>
    <xf numFmtId="182" fontId="6" fillId="0" borderId="0" xfId="0" applyNumberFormat="1" applyFont="1" applyAlignment="1">
      <alignment horizontal="center"/>
    </xf>
    <xf numFmtId="0" fontId="38" fillId="0" borderId="17" xfId="0" applyFont="1" applyBorder="1" applyAlignment="1">
      <alignment horizontal="center" vertical="center"/>
    </xf>
    <xf numFmtId="182" fontId="38" fillId="0" borderId="17" xfId="0" applyNumberFormat="1" applyFont="1" applyBorder="1" applyAlignment="1">
      <alignment horizontal="center" vertical="center"/>
    </xf>
    <xf numFmtId="182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82" fontId="6" fillId="0" borderId="17" xfId="0" applyNumberFormat="1" applyFont="1" applyBorder="1" applyAlignment="1">
      <alignment horizontal="center" vertical="center"/>
    </xf>
    <xf numFmtId="182" fontId="6" fillId="0" borderId="54" xfId="0" applyNumberFormat="1" applyFont="1" applyBorder="1" applyAlignment="1">
      <alignment horizontal="center" vertical="center"/>
    </xf>
    <xf numFmtId="0" fontId="39" fillId="0" borderId="16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center" vertical="center"/>
    </xf>
    <xf numFmtId="0" fontId="37" fillId="0" borderId="109" xfId="0" applyFont="1" applyBorder="1" applyAlignment="1">
      <alignment horizontal="center" vertical="center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77" xfId="0" applyFont="1" applyFill="1" applyBorder="1" applyAlignment="1" applyProtection="1">
      <alignment horizontal="center" vertical="center"/>
      <protection locked="0"/>
    </xf>
    <xf numFmtId="0" fontId="37" fillId="0" borderId="107" xfId="0" applyFont="1" applyBorder="1" applyAlignment="1">
      <alignment horizontal="center" vertical="center"/>
    </xf>
    <xf numFmtId="0" fontId="41" fillId="0" borderId="110" xfId="0" applyFont="1" applyBorder="1" applyAlignment="1">
      <alignment horizontal="center" vertical="center"/>
    </xf>
    <xf numFmtId="0" fontId="39" fillId="0" borderId="120" xfId="0" applyFont="1" applyFill="1" applyBorder="1" applyAlignment="1" applyProtection="1">
      <alignment vertical="center"/>
      <protection locked="0"/>
    </xf>
    <xf numFmtId="0" fontId="7" fillId="0" borderId="121" xfId="0" applyFont="1" applyFill="1" applyBorder="1" applyAlignment="1" applyProtection="1">
      <alignment vertical="center"/>
      <protection locked="0"/>
    </xf>
    <xf numFmtId="0" fontId="8" fillId="0" borderId="76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 vertical="center"/>
    </xf>
    <xf numFmtId="0" fontId="40" fillId="26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59" xfId="0" applyFont="1" applyFill="1" applyBorder="1" applyAlignment="1" applyProtection="1">
      <alignment horizontal="center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37" fillId="0" borderId="112" xfId="0" applyFont="1" applyBorder="1" applyAlignment="1">
      <alignment horizontal="center" vertical="center"/>
    </xf>
    <xf numFmtId="0" fontId="37" fillId="0" borderId="113" xfId="0" applyFont="1" applyBorder="1" applyAlignment="1">
      <alignment horizontal="center" vertical="center"/>
    </xf>
    <xf numFmtId="0" fontId="37" fillId="0" borderId="114" xfId="0" applyFont="1" applyBorder="1" applyAlignment="1">
      <alignment horizontal="center" vertical="center"/>
    </xf>
    <xf numFmtId="0" fontId="4" fillId="0" borderId="0" xfId="0" applyFont="1" applyAlignment="1"/>
    <xf numFmtId="185" fontId="3" fillId="0" borderId="0" xfId="0" applyNumberFormat="1" applyFont="1" applyAlignment="1" applyProtection="1">
      <alignment horizontal="center"/>
    </xf>
    <xf numFmtId="186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8" fillId="0" borderId="1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10" fillId="0" borderId="112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84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122" xfId="0" applyFont="1" applyFill="1" applyBorder="1" applyAlignment="1" applyProtection="1">
      <alignment horizontal="center" vertical="center"/>
      <protection locked="0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37" fillId="0" borderId="1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" fillId="0" borderId="46" xfId="0" applyFont="1" applyBorder="1" applyAlignment="1">
      <alignment horizontal="left" vertical="center"/>
    </xf>
    <xf numFmtId="49" fontId="1" fillId="0" borderId="46" xfId="0" applyNumberFormat="1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>
      <alignment horizontal="center" vertical="center"/>
    </xf>
    <xf numFmtId="0" fontId="0" fillId="0" borderId="77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10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/>
    </xf>
    <xf numFmtId="0" fontId="8" fillId="0" borderId="16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70" xfId="0" applyFont="1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8" fillId="0" borderId="168" xfId="0" applyFont="1" applyBorder="1" applyAlignment="1">
      <alignment horizontal="center" vertical="center"/>
    </xf>
    <xf numFmtId="0" fontId="0" fillId="0" borderId="16" xfId="0" applyBorder="1"/>
    <xf numFmtId="185" fontId="3" fillId="0" borderId="0" xfId="0" applyNumberFormat="1" applyFont="1" applyAlignment="1" applyProtection="1">
      <alignment vertical="center"/>
    </xf>
  </cellXfs>
  <cellStyles count="60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3" xfId="31"/>
    <cellStyle name="常规" xfId="0" builtinId="0"/>
    <cellStyle name="常规 2" xfId="32"/>
    <cellStyle name="常规 3" xfId="33"/>
    <cellStyle name="常规 4" xfId="34"/>
    <cellStyle name="常规 5" xfId="3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入力" xfId="52"/>
    <cellStyle name="説明文" xfId="53"/>
  </cellStyles>
  <dxfs count="6"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/>
  </sheetPr>
  <dimension ref="A1:U186"/>
  <sheetViews>
    <sheetView showGridLines="0" tabSelected="1" topLeftCell="A77" zoomScaleNormal="100" zoomScaleSheetLayoutView="100" workbookViewId="0">
      <selection activeCell="J20" sqref="J20"/>
    </sheetView>
  </sheetViews>
  <sheetFormatPr defaultColWidth="5.875" defaultRowHeight="14.45" customHeight="1"/>
  <cols>
    <col min="1" max="1" width="5" style="331" customWidth="1"/>
    <col min="2" max="4" width="4.875" style="331" customWidth="1"/>
    <col min="5" max="5" width="9.875" style="331" customWidth="1"/>
    <col min="6" max="6" width="10.375" style="331" customWidth="1"/>
    <col min="7" max="9" width="4.875" style="331" customWidth="1"/>
    <col min="10" max="10" width="23.125" style="331" customWidth="1"/>
    <col min="11" max="14" width="4.875" style="331" customWidth="1"/>
    <col min="15" max="15" width="6.25" style="331" customWidth="1"/>
    <col min="16" max="17" width="5.75" style="331" customWidth="1"/>
    <col min="18" max="18" width="6.125" style="331" customWidth="1"/>
    <col min="19" max="19" width="4.875" style="331" customWidth="1"/>
    <col min="20" max="20" width="5.75" style="331" customWidth="1"/>
    <col min="21" max="21" width="5.875" style="717" hidden="1" customWidth="1"/>
    <col min="22" max="22" width="7.5" style="331" bestFit="1" customWidth="1"/>
    <col min="23" max="23" width="5.875" style="331"/>
    <col min="24" max="24" width="7.625" style="331" bestFit="1" customWidth="1"/>
    <col min="25" max="16384" width="5.875" style="331"/>
  </cols>
  <sheetData>
    <row r="1" spans="1:21" ht="17.25" customHeight="1">
      <c r="A1" s="818" t="s">
        <v>235</v>
      </c>
      <c r="B1" s="329" t="s">
        <v>233</v>
      </c>
      <c r="C1" s="330"/>
      <c r="D1" s="330"/>
      <c r="E1" s="330"/>
      <c r="F1" s="330"/>
      <c r="G1" s="329"/>
      <c r="H1" s="330"/>
      <c r="I1" s="330"/>
      <c r="J1" s="330"/>
    </row>
    <row r="2" spans="1:21" ht="17.25" customHeight="1">
      <c r="A2" s="819"/>
      <c r="B2" s="332" t="s">
        <v>795</v>
      </c>
      <c r="G2" s="332"/>
    </row>
    <row r="3" spans="1:21" ht="17.25" customHeight="1">
      <c r="A3" s="819"/>
      <c r="B3" s="332" t="s">
        <v>796</v>
      </c>
      <c r="G3" s="332"/>
    </row>
    <row r="4" spans="1:21" ht="15.75" customHeight="1">
      <c r="A4" s="820" t="s">
        <v>797</v>
      </c>
      <c r="B4" s="820"/>
      <c r="C4" s="820"/>
      <c r="D4" s="820"/>
      <c r="E4" s="820"/>
      <c r="F4" s="821">
        <f>日历!$B$1</f>
        <v>2016</v>
      </c>
      <c r="G4" s="822">
        <v>8</v>
      </c>
      <c r="H4" s="822"/>
      <c r="I4" s="801" t="str">
        <f>VLOOKUP($G4,日历!$A$1:$AH$13,2)</f>
        <v>7月16日——8月15日</v>
      </c>
      <c r="J4" s="801"/>
      <c r="K4" s="802">
        <f>VLOOKUP($G4,日历!$A$1:$AH$13,3)</f>
        <v>21</v>
      </c>
      <c r="L4" s="803"/>
      <c r="M4" s="803"/>
      <c r="N4" s="333"/>
      <c r="O4" s="814" t="s">
        <v>1091</v>
      </c>
      <c r="P4" s="815"/>
      <c r="Q4" s="816" t="s">
        <v>1092</v>
      </c>
      <c r="R4" s="817"/>
      <c r="S4" s="793" t="s">
        <v>1093</v>
      </c>
      <c r="T4" s="794"/>
    </row>
    <row r="5" spans="1:21" ht="15" customHeight="1">
      <c r="A5" s="820"/>
      <c r="B5" s="820"/>
      <c r="C5" s="820"/>
      <c r="D5" s="820"/>
      <c r="E5" s="820"/>
      <c r="F5" s="821"/>
      <c r="G5" s="822"/>
      <c r="H5" s="822"/>
      <c r="I5" s="801"/>
      <c r="J5" s="801"/>
      <c r="K5" s="803"/>
      <c r="L5" s="803"/>
      <c r="M5" s="803"/>
      <c r="N5" s="333"/>
      <c r="O5" s="795"/>
      <c r="P5" s="795"/>
      <c r="Q5" s="797"/>
      <c r="R5" s="797"/>
      <c r="S5" s="799"/>
      <c r="T5" s="799"/>
    </row>
    <row r="6" spans="1:21" ht="28.5" customHeight="1">
      <c r="A6" s="334" t="s">
        <v>798</v>
      </c>
      <c r="B6" s="786" t="str">
        <f>IF(ISERROR(VLOOKUP($F$6,日历!$A$17:$C$60000,3,))=TRUE,"",VLOOKUP($F$6,日历!$A$17:$C$60000,3,))</f>
        <v>企画课-系统系</v>
      </c>
      <c r="C6" s="786"/>
      <c r="D6" s="786"/>
      <c r="E6" s="335" t="s">
        <v>799</v>
      </c>
      <c r="F6" s="336" t="s">
        <v>1195</v>
      </c>
      <c r="G6" s="334" t="s">
        <v>800</v>
      </c>
      <c r="H6" s="786" t="str">
        <f>IF(ISERROR(VLOOKUP($F$6,日历!$A$17:$C$60000,2,))=TRUE,"",VLOOKUP($F$6,日历!$A$17:$C$60000,2,))</f>
        <v>孙宝禄</v>
      </c>
      <c r="I6" s="786"/>
      <c r="L6" s="337"/>
      <c r="O6" s="795"/>
      <c r="P6" s="795"/>
      <c r="Q6" s="797"/>
      <c r="R6" s="797"/>
      <c r="S6" s="799"/>
      <c r="T6" s="799"/>
    </row>
    <row r="7" spans="1:21" ht="16.5" customHeight="1" thickBot="1">
      <c r="A7" s="337"/>
      <c r="B7" s="338"/>
      <c r="C7" s="338"/>
      <c r="D7" s="338"/>
      <c r="E7" s="339"/>
      <c r="F7" s="340"/>
      <c r="G7" s="337"/>
      <c r="H7" s="338"/>
      <c r="I7" s="338"/>
      <c r="L7" s="337"/>
      <c r="O7" s="796"/>
      <c r="P7" s="796"/>
      <c r="Q7" s="798"/>
      <c r="R7" s="798"/>
      <c r="S7" s="800"/>
      <c r="T7" s="800"/>
    </row>
    <row r="8" spans="1:21" s="339" customFormat="1" ht="11.25" customHeight="1">
      <c r="A8" s="787" t="s">
        <v>801</v>
      </c>
      <c r="B8" s="790" t="s">
        <v>802</v>
      </c>
      <c r="C8" s="791"/>
      <c r="D8" s="791"/>
      <c r="E8" s="791"/>
      <c r="F8" s="791"/>
      <c r="G8" s="791"/>
      <c r="H8" s="791"/>
      <c r="I8" s="791"/>
      <c r="J8" s="792"/>
      <c r="K8" s="790" t="s">
        <v>803</v>
      </c>
      <c r="L8" s="804"/>
      <c r="M8" s="804"/>
      <c r="N8" s="804"/>
      <c r="O8" s="804"/>
      <c r="P8" s="804"/>
      <c r="Q8" s="804"/>
      <c r="R8" s="804"/>
      <c r="S8" s="805"/>
      <c r="T8" s="806" t="s">
        <v>820</v>
      </c>
      <c r="U8" s="718"/>
    </row>
    <row r="9" spans="1:21" s="339" customFormat="1" ht="11.25" customHeight="1">
      <c r="A9" s="788"/>
      <c r="B9" s="809" t="s">
        <v>804</v>
      </c>
      <c r="C9" s="810"/>
      <c r="D9" s="810"/>
      <c r="E9" s="810"/>
      <c r="F9" s="810"/>
      <c r="G9" s="811" t="s">
        <v>805</v>
      </c>
      <c r="H9" s="810"/>
      <c r="I9" s="810"/>
      <c r="J9" s="812"/>
      <c r="K9" s="809" t="s">
        <v>806</v>
      </c>
      <c r="L9" s="813"/>
      <c r="M9" s="811" t="s">
        <v>807</v>
      </c>
      <c r="N9" s="813"/>
      <c r="O9" s="779" t="s">
        <v>808</v>
      </c>
      <c r="P9" s="780"/>
      <c r="Q9" s="780"/>
      <c r="R9" s="781"/>
      <c r="S9" s="782" t="s">
        <v>809</v>
      </c>
      <c r="T9" s="807"/>
      <c r="U9" s="718"/>
    </row>
    <row r="10" spans="1:21" ht="12.75" customHeight="1" thickBot="1">
      <c r="A10" s="789"/>
      <c r="B10" s="341" t="s">
        <v>810</v>
      </c>
      <c r="C10" s="342" t="s">
        <v>811</v>
      </c>
      <c r="D10" s="342" t="s">
        <v>812</v>
      </c>
      <c r="E10" s="784" t="s">
        <v>813</v>
      </c>
      <c r="F10" s="785"/>
      <c r="G10" s="344" t="s">
        <v>810</v>
      </c>
      <c r="H10" s="345" t="s">
        <v>811</v>
      </c>
      <c r="I10" s="343" t="s">
        <v>812</v>
      </c>
      <c r="J10" s="346" t="s">
        <v>813</v>
      </c>
      <c r="K10" s="341" t="s">
        <v>810</v>
      </c>
      <c r="L10" s="347" t="s">
        <v>811</v>
      </c>
      <c r="M10" s="344" t="s">
        <v>810</v>
      </c>
      <c r="N10" s="348" t="s">
        <v>811</v>
      </c>
      <c r="O10" s="349" t="s">
        <v>814</v>
      </c>
      <c r="P10" s="345" t="s">
        <v>815</v>
      </c>
      <c r="Q10" s="345" t="s">
        <v>816</v>
      </c>
      <c r="R10" s="350" t="s">
        <v>817</v>
      </c>
      <c r="S10" s="783"/>
      <c r="T10" s="808"/>
    </row>
    <row r="11" spans="1:21" ht="12.75" customHeight="1" thickTop="1">
      <c r="A11" s="351">
        <f>IF(VLOOKUP($G$4,日历!$A$1:$AH$13,4)=0,"",VLOOKUP($G$4,日历!$A$1:$AH$13,4))</f>
        <v>42567</v>
      </c>
      <c r="B11" s="352" t="str">
        <f t="shared" ref="B11:B41" si="0">IF(AND(K11&lt;&gt;"",L11&lt;&gt;""),TIME(IF(MINUTE(K11)&gt;30,HOUR(K11)+1,HOUR(K11)),IF(AND(MINUTE(K11)&lt;=30,MINUTE(K11)&gt;0),30,0),0),"")</f>
        <v/>
      </c>
      <c r="C11" s="353" t="str">
        <f t="shared" ref="C11:C41" si="1">IF(AND(K11&lt;&gt;"",L11&lt;&gt;""),IF(TIME(HOUR(L11),IF(MINUTE(L11)&gt;=30,30,0),0)=0,1,TIME(HOUR(L11),IF(MINUTE(L11)&gt;=30,30,0),0)),"")</f>
        <v/>
      </c>
      <c r="D11" s="354" t="str">
        <f>IF(AND(B11&lt;&gt;"",C11&lt;&gt;""),(C11-B11)*24,"")</f>
        <v/>
      </c>
      <c r="E11" s="775"/>
      <c r="F11" s="776"/>
      <c r="G11" s="355" t="str">
        <f>IF(AND(M11&lt;&gt;"",N11&lt;&gt;""),TIME(IF(MINUTE(M11)&gt;30,HOUR(M11)+1,HOUR(M11)),IF(AND(MINUTE(M11)&lt;=30,MINUTE(M11)&gt;0),30,0),0),"")</f>
        <v/>
      </c>
      <c r="H11" s="356" t="str">
        <f>IF(AND(M11&lt;&gt;"",N11&lt;&gt;""),IF(TIME(HOUR(N11),IF(MINUTE(N11)&gt;=30,30,0),0)=0,1,TIME(HOUR(N11),IF(MINUTE(N11)&gt;=30,30,0),0)),"")</f>
        <v/>
      </c>
      <c r="I11" s="357" t="str">
        <f>IF(AND(G11&lt;&gt;"",H11&lt;&gt;""),(H11-G11)*24,"")</f>
        <v/>
      </c>
      <c r="J11" s="720"/>
      <c r="K11" s="359"/>
      <c r="L11" s="360"/>
      <c r="M11" s="361"/>
      <c r="N11" s="360"/>
      <c r="O11" s="362" t="str">
        <f t="shared" ref="O11:O41" si="2">IF(U11="出",IF(AND(D11="",I11=""),"",IF(D11="",0,D11)+IF(I11="",0,I11)-IF(S11="",0,S11)),"")</f>
        <v/>
      </c>
      <c r="P11" s="357" t="str">
        <f t="shared" ref="P11:P41" si="3">IF(U11="休",IF(AND(D11="",I11=""),"",IF(D11="",0,D11)+IF(I11="",0,I11)-IF(S11="",0,S11)),"")</f>
        <v/>
      </c>
      <c r="Q11" s="357" t="str">
        <f t="shared" ref="Q11:Q41" si="4">IF(U11="节",IF(AND(D11="",I11=""),"",IF(D11="",0,D11)+IF(I11="",0,I11)-IF(S11="",0,S11)),"")</f>
        <v/>
      </c>
      <c r="R11" s="363" t="str">
        <f>IF(SUM(O11:Q11)=0,"",SUM($O$11:Q11))</f>
        <v/>
      </c>
      <c r="S11" s="364" t="str">
        <f>IF(IF(LEFT(E11,3)="教育：",D11,0)+IF(LEFT(J11,3)="教育：",I11,0)=0,"",IF(LEFT(E11,3)="教育：",D11,0)+IF(LEFT(J11,3)="教育：",I11,0))</f>
        <v/>
      </c>
      <c r="T11" s="365"/>
      <c r="U11" s="717" t="str">
        <f>VLOOKUP($G$4,日历!$A$1:$BN$13,36,)</f>
        <v>休</v>
      </c>
    </row>
    <row r="12" spans="1:21" ht="12.95" customHeight="1">
      <c r="A12" s="351">
        <f>IF(VLOOKUP($G$4,日历!$A$1:$AH$13,5)=0,"",VLOOKUP($G$4,日历!$A$1:$AH$13,5))</f>
        <v>42568</v>
      </c>
      <c r="B12" s="352" t="str">
        <f t="shared" si="0"/>
        <v/>
      </c>
      <c r="C12" s="353" t="str">
        <f t="shared" si="1"/>
        <v/>
      </c>
      <c r="D12" s="354" t="str">
        <f t="shared" ref="D12:D41" si="5">IF(AND(B12&lt;&gt;"",C12&lt;&gt;""),(C12-B12)*24,"")</f>
        <v/>
      </c>
      <c r="E12" s="777"/>
      <c r="F12" s="778"/>
      <c r="G12" s="355" t="str">
        <f t="shared" ref="G12:G41" si="6">IF(AND(M12&lt;&gt;"",N12&lt;&gt;""),TIME(IF(MINUTE(M12)&gt;30,HOUR(M12)+1,HOUR(M12)),IF(AND(MINUTE(M12)&lt;=30,MINUTE(M12)&gt;0),30,0),0),"")</f>
        <v/>
      </c>
      <c r="H12" s="356" t="str">
        <f t="shared" ref="H12:H41" si="7">IF(AND(M12&lt;&gt;"",N12&lt;&gt;""),IF(TIME(HOUR(N12),IF(MINUTE(N12)&gt;=30,30,0),0)=0,1,TIME(HOUR(N12),IF(MINUTE(N12)&gt;=30,30,0),0)),"")</f>
        <v/>
      </c>
      <c r="I12" s="357" t="str">
        <f t="shared" ref="I12:I41" si="8">IF(AND(G12&lt;&gt;"",H12&lt;&gt;""),(H12-G12)*24,"")</f>
        <v/>
      </c>
      <c r="J12" s="358"/>
      <c r="K12" s="359"/>
      <c r="L12" s="360"/>
      <c r="M12" s="361"/>
      <c r="N12" s="360"/>
      <c r="O12" s="362" t="str">
        <f t="shared" si="2"/>
        <v/>
      </c>
      <c r="P12" s="357" t="str">
        <f t="shared" si="3"/>
        <v/>
      </c>
      <c r="Q12" s="357" t="str">
        <f t="shared" si="4"/>
        <v/>
      </c>
      <c r="R12" s="363" t="str">
        <f>IF(SUM(O12:Q12)=0,"",SUM($O$11:Q12))</f>
        <v/>
      </c>
      <c r="S12" s="364" t="str">
        <f t="shared" ref="S12:S40" si="9">IF(IF(LEFT(E12,3)="教育：",D12,0)+IF(LEFT(J12,3)="教育：",I12,0)=0,"",IF(LEFT(E12,3)="教育：",D12,0)+IF(LEFT(J12,3)="教育：",I12,0))</f>
        <v/>
      </c>
      <c r="T12" s="366"/>
      <c r="U12" s="717" t="str">
        <f>VLOOKUP($G$4,日历!$A$1:$BN$13,37,)</f>
        <v>休</v>
      </c>
    </row>
    <row r="13" spans="1:21" ht="12.95" customHeight="1">
      <c r="A13" s="351">
        <f>IF(VLOOKUP($G$4,日历!$A$1:$AH$13,6)=0,"",VLOOKUP($G$4,日历!$A$1:$AH$13,6))</f>
        <v>42569</v>
      </c>
      <c r="B13" s="352" t="str">
        <f t="shared" si="0"/>
        <v/>
      </c>
      <c r="C13" s="353" t="str">
        <f t="shared" si="1"/>
        <v/>
      </c>
      <c r="D13" s="354" t="str">
        <f t="shared" si="5"/>
        <v/>
      </c>
      <c r="E13" s="769"/>
      <c r="F13" s="770"/>
      <c r="G13" s="355" t="str">
        <f t="shared" si="6"/>
        <v/>
      </c>
      <c r="H13" s="356" t="str">
        <f t="shared" si="7"/>
        <v/>
      </c>
      <c r="I13" s="357" t="str">
        <f t="shared" si="8"/>
        <v/>
      </c>
      <c r="J13" s="367"/>
      <c r="K13" s="359"/>
      <c r="L13" s="360"/>
      <c r="M13" s="361"/>
      <c r="N13" s="360"/>
      <c r="O13" s="362" t="str">
        <f t="shared" si="2"/>
        <v/>
      </c>
      <c r="P13" s="357" t="str">
        <f t="shared" si="3"/>
        <v/>
      </c>
      <c r="Q13" s="357" t="str">
        <f t="shared" si="4"/>
        <v/>
      </c>
      <c r="R13" s="363" t="str">
        <f>IF(SUM(O13:Q13)=0,"",SUM($O$11:Q13))</f>
        <v/>
      </c>
      <c r="S13" s="364" t="str">
        <f t="shared" si="9"/>
        <v/>
      </c>
      <c r="T13" s="366"/>
      <c r="U13" s="717" t="str">
        <f>VLOOKUP($G$4,日历!$A$1:$BN$13,38,)</f>
        <v>出</v>
      </c>
    </row>
    <row r="14" spans="1:21" ht="12.75" customHeight="1">
      <c r="A14" s="351">
        <f>IF(VLOOKUP($G$4,日历!$A$1:$AH$13,7)=0,"",VLOOKUP($G$4,日历!$A$1:$AH$13,7))</f>
        <v>42570</v>
      </c>
      <c r="B14" s="352" t="str">
        <f t="shared" si="0"/>
        <v/>
      </c>
      <c r="C14" s="353" t="str">
        <f t="shared" si="1"/>
        <v/>
      </c>
      <c r="D14" s="354" t="str">
        <f t="shared" si="5"/>
        <v/>
      </c>
      <c r="E14" s="769"/>
      <c r="F14" s="770"/>
      <c r="G14" s="355" t="str">
        <f t="shared" si="6"/>
        <v/>
      </c>
      <c r="H14" s="356" t="str">
        <f t="shared" si="7"/>
        <v/>
      </c>
      <c r="I14" s="357" t="str">
        <f t="shared" si="8"/>
        <v/>
      </c>
      <c r="J14" s="358"/>
      <c r="K14" s="359"/>
      <c r="L14" s="360"/>
      <c r="M14" s="361"/>
      <c r="N14" s="360"/>
      <c r="O14" s="362" t="str">
        <f t="shared" si="2"/>
        <v/>
      </c>
      <c r="P14" s="357" t="str">
        <f t="shared" si="3"/>
        <v/>
      </c>
      <c r="Q14" s="357" t="str">
        <f t="shared" si="4"/>
        <v/>
      </c>
      <c r="R14" s="363" t="str">
        <f>IF(SUM(O14:Q14)=0,"",SUM($O$11:Q14))</f>
        <v/>
      </c>
      <c r="S14" s="364" t="str">
        <f t="shared" si="9"/>
        <v/>
      </c>
      <c r="T14" s="366"/>
      <c r="U14" s="717" t="str">
        <f>VLOOKUP($G$4,日历!$A$1:$BN$13,39,)</f>
        <v>出</v>
      </c>
    </row>
    <row r="15" spans="1:21" ht="12.75" customHeight="1">
      <c r="A15" s="351">
        <f>IF(VLOOKUP($G$4,日历!$A$1:$AH$13,8)=0,"",VLOOKUP($G$4,日历!$A$1:$AH$13,8))</f>
        <v>42571</v>
      </c>
      <c r="B15" s="352" t="str">
        <f t="shared" si="0"/>
        <v/>
      </c>
      <c r="C15" s="353" t="str">
        <f t="shared" si="1"/>
        <v/>
      </c>
      <c r="D15" s="354" t="str">
        <f t="shared" si="5"/>
        <v/>
      </c>
      <c r="E15" s="769"/>
      <c r="F15" s="770"/>
      <c r="G15" s="355" t="str">
        <f t="shared" si="6"/>
        <v/>
      </c>
      <c r="H15" s="356" t="str">
        <f t="shared" si="7"/>
        <v/>
      </c>
      <c r="I15" s="357" t="str">
        <f t="shared" si="8"/>
        <v/>
      </c>
      <c r="J15" s="358"/>
      <c r="K15" s="359"/>
      <c r="L15" s="360"/>
      <c r="M15" s="361"/>
      <c r="N15" s="360"/>
      <c r="O15" s="362" t="str">
        <f t="shared" si="2"/>
        <v/>
      </c>
      <c r="P15" s="357" t="str">
        <f t="shared" si="3"/>
        <v/>
      </c>
      <c r="Q15" s="357" t="str">
        <f t="shared" si="4"/>
        <v/>
      </c>
      <c r="R15" s="363" t="str">
        <f>IF(SUM(O15:Q15)=0,"",SUM($O$11:Q15))</f>
        <v/>
      </c>
      <c r="S15" s="364" t="str">
        <f t="shared" si="9"/>
        <v/>
      </c>
      <c r="T15" s="366"/>
      <c r="U15" s="717" t="str">
        <f>VLOOKUP($G$4,日历!$A$1:$BN$13,40,)</f>
        <v>出</v>
      </c>
    </row>
    <row r="16" spans="1:21" ht="12.95" customHeight="1">
      <c r="A16" s="351">
        <f>IF(VLOOKUP($G$4,日历!$A$1:$AH$13,9)=0,"",VLOOKUP($G$4,日历!$A$1:$AH$13,9))</f>
        <v>42572</v>
      </c>
      <c r="B16" s="368" t="str">
        <f t="shared" si="0"/>
        <v/>
      </c>
      <c r="C16" s="353" t="str">
        <f t="shared" si="1"/>
        <v/>
      </c>
      <c r="D16" s="369" t="str">
        <f t="shared" si="5"/>
        <v/>
      </c>
      <c r="E16" s="769"/>
      <c r="F16" s="770"/>
      <c r="G16" s="370" t="str">
        <f t="shared" si="6"/>
        <v/>
      </c>
      <c r="H16" s="356" t="str">
        <f t="shared" si="7"/>
        <v/>
      </c>
      <c r="I16" s="371" t="str">
        <f t="shared" si="8"/>
        <v/>
      </c>
      <c r="J16" s="358"/>
      <c r="K16" s="359"/>
      <c r="L16" s="360"/>
      <c r="M16" s="361"/>
      <c r="N16" s="360"/>
      <c r="O16" s="373" t="str">
        <f t="shared" si="2"/>
        <v/>
      </c>
      <c r="P16" s="371" t="str">
        <f t="shared" si="3"/>
        <v/>
      </c>
      <c r="Q16" s="371" t="str">
        <f t="shared" si="4"/>
        <v/>
      </c>
      <c r="R16" s="374" t="str">
        <f>IF(SUM(O16:Q16)=0,"",SUM($O$11:Q16))</f>
        <v/>
      </c>
      <c r="S16" s="375" t="str">
        <f t="shared" si="9"/>
        <v/>
      </c>
      <c r="T16" s="366"/>
      <c r="U16" s="717" t="str">
        <f>VLOOKUP($G$4,日历!$A$1:$BN$13,41,)</f>
        <v>出</v>
      </c>
    </row>
    <row r="17" spans="1:21" ht="12.95" customHeight="1">
      <c r="A17" s="351">
        <f>IF(VLOOKUP($G$4,日历!$A$1:$AH$13,10)=0,"",VLOOKUP($G$4,日历!$A$1:$AH$13,10))</f>
        <v>42573</v>
      </c>
      <c r="B17" s="368" t="str">
        <f t="shared" si="0"/>
        <v/>
      </c>
      <c r="C17" s="353" t="str">
        <f t="shared" si="1"/>
        <v/>
      </c>
      <c r="D17" s="369" t="str">
        <f t="shared" si="5"/>
        <v/>
      </c>
      <c r="E17" s="769"/>
      <c r="F17" s="770"/>
      <c r="G17" s="370">
        <f t="shared" si="6"/>
        <v>0.70833333333333337</v>
      </c>
      <c r="H17" s="356">
        <f t="shared" si="7"/>
        <v>0.72916666666666663</v>
      </c>
      <c r="I17" s="371">
        <f t="shared" si="8"/>
        <v>0.49999999999999822</v>
      </c>
      <c r="J17" s="358" t="s">
        <v>1194</v>
      </c>
      <c r="K17" s="359"/>
      <c r="L17" s="360"/>
      <c r="M17" s="361">
        <v>0.70833333333333337</v>
      </c>
      <c r="N17" s="360">
        <v>0.73125000000000007</v>
      </c>
      <c r="O17" s="373">
        <f t="shared" si="2"/>
        <v>0.49999999999999822</v>
      </c>
      <c r="P17" s="371" t="str">
        <f t="shared" si="3"/>
        <v/>
      </c>
      <c r="Q17" s="371" t="str">
        <f t="shared" si="4"/>
        <v/>
      </c>
      <c r="R17" s="374">
        <f>IF(SUM(O17:Q17)=0,"",SUM($O$11:Q17))</f>
        <v>0.49999999999999822</v>
      </c>
      <c r="S17" s="364" t="str">
        <f t="shared" si="9"/>
        <v/>
      </c>
      <c r="T17" s="366"/>
      <c r="U17" s="717" t="str">
        <f>VLOOKUP($G$4,日历!$A$1:$BN$13,42,)</f>
        <v>出</v>
      </c>
    </row>
    <row r="18" spans="1:21" ht="12.75" customHeight="1">
      <c r="A18" s="351">
        <f>IF(VLOOKUP($G$4,日历!$A$1:$AH$13,11)=0,"",VLOOKUP($G$4,日历!$A$1:$AH$13,11))</f>
        <v>42574</v>
      </c>
      <c r="B18" s="352" t="str">
        <f t="shared" si="0"/>
        <v/>
      </c>
      <c r="C18" s="353" t="str">
        <f t="shared" si="1"/>
        <v/>
      </c>
      <c r="D18" s="354" t="str">
        <f t="shared" si="5"/>
        <v/>
      </c>
      <c r="E18" s="769"/>
      <c r="F18" s="770"/>
      <c r="G18" s="355">
        <f t="shared" si="6"/>
        <v>0.375</v>
      </c>
      <c r="H18" s="356">
        <f t="shared" si="7"/>
        <v>0.79166666666666663</v>
      </c>
      <c r="I18" s="357">
        <f t="shared" si="8"/>
        <v>10</v>
      </c>
      <c r="J18" s="358" t="s">
        <v>1196</v>
      </c>
      <c r="K18" s="359"/>
      <c r="L18" s="360"/>
      <c r="M18" s="361">
        <v>0.3576388888888889</v>
      </c>
      <c r="N18" s="360">
        <v>0.79166666666666663</v>
      </c>
      <c r="O18" s="362" t="str">
        <f t="shared" si="2"/>
        <v/>
      </c>
      <c r="P18" s="357">
        <f t="shared" si="3"/>
        <v>10</v>
      </c>
      <c r="Q18" s="357" t="str">
        <f t="shared" si="4"/>
        <v/>
      </c>
      <c r="R18" s="363">
        <f>IF(SUM(O18:Q18)=0,"",SUM($O$11:Q18))</f>
        <v>10.499999999999998</v>
      </c>
      <c r="S18" s="364" t="str">
        <f t="shared" si="9"/>
        <v/>
      </c>
      <c r="T18" s="366"/>
      <c r="U18" s="717" t="str">
        <f>VLOOKUP($G$4,日历!$A$1:$BN$13,43,)</f>
        <v>休</v>
      </c>
    </row>
    <row r="19" spans="1:21" ht="12.95" customHeight="1">
      <c r="A19" s="351">
        <f>IF(VLOOKUP($G$4,日历!$A$1:$AH$13,12)=0,"",VLOOKUP($G$4,日历!$A$1:$AH$13,12))</f>
        <v>42575</v>
      </c>
      <c r="B19" s="352" t="str">
        <f t="shared" si="0"/>
        <v/>
      </c>
      <c r="C19" s="353" t="str">
        <f t="shared" si="1"/>
        <v/>
      </c>
      <c r="D19" s="354" t="str">
        <f t="shared" si="5"/>
        <v/>
      </c>
      <c r="E19" s="769"/>
      <c r="F19" s="770"/>
      <c r="G19" s="355" t="str">
        <f t="shared" si="6"/>
        <v/>
      </c>
      <c r="H19" s="356" t="str">
        <f t="shared" si="7"/>
        <v/>
      </c>
      <c r="I19" s="357" t="str">
        <f t="shared" si="8"/>
        <v/>
      </c>
      <c r="J19" s="358"/>
      <c r="K19" s="359"/>
      <c r="L19" s="360"/>
      <c r="M19" s="361"/>
      <c r="N19" s="360"/>
      <c r="O19" s="362" t="str">
        <f t="shared" si="2"/>
        <v/>
      </c>
      <c r="P19" s="357" t="str">
        <f t="shared" si="3"/>
        <v/>
      </c>
      <c r="Q19" s="357" t="str">
        <f t="shared" si="4"/>
        <v/>
      </c>
      <c r="R19" s="363" t="str">
        <f>IF(SUM(O19:Q19)=0,"",SUM($O$11:Q19))</f>
        <v/>
      </c>
      <c r="S19" s="364" t="str">
        <f t="shared" si="9"/>
        <v/>
      </c>
      <c r="T19" s="366"/>
      <c r="U19" s="717" t="str">
        <f>VLOOKUP($G$4,日历!$A$1:$BN$13,44,)</f>
        <v>休</v>
      </c>
    </row>
    <row r="20" spans="1:21" ht="12.95" customHeight="1">
      <c r="A20" s="351">
        <f>IF(VLOOKUP($G$4,日历!$A$1:$AH$13,13)=0,"",VLOOKUP($G$4,日历!$A$1:$AH$13,13))</f>
        <v>42576</v>
      </c>
      <c r="B20" s="352" t="str">
        <f t="shared" si="0"/>
        <v/>
      </c>
      <c r="C20" s="353" t="str">
        <f t="shared" si="1"/>
        <v/>
      </c>
      <c r="D20" s="354" t="str">
        <f t="shared" si="5"/>
        <v/>
      </c>
      <c r="E20" s="769"/>
      <c r="F20" s="770"/>
      <c r="G20" s="355" t="str">
        <f t="shared" si="6"/>
        <v/>
      </c>
      <c r="H20" s="356" t="str">
        <f t="shared" si="7"/>
        <v/>
      </c>
      <c r="I20" s="357" t="str">
        <f t="shared" si="8"/>
        <v/>
      </c>
      <c r="J20" s="720"/>
      <c r="K20" s="359"/>
      <c r="L20" s="360"/>
      <c r="M20" s="361"/>
      <c r="N20" s="360"/>
      <c r="O20" s="362" t="str">
        <f t="shared" si="2"/>
        <v/>
      </c>
      <c r="P20" s="357" t="str">
        <f t="shared" si="3"/>
        <v/>
      </c>
      <c r="Q20" s="357" t="str">
        <f t="shared" si="4"/>
        <v/>
      </c>
      <c r="R20" s="363" t="str">
        <f>IF(SUM(O20:Q20)=0,"",SUM($O$11:Q20))</f>
        <v/>
      </c>
      <c r="S20" s="364" t="str">
        <f t="shared" si="9"/>
        <v/>
      </c>
      <c r="T20" s="366"/>
      <c r="U20" s="717" t="str">
        <f>VLOOKUP($G$4,日历!$A$1:$BN$13,45,)</f>
        <v>出</v>
      </c>
    </row>
    <row r="21" spans="1:21" ht="12.95" customHeight="1">
      <c r="A21" s="351">
        <f>IF(VLOOKUP($G$4,日历!$A$1:$AH$13,14)=0,"",VLOOKUP($G$4,日历!$A$1:$AH$13,14))</f>
        <v>42577</v>
      </c>
      <c r="B21" s="352" t="str">
        <f t="shared" si="0"/>
        <v/>
      </c>
      <c r="C21" s="353" t="str">
        <f t="shared" si="1"/>
        <v/>
      </c>
      <c r="D21" s="354" t="str">
        <f t="shared" si="5"/>
        <v/>
      </c>
      <c r="E21" s="769"/>
      <c r="F21" s="770"/>
      <c r="G21" s="355" t="str">
        <f t="shared" si="6"/>
        <v/>
      </c>
      <c r="H21" s="356" t="str">
        <f t="shared" si="7"/>
        <v/>
      </c>
      <c r="I21" s="357" t="str">
        <f t="shared" si="8"/>
        <v/>
      </c>
      <c r="J21" s="720"/>
      <c r="K21" s="359"/>
      <c r="L21" s="360"/>
      <c r="M21" s="361"/>
      <c r="N21" s="360"/>
      <c r="O21" s="362" t="str">
        <f t="shared" si="2"/>
        <v/>
      </c>
      <c r="P21" s="357" t="str">
        <f t="shared" si="3"/>
        <v/>
      </c>
      <c r="Q21" s="357" t="str">
        <f t="shared" si="4"/>
        <v/>
      </c>
      <c r="R21" s="363" t="str">
        <f>IF(SUM(O21:Q21)=0,"",SUM($O$11:Q21))</f>
        <v/>
      </c>
      <c r="S21" s="364" t="str">
        <f t="shared" si="9"/>
        <v/>
      </c>
      <c r="T21" s="366"/>
      <c r="U21" s="717" t="str">
        <f>VLOOKUP($G$4,日历!$A$1:$BN$13,46,)</f>
        <v>出</v>
      </c>
    </row>
    <row r="22" spans="1:21" ht="12.95" customHeight="1">
      <c r="A22" s="351">
        <f>IF(VLOOKUP($G$4,日历!$A$1:$AH$13,15)=0,"",VLOOKUP($G$4,日历!$A$1:$AH$13,15))</f>
        <v>42578</v>
      </c>
      <c r="B22" s="352" t="str">
        <f t="shared" si="0"/>
        <v/>
      </c>
      <c r="C22" s="353" t="str">
        <f t="shared" si="1"/>
        <v/>
      </c>
      <c r="D22" s="354" t="str">
        <f t="shared" si="5"/>
        <v/>
      </c>
      <c r="E22" s="769"/>
      <c r="F22" s="770"/>
      <c r="G22" s="355" t="str">
        <f t="shared" si="6"/>
        <v/>
      </c>
      <c r="H22" s="356" t="str">
        <f t="shared" si="7"/>
        <v/>
      </c>
      <c r="I22" s="357" t="str">
        <f t="shared" si="8"/>
        <v/>
      </c>
      <c r="J22" s="720"/>
      <c r="K22" s="359"/>
      <c r="L22" s="360"/>
      <c r="M22" s="361"/>
      <c r="N22" s="360"/>
      <c r="O22" s="362" t="str">
        <f t="shared" si="2"/>
        <v/>
      </c>
      <c r="P22" s="357" t="str">
        <f t="shared" si="3"/>
        <v/>
      </c>
      <c r="Q22" s="357" t="str">
        <f t="shared" si="4"/>
        <v/>
      </c>
      <c r="R22" s="363" t="str">
        <f>IF(SUM(O22:Q22)=0,"",SUM($O$11:Q22))</f>
        <v/>
      </c>
      <c r="S22" s="364" t="str">
        <f t="shared" si="9"/>
        <v/>
      </c>
      <c r="T22" s="366"/>
      <c r="U22" s="717" t="str">
        <f>VLOOKUP($G$4,日历!$A$1:$BN$13,47,)</f>
        <v>出</v>
      </c>
    </row>
    <row r="23" spans="1:21" ht="12.95" customHeight="1">
      <c r="A23" s="351">
        <f>IF(VLOOKUP($G$4,日历!$A$1:$AH$13,16)=0,"",VLOOKUP($G$4,日历!$A$1:$AH$13,16))</f>
        <v>42579</v>
      </c>
      <c r="B23" s="352" t="str">
        <f t="shared" si="0"/>
        <v/>
      </c>
      <c r="C23" s="353" t="str">
        <f t="shared" si="1"/>
        <v/>
      </c>
      <c r="D23" s="354" t="str">
        <f t="shared" si="5"/>
        <v/>
      </c>
      <c r="E23" s="769"/>
      <c r="F23" s="770"/>
      <c r="G23" s="355" t="str">
        <f t="shared" si="6"/>
        <v/>
      </c>
      <c r="H23" s="356" t="str">
        <f t="shared" si="7"/>
        <v/>
      </c>
      <c r="I23" s="357" t="str">
        <f t="shared" si="8"/>
        <v/>
      </c>
      <c r="J23" s="720"/>
      <c r="K23" s="359"/>
      <c r="L23" s="360"/>
      <c r="M23" s="361"/>
      <c r="N23" s="360"/>
      <c r="O23" s="362" t="str">
        <f t="shared" si="2"/>
        <v/>
      </c>
      <c r="P23" s="357" t="str">
        <f t="shared" si="3"/>
        <v/>
      </c>
      <c r="Q23" s="357" t="str">
        <f t="shared" si="4"/>
        <v/>
      </c>
      <c r="R23" s="363" t="str">
        <f>IF(SUM(O23:Q23)=0,"",SUM($O$11:Q23))</f>
        <v/>
      </c>
      <c r="S23" s="364" t="str">
        <f t="shared" si="9"/>
        <v/>
      </c>
      <c r="T23" s="366"/>
      <c r="U23" s="717" t="str">
        <f>VLOOKUP($G$4,日历!$A$1:$BN$13,48,)</f>
        <v>出</v>
      </c>
    </row>
    <row r="24" spans="1:21" ht="12.95" customHeight="1">
      <c r="A24" s="351">
        <f>IF(VLOOKUP($G$4,日历!$A$1:$AH$13,17)=0,"",VLOOKUP($G$4,日历!$A$1:$AH$13,17))</f>
        <v>42580</v>
      </c>
      <c r="B24" s="368" t="str">
        <f t="shared" si="0"/>
        <v/>
      </c>
      <c r="C24" s="353" t="str">
        <f t="shared" si="1"/>
        <v/>
      </c>
      <c r="D24" s="369" t="str">
        <f t="shared" si="5"/>
        <v/>
      </c>
      <c r="E24" s="769"/>
      <c r="F24" s="770"/>
      <c r="G24" s="370">
        <f t="shared" si="6"/>
        <v>0.70833333333333337</v>
      </c>
      <c r="H24" s="356">
        <f t="shared" si="7"/>
        <v>0.72916666666666663</v>
      </c>
      <c r="I24" s="371">
        <f t="shared" si="8"/>
        <v>0.49999999999999822</v>
      </c>
      <c r="J24" s="720" t="s">
        <v>1197</v>
      </c>
      <c r="K24" s="359"/>
      <c r="L24" s="360"/>
      <c r="M24" s="361">
        <v>0.70833333333333337</v>
      </c>
      <c r="N24" s="360">
        <v>0.73472222222222217</v>
      </c>
      <c r="O24" s="373">
        <f t="shared" si="2"/>
        <v>0.49999999999999822</v>
      </c>
      <c r="P24" s="371" t="str">
        <f t="shared" si="3"/>
        <v/>
      </c>
      <c r="Q24" s="371" t="str">
        <f t="shared" si="4"/>
        <v/>
      </c>
      <c r="R24" s="374">
        <f>IF(SUM(O24:Q24)=0,"",SUM($O$11:Q24))</f>
        <v>10.999999999999996</v>
      </c>
      <c r="S24" s="375" t="str">
        <f t="shared" si="9"/>
        <v/>
      </c>
      <c r="T24" s="366"/>
      <c r="U24" s="717" t="str">
        <f>VLOOKUP($G$4,日历!$A$1:$BN$13,49,)</f>
        <v>出</v>
      </c>
    </row>
    <row r="25" spans="1:21" ht="12.75" customHeight="1">
      <c r="A25" s="351">
        <f>IF(VLOOKUP($G$4,日历!$A$1:$AH$13,18)=0,"",VLOOKUP($G$4,日历!$A$1:$AH$13,18))</f>
        <v>42581</v>
      </c>
      <c r="B25" s="368" t="str">
        <f t="shared" si="0"/>
        <v/>
      </c>
      <c r="C25" s="353" t="str">
        <f t="shared" si="1"/>
        <v/>
      </c>
      <c r="D25" s="369" t="str">
        <f t="shared" si="5"/>
        <v/>
      </c>
      <c r="E25" s="769"/>
      <c r="F25" s="770"/>
      <c r="G25" s="370" t="str">
        <f t="shared" si="6"/>
        <v/>
      </c>
      <c r="H25" s="356" t="str">
        <f t="shared" si="7"/>
        <v/>
      </c>
      <c r="I25" s="371" t="str">
        <f t="shared" si="8"/>
        <v/>
      </c>
      <c r="J25" s="720"/>
      <c r="K25" s="359"/>
      <c r="L25" s="360"/>
      <c r="M25" s="361"/>
      <c r="N25" s="360"/>
      <c r="O25" s="373" t="str">
        <f t="shared" si="2"/>
        <v/>
      </c>
      <c r="P25" s="371" t="str">
        <f t="shared" si="3"/>
        <v/>
      </c>
      <c r="Q25" s="371" t="str">
        <f t="shared" si="4"/>
        <v/>
      </c>
      <c r="R25" s="374" t="str">
        <f>IF(SUM(O25:Q25)=0,"",SUM($O$11:Q25))</f>
        <v/>
      </c>
      <c r="S25" s="375" t="str">
        <f t="shared" si="9"/>
        <v/>
      </c>
      <c r="T25" s="366"/>
      <c r="U25" s="717" t="str">
        <f>VLOOKUP($G$4,日历!$A$1:$BN$13,50,)</f>
        <v>休</v>
      </c>
    </row>
    <row r="26" spans="1:21" ht="12.95" customHeight="1">
      <c r="A26" s="351">
        <f>IF(VLOOKUP($G$4,日历!$A$1:$AH$13,19)=0,"",VLOOKUP($G$4,日历!$A$1:$AH$13,19))</f>
        <v>42582</v>
      </c>
      <c r="B26" s="368" t="str">
        <f t="shared" si="0"/>
        <v/>
      </c>
      <c r="C26" s="353" t="str">
        <f t="shared" si="1"/>
        <v/>
      </c>
      <c r="D26" s="369" t="str">
        <f t="shared" si="5"/>
        <v/>
      </c>
      <c r="E26" s="769"/>
      <c r="F26" s="770"/>
      <c r="G26" s="370" t="str">
        <f t="shared" si="6"/>
        <v/>
      </c>
      <c r="H26" s="356" t="str">
        <f t="shared" si="7"/>
        <v/>
      </c>
      <c r="I26" s="371" t="str">
        <f t="shared" si="8"/>
        <v/>
      </c>
      <c r="J26" s="372"/>
      <c r="K26" s="359"/>
      <c r="L26" s="360"/>
      <c r="M26" s="361"/>
      <c r="N26" s="360"/>
      <c r="O26" s="373" t="str">
        <f t="shared" si="2"/>
        <v/>
      </c>
      <c r="P26" s="371" t="str">
        <f t="shared" si="3"/>
        <v/>
      </c>
      <c r="Q26" s="371" t="str">
        <f t="shared" si="4"/>
        <v/>
      </c>
      <c r="R26" s="374" t="str">
        <f>IF(SUM(O26:Q26)=0,"",SUM($O$11:Q26))</f>
        <v/>
      </c>
      <c r="S26" s="375" t="str">
        <f t="shared" si="9"/>
        <v/>
      </c>
      <c r="T26" s="366"/>
      <c r="U26" s="717" t="str">
        <f>VLOOKUP($G$4,日历!$A$1:$BN$13,51,)</f>
        <v>休</v>
      </c>
    </row>
    <row r="27" spans="1:21" ht="12.95" customHeight="1">
      <c r="A27" s="351">
        <f>IF(VLOOKUP($G$4,日历!$A$1:$AH$13,20)=0,"",VLOOKUP($G$4,日历!$A$1:$AH$13,20))</f>
        <v>42583</v>
      </c>
      <c r="B27" s="368" t="str">
        <f t="shared" si="0"/>
        <v/>
      </c>
      <c r="C27" s="353" t="str">
        <f t="shared" si="1"/>
        <v/>
      </c>
      <c r="D27" s="369" t="str">
        <f t="shared" si="5"/>
        <v/>
      </c>
      <c r="E27" s="769"/>
      <c r="F27" s="770"/>
      <c r="G27" s="370">
        <f t="shared" si="6"/>
        <v>0.70833333333333337</v>
      </c>
      <c r="H27" s="356">
        <f t="shared" si="7"/>
        <v>0.72916666666666663</v>
      </c>
      <c r="I27" s="371">
        <f t="shared" si="8"/>
        <v>0.49999999999999822</v>
      </c>
      <c r="J27" s="720" t="s">
        <v>1197</v>
      </c>
      <c r="K27" s="359"/>
      <c r="L27" s="360"/>
      <c r="M27" s="361">
        <v>0.70833333333333337</v>
      </c>
      <c r="N27" s="360">
        <v>0.73888888888888893</v>
      </c>
      <c r="O27" s="373">
        <f t="shared" si="2"/>
        <v>0.49999999999999822</v>
      </c>
      <c r="P27" s="371" t="str">
        <f t="shared" si="3"/>
        <v/>
      </c>
      <c r="Q27" s="371" t="str">
        <f t="shared" si="4"/>
        <v/>
      </c>
      <c r="R27" s="374">
        <f>IF(SUM(O27:Q27)=0,"",SUM($O$11:Q27))</f>
        <v>11.499999999999995</v>
      </c>
      <c r="S27" s="375" t="str">
        <f t="shared" si="9"/>
        <v/>
      </c>
      <c r="T27" s="366"/>
      <c r="U27" s="717" t="str">
        <f>VLOOKUP($G$4,日历!$A$1:$BN$13,52,)</f>
        <v>出</v>
      </c>
    </row>
    <row r="28" spans="1:21" ht="12.95" customHeight="1">
      <c r="A28" s="351">
        <f>IF(VLOOKUP($G$4,日历!$A$1:$AH$13,21)=0,"",VLOOKUP($G$4,日历!$A$1:$AH$13,21))</f>
        <v>42584</v>
      </c>
      <c r="B28" s="368" t="str">
        <f t="shared" si="0"/>
        <v/>
      </c>
      <c r="C28" s="353" t="str">
        <f t="shared" si="1"/>
        <v/>
      </c>
      <c r="D28" s="369" t="str">
        <f t="shared" si="5"/>
        <v/>
      </c>
      <c r="E28" s="769"/>
      <c r="F28" s="770"/>
      <c r="G28" s="370">
        <f t="shared" si="6"/>
        <v>0.70833333333333337</v>
      </c>
      <c r="H28" s="356">
        <f t="shared" si="7"/>
        <v>0.79166666666666663</v>
      </c>
      <c r="I28" s="371">
        <f t="shared" si="8"/>
        <v>1.9999999999999982</v>
      </c>
      <c r="J28" s="720" t="s">
        <v>1197</v>
      </c>
      <c r="K28" s="359"/>
      <c r="L28" s="360"/>
      <c r="M28" s="361">
        <v>0.70833333333333337</v>
      </c>
      <c r="N28" s="360">
        <v>0.79861111111111116</v>
      </c>
      <c r="O28" s="373">
        <f t="shared" si="2"/>
        <v>1.9999999999999982</v>
      </c>
      <c r="P28" s="371" t="str">
        <f t="shared" si="3"/>
        <v/>
      </c>
      <c r="Q28" s="371" t="str">
        <f t="shared" si="4"/>
        <v/>
      </c>
      <c r="R28" s="374">
        <f>IF(SUM(O28:Q28)=0,"",SUM($O$11:Q28))</f>
        <v>13.499999999999993</v>
      </c>
      <c r="S28" s="375" t="str">
        <f t="shared" si="9"/>
        <v/>
      </c>
      <c r="T28" s="366"/>
      <c r="U28" s="717" t="str">
        <f>VLOOKUP($G$4,日历!$A$1:$BN$13,53,)</f>
        <v>出</v>
      </c>
    </row>
    <row r="29" spans="1:21" ht="12.95" customHeight="1">
      <c r="A29" s="351">
        <f>IF(VLOOKUP($G$4,日历!$A$1:$AH$13,22)=0,"",VLOOKUP($G$4,日历!$A$1:$AH$13,22))</f>
        <v>42585</v>
      </c>
      <c r="B29" s="368" t="str">
        <f t="shared" si="0"/>
        <v/>
      </c>
      <c r="C29" s="353" t="str">
        <f t="shared" si="1"/>
        <v/>
      </c>
      <c r="D29" s="369" t="str">
        <f t="shared" si="5"/>
        <v/>
      </c>
      <c r="E29" s="769"/>
      <c r="F29" s="770"/>
      <c r="G29" s="370" t="str">
        <f t="shared" si="6"/>
        <v/>
      </c>
      <c r="H29" s="356" t="str">
        <f t="shared" si="7"/>
        <v/>
      </c>
      <c r="I29" s="371" t="str">
        <f t="shared" si="8"/>
        <v/>
      </c>
      <c r="J29" s="720"/>
      <c r="K29" s="359"/>
      <c r="L29" s="360"/>
      <c r="M29" s="361"/>
      <c r="N29" s="360"/>
      <c r="O29" s="373" t="str">
        <f t="shared" si="2"/>
        <v/>
      </c>
      <c r="P29" s="371" t="str">
        <f t="shared" si="3"/>
        <v/>
      </c>
      <c r="Q29" s="371" t="str">
        <f t="shared" si="4"/>
        <v/>
      </c>
      <c r="R29" s="374" t="str">
        <f>IF(SUM(O29:Q29)=0,"",SUM($O$11:Q29))</f>
        <v/>
      </c>
      <c r="S29" s="375" t="str">
        <f t="shared" si="9"/>
        <v/>
      </c>
      <c r="T29" s="366"/>
      <c r="U29" s="717" t="str">
        <f>VLOOKUP($G$4,日历!$A$1:$BN$13,54,)</f>
        <v>出</v>
      </c>
    </row>
    <row r="30" spans="1:21" ht="12.95" customHeight="1">
      <c r="A30" s="351">
        <f>IF(VLOOKUP($G$4,日历!$A$1:$AH$13,23)=0,"",VLOOKUP($G$4,日历!$A$1:$AH$13,23))</f>
        <v>42586</v>
      </c>
      <c r="B30" s="368" t="str">
        <f t="shared" si="0"/>
        <v/>
      </c>
      <c r="C30" s="353" t="str">
        <f t="shared" si="1"/>
        <v/>
      </c>
      <c r="D30" s="369" t="str">
        <f t="shared" si="5"/>
        <v/>
      </c>
      <c r="E30" s="769"/>
      <c r="F30" s="770"/>
      <c r="G30" s="370">
        <f t="shared" si="6"/>
        <v>0.70833333333333337</v>
      </c>
      <c r="H30" s="356">
        <f t="shared" si="7"/>
        <v>0.75</v>
      </c>
      <c r="I30" s="371">
        <f t="shared" si="8"/>
        <v>0.99999999999999911</v>
      </c>
      <c r="J30" s="720" t="s">
        <v>1197</v>
      </c>
      <c r="K30" s="359"/>
      <c r="L30" s="360"/>
      <c r="M30" s="361">
        <v>0.70833333333333337</v>
      </c>
      <c r="N30" s="360">
        <v>0.75</v>
      </c>
      <c r="O30" s="373">
        <f t="shared" si="2"/>
        <v>0.99999999999999911</v>
      </c>
      <c r="P30" s="371" t="str">
        <f t="shared" si="3"/>
        <v/>
      </c>
      <c r="Q30" s="371" t="str">
        <f t="shared" si="4"/>
        <v/>
      </c>
      <c r="R30" s="374">
        <f>IF(SUM(O30:Q30)=0,"",SUM($O$11:Q30))</f>
        <v>14.499999999999993</v>
      </c>
      <c r="S30" s="375" t="str">
        <f t="shared" si="9"/>
        <v/>
      </c>
      <c r="T30" s="366"/>
      <c r="U30" s="717" t="str">
        <f>VLOOKUP($G$4,日历!$A$1:$BN$13,55,)</f>
        <v>出</v>
      </c>
    </row>
    <row r="31" spans="1:21" ht="12.95" customHeight="1">
      <c r="A31" s="351">
        <f>IF(VLOOKUP($G$4,日历!$A$1:$AH$13,24)=0,"",VLOOKUP($G$4,日历!$A$1:$AH$13,24))</f>
        <v>42587</v>
      </c>
      <c r="B31" s="368" t="str">
        <f t="shared" si="0"/>
        <v/>
      </c>
      <c r="C31" s="353" t="str">
        <f t="shared" si="1"/>
        <v/>
      </c>
      <c r="D31" s="369" t="str">
        <f t="shared" si="5"/>
        <v/>
      </c>
      <c r="E31" s="769"/>
      <c r="F31" s="770"/>
      <c r="G31" s="370">
        <f t="shared" si="6"/>
        <v>0.70833333333333337</v>
      </c>
      <c r="H31" s="356">
        <f t="shared" si="7"/>
        <v>0.72916666666666663</v>
      </c>
      <c r="I31" s="371">
        <f t="shared" si="8"/>
        <v>0.49999999999999822</v>
      </c>
      <c r="J31" s="720" t="s">
        <v>1197</v>
      </c>
      <c r="K31" s="359"/>
      <c r="L31" s="360"/>
      <c r="M31" s="361">
        <v>0.70833333333333337</v>
      </c>
      <c r="N31" s="360">
        <v>0.73125000000000007</v>
      </c>
      <c r="O31" s="373">
        <f t="shared" si="2"/>
        <v>0.49999999999999822</v>
      </c>
      <c r="P31" s="371" t="str">
        <f t="shared" si="3"/>
        <v/>
      </c>
      <c r="Q31" s="371" t="str">
        <f t="shared" si="4"/>
        <v/>
      </c>
      <c r="R31" s="374">
        <f>IF(SUM(O31:Q31)=0,"",SUM($O$11:Q31))</f>
        <v>14.999999999999991</v>
      </c>
      <c r="S31" s="375" t="str">
        <f t="shared" si="9"/>
        <v/>
      </c>
      <c r="T31" s="366"/>
      <c r="U31" s="717" t="str">
        <f>VLOOKUP($G$4,日历!$A$1:$BN$13,56,)</f>
        <v>出</v>
      </c>
    </row>
    <row r="32" spans="1:21" ht="12.95" customHeight="1">
      <c r="A32" s="351">
        <f>IF(VLOOKUP($G$4,日历!$A$1:$AH$13,25)=0,"",VLOOKUP($G$4,日历!$A$1:$AH$13,25))</f>
        <v>42588</v>
      </c>
      <c r="B32" s="368" t="str">
        <f t="shared" si="0"/>
        <v/>
      </c>
      <c r="C32" s="353" t="str">
        <f t="shared" si="1"/>
        <v/>
      </c>
      <c r="D32" s="369" t="str">
        <f t="shared" si="5"/>
        <v/>
      </c>
      <c r="E32" s="769"/>
      <c r="F32" s="770"/>
      <c r="G32" s="370">
        <f t="shared" si="6"/>
        <v>0.375</v>
      </c>
      <c r="H32" s="356">
        <f t="shared" si="7"/>
        <v>0.79166666666666663</v>
      </c>
      <c r="I32" s="371">
        <f t="shared" si="8"/>
        <v>10</v>
      </c>
      <c r="J32" s="720" t="s">
        <v>1196</v>
      </c>
      <c r="K32" s="359"/>
      <c r="L32" s="360"/>
      <c r="M32" s="361">
        <v>0.35902777777777778</v>
      </c>
      <c r="N32" s="360">
        <v>0.79166666666666663</v>
      </c>
      <c r="O32" s="373" t="str">
        <f t="shared" si="2"/>
        <v/>
      </c>
      <c r="P32" s="371">
        <f t="shared" si="3"/>
        <v>10</v>
      </c>
      <c r="Q32" s="371" t="str">
        <f t="shared" si="4"/>
        <v/>
      </c>
      <c r="R32" s="374">
        <f>IF(SUM(O32:Q32)=0,"",SUM($O$11:Q32))</f>
        <v>24.999999999999993</v>
      </c>
      <c r="S32" s="375" t="str">
        <f t="shared" si="9"/>
        <v/>
      </c>
      <c r="T32" s="366"/>
      <c r="U32" s="717" t="str">
        <f>VLOOKUP($G$4,日历!$A$1:$BN$13,57,)</f>
        <v>休</v>
      </c>
    </row>
    <row r="33" spans="1:21" ht="12.95" customHeight="1">
      <c r="A33" s="351">
        <f>IF(VLOOKUP($G$4,日历!$A$1:$AH$13,26)=0,"",VLOOKUP($G$4,日历!$A$1:$AH$13,26))</f>
        <v>42589</v>
      </c>
      <c r="B33" s="352" t="str">
        <f t="shared" si="0"/>
        <v/>
      </c>
      <c r="C33" s="353" t="str">
        <f t="shared" si="1"/>
        <v/>
      </c>
      <c r="D33" s="354" t="str">
        <f t="shared" si="5"/>
        <v/>
      </c>
      <c r="E33" s="769"/>
      <c r="F33" s="770"/>
      <c r="G33" s="355" t="str">
        <f t="shared" si="6"/>
        <v/>
      </c>
      <c r="H33" s="356" t="str">
        <f t="shared" si="7"/>
        <v/>
      </c>
      <c r="I33" s="357" t="str">
        <f t="shared" si="8"/>
        <v/>
      </c>
      <c r="J33" s="720"/>
      <c r="K33" s="359"/>
      <c r="L33" s="360"/>
      <c r="M33" s="361"/>
      <c r="N33" s="360"/>
      <c r="O33" s="362" t="str">
        <f t="shared" si="2"/>
        <v/>
      </c>
      <c r="P33" s="357" t="str">
        <f t="shared" si="3"/>
        <v/>
      </c>
      <c r="Q33" s="357" t="str">
        <f t="shared" si="4"/>
        <v/>
      </c>
      <c r="R33" s="363" t="str">
        <f>IF(SUM(O33:Q33)=0,"",SUM($O$11:Q33))</f>
        <v/>
      </c>
      <c r="S33" s="364" t="str">
        <f t="shared" si="9"/>
        <v/>
      </c>
      <c r="T33" s="366"/>
      <c r="U33" s="717" t="str">
        <f>VLOOKUP($G$4,日历!$A$1:$BN$13,58,)</f>
        <v>休</v>
      </c>
    </row>
    <row r="34" spans="1:21" ht="12.95" customHeight="1">
      <c r="A34" s="351">
        <f>IF(VLOOKUP($G$4,日历!$A$1:$AH$13,27)=0,"",VLOOKUP($G$4,日历!$A$1:$AH$13,27))</f>
        <v>42590</v>
      </c>
      <c r="B34" s="352" t="str">
        <f t="shared" si="0"/>
        <v/>
      </c>
      <c r="C34" s="353" t="str">
        <f t="shared" si="1"/>
        <v/>
      </c>
      <c r="D34" s="354" t="str">
        <f t="shared" si="5"/>
        <v/>
      </c>
      <c r="E34" s="769"/>
      <c r="F34" s="770"/>
      <c r="G34" s="355" t="str">
        <f t="shared" si="6"/>
        <v/>
      </c>
      <c r="H34" s="356" t="str">
        <f t="shared" si="7"/>
        <v/>
      </c>
      <c r="I34" s="357" t="str">
        <f t="shared" si="8"/>
        <v/>
      </c>
      <c r="J34" s="720"/>
      <c r="K34" s="359"/>
      <c r="L34" s="360"/>
      <c r="M34" s="361"/>
      <c r="N34" s="360"/>
      <c r="O34" s="362" t="str">
        <f t="shared" si="2"/>
        <v/>
      </c>
      <c r="P34" s="357" t="str">
        <f t="shared" si="3"/>
        <v/>
      </c>
      <c r="Q34" s="357" t="str">
        <f t="shared" si="4"/>
        <v/>
      </c>
      <c r="R34" s="363" t="str">
        <f>IF(SUM(O34:Q34)=0,"",SUM($O$11:Q34))</f>
        <v/>
      </c>
      <c r="S34" s="364" t="str">
        <f>IF(IF(LEFT(E34,3)="教育：",D34,0)+IF(LEFT(J34,3)="教育：",I34,0)=0,"",IF(LEFT(E34,3)="教育：",D34,0)+IF(LEFT(J34,3)="教育：",I34,0))</f>
        <v/>
      </c>
      <c r="T34" s="366"/>
      <c r="U34" s="717" t="str">
        <f>VLOOKUP($G$4,日历!$A$1:$BN$13,59,)</f>
        <v>出</v>
      </c>
    </row>
    <row r="35" spans="1:21" ht="12.95" customHeight="1">
      <c r="A35" s="351">
        <f>IF(VLOOKUP($G$4,日历!$A$1:$AH$13,28)=0,"",VLOOKUP($G$4,日历!$A$1:$AH$13,28))</f>
        <v>42591</v>
      </c>
      <c r="B35" s="352" t="str">
        <f t="shared" si="0"/>
        <v/>
      </c>
      <c r="C35" s="353" t="str">
        <f t="shared" si="1"/>
        <v/>
      </c>
      <c r="D35" s="354" t="str">
        <f t="shared" si="5"/>
        <v/>
      </c>
      <c r="E35" s="769"/>
      <c r="F35" s="770"/>
      <c r="G35" s="355" t="str">
        <f t="shared" si="6"/>
        <v/>
      </c>
      <c r="H35" s="356" t="str">
        <f t="shared" si="7"/>
        <v/>
      </c>
      <c r="I35" s="357" t="str">
        <f t="shared" si="8"/>
        <v/>
      </c>
      <c r="J35" s="720"/>
      <c r="K35" s="359"/>
      <c r="L35" s="360"/>
      <c r="M35" s="361"/>
      <c r="N35" s="360"/>
      <c r="O35" s="362" t="str">
        <f t="shared" si="2"/>
        <v/>
      </c>
      <c r="P35" s="357" t="str">
        <f t="shared" si="3"/>
        <v/>
      </c>
      <c r="Q35" s="357" t="str">
        <f t="shared" si="4"/>
        <v/>
      </c>
      <c r="R35" s="363" t="str">
        <f>IF(SUM(O35:Q35)=0,"",SUM($O$11:Q35))</f>
        <v/>
      </c>
      <c r="S35" s="364" t="str">
        <f t="shared" si="9"/>
        <v/>
      </c>
      <c r="T35" s="366"/>
      <c r="U35" s="717" t="str">
        <f>VLOOKUP($G$4,日历!$A$1:$BN$13,60,)</f>
        <v>出</v>
      </c>
    </row>
    <row r="36" spans="1:21" ht="12.75" customHeight="1">
      <c r="A36" s="351">
        <f>IF(VLOOKUP($G$4,日历!$A$1:$AH$13,29)=0,"",VLOOKUP($G$4,日历!$A$1:$AH$13,29))</f>
        <v>42592</v>
      </c>
      <c r="B36" s="352" t="str">
        <f t="shared" si="0"/>
        <v/>
      </c>
      <c r="C36" s="353" t="str">
        <f t="shared" si="1"/>
        <v/>
      </c>
      <c r="D36" s="354" t="str">
        <f t="shared" si="5"/>
        <v/>
      </c>
      <c r="E36" s="769"/>
      <c r="F36" s="770"/>
      <c r="G36" s="355">
        <f t="shared" si="6"/>
        <v>0.70833333333333337</v>
      </c>
      <c r="H36" s="356">
        <f t="shared" si="7"/>
        <v>0.77083333333333337</v>
      </c>
      <c r="I36" s="357">
        <f t="shared" si="8"/>
        <v>1.5</v>
      </c>
      <c r="J36" s="358" t="s">
        <v>1197</v>
      </c>
      <c r="K36" s="359"/>
      <c r="L36" s="360"/>
      <c r="M36" s="361">
        <v>0.70833333333333337</v>
      </c>
      <c r="N36" s="360">
        <v>0.7729166666666667</v>
      </c>
      <c r="O36" s="362">
        <f t="shared" si="2"/>
        <v>1.5</v>
      </c>
      <c r="P36" s="357" t="str">
        <f t="shared" si="3"/>
        <v/>
      </c>
      <c r="Q36" s="357" t="str">
        <f t="shared" si="4"/>
        <v/>
      </c>
      <c r="R36" s="363">
        <f>IF(SUM(O36:Q36)=0,"",SUM($O$11:Q36))</f>
        <v>26.499999999999993</v>
      </c>
      <c r="S36" s="364" t="str">
        <f t="shared" si="9"/>
        <v/>
      </c>
      <c r="T36" s="366"/>
      <c r="U36" s="717" t="str">
        <f>VLOOKUP($G$4,日历!$A$1:$BN$13,61,)</f>
        <v>出</v>
      </c>
    </row>
    <row r="37" spans="1:21" ht="12.75" customHeight="1">
      <c r="A37" s="351">
        <f>IF(VLOOKUP($G$4,日历!$A$1:$AH$13,30)=0,"",VLOOKUP($G$4,日历!$A$1:$AH$13,30))</f>
        <v>42593</v>
      </c>
      <c r="B37" s="352" t="str">
        <f t="shared" si="0"/>
        <v/>
      </c>
      <c r="C37" s="353" t="str">
        <f t="shared" si="1"/>
        <v/>
      </c>
      <c r="D37" s="354" t="str">
        <f t="shared" si="5"/>
        <v/>
      </c>
      <c r="E37" s="769"/>
      <c r="F37" s="770"/>
      <c r="G37" s="355" t="str">
        <f t="shared" si="6"/>
        <v/>
      </c>
      <c r="H37" s="356" t="str">
        <f t="shared" si="7"/>
        <v/>
      </c>
      <c r="I37" s="357" t="str">
        <f t="shared" si="8"/>
        <v/>
      </c>
      <c r="J37" s="720"/>
      <c r="K37" s="359"/>
      <c r="L37" s="360"/>
      <c r="M37" s="361"/>
      <c r="N37" s="360"/>
      <c r="O37" s="362" t="str">
        <f t="shared" si="2"/>
        <v/>
      </c>
      <c r="P37" s="357" t="str">
        <f t="shared" si="3"/>
        <v/>
      </c>
      <c r="Q37" s="357" t="str">
        <f t="shared" si="4"/>
        <v/>
      </c>
      <c r="R37" s="363" t="str">
        <f>IF(SUM(O37:Q37)=0,"",SUM($O$11:Q37))</f>
        <v/>
      </c>
      <c r="S37" s="364" t="str">
        <f t="shared" si="9"/>
        <v/>
      </c>
      <c r="T37" s="366"/>
      <c r="U37" s="717" t="str">
        <f>VLOOKUP($G$4,日历!$A$1:$BN$13,62,)</f>
        <v>出</v>
      </c>
    </row>
    <row r="38" spans="1:21" ht="12.95" customHeight="1">
      <c r="A38" s="351">
        <f>IF(VLOOKUP($G$4,日历!$A$1:$AH$13,31)=0,"",VLOOKUP($G$4,日历!$A$1:$AH$13,31))</f>
        <v>42594</v>
      </c>
      <c r="B38" s="352" t="str">
        <f t="shared" si="0"/>
        <v/>
      </c>
      <c r="C38" s="353" t="str">
        <f t="shared" si="1"/>
        <v/>
      </c>
      <c r="D38" s="354" t="str">
        <f t="shared" si="5"/>
        <v/>
      </c>
      <c r="E38" s="769"/>
      <c r="F38" s="770"/>
      <c r="G38" s="355" t="str">
        <f t="shared" si="6"/>
        <v/>
      </c>
      <c r="H38" s="356" t="str">
        <f t="shared" si="7"/>
        <v/>
      </c>
      <c r="I38" s="357" t="str">
        <f t="shared" si="8"/>
        <v/>
      </c>
      <c r="J38" s="720"/>
      <c r="K38" s="359"/>
      <c r="L38" s="360"/>
      <c r="M38" s="361"/>
      <c r="N38" s="360"/>
      <c r="O38" s="362" t="str">
        <f t="shared" si="2"/>
        <v/>
      </c>
      <c r="P38" s="357" t="str">
        <f t="shared" si="3"/>
        <v/>
      </c>
      <c r="Q38" s="357" t="str">
        <f t="shared" si="4"/>
        <v/>
      </c>
      <c r="R38" s="363" t="str">
        <f>IF(SUM(O38:Q38)=0,"",SUM($O$11:Q38))</f>
        <v/>
      </c>
      <c r="S38" s="364" t="str">
        <f t="shared" si="9"/>
        <v/>
      </c>
      <c r="T38" s="366"/>
      <c r="U38" s="717" t="str">
        <f>VLOOKUP($G$4,日历!$A$1:$BN$13,63,)</f>
        <v>出</v>
      </c>
    </row>
    <row r="39" spans="1:21" ht="12.95" customHeight="1">
      <c r="A39" s="351">
        <f>IF(VLOOKUP($G$4,日历!$A$1:$AH$13,32)=0,"",VLOOKUP($G$4,日历!$A$1:$AH$13,32))</f>
        <v>42595</v>
      </c>
      <c r="B39" s="368" t="str">
        <f t="shared" si="0"/>
        <v/>
      </c>
      <c r="C39" s="353" t="str">
        <f t="shared" si="1"/>
        <v/>
      </c>
      <c r="D39" s="369" t="str">
        <f t="shared" si="5"/>
        <v/>
      </c>
      <c r="E39" s="769"/>
      <c r="F39" s="770"/>
      <c r="G39" s="370" t="str">
        <f t="shared" si="6"/>
        <v/>
      </c>
      <c r="H39" s="356" t="str">
        <f t="shared" si="7"/>
        <v/>
      </c>
      <c r="I39" s="371" t="str">
        <f t="shared" si="8"/>
        <v/>
      </c>
      <c r="J39" s="372"/>
      <c r="K39" s="359"/>
      <c r="L39" s="360"/>
      <c r="M39" s="361"/>
      <c r="N39" s="360"/>
      <c r="O39" s="373" t="str">
        <f t="shared" si="2"/>
        <v/>
      </c>
      <c r="P39" s="371" t="str">
        <f t="shared" si="3"/>
        <v/>
      </c>
      <c r="Q39" s="371" t="str">
        <f t="shared" si="4"/>
        <v/>
      </c>
      <c r="R39" s="374" t="str">
        <f>IF(SUM(O39:Q39)=0,"",SUM($O$11:Q39))</f>
        <v/>
      </c>
      <c r="S39" s="375" t="str">
        <f t="shared" si="9"/>
        <v/>
      </c>
      <c r="T39" s="366"/>
      <c r="U39" s="717" t="str">
        <f>VLOOKUP($G$4,日历!$A$1:$BN$13,64,)</f>
        <v>休</v>
      </c>
    </row>
    <row r="40" spans="1:21" ht="12.95" customHeight="1">
      <c r="A40" s="351">
        <f>IF(VLOOKUP($G$4,日历!$A$1:$AH$13,33)=0,"",VLOOKUP($G$4,日历!$A$1:$AH$13,33))</f>
        <v>42596</v>
      </c>
      <c r="B40" s="352" t="str">
        <f t="shared" si="0"/>
        <v/>
      </c>
      <c r="C40" s="353" t="str">
        <f t="shared" si="1"/>
        <v/>
      </c>
      <c r="D40" s="354" t="str">
        <f t="shared" si="5"/>
        <v/>
      </c>
      <c r="E40" s="769"/>
      <c r="F40" s="770"/>
      <c r="G40" s="355" t="str">
        <f t="shared" si="6"/>
        <v/>
      </c>
      <c r="H40" s="356" t="str">
        <f t="shared" si="7"/>
        <v/>
      </c>
      <c r="I40" s="357" t="str">
        <f t="shared" si="8"/>
        <v/>
      </c>
      <c r="J40" s="358"/>
      <c r="K40" s="359"/>
      <c r="L40" s="360"/>
      <c r="M40" s="361"/>
      <c r="N40" s="360"/>
      <c r="O40" s="362" t="str">
        <f t="shared" si="2"/>
        <v/>
      </c>
      <c r="P40" s="357" t="str">
        <f t="shared" si="3"/>
        <v/>
      </c>
      <c r="Q40" s="357" t="str">
        <f t="shared" si="4"/>
        <v/>
      </c>
      <c r="R40" s="363" t="str">
        <f>IF(SUM(O40:Q40)=0,"",SUM($O$11:Q40))</f>
        <v/>
      </c>
      <c r="S40" s="364" t="str">
        <f t="shared" si="9"/>
        <v/>
      </c>
      <c r="T40" s="366"/>
      <c r="U40" s="717" t="str">
        <f>VLOOKUP($G$4,日历!$A$1:$BN$13,65,)</f>
        <v>休</v>
      </c>
    </row>
    <row r="41" spans="1:21" ht="12.95" customHeight="1">
      <c r="A41" s="351">
        <f>IF(VLOOKUP($G$4,日历!$A$1:$AH$13,34)=0,"",VLOOKUP($G$4,日历!$A$1:$AH$13,34))</f>
        <v>42597</v>
      </c>
      <c r="B41" s="352" t="str">
        <f t="shared" si="0"/>
        <v/>
      </c>
      <c r="C41" s="353" t="str">
        <f t="shared" si="1"/>
        <v/>
      </c>
      <c r="D41" s="354" t="str">
        <f t="shared" si="5"/>
        <v/>
      </c>
      <c r="E41" s="769"/>
      <c r="F41" s="770"/>
      <c r="G41" s="355" t="str">
        <f t="shared" si="6"/>
        <v/>
      </c>
      <c r="H41" s="356" t="str">
        <f t="shared" si="7"/>
        <v/>
      </c>
      <c r="I41" s="357" t="str">
        <f t="shared" si="8"/>
        <v/>
      </c>
      <c r="J41" s="720"/>
      <c r="K41" s="359"/>
      <c r="L41" s="360"/>
      <c r="M41" s="361"/>
      <c r="N41" s="360"/>
      <c r="O41" s="362" t="str">
        <f t="shared" si="2"/>
        <v/>
      </c>
      <c r="P41" s="357" t="str">
        <f t="shared" si="3"/>
        <v/>
      </c>
      <c r="Q41" s="357" t="str">
        <f t="shared" si="4"/>
        <v/>
      </c>
      <c r="R41" s="363" t="str">
        <f>IF(SUM(O41:Q41)=0,"",SUM($O$11:Q41))</f>
        <v/>
      </c>
      <c r="S41" s="364" t="str">
        <f>IF(IF(LEFT(E41,3)="教育：",D41,0)+IF(LEFT(J41,3)="教育：",I41,0)=0,"",IF(LEFT(E41,3)="教育：",D41,0)+IF(LEFT(J41,3)="教育：",I41,0))</f>
        <v/>
      </c>
      <c r="T41" s="366"/>
      <c r="U41" s="717" t="str">
        <f>VLOOKUP($G$4,日历!$A$1:$BN$13,66,)</f>
        <v>出</v>
      </c>
    </row>
    <row r="42" spans="1:21" ht="12.95" customHeight="1" thickBot="1">
      <c r="A42" s="376" t="s">
        <v>818</v>
      </c>
      <c r="B42" s="377"/>
      <c r="C42" s="378"/>
      <c r="D42" s="379"/>
      <c r="E42" s="773"/>
      <c r="F42" s="774"/>
      <c r="G42" s="380"/>
      <c r="H42" s="381"/>
      <c r="I42" s="382"/>
      <c r="J42" s="383"/>
      <c r="K42" s="384"/>
      <c r="L42" s="385"/>
      <c r="M42" s="386"/>
      <c r="N42" s="385"/>
      <c r="O42" s="387"/>
      <c r="P42" s="388"/>
      <c r="Q42" s="382"/>
      <c r="R42" s="389" t="str">
        <f>IF(SUM(O42:Q42)=0,"",SUM($O$11:Q41)-P42*8)</f>
        <v/>
      </c>
      <c r="S42" s="390"/>
      <c r="T42" s="391"/>
    </row>
    <row r="43" spans="1:21" s="405" customFormat="1" ht="19.5" customHeight="1" thickBot="1">
      <c r="A43" s="392" t="s">
        <v>819</v>
      </c>
      <c r="B43" s="393"/>
      <c r="C43" s="394"/>
      <c r="D43" s="395">
        <f>SUM(D11:D41)</f>
        <v>0</v>
      </c>
      <c r="E43" s="771"/>
      <c r="F43" s="772"/>
      <c r="G43" s="396"/>
      <c r="H43" s="397"/>
      <c r="I43" s="398">
        <f>SUM(I11:I41)</f>
        <v>26.499999999999993</v>
      </c>
      <c r="J43" s="399"/>
      <c r="K43" s="393"/>
      <c r="L43" s="400"/>
      <c r="M43" s="396"/>
      <c r="N43" s="400"/>
      <c r="O43" s="401">
        <f>SUM(O11:O41)</f>
        <v>6.4999999999999902</v>
      </c>
      <c r="P43" s="398">
        <f>IF(SUM(P11:P41)-P42*8&lt;=0,"",SUM(P11:P41)-P42*8)</f>
        <v>20</v>
      </c>
      <c r="Q43" s="398">
        <f>SUM(Q11:Q41)</f>
        <v>0</v>
      </c>
      <c r="R43" s="402">
        <f>SUM(O43:Q43)</f>
        <v>26.499999999999989</v>
      </c>
      <c r="S43" s="403">
        <f>SUM(S11:S41)</f>
        <v>0</v>
      </c>
      <c r="T43" s="404"/>
      <c r="U43" s="719"/>
    </row>
    <row r="44" spans="1:21" ht="14.45" customHeight="1">
      <c r="A44" s="406"/>
    </row>
    <row r="45" spans="1:21" ht="14.45" customHeight="1">
      <c r="A45" s="406"/>
    </row>
    <row r="46" spans="1:21" ht="14.45" customHeight="1">
      <c r="A46" s="406"/>
    </row>
    <row r="47" spans="1:21" ht="14.45" customHeight="1">
      <c r="A47" s="406"/>
    </row>
    <row r="48" spans="1:21" ht="14.45" customHeight="1">
      <c r="A48" s="406"/>
    </row>
    <row r="49" spans="1:1" ht="14.45" customHeight="1">
      <c r="A49" s="406"/>
    </row>
    <row r="50" spans="1:1" ht="14.45" customHeight="1">
      <c r="A50" s="406"/>
    </row>
    <row r="51" spans="1:1" ht="14.45" customHeight="1">
      <c r="A51" s="406"/>
    </row>
    <row r="52" spans="1:1" ht="14.45" customHeight="1">
      <c r="A52" s="406"/>
    </row>
    <row r="53" spans="1:1" ht="14.45" customHeight="1">
      <c r="A53" s="406"/>
    </row>
    <row r="54" spans="1:1" ht="14.45" customHeight="1">
      <c r="A54" s="406"/>
    </row>
    <row r="55" spans="1:1" ht="14.45" customHeight="1">
      <c r="A55" s="406"/>
    </row>
    <row r="56" spans="1:1" ht="14.45" customHeight="1">
      <c r="A56" s="406"/>
    </row>
    <row r="57" spans="1:1" ht="14.45" customHeight="1">
      <c r="A57" s="406"/>
    </row>
    <row r="58" spans="1:1" ht="14.45" customHeight="1">
      <c r="A58" s="406"/>
    </row>
    <row r="59" spans="1:1" ht="14.45" customHeight="1">
      <c r="A59" s="406"/>
    </row>
    <row r="60" spans="1:1" ht="14.45" customHeight="1">
      <c r="A60" s="406"/>
    </row>
    <row r="61" spans="1:1" ht="14.45" customHeight="1">
      <c r="A61" s="406"/>
    </row>
    <row r="62" spans="1:1" ht="14.45" customHeight="1">
      <c r="A62" s="406"/>
    </row>
    <row r="63" spans="1:1" ht="14.45" customHeight="1">
      <c r="A63" s="406"/>
    </row>
    <row r="64" spans="1:1" ht="14.45" customHeight="1">
      <c r="A64" s="406"/>
    </row>
    <row r="65" spans="1:1" ht="14.45" customHeight="1">
      <c r="A65" s="406"/>
    </row>
    <row r="66" spans="1:1" ht="14.45" customHeight="1">
      <c r="A66" s="406"/>
    </row>
    <row r="67" spans="1:1" ht="14.45" customHeight="1">
      <c r="A67" s="406"/>
    </row>
    <row r="68" spans="1:1" ht="14.45" customHeight="1">
      <c r="A68" s="406"/>
    </row>
    <row r="69" spans="1:1" ht="14.45" customHeight="1">
      <c r="A69" s="406"/>
    </row>
    <row r="70" spans="1:1" ht="14.45" customHeight="1">
      <c r="A70" s="406"/>
    </row>
    <row r="71" spans="1:1" ht="14.45" customHeight="1">
      <c r="A71" s="406"/>
    </row>
    <row r="72" spans="1:1" ht="14.45" customHeight="1">
      <c r="A72" s="406"/>
    </row>
    <row r="73" spans="1:1" ht="14.45" customHeight="1">
      <c r="A73" s="406"/>
    </row>
    <row r="74" spans="1:1" ht="14.45" customHeight="1">
      <c r="A74" s="406"/>
    </row>
    <row r="75" spans="1:1" ht="14.45" customHeight="1">
      <c r="A75" s="406"/>
    </row>
    <row r="76" spans="1:1" ht="14.45" customHeight="1">
      <c r="A76" s="406"/>
    </row>
    <row r="77" spans="1:1" ht="14.45" customHeight="1">
      <c r="A77" s="406"/>
    </row>
    <row r="78" spans="1:1" ht="14.45" customHeight="1">
      <c r="A78" s="406"/>
    </row>
    <row r="79" spans="1:1" ht="14.45" customHeight="1">
      <c r="A79" s="406"/>
    </row>
    <row r="80" spans="1:1" ht="14.45" customHeight="1">
      <c r="A80" s="406"/>
    </row>
    <row r="81" spans="1:1" ht="14.45" customHeight="1">
      <c r="A81" s="406"/>
    </row>
    <row r="82" spans="1:1" ht="14.45" customHeight="1">
      <c r="A82" s="406"/>
    </row>
    <row r="83" spans="1:1" ht="14.45" customHeight="1">
      <c r="A83" s="406"/>
    </row>
    <row r="84" spans="1:1" ht="14.45" customHeight="1">
      <c r="A84" s="406"/>
    </row>
    <row r="85" spans="1:1" ht="14.45" customHeight="1">
      <c r="A85" s="406"/>
    </row>
    <row r="86" spans="1:1" ht="14.45" customHeight="1">
      <c r="A86" s="406"/>
    </row>
    <row r="87" spans="1:1" ht="14.45" customHeight="1">
      <c r="A87" s="406"/>
    </row>
    <row r="88" spans="1:1" ht="14.45" customHeight="1">
      <c r="A88" s="406"/>
    </row>
    <row r="89" spans="1:1" ht="14.45" customHeight="1">
      <c r="A89" s="406"/>
    </row>
    <row r="90" spans="1:1" ht="14.45" customHeight="1">
      <c r="A90" s="406"/>
    </row>
    <row r="91" spans="1:1" ht="14.45" customHeight="1">
      <c r="A91" s="406"/>
    </row>
    <row r="92" spans="1:1" ht="14.45" customHeight="1">
      <c r="A92" s="406"/>
    </row>
    <row r="93" spans="1:1" ht="14.45" customHeight="1">
      <c r="A93" s="406"/>
    </row>
    <row r="94" spans="1:1" ht="14.45" customHeight="1">
      <c r="A94" s="406"/>
    </row>
    <row r="95" spans="1:1" ht="14.45" customHeight="1">
      <c r="A95" s="406"/>
    </row>
    <row r="96" spans="1:1" ht="14.45" customHeight="1">
      <c r="A96" s="406"/>
    </row>
    <row r="97" spans="1:1" ht="14.45" customHeight="1">
      <c r="A97" s="406"/>
    </row>
    <row r="98" spans="1:1" ht="14.45" customHeight="1">
      <c r="A98" s="406"/>
    </row>
    <row r="99" spans="1:1" ht="14.45" customHeight="1">
      <c r="A99" s="406"/>
    </row>
    <row r="100" spans="1:1" ht="14.45" customHeight="1">
      <c r="A100" s="406"/>
    </row>
    <row r="101" spans="1:1" ht="14.45" customHeight="1">
      <c r="A101" s="406"/>
    </row>
    <row r="102" spans="1:1" ht="14.45" customHeight="1">
      <c r="A102" s="406"/>
    </row>
    <row r="103" spans="1:1" ht="14.45" customHeight="1">
      <c r="A103" s="406"/>
    </row>
    <row r="104" spans="1:1" ht="14.45" customHeight="1">
      <c r="A104" s="406"/>
    </row>
    <row r="105" spans="1:1" ht="14.45" customHeight="1">
      <c r="A105" s="406"/>
    </row>
    <row r="106" spans="1:1" ht="14.45" customHeight="1">
      <c r="A106" s="406"/>
    </row>
    <row r="107" spans="1:1" ht="14.45" customHeight="1">
      <c r="A107" s="406"/>
    </row>
    <row r="108" spans="1:1" ht="14.45" customHeight="1">
      <c r="A108" s="406"/>
    </row>
    <row r="109" spans="1:1" ht="14.45" customHeight="1">
      <c r="A109" s="406"/>
    </row>
    <row r="110" spans="1:1" ht="14.45" customHeight="1">
      <c r="A110" s="406"/>
    </row>
    <row r="111" spans="1:1" ht="14.45" customHeight="1">
      <c r="A111" s="406"/>
    </row>
    <row r="112" spans="1:1" ht="14.45" customHeight="1">
      <c r="A112" s="406"/>
    </row>
    <row r="113" spans="1:1" ht="14.45" customHeight="1">
      <c r="A113" s="406"/>
    </row>
    <row r="114" spans="1:1" ht="14.45" customHeight="1">
      <c r="A114" s="406"/>
    </row>
    <row r="115" spans="1:1" ht="14.45" customHeight="1">
      <c r="A115" s="406"/>
    </row>
    <row r="116" spans="1:1" ht="14.45" customHeight="1">
      <c r="A116" s="406"/>
    </row>
    <row r="117" spans="1:1" ht="14.45" customHeight="1">
      <c r="A117" s="406"/>
    </row>
    <row r="118" spans="1:1" ht="14.45" customHeight="1">
      <c r="A118" s="406"/>
    </row>
    <row r="119" spans="1:1" ht="14.45" customHeight="1">
      <c r="A119" s="406"/>
    </row>
    <row r="120" spans="1:1" ht="14.45" customHeight="1">
      <c r="A120" s="406"/>
    </row>
    <row r="121" spans="1:1" ht="14.45" customHeight="1">
      <c r="A121" s="406"/>
    </row>
    <row r="122" spans="1:1" ht="14.45" customHeight="1">
      <c r="A122" s="406"/>
    </row>
    <row r="123" spans="1:1" ht="14.45" customHeight="1">
      <c r="A123" s="406"/>
    </row>
    <row r="124" spans="1:1" ht="14.45" customHeight="1">
      <c r="A124" s="406"/>
    </row>
    <row r="125" spans="1:1" ht="14.45" customHeight="1">
      <c r="A125" s="406"/>
    </row>
    <row r="126" spans="1:1" ht="14.45" customHeight="1">
      <c r="A126" s="406"/>
    </row>
    <row r="127" spans="1:1" ht="14.45" customHeight="1">
      <c r="A127" s="406"/>
    </row>
    <row r="128" spans="1:1" ht="14.45" customHeight="1">
      <c r="A128" s="406"/>
    </row>
    <row r="129" spans="1:1" ht="14.45" customHeight="1">
      <c r="A129" s="406"/>
    </row>
    <row r="130" spans="1:1" ht="14.45" customHeight="1">
      <c r="A130" s="406"/>
    </row>
    <row r="131" spans="1:1" ht="14.45" customHeight="1">
      <c r="A131" s="406"/>
    </row>
    <row r="132" spans="1:1" ht="14.45" customHeight="1">
      <c r="A132" s="406"/>
    </row>
    <row r="133" spans="1:1" ht="14.45" customHeight="1">
      <c r="A133" s="406"/>
    </row>
    <row r="134" spans="1:1" ht="14.45" customHeight="1">
      <c r="A134" s="406"/>
    </row>
    <row r="135" spans="1:1" ht="14.45" customHeight="1">
      <c r="A135" s="406"/>
    </row>
    <row r="136" spans="1:1" ht="14.45" customHeight="1">
      <c r="A136" s="406"/>
    </row>
    <row r="137" spans="1:1" ht="14.45" customHeight="1">
      <c r="A137" s="406"/>
    </row>
    <row r="138" spans="1:1" ht="14.45" customHeight="1">
      <c r="A138" s="406"/>
    </row>
    <row r="139" spans="1:1" ht="14.45" customHeight="1">
      <c r="A139" s="406"/>
    </row>
    <row r="140" spans="1:1" ht="14.45" customHeight="1">
      <c r="A140" s="406"/>
    </row>
    <row r="141" spans="1:1" ht="14.45" customHeight="1">
      <c r="A141" s="406"/>
    </row>
    <row r="142" spans="1:1" ht="14.45" customHeight="1">
      <c r="A142" s="406"/>
    </row>
    <row r="143" spans="1:1" ht="14.45" customHeight="1">
      <c r="A143" s="406"/>
    </row>
    <row r="144" spans="1:1" ht="14.45" customHeight="1">
      <c r="A144" s="406"/>
    </row>
    <row r="145" spans="1:1" ht="14.45" customHeight="1">
      <c r="A145" s="406"/>
    </row>
    <row r="146" spans="1:1" ht="14.45" customHeight="1">
      <c r="A146" s="406"/>
    </row>
    <row r="147" spans="1:1" ht="14.45" customHeight="1">
      <c r="A147" s="406"/>
    </row>
    <row r="148" spans="1:1" ht="14.45" customHeight="1">
      <c r="A148" s="406"/>
    </row>
    <row r="149" spans="1:1" ht="14.45" customHeight="1">
      <c r="A149" s="406"/>
    </row>
    <row r="150" spans="1:1" ht="14.45" customHeight="1">
      <c r="A150" s="406"/>
    </row>
    <row r="151" spans="1:1" ht="14.45" customHeight="1">
      <c r="A151" s="406"/>
    </row>
    <row r="152" spans="1:1" ht="14.45" customHeight="1">
      <c r="A152" s="406"/>
    </row>
    <row r="153" spans="1:1" ht="14.45" customHeight="1">
      <c r="A153" s="406"/>
    </row>
    <row r="154" spans="1:1" ht="14.45" customHeight="1">
      <c r="A154" s="406"/>
    </row>
    <row r="155" spans="1:1" ht="14.45" customHeight="1">
      <c r="A155" s="406"/>
    </row>
    <row r="156" spans="1:1" ht="14.45" customHeight="1">
      <c r="A156" s="406"/>
    </row>
    <row r="157" spans="1:1" ht="14.45" customHeight="1">
      <c r="A157" s="406"/>
    </row>
    <row r="158" spans="1:1" ht="14.45" customHeight="1">
      <c r="A158" s="406"/>
    </row>
    <row r="159" spans="1:1" ht="14.45" customHeight="1">
      <c r="A159" s="406"/>
    </row>
    <row r="160" spans="1:1" ht="14.45" customHeight="1">
      <c r="A160" s="406"/>
    </row>
    <row r="161" spans="1:1" ht="14.45" customHeight="1">
      <c r="A161" s="406"/>
    </row>
    <row r="162" spans="1:1" ht="14.45" customHeight="1">
      <c r="A162" s="406"/>
    </row>
    <row r="163" spans="1:1" ht="14.45" customHeight="1">
      <c r="A163" s="406"/>
    </row>
    <row r="164" spans="1:1" ht="14.45" customHeight="1">
      <c r="A164" s="406"/>
    </row>
    <row r="165" spans="1:1" ht="14.45" customHeight="1">
      <c r="A165" s="406"/>
    </row>
    <row r="166" spans="1:1" ht="14.45" customHeight="1">
      <c r="A166" s="406"/>
    </row>
    <row r="167" spans="1:1" ht="14.45" customHeight="1">
      <c r="A167" s="406"/>
    </row>
    <row r="168" spans="1:1" ht="14.45" customHeight="1">
      <c r="A168" s="406"/>
    </row>
    <row r="169" spans="1:1" ht="14.45" customHeight="1">
      <c r="A169" s="406"/>
    </row>
    <row r="170" spans="1:1" ht="14.45" customHeight="1">
      <c r="A170" s="406"/>
    </row>
    <row r="171" spans="1:1" ht="14.45" customHeight="1">
      <c r="A171" s="406"/>
    </row>
    <row r="172" spans="1:1" ht="14.45" customHeight="1">
      <c r="A172" s="406"/>
    </row>
    <row r="173" spans="1:1" ht="14.45" customHeight="1">
      <c r="A173" s="406"/>
    </row>
    <row r="174" spans="1:1" ht="14.45" customHeight="1">
      <c r="A174" s="406"/>
    </row>
    <row r="175" spans="1:1" ht="14.45" customHeight="1">
      <c r="A175" s="406"/>
    </row>
    <row r="176" spans="1:1" ht="14.45" customHeight="1">
      <c r="A176" s="406"/>
    </row>
    <row r="177" spans="1:1" ht="14.45" customHeight="1">
      <c r="A177" s="406"/>
    </row>
    <row r="178" spans="1:1" ht="14.45" customHeight="1">
      <c r="A178" s="406"/>
    </row>
    <row r="179" spans="1:1" ht="14.45" customHeight="1">
      <c r="A179" s="406"/>
    </row>
    <row r="180" spans="1:1" ht="14.45" customHeight="1">
      <c r="A180" s="406"/>
    </row>
    <row r="181" spans="1:1" ht="14.45" customHeight="1">
      <c r="A181" s="406"/>
    </row>
    <row r="182" spans="1:1" ht="14.45" customHeight="1">
      <c r="A182" s="406"/>
    </row>
    <row r="183" spans="1:1" ht="14.45" customHeight="1">
      <c r="A183" s="406"/>
    </row>
    <row r="184" spans="1:1" ht="14.45" customHeight="1">
      <c r="A184" s="406"/>
    </row>
    <row r="185" spans="1:1" ht="14.45" customHeight="1">
      <c r="A185" s="406"/>
    </row>
    <row r="186" spans="1:1" ht="14.45" customHeight="1">
      <c r="A186" s="406"/>
    </row>
  </sheetData>
  <sheetProtection password="C765" sheet="1" objects="1" scenarios="1" selectLockedCells="1"/>
  <dataConsolidate/>
  <mergeCells count="58">
    <mergeCell ref="O4:P4"/>
    <mergeCell ref="Q4:R4"/>
    <mergeCell ref="A1:A3"/>
    <mergeCell ref="A4:E5"/>
    <mergeCell ref="F4:F5"/>
    <mergeCell ref="G4:H5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9:R9"/>
    <mergeCell ref="S9:S10"/>
    <mergeCell ref="E10:F10"/>
    <mergeCell ref="E15:F15"/>
    <mergeCell ref="E16:F16"/>
    <mergeCell ref="E17:F17"/>
    <mergeCell ref="E18:F18"/>
    <mergeCell ref="E11:F11"/>
    <mergeCell ref="E12:F12"/>
    <mergeCell ref="E13:F13"/>
    <mergeCell ref="E14:F14"/>
    <mergeCell ref="E23:F23"/>
    <mergeCell ref="E24:F24"/>
    <mergeCell ref="E25:F25"/>
    <mergeCell ref="E26:F26"/>
    <mergeCell ref="E19:F19"/>
    <mergeCell ref="E20:F20"/>
    <mergeCell ref="E21:F21"/>
    <mergeCell ref="E22:F22"/>
    <mergeCell ref="E31:F31"/>
    <mergeCell ref="E32:F32"/>
    <mergeCell ref="E33:F33"/>
    <mergeCell ref="E34:F34"/>
    <mergeCell ref="E27:F27"/>
    <mergeCell ref="E28:F28"/>
    <mergeCell ref="E29:F29"/>
    <mergeCell ref="E30:F30"/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</mergeCells>
  <phoneticPr fontId="2" type="noConversion"/>
  <conditionalFormatting sqref="A11:E41 F12:F41 G11:T41">
    <cfRule type="expression" dxfId="5" priority="2" stopIfTrue="1">
      <formula>OR($U11="休",$U11="节")</formula>
    </cfRule>
  </conditionalFormatting>
  <conditionalFormatting sqref="B43:T43">
    <cfRule type="cellIs" dxfId="4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I56"/>
  <sheetViews>
    <sheetView zoomScale="115" zoomScaleNormal="100" workbookViewId="0">
      <selection activeCell="AH26" sqref="AH26"/>
    </sheetView>
  </sheetViews>
  <sheetFormatPr defaultColWidth="4.875" defaultRowHeight="13.5" customHeight="1"/>
  <cols>
    <col min="1" max="1" width="4.875" style="578" customWidth="1"/>
    <col min="2" max="15" width="2.875" style="578" customWidth="1"/>
    <col min="16" max="16" width="4" style="578" customWidth="1"/>
    <col min="17" max="17" width="4.875" style="578" customWidth="1"/>
    <col min="18" max="31" width="2.875" style="578" customWidth="1"/>
    <col min="32" max="32" width="4.875" style="578" customWidth="1"/>
    <col min="33" max="16384" width="4.875" style="578"/>
  </cols>
  <sheetData>
    <row r="1" spans="1:35" ht="21.75" customHeight="1">
      <c r="A1" s="1119" t="s">
        <v>1103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  <c r="W1" s="1119"/>
      <c r="X1" s="1119"/>
      <c r="Y1" s="1119"/>
      <c r="Z1" s="1119"/>
      <c r="AA1" s="1119"/>
      <c r="AB1" s="1119"/>
      <c r="AC1" s="1119"/>
      <c r="AD1" s="1119"/>
      <c r="AE1" s="1119"/>
    </row>
    <row r="2" spans="1:35" ht="21.75" customHeight="1">
      <c r="A2" s="1120" t="s">
        <v>1102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0"/>
      <c r="O2" s="1120"/>
      <c r="P2" s="1120"/>
      <c r="Q2" s="1120"/>
      <c r="R2" s="1120"/>
      <c r="S2" s="1120"/>
      <c r="T2" s="1120"/>
      <c r="U2" s="1120"/>
      <c r="V2" s="1120"/>
      <c r="W2" s="1120"/>
      <c r="X2" s="1120"/>
      <c r="Y2" s="1120"/>
      <c r="Z2" s="1120"/>
      <c r="AA2" s="1120"/>
      <c r="AB2" s="1120"/>
      <c r="AC2" s="1120"/>
      <c r="AD2" s="1120"/>
      <c r="AE2" s="1120"/>
    </row>
    <row r="3" spans="1:35" ht="14.25" customHeight="1" thickBot="1">
      <c r="A3" s="628"/>
      <c r="B3" s="962" t="s">
        <v>400</v>
      </c>
      <c r="C3" s="962"/>
      <c r="D3" s="962"/>
      <c r="E3" s="627"/>
      <c r="F3" s="963"/>
      <c r="G3" s="963"/>
      <c r="H3" s="964" t="s">
        <v>1101</v>
      </c>
      <c r="I3" s="964"/>
      <c r="J3" s="964"/>
      <c r="K3" s="626"/>
      <c r="L3" s="625"/>
      <c r="M3" s="625"/>
      <c r="N3" s="624"/>
      <c r="O3" s="624"/>
      <c r="P3" s="624"/>
      <c r="R3" s="1121" t="s">
        <v>1100</v>
      </c>
      <c r="S3" s="1121"/>
      <c r="T3" s="1121"/>
      <c r="U3" s="1121"/>
      <c r="V3" s="1121"/>
      <c r="W3" s="1121"/>
      <c r="X3" s="1121"/>
      <c r="Y3" s="1121"/>
      <c r="Z3" s="1121"/>
      <c r="AA3" s="1121"/>
      <c r="AB3" s="1121"/>
      <c r="AC3" s="1121"/>
      <c r="AD3" s="1121"/>
      <c r="AE3" s="1121"/>
      <c r="AF3" s="623"/>
    </row>
    <row r="4" spans="1:35" s="590" customFormat="1" ht="14.25" customHeight="1">
      <c r="A4" s="622" t="s">
        <v>403</v>
      </c>
      <c r="B4" s="1110" t="s">
        <v>404</v>
      </c>
      <c r="C4" s="1111"/>
      <c r="D4" s="1110" t="s">
        <v>405</v>
      </c>
      <c r="E4" s="1111"/>
      <c r="F4" s="1110" t="s">
        <v>406</v>
      </c>
      <c r="G4" s="1111"/>
      <c r="H4" s="1110" t="s">
        <v>407</v>
      </c>
      <c r="I4" s="1111"/>
      <c r="J4" s="1110" t="s">
        <v>408</v>
      </c>
      <c r="K4" s="1111"/>
      <c r="L4" s="1110" t="s">
        <v>409</v>
      </c>
      <c r="M4" s="1111"/>
      <c r="N4" s="1110" t="s">
        <v>410</v>
      </c>
      <c r="O4" s="1118"/>
      <c r="P4" s="619"/>
      <c r="Q4" s="621" t="s">
        <v>403</v>
      </c>
      <c r="R4" s="1110" t="s">
        <v>404</v>
      </c>
      <c r="S4" s="1111"/>
      <c r="T4" s="1110" t="s">
        <v>405</v>
      </c>
      <c r="U4" s="1111"/>
      <c r="V4" s="1110" t="s">
        <v>406</v>
      </c>
      <c r="W4" s="1111"/>
      <c r="X4" s="1110" t="s">
        <v>407</v>
      </c>
      <c r="Y4" s="1111"/>
      <c r="Z4" s="1110" t="s">
        <v>408</v>
      </c>
      <c r="AA4" s="1111"/>
      <c r="AB4" s="1110" t="s">
        <v>409</v>
      </c>
      <c r="AC4" s="1111"/>
      <c r="AD4" s="1110" t="s">
        <v>410</v>
      </c>
      <c r="AE4" s="1118"/>
      <c r="AF4" s="617"/>
    </row>
    <row r="5" spans="1:35" s="590" customFormat="1" ht="14.25" customHeight="1" thickBot="1">
      <c r="A5" s="620"/>
      <c r="B5" s="1108" t="s">
        <v>404</v>
      </c>
      <c r="C5" s="1109"/>
      <c r="D5" s="1108" t="s">
        <v>411</v>
      </c>
      <c r="E5" s="1109"/>
      <c r="F5" s="1108" t="s">
        <v>412</v>
      </c>
      <c r="G5" s="1109"/>
      <c r="H5" s="1108" t="s">
        <v>413</v>
      </c>
      <c r="I5" s="1109"/>
      <c r="J5" s="1108" t="s">
        <v>414</v>
      </c>
      <c r="K5" s="1109"/>
      <c r="L5" s="1108" t="s">
        <v>415</v>
      </c>
      <c r="M5" s="1109"/>
      <c r="N5" s="1108" t="s">
        <v>416</v>
      </c>
      <c r="O5" s="1112"/>
      <c r="P5" s="619"/>
      <c r="Q5" s="618"/>
      <c r="R5" s="1108" t="s">
        <v>404</v>
      </c>
      <c r="S5" s="1109"/>
      <c r="T5" s="1108" t="s">
        <v>411</v>
      </c>
      <c r="U5" s="1109"/>
      <c r="V5" s="1108" t="s">
        <v>412</v>
      </c>
      <c r="W5" s="1109"/>
      <c r="X5" s="1108" t="s">
        <v>413</v>
      </c>
      <c r="Y5" s="1109"/>
      <c r="Z5" s="1108" t="s">
        <v>414</v>
      </c>
      <c r="AA5" s="1109"/>
      <c r="AB5" s="1108" t="s">
        <v>415</v>
      </c>
      <c r="AC5" s="1109"/>
      <c r="AD5" s="1108" t="s">
        <v>416</v>
      </c>
      <c r="AE5" s="1112"/>
      <c r="AF5" s="617"/>
    </row>
    <row r="6" spans="1:35" s="590" customFormat="1" ht="14.25" customHeight="1">
      <c r="A6" s="616"/>
      <c r="B6" s="1067">
        <v>29</v>
      </c>
      <c r="C6" s="1068"/>
      <c r="D6" s="1067">
        <v>30</v>
      </c>
      <c r="E6" s="1068"/>
      <c r="F6" s="1067">
        <v>31</v>
      </c>
      <c r="G6" s="1068"/>
      <c r="H6" s="1092">
        <v>1</v>
      </c>
      <c r="I6" s="1093"/>
      <c r="J6" s="1082">
        <v>2</v>
      </c>
      <c r="K6" s="1083"/>
      <c r="L6" s="1078">
        <v>3</v>
      </c>
      <c r="M6" s="1079"/>
      <c r="N6" s="1078">
        <v>4</v>
      </c>
      <c r="O6" s="1107"/>
      <c r="P6" s="595"/>
      <c r="Q6" s="607"/>
      <c r="R6" s="1078"/>
      <c r="S6" s="1086"/>
      <c r="T6" s="1082"/>
      <c r="U6" s="1083"/>
      <c r="V6" s="1078">
        <v>1</v>
      </c>
      <c r="W6" s="1079"/>
      <c r="X6" s="1078">
        <v>2</v>
      </c>
      <c r="Y6" s="1079"/>
      <c r="Z6" s="1078">
        <v>3</v>
      </c>
      <c r="AA6" s="1079"/>
      <c r="AB6" s="1078">
        <v>4</v>
      </c>
      <c r="AC6" s="1079"/>
      <c r="AD6" s="1080">
        <v>5</v>
      </c>
      <c r="AE6" s="1081"/>
      <c r="AH6" s="613">
        <v>21</v>
      </c>
      <c r="AI6" s="613">
        <v>22</v>
      </c>
    </row>
    <row r="7" spans="1:35" s="590" customFormat="1" ht="14.25" customHeight="1">
      <c r="A7" s="611"/>
      <c r="B7" s="1067">
        <v>5</v>
      </c>
      <c r="C7" s="1068"/>
      <c r="D7" s="1062">
        <v>6</v>
      </c>
      <c r="E7" s="1063"/>
      <c r="F7" s="1062">
        <v>7</v>
      </c>
      <c r="G7" s="1063"/>
      <c r="H7" s="1062">
        <v>8</v>
      </c>
      <c r="I7" s="1063"/>
      <c r="J7" s="1062">
        <v>9</v>
      </c>
      <c r="K7" s="1063"/>
      <c r="L7" s="1062">
        <v>10</v>
      </c>
      <c r="M7" s="1063"/>
      <c r="N7" s="1062">
        <v>11</v>
      </c>
      <c r="O7" s="1087"/>
      <c r="P7" s="595"/>
      <c r="Q7" s="606"/>
      <c r="R7" s="1067">
        <v>6</v>
      </c>
      <c r="S7" s="1068"/>
      <c r="T7" s="1062">
        <v>7</v>
      </c>
      <c r="U7" s="1063"/>
      <c r="V7" s="1062">
        <v>8</v>
      </c>
      <c r="W7" s="1063"/>
      <c r="X7" s="1062">
        <v>9</v>
      </c>
      <c r="Y7" s="1063"/>
      <c r="Z7" s="1062">
        <v>10</v>
      </c>
      <c r="AA7" s="1063"/>
      <c r="AB7" s="1062">
        <v>11</v>
      </c>
      <c r="AC7" s="1063"/>
      <c r="AD7" s="1067">
        <v>12</v>
      </c>
      <c r="AE7" s="1072"/>
      <c r="AH7" s="613">
        <v>18</v>
      </c>
      <c r="AI7" s="613">
        <v>21</v>
      </c>
    </row>
    <row r="8" spans="1:35" s="590" customFormat="1" ht="14.25" customHeight="1">
      <c r="A8" s="615">
        <v>1</v>
      </c>
      <c r="B8" s="1067">
        <v>12</v>
      </c>
      <c r="C8" s="1068"/>
      <c r="D8" s="1062">
        <v>13</v>
      </c>
      <c r="E8" s="1063"/>
      <c r="F8" s="1062">
        <v>14</v>
      </c>
      <c r="G8" s="1063"/>
      <c r="H8" s="1062">
        <v>15</v>
      </c>
      <c r="I8" s="1063"/>
      <c r="J8" s="1062">
        <v>16</v>
      </c>
      <c r="K8" s="1063"/>
      <c r="L8" s="1062">
        <v>17</v>
      </c>
      <c r="M8" s="1063"/>
      <c r="N8" s="1067">
        <v>18</v>
      </c>
      <c r="O8" s="1072"/>
      <c r="P8" s="595"/>
      <c r="Q8" s="606">
        <v>7</v>
      </c>
      <c r="R8" s="1067">
        <v>13</v>
      </c>
      <c r="S8" s="1068"/>
      <c r="T8" s="1062">
        <v>14</v>
      </c>
      <c r="U8" s="1063"/>
      <c r="V8" s="1062">
        <v>15</v>
      </c>
      <c r="W8" s="1063"/>
      <c r="X8" s="1062">
        <v>16</v>
      </c>
      <c r="Y8" s="1063"/>
      <c r="Z8" s="1062">
        <v>17</v>
      </c>
      <c r="AA8" s="1063"/>
      <c r="AB8" s="1062">
        <v>18</v>
      </c>
      <c r="AC8" s="1063"/>
      <c r="AD8" s="1067">
        <v>19</v>
      </c>
      <c r="AE8" s="1072"/>
      <c r="AH8" s="613">
        <v>20</v>
      </c>
      <c r="AI8" s="613">
        <v>22</v>
      </c>
    </row>
    <row r="9" spans="1:35" s="590" customFormat="1" ht="14.25" customHeight="1">
      <c r="A9" s="615" t="s">
        <v>417</v>
      </c>
      <c r="B9" s="1067">
        <v>19</v>
      </c>
      <c r="C9" s="1068"/>
      <c r="D9" s="1062">
        <v>20</v>
      </c>
      <c r="E9" s="1063"/>
      <c r="F9" s="1062">
        <v>21</v>
      </c>
      <c r="G9" s="1063"/>
      <c r="H9" s="1069">
        <v>22</v>
      </c>
      <c r="I9" s="1070"/>
      <c r="J9" s="1062">
        <v>23</v>
      </c>
      <c r="K9" s="1063"/>
      <c r="L9" s="1062">
        <v>24</v>
      </c>
      <c r="M9" s="1063"/>
      <c r="N9" s="1062">
        <v>25</v>
      </c>
      <c r="O9" s="1087"/>
      <c r="P9" s="595"/>
      <c r="Q9" s="608" t="s">
        <v>1099</v>
      </c>
      <c r="R9" s="1067">
        <v>20</v>
      </c>
      <c r="S9" s="1068"/>
      <c r="T9" s="1062">
        <v>21</v>
      </c>
      <c r="U9" s="1063"/>
      <c r="V9" s="1062">
        <v>22</v>
      </c>
      <c r="W9" s="1063"/>
      <c r="X9" s="1062">
        <v>23</v>
      </c>
      <c r="Y9" s="1063"/>
      <c r="Z9" s="1062">
        <v>24</v>
      </c>
      <c r="AA9" s="1063"/>
      <c r="AB9" s="1062">
        <v>25</v>
      </c>
      <c r="AC9" s="1063"/>
      <c r="AD9" s="1067">
        <v>26</v>
      </c>
      <c r="AE9" s="1072"/>
      <c r="AH9" s="613">
        <v>21</v>
      </c>
      <c r="AI9" s="613">
        <v>19</v>
      </c>
    </row>
    <row r="10" spans="1:35" s="590" customFormat="1" ht="14.25" customHeight="1">
      <c r="A10" s="614">
        <v>20</v>
      </c>
      <c r="B10" s="1067">
        <v>26</v>
      </c>
      <c r="C10" s="1068"/>
      <c r="D10" s="1067">
        <v>27</v>
      </c>
      <c r="E10" s="1068"/>
      <c r="F10" s="1067">
        <v>28</v>
      </c>
      <c r="G10" s="1068"/>
      <c r="H10" s="1067">
        <v>29</v>
      </c>
      <c r="I10" s="1068"/>
      <c r="J10" s="1067">
        <v>30</v>
      </c>
      <c r="K10" s="1068"/>
      <c r="L10" s="1101">
        <v>31</v>
      </c>
      <c r="M10" s="1102"/>
      <c r="N10" s="1062"/>
      <c r="O10" s="1087"/>
      <c r="P10" s="595"/>
      <c r="Q10" s="604">
        <v>23</v>
      </c>
      <c r="R10" s="1067">
        <v>27</v>
      </c>
      <c r="S10" s="1068"/>
      <c r="T10" s="1062">
        <v>28</v>
      </c>
      <c r="U10" s="1063"/>
      <c r="V10" s="1062">
        <v>29</v>
      </c>
      <c r="W10" s="1063"/>
      <c r="X10" s="1062">
        <v>30</v>
      </c>
      <c r="Y10" s="1063"/>
      <c r="Z10" s="1062">
        <v>31</v>
      </c>
      <c r="AA10" s="1063"/>
      <c r="AB10" s="1062"/>
      <c r="AC10" s="1063"/>
      <c r="AD10" s="1062"/>
      <c r="AE10" s="1087"/>
      <c r="AH10" s="613">
        <v>21</v>
      </c>
      <c r="AI10" s="613">
        <v>22</v>
      </c>
    </row>
    <row r="11" spans="1:35" s="590" customFormat="1" ht="14.25" customHeight="1" thickBot="1">
      <c r="A11" s="611"/>
      <c r="B11" s="1060"/>
      <c r="C11" s="1061"/>
      <c r="D11" s="1060"/>
      <c r="E11" s="1061"/>
      <c r="F11" s="1060"/>
      <c r="G11" s="1061"/>
      <c r="H11" s="1060"/>
      <c r="I11" s="1061"/>
      <c r="J11" s="1060"/>
      <c r="K11" s="1061"/>
      <c r="L11" s="1060"/>
      <c r="M11" s="1061"/>
      <c r="N11" s="1060"/>
      <c r="O11" s="1064"/>
      <c r="P11" s="595"/>
      <c r="Q11" s="591"/>
      <c r="R11" s="1088"/>
      <c r="S11" s="1089"/>
      <c r="T11" s="1060"/>
      <c r="U11" s="1061"/>
      <c r="V11" s="1060"/>
      <c r="W11" s="1061"/>
      <c r="X11" s="1060"/>
      <c r="Y11" s="1061"/>
      <c r="Z11" s="1060"/>
      <c r="AA11" s="1061"/>
      <c r="AB11" s="1060"/>
      <c r="AC11" s="1061"/>
      <c r="AD11" s="1060"/>
      <c r="AE11" s="1064"/>
      <c r="AH11" s="613">
        <v>20</v>
      </c>
      <c r="AI11" s="613">
        <v>21</v>
      </c>
    </row>
    <row r="12" spans="1:35" s="590" customFormat="1" ht="14.25" customHeight="1">
      <c r="A12" s="602"/>
      <c r="B12" s="1082"/>
      <c r="C12" s="1083"/>
      <c r="D12" s="1082"/>
      <c r="E12" s="1083"/>
      <c r="F12" s="1082"/>
      <c r="G12" s="1083"/>
      <c r="H12" s="1082"/>
      <c r="I12" s="1083"/>
      <c r="J12" s="1082"/>
      <c r="K12" s="1083"/>
      <c r="L12" s="1082"/>
      <c r="M12" s="1083"/>
      <c r="N12" s="1125">
        <v>1</v>
      </c>
      <c r="O12" s="1126"/>
      <c r="P12" s="595"/>
      <c r="Q12" s="612"/>
      <c r="R12" s="1082"/>
      <c r="S12" s="1083"/>
      <c r="T12" s="1082"/>
      <c r="U12" s="1083"/>
      <c r="V12" s="1082"/>
      <c r="W12" s="1083"/>
      <c r="X12" s="1078"/>
      <c r="Y12" s="1079"/>
      <c r="Z12" s="1078"/>
      <c r="AA12" s="1079"/>
      <c r="AB12" s="1082">
        <v>1</v>
      </c>
      <c r="AC12" s="1083"/>
      <c r="AD12" s="1082">
        <v>2</v>
      </c>
      <c r="AE12" s="1122"/>
    </row>
    <row r="13" spans="1:35" s="590" customFormat="1" ht="14.25" customHeight="1">
      <c r="A13" s="611"/>
      <c r="B13" s="1123">
        <v>2</v>
      </c>
      <c r="C13" s="1124"/>
      <c r="D13" s="1067">
        <v>3</v>
      </c>
      <c r="E13" s="1068"/>
      <c r="F13" s="1067">
        <v>4</v>
      </c>
      <c r="G13" s="1068"/>
      <c r="H13" s="1062">
        <v>5</v>
      </c>
      <c r="I13" s="1063"/>
      <c r="J13" s="1062">
        <v>6</v>
      </c>
      <c r="K13" s="1063"/>
      <c r="L13" s="1062">
        <v>7</v>
      </c>
      <c r="M13" s="1063"/>
      <c r="N13" s="1062">
        <v>8</v>
      </c>
      <c r="O13" s="1087"/>
      <c r="P13" s="595"/>
      <c r="Q13" s="610"/>
      <c r="R13" s="1067">
        <v>3</v>
      </c>
      <c r="S13" s="1068"/>
      <c r="T13" s="1062">
        <v>4</v>
      </c>
      <c r="U13" s="1063"/>
      <c r="V13" s="1062">
        <v>5</v>
      </c>
      <c r="W13" s="1063"/>
      <c r="X13" s="1062">
        <v>6</v>
      </c>
      <c r="Y13" s="1063"/>
      <c r="Z13" s="1062">
        <v>7</v>
      </c>
      <c r="AA13" s="1063"/>
      <c r="AB13" s="1062">
        <v>8</v>
      </c>
      <c r="AC13" s="1063"/>
      <c r="AD13" s="1067">
        <v>9</v>
      </c>
      <c r="AE13" s="1072"/>
    </row>
    <row r="14" spans="1:35" s="590" customFormat="1" ht="14.25" customHeight="1">
      <c r="A14" s="598">
        <v>2</v>
      </c>
      <c r="B14" s="1067">
        <v>9</v>
      </c>
      <c r="C14" s="1068"/>
      <c r="D14" s="1062">
        <v>10</v>
      </c>
      <c r="E14" s="1063"/>
      <c r="F14" s="1062">
        <v>11</v>
      </c>
      <c r="G14" s="1063"/>
      <c r="H14" s="1062">
        <v>12</v>
      </c>
      <c r="I14" s="1063"/>
      <c r="J14" s="1062">
        <v>13</v>
      </c>
      <c r="K14" s="1063"/>
      <c r="L14" s="1062">
        <v>14</v>
      </c>
      <c r="M14" s="1063"/>
      <c r="N14" s="1103">
        <v>15</v>
      </c>
      <c r="O14" s="1072"/>
      <c r="P14" s="595"/>
      <c r="Q14" s="610">
        <v>8</v>
      </c>
      <c r="R14" s="1067">
        <v>10</v>
      </c>
      <c r="S14" s="1068"/>
      <c r="T14" s="1067">
        <v>11</v>
      </c>
      <c r="U14" s="1068"/>
      <c r="V14" s="1067">
        <v>12</v>
      </c>
      <c r="W14" s="1068"/>
      <c r="X14" s="1067">
        <v>13</v>
      </c>
      <c r="Y14" s="1068"/>
      <c r="Z14" s="1062">
        <v>14</v>
      </c>
      <c r="AA14" s="1063"/>
      <c r="AB14" s="1062">
        <v>15</v>
      </c>
      <c r="AC14" s="1063"/>
      <c r="AD14" s="1062">
        <v>16</v>
      </c>
      <c r="AE14" s="1087"/>
    </row>
    <row r="15" spans="1:35" s="590" customFormat="1" ht="14.25" customHeight="1">
      <c r="A15" s="598" t="s">
        <v>1099</v>
      </c>
      <c r="B15" s="1067">
        <v>16</v>
      </c>
      <c r="C15" s="1068"/>
      <c r="D15" s="1062">
        <v>17</v>
      </c>
      <c r="E15" s="1063"/>
      <c r="F15" s="1062">
        <v>18</v>
      </c>
      <c r="G15" s="1063"/>
      <c r="H15" s="1062">
        <v>19</v>
      </c>
      <c r="I15" s="1063"/>
      <c r="J15" s="1062">
        <v>20</v>
      </c>
      <c r="K15" s="1063"/>
      <c r="L15" s="1062">
        <v>21</v>
      </c>
      <c r="M15" s="1063"/>
      <c r="N15" s="1067">
        <v>22</v>
      </c>
      <c r="O15" s="1072"/>
      <c r="P15" s="595"/>
      <c r="Q15" s="597" t="s">
        <v>1099</v>
      </c>
      <c r="R15" s="1067">
        <v>17</v>
      </c>
      <c r="S15" s="1068"/>
      <c r="T15" s="1062">
        <v>18</v>
      </c>
      <c r="U15" s="1063"/>
      <c r="V15" s="1062">
        <v>19</v>
      </c>
      <c r="W15" s="1063"/>
      <c r="X15" s="1062">
        <v>20</v>
      </c>
      <c r="Y15" s="1063"/>
      <c r="Z15" s="1062">
        <v>21</v>
      </c>
      <c r="AA15" s="1063"/>
      <c r="AB15" s="1062">
        <v>22</v>
      </c>
      <c r="AC15" s="1063"/>
      <c r="AD15" s="1067">
        <v>23</v>
      </c>
      <c r="AE15" s="1072"/>
    </row>
    <row r="16" spans="1:35" s="590" customFormat="1" ht="14.25" customHeight="1">
      <c r="A16" s="596">
        <v>19</v>
      </c>
      <c r="B16" s="1067">
        <v>23</v>
      </c>
      <c r="C16" s="1068"/>
      <c r="D16" s="1062">
        <v>24</v>
      </c>
      <c r="E16" s="1063"/>
      <c r="F16" s="1062">
        <v>25</v>
      </c>
      <c r="G16" s="1063"/>
      <c r="H16" s="1062">
        <v>26</v>
      </c>
      <c r="I16" s="1063"/>
      <c r="J16" s="1062">
        <v>27</v>
      </c>
      <c r="K16" s="1063"/>
      <c r="L16" s="1062">
        <v>28</v>
      </c>
      <c r="M16" s="1063"/>
      <c r="N16" s="1069"/>
      <c r="O16" s="1071"/>
      <c r="P16" s="595"/>
      <c r="Q16" s="609">
        <v>20</v>
      </c>
      <c r="R16" s="1067">
        <v>24</v>
      </c>
      <c r="S16" s="1068"/>
      <c r="T16" s="1062">
        <v>25</v>
      </c>
      <c r="U16" s="1063"/>
      <c r="V16" s="1062">
        <v>26</v>
      </c>
      <c r="W16" s="1063"/>
      <c r="X16" s="1062">
        <v>27</v>
      </c>
      <c r="Y16" s="1063"/>
      <c r="Z16" s="1062">
        <v>28</v>
      </c>
      <c r="AA16" s="1063"/>
      <c r="AB16" s="1062">
        <v>29</v>
      </c>
      <c r="AC16" s="1063"/>
      <c r="AD16" s="1067">
        <v>30</v>
      </c>
      <c r="AE16" s="1072"/>
    </row>
    <row r="17" spans="1:31" s="590" customFormat="1" ht="14.25" customHeight="1" thickBot="1">
      <c r="A17" s="600"/>
      <c r="B17" s="1088"/>
      <c r="C17" s="1089"/>
      <c r="D17" s="1060"/>
      <c r="E17" s="1061"/>
      <c r="F17" s="1060"/>
      <c r="G17" s="1061"/>
      <c r="H17" s="1060"/>
      <c r="I17" s="1061"/>
      <c r="J17" s="1060"/>
      <c r="K17" s="1061"/>
      <c r="L17" s="1060"/>
      <c r="M17" s="1061"/>
      <c r="N17" s="1060"/>
      <c r="O17" s="1064"/>
      <c r="P17" s="592"/>
      <c r="Q17" s="591"/>
      <c r="R17" s="1067">
        <v>31</v>
      </c>
      <c r="S17" s="1068"/>
      <c r="T17" s="1060"/>
      <c r="U17" s="1061"/>
      <c r="V17" s="1060"/>
      <c r="W17" s="1061"/>
      <c r="X17" s="1060"/>
      <c r="Y17" s="1061"/>
      <c r="Z17" s="1060"/>
      <c r="AA17" s="1061"/>
      <c r="AB17" s="1060"/>
      <c r="AC17" s="1061"/>
      <c r="AD17" s="1060"/>
      <c r="AE17" s="1064"/>
    </row>
    <row r="18" spans="1:31" s="590" customFormat="1" ht="14.25" customHeight="1">
      <c r="A18" s="602"/>
      <c r="B18" s="1082"/>
      <c r="C18" s="1083"/>
      <c r="D18" s="1082"/>
      <c r="E18" s="1083"/>
      <c r="F18" s="1082"/>
      <c r="G18" s="1083"/>
      <c r="H18" s="1082"/>
      <c r="I18" s="1083"/>
      <c r="J18" s="1082"/>
      <c r="K18" s="1083"/>
      <c r="L18" s="1082"/>
      <c r="M18" s="1083"/>
      <c r="N18" s="1080">
        <v>1</v>
      </c>
      <c r="O18" s="1081"/>
      <c r="P18" s="595"/>
      <c r="Q18" s="608"/>
      <c r="R18" s="1078"/>
      <c r="S18" s="1079"/>
      <c r="T18" s="1082">
        <v>1</v>
      </c>
      <c r="U18" s="1083"/>
      <c r="V18" s="1082">
        <v>2</v>
      </c>
      <c r="W18" s="1083"/>
      <c r="X18" s="1078">
        <v>3</v>
      </c>
      <c r="Y18" s="1079"/>
      <c r="Z18" s="1078">
        <v>4</v>
      </c>
      <c r="AA18" s="1079"/>
      <c r="AB18" s="1078">
        <v>5</v>
      </c>
      <c r="AC18" s="1079"/>
      <c r="AD18" s="1080">
        <v>6</v>
      </c>
      <c r="AE18" s="1081"/>
    </row>
    <row r="19" spans="1:31" s="590" customFormat="1" ht="14.25" customHeight="1">
      <c r="A19" s="600"/>
      <c r="B19" s="1067">
        <v>2</v>
      </c>
      <c r="C19" s="1068"/>
      <c r="D19" s="1062">
        <v>3</v>
      </c>
      <c r="E19" s="1063"/>
      <c r="F19" s="1062">
        <v>4</v>
      </c>
      <c r="G19" s="1063"/>
      <c r="H19" s="1062">
        <v>5</v>
      </c>
      <c r="I19" s="1063"/>
      <c r="J19" s="1062">
        <v>6</v>
      </c>
      <c r="K19" s="1063"/>
      <c r="L19" s="1062">
        <v>7</v>
      </c>
      <c r="M19" s="1063"/>
      <c r="N19" s="1067">
        <v>8</v>
      </c>
      <c r="O19" s="1072"/>
      <c r="P19" s="595"/>
      <c r="Q19" s="606"/>
      <c r="R19" s="1067">
        <v>7</v>
      </c>
      <c r="S19" s="1068"/>
      <c r="T19" s="1075">
        <v>8</v>
      </c>
      <c r="U19" s="1076"/>
      <c r="V19" s="1062">
        <v>9</v>
      </c>
      <c r="W19" s="1063"/>
      <c r="X19" s="1062">
        <v>10</v>
      </c>
      <c r="Y19" s="1063"/>
      <c r="Z19" s="1062">
        <v>11</v>
      </c>
      <c r="AA19" s="1063"/>
      <c r="AB19" s="1062">
        <v>12</v>
      </c>
      <c r="AC19" s="1063"/>
      <c r="AD19" s="1062">
        <v>13</v>
      </c>
      <c r="AE19" s="1087"/>
    </row>
    <row r="20" spans="1:31" s="590" customFormat="1" ht="14.25" customHeight="1">
      <c r="A20" s="598">
        <v>3</v>
      </c>
      <c r="B20" s="1067">
        <v>9</v>
      </c>
      <c r="C20" s="1068"/>
      <c r="D20" s="1069">
        <v>10</v>
      </c>
      <c r="E20" s="1070"/>
      <c r="F20" s="1069">
        <v>11</v>
      </c>
      <c r="G20" s="1070"/>
      <c r="H20" s="1069">
        <v>12</v>
      </c>
      <c r="I20" s="1070"/>
      <c r="J20" s="1062">
        <v>13</v>
      </c>
      <c r="K20" s="1063"/>
      <c r="L20" s="1062">
        <v>14</v>
      </c>
      <c r="M20" s="1063"/>
      <c r="N20" s="1103">
        <v>15</v>
      </c>
      <c r="O20" s="1072"/>
      <c r="P20" s="595"/>
      <c r="Q20" s="606">
        <v>9</v>
      </c>
      <c r="R20" s="1067">
        <v>14</v>
      </c>
      <c r="S20" s="1068"/>
      <c r="T20" s="1062">
        <v>15</v>
      </c>
      <c r="U20" s="1063"/>
      <c r="V20" s="1062">
        <v>16</v>
      </c>
      <c r="W20" s="1063"/>
      <c r="X20" s="1062">
        <v>17</v>
      </c>
      <c r="Y20" s="1063"/>
      <c r="Z20" s="1062">
        <v>18</v>
      </c>
      <c r="AA20" s="1063"/>
      <c r="AB20" s="1062">
        <v>19</v>
      </c>
      <c r="AC20" s="1063"/>
      <c r="AD20" s="1067">
        <v>20</v>
      </c>
      <c r="AE20" s="1072"/>
    </row>
    <row r="21" spans="1:31" s="590" customFormat="1" ht="14.25" customHeight="1">
      <c r="A21" s="598" t="s">
        <v>1099</v>
      </c>
      <c r="B21" s="1067">
        <v>16</v>
      </c>
      <c r="C21" s="1068"/>
      <c r="D21" s="1062">
        <v>17</v>
      </c>
      <c r="E21" s="1063"/>
      <c r="F21" s="1062">
        <v>18</v>
      </c>
      <c r="G21" s="1063"/>
      <c r="H21" s="1062">
        <v>19</v>
      </c>
      <c r="I21" s="1063"/>
      <c r="J21" s="1062">
        <v>20</v>
      </c>
      <c r="K21" s="1063"/>
      <c r="L21" s="1062">
        <v>21</v>
      </c>
      <c r="M21" s="1063"/>
      <c r="N21" s="1067">
        <v>22</v>
      </c>
      <c r="O21" s="1072"/>
      <c r="P21" s="595"/>
      <c r="Q21" s="605" t="s">
        <v>1099</v>
      </c>
      <c r="R21" s="1067">
        <v>21</v>
      </c>
      <c r="S21" s="1068"/>
      <c r="T21" s="1062">
        <v>22</v>
      </c>
      <c r="U21" s="1063"/>
      <c r="V21" s="1062">
        <v>23</v>
      </c>
      <c r="W21" s="1063"/>
      <c r="X21" s="1062">
        <v>24</v>
      </c>
      <c r="Y21" s="1063"/>
      <c r="Z21" s="1062">
        <v>25</v>
      </c>
      <c r="AA21" s="1063"/>
      <c r="AB21" s="1062">
        <v>26</v>
      </c>
      <c r="AC21" s="1063"/>
      <c r="AD21" s="1067">
        <v>27</v>
      </c>
      <c r="AE21" s="1072"/>
    </row>
    <row r="22" spans="1:31" s="590" customFormat="1" ht="14.25" customHeight="1">
      <c r="A22" s="596">
        <v>21</v>
      </c>
      <c r="B22" s="1067">
        <v>23</v>
      </c>
      <c r="C22" s="1068"/>
      <c r="D22" s="1062">
        <v>24</v>
      </c>
      <c r="E22" s="1063"/>
      <c r="F22" s="1062">
        <v>25</v>
      </c>
      <c r="G22" s="1063"/>
      <c r="H22" s="1062">
        <v>26</v>
      </c>
      <c r="I22" s="1063"/>
      <c r="J22" s="1062">
        <v>27</v>
      </c>
      <c r="K22" s="1063"/>
      <c r="L22" s="1062">
        <v>28</v>
      </c>
      <c r="M22" s="1063"/>
      <c r="N22" s="1067">
        <v>29</v>
      </c>
      <c r="O22" s="1072"/>
      <c r="P22" s="595"/>
      <c r="Q22" s="604">
        <v>22</v>
      </c>
      <c r="R22" s="1069">
        <v>28</v>
      </c>
      <c r="S22" s="1070"/>
      <c r="T22" s="1069">
        <v>29</v>
      </c>
      <c r="U22" s="1070"/>
      <c r="V22" s="1067">
        <v>30</v>
      </c>
      <c r="W22" s="1068"/>
      <c r="X22" s="1062"/>
      <c r="Y22" s="1063"/>
      <c r="Z22" s="1062"/>
      <c r="AA22" s="1063"/>
      <c r="AB22" s="1062"/>
      <c r="AC22" s="1063"/>
      <c r="AD22" s="1069"/>
      <c r="AE22" s="1071"/>
    </row>
    <row r="23" spans="1:31" s="590" customFormat="1" ht="14.25" customHeight="1" thickBot="1">
      <c r="A23" s="603"/>
      <c r="B23" s="1065">
        <v>30</v>
      </c>
      <c r="C23" s="1066"/>
      <c r="D23" s="1060">
        <v>31</v>
      </c>
      <c r="E23" s="1061"/>
      <c r="F23" s="1060"/>
      <c r="G23" s="1061"/>
      <c r="H23" s="1060"/>
      <c r="I23" s="1061"/>
      <c r="J23" s="1060"/>
      <c r="K23" s="1061"/>
      <c r="L23" s="1060"/>
      <c r="M23" s="1061"/>
      <c r="N23" s="1060"/>
      <c r="O23" s="1064"/>
      <c r="P23" s="592"/>
      <c r="Q23" s="591"/>
      <c r="R23" s="1060"/>
      <c r="S23" s="1061"/>
      <c r="T23" s="1060"/>
      <c r="U23" s="1061"/>
      <c r="V23" s="1060"/>
      <c r="W23" s="1061"/>
      <c r="X23" s="1060"/>
      <c r="Y23" s="1061"/>
      <c r="Z23" s="1060"/>
      <c r="AA23" s="1061"/>
      <c r="AB23" s="1060"/>
      <c r="AC23" s="1061"/>
      <c r="AD23" s="1060"/>
      <c r="AE23" s="1064"/>
    </row>
    <row r="24" spans="1:31" s="590" customFormat="1" ht="14.25" customHeight="1">
      <c r="A24" s="602"/>
      <c r="B24" s="1078"/>
      <c r="C24" s="1086"/>
      <c r="D24" s="1082"/>
      <c r="E24" s="1083"/>
      <c r="F24" s="1078">
        <v>1</v>
      </c>
      <c r="G24" s="1079"/>
      <c r="H24" s="1078">
        <v>2</v>
      </c>
      <c r="I24" s="1079"/>
      <c r="J24" s="1078">
        <v>3</v>
      </c>
      <c r="K24" s="1079"/>
      <c r="L24" s="1080">
        <v>4</v>
      </c>
      <c r="M24" s="1094"/>
      <c r="N24" s="1125">
        <v>5</v>
      </c>
      <c r="O24" s="1126"/>
      <c r="P24" s="595"/>
      <c r="Q24" s="607"/>
      <c r="R24" s="1069"/>
      <c r="S24" s="1070"/>
      <c r="T24" s="1069"/>
      <c r="U24" s="1070"/>
      <c r="V24" s="1069"/>
      <c r="W24" s="1070"/>
      <c r="X24" s="1092">
        <v>1</v>
      </c>
      <c r="Y24" s="1093"/>
      <c r="Z24" s="1092">
        <v>2</v>
      </c>
      <c r="AA24" s="1093"/>
      <c r="AB24" s="1092">
        <v>3</v>
      </c>
      <c r="AC24" s="1093"/>
      <c r="AD24" s="1080">
        <v>4</v>
      </c>
      <c r="AE24" s="1081"/>
    </row>
    <row r="25" spans="1:31" s="590" customFormat="1" ht="14.25" customHeight="1">
      <c r="A25" s="600"/>
      <c r="B25" s="1067">
        <v>6</v>
      </c>
      <c r="C25" s="1068"/>
      <c r="D25" s="1062">
        <v>7</v>
      </c>
      <c r="E25" s="1063"/>
      <c r="F25" s="1062">
        <v>8</v>
      </c>
      <c r="G25" s="1063"/>
      <c r="H25" s="1062">
        <v>9</v>
      </c>
      <c r="I25" s="1063"/>
      <c r="J25" s="1062">
        <v>10</v>
      </c>
      <c r="K25" s="1063"/>
      <c r="L25" s="1062">
        <v>11</v>
      </c>
      <c r="M25" s="1063"/>
      <c r="N25" s="1067">
        <v>12</v>
      </c>
      <c r="O25" s="1072"/>
      <c r="P25" s="595"/>
      <c r="Q25" s="606"/>
      <c r="R25" s="1067">
        <v>5</v>
      </c>
      <c r="S25" s="1068"/>
      <c r="T25" s="1062">
        <v>6</v>
      </c>
      <c r="U25" s="1063"/>
      <c r="V25" s="1062">
        <v>7</v>
      </c>
      <c r="W25" s="1063"/>
      <c r="X25" s="1062">
        <v>8</v>
      </c>
      <c r="Y25" s="1063"/>
      <c r="Z25" s="1062">
        <v>9</v>
      </c>
      <c r="AA25" s="1063"/>
      <c r="AB25" s="1062">
        <v>10</v>
      </c>
      <c r="AC25" s="1063"/>
      <c r="AD25" s="1067">
        <v>11</v>
      </c>
      <c r="AE25" s="1072"/>
    </row>
    <row r="26" spans="1:31" s="590" customFormat="1" ht="14.25" customHeight="1">
      <c r="A26" s="598">
        <v>4</v>
      </c>
      <c r="B26" s="1067">
        <v>13</v>
      </c>
      <c r="C26" s="1068"/>
      <c r="D26" s="1062">
        <v>14</v>
      </c>
      <c r="E26" s="1063"/>
      <c r="F26" s="1062">
        <v>15</v>
      </c>
      <c r="G26" s="1063"/>
      <c r="H26" s="1062">
        <v>16</v>
      </c>
      <c r="I26" s="1063"/>
      <c r="J26" s="1062">
        <v>17</v>
      </c>
      <c r="K26" s="1063"/>
      <c r="L26" s="1062">
        <v>18</v>
      </c>
      <c r="M26" s="1063"/>
      <c r="N26" s="1067">
        <v>19</v>
      </c>
      <c r="O26" s="1072"/>
      <c r="P26" s="595"/>
      <c r="Q26" s="606">
        <v>10</v>
      </c>
      <c r="R26" s="1067">
        <v>12</v>
      </c>
      <c r="S26" s="1068"/>
      <c r="T26" s="1062">
        <v>13</v>
      </c>
      <c r="U26" s="1063"/>
      <c r="V26" s="1062">
        <v>14</v>
      </c>
      <c r="W26" s="1063"/>
      <c r="X26" s="1062">
        <v>15</v>
      </c>
      <c r="Y26" s="1063"/>
      <c r="Z26" s="1062">
        <v>16</v>
      </c>
      <c r="AA26" s="1063"/>
      <c r="AB26" s="1062">
        <v>17</v>
      </c>
      <c r="AC26" s="1063"/>
      <c r="AD26" s="1067">
        <v>18</v>
      </c>
      <c r="AE26" s="1072"/>
    </row>
    <row r="27" spans="1:31" s="590" customFormat="1" ht="14.25" customHeight="1">
      <c r="A27" s="598" t="s">
        <v>1099</v>
      </c>
      <c r="B27" s="1067">
        <v>20</v>
      </c>
      <c r="C27" s="1068"/>
      <c r="D27" s="1062">
        <v>21</v>
      </c>
      <c r="E27" s="1063"/>
      <c r="F27" s="1062">
        <v>22</v>
      </c>
      <c r="G27" s="1063"/>
      <c r="H27" s="1062">
        <v>23</v>
      </c>
      <c r="I27" s="1063"/>
      <c r="J27" s="1062">
        <v>24</v>
      </c>
      <c r="K27" s="1063"/>
      <c r="L27" s="1062">
        <v>25</v>
      </c>
      <c r="M27" s="1063"/>
      <c r="N27" s="1069">
        <v>26</v>
      </c>
      <c r="O27" s="1071"/>
      <c r="P27" s="595"/>
      <c r="Q27" s="605" t="s">
        <v>1099</v>
      </c>
      <c r="R27" s="1067">
        <v>19</v>
      </c>
      <c r="S27" s="1068"/>
      <c r="T27" s="1062">
        <v>20</v>
      </c>
      <c r="U27" s="1063"/>
      <c r="V27" s="1062">
        <v>21</v>
      </c>
      <c r="W27" s="1063"/>
      <c r="X27" s="1069">
        <v>22</v>
      </c>
      <c r="Y27" s="1070"/>
      <c r="Z27" s="1062">
        <v>23</v>
      </c>
      <c r="AA27" s="1063"/>
      <c r="AB27" s="1062">
        <v>24</v>
      </c>
      <c r="AC27" s="1063"/>
      <c r="AD27" s="1067">
        <v>25</v>
      </c>
      <c r="AE27" s="1072"/>
    </row>
    <row r="28" spans="1:31" s="590" customFormat="1" ht="14.25" customHeight="1">
      <c r="A28" s="596">
        <v>21</v>
      </c>
      <c r="B28" s="1067">
        <v>27</v>
      </c>
      <c r="C28" s="1068"/>
      <c r="D28" s="1062">
        <v>28</v>
      </c>
      <c r="E28" s="1063"/>
      <c r="F28" s="1062">
        <v>29</v>
      </c>
      <c r="G28" s="1063"/>
      <c r="H28" s="1067">
        <v>30</v>
      </c>
      <c r="I28" s="1068"/>
      <c r="J28" s="1062"/>
      <c r="K28" s="1063"/>
      <c r="L28" s="1062"/>
      <c r="M28" s="1063"/>
      <c r="N28" s="1062"/>
      <c r="O28" s="1087"/>
      <c r="P28" s="595"/>
      <c r="Q28" s="604">
        <v>20</v>
      </c>
      <c r="R28" s="1067">
        <v>26</v>
      </c>
      <c r="S28" s="1068"/>
      <c r="T28" s="1062">
        <v>27</v>
      </c>
      <c r="U28" s="1063"/>
      <c r="V28" s="1062">
        <v>28</v>
      </c>
      <c r="W28" s="1063"/>
      <c r="X28" s="1069">
        <v>29</v>
      </c>
      <c r="Y28" s="1070"/>
      <c r="Z28" s="1069">
        <v>30</v>
      </c>
      <c r="AA28" s="1070"/>
      <c r="AB28" s="1062">
        <v>31</v>
      </c>
      <c r="AC28" s="1063"/>
      <c r="AD28" s="1062"/>
      <c r="AE28" s="1087"/>
    </row>
    <row r="29" spans="1:31" s="590" customFormat="1" ht="14.25" customHeight="1" thickBot="1">
      <c r="A29" s="603"/>
      <c r="B29" s="1088"/>
      <c r="C29" s="1089"/>
      <c r="D29" s="1060"/>
      <c r="E29" s="1061"/>
      <c r="F29" s="1060"/>
      <c r="G29" s="1061"/>
      <c r="H29" s="1060"/>
      <c r="I29" s="1061"/>
      <c r="J29" s="1060"/>
      <c r="K29" s="1061"/>
      <c r="L29" s="1060"/>
      <c r="M29" s="1061"/>
      <c r="N29" s="1060"/>
      <c r="O29" s="1064"/>
      <c r="P29" s="592"/>
      <c r="Q29" s="591"/>
      <c r="R29" s="1098"/>
      <c r="S29" s="1099"/>
      <c r="T29" s="1095"/>
      <c r="U29" s="1096"/>
      <c r="V29" s="1095"/>
      <c r="W29" s="1096"/>
      <c r="X29" s="1095"/>
      <c r="Y29" s="1096"/>
      <c r="Z29" s="1095"/>
      <c r="AA29" s="1096"/>
      <c r="AB29" s="1095"/>
      <c r="AC29" s="1096"/>
      <c r="AD29" s="1095"/>
      <c r="AE29" s="1097"/>
    </row>
    <row r="30" spans="1:31" s="590" customFormat="1" ht="14.25" customHeight="1">
      <c r="A30" s="602"/>
      <c r="B30" s="1082"/>
      <c r="C30" s="1083"/>
      <c r="D30" s="1082"/>
      <c r="E30" s="1083"/>
      <c r="F30" s="1082"/>
      <c r="G30" s="1083"/>
      <c r="H30" s="1082"/>
      <c r="I30" s="1083"/>
      <c r="J30" s="1092">
        <v>1</v>
      </c>
      <c r="K30" s="1093"/>
      <c r="L30" s="1080">
        <v>2</v>
      </c>
      <c r="M30" s="1094"/>
      <c r="N30" s="1080">
        <v>3</v>
      </c>
      <c r="O30" s="1081"/>
      <c r="P30" s="595"/>
      <c r="Q30" s="607"/>
      <c r="R30" s="1082"/>
      <c r="S30" s="1083"/>
      <c r="T30" s="1082"/>
      <c r="U30" s="1083"/>
      <c r="V30" s="1082"/>
      <c r="W30" s="1083"/>
      <c r="X30" s="1082"/>
      <c r="Y30" s="1083"/>
      <c r="Z30" s="1082"/>
      <c r="AA30" s="1083"/>
      <c r="AB30" s="1082"/>
      <c r="AC30" s="1083"/>
      <c r="AD30" s="1080">
        <v>1</v>
      </c>
      <c r="AE30" s="1081"/>
    </row>
    <row r="31" spans="1:31" s="590" customFormat="1" ht="14.25" customHeight="1">
      <c r="A31" s="600"/>
      <c r="B31" s="1067">
        <v>4</v>
      </c>
      <c r="C31" s="1068"/>
      <c r="D31" s="1062">
        <v>5</v>
      </c>
      <c r="E31" s="1063"/>
      <c r="F31" s="1062">
        <v>6</v>
      </c>
      <c r="G31" s="1063"/>
      <c r="H31" s="1062">
        <v>7</v>
      </c>
      <c r="I31" s="1063"/>
      <c r="J31" s="1062">
        <v>8</v>
      </c>
      <c r="K31" s="1063"/>
      <c r="L31" s="1062">
        <v>9</v>
      </c>
      <c r="M31" s="1063"/>
      <c r="N31" s="1069">
        <v>10</v>
      </c>
      <c r="O31" s="1071"/>
      <c r="P31" s="595"/>
      <c r="Q31" s="606"/>
      <c r="R31" s="1067">
        <v>2</v>
      </c>
      <c r="S31" s="1068"/>
      <c r="T31" s="1062">
        <v>3</v>
      </c>
      <c r="U31" s="1063"/>
      <c r="V31" s="1062">
        <v>4</v>
      </c>
      <c r="W31" s="1063"/>
      <c r="X31" s="1062">
        <v>5</v>
      </c>
      <c r="Y31" s="1063"/>
      <c r="Z31" s="1062">
        <v>6</v>
      </c>
      <c r="AA31" s="1063"/>
      <c r="AB31" s="1062">
        <v>7</v>
      </c>
      <c r="AC31" s="1063"/>
      <c r="AD31" s="1067">
        <v>8</v>
      </c>
      <c r="AE31" s="1072"/>
    </row>
    <row r="32" spans="1:31" s="590" customFormat="1" ht="14.25" customHeight="1">
      <c r="A32" s="598">
        <v>5</v>
      </c>
      <c r="B32" s="1067">
        <v>11</v>
      </c>
      <c r="C32" s="1068"/>
      <c r="D32" s="1062">
        <v>12</v>
      </c>
      <c r="E32" s="1063"/>
      <c r="F32" s="1062">
        <v>13</v>
      </c>
      <c r="G32" s="1063"/>
      <c r="H32" s="1062">
        <v>14</v>
      </c>
      <c r="I32" s="1063"/>
      <c r="J32" s="1062">
        <v>15</v>
      </c>
      <c r="K32" s="1063"/>
      <c r="L32" s="1062">
        <v>16</v>
      </c>
      <c r="M32" s="1063"/>
      <c r="N32" s="1067">
        <v>17</v>
      </c>
      <c r="O32" s="1072"/>
      <c r="P32" s="595"/>
      <c r="Q32" s="606">
        <v>11</v>
      </c>
      <c r="R32" s="1067">
        <v>9</v>
      </c>
      <c r="S32" s="1068"/>
      <c r="T32" s="1062">
        <v>10</v>
      </c>
      <c r="U32" s="1063"/>
      <c r="V32" s="1062">
        <v>11</v>
      </c>
      <c r="W32" s="1063"/>
      <c r="X32" s="1062">
        <v>12</v>
      </c>
      <c r="Y32" s="1063"/>
      <c r="Z32" s="1062">
        <v>13</v>
      </c>
      <c r="AA32" s="1063"/>
      <c r="AB32" s="1062">
        <v>14</v>
      </c>
      <c r="AC32" s="1063"/>
      <c r="AD32" s="1103">
        <v>15</v>
      </c>
      <c r="AE32" s="1072"/>
    </row>
    <row r="33" spans="1:31" s="590" customFormat="1" ht="14.25" customHeight="1">
      <c r="A33" s="598" t="s">
        <v>1099</v>
      </c>
      <c r="B33" s="1067">
        <v>18</v>
      </c>
      <c r="C33" s="1068"/>
      <c r="D33" s="1062">
        <v>19</v>
      </c>
      <c r="E33" s="1063"/>
      <c r="F33" s="1062">
        <v>20</v>
      </c>
      <c r="G33" s="1063"/>
      <c r="H33" s="1062">
        <v>21</v>
      </c>
      <c r="I33" s="1063"/>
      <c r="J33" s="1062">
        <v>22</v>
      </c>
      <c r="K33" s="1063"/>
      <c r="L33" s="1062">
        <v>23</v>
      </c>
      <c r="M33" s="1063"/>
      <c r="N33" s="1067">
        <v>24</v>
      </c>
      <c r="O33" s="1072"/>
      <c r="P33" s="595"/>
      <c r="Q33" s="605" t="s">
        <v>1099</v>
      </c>
      <c r="R33" s="1067">
        <v>16</v>
      </c>
      <c r="S33" s="1068"/>
      <c r="T33" s="1062">
        <v>17</v>
      </c>
      <c r="U33" s="1063"/>
      <c r="V33" s="1062">
        <v>18</v>
      </c>
      <c r="W33" s="1063"/>
      <c r="X33" s="1062">
        <v>19</v>
      </c>
      <c r="Y33" s="1063"/>
      <c r="Z33" s="1062">
        <v>20</v>
      </c>
      <c r="AA33" s="1063"/>
      <c r="AB33" s="1062">
        <v>21</v>
      </c>
      <c r="AC33" s="1063"/>
      <c r="AD33" s="1067">
        <v>22</v>
      </c>
      <c r="AE33" s="1072"/>
    </row>
    <row r="34" spans="1:31" s="590" customFormat="1" ht="14.25" customHeight="1">
      <c r="A34" s="596">
        <v>21</v>
      </c>
      <c r="B34" s="1067">
        <v>25</v>
      </c>
      <c r="C34" s="1068"/>
      <c r="D34" s="1062">
        <v>26</v>
      </c>
      <c r="E34" s="1063"/>
      <c r="F34" s="1062">
        <v>27</v>
      </c>
      <c r="G34" s="1063"/>
      <c r="H34" s="1062">
        <v>28</v>
      </c>
      <c r="I34" s="1063"/>
      <c r="J34" s="1062">
        <v>29</v>
      </c>
      <c r="K34" s="1063"/>
      <c r="L34" s="1062">
        <v>30</v>
      </c>
      <c r="M34" s="1063"/>
      <c r="N34" s="1067">
        <v>31</v>
      </c>
      <c r="O34" s="1072"/>
      <c r="P34" s="595"/>
      <c r="Q34" s="604">
        <v>20</v>
      </c>
      <c r="R34" s="1067">
        <v>23</v>
      </c>
      <c r="S34" s="1068"/>
      <c r="T34" s="1062">
        <v>24</v>
      </c>
      <c r="U34" s="1063"/>
      <c r="V34" s="1062">
        <v>25</v>
      </c>
      <c r="W34" s="1063"/>
      <c r="X34" s="1062">
        <v>26</v>
      </c>
      <c r="Y34" s="1063"/>
      <c r="Z34" s="1062">
        <v>27</v>
      </c>
      <c r="AA34" s="1063"/>
      <c r="AB34" s="1062">
        <v>28</v>
      </c>
      <c r="AC34" s="1063"/>
      <c r="AD34" s="1067">
        <v>29</v>
      </c>
      <c r="AE34" s="1072"/>
    </row>
    <row r="35" spans="1:31" s="590" customFormat="1" ht="14.25" customHeight="1" thickBot="1">
      <c r="A35" s="603"/>
      <c r="B35" s="1060"/>
      <c r="C35" s="1061"/>
      <c r="D35" s="1060"/>
      <c r="E35" s="1061"/>
      <c r="F35" s="1060"/>
      <c r="G35" s="1061"/>
      <c r="H35" s="1060"/>
      <c r="I35" s="1061"/>
      <c r="J35" s="1060"/>
      <c r="K35" s="1061"/>
      <c r="L35" s="1060"/>
      <c r="M35" s="1061"/>
      <c r="N35" s="1060"/>
      <c r="O35" s="1064"/>
      <c r="P35" s="592"/>
      <c r="Q35" s="591"/>
      <c r="R35" s="1065">
        <v>30</v>
      </c>
      <c r="S35" s="1066"/>
      <c r="T35" s="1060"/>
      <c r="U35" s="1061"/>
      <c r="V35" s="1060"/>
      <c r="W35" s="1061"/>
      <c r="X35" s="1060"/>
      <c r="Y35" s="1061"/>
      <c r="Z35" s="1060"/>
      <c r="AA35" s="1061"/>
      <c r="AB35" s="1060"/>
      <c r="AC35" s="1061"/>
      <c r="AD35" s="1060"/>
      <c r="AE35" s="1064"/>
    </row>
    <row r="36" spans="1:31" s="590" customFormat="1" ht="14.25" customHeight="1">
      <c r="A36" s="602"/>
      <c r="B36" s="1080">
        <v>1</v>
      </c>
      <c r="C36" s="1094"/>
      <c r="D36" s="1092">
        <v>2</v>
      </c>
      <c r="E36" s="1093"/>
      <c r="F36" s="1082">
        <v>3</v>
      </c>
      <c r="G36" s="1083"/>
      <c r="H36" s="1082">
        <v>4</v>
      </c>
      <c r="I36" s="1083"/>
      <c r="J36" s="1082">
        <v>5</v>
      </c>
      <c r="K36" s="1083"/>
      <c r="L36" s="1082">
        <v>6</v>
      </c>
      <c r="M36" s="1083"/>
      <c r="N36" s="1080">
        <v>7</v>
      </c>
      <c r="O36" s="1081"/>
      <c r="P36" s="595"/>
      <c r="Q36" s="601"/>
      <c r="R36" s="1078"/>
      <c r="S36" s="1079"/>
      <c r="T36" s="1082">
        <v>1</v>
      </c>
      <c r="U36" s="1083"/>
      <c r="V36" s="1082">
        <v>2</v>
      </c>
      <c r="W36" s="1083"/>
      <c r="X36" s="1078">
        <v>3</v>
      </c>
      <c r="Y36" s="1079"/>
      <c r="Z36" s="1078">
        <v>4</v>
      </c>
      <c r="AA36" s="1079"/>
      <c r="AB36" s="1078">
        <v>5</v>
      </c>
      <c r="AC36" s="1079"/>
      <c r="AD36" s="1080">
        <v>6</v>
      </c>
      <c r="AE36" s="1081"/>
    </row>
    <row r="37" spans="1:31" s="590" customFormat="1" ht="14.25" customHeight="1">
      <c r="A37" s="600"/>
      <c r="B37" s="1067">
        <v>8</v>
      </c>
      <c r="C37" s="1068"/>
      <c r="D37" s="1062">
        <v>9</v>
      </c>
      <c r="E37" s="1063"/>
      <c r="F37" s="1062">
        <v>10</v>
      </c>
      <c r="G37" s="1063"/>
      <c r="H37" s="1062">
        <v>11</v>
      </c>
      <c r="I37" s="1063"/>
      <c r="J37" s="1062">
        <v>12</v>
      </c>
      <c r="K37" s="1063"/>
      <c r="L37" s="1062">
        <v>13</v>
      </c>
      <c r="M37" s="1063"/>
      <c r="N37" s="1067">
        <v>14</v>
      </c>
      <c r="O37" s="1072"/>
      <c r="P37" s="595"/>
      <c r="Q37" s="599"/>
      <c r="R37" s="1067">
        <v>7</v>
      </c>
      <c r="S37" s="1068"/>
      <c r="T37" s="1062">
        <v>8</v>
      </c>
      <c r="U37" s="1063"/>
      <c r="V37" s="1062">
        <v>9</v>
      </c>
      <c r="W37" s="1063"/>
      <c r="X37" s="1062">
        <v>10</v>
      </c>
      <c r="Y37" s="1063"/>
      <c r="Z37" s="1062">
        <v>11</v>
      </c>
      <c r="AA37" s="1063"/>
      <c r="AB37" s="1062">
        <v>12</v>
      </c>
      <c r="AC37" s="1063"/>
      <c r="AD37" s="1067">
        <v>13</v>
      </c>
      <c r="AE37" s="1072"/>
    </row>
    <row r="38" spans="1:31" s="590" customFormat="1" ht="14.25" customHeight="1">
      <c r="A38" s="598">
        <v>6</v>
      </c>
      <c r="B38" s="1067">
        <v>15</v>
      </c>
      <c r="C38" s="1068"/>
      <c r="D38" s="1062">
        <v>16</v>
      </c>
      <c r="E38" s="1063"/>
      <c r="F38" s="1062">
        <v>17</v>
      </c>
      <c r="G38" s="1063"/>
      <c r="H38" s="1062">
        <v>18</v>
      </c>
      <c r="I38" s="1063"/>
      <c r="J38" s="1062">
        <v>19</v>
      </c>
      <c r="K38" s="1063"/>
      <c r="L38" s="1062">
        <v>20</v>
      </c>
      <c r="M38" s="1063"/>
      <c r="N38" s="1067">
        <v>21</v>
      </c>
      <c r="O38" s="1072"/>
      <c r="P38" s="595"/>
      <c r="Q38" s="599">
        <v>12</v>
      </c>
      <c r="R38" s="1067">
        <v>14</v>
      </c>
      <c r="S38" s="1068"/>
      <c r="T38" s="1062">
        <v>15</v>
      </c>
      <c r="U38" s="1063"/>
      <c r="V38" s="1062">
        <v>16</v>
      </c>
      <c r="W38" s="1063"/>
      <c r="X38" s="1062">
        <v>17</v>
      </c>
      <c r="Y38" s="1063"/>
      <c r="Z38" s="1062">
        <v>18</v>
      </c>
      <c r="AA38" s="1063"/>
      <c r="AB38" s="1062">
        <v>19</v>
      </c>
      <c r="AC38" s="1063"/>
      <c r="AD38" s="1067">
        <v>20</v>
      </c>
      <c r="AE38" s="1072"/>
    </row>
    <row r="39" spans="1:31" s="590" customFormat="1" ht="14.25" customHeight="1">
      <c r="A39" s="598" t="s">
        <v>1099</v>
      </c>
      <c r="B39" s="1067">
        <v>22</v>
      </c>
      <c r="C39" s="1068"/>
      <c r="D39" s="1062">
        <v>23</v>
      </c>
      <c r="E39" s="1063"/>
      <c r="F39" s="1062">
        <v>24</v>
      </c>
      <c r="G39" s="1063"/>
      <c r="H39" s="1062">
        <v>25</v>
      </c>
      <c r="I39" s="1063"/>
      <c r="J39" s="1062">
        <v>26</v>
      </c>
      <c r="K39" s="1063"/>
      <c r="L39" s="1062">
        <v>27</v>
      </c>
      <c r="M39" s="1063"/>
      <c r="N39" s="1067">
        <v>28</v>
      </c>
      <c r="O39" s="1072"/>
      <c r="P39" s="595"/>
      <c r="Q39" s="597" t="s">
        <v>1099</v>
      </c>
      <c r="R39" s="1067">
        <v>21</v>
      </c>
      <c r="S39" s="1068"/>
      <c r="T39" s="1062">
        <v>22</v>
      </c>
      <c r="U39" s="1063"/>
      <c r="V39" s="1062">
        <v>23</v>
      </c>
      <c r="W39" s="1063"/>
      <c r="X39" s="1062">
        <v>24</v>
      </c>
      <c r="Y39" s="1063"/>
      <c r="Z39" s="1062">
        <v>25</v>
      </c>
      <c r="AA39" s="1063"/>
      <c r="AB39" s="1062">
        <v>26</v>
      </c>
      <c r="AC39" s="1063"/>
      <c r="AD39" s="1067">
        <v>27</v>
      </c>
      <c r="AE39" s="1072"/>
    </row>
    <row r="40" spans="1:31" s="590" customFormat="1" ht="14.25" customHeight="1">
      <c r="A40" s="596">
        <v>20</v>
      </c>
      <c r="B40" s="1067">
        <v>29</v>
      </c>
      <c r="C40" s="1068"/>
      <c r="D40" s="1069">
        <v>30</v>
      </c>
      <c r="E40" s="1070"/>
      <c r="F40" s="1090"/>
      <c r="G40" s="1091"/>
      <c r="H40" s="1090"/>
      <c r="I40" s="1091"/>
      <c r="J40" s="1062"/>
      <c r="K40" s="1063"/>
      <c r="L40" s="1062"/>
      <c r="M40" s="1063"/>
      <c r="N40" s="1062"/>
      <c r="O40" s="1087"/>
      <c r="P40" s="595"/>
      <c r="Q40" s="594">
        <v>23</v>
      </c>
      <c r="R40" s="1069">
        <v>28</v>
      </c>
      <c r="S40" s="1070"/>
      <c r="T40" s="1069">
        <v>29</v>
      </c>
      <c r="U40" s="1070"/>
      <c r="V40" s="1062">
        <v>30</v>
      </c>
      <c r="W40" s="1063"/>
      <c r="X40" s="1067">
        <v>31</v>
      </c>
      <c r="Y40" s="1068"/>
      <c r="Z40" s="1062"/>
      <c r="AA40" s="1063"/>
      <c r="AB40" s="1062"/>
      <c r="AC40" s="1063"/>
      <c r="AD40" s="1062"/>
      <c r="AE40" s="1087"/>
    </row>
    <row r="41" spans="1:31" s="590" customFormat="1" ht="14.25" customHeight="1" thickBot="1">
      <c r="A41" s="593"/>
      <c r="B41" s="1058"/>
      <c r="C41" s="1059"/>
      <c r="D41" s="1060"/>
      <c r="E41" s="1061"/>
      <c r="F41" s="1060"/>
      <c r="G41" s="1061"/>
      <c r="H41" s="1060"/>
      <c r="I41" s="1061"/>
      <c r="J41" s="1060"/>
      <c r="K41" s="1061"/>
      <c r="L41" s="1060"/>
      <c r="M41" s="1061"/>
      <c r="N41" s="1060"/>
      <c r="O41" s="1064"/>
      <c r="P41" s="592"/>
      <c r="Q41" s="591"/>
      <c r="R41" s="1060"/>
      <c r="S41" s="1061"/>
      <c r="T41" s="1060"/>
      <c r="U41" s="1061"/>
      <c r="V41" s="1060"/>
      <c r="W41" s="1061"/>
      <c r="X41" s="1060"/>
      <c r="Y41" s="1061"/>
      <c r="Z41" s="1060"/>
      <c r="AA41" s="1061"/>
      <c r="AB41" s="1060"/>
      <c r="AC41" s="1061"/>
      <c r="AD41" s="1060"/>
      <c r="AE41" s="1064"/>
    </row>
    <row r="42" spans="1:31" s="584" customFormat="1" ht="7.5" customHeight="1" thickBot="1">
      <c r="B42" s="588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589"/>
      <c r="Q42" s="588"/>
    </row>
    <row r="43" spans="1:31" s="584" customFormat="1" ht="20.25" customHeight="1" thickBot="1">
      <c r="A43" s="1127" t="s">
        <v>419</v>
      </c>
      <c r="B43" s="1128"/>
      <c r="C43" s="1129"/>
      <c r="D43" s="587">
        <v>1</v>
      </c>
      <c r="E43" s="587">
        <v>2</v>
      </c>
      <c r="F43" s="587">
        <v>3</v>
      </c>
      <c r="G43" s="587">
        <v>4</v>
      </c>
      <c r="H43" s="587">
        <v>5</v>
      </c>
      <c r="I43" s="587">
        <v>6</v>
      </c>
      <c r="J43" s="586">
        <v>7</v>
      </c>
      <c r="K43" s="587">
        <v>8</v>
      </c>
      <c r="L43" s="587">
        <v>9</v>
      </c>
      <c r="M43" s="587">
        <v>10</v>
      </c>
      <c r="N43" s="587">
        <v>11</v>
      </c>
      <c r="O43" s="587">
        <v>12</v>
      </c>
      <c r="P43" s="587" t="s">
        <v>420</v>
      </c>
      <c r="Q43" s="586" t="s">
        <v>421</v>
      </c>
      <c r="R43" s="1130" t="s">
        <v>1098</v>
      </c>
      <c r="S43" s="1131"/>
      <c r="T43" s="1132"/>
      <c r="W43" s="585"/>
    </row>
    <row r="44" spans="1:31" ht="20.25" customHeight="1" thickTop="1">
      <c r="A44" s="1154" t="s">
        <v>1055</v>
      </c>
      <c r="B44" s="1155"/>
      <c r="C44" s="1156"/>
      <c r="D44" s="556">
        <v>21</v>
      </c>
      <c r="E44" s="556">
        <v>17</v>
      </c>
      <c r="F44" s="556">
        <v>21</v>
      </c>
      <c r="G44" s="556">
        <v>20</v>
      </c>
      <c r="H44" s="556">
        <v>22</v>
      </c>
      <c r="I44" s="557">
        <v>20</v>
      </c>
      <c r="J44" s="558">
        <v>23</v>
      </c>
      <c r="K44" s="556">
        <v>22</v>
      </c>
      <c r="L44" s="556">
        <v>21</v>
      </c>
      <c r="M44" s="556">
        <v>22</v>
      </c>
      <c r="N44" s="556">
        <v>21</v>
      </c>
      <c r="O44" s="556">
        <v>20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W44" s="580"/>
    </row>
    <row r="45" spans="1:31" ht="20.25" customHeight="1">
      <c r="A45" s="1136" t="s">
        <v>1097</v>
      </c>
      <c r="B45" s="1137"/>
      <c r="C45" s="1138"/>
      <c r="D45" s="561">
        <f>A$10</f>
        <v>20</v>
      </c>
      <c r="E45" s="561">
        <f>A$16</f>
        <v>19</v>
      </c>
      <c r="F45" s="561">
        <f>A$22</f>
        <v>21</v>
      </c>
      <c r="G45" s="561">
        <f>A$28</f>
        <v>21</v>
      </c>
      <c r="H45" s="561">
        <f>A$34</f>
        <v>21</v>
      </c>
      <c r="I45" s="561">
        <f>A$40</f>
        <v>20</v>
      </c>
      <c r="J45" s="561">
        <f>Q$10</f>
        <v>23</v>
      </c>
      <c r="K45" s="561">
        <f>Q$16</f>
        <v>20</v>
      </c>
      <c r="L45" s="561">
        <f>Q$22</f>
        <v>22</v>
      </c>
      <c r="M45" s="561">
        <f>Q$28</f>
        <v>20</v>
      </c>
      <c r="N45" s="561">
        <f>Q$34</f>
        <v>20</v>
      </c>
      <c r="O45" s="561">
        <f>Q$40</f>
        <v>23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W45" s="580"/>
    </row>
    <row r="46" spans="1:31" ht="20.25" customHeight="1">
      <c r="A46" s="1148" t="s">
        <v>1057</v>
      </c>
      <c r="B46" s="1149"/>
      <c r="C46" s="1150"/>
      <c r="D46" s="582">
        <v>10</v>
      </c>
      <c r="E46" s="582">
        <v>11</v>
      </c>
      <c r="F46" s="582">
        <v>10</v>
      </c>
      <c r="G46" s="582">
        <v>10</v>
      </c>
      <c r="H46" s="582">
        <v>9</v>
      </c>
      <c r="I46" s="582">
        <v>10</v>
      </c>
      <c r="J46" s="583">
        <v>8</v>
      </c>
      <c r="K46" s="582">
        <v>9</v>
      </c>
      <c r="L46" s="582">
        <v>9</v>
      </c>
      <c r="M46" s="582">
        <v>9</v>
      </c>
      <c r="N46" s="582">
        <v>9</v>
      </c>
      <c r="O46" s="582">
        <v>11</v>
      </c>
      <c r="P46" s="563">
        <f>SUM(D46:O46)</f>
        <v>115</v>
      </c>
      <c r="Q46" s="565" t="s">
        <v>1094</v>
      </c>
      <c r="R46" s="1151" t="s">
        <v>1094</v>
      </c>
      <c r="S46" s="1152"/>
      <c r="T46" s="1153"/>
      <c r="W46" s="580"/>
    </row>
    <row r="47" spans="1:31" ht="20.25" customHeight="1">
      <c r="A47" s="1136" t="s">
        <v>1096</v>
      </c>
      <c r="B47" s="1137"/>
      <c r="C47" s="1138"/>
      <c r="D47" s="581">
        <f t="shared" ref="D47:O47" si="0">D48-D45</f>
        <v>11</v>
      </c>
      <c r="E47" s="581">
        <f t="shared" si="0"/>
        <v>9</v>
      </c>
      <c r="F47" s="581">
        <f t="shared" si="0"/>
        <v>10</v>
      </c>
      <c r="G47" s="581">
        <f t="shared" si="0"/>
        <v>9</v>
      </c>
      <c r="H47" s="581">
        <f t="shared" si="0"/>
        <v>10</v>
      </c>
      <c r="I47" s="581">
        <f t="shared" si="0"/>
        <v>10</v>
      </c>
      <c r="J47" s="581">
        <f t="shared" si="0"/>
        <v>8</v>
      </c>
      <c r="K47" s="581">
        <f t="shared" si="0"/>
        <v>11</v>
      </c>
      <c r="L47" s="581">
        <f t="shared" si="0"/>
        <v>8</v>
      </c>
      <c r="M47" s="581">
        <f t="shared" si="0"/>
        <v>11</v>
      </c>
      <c r="N47" s="581">
        <f t="shared" si="0"/>
        <v>10</v>
      </c>
      <c r="O47" s="581">
        <f t="shared" si="0"/>
        <v>8</v>
      </c>
      <c r="P47" s="581">
        <f>SUM(D47:O47)</f>
        <v>115</v>
      </c>
      <c r="Q47" s="567" t="s">
        <v>1094</v>
      </c>
      <c r="R47" s="1133" t="s">
        <v>1094</v>
      </c>
      <c r="S47" s="1134"/>
      <c r="T47" s="1135"/>
      <c r="W47" s="580"/>
    </row>
    <row r="48" spans="1:31" ht="20.25" customHeight="1" thickBot="1">
      <c r="A48" s="1139" t="s">
        <v>1095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1094</v>
      </c>
      <c r="R48" s="1142" t="s">
        <v>1094</v>
      </c>
      <c r="S48" s="1143"/>
      <c r="T48" s="1144"/>
      <c r="W48" s="580"/>
    </row>
    <row r="49" spans="1:23" ht="20.25" customHeight="1">
      <c r="W49" s="580"/>
    </row>
    <row r="50" spans="1:23" ht="20.25" customHeight="1">
      <c r="W50" s="580"/>
    </row>
    <row r="51" spans="1:23" ht="20.25" customHeight="1"/>
    <row r="52" spans="1:23" ht="13.5" customHeight="1">
      <c r="A52" s="579"/>
      <c r="Q52" s="579"/>
    </row>
    <row r="55" spans="1:23" ht="13.5" customHeight="1">
      <c r="A55" s="579"/>
      <c r="Q55" s="579"/>
    </row>
    <row r="56" spans="1:23" ht="13.5" customHeight="1">
      <c r="A56" s="579"/>
      <c r="Q56" s="579"/>
    </row>
  </sheetData>
  <mergeCells count="550"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H63"/>
  <sheetViews>
    <sheetView topLeftCell="A7" zoomScale="115" zoomScaleNormal="100" workbookViewId="0">
      <selection activeCell="AM21" sqref="AM21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73" t="s">
        <v>1052</v>
      </c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  <c r="O1" s="1173"/>
      <c r="P1" s="1173"/>
      <c r="Q1" s="1173"/>
      <c r="R1" s="1173"/>
      <c r="S1" s="1173"/>
      <c r="T1" s="1173"/>
      <c r="U1" s="1173"/>
      <c r="V1" s="1173"/>
      <c r="W1" s="1173"/>
      <c r="X1" s="1173"/>
      <c r="Y1" s="1173"/>
      <c r="Z1" s="1173"/>
      <c r="AA1" s="1173"/>
      <c r="AB1" s="1173"/>
      <c r="AC1" s="1173"/>
      <c r="AD1" s="1173"/>
      <c r="AE1" s="1173"/>
    </row>
    <row r="2" spans="1:33" ht="21.75" customHeight="1">
      <c r="A2" s="1174" t="s">
        <v>399</v>
      </c>
      <c r="B2" s="1174"/>
      <c r="C2" s="1174"/>
      <c r="D2" s="1174"/>
      <c r="E2" s="1174"/>
      <c r="F2" s="1174"/>
      <c r="G2" s="1174"/>
      <c r="H2" s="1174"/>
      <c r="I2" s="1174"/>
      <c r="J2" s="1174"/>
      <c r="K2" s="1174"/>
      <c r="L2" s="1174"/>
      <c r="M2" s="1174"/>
      <c r="N2" s="1174"/>
      <c r="O2" s="1174"/>
      <c r="P2" s="1174"/>
      <c r="Q2" s="1174"/>
      <c r="R2" s="1174"/>
      <c r="S2" s="1174"/>
      <c r="T2" s="1174"/>
      <c r="U2" s="1174"/>
      <c r="V2" s="1174"/>
      <c r="W2" s="1174"/>
      <c r="X2" s="1174"/>
      <c r="Y2" s="1174"/>
      <c r="Z2" s="1174"/>
      <c r="AA2" s="1174"/>
      <c r="AB2" s="1174"/>
      <c r="AC2" s="1174"/>
      <c r="AD2" s="1174"/>
      <c r="AE2" s="1174"/>
    </row>
    <row r="3" spans="1:33" ht="14.25" customHeight="1" thickBot="1">
      <c r="A3" s="514"/>
      <c r="B3" s="1175" t="s">
        <v>400</v>
      </c>
      <c r="C3" s="1175"/>
      <c r="D3" s="1175"/>
      <c r="E3" s="515"/>
      <c r="F3" s="1176"/>
      <c r="G3" s="1176"/>
      <c r="H3" s="1177" t="s">
        <v>401</v>
      </c>
      <c r="I3" s="1177"/>
      <c r="J3" s="1177"/>
      <c r="K3" s="516"/>
      <c r="L3" s="517"/>
      <c r="M3" s="517"/>
      <c r="N3" s="518"/>
      <c r="O3" s="518"/>
      <c r="P3" s="518"/>
      <c r="Q3" s="519"/>
      <c r="R3" s="1178" t="s">
        <v>402</v>
      </c>
      <c r="S3" s="1178"/>
      <c r="T3" s="1178"/>
      <c r="U3" s="1178"/>
      <c r="V3" s="1178"/>
      <c r="W3" s="1178"/>
      <c r="X3" s="1178"/>
      <c r="Y3" s="1178"/>
      <c r="Z3" s="1178"/>
      <c r="AA3" s="1178"/>
      <c r="AB3" s="1178"/>
      <c r="AC3" s="1178"/>
      <c r="AD3" s="1178"/>
      <c r="AE3" s="1178"/>
      <c r="AF3" s="120"/>
      <c r="AG3" s="110"/>
    </row>
    <row r="4" spans="1:33" s="125" customFormat="1" ht="14.25" customHeight="1">
      <c r="A4" s="520" t="s">
        <v>403</v>
      </c>
      <c r="B4" s="1170" t="s">
        <v>404</v>
      </c>
      <c r="C4" s="1171"/>
      <c r="D4" s="1170" t="s">
        <v>405</v>
      </c>
      <c r="E4" s="1171"/>
      <c r="F4" s="1170" t="s">
        <v>406</v>
      </c>
      <c r="G4" s="1171"/>
      <c r="H4" s="1170" t="s">
        <v>407</v>
      </c>
      <c r="I4" s="1171"/>
      <c r="J4" s="1170" t="s">
        <v>408</v>
      </c>
      <c r="K4" s="1171"/>
      <c r="L4" s="1170" t="s">
        <v>409</v>
      </c>
      <c r="M4" s="1171"/>
      <c r="N4" s="1170" t="s">
        <v>410</v>
      </c>
      <c r="O4" s="1172"/>
      <c r="P4" s="521"/>
      <c r="Q4" s="522" t="s">
        <v>403</v>
      </c>
      <c r="R4" s="1170" t="s">
        <v>404</v>
      </c>
      <c r="S4" s="1171"/>
      <c r="T4" s="1170" t="s">
        <v>405</v>
      </c>
      <c r="U4" s="1171"/>
      <c r="V4" s="1170" t="s">
        <v>406</v>
      </c>
      <c r="W4" s="1171"/>
      <c r="X4" s="1170" t="s">
        <v>407</v>
      </c>
      <c r="Y4" s="1171"/>
      <c r="Z4" s="1170" t="s">
        <v>408</v>
      </c>
      <c r="AA4" s="1171"/>
      <c r="AB4" s="1170" t="s">
        <v>409</v>
      </c>
      <c r="AC4" s="1171"/>
      <c r="AD4" s="1170" t="s">
        <v>410</v>
      </c>
      <c r="AE4" s="1172"/>
      <c r="AF4" s="124"/>
      <c r="AG4" s="124"/>
    </row>
    <row r="5" spans="1:33" s="125" customFormat="1" ht="14.25" customHeight="1" thickBot="1">
      <c r="A5" s="523"/>
      <c r="B5" s="1167" t="s">
        <v>404</v>
      </c>
      <c r="C5" s="1168"/>
      <c r="D5" s="1167" t="s">
        <v>411</v>
      </c>
      <c r="E5" s="1168"/>
      <c r="F5" s="1167" t="s">
        <v>412</v>
      </c>
      <c r="G5" s="1168"/>
      <c r="H5" s="1167" t="s">
        <v>413</v>
      </c>
      <c r="I5" s="1168"/>
      <c r="J5" s="1167" t="s">
        <v>414</v>
      </c>
      <c r="K5" s="1168"/>
      <c r="L5" s="1167" t="s">
        <v>415</v>
      </c>
      <c r="M5" s="1168"/>
      <c r="N5" s="1167" t="s">
        <v>416</v>
      </c>
      <c r="O5" s="1169"/>
      <c r="P5" s="521"/>
      <c r="Q5" s="524"/>
      <c r="R5" s="1167" t="s">
        <v>404</v>
      </c>
      <c r="S5" s="1168"/>
      <c r="T5" s="1167" t="s">
        <v>411</v>
      </c>
      <c r="U5" s="1168"/>
      <c r="V5" s="1167" t="s">
        <v>412</v>
      </c>
      <c r="W5" s="1168"/>
      <c r="X5" s="1167" t="s">
        <v>413</v>
      </c>
      <c r="Y5" s="1168"/>
      <c r="Z5" s="1167" t="s">
        <v>414</v>
      </c>
      <c r="AA5" s="1168"/>
      <c r="AB5" s="1167" t="s">
        <v>415</v>
      </c>
      <c r="AC5" s="1168"/>
      <c r="AD5" s="1167" t="s">
        <v>416</v>
      </c>
      <c r="AE5" s="1169"/>
      <c r="AF5" s="124"/>
      <c r="AG5" s="124"/>
    </row>
    <row r="6" spans="1:33" s="125" customFormat="1" ht="14.25" customHeight="1">
      <c r="A6" s="525"/>
      <c r="B6" s="1080">
        <v>30</v>
      </c>
      <c r="C6" s="1166"/>
      <c r="D6" s="1080">
        <v>31</v>
      </c>
      <c r="E6" s="1094"/>
      <c r="F6" s="1092">
        <v>1</v>
      </c>
      <c r="G6" s="1093"/>
      <c r="H6" s="1080">
        <v>2</v>
      </c>
      <c r="I6" s="1094"/>
      <c r="J6" s="1080">
        <v>3</v>
      </c>
      <c r="K6" s="1094"/>
      <c r="L6" s="1082">
        <v>4</v>
      </c>
      <c r="M6" s="1083"/>
      <c r="N6" s="1082">
        <v>5</v>
      </c>
      <c r="O6" s="1122"/>
      <c r="P6" s="526"/>
      <c r="Q6" s="527"/>
      <c r="R6" s="1078"/>
      <c r="S6" s="1079"/>
      <c r="T6" s="1082">
        <v>1</v>
      </c>
      <c r="U6" s="1083"/>
      <c r="V6" s="1082">
        <v>2</v>
      </c>
      <c r="W6" s="1083"/>
      <c r="X6" s="1082">
        <v>3</v>
      </c>
      <c r="Y6" s="1083"/>
      <c r="Z6" s="1078">
        <v>4</v>
      </c>
      <c r="AA6" s="1079"/>
      <c r="AB6" s="1078">
        <v>5</v>
      </c>
      <c r="AC6" s="1079"/>
      <c r="AD6" s="1080">
        <v>6</v>
      </c>
      <c r="AE6" s="1081"/>
      <c r="AG6" s="124"/>
    </row>
    <row r="7" spans="1:33" s="125" customFormat="1" ht="14.25" customHeight="1">
      <c r="A7" s="528"/>
      <c r="B7" s="1067">
        <v>6</v>
      </c>
      <c r="C7" s="1068"/>
      <c r="D7" s="1062">
        <v>7</v>
      </c>
      <c r="E7" s="1063"/>
      <c r="F7" s="1062">
        <v>8</v>
      </c>
      <c r="G7" s="1063"/>
      <c r="H7" s="1062">
        <v>9</v>
      </c>
      <c r="I7" s="1063"/>
      <c r="J7" s="1062">
        <v>10</v>
      </c>
      <c r="K7" s="1063"/>
      <c r="L7" s="1062">
        <v>11</v>
      </c>
      <c r="M7" s="1063"/>
      <c r="N7" s="1067">
        <v>12</v>
      </c>
      <c r="O7" s="1072"/>
      <c r="P7" s="526"/>
      <c r="Q7" s="529"/>
      <c r="R7" s="1067">
        <v>7</v>
      </c>
      <c r="S7" s="1068"/>
      <c r="T7" s="1062">
        <v>8</v>
      </c>
      <c r="U7" s="1063"/>
      <c r="V7" s="1062">
        <v>9</v>
      </c>
      <c r="W7" s="1063"/>
      <c r="X7" s="1062">
        <v>10</v>
      </c>
      <c r="Y7" s="1063"/>
      <c r="Z7" s="1062">
        <v>11</v>
      </c>
      <c r="AA7" s="1063"/>
      <c r="AB7" s="1062">
        <v>12</v>
      </c>
      <c r="AC7" s="1063"/>
      <c r="AD7" s="1067">
        <v>13</v>
      </c>
      <c r="AE7" s="1072"/>
      <c r="AG7" s="124"/>
    </row>
    <row r="8" spans="1:33" s="125" customFormat="1" ht="14.25" customHeight="1">
      <c r="A8" s="528">
        <v>1</v>
      </c>
      <c r="B8" s="1067">
        <v>13</v>
      </c>
      <c r="C8" s="1068"/>
      <c r="D8" s="1062">
        <v>14</v>
      </c>
      <c r="E8" s="1063"/>
      <c r="F8" s="1062">
        <v>15</v>
      </c>
      <c r="G8" s="1063"/>
      <c r="H8" s="1062">
        <v>16</v>
      </c>
      <c r="I8" s="1063"/>
      <c r="J8" s="1062">
        <v>17</v>
      </c>
      <c r="K8" s="1063"/>
      <c r="L8" s="1062">
        <v>18</v>
      </c>
      <c r="M8" s="1063"/>
      <c r="N8" s="1067">
        <v>19</v>
      </c>
      <c r="O8" s="1072"/>
      <c r="P8" s="526"/>
      <c r="Q8" s="530">
        <v>7</v>
      </c>
      <c r="R8" s="1067">
        <v>14</v>
      </c>
      <c r="S8" s="1068"/>
      <c r="T8" s="1062">
        <v>15</v>
      </c>
      <c r="U8" s="1063"/>
      <c r="V8" s="1062">
        <v>16</v>
      </c>
      <c r="W8" s="1063"/>
      <c r="X8" s="1062">
        <v>17</v>
      </c>
      <c r="Y8" s="1063"/>
      <c r="Z8" s="1062">
        <v>18</v>
      </c>
      <c r="AA8" s="1063"/>
      <c r="AB8" s="1062">
        <v>19</v>
      </c>
      <c r="AC8" s="1063"/>
      <c r="AD8" s="1067">
        <v>20</v>
      </c>
      <c r="AE8" s="1072"/>
      <c r="AG8" s="124"/>
    </row>
    <row r="9" spans="1:33" s="125" customFormat="1" ht="14.25" customHeight="1">
      <c r="A9" s="528" t="s">
        <v>417</v>
      </c>
      <c r="B9" s="1067">
        <v>20</v>
      </c>
      <c r="C9" s="1068"/>
      <c r="D9" s="1062">
        <v>21</v>
      </c>
      <c r="E9" s="1063"/>
      <c r="F9" s="1062">
        <v>22</v>
      </c>
      <c r="G9" s="1063"/>
      <c r="H9" s="1062">
        <v>23</v>
      </c>
      <c r="I9" s="1063"/>
      <c r="J9" s="1062">
        <v>24</v>
      </c>
      <c r="K9" s="1063"/>
      <c r="L9" s="1062">
        <v>25</v>
      </c>
      <c r="M9" s="1063"/>
      <c r="N9" s="1067">
        <v>26</v>
      </c>
      <c r="O9" s="1072"/>
      <c r="P9" s="526"/>
      <c r="Q9" s="529" t="s">
        <v>1053</v>
      </c>
      <c r="R9" s="1067">
        <v>21</v>
      </c>
      <c r="S9" s="1068"/>
      <c r="T9" s="1062">
        <v>22</v>
      </c>
      <c r="U9" s="1063"/>
      <c r="V9" s="1062">
        <v>23</v>
      </c>
      <c r="W9" s="1063"/>
      <c r="X9" s="1062">
        <v>24</v>
      </c>
      <c r="Y9" s="1063"/>
      <c r="Z9" s="1062">
        <v>25</v>
      </c>
      <c r="AA9" s="1063"/>
      <c r="AB9" s="1062">
        <v>26</v>
      </c>
      <c r="AC9" s="1063"/>
      <c r="AD9" s="1067">
        <v>27</v>
      </c>
      <c r="AE9" s="1072"/>
      <c r="AG9" s="124"/>
    </row>
    <row r="10" spans="1:33" s="125" customFormat="1" ht="14.25" customHeight="1">
      <c r="A10" s="531">
        <v>21</v>
      </c>
      <c r="B10" s="1067">
        <v>27</v>
      </c>
      <c r="C10" s="1068"/>
      <c r="D10" s="1062">
        <v>28</v>
      </c>
      <c r="E10" s="1063"/>
      <c r="F10" s="1062">
        <v>29</v>
      </c>
      <c r="G10" s="1063"/>
      <c r="H10" s="1062">
        <v>30</v>
      </c>
      <c r="I10" s="1063"/>
      <c r="J10" s="1062">
        <v>31</v>
      </c>
      <c r="K10" s="1063"/>
      <c r="L10" s="1062"/>
      <c r="M10" s="1063"/>
      <c r="N10" s="1062"/>
      <c r="O10" s="1087"/>
      <c r="P10" s="526"/>
      <c r="Q10" s="532">
        <v>23</v>
      </c>
      <c r="R10" s="1067">
        <v>28</v>
      </c>
      <c r="S10" s="1068"/>
      <c r="T10" s="1062">
        <v>29</v>
      </c>
      <c r="U10" s="1063"/>
      <c r="V10" s="1062">
        <v>30</v>
      </c>
      <c r="W10" s="1063"/>
      <c r="X10" s="1062">
        <v>31</v>
      </c>
      <c r="Y10" s="1063"/>
      <c r="Z10" s="1062"/>
      <c r="AA10" s="1063"/>
      <c r="AB10" s="1062"/>
      <c r="AC10" s="1063"/>
      <c r="AD10" s="1069"/>
      <c r="AE10" s="1071"/>
      <c r="AG10" s="124"/>
    </row>
    <row r="11" spans="1:33" s="125" customFormat="1" ht="14.25" customHeight="1" thickBot="1">
      <c r="A11" s="528"/>
      <c r="B11" s="1088"/>
      <c r="C11" s="1089"/>
      <c r="D11" s="1060"/>
      <c r="E11" s="1061"/>
      <c r="F11" s="1060"/>
      <c r="G11" s="1061"/>
      <c r="H11" s="1060"/>
      <c r="I11" s="1061"/>
      <c r="J11" s="1060"/>
      <c r="K11" s="1061"/>
      <c r="L11" s="1060"/>
      <c r="M11" s="1061"/>
      <c r="N11" s="1060"/>
      <c r="O11" s="1064"/>
      <c r="P11" s="526"/>
      <c r="Q11" s="533"/>
      <c r="R11" s="1060"/>
      <c r="S11" s="1061"/>
      <c r="T11" s="1060"/>
      <c r="U11" s="1061"/>
      <c r="V11" s="1060"/>
      <c r="W11" s="1061"/>
      <c r="X11" s="1060"/>
      <c r="Y11" s="1061"/>
      <c r="Z11" s="1060"/>
      <c r="AA11" s="1061"/>
      <c r="AB11" s="1060"/>
      <c r="AC11" s="1061"/>
      <c r="AD11" s="1060"/>
      <c r="AE11" s="1064"/>
      <c r="AG11" s="124"/>
    </row>
    <row r="12" spans="1:33" s="125" customFormat="1" ht="14.25" customHeight="1">
      <c r="A12" s="534"/>
      <c r="B12" s="1082"/>
      <c r="C12" s="1083"/>
      <c r="D12" s="1082"/>
      <c r="E12" s="1083"/>
      <c r="F12" s="1082"/>
      <c r="G12" s="1083"/>
      <c r="H12" s="1078"/>
      <c r="I12" s="1079"/>
      <c r="J12" s="1078"/>
      <c r="K12" s="1079"/>
      <c r="L12" s="1082">
        <v>1</v>
      </c>
      <c r="M12" s="1083"/>
      <c r="N12" s="1082">
        <v>2</v>
      </c>
      <c r="O12" s="1122"/>
      <c r="P12" s="526"/>
      <c r="Q12" s="535"/>
      <c r="R12" s="1082"/>
      <c r="S12" s="1083"/>
      <c r="T12" s="1082"/>
      <c r="U12" s="1083"/>
      <c r="V12" s="1082"/>
      <c r="W12" s="1083"/>
      <c r="X12" s="1082"/>
      <c r="Y12" s="1083"/>
      <c r="Z12" s="1082">
        <v>1</v>
      </c>
      <c r="AA12" s="1083"/>
      <c r="AB12" s="1082">
        <v>2</v>
      </c>
      <c r="AC12" s="1083"/>
      <c r="AD12" s="1080">
        <v>3</v>
      </c>
      <c r="AE12" s="1081"/>
      <c r="AG12" s="124"/>
    </row>
    <row r="13" spans="1:33" s="125" customFormat="1" ht="14.25" customHeight="1">
      <c r="A13" s="528"/>
      <c r="B13" s="1067">
        <v>3</v>
      </c>
      <c r="C13" s="1068"/>
      <c r="D13" s="1062">
        <v>4</v>
      </c>
      <c r="E13" s="1063"/>
      <c r="F13" s="1062">
        <v>5</v>
      </c>
      <c r="G13" s="1063"/>
      <c r="H13" s="1062">
        <v>6</v>
      </c>
      <c r="I13" s="1063"/>
      <c r="J13" s="1067">
        <v>7</v>
      </c>
      <c r="K13" s="1068"/>
      <c r="L13" s="1067">
        <v>8</v>
      </c>
      <c r="M13" s="1068"/>
      <c r="N13" s="1075">
        <v>9</v>
      </c>
      <c r="O13" s="1077"/>
      <c r="P13" s="526"/>
      <c r="Q13" s="536"/>
      <c r="R13" s="1067">
        <v>4</v>
      </c>
      <c r="S13" s="1068"/>
      <c r="T13" s="1062">
        <v>5</v>
      </c>
      <c r="U13" s="1063"/>
      <c r="V13" s="1062">
        <v>6</v>
      </c>
      <c r="W13" s="1063"/>
      <c r="X13" s="1062">
        <v>7</v>
      </c>
      <c r="Y13" s="1063"/>
      <c r="Z13" s="1062">
        <v>8</v>
      </c>
      <c r="AA13" s="1063"/>
      <c r="AB13" s="1062">
        <v>9</v>
      </c>
      <c r="AC13" s="1063"/>
      <c r="AD13" s="1067">
        <v>10</v>
      </c>
      <c r="AE13" s="1072"/>
      <c r="AG13" s="124"/>
    </row>
    <row r="14" spans="1:33" s="125" customFormat="1" ht="14.25" customHeight="1">
      <c r="A14" s="537">
        <v>2</v>
      </c>
      <c r="B14" s="1075">
        <v>10</v>
      </c>
      <c r="C14" s="1076"/>
      <c r="D14" s="1075">
        <v>11</v>
      </c>
      <c r="E14" s="1076"/>
      <c r="F14" s="1067">
        <v>12</v>
      </c>
      <c r="G14" s="1068"/>
      <c r="H14" s="1067">
        <v>13</v>
      </c>
      <c r="I14" s="1068"/>
      <c r="J14" s="1067">
        <v>14</v>
      </c>
      <c r="K14" s="1068"/>
      <c r="L14" s="1062">
        <v>15</v>
      </c>
      <c r="M14" s="1063"/>
      <c r="N14" s="1062">
        <v>16</v>
      </c>
      <c r="O14" s="1087"/>
      <c r="P14" s="526"/>
      <c r="Q14" s="538">
        <v>8</v>
      </c>
      <c r="R14" s="1067">
        <v>11</v>
      </c>
      <c r="S14" s="1068"/>
      <c r="T14" s="1062">
        <v>12</v>
      </c>
      <c r="U14" s="1063"/>
      <c r="V14" s="1062">
        <v>13</v>
      </c>
      <c r="W14" s="1063"/>
      <c r="X14" s="1062">
        <v>14</v>
      </c>
      <c r="Y14" s="1063"/>
      <c r="Z14" s="1062">
        <v>15</v>
      </c>
      <c r="AA14" s="1063"/>
      <c r="AB14" s="1062">
        <v>16</v>
      </c>
      <c r="AC14" s="1063"/>
      <c r="AD14" s="1067">
        <v>17</v>
      </c>
      <c r="AE14" s="1072"/>
      <c r="AG14" s="124"/>
    </row>
    <row r="15" spans="1:33" s="125" customFormat="1" ht="14.25" customHeight="1">
      <c r="A15" s="537" t="s">
        <v>1053</v>
      </c>
      <c r="B15" s="1067">
        <v>17</v>
      </c>
      <c r="C15" s="1068"/>
      <c r="D15" s="1062">
        <v>18</v>
      </c>
      <c r="E15" s="1063"/>
      <c r="F15" s="1062">
        <v>19</v>
      </c>
      <c r="G15" s="1063"/>
      <c r="H15" s="1062">
        <v>20</v>
      </c>
      <c r="I15" s="1063"/>
      <c r="J15" s="1062">
        <v>21</v>
      </c>
      <c r="K15" s="1063"/>
      <c r="L15" s="1062">
        <v>22</v>
      </c>
      <c r="M15" s="1063"/>
      <c r="N15" s="1062">
        <v>23</v>
      </c>
      <c r="O15" s="1087"/>
      <c r="P15" s="526"/>
      <c r="Q15" s="536" t="s">
        <v>1053</v>
      </c>
      <c r="R15" s="1067">
        <v>18</v>
      </c>
      <c r="S15" s="1068"/>
      <c r="T15" s="1062">
        <v>19</v>
      </c>
      <c r="U15" s="1063"/>
      <c r="V15" s="1062">
        <v>20</v>
      </c>
      <c r="W15" s="1063"/>
      <c r="X15" s="1062">
        <v>21</v>
      </c>
      <c r="Y15" s="1063"/>
      <c r="Z15" s="1062">
        <v>22</v>
      </c>
      <c r="AA15" s="1063"/>
      <c r="AB15" s="1062">
        <v>23</v>
      </c>
      <c r="AC15" s="1063"/>
      <c r="AD15" s="1067">
        <v>24</v>
      </c>
      <c r="AE15" s="1072"/>
      <c r="AG15" s="124"/>
    </row>
    <row r="16" spans="1:33" s="125" customFormat="1" ht="14.25" customHeight="1">
      <c r="A16" s="539">
        <v>17</v>
      </c>
      <c r="B16" s="1067">
        <v>24</v>
      </c>
      <c r="C16" s="1068"/>
      <c r="D16" s="1062">
        <v>25</v>
      </c>
      <c r="E16" s="1063"/>
      <c r="F16" s="1062">
        <v>26</v>
      </c>
      <c r="G16" s="1063"/>
      <c r="H16" s="1062">
        <v>27</v>
      </c>
      <c r="I16" s="1063"/>
      <c r="J16" s="1062">
        <v>28</v>
      </c>
      <c r="K16" s="1063"/>
      <c r="L16" s="1062"/>
      <c r="M16" s="1063"/>
      <c r="N16" s="1062"/>
      <c r="O16" s="1087"/>
      <c r="P16" s="526"/>
      <c r="Q16" s="531">
        <v>22</v>
      </c>
      <c r="R16" s="1067">
        <v>25</v>
      </c>
      <c r="S16" s="1068"/>
      <c r="T16" s="1062">
        <v>26</v>
      </c>
      <c r="U16" s="1063"/>
      <c r="V16" s="1062">
        <v>27</v>
      </c>
      <c r="W16" s="1063"/>
      <c r="X16" s="1062">
        <v>28</v>
      </c>
      <c r="Y16" s="1063"/>
      <c r="Z16" s="1062">
        <v>29</v>
      </c>
      <c r="AA16" s="1063"/>
      <c r="AB16" s="1062">
        <v>30</v>
      </c>
      <c r="AC16" s="1063"/>
      <c r="AD16" s="1067">
        <v>31</v>
      </c>
      <c r="AE16" s="1072"/>
      <c r="AG16" s="124"/>
    </row>
    <row r="17" spans="1:33" s="125" customFormat="1" ht="14.25" customHeight="1" thickBot="1">
      <c r="A17" s="537"/>
      <c r="B17" s="1060"/>
      <c r="C17" s="1061"/>
      <c r="D17" s="1060"/>
      <c r="E17" s="1061"/>
      <c r="F17" s="1060"/>
      <c r="G17" s="1061"/>
      <c r="H17" s="1060"/>
      <c r="I17" s="1061"/>
      <c r="J17" s="1060"/>
      <c r="K17" s="1061"/>
      <c r="L17" s="1060"/>
      <c r="M17" s="1061"/>
      <c r="N17" s="1060"/>
      <c r="O17" s="1064"/>
      <c r="P17" s="540"/>
      <c r="Q17" s="541"/>
      <c r="R17" s="1060"/>
      <c r="S17" s="1061"/>
      <c r="T17" s="1060"/>
      <c r="U17" s="1061"/>
      <c r="V17" s="1060"/>
      <c r="W17" s="1061"/>
      <c r="X17" s="1060"/>
      <c r="Y17" s="1061"/>
      <c r="Z17" s="1060"/>
      <c r="AA17" s="1061"/>
      <c r="AB17" s="1060"/>
      <c r="AC17" s="1061"/>
      <c r="AD17" s="1060"/>
      <c r="AE17" s="1064"/>
      <c r="AG17" s="124"/>
    </row>
    <row r="18" spans="1:33" s="125" customFormat="1" ht="14.25" customHeight="1">
      <c r="A18" s="534"/>
      <c r="B18" s="1082"/>
      <c r="C18" s="1083"/>
      <c r="D18" s="1082"/>
      <c r="E18" s="1083"/>
      <c r="F18" s="1082"/>
      <c r="G18" s="1083"/>
      <c r="H18" s="1078"/>
      <c r="I18" s="1079"/>
      <c r="J18" s="1078"/>
      <c r="K18" s="1079"/>
      <c r="L18" s="1082">
        <v>1</v>
      </c>
      <c r="M18" s="1083"/>
      <c r="N18" s="1080">
        <v>2</v>
      </c>
      <c r="O18" s="1081"/>
      <c r="P18" s="526"/>
      <c r="Q18" s="529"/>
      <c r="R18" s="1080">
        <v>1</v>
      </c>
      <c r="S18" s="1094"/>
      <c r="T18" s="1082">
        <v>2</v>
      </c>
      <c r="U18" s="1083"/>
      <c r="V18" s="1082">
        <v>3</v>
      </c>
      <c r="W18" s="1083"/>
      <c r="X18" s="1082">
        <v>4</v>
      </c>
      <c r="Y18" s="1083"/>
      <c r="Z18" s="1082">
        <v>5</v>
      </c>
      <c r="AA18" s="1083"/>
      <c r="AB18" s="1082">
        <v>6</v>
      </c>
      <c r="AC18" s="1083"/>
      <c r="AD18" s="1080">
        <v>7</v>
      </c>
      <c r="AE18" s="1081"/>
      <c r="AG18" s="124"/>
    </row>
    <row r="19" spans="1:33" s="125" customFormat="1" ht="14.25" customHeight="1">
      <c r="A19" s="537"/>
      <c r="B19" s="1067">
        <v>3</v>
      </c>
      <c r="C19" s="1068"/>
      <c r="D19" s="1062">
        <v>4</v>
      </c>
      <c r="E19" s="1063"/>
      <c r="F19" s="1062">
        <v>5</v>
      </c>
      <c r="G19" s="1063"/>
      <c r="H19" s="1062">
        <v>6</v>
      </c>
      <c r="I19" s="1063"/>
      <c r="J19" s="1062">
        <v>7</v>
      </c>
      <c r="K19" s="1063"/>
      <c r="L19" s="1062">
        <v>8</v>
      </c>
      <c r="M19" s="1063"/>
      <c r="N19" s="1067">
        <v>9</v>
      </c>
      <c r="O19" s="1072"/>
      <c r="P19" s="526"/>
      <c r="Q19" s="529"/>
      <c r="R19" s="1067">
        <v>8</v>
      </c>
      <c r="S19" s="1068"/>
      <c r="T19" s="1062">
        <v>9</v>
      </c>
      <c r="U19" s="1063"/>
      <c r="V19" s="1062">
        <v>10</v>
      </c>
      <c r="W19" s="1063"/>
      <c r="X19" s="1062">
        <v>11</v>
      </c>
      <c r="Y19" s="1063"/>
      <c r="Z19" s="1062">
        <v>12</v>
      </c>
      <c r="AA19" s="1063"/>
      <c r="AB19" s="1062">
        <v>13</v>
      </c>
      <c r="AC19" s="1063"/>
      <c r="AD19" s="1062">
        <v>14</v>
      </c>
      <c r="AE19" s="1087"/>
      <c r="AG19" s="124"/>
    </row>
    <row r="20" spans="1:33" s="125" customFormat="1" ht="14.25" customHeight="1">
      <c r="A20" s="537">
        <v>3</v>
      </c>
      <c r="B20" s="1067">
        <v>10</v>
      </c>
      <c r="C20" s="1068"/>
      <c r="D20" s="1062">
        <v>11</v>
      </c>
      <c r="E20" s="1063"/>
      <c r="F20" s="1062">
        <v>12</v>
      </c>
      <c r="G20" s="1063"/>
      <c r="H20" s="1062">
        <v>13</v>
      </c>
      <c r="I20" s="1063"/>
      <c r="J20" s="1062">
        <v>14</v>
      </c>
      <c r="K20" s="1063"/>
      <c r="L20" s="1062">
        <v>15</v>
      </c>
      <c r="M20" s="1063"/>
      <c r="N20" s="1067">
        <v>16</v>
      </c>
      <c r="O20" s="1072"/>
      <c r="P20" s="526"/>
      <c r="Q20" s="530">
        <v>9</v>
      </c>
      <c r="R20" s="1067">
        <v>15</v>
      </c>
      <c r="S20" s="1068"/>
      <c r="T20" s="1062">
        <v>16</v>
      </c>
      <c r="U20" s="1063"/>
      <c r="V20" s="1062">
        <v>17</v>
      </c>
      <c r="W20" s="1063"/>
      <c r="X20" s="1067">
        <v>18</v>
      </c>
      <c r="Y20" s="1068"/>
      <c r="Z20" s="1075">
        <v>19</v>
      </c>
      <c r="AA20" s="1076"/>
      <c r="AB20" s="1062">
        <v>20</v>
      </c>
      <c r="AC20" s="1063"/>
      <c r="AD20" s="1062">
        <v>21</v>
      </c>
      <c r="AE20" s="1087"/>
      <c r="AG20" s="124"/>
    </row>
    <row r="21" spans="1:33" s="125" customFormat="1" ht="14.25" customHeight="1">
      <c r="A21" s="537" t="s">
        <v>1053</v>
      </c>
      <c r="B21" s="1067">
        <v>17</v>
      </c>
      <c r="C21" s="1068"/>
      <c r="D21" s="1062">
        <v>18</v>
      </c>
      <c r="E21" s="1063"/>
      <c r="F21" s="1062">
        <v>19</v>
      </c>
      <c r="G21" s="1063"/>
      <c r="H21" s="1062">
        <v>20</v>
      </c>
      <c r="I21" s="1063"/>
      <c r="J21" s="1062">
        <v>21</v>
      </c>
      <c r="K21" s="1063"/>
      <c r="L21" s="1062">
        <v>22</v>
      </c>
      <c r="M21" s="1063"/>
      <c r="N21" s="1067">
        <v>23</v>
      </c>
      <c r="O21" s="1072"/>
      <c r="P21" s="526"/>
      <c r="Q21" s="542" t="s">
        <v>1053</v>
      </c>
      <c r="R21" s="1067">
        <v>22</v>
      </c>
      <c r="S21" s="1068"/>
      <c r="T21" s="1062">
        <v>23</v>
      </c>
      <c r="U21" s="1063"/>
      <c r="V21" s="1062">
        <v>24</v>
      </c>
      <c r="W21" s="1063"/>
      <c r="X21" s="1062">
        <v>25</v>
      </c>
      <c r="Y21" s="1063"/>
      <c r="Z21" s="1062">
        <v>26</v>
      </c>
      <c r="AA21" s="1063"/>
      <c r="AB21" s="1062">
        <v>27</v>
      </c>
      <c r="AC21" s="1063"/>
      <c r="AD21" s="1062">
        <v>28</v>
      </c>
      <c r="AE21" s="1087"/>
      <c r="AG21" s="124"/>
    </row>
    <row r="22" spans="1:33" s="125" customFormat="1" ht="14.25" customHeight="1">
      <c r="A22" s="539">
        <v>21</v>
      </c>
      <c r="B22" s="1067">
        <v>24</v>
      </c>
      <c r="C22" s="1068"/>
      <c r="D22" s="1062">
        <v>25</v>
      </c>
      <c r="E22" s="1063"/>
      <c r="F22" s="1062">
        <v>26</v>
      </c>
      <c r="G22" s="1063"/>
      <c r="H22" s="1062">
        <v>27</v>
      </c>
      <c r="I22" s="1063"/>
      <c r="J22" s="1062">
        <v>28</v>
      </c>
      <c r="K22" s="1063"/>
      <c r="L22" s="1062">
        <v>29</v>
      </c>
      <c r="M22" s="1063"/>
      <c r="N22" s="1067">
        <v>30</v>
      </c>
      <c r="O22" s="1072"/>
      <c r="P22" s="526"/>
      <c r="Q22" s="532">
        <v>21</v>
      </c>
      <c r="R22" s="1067">
        <v>29</v>
      </c>
      <c r="S22" s="1068"/>
      <c r="T22" s="1067">
        <v>30</v>
      </c>
      <c r="U22" s="1068"/>
      <c r="V22" s="1062"/>
      <c r="W22" s="1063"/>
      <c r="X22" s="1062"/>
      <c r="Y22" s="1063"/>
      <c r="Z22" s="1062"/>
      <c r="AA22" s="1063"/>
      <c r="AB22" s="1062"/>
      <c r="AC22" s="1063"/>
      <c r="AD22" s="1062"/>
      <c r="AE22" s="1087"/>
      <c r="AG22" s="124"/>
    </row>
    <row r="23" spans="1:33" s="125" customFormat="1" ht="14.25" customHeight="1" thickBot="1">
      <c r="A23" s="543"/>
      <c r="B23" s="1065">
        <v>31</v>
      </c>
      <c r="C23" s="1066"/>
      <c r="D23" s="1060"/>
      <c r="E23" s="1061"/>
      <c r="F23" s="1060"/>
      <c r="G23" s="1061"/>
      <c r="H23" s="1060"/>
      <c r="I23" s="1061"/>
      <c r="J23" s="1060"/>
      <c r="K23" s="1061"/>
      <c r="L23" s="1060"/>
      <c r="M23" s="1061"/>
      <c r="N23" s="1060"/>
      <c r="O23" s="1064"/>
      <c r="P23" s="540"/>
      <c r="Q23" s="533"/>
      <c r="R23" s="1058"/>
      <c r="S23" s="1059"/>
      <c r="T23" s="1060"/>
      <c r="U23" s="1061"/>
      <c r="V23" s="1060"/>
      <c r="W23" s="1061"/>
      <c r="X23" s="1060"/>
      <c r="Y23" s="1061"/>
      <c r="Z23" s="1060"/>
      <c r="AA23" s="1061"/>
      <c r="AB23" s="1060"/>
      <c r="AC23" s="1061"/>
      <c r="AD23" s="1060"/>
      <c r="AE23" s="1064"/>
      <c r="AG23" s="124"/>
    </row>
    <row r="24" spans="1:33" s="125" customFormat="1" ht="14.25" customHeight="1">
      <c r="A24" s="534"/>
      <c r="B24" s="1078"/>
      <c r="C24" s="1079"/>
      <c r="D24" s="1082">
        <v>1</v>
      </c>
      <c r="E24" s="1083"/>
      <c r="F24" s="1082">
        <v>2</v>
      </c>
      <c r="G24" s="1083"/>
      <c r="H24" s="1080">
        <v>3</v>
      </c>
      <c r="I24" s="1094"/>
      <c r="J24" s="1092">
        <v>4</v>
      </c>
      <c r="K24" s="1093"/>
      <c r="L24" s="1078">
        <v>5</v>
      </c>
      <c r="M24" s="1079"/>
      <c r="N24" s="1082">
        <v>6</v>
      </c>
      <c r="O24" s="1122"/>
      <c r="P24" s="526"/>
      <c r="Q24" s="527"/>
      <c r="R24" s="1078"/>
      <c r="S24" s="1086"/>
      <c r="T24" s="1082"/>
      <c r="U24" s="1083"/>
      <c r="V24" s="1092">
        <v>1</v>
      </c>
      <c r="W24" s="1093"/>
      <c r="X24" s="1092">
        <v>2</v>
      </c>
      <c r="Y24" s="1093"/>
      <c r="Z24" s="1092">
        <v>3</v>
      </c>
      <c r="AA24" s="1093"/>
      <c r="AB24" s="1082">
        <v>4</v>
      </c>
      <c r="AC24" s="1083"/>
      <c r="AD24" s="1082">
        <v>5</v>
      </c>
      <c r="AE24" s="1122"/>
      <c r="AG24" s="124"/>
    </row>
    <row r="25" spans="1:33" s="125" customFormat="1" ht="14.25" customHeight="1">
      <c r="A25" s="537"/>
      <c r="B25" s="1067">
        <v>7</v>
      </c>
      <c r="C25" s="1068"/>
      <c r="D25" s="1062">
        <v>8</v>
      </c>
      <c r="E25" s="1063"/>
      <c r="F25" s="1062">
        <v>9</v>
      </c>
      <c r="G25" s="1063"/>
      <c r="H25" s="1062">
        <v>10</v>
      </c>
      <c r="I25" s="1063"/>
      <c r="J25" s="1062">
        <v>11</v>
      </c>
      <c r="K25" s="1063"/>
      <c r="L25" s="1062">
        <v>12</v>
      </c>
      <c r="M25" s="1063"/>
      <c r="N25" s="1067">
        <v>13</v>
      </c>
      <c r="O25" s="1072"/>
      <c r="P25" s="526"/>
      <c r="Q25" s="529"/>
      <c r="R25" s="1067">
        <v>6</v>
      </c>
      <c r="S25" s="1068"/>
      <c r="T25" s="1062">
        <v>7</v>
      </c>
      <c r="U25" s="1063"/>
      <c r="V25" s="1062">
        <v>8</v>
      </c>
      <c r="W25" s="1063"/>
      <c r="X25" s="1062">
        <v>9</v>
      </c>
      <c r="Y25" s="1063"/>
      <c r="Z25" s="1062">
        <v>10</v>
      </c>
      <c r="AA25" s="1063"/>
      <c r="AB25" s="1062">
        <v>11</v>
      </c>
      <c r="AC25" s="1063"/>
      <c r="AD25" s="1062">
        <v>12</v>
      </c>
      <c r="AE25" s="1087"/>
      <c r="AG25" s="124"/>
    </row>
    <row r="26" spans="1:33" s="125" customFormat="1" ht="14.25" customHeight="1">
      <c r="A26" s="537">
        <v>4</v>
      </c>
      <c r="B26" s="1067">
        <v>14</v>
      </c>
      <c r="C26" s="1068"/>
      <c r="D26" s="1062">
        <v>15</v>
      </c>
      <c r="E26" s="1063"/>
      <c r="F26" s="1062">
        <v>16</v>
      </c>
      <c r="G26" s="1063"/>
      <c r="H26" s="1062">
        <v>17</v>
      </c>
      <c r="I26" s="1063"/>
      <c r="J26" s="1062">
        <v>18</v>
      </c>
      <c r="K26" s="1063"/>
      <c r="L26" s="1062">
        <v>19</v>
      </c>
      <c r="M26" s="1063"/>
      <c r="N26" s="1067">
        <v>20</v>
      </c>
      <c r="O26" s="1072"/>
      <c r="P26" s="526"/>
      <c r="Q26" s="530">
        <v>10</v>
      </c>
      <c r="R26" s="1067">
        <v>13</v>
      </c>
      <c r="S26" s="1068"/>
      <c r="T26" s="1062">
        <v>14</v>
      </c>
      <c r="U26" s="1063"/>
      <c r="V26" s="1062">
        <v>15</v>
      </c>
      <c r="W26" s="1063"/>
      <c r="X26" s="1062">
        <v>16</v>
      </c>
      <c r="Y26" s="1063"/>
      <c r="Z26" s="1062">
        <v>17</v>
      </c>
      <c r="AA26" s="1063"/>
      <c r="AB26" s="1062">
        <v>18</v>
      </c>
      <c r="AC26" s="1063"/>
      <c r="AD26" s="1067">
        <v>19</v>
      </c>
      <c r="AE26" s="1072"/>
      <c r="AG26" s="124"/>
    </row>
    <row r="27" spans="1:33" s="125" customFormat="1" ht="14.25" customHeight="1">
      <c r="A27" s="537" t="s">
        <v>1053</v>
      </c>
      <c r="B27" s="1067">
        <v>21</v>
      </c>
      <c r="C27" s="1068"/>
      <c r="D27" s="1062">
        <v>22</v>
      </c>
      <c r="E27" s="1063"/>
      <c r="F27" s="1062">
        <v>23</v>
      </c>
      <c r="G27" s="1063"/>
      <c r="H27" s="1062">
        <v>24</v>
      </c>
      <c r="I27" s="1063"/>
      <c r="J27" s="1062">
        <v>25</v>
      </c>
      <c r="K27" s="1063"/>
      <c r="L27" s="1062">
        <v>26</v>
      </c>
      <c r="M27" s="1063"/>
      <c r="N27" s="1062">
        <v>27</v>
      </c>
      <c r="O27" s="1087"/>
      <c r="P27" s="526"/>
      <c r="Q27" s="542" t="s">
        <v>1053</v>
      </c>
      <c r="R27" s="1067">
        <v>20</v>
      </c>
      <c r="S27" s="1068"/>
      <c r="T27" s="1062">
        <v>21</v>
      </c>
      <c r="U27" s="1063"/>
      <c r="V27" s="1062">
        <v>22</v>
      </c>
      <c r="W27" s="1063"/>
      <c r="X27" s="1062">
        <v>23</v>
      </c>
      <c r="Y27" s="1063"/>
      <c r="Z27" s="1062">
        <v>24</v>
      </c>
      <c r="AA27" s="1063"/>
      <c r="AB27" s="1062">
        <v>25</v>
      </c>
      <c r="AC27" s="1063"/>
      <c r="AD27" s="1067">
        <v>26</v>
      </c>
      <c r="AE27" s="1072"/>
      <c r="AG27" s="124"/>
    </row>
    <row r="28" spans="1:33" s="125" customFormat="1" ht="14.25" customHeight="1">
      <c r="A28" s="539">
        <v>20</v>
      </c>
      <c r="B28" s="1067">
        <v>28</v>
      </c>
      <c r="C28" s="1068"/>
      <c r="D28" s="1067">
        <v>29</v>
      </c>
      <c r="E28" s="1068"/>
      <c r="F28" s="1067">
        <v>30</v>
      </c>
      <c r="G28" s="1068"/>
      <c r="H28" s="1062"/>
      <c r="I28" s="1063"/>
      <c r="J28" s="1062"/>
      <c r="K28" s="1063"/>
      <c r="L28" s="1062"/>
      <c r="M28" s="1063"/>
      <c r="N28" s="1069"/>
      <c r="O28" s="1071"/>
      <c r="P28" s="526"/>
      <c r="Q28" s="532">
        <v>22</v>
      </c>
      <c r="R28" s="1067">
        <v>27</v>
      </c>
      <c r="S28" s="1068"/>
      <c r="T28" s="1062">
        <v>28</v>
      </c>
      <c r="U28" s="1063"/>
      <c r="V28" s="1062">
        <v>29</v>
      </c>
      <c r="W28" s="1063"/>
      <c r="X28" s="1062">
        <v>30</v>
      </c>
      <c r="Y28" s="1063"/>
      <c r="Z28" s="1062">
        <v>31</v>
      </c>
      <c r="AA28" s="1063"/>
      <c r="AB28" s="1062"/>
      <c r="AC28" s="1063"/>
      <c r="AD28" s="1062"/>
      <c r="AE28" s="1087"/>
      <c r="AG28" s="124"/>
    </row>
    <row r="29" spans="1:33" s="125" customFormat="1" ht="14.25" customHeight="1" thickBot="1">
      <c r="A29" s="543"/>
      <c r="B29" s="1060"/>
      <c r="C29" s="1061"/>
      <c r="D29" s="1060"/>
      <c r="E29" s="1061"/>
      <c r="F29" s="1060"/>
      <c r="G29" s="1061"/>
      <c r="H29" s="1060"/>
      <c r="I29" s="1061"/>
      <c r="J29" s="1060"/>
      <c r="K29" s="1061"/>
      <c r="L29" s="1060"/>
      <c r="M29" s="1061"/>
      <c r="N29" s="1060"/>
      <c r="O29" s="1064"/>
      <c r="P29" s="540"/>
      <c r="Q29" s="533"/>
      <c r="R29" s="1088"/>
      <c r="S29" s="1089"/>
      <c r="T29" s="1060"/>
      <c r="U29" s="1061"/>
      <c r="V29" s="1060"/>
      <c r="W29" s="1061"/>
      <c r="X29" s="1060"/>
      <c r="Y29" s="1061"/>
      <c r="Z29" s="1060"/>
      <c r="AA29" s="1061"/>
      <c r="AB29" s="1060"/>
      <c r="AC29" s="1061"/>
      <c r="AD29" s="1060"/>
      <c r="AE29" s="1064"/>
      <c r="AG29" s="124"/>
    </row>
    <row r="30" spans="1:33" s="125" customFormat="1" ht="14.25" customHeight="1">
      <c r="A30" s="534"/>
      <c r="B30" s="1082"/>
      <c r="C30" s="1083"/>
      <c r="D30" s="1082"/>
      <c r="E30" s="1083"/>
      <c r="F30" s="1082"/>
      <c r="G30" s="1083"/>
      <c r="H30" s="1092">
        <v>1</v>
      </c>
      <c r="I30" s="1093"/>
      <c r="J30" s="1080">
        <v>2</v>
      </c>
      <c r="K30" s="1094"/>
      <c r="L30" s="1082">
        <v>3</v>
      </c>
      <c r="M30" s="1083"/>
      <c r="N30" s="1082">
        <v>4</v>
      </c>
      <c r="O30" s="1122"/>
      <c r="P30" s="526"/>
      <c r="Q30" s="527"/>
      <c r="R30" s="1082"/>
      <c r="S30" s="1083"/>
      <c r="T30" s="1082"/>
      <c r="U30" s="1083"/>
      <c r="V30" s="1082"/>
      <c r="W30" s="1083"/>
      <c r="X30" s="1078"/>
      <c r="Y30" s="1079"/>
      <c r="Z30" s="1078"/>
      <c r="AA30" s="1079"/>
      <c r="AB30" s="1082">
        <v>1</v>
      </c>
      <c r="AC30" s="1083"/>
      <c r="AD30" s="1080">
        <v>2</v>
      </c>
      <c r="AE30" s="1081"/>
      <c r="AG30" s="124"/>
    </row>
    <row r="31" spans="1:33" s="125" customFormat="1" ht="14.25" customHeight="1">
      <c r="A31" s="537"/>
      <c r="B31" s="1067">
        <v>5</v>
      </c>
      <c r="C31" s="1068"/>
      <c r="D31" s="1062">
        <v>6</v>
      </c>
      <c r="E31" s="1063"/>
      <c r="F31" s="1062">
        <v>7</v>
      </c>
      <c r="G31" s="1063"/>
      <c r="H31" s="1062">
        <v>8</v>
      </c>
      <c r="I31" s="1063"/>
      <c r="J31" s="1062">
        <v>9</v>
      </c>
      <c r="K31" s="1063"/>
      <c r="L31" s="1062">
        <v>10</v>
      </c>
      <c r="M31" s="1063"/>
      <c r="N31" s="1067">
        <v>11</v>
      </c>
      <c r="O31" s="1072"/>
      <c r="P31" s="526"/>
      <c r="Q31" s="529"/>
      <c r="R31" s="1067">
        <v>3</v>
      </c>
      <c r="S31" s="1068"/>
      <c r="T31" s="1062">
        <v>4</v>
      </c>
      <c r="U31" s="1063"/>
      <c r="V31" s="1062">
        <v>5</v>
      </c>
      <c r="W31" s="1063"/>
      <c r="X31" s="1062">
        <v>6</v>
      </c>
      <c r="Y31" s="1063"/>
      <c r="Z31" s="1062">
        <v>7</v>
      </c>
      <c r="AA31" s="1063"/>
      <c r="AB31" s="1062">
        <v>8</v>
      </c>
      <c r="AC31" s="1063"/>
      <c r="AD31" s="1067">
        <v>9</v>
      </c>
      <c r="AE31" s="1072"/>
      <c r="AG31" s="124"/>
    </row>
    <row r="32" spans="1:33" s="125" customFormat="1" ht="14.25" customHeight="1">
      <c r="A32" s="537">
        <v>5</v>
      </c>
      <c r="B32" s="1067">
        <v>12</v>
      </c>
      <c r="C32" s="1068"/>
      <c r="D32" s="1062">
        <v>13</v>
      </c>
      <c r="E32" s="1063"/>
      <c r="F32" s="1062">
        <v>14</v>
      </c>
      <c r="G32" s="1063"/>
      <c r="H32" s="1062">
        <v>15</v>
      </c>
      <c r="I32" s="1063"/>
      <c r="J32" s="1062">
        <v>16</v>
      </c>
      <c r="K32" s="1063"/>
      <c r="L32" s="1062">
        <v>17</v>
      </c>
      <c r="M32" s="1063"/>
      <c r="N32" s="1067">
        <v>18</v>
      </c>
      <c r="O32" s="1072"/>
      <c r="P32" s="526"/>
      <c r="Q32" s="530">
        <v>11</v>
      </c>
      <c r="R32" s="1067">
        <v>10</v>
      </c>
      <c r="S32" s="1068"/>
      <c r="T32" s="1062">
        <v>11</v>
      </c>
      <c r="U32" s="1063"/>
      <c r="V32" s="1062">
        <v>12</v>
      </c>
      <c r="W32" s="1063"/>
      <c r="X32" s="1062">
        <v>13</v>
      </c>
      <c r="Y32" s="1063"/>
      <c r="Z32" s="1062">
        <v>14</v>
      </c>
      <c r="AA32" s="1063"/>
      <c r="AB32" s="1062">
        <v>15</v>
      </c>
      <c r="AC32" s="1063"/>
      <c r="AD32" s="1067">
        <v>16</v>
      </c>
      <c r="AE32" s="1072"/>
      <c r="AG32" s="124"/>
    </row>
    <row r="33" spans="1:34" s="125" customFormat="1" ht="14.25" customHeight="1">
      <c r="A33" s="537" t="s">
        <v>1053</v>
      </c>
      <c r="B33" s="1067">
        <v>19</v>
      </c>
      <c r="C33" s="1068"/>
      <c r="D33" s="1062">
        <v>20</v>
      </c>
      <c r="E33" s="1063"/>
      <c r="F33" s="1062">
        <v>21</v>
      </c>
      <c r="G33" s="1063"/>
      <c r="H33" s="1062">
        <v>22</v>
      </c>
      <c r="I33" s="1063"/>
      <c r="J33" s="1062">
        <v>23</v>
      </c>
      <c r="K33" s="1063"/>
      <c r="L33" s="1062">
        <v>24</v>
      </c>
      <c r="M33" s="1063"/>
      <c r="N33" s="1067">
        <v>25</v>
      </c>
      <c r="O33" s="1072"/>
      <c r="P33" s="526"/>
      <c r="Q33" s="542" t="s">
        <v>1053</v>
      </c>
      <c r="R33" s="1067">
        <v>17</v>
      </c>
      <c r="S33" s="1068"/>
      <c r="T33" s="1062">
        <v>18</v>
      </c>
      <c r="U33" s="1063"/>
      <c r="V33" s="1062">
        <v>19</v>
      </c>
      <c r="W33" s="1063"/>
      <c r="X33" s="1062">
        <v>20</v>
      </c>
      <c r="Y33" s="1063"/>
      <c r="Z33" s="1062">
        <v>21</v>
      </c>
      <c r="AA33" s="1063"/>
      <c r="AB33" s="1062">
        <v>22</v>
      </c>
      <c r="AC33" s="1063"/>
      <c r="AD33" s="1067">
        <v>23</v>
      </c>
      <c r="AE33" s="1072"/>
      <c r="AG33" s="124"/>
    </row>
    <row r="34" spans="1:34" s="125" customFormat="1" ht="14.25" customHeight="1">
      <c r="A34" s="539">
        <v>22</v>
      </c>
      <c r="B34" s="1067">
        <v>26</v>
      </c>
      <c r="C34" s="1068"/>
      <c r="D34" s="1062">
        <v>27</v>
      </c>
      <c r="E34" s="1063"/>
      <c r="F34" s="1062">
        <v>28</v>
      </c>
      <c r="G34" s="1063"/>
      <c r="H34" s="1069">
        <v>29</v>
      </c>
      <c r="I34" s="1070"/>
      <c r="J34" s="1069">
        <v>30</v>
      </c>
      <c r="K34" s="1070"/>
      <c r="L34" s="1062">
        <v>31</v>
      </c>
      <c r="M34" s="1063"/>
      <c r="N34" s="1062"/>
      <c r="O34" s="1087"/>
      <c r="P34" s="526"/>
      <c r="Q34" s="532">
        <v>21</v>
      </c>
      <c r="R34" s="1067">
        <v>24</v>
      </c>
      <c r="S34" s="1068"/>
      <c r="T34" s="1062">
        <v>25</v>
      </c>
      <c r="U34" s="1063"/>
      <c r="V34" s="1062">
        <v>26</v>
      </c>
      <c r="W34" s="1063"/>
      <c r="X34" s="1062">
        <v>27</v>
      </c>
      <c r="Y34" s="1063"/>
      <c r="Z34" s="1062">
        <v>28</v>
      </c>
      <c r="AA34" s="1063"/>
      <c r="AB34" s="1062">
        <v>29</v>
      </c>
      <c r="AC34" s="1063"/>
      <c r="AD34" s="1067">
        <v>30</v>
      </c>
      <c r="AE34" s="1072"/>
      <c r="AG34" s="124"/>
    </row>
    <row r="35" spans="1:34" s="125" customFormat="1" ht="14.25" customHeight="1" thickBot="1">
      <c r="A35" s="543"/>
      <c r="B35" s="1060"/>
      <c r="C35" s="1061"/>
      <c r="D35" s="1060"/>
      <c r="E35" s="1061"/>
      <c r="F35" s="1060"/>
      <c r="G35" s="1061"/>
      <c r="H35" s="1060"/>
      <c r="I35" s="1061"/>
      <c r="J35" s="1060"/>
      <c r="K35" s="1061"/>
      <c r="L35" s="1060"/>
      <c r="M35" s="1061"/>
      <c r="N35" s="1060"/>
      <c r="O35" s="1064"/>
      <c r="P35" s="540"/>
      <c r="Q35" s="533"/>
      <c r="R35" s="1060"/>
      <c r="S35" s="1061"/>
      <c r="T35" s="1060"/>
      <c r="U35" s="1061"/>
      <c r="V35" s="1060"/>
      <c r="W35" s="1061"/>
      <c r="X35" s="1060"/>
      <c r="Y35" s="1061"/>
      <c r="Z35" s="1060"/>
      <c r="AA35" s="1061"/>
      <c r="AB35" s="1060"/>
      <c r="AC35" s="1061"/>
      <c r="AD35" s="1060"/>
      <c r="AE35" s="1064"/>
      <c r="AG35" s="124"/>
    </row>
    <row r="36" spans="1:34" s="125" customFormat="1" ht="14.25" customHeight="1">
      <c r="A36" s="534"/>
      <c r="B36" s="1082"/>
      <c r="C36" s="1083"/>
      <c r="D36" s="1082"/>
      <c r="E36" s="1083"/>
      <c r="F36" s="1082"/>
      <c r="G36" s="1083"/>
      <c r="H36" s="1082"/>
      <c r="I36" s="1083"/>
      <c r="J36" s="1082"/>
      <c r="K36" s="1083"/>
      <c r="L36" s="1082"/>
      <c r="M36" s="1083"/>
      <c r="N36" s="1080">
        <v>1</v>
      </c>
      <c r="O36" s="1081"/>
      <c r="P36" s="526"/>
      <c r="Q36" s="544"/>
      <c r="R36" s="1080">
        <v>1</v>
      </c>
      <c r="S36" s="1094"/>
      <c r="T36" s="1082">
        <v>2</v>
      </c>
      <c r="U36" s="1083"/>
      <c r="V36" s="1082">
        <v>3</v>
      </c>
      <c r="W36" s="1083"/>
      <c r="X36" s="1082">
        <v>4</v>
      </c>
      <c r="Y36" s="1083"/>
      <c r="Z36" s="1082">
        <v>5</v>
      </c>
      <c r="AA36" s="1083"/>
      <c r="AB36" s="1082">
        <v>6</v>
      </c>
      <c r="AC36" s="1083"/>
      <c r="AD36" s="1080">
        <v>7</v>
      </c>
      <c r="AE36" s="1081"/>
      <c r="AG36" s="124"/>
    </row>
    <row r="37" spans="1:34" s="125" customFormat="1" ht="14.25" customHeight="1">
      <c r="A37" s="537"/>
      <c r="B37" s="1067">
        <v>2</v>
      </c>
      <c r="C37" s="1068"/>
      <c r="D37" s="1062">
        <v>3</v>
      </c>
      <c r="E37" s="1063"/>
      <c r="F37" s="1062">
        <v>4</v>
      </c>
      <c r="G37" s="1063"/>
      <c r="H37" s="1062">
        <v>5</v>
      </c>
      <c r="I37" s="1063"/>
      <c r="J37" s="1062">
        <v>6</v>
      </c>
      <c r="K37" s="1063"/>
      <c r="L37" s="1062">
        <v>7</v>
      </c>
      <c r="M37" s="1063"/>
      <c r="N37" s="1062">
        <v>8</v>
      </c>
      <c r="O37" s="1087"/>
      <c r="P37" s="526"/>
      <c r="Q37" s="545"/>
      <c r="R37" s="1067">
        <v>8</v>
      </c>
      <c r="S37" s="1068"/>
      <c r="T37" s="1062">
        <v>9</v>
      </c>
      <c r="U37" s="1063"/>
      <c r="V37" s="1062">
        <v>10</v>
      </c>
      <c r="W37" s="1063"/>
      <c r="X37" s="1062">
        <v>11</v>
      </c>
      <c r="Y37" s="1063"/>
      <c r="Z37" s="1062">
        <v>12</v>
      </c>
      <c r="AA37" s="1063"/>
      <c r="AB37" s="1062">
        <v>13</v>
      </c>
      <c r="AC37" s="1063"/>
      <c r="AD37" s="1067">
        <v>14</v>
      </c>
      <c r="AE37" s="1072"/>
      <c r="AG37" s="124"/>
    </row>
    <row r="38" spans="1:34" s="125" customFormat="1" ht="14.25" customHeight="1">
      <c r="A38" s="537">
        <v>6</v>
      </c>
      <c r="B38" s="1067">
        <v>9</v>
      </c>
      <c r="C38" s="1068"/>
      <c r="D38" s="1067">
        <v>10</v>
      </c>
      <c r="E38" s="1068"/>
      <c r="F38" s="1067">
        <v>11</v>
      </c>
      <c r="G38" s="1068"/>
      <c r="H38" s="1075">
        <v>12</v>
      </c>
      <c r="I38" s="1076"/>
      <c r="J38" s="1062">
        <v>13</v>
      </c>
      <c r="K38" s="1063"/>
      <c r="L38" s="1062">
        <v>14</v>
      </c>
      <c r="M38" s="1063"/>
      <c r="N38" s="1100">
        <v>15</v>
      </c>
      <c r="O38" s="1087"/>
      <c r="P38" s="526"/>
      <c r="Q38" s="546">
        <v>12</v>
      </c>
      <c r="R38" s="1067">
        <v>15</v>
      </c>
      <c r="S38" s="1068"/>
      <c r="T38" s="1062">
        <v>16</v>
      </c>
      <c r="U38" s="1063"/>
      <c r="V38" s="1062">
        <v>17</v>
      </c>
      <c r="W38" s="1063"/>
      <c r="X38" s="1062">
        <v>18</v>
      </c>
      <c r="Y38" s="1063"/>
      <c r="Z38" s="1062">
        <v>19</v>
      </c>
      <c r="AA38" s="1063"/>
      <c r="AB38" s="1062">
        <v>20</v>
      </c>
      <c r="AC38" s="1063"/>
      <c r="AD38" s="1067">
        <v>21</v>
      </c>
      <c r="AE38" s="1072"/>
      <c r="AG38" s="124"/>
    </row>
    <row r="39" spans="1:34" s="125" customFormat="1" ht="14.25" customHeight="1">
      <c r="A39" s="537" t="s">
        <v>1053</v>
      </c>
      <c r="B39" s="1067">
        <v>16</v>
      </c>
      <c r="C39" s="1068"/>
      <c r="D39" s="1062">
        <v>17</v>
      </c>
      <c r="E39" s="1063"/>
      <c r="F39" s="1062">
        <v>18</v>
      </c>
      <c r="G39" s="1063"/>
      <c r="H39" s="1062">
        <v>19</v>
      </c>
      <c r="I39" s="1063"/>
      <c r="J39" s="1062">
        <v>20</v>
      </c>
      <c r="K39" s="1063"/>
      <c r="L39" s="1062">
        <v>21</v>
      </c>
      <c r="M39" s="1063"/>
      <c r="N39" s="1062">
        <v>22</v>
      </c>
      <c r="O39" s="1087"/>
      <c r="P39" s="526"/>
      <c r="Q39" s="536" t="s">
        <v>1053</v>
      </c>
      <c r="R39" s="1067">
        <v>22</v>
      </c>
      <c r="S39" s="1068"/>
      <c r="T39" s="1062">
        <v>23</v>
      </c>
      <c r="U39" s="1063"/>
      <c r="V39" s="1062">
        <v>24</v>
      </c>
      <c r="W39" s="1063"/>
      <c r="X39" s="1062">
        <v>25</v>
      </c>
      <c r="Y39" s="1063"/>
      <c r="Z39" s="1062">
        <v>26</v>
      </c>
      <c r="AA39" s="1063"/>
      <c r="AB39" s="1062">
        <v>27</v>
      </c>
      <c r="AC39" s="1063"/>
      <c r="AD39" s="1067">
        <v>28</v>
      </c>
      <c r="AE39" s="1072"/>
      <c r="AG39" s="124"/>
    </row>
    <row r="40" spans="1:34" s="125" customFormat="1" ht="14.25" customHeight="1">
      <c r="A40" s="539">
        <v>20</v>
      </c>
      <c r="B40" s="1067">
        <v>23</v>
      </c>
      <c r="C40" s="1068"/>
      <c r="D40" s="1062">
        <v>24</v>
      </c>
      <c r="E40" s="1063"/>
      <c r="F40" s="1062">
        <v>25</v>
      </c>
      <c r="G40" s="1063"/>
      <c r="H40" s="1062">
        <v>26</v>
      </c>
      <c r="I40" s="1063"/>
      <c r="J40" s="1062">
        <v>27</v>
      </c>
      <c r="K40" s="1063"/>
      <c r="L40" s="1062">
        <v>28</v>
      </c>
      <c r="M40" s="1063"/>
      <c r="N40" s="1067">
        <v>29</v>
      </c>
      <c r="O40" s="1072"/>
      <c r="P40" s="526"/>
      <c r="Q40" s="547">
        <v>20</v>
      </c>
      <c r="R40" s="1067">
        <v>29</v>
      </c>
      <c r="S40" s="1068"/>
      <c r="T40" s="1067">
        <v>30</v>
      </c>
      <c r="U40" s="1068"/>
      <c r="V40" s="1067">
        <v>31</v>
      </c>
      <c r="W40" s="1068"/>
      <c r="X40" s="1090"/>
      <c r="Y40" s="1091"/>
      <c r="Z40" s="1062"/>
      <c r="AA40" s="1063"/>
      <c r="AB40" s="1062"/>
      <c r="AC40" s="1063"/>
      <c r="AD40" s="1062"/>
      <c r="AE40" s="1087"/>
      <c r="AG40" s="124"/>
    </row>
    <row r="41" spans="1:34" s="125" customFormat="1" ht="14.25" customHeight="1" thickBot="1">
      <c r="A41" s="548"/>
      <c r="B41" s="1065">
        <v>30</v>
      </c>
      <c r="C41" s="1066"/>
      <c r="D41" s="1060"/>
      <c r="E41" s="1061"/>
      <c r="F41" s="1060"/>
      <c r="G41" s="1061"/>
      <c r="H41" s="1060"/>
      <c r="I41" s="1061"/>
      <c r="J41" s="1060"/>
      <c r="K41" s="1061"/>
      <c r="L41" s="1060"/>
      <c r="M41" s="1061"/>
      <c r="N41" s="1060"/>
      <c r="O41" s="1064"/>
      <c r="P41" s="540"/>
      <c r="Q41" s="549"/>
      <c r="R41" s="1058"/>
      <c r="S41" s="1059"/>
      <c r="T41" s="1060"/>
      <c r="U41" s="1061"/>
      <c r="V41" s="1060"/>
      <c r="W41" s="1061"/>
      <c r="X41" s="1060"/>
      <c r="Y41" s="1061"/>
      <c r="Z41" s="1060"/>
      <c r="AA41" s="1061"/>
      <c r="AB41" s="1060"/>
      <c r="AC41" s="1061"/>
      <c r="AD41" s="1060"/>
      <c r="AE41" s="1064"/>
      <c r="AG41" s="124"/>
    </row>
    <row r="42" spans="1:34" s="207" customFormat="1" ht="7.5" customHeight="1" thickBot="1">
      <c r="A42" s="550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2"/>
      <c r="Q42" s="551"/>
      <c r="R42" s="550"/>
      <c r="S42" s="550"/>
      <c r="T42" s="550"/>
      <c r="U42" s="550"/>
      <c r="V42" s="550"/>
      <c r="W42" s="550"/>
      <c r="X42" s="550"/>
      <c r="Y42" s="550"/>
      <c r="Z42" s="550"/>
      <c r="AA42" s="550"/>
      <c r="AB42" s="550"/>
      <c r="AC42" s="550"/>
      <c r="AD42" s="550"/>
      <c r="AE42" s="550"/>
      <c r="AG42" s="210"/>
    </row>
    <row r="43" spans="1:34" ht="20.25" customHeight="1" thickBot="1">
      <c r="A43" s="1160" t="s">
        <v>419</v>
      </c>
      <c r="B43" s="1161"/>
      <c r="C43" s="1162"/>
      <c r="D43" s="554">
        <v>1</v>
      </c>
      <c r="E43" s="554">
        <v>2</v>
      </c>
      <c r="F43" s="554">
        <v>3</v>
      </c>
      <c r="G43" s="554">
        <v>4</v>
      </c>
      <c r="H43" s="554">
        <v>5</v>
      </c>
      <c r="I43" s="554">
        <v>6</v>
      </c>
      <c r="J43" s="553">
        <v>7</v>
      </c>
      <c r="K43" s="554">
        <v>8</v>
      </c>
      <c r="L43" s="554">
        <v>9</v>
      </c>
      <c r="M43" s="554">
        <v>10</v>
      </c>
      <c r="N43" s="554">
        <v>11</v>
      </c>
      <c r="O43" s="554">
        <v>12</v>
      </c>
      <c r="P43" s="554" t="s">
        <v>420</v>
      </c>
      <c r="Q43" s="553" t="s">
        <v>421</v>
      </c>
      <c r="R43" s="1163" t="s">
        <v>1054</v>
      </c>
      <c r="S43" s="1164"/>
      <c r="T43" s="1165"/>
      <c r="U43" s="519"/>
      <c r="V43" s="519"/>
      <c r="W43" s="555"/>
      <c r="X43" s="519"/>
      <c r="Y43" s="519"/>
      <c r="Z43" s="519"/>
      <c r="AA43" s="519"/>
      <c r="AB43" s="519"/>
      <c r="AC43" s="519"/>
      <c r="AD43" s="519"/>
      <c r="AE43" s="519"/>
      <c r="AG43" s="110"/>
    </row>
    <row r="44" spans="1:34" ht="20.25" customHeight="1" thickTop="1">
      <c r="A44" s="1154" t="s">
        <v>825</v>
      </c>
      <c r="B44" s="1155"/>
      <c r="C44" s="1156"/>
      <c r="D44" s="556">
        <v>18</v>
      </c>
      <c r="E44" s="556">
        <v>21</v>
      </c>
      <c r="F44" s="556">
        <v>22</v>
      </c>
      <c r="G44" s="556">
        <v>21</v>
      </c>
      <c r="H44" s="556">
        <v>21</v>
      </c>
      <c r="I44" s="557">
        <v>20</v>
      </c>
      <c r="J44" s="558">
        <v>22</v>
      </c>
      <c r="K44" s="556">
        <v>21</v>
      </c>
      <c r="L44" s="556">
        <v>20</v>
      </c>
      <c r="M44" s="556">
        <v>21</v>
      </c>
      <c r="N44" s="556">
        <v>22</v>
      </c>
      <c r="O44" s="556">
        <v>21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U44" s="519"/>
      <c r="V44" s="519"/>
      <c r="W44" s="555"/>
      <c r="X44" s="519"/>
      <c r="Y44" s="519"/>
      <c r="Z44" s="519"/>
      <c r="AA44" s="519"/>
      <c r="AB44" s="519"/>
      <c r="AC44" s="519"/>
      <c r="AD44" s="519"/>
      <c r="AE44" s="519"/>
      <c r="AG44" s="110"/>
    </row>
    <row r="45" spans="1:34" ht="20.25" customHeight="1">
      <c r="A45" s="1136" t="s">
        <v>1055</v>
      </c>
      <c r="B45" s="1137"/>
      <c r="C45" s="1138"/>
      <c r="D45" s="560">
        <f>A$10</f>
        <v>21</v>
      </c>
      <c r="E45" s="560">
        <f>A$16</f>
        <v>17</v>
      </c>
      <c r="F45" s="560">
        <f>A$22</f>
        <v>21</v>
      </c>
      <c r="G45" s="560">
        <f>A$28</f>
        <v>20</v>
      </c>
      <c r="H45" s="560">
        <f>A$34</f>
        <v>22</v>
      </c>
      <c r="I45" s="560">
        <f>A$40</f>
        <v>20</v>
      </c>
      <c r="J45" s="560">
        <f>Q$10</f>
        <v>23</v>
      </c>
      <c r="K45" s="560">
        <f>Q$16</f>
        <v>22</v>
      </c>
      <c r="L45" s="560">
        <f>Q$22</f>
        <v>21</v>
      </c>
      <c r="M45" s="560">
        <f>Q$28</f>
        <v>22</v>
      </c>
      <c r="N45" s="560">
        <f>Q$34</f>
        <v>21</v>
      </c>
      <c r="O45" s="560">
        <f>Q$40</f>
        <v>20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U45" s="519"/>
      <c r="V45" s="519"/>
      <c r="W45" s="555"/>
      <c r="X45" s="519"/>
      <c r="Y45" s="519"/>
      <c r="Z45" s="519"/>
      <c r="AA45" s="519"/>
      <c r="AB45" s="519"/>
      <c r="AC45" s="519"/>
      <c r="AD45" s="519"/>
      <c r="AE45" s="519"/>
      <c r="AG45" s="110"/>
    </row>
    <row r="46" spans="1:34" ht="20.25" customHeight="1">
      <c r="A46" s="1148" t="s">
        <v>828</v>
      </c>
      <c r="B46" s="1149"/>
      <c r="C46" s="1150"/>
      <c r="D46" s="563">
        <v>13</v>
      </c>
      <c r="E46" s="563">
        <v>8</v>
      </c>
      <c r="F46" s="563">
        <v>9</v>
      </c>
      <c r="G46" s="563">
        <v>9</v>
      </c>
      <c r="H46" s="563">
        <v>10</v>
      </c>
      <c r="I46" s="563">
        <v>10</v>
      </c>
      <c r="J46" s="564">
        <v>9</v>
      </c>
      <c r="K46" s="563">
        <v>10</v>
      </c>
      <c r="L46" s="563">
        <v>10</v>
      </c>
      <c r="M46" s="563">
        <v>10</v>
      </c>
      <c r="N46" s="563">
        <v>8</v>
      </c>
      <c r="O46" s="563">
        <v>10</v>
      </c>
      <c r="P46" s="563">
        <f>SUM(D46:O46)</f>
        <v>116</v>
      </c>
      <c r="Q46" s="565" t="s">
        <v>1056</v>
      </c>
      <c r="R46" s="1151" t="s">
        <v>1056</v>
      </c>
      <c r="S46" s="1152"/>
      <c r="T46" s="1153"/>
      <c r="U46" s="519"/>
      <c r="V46" s="519"/>
      <c r="W46" s="555"/>
      <c r="X46" s="519"/>
      <c r="Y46" s="519"/>
      <c r="Z46" s="519"/>
      <c r="AA46" s="519"/>
      <c r="AB46" s="519"/>
      <c r="AC46" s="519"/>
      <c r="AD46" s="519"/>
      <c r="AE46" s="519"/>
      <c r="AG46" s="110"/>
    </row>
    <row r="47" spans="1:34" ht="20.25" customHeight="1">
      <c r="A47" s="1136" t="s">
        <v>1057</v>
      </c>
      <c r="B47" s="1137"/>
      <c r="C47" s="1138"/>
      <c r="D47" s="566">
        <f t="shared" ref="D47:P47" si="0">D48-D45</f>
        <v>10</v>
      </c>
      <c r="E47" s="566">
        <f t="shared" si="0"/>
        <v>11</v>
      </c>
      <c r="F47" s="566">
        <f t="shared" si="0"/>
        <v>10</v>
      </c>
      <c r="G47" s="566">
        <f t="shared" si="0"/>
        <v>10</v>
      </c>
      <c r="H47" s="566">
        <f t="shared" si="0"/>
        <v>9</v>
      </c>
      <c r="I47" s="566">
        <f t="shared" si="0"/>
        <v>10</v>
      </c>
      <c r="J47" s="566">
        <f t="shared" si="0"/>
        <v>8</v>
      </c>
      <c r="K47" s="566">
        <f t="shared" si="0"/>
        <v>9</v>
      </c>
      <c r="L47" s="566">
        <f t="shared" si="0"/>
        <v>9</v>
      </c>
      <c r="M47" s="566">
        <f t="shared" si="0"/>
        <v>9</v>
      </c>
      <c r="N47" s="566">
        <f t="shared" si="0"/>
        <v>9</v>
      </c>
      <c r="O47" s="566">
        <f t="shared" si="0"/>
        <v>11</v>
      </c>
      <c r="P47" s="566">
        <f t="shared" si="0"/>
        <v>115</v>
      </c>
      <c r="Q47" s="567" t="s">
        <v>1056</v>
      </c>
      <c r="R47" s="1133" t="s">
        <v>1056</v>
      </c>
      <c r="S47" s="1134"/>
      <c r="T47" s="1135"/>
      <c r="U47" s="519"/>
      <c r="V47" s="519"/>
      <c r="W47" s="555"/>
      <c r="X47" s="519"/>
      <c r="Y47" s="519"/>
      <c r="Z47" s="519"/>
      <c r="AA47" s="519"/>
      <c r="AB47" s="519"/>
      <c r="AC47" s="519"/>
      <c r="AD47" s="519"/>
      <c r="AE47" s="519"/>
      <c r="AG47" s="165"/>
      <c r="AH47" s="165"/>
    </row>
    <row r="48" spans="1:34" ht="20.25" customHeight="1" thickBot="1">
      <c r="A48" s="1139" t="s">
        <v>1058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1056</v>
      </c>
      <c r="R48" s="1142" t="s">
        <v>1056</v>
      </c>
      <c r="S48" s="1143"/>
      <c r="T48" s="1144"/>
      <c r="U48" s="519"/>
      <c r="V48" s="519"/>
      <c r="W48" s="555"/>
      <c r="X48" s="519"/>
      <c r="Y48" s="519"/>
      <c r="Z48" s="519"/>
      <c r="AA48" s="519"/>
      <c r="AB48" s="519"/>
      <c r="AC48" s="519"/>
      <c r="AD48" s="519"/>
      <c r="AE48" s="519"/>
      <c r="AG48" s="110"/>
    </row>
    <row r="49" spans="1:33" ht="13.5" customHeight="1">
      <c r="A49" s="211"/>
      <c r="B49" s="212"/>
      <c r="C49" s="212"/>
      <c r="D49" s="211" t="s">
        <v>744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744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X40:Y40"/>
    <mergeCell ref="Z40:AA40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J40:K40"/>
    <mergeCell ref="L40:M40"/>
    <mergeCell ref="N40:O40"/>
    <mergeCell ref="R40:S40"/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82" t="s">
        <v>821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</row>
    <row r="2" spans="1:33" ht="21.7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83"/>
    </row>
    <row r="3" spans="1:33" ht="14.25" customHeight="1" thickBot="1">
      <c r="A3" s="114"/>
      <c r="B3" s="1184" t="s">
        <v>400</v>
      </c>
      <c r="C3" s="1184"/>
      <c r="D3" s="1184"/>
      <c r="E3" s="115"/>
      <c r="F3" s="1185"/>
      <c r="G3" s="1185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1"/>
      <c r="D4" s="1179" t="s">
        <v>405</v>
      </c>
      <c r="E4" s="1181"/>
      <c r="F4" s="1179" t="s">
        <v>406</v>
      </c>
      <c r="G4" s="1181"/>
      <c r="H4" s="1179" t="s">
        <v>407</v>
      </c>
      <c r="I4" s="1181"/>
      <c r="J4" s="1179" t="s">
        <v>408</v>
      </c>
      <c r="K4" s="1181"/>
      <c r="L4" s="1179" t="s">
        <v>409</v>
      </c>
      <c r="M4" s="1181"/>
      <c r="N4" s="1179" t="s">
        <v>410</v>
      </c>
      <c r="O4" s="1180"/>
      <c r="P4" s="122"/>
      <c r="Q4" s="123" t="s">
        <v>403</v>
      </c>
      <c r="R4" s="1179" t="s">
        <v>404</v>
      </c>
      <c r="S4" s="1181"/>
      <c r="T4" s="1179" t="s">
        <v>405</v>
      </c>
      <c r="U4" s="1181"/>
      <c r="V4" s="1179" t="s">
        <v>406</v>
      </c>
      <c r="W4" s="1181"/>
      <c r="X4" s="1179" t="s">
        <v>407</v>
      </c>
      <c r="Y4" s="1181"/>
      <c r="Z4" s="1179" t="s">
        <v>408</v>
      </c>
      <c r="AA4" s="1181"/>
      <c r="AB4" s="1179" t="s">
        <v>409</v>
      </c>
      <c r="AC4" s="1181"/>
      <c r="AD4" s="1179" t="s">
        <v>410</v>
      </c>
      <c r="AE4" s="1180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202">
        <v>1</v>
      </c>
      <c r="C6" s="1203"/>
      <c r="D6" s="1204">
        <v>2</v>
      </c>
      <c r="E6" s="1205"/>
      <c r="F6" s="1196">
        <v>3</v>
      </c>
      <c r="G6" s="1197"/>
      <c r="H6" s="1196">
        <v>4</v>
      </c>
      <c r="I6" s="1197"/>
      <c r="J6" s="1196">
        <v>5</v>
      </c>
      <c r="K6" s="1197"/>
      <c r="L6" s="1196">
        <v>6</v>
      </c>
      <c r="M6" s="1197"/>
      <c r="N6" s="1194">
        <v>7</v>
      </c>
      <c r="O6" s="1206"/>
      <c r="P6" s="129"/>
      <c r="Q6" s="130"/>
      <c r="R6" s="1198">
        <v>1</v>
      </c>
      <c r="S6" s="1199"/>
      <c r="T6" s="1196">
        <v>2</v>
      </c>
      <c r="U6" s="1197"/>
      <c r="V6" s="1196">
        <v>3</v>
      </c>
      <c r="W6" s="1197"/>
      <c r="X6" s="1196">
        <v>4</v>
      </c>
      <c r="Y6" s="1197"/>
      <c r="Z6" s="1196">
        <v>5</v>
      </c>
      <c r="AA6" s="1197"/>
      <c r="AB6" s="1196">
        <v>6</v>
      </c>
      <c r="AC6" s="1197"/>
      <c r="AD6" s="1194">
        <v>7</v>
      </c>
      <c r="AE6" s="1206"/>
      <c r="AG6" s="124"/>
    </row>
    <row r="7" spans="1:33" s="125" customFormat="1" ht="14.25" customHeight="1">
      <c r="A7" s="131"/>
      <c r="B7" s="1194">
        <v>8</v>
      </c>
      <c r="C7" s="1195"/>
      <c r="D7" s="1191">
        <v>9</v>
      </c>
      <c r="E7" s="1192"/>
      <c r="F7" s="1191">
        <v>10</v>
      </c>
      <c r="G7" s="1192"/>
      <c r="H7" s="1191">
        <v>11</v>
      </c>
      <c r="I7" s="1192"/>
      <c r="J7" s="1191">
        <v>12</v>
      </c>
      <c r="K7" s="1192"/>
      <c r="L7" s="1191">
        <v>13</v>
      </c>
      <c r="M7" s="1192"/>
      <c r="N7" s="1191">
        <v>14</v>
      </c>
      <c r="O7" s="1193"/>
      <c r="P7" s="129"/>
      <c r="Q7" s="132"/>
      <c r="R7" s="1194">
        <v>8</v>
      </c>
      <c r="S7" s="1195"/>
      <c r="T7" s="1191">
        <v>9</v>
      </c>
      <c r="U7" s="1192"/>
      <c r="V7" s="1191">
        <v>10</v>
      </c>
      <c r="W7" s="1192"/>
      <c r="X7" s="1191">
        <v>11</v>
      </c>
      <c r="Y7" s="1192"/>
      <c r="Z7" s="1191">
        <v>12</v>
      </c>
      <c r="AA7" s="1192"/>
      <c r="AB7" s="1191">
        <v>13</v>
      </c>
      <c r="AC7" s="1192"/>
      <c r="AD7" s="1194">
        <v>14</v>
      </c>
      <c r="AE7" s="1206"/>
      <c r="AG7" s="124"/>
    </row>
    <row r="8" spans="1:33" s="125" customFormat="1" ht="14.25" customHeight="1">
      <c r="A8" s="131">
        <v>1</v>
      </c>
      <c r="B8" s="1194">
        <v>15</v>
      </c>
      <c r="C8" s="1195"/>
      <c r="D8" s="1191">
        <v>16</v>
      </c>
      <c r="E8" s="1192"/>
      <c r="F8" s="1191">
        <v>17</v>
      </c>
      <c r="G8" s="1192"/>
      <c r="H8" s="1191">
        <v>18</v>
      </c>
      <c r="I8" s="1192"/>
      <c r="J8" s="1191">
        <v>19</v>
      </c>
      <c r="K8" s="1192"/>
      <c r="L8" s="1191">
        <v>20</v>
      </c>
      <c r="M8" s="1192"/>
      <c r="N8" s="1194">
        <v>21</v>
      </c>
      <c r="O8" s="1206"/>
      <c r="P8" s="129"/>
      <c r="Q8" s="133">
        <v>7</v>
      </c>
      <c r="R8" s="1194">
        <v>15</v>
      </c>
      <c r="S8" s="1195"/>
      <c r="T8" s="1191">
        <v>16</v>
      </c>
      <c r="U8" s="1192"/>
      <c r="V8" s="1191">
        <v>17</v>
      </c>
      <c r="W8" s="1192"/>
      <c r="X8" s="1191">
        <v>18</v>
      </c>
      <c r="Y8" s="1192"/>
      <c r="Z8" s="1191">
        <v>19</v>
      </c>
      <c r="AA8" s="1192"/>
      <c r="AB8" s="1200">
        <v>20</v>
      </c>
      <c r="AC8" s="1201"/>
      <c r="AD8" s="1194">
        <v>21</v>
      </c>
      <c r="AE8" s="1206"/>
      <c r="AG8" s="124"/>
    </row>
    <row r="9" spans="1:33" s="125" customFormat="1" ht="14.25" customHeight="1">
      <c r="A9" s="131" t="s">
        <v>417</v>
      </c>
      <c r="B9" s="1207">
        <v>22</v>
      </c>
      <c r="C9" s="1208"/>
      <c r="D9" s="1207">
        <v>23</v>
      </c>
      <c r="E9" s="1208"/>
      <c r="F9" s="1207">
        <v>24</v>
      </c>
      <c r="G9" s="1208"/>
      <c r="H9" s="1194">
        <v>25</v>
      </c>
      <c r="I9" s="1195"/>
      <c r="J9" s="1194">
        <v>26</v>
      </c>
      <c r="K9" s="1195"/>
      <c r="L9" s="1194">
        <v>27</v>
      </c>
      <c r="M9" s="1195"/>
      <c r="N9" s="1194">
        <v>28</v>
      </c>
      <c r="O9" s="1206"/>
      <c r="P9" s="129"/>
      <c r="Q9" s="132" t="s">
        <v>822</v>
      </c>
      <c r="R9" s="1194">
        <v>22</v>
      </c>
      <c r="S9" s="1195"/>
      <c r="T9" s="1191">
        <v>23</v>
      </c>
      <c r="U9" s="1192"/>
      <c r="V9" s="1191">
        <v>24</v>
      </c>
      <c r="W9" s="1192"/>
      <c r="X9" s="1191">
        <v>25</v>
      </c>
      <c r="Y9" s="1192"/>
      <c r="Z9" s="1191">
        <v>26</v>
      </c>
      <c r="AA9" s="1192"/>
      <c r="AB9" s="1191">
        <v>27</v>
      </c>
      <c r="AC9" s="1192"/>
      <c r="AD9" s="1194">
        <v>28</v>
      </c>
      <c r="AE9" s="1206"/>
      <c r="AG9" s="124"/>
    </row>
    <row r="10" spans="1:33" s="125" customFormat="1" ht="14.25" customHeight="1">
      <c r="A10" s="407">
        <v>18</v>
      </c>
      <c r="B10" s="1194">
        <v>29</v>
      </c>
      <c r="C10" s="1195"/>
      <c r="D10" s="1191">
        <v>30</v>
      </c>
      <c r="E10" s="1192"/>
      <c r="F10" s="1191">
        <v>31</v>
      </c>
      <c r="G10" s="1192"/>
      <c r="H10" s="1191"/>
      <c r="I10" s="1192"/>
      <c r="J10" s="1191"/>
      <c r="K10" s="1192"/>
      <c r="L10" s="1191"/>
      <c r="M10" s="1192"/>
      <c r="N10" s="1200"/>
      <c r="O10" s="1212"/>
      <c r="P10" s="129"/>
      <c r="Q10" s="408">
        <v>22</v>
      </c>
      <c r="R10" s="1194">
        <v>29</v>
      </c>
      <c r="S10" s="1195"/>
      <c r="T10" s="1191">
        <v>30</v>
      </c>
      <c r="U10" s="1192"/>
      <c r="V10" s="1191">
        <v>31</v>
      </c>
      <c r="W10" s="1192"/>
      <c r="X10" s="1191"/>
      <c r="Y10" s="1192"/>
      <c r="Z10" s="1191"/>
      <c r="AA10" s="1192"/>
      <c r="AB10" s="1191"/>
      <c r="AC10" s="1192"/>
      <c r="AD10" s="1200"/>
      <c r="AE10" s="1212"/>
      <c r="AG10" s="124"/>
    </row>
    <row r="11" spans="1:33" s="125" customFormat="1" ht="14.25" customHeight="1" thickBot="1">
      <c r="A11" s="131"/>
      <c r="B11" s="1209"/>
      <c r="C11" s="1210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1"/>
      <c r="P11" s="129"/>
      <c r="Q11" s="134"/>
      <c r="R11" s="1191"/>
      <c r="S11" s="1192"/>
      <c r="T11" s="1191"/>
      <c r="U11" s="1192"/>
      <c r="V11" s="1191"/>
      <c r="W11" s="1192"/>
      <c r="X11" s="1191"/>
      <c r="Y11" s="1192"/>
      <c r="Z11" s="1191"/>
      <c r="AA11" s="1192"/>
      <c r="AB11" s="1191"/>
      <c r="AC11" s="1192"/>
      <c r="AD11" s="1209"/>
      <c r="AE11" s="1211"/>
      <c r="AG11" s="124"/>
    </row>
    <row r="12" spans="1:33" s="125" customFormat="1" ht="14.25" customHeight="1">
      <c r="A12" s="135"/>
      <c r="B12" s="1196"/>
      <c r="C12" s="1197"/>
      <c r="D12" s="1196"/>
      <c r="E12" s="1197"/>
      <c r="F12" s="1196"/>
      <c r="G12" s="1197"/>
      <c r="H12" s="1196">
        <v>1</v>
      </c>
      <c r="I12" s="1197"/>
      <c r="J12" s="1196">
        <v>2</v>
      </c>
      <c r="K12" s="1197"/>
      <c r="L12" s="1196">
        <v>3</v>
      </c>
      <c r="M12" s="1197"/>
      <c r="N12" s="1198">
        <v>4</v>
      </c>
      <c r="O12" s="1213"/>
      <c r="P12" s="129"/>
      <c r="Q12" s="136"/>
      <c r="R12" s="1196"/>
      <c r="S12" s="1197"/>
      <c r="T12" s="1196"/>
      <c r="U12" s="1197"/>
      <c r="V12" s="1196"/>
      <c r="W12" s="1197"/>
      <c r="X12" s="1196">
        <v>1</v>
      </c>
      <c r="Y12" s="1197"/>
      <c r="Z12" s="1196">
        <v>2</v>
      </c>
      <c r="AA12" s="1197"/>
      <c r="AB12" s="1196">
        <v>3</v>
      </c>
      <c r="AC12" s="1197"/>
      <c r="AD12" s="1198">
        <v>4</v>
      </c>
      <c r="AE12" s="1213"/>
      <c r="AG12" s="124"/>
    </row>
    <row r="13" spans="1:33" s="125" customFormat="1" ht="14.25" customHeight="1">
      <c r="A13" s="131"/>
      <c r="B13" s="1194">
        <v>5</v>
      </c>
      <c r="C13" s="1195"/>
      <c r="D13" s="1200">
        <v>6</v>
      </c>
      <c r="E13" s="1201"/>
      <c r="F13" s="1191">
        <v>7</v>
      </c>
      <c r="G13" s="1192"/>
      <c r="H13" s="1191">
        <v>8</v>
      </c>
      <c r="I13" s="1192"/>
      <c r="J13" s="1191">
        <v>9</v>
      </c>
      <c r="K13" s="1192"/>
      <c r="L13" s="1191">
        <v>10</v>
      </c>
      <c r="M13" s="1192"/>
      <c r="N13" s="1194">
        <v>11</v>
      </c>
      <c r="O13" s="1206"/>
      <c r="P13" s="129"/>
      <c r="Q13" s="137"/>
      <c r="R13" s="1194">
        <v>5</v>
      </c>
      <c r="S13" s="1195"/>
      <c r="T13" s="1191">
        <v>6</v>
      </c>
      <c r="U13" s="1192"/>
      <c r="V13" s="1191">
        <v>7</v>
      </c>
      <c r="W13" s="1192"/>
      <c r="X13" s="1191">
        <v>8</v>
      </c>
      <c r="Y13" s="1192"/>
      <c r="Z13" s="1191">
        <v>9</v>
      </c>
      <c r="AA13" s="1192"/>
      <c r="AB13" s="1191">
        <v>10</v>
      </c>
      <c r="AC13" s="1192"/>
      <c r="AD13" s="1194">
        <v>11</v>
      </c>
      <c r="AE13" s="1206"/>
      <c r="AG13" s="124"/>
    </row>
    <row r="14" spans="1:33" s="125" customFormat="1" ht="14.25" customHeight="1">
      <c r="A14" s="138">
        <v>2</v>
      </c>
      <c r="B14" s="1194">
        <v>12</v>
      </c>
      <c r="C14" s="1195"/>
      <c r="D14" s="1191">
        <v>13</v>
      </c>
      <c r="E14" s="1192"/>
      <c r="F14" s="1191">
        <v>14</v>
      </c>
      <c r="G14" s="1192"/>
      <c r="H14" s="1191">
        <v>15</v>
      </c>
      <c r="I14" s="1192"/>
      <c r="J14" s="1191">
        <v>16</v>
      </c>
      <c r="K14" s="1192"/>
      <c r="L14" s="1191">
        <v>17</v>
      </c>
      <c r="M14" s="1192"/>
      <c r="N14" s="1194">
        <v>18</v>
      </c>
      <c r="O14" s="1206"/>
      <c r="P14" s="129"/>
      <c r="Q14" s="139">
        <v>8</v>
      </c>
      <c r="R14" s="1194">
        <v>12</v>
      </c>
      <c r="S14" s="1195"/>
      <c r="T14" s="1194">
        <v>13</v>
      </c>
      <c r="U14" s="1195"/>
      <c r="V14" s="1194">
        <v>14</v>
      </c>
      <c r="W14" s="1195"/>
      <c r="X14" s="1194">
        <v>15</v>
      </c>
      <c r="Y14" s="1195"/>
      <c r="Z14" s="1191">
        <v>16</v>
      </c>
      <c r="AA14" s="1192"/>
      <c r="AB14" s="1191">
        <v>17</v>
      </c>
      <c r="AC14" s="1192"/>
      <c r="AD14" s="1200">
        <v>18</v>
      </c>
      <c r="AE14" s="1212"/>
      <c r="AG14" s="124"/>
    </row>
    <row r="15" spans="1:33" s="125" customFormat="1" ht="14.25" customHeight="1">
      <c r="A15" s="138" t="s">
        <v>822</v>
      </c>
      <c r="B15" s="1194">
        <v>19</v>
      </c>
      <c r="C15" s="1195"/>
      <c r="D15" s="1191">
        <v>20</v>
      </c>
      <c r="E15" s="1192"/>
      <c r="F15" s="1191">
        <v>21</v>
      </c>
      <c r="G15" s="1192"/>
      <c r="H15" s="1191">
        <v>22</v>
      </c>
      <c r="I15" s="1192"/>
      <c r="J15" s="1191">
        <v>23</v>
      </c>
      <c r="K15" s="1192"/>
      <c r="L15" s="1191">
        <v>24</v>
      </c>
      <c r="M15" s="1192"/>
      <c r="N15" s="1194">
        <v>25</v>
      </c>
      <c r="O15" s="1206"/>
      <c r="P15" s="129"/>
      <c r="Q15" s="137" t="s">
        <v>822</v>
      </c>
      <c r="R15" s="1194">
        <v>19</v>
      </c>
      <c r="S15" s="1195"/>
      <c r="T15" s="1191">
        <v>20</v>
      </c>
      <c r="U15" s="1192"/>
      <c r="V15" s="1191">
        <v>21</v>
      </c>
      <c r="W15" s="1192"/>
      <c r="X15" s="1191">
        <v>22</v>
      </c>
      <c r="Y15" s="1192"/>
      <c r="Z15" s="1191">
        <v>23</v>
      </c>
      <c r="AA15" s="1192"/>
      <c r="AB15" s="1191">
        <v>24</v>
      </c>
      <c r="AC15" s="1192"/>
      <c r="AD15" s="1194">
        <v>25</v>
      </c>
      <c r="AE15" s="1206"/>
      <c r="AG15" s="124"/>
    </row>
    <row r="16" spans="1:33" s="125" customFormat="1" ht="14.25" customHeight="1">
      <c r="A16" s="409">
        <v>21</v>
      </c>
      <c r="B16" s="1194">
        <v>26</v>
      </c>
      <c r="C16" s="1195"/>
      <c r="D16" s="1191">
        <v>27</v>
      </c>
      <c r="E16" s="1192"/>
      <c r="F16" s="1191">
        <v>28</v>
      </c>
      <c r="G16" s="1192"/>
      <c r="H16" s="1200">
        <v>29</v>
      </c>
      <c r="I16" s="1201"/>
      <c r="J16" s="1200"/>
      <c r="K16" s="1201"/>
      <c r="L16" s="1191"/>
      <c r="M16" s="1192"/>
      <c r="N16" s="1191"/>
      <c r="O16" s="1193"/>
      <c r="P16" s="129"/>
      <c r="Q16" s="410">
        <v>21</v>
      </c>
      <c r="R16" s="1194">
        <v>26</v>
      </c>
      <c r="S16" s="1195"/>
      <c r="T16" s="1191">
        <v>27</v>
      </c>
      <c r="U16" s="1192"/>
      <c r="V16" s="1191">
        <v>28</v>
      </c>
      <c r="W16" s="1192"/>
      <c r="X16" s="1200">
        <v>29</v>
      </c>
      <c r="Y16" s="1201"/>
      <c r="Z16" s="1200">
        <v>30</v>
      </c>
      <c r="AA16" s="1201"/>
      <c r="AB16" s="1191">
        <v>31</v>
      </c>
      <c r="AC16" s="1192"/>
      <c r="AD16" s="1191"/>
      <c r="AE16" s="1193"/>
      <c r="AG16" s="124"/>
    </row>
    <row r="17" spans="1:33" s="125" customFormat="1" ht="14.25" customHeight="1" thickBot="1">
      <c r="A17" s="138"/>
      <c r="B17" s="1209"/>
      <c r="C17" s="1210"/>
      <c r="D17" s="1209"/>
      <c r="E17" s="1210"/>
      <c r="F17" s="1209"/>
      <c r="G17" s="1210"/>
      <c r="H17" s="1209"/>
      <c r="I17" s="1210"/>
      <c r="J17" s="1209"/>
      <c r="K17" s="1210"/>
      <c r="L17" s="1209"/>
      <c r="M17" s="1210"/>
      <c r="N17" s="1209"/>
      <c r="O17" s="1211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1"/>
      <c r="AG17" s="124"/>
    </row>
    <row r="18" spans="1:33" s="125" customFormat="1" ht="14.25" customHeight="1">
      <c r="A18" s="135"/>
      <c r="B18" s="1196"/>
      <c r="C18" s="1197"/>
      <c r="D18" s="1196"/>
      <c r="E18" s="1197"/>
      <c r="F18" s="1196"/>
      <c r="G18" s="1197"/>
      <c r="H18" s="1196"/>
      <c r="I18" s="1197"/>
      <c r="J18" s="1196">
        <v>1</v>
      </c>
      <c r="K18" s="1197"/>
      <c r="L18" s="1196">
        <v>2</v>
      </c>
      <c r="M18" s="1197"/>
      <c r="N18" s="1198">
        <v>3</v>
      </c>
      <c r="O18" s="1213"/>
      <c r="P18" s="129"/>
      <c r="Q18" s="132"/>
      <c r="R18" s="1196"/>
      <c r="S18" s="1197"/>
      <c r="T18" s="1196"/>
      <c r="U18" s="1197"/>
      <c r="V18" s="1196"/>
      <c r="W18" s="1197"/>
      <c r="X18" s="1196"/>
      <c r="Y18" s="1197"/>
      <c r="Z18" s="1196"/>
      <c r="AA18" s="1197"/>
      <c r="AB18" s="1196"/>
      <c r="AC18" s="1197"/>
      <c r="AD18" s="1198">
        <v>1</v>
      </c>
      <c r="AE18" s="1213"/>
      <c r="AG18" s="124"/>
    </row>
    <row r="19" spans="1:33" s="125" customFormat="1" ht="14.25" customHeight="1">
      <c r="A19" s="138"/>
      <c r="B19" s="1194">
        <v>4</v>
      </c>
      <c r="C19" s="1195"/>
      <c r="D19" s="1191">
        <v>5</v>
      </c>
      <c r="E19" s="1192"/>
      <c r="F19" s="1191">
        <v>6</v>
      </c>
      <c r="G19" s="1192"/>
      <c r="H19" s="1191">
        <v>7</v>
      </c>
      <c r="I19" s="1192"/>
      <c r="J19" s="1191">
        <v>8</v>
      </c>
      <c r="K19" s="1192"/>
      <c r="L19" s="1191">
        <v>9</v>
      </c>
      <c r="M19" s="1192"/>
      <c r="N19" s="1194">
        <v>10</v>
      </c>
      <c r="O19" s="1206"/>
      <c r="P19" s="129"/>
      <c r="Q19" s="132"/>
      <c r="R19" s="1194">
        <v>2</v>
      </c>
      <c r="S19" s="1195"/>
      <c r="T19" s="1191">
        <v>3</v>
      </c>
      <c r="U19" s="1192"/>
      <c r="V19" s="1191">
        <v>4</v>
      </c>
      <c r="W19" s="1192"/>
      <c r="X19" s="1191">
        <v>5</v>
      </c>
      <c r="Y19" s="1192"/>
      <c r="Z19" s="1191">
        <v>6</v>
      </c>
      <c r="AA19" s="1192"/>
      <c r="AB19" s="1191">
        <v>7</v>
      </c>
      <c r="AC19" s="1192"/>
      <c r="AD19" s="1194">
        <v>8</v>
      </c>
      <c r="AE19" s="1206"/>
      <c r="AG19" s="124"/>
    </row>
    <row r="20" spans="1:33" s="125" customFormat="1" ht="14.25" customHeight="1">
      <c r="A20" s="138">
        <v>3</v>
      </c>
      <c r="B20" s="1194">
        <v>11</v>
      </c>
      <c r="C20" s="1195"/>
      <c r="D20" s="1191">
        <v>12</v>
      </c>
      <c r="E20" s="1192"/>
      <c r="F20" s="1191">
        <v>13</v>
      </c>
      <c r="G20" s="1192"/>
      <c r="H20" s="1191">
        <v>14</v>
      </c>
      <c r="I20" s="1192"/>
      <c r="J20" s="1191">
        <v>15</v>
      </c>
      <c r="K20" s="1192"/>
      <c r="L20" s="1191">
        <v>16</v>
      </c>
      <c r="M20" s="1192"/>
      <c r="N20" s="1194">
        <v>17</v>
      </c>
      <c r="O20" s="1206"/>
      <c r="P20" s="129"/>
      <c r="Q20" s="133">
        <v>9</v>
      </c>
      <c r="R20" s="1194">
        <v>9</v>
      </c>
      <c r="S20" s="1195"/>
      <c r="T20" s="1191">
        <v>10</v>
      </c>
      <c r="U20" s="1192"/>
      <c r="V20" s="1191">
        <v>11</v>
      </c>
      <c r="W20" s="1192"/>
      <c r="X20" s="1191">
        <v>12</v>
      </c>
      <c r="Y20" s="1192"/>
      <c r="Z20" s="1191">
        <v>13</v>
      </c>
      <c r="AA20" s="1192"/>
      <c r="AB20" s="1191">
        <v>14</v>
      </c>
      <c r="AC20" s="1192"/>
      <c r="AD20" s="1214">
        <v>15</v>
      </c>
      <c r="AE20" s="1206"/>
      <c r="AG20" s="124"/>
    </row>
    <row r="21" spans="1:33" s="125" customFormat="1" ht="14.25" customHeight="1">
      <c r="A21" s="138" t="s">
        <v>822</v>
      </c>
      <c r="B21" s="1194">
        <v>18</v>
      </c>
      <c r="C21" s="1195"/>
      <c r="D21" s="1191">
        <v>19</v>
      </c>
      <c r="E21" s="1192"/>
      <c r="F21" s="1191">
        <v>20</v>
      </c>
      <c r="G21" s="1192"/>
      <c r="H21" s="1191">
        <v>21</v>
      </c>
      <c r="I21" s="1192"/>
      <c r="J21" s="1191">
        <v>22</v>
      </c>
      <c r="K21" s="1192"/>
      <c r="L21" s="1191">
        <v>23</v>
      </c>
      <c r="M21" s="1192"/>
      <c r="N21" s="1194">
        <v>24</v>
      </c>
      <c r="O21" s="1206"/>
      <c r="P21" s="129"/>
      <c r="Q21" s="142" t="s">
        <v>822</v>
      </c>
      <c r="R21" s="1194">
        <v>16</v>
      </c>
      <c r="S21" s="1195"/>
      <c r="T21" s="1191">
        <v>17</v>
      </c>
      <c r="U21" s="1192"/>
      <c r="V21" s="1191">
        <v>18</v>
      </c>
      <c r="W21" s="1192"/>
      <c r="X21" s="1191">
        <v>19</v>
      </c>
      <c r="Y21" s="1192"/>
      <c r="Z21" s="1191">
        <v>20</v>
      </c>
      <c r="AA21" s="1192"/>
      <c r="AB21" s="1191">
        <v>21</v>
      </c>
      <c r="AC21" s="1192"/>
      <c r="AD21" s="1194">
        <v>22</v>
      </c>
      <c r="AE21" s="1206"/>
      <c r="AG21" s="124"/>
    </row>
    <row r="22" spans="1:33" s="125" customFormat="1" ht="14.25" customHeight="1">
      <c r="A22" s="409">
        <v>22</v>
      </c>
      <c r="B22" s="1194">
        <v>25</v>
      </c>
      <c r="C22" s="1195"/>
      <c r="D22" s="1191">
        <v>26</v>
      </c>
      <c r="E22" s="1192"/>
      <c r="F22" s="1191">
        <v>27</v>
      </c>
      <c r="G22" s="1192"/>
      <c r="H22" s="1191">
        <v>28</v>
      </c>
      <c r="I22" s="1192"/>
      <c r="J22" s="1191">
        <v>29</v>
      </c>
      <c r="K22" s="1192"/>
      <c r="L22" s="1191">
        <v>30</v>
      </c>
      <c r="M22" s="1192"/>
      <c r="N22" s="1194">
        <v>31</v>
      </c>
      <c r="O22" s="1206"/>
      <c r="P22" s="129"/>
      <c r="Q22" s="408">
        <v>20</v>
      </c>
      <c r="R22" s="1194">
        <v>23</v>
      </c>
      <c r="S22" s="1195"/>
      <c r="T22" s="1191">
        <v>24</v>
      </c>
      <c r="U22" s="1192"/>
      <c r="V22" s="1191">
        <v>25</v>
      </c>
      <c r="W22" s="1192"/>
      <c r="X22" s="1191">
        <v>26</v>
      </c>
      <c r="Y22" s="1192"/>
      <c r="Z22" s="1191">
        <v>27</v>
      </c>
      <c r="AA22" s="1192"/>
      <c r="AB22" s="1191">
        <v>28</v>
      </c>
      <c r="AC22" s="1192"/>
      <c r="AD22" s="1194">
        <v>29</v>
      </c>
      <c r="AE22" s="1206"/>
      <c r="AG22" s="124"/>
    </row>
    <row r="23" spans="1:33" s="125" customFormat="1" ht="14.25" customHeight="1" thickBot="1">
      <c r="A23" s="143"/>
      <c r="B23" s="1209"/>
      <c r="C23" s="1210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1"/>
      <c r="P23" s="140"/>
      <c r="Q23" s="134"/>
      <c r="R23" s="1215">
        <v>30</v>
      </c>
      <c r="S23" s="1216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1"/>
      <c r="AG23" s="124"/>
    </row>
    <row r="24" spans="1:33" s="125" customFormat="1" ht="14.25" customHeight="1">
      <c r="A24" s="135"/>
      <c r="B24" s="1204">
        <v>1</v>
      </c>
      <c r="C24" s="1205"/>
      <c r="D24" s="1204">
        <v>2</v>
      </c>
      <c r="E24" s="1205"/>
      <c r="F24" s="1198">
        <v>3</v>
      </c>
      <c r="G24" s="1199"/>
      <c r="H24" s="1202">
        <v>4</v>
      </c>
      <c r="I24" s="1203"/>
      <c r="J24" s="1196">
        <v>5</v>
      </c>
      <c r="K24" s="1197"/>
      <c r="L24" s="1196">
        <v>6</v>
      </c>
      <c r="M24" s="1197"/>
      <c r="N24" s="1200">
        <v>7</v>
      </c>
      <c r="O24" s="1212"/>
      <c r="P24" s="129"/>
      <c r="Q24" s="130"/>
      <c r="R24" s="1204"/>
      <c r="S24" s="1205"/>
      <c r="T24" s="1202">
        <v>1</v>
      </c>
      <c r="U24" s="1203"/>
      <c r="V24" s="1202">
        <v>2</v>
      </c>
      <c r="W24" s="1203"/>
      <c r="X24" s="1202">
        <v>3</v>
      </c>
      <c r="Y24" s="1203"/>
      <c r="Z24" s="1204">
        <v>4</v>
      </c>
      <c r="AA24" s="1205"/>
      <c r="AB24" s="1204">
        <v>5</v>
      </c>
      <c r="AC24" s="1205"/>
      <c r="AD24" s="1204">
        <v>6</v>
      </c>
      <c r="AE24" s="1217"/>
      <c r="AG24" s="124"/>
    </row>
    <row r="25" spans="1:33" s="125" customFormat="1" ht="14.25" customHeight="1">
      <c r="A25" s="138"/>
      <c r="B25" s="1194">
        <v>8</v>
      </c>
      <c r="C25" s="1195"/>
      <c r="D25" s="1191">
        <v>9</v>
      </c>
      <c r="E25" s="1192"/>
      <c r="F25" s="1191">
        <v>10</v>
      </c>
      <c r="G25" s="1192"/>
      <c r="H25" s="1191">
        <v>11</v>
      </c>
      <c r="I25" s="1192"/>
      <c r="J25" s="1191">
        <v>12</v>
      </c>
      <c r="K25" s="1192"/>
      <c r="L25" s="1191">
        <v>13</v>
      </c>
      <c r="M25" s="1192"/>
      <c r="N25" s="1194">
        <v>14</v>
      </c>
      <c r="O25" s="1206"/>
      <c r="P25" s="129"/>
      <c r="Q25" s="132"/>
      <c r="R25" s="1194">
        <v>7</v>
      </c>
      <c r="S25" s="1195"/>
      <c r="T25" s="1191">
        <v>8</v>
      </c>
      <c r="U25" s="1192"/>
      <c r="V25" s="1191">
        <v>9</v>
      </c>
      <c r="W25" s="1192"/>
      <c r="X25" s="1191">
        <v>10</v>
      </c>
      <c r="Y25" s="1192"/>
      <c r="Z25" s="1191">
        <v>11</v>
      </c>
      <c r="AA25" s="1192"/>
      <c r="AB25" s="1191">
        <v>12</v>
      </c>
      <c r="AC25" s="1192"/>
      <c r="AD25" s="1194">
        <v>13</v>
      </c>
      <c r="AE25" s="1206"/>
      <c r="AG25" s="124"/>
    </row>
    <row r="26" spans="1:33" s="125" customFormat="1" ht="14.25" customHeight="1">
      <c r="A26" s="138">
        <v>4</v>
      </c>
      <c r="B26" s="1194">
        <v>15</v>
      </c>
      <c r="C26" s="1195"/>
      <c r="D26" s="1191">
        <v>16</v>
      </c>
      <c r="E26" s="1192"/>
      <c r="F26" s="1191">
        <v>17</v>
      </c>
      <c r="G26" s="1192"/>
      <c r="H26" s="1191">
        <v>18</v>
      </c>
      <c r="I26" s="1192"/>
      <c r="J26" s="1191">
        <v>19</v>
      </c>
      <c r="K26" s="1192"/>
      <c r="L26" s="1200">
        <v>20</v>
      </c>
      <c r="M26" s="1201"/>
      <c r="N26" s="1194">
        <v>21</v>
      </c>
      <c r="O26" s="1206"/>
      <c r="P26" s="129"/>
      <c r="Q26" s="133">
        <v>10</v>
      </c>
      <c r="R26" s="1194">
        <v>14</v>
      </c>
      <c r="S26" s="1195"/>
      <c r="T26" s="1191">
        <v>15</v>
      </c>
      <c r="U26" s="1192"/>
      <c r="V26" s="1191">
        <v>16</v>
      </c>
      <c r="W26" s="1192"/>
      <c r="X26" s="1191">
        <v>17</v>
      </c>
      <c r="Y26" s="1192"/>
      <c r="Z26" s="1191">
        <v>18</v>
      </c>
      <c r="AA26" s="1192"/>
      <c r="AB26" s="1191">
        <v>19</v>
      </c>
      <c r="AC26" s="1192"/>
      <c r="AD26" s="1194">
        <v>20</v>
      </c>
      <c r="AE26" s="1206"/>
      <c r="AG26" s="124"/>
    </row>
    <row r="27" spans="1:33" s="125" customFormat="1" ht="14.25" customHeight="1">
      <c r="A27" s="138" t="s">
        <v>822</v>
      </c>
      <c r="B27" s="1194">
        <v>22</v>
      </c>
      <c r="C27" s="1195"/>
      <c r="D27" s="1191">
        <v>23</v>
      </c>
      <c r="E27" s="1192"/>
      <c r="F27" s="1191">
        <v>24</v>
      </c>
      <c r="G27" s="1192"/>
      <c r="H27" s="1191">
        <v>25</v>
      </c>
      <c r="I27" s="1192"/>
      <c r="J27" s="1191">
        <v>26</v>
      </c>
      <c r="K27" s="1192"/>
      <c r="L27" s="1191">
        <v>27</v>
      </c>
      <c r="M27" s="1192"/>
      <c r="N27" s="1191">
        <v>28</v>
      </c>
      <c r="O27" s="1193"/>
      <c r="P27" s="129"/>
      <c r="Q27" s="142" t="s">
        <v>822</v>
      </c>
      <c r="R27" s="1194">
        <v>21</v>
      </c>
      <c r="S27" s="1195"/>
      <c r="T27" s="1191">
        <v>22</v>
      </c>
      <c r="U27" s="1192"/>
      <c r="V27" s="1191">
        <v>23</v>
      </c>
      <c r="W27" s="1192"/>
      <c r="X27" s="1191">
        <v>24</v>
      </c>
      <c r="Y27" s="1192"/>
      <c r="Z27" s="1191">
        <v>25</v>
      </c>
      <c r="AA27" s="1192"/>
      <c r="AB27" s="1191">
        <v>26</v>
      </c>
      <c r="AC27" s="1192"/>
      <c r="AD27" s="1194">
        <v>27</v>
      </c>
      <c r="AE27" s="1206"/>
      <c r="AG27" s="124"/>
    </row>
    <row r="28" spans="1:33" s="125" customFormat="1" ht="14.25" customHeight="1">
      <c r="A28" s="409">
        <v>21</v>
      </c>
      <c r="B28" s="1194">
        <v>29</v>
      </c>
      <c r="C28" s="1195"/>
      <c r="D28" s="1194">
        <v>30</v>
      </c>
      <c r="E28" s="1195"/>
      <c r="F28" s="1191"/>
      <c r="G28" s="1192"/>
      <c r="H28" s="1191"/>
      <c r="I28" s="1192"/>
      <c r="J28" s="1191"/>
      <c r="K28" s="1192"/>
      <c r="L28" s="1191"/>
      <c r="M28" s="1192"/>
      <c r="N28" s="1200"/>
      <c r="O28" s="1212"/>
      <c r="P28" s="129"/>
      <c r="Q28" s="408">
        <v>21</v>
      </c>
      <c r="R28" s="1194">
        <v>28</v>
      </c>
      <c r="S28" s="1195"/>
      <c r="T28" s="1191">
        <v>29</v>
      </c>
      <c r="U28" s="1192"/>
      <c r="V28" s="1191">
        <v>30</v>
      </c>
      <c r="W28" s="1192"/>
      <c r="X28" s="1191">
        <v>31</v>
      </c>
      <c r="Y28" s="1192"/>
      <c r="Z28" s="1191"/>
      <c r="AA28" s="1192"/>
      <c r="AB28" s="1191"/>
      <c r="AC28" s="1192"/>
      <c r="AD28" s="1200"/>
      <c r="AE28" s="1212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1"/>
      <c r="P29" s="140"/>
      <c r="Q29" s="134"/>
      <c r="R29" s="1209"/>
      <c r="S29" s="1210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1"/>
      <c r="AG29" s="124"/>
    </row>
    <row r="30" spans="1:33" s="125" customFormat="1" ht="14.25" customHeight="1">
      <c r="A30" s="135"/>
      <c r="B30" s="1204"/>
      <c r="C30" s="1218"/>
      <c r="D30" s="1196"/>
      <c r="E30" s="1197"/>
      <c r="F30" s="1202">
        <v>1</v>
      </c>
      <c r="G30" s="1203"/>
      <c r="H30" s="1198">
        <v>2</v>
      </c>
      <c r="I30" s="1199"/>
      <c r="J30" s="1198">
        <v>3</v>
      </c>
      <c r="K30" s="1199"/>
      <c r="L30" s="1196">
        <v>4</v>
      </c>
      <c r="M30" s="1197"/>
      <c r="N30" s="1204">
        <v>5</v>
      </c>
      <c r="O30" s="1217"/>
      <c r="P30" s="129"/>
      <c r="Q30" s="130"/>
      <c r="R30" s="1196"/>
      <c r="S30" s="1197"/>
      <c r="T30" s="1196"/>
      <c r="U30" s="1197"/>
      <c r="V30" s="1196"/>
      <c r="W30" s="1197"/>
      <c r="X30" s="1196"/>
      <c r="Y30" s="1197"/>
      <c r="Z30" s="1196">
        <v>1</v>
      </c>
      <c r="AA30" s="1197"/>
      <c r="AB30" s="1196">
        <v>2</v>
      </c>
      <c r="AC30" s="1197"/>
      <c r="AD30" s="1198">
        <v>3</v>
      </c>
      <c r="AE30" s="1213"/>
      <c r="AG30" s="124"/>
    </row>
    <row r="31" spans="1:33" s="125" customFormat="1" ht="14.25" customHeight="1">
      <c r="A31" s="138"/>
      <c r="B31" s="1194">
        <v>6</v>
      </c>
      <c r="C31" s="1195"/>
      <c r="D31" s="1191">
        <v>7</v>
      </c>
      <c r="E31" s="1192"/>
      <c r="F31" s="1191">
        <v>8</v>
      </c>
      <c r="G31" s="1192"/>
      <c r="H31" s="1191">
        <v>9</v>
      </c>
      <c r="I31" s="1192"/>
      <c r="J31" s="1191">
        <v>10</v>
      </c>
      <c r="K31" s="1192"/>
      <c r="L31" s="1191">
        <v>11</v>
      </c>
      <c r="M31" s="1192"/>
      <c r="N31" s="1194">
        <v>12</v>
      </c>
      <c r="O31" s="1206"/>
      <c r="P31" s="129"/>
      <c r="Q31" s="132"/>
      <c r="R31" s="1194">
        <v>4</v>
      </c>
      <c r="S31" s="1195"/>
      <c r="T31" s="1191">
        <v>5</v>
      </c>
      <c r="U31" s="1192"/>
      <c r="V31" s="1191">
        <v>6</v>
      </c>
      <c r="W31" s="1192"/>
      <c r="X31" s="1191">
        <v>7</v>
      </c>
      <c r="Y31" s="1192"/>
      <c r="Z31" s="1191">
        <v>8</v>
      </c>
      <c r="AA31" s="1192"/>
      <c r="AB31" s="1191">
        <v>9</v>
      </c>
      <c r="AC31" s="1192"/>
      <c r="AD31" s="1194">
        <v>10</v>
      </c>
      <c r="AE31" s="1206"/>
      <c r="AG31" s="124"/>
    </row>
    <row r="32" spans="1:33" s="125" customFormat="1" ht="14.25" customHeight="1">
      <c r="A32" s="138">
        <v>5</v>
      </c>
      <c r="B32" s="1194">
        <v>13</v>
      </c>
      <c r="C32" s="1195"/>
      <c r="D32" s="1191">
        <v>14</v>
      </c>
      <c r="E32" s="1192"/>
      <c r="F32" s="1191">
        <v>15</v>
      </c>
      <c r="G32" s="1192"/>
      <c r="H32" s="1191">
        <v>16</v>
      </c>
      <c r="I32" s="1192"/>
      <c r="J32" s="1191">
        <v>17</v>
      </c>
      <c r="K32" s="1192"/>
      <c r="L32" s="1191">
        <v>18</v>
      </c>
      <c r="M32" s="1192"/>
      <c r="N32" s="1194">
        <v>19</v>
      </c>
      <c r="O32" s="1206"/>
      <c r="P32" s="129"/>
      <c r="Q32" s="133">
        <v>11</v>
      </c>
      <c r="R32" s="1194">
        <v>11</v>
      </c>
      <c r="S32" s="1195"/>
      <c r="T32" s="1191">
        <v>12</v>
      </c>
      <c r="U32" s="1192"/>
      <c r="V32" s="1191">
        <v>13</v>
      </c>
      <c r="W32" s="1192"/>
      <c r="X32" s="1191">
        <v>14</v>
      </c>
      <c r="Y32" s="1192"/>
      <c r="Z32" s="1191">
        <v>15</v>
      </c>
      <c r="AA32" s="1192"/>
      <c r="AB32" s="1191">
        <v>16</v>
      </c>
      <c r="AC32" s="1192"/>
      <c r="AD32" s="1194">
        <v>17</v>
      </c>
      <c r="AE32" s="1206"/>
      <c r="AG32" s="124"/>
    </row>
    <row r="33" spans="1:34" s="125" customFormat="1" ht="14.25" customHeight="1">
      <c r="A33" s="138" t="s">
        <v>822</v>
      </c>
      <c r="B33" s="1194">
        <v>20</v>
      </c>
      <c r="C33" s="1195"/>
      <c r="D33" s="1191">
        <v>21</v>
      </c>
      <c r="E33" s="1192"/>
      <c r="F33" s="1191">
        <v>22</v>
      </c>
      <c r="G33" s="1192"/>
      <c r="H33" s="1191">
        <v>23</v>
      </c>
      <c r="I33" s="1192"/>
      <c r="J33" s="1191">
        <v>24</v>
      </c>
      <c r="K33" s="1192"/>
      <c r="L33" s="1191">
        <v>25</v>
      </c>
      <c r="M33" s="1192"/>
      <c r="N33" s="1194">
        <v>26</v>
      </c>
      <c r="O33" s="1206"/>
      <c r="P33" s="129"/>
      <c r="Q33" s="142" t="s">
        <v>822</v>
      </c>
      <c r="R33" s="1194">
        <v>18</v>
      </c>
      <c r="S33" s="1195"/>
      <c r="T33" s="1191">
        <v>19</v>
      </c>
      <c r="U33" s="1192"/>
      <c r="V33" s="1191">
        <v>20</v>
      </c>
      <c r="W33" s="1192"/>
      <c r="X33" s="1191">
        <v>21</v>
      </c>
      <c r="Y33" s="1192"/>
      <c r="Z33" s="1191">
        <v>22</v>
      </c>
      <c r="AA33" s="1192"/>
      <c r="AB33" s="1191">
        <v>23</v>
      </c>
      <c r="AC33" s="1192"/>
      <c r="AD33" s="1194">
        <v>24</v>
      </c>
      <c r="AE33" s="1206"/>
      <c r="AG33" s="124"/>
    </row>
    <row r="34" spans="1:34" s="125" customFormat="1" ht="14.25" customHeight="1">
      <c r="A34" s="409">
        <v>21</v>
      </c>
      <c r="B34" s="1194">
        <v>27</v>
      </c>
      <c r="C34" s="1195"/>
      <c r="D34" s="1191">
        <v>28</v>
      </c>
      <c r="E34" s="1192"/>
      <c r="F34" s="1191">
        <v>29</v>
      </c>
      <c r="G34" s="1192"/>
      <c r="H34" s="1191">
        <v>30</v>
      </c>
      <c r="I34" s="1192"/>
      <c r="J34" s="1191">
        <v>31</v>
      </c>
      <c r="K34" s="1192"/>
      <c r="L34" s="1191"/>
      <c r="M34" s="1192"/>
      <c r="N34" s="1191"/>
      <c r="O34" s="1193"/>
      <c r="P34" s="129"/>
      <c r="Q34" s="408">
        <v>22</v>
      </c>
      <c r="R34" s="1194">
        <v>25</v>
      </c>
      <c r="S34" s="1195"/>
      <c r="T34" s="1191">
        <v>26</v>
      </c>
      <c r="U34" s="1192"/>
      <c r="V34" s="1191">
        <v>27</v>
      </c>
      <c r="W34" s="1192"/>
      <c r="X34" s="1191">
        <v>28</v>
      </c>
      <c r="Y34" s="1192"/>
      <c r="Z34" s="1191">
        <v>29</v>
      </c>
      <c r="AA34" s="1192"/>
      <c r="AB34" s="1191">
        <v>30</v>
      </c>
      <c r="AC34" s="1192"/>
      <c r="AD34" s="1191"/>
      <c r="AE34" s="1193"/>
      <c r="AG34" s="124"/>
    </row>
    <row r="35" spans="1:34" s="125" customFormat="1" ht="14.25" customHeight="1" thickBot="1">
      <c r="A35" s="143"/>
      <c r="B35" s="1219"/>
      <c r="C35" s="1220"/>
      <c r="D35" s="1209"/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1"/>
      <c r="P35" s="140"/>
      <c r="Q35" s="134"/>
      <c r="R35" s="1209"/>
      <c r="S35" s="121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1"/>
      <c r="AG35" s="124"/>
    </row>
    <row r="36" spans="1:34" s="125" customFormat="1" ht="14.25" customHeight="1">
      <c r="A36" s="135"/>
      <c r="B36" s="1196"/>
      <c r="C36" s="1197"/>
      <c r="D36" s="1196"/>
      <c r="E36" s="1197"/>
      <c r="F36" s="1196"/>
      <c r="G36" s="1197"/>
      <c r="H36" s="1204"/>
      <c r="I36" s="1205"/>
      <c r="J36" s="1204"/>
      <c r="K36" s="1205"/>
      <c r="L36" s="1196">
        <v>1</v>
      </c>
      <c r="M36" s="1197"/>
      <c r="N36" s="1198">
        <v>2</v>
      </c>
      <c r="O36" s="1213"/>
      <c r="P36" s="129"/>
      <c r="Q36" s="144"/>
      <c r="R36" s="1196"/>
      <c r="S36" s="1197"/>
      <c r="T36" s="1196"/>
      <c r="U36" s="1197"/>
      <c r="V36" s="1196"/>
      <c r="W36" s="1197"/>
      <c r="X36" s="1196"/>
      <c r="Y36" s="1197"/>
      <c r="Z36" s="1196"/>
      <c r="AA36" s="1197"/>
      <c r="AB36" s="1196"/>
      <c r="AC36" s="1197"/>
      <c r="AD36" s="1198">
        <v>1</v>
      </c>
      <c r="AE36" s="1213"/>
      <c r="AG36" s="124"/>
    </row>
    <row r="37" spans="1:34" s="125" customFormat="1" ht="14.25" customHeight="1">
      <c r="A37" s="138"/>
      <c r="B37" s="1194">
        <v>3</v>
      </c>
      <c r="C37" s="1195"/>
      <c r="D37" s="1191">
        <v>4</v>
      </c>
      <c r="E37" s="1192"/>
      <c r="F37" s="1191">
        <v>5</v>
      </c>
      <c r="G37" s="1192"/>
      <c r="H37" s="1191">
        <v>6</v>
      </c>
      <c r="I37" s="1192"/>
      <c r="J37" s="1191">
        <v>7</v>
      </c>
      <c r="K37" s="1192"/>
      <c r="L37" s="1191">
        <v>8</v>
      </c>
      <c r="M37" s="1192"/>
      <c r="N37" s="1194">
        <v>9</v>
      </c>
      <c r="O37" s="1206"/>
      <c r="P37" s="129"/>
      <c r="Q37" s="145"/>
      <c r="R37" s="1194">
        <v>2</v>
      </c>
      <c r="S37" s="1195"/>
      <c r="T37" s="1191">
        <v>3</v>
      </c>
      <c r="U37" s="1192"/>
      <c r="V37" s="1191">
        <v>4</v>
      </c>
      <c r="W37" s="1192"/>
      <c r="X37" s="1191">
        <v>5</v>
      </c>
      <c r="Y37" s="1192"/>
      <c r="Z37" s="1191">
        <v>6</v>
      </c>
      <c r="AA37" s="1192"/>
      <c r="AB37" s="1191">
        <v>7</v>
      </c>
      <c r="AC37" s="1192"/>
      <c r="AD37" s="1194">
        <v>8</v>
      </c>
      <c r="AE37" s="1206"/>
      <c r="AG37" s="124"/>
    </row>
    <row r="38" spans="1:34" s="125" customFormat="1" ht="14.25" customHeight="1">
      <c r="A38" s="138">
        <v>6</v>
      </c>
      <c r="B38" s="1194">
        <v>10</v>
      </c>
      <c r="C38" s="1195"/>
      <c r="D38" s="1191">
        <v>11</v>
      </c>
      <c r="E38" s="1192"/>
      <c r="F38" s="1191">
        <v>12</v>
      </c>
      <c r="G38" s="1192"/>
      <c r="H38" s="1191">
        <v>13</v>
      </c>
      <c r="I38" s="1192"/>
      <c r="J38" s="1191">
        <v>14</v>
      </c>
      <c r="K38" s="1192"/>
      <c r="L38" s="1191">
        <v>15</v>
      </c>
      <c r="M38" s="1192"/>
      <c r="N38" s="1194">
        <v>16</v>
      </c>
      <c r="O38" s="1206"/>
      <c r="P38" s="129"/>
      <c r="Q38" s="146">
        <v>12</v>
      </c>
      <c r="R38" s="1194">
        <v>9</v>
      </c>
      <c r="S38" s="1195"/>
      <c r="T38" s="1191">
        <v>10</v>
      </c>
      <c r="U38" s="1192"/>
      <c r="V38" s="1191">
        <v>11</v>
      </c>
      <c r="W38" s="1192"/>
      <c r="X38" s="1191">
        <v>12</v>
      </c>
      <c r="Y38" s="1192"/>
      <c r="Z38" s="1191">
        <v>13</v>
      </c>
      <c r="AA38" s="1192"/>
      <c r="AB38" s="1191">
        <v>14</v>
      </c>
      <c r="AC38" s="1192"/>
      <c r="AD38" s="1214">
        <v>15</v>
      </c>
      <c r="AE38" s="1206"/>
      <c r="AG38" s="124"/>
    </row>
    <row r="39" spans="1:34" s="125" customFormat="1" ht="14.25" customHeight="1">
      <c r="A39" s="138" t="s">
        <v>822</v>
      </c>
      <c r="B39" s="1194">
        <v>17</v>
      </c>
      <c r="C39" s="1195"/>
      <c r="D39" s="1191">
        <v>18</v>
      </c>
      <c r="E39" s="1192"/>
      <c r="F39" s="1191">
        <v>19</v>
      </c>
      <c r="G39" s="1192"/>
      <c r="H39" s="1191">
        <v>20</v>
      </c>
      <c r="I39" s="1192"/>
      <c r="J39" s="1191">
        <v>21</v>
      </c>
      <c r="K39" s="1192"/>
      <c r="L39" s="1194">
        <v>22</v>
      </c>
      <c r="M39" s="1195"/>
      <c r="N39" s="1207">
        <v>23</v>
      </c>
      <c r="O39" s="1221"/>
      <c r="P39" s="129"/>
      <c r="Q39" s="137" t="s">
        <v>822</v>
      </c>
      <c r="R39" s="1194">
        <v>16</v>
      </c>
      <c r="S39" s="1195"/>
      <c r="T39" s="1191">
        <v>17</v>
      </c>
      <c r="U39" s="1192"/>
      <c r="V39" s="1191">
        <v>18</v>
      </c>
      <c r="W39" s="1192"/>
      <c r="X39" s="1191">
        <v>19</v>
      </c>
      <c r="Y39" s="1192"/>
      <c r="Z39" s="1191">
        <v>20</v>
      </c>
      <c r="AA39" s="1192"/>
      <c r="AB39" s="1191">
        <v>21</v>
      </c>
      <c r="AC39" s="1192"/>
      <c r="AD39" s="1194">
        <v>22</v>
      </c>
      <c r="AE39" s="1206"/>
      <c r="AG39" s="124"/>
    </row>
    <row r="40" spans="1:34" s="125" customFormat="1" ht="14.25" customHeight="1">
      <c r="A40" s="409">
        <v>20</v>
      </c>
      <c r="B40" s="1194">
        <v>24</v>
      </c>
      <c r="C40" s="1195"/>
      <c r="D40" s="1191">
        <v>25</v>
      </c>
      <c r="E40" s="1192"/>
      <c r="F40" s="1191">
        <v>26</v>
      </c>
      <c r="G40" s="1192"/>
      <c r="H40" s="1191">
        <v>27</v>
      </c>
      <c r="I40" s="1192"/>
      <c r="J40" s="1191">
        <v>28</v>
      </c>
      <c r="K40" s="1192"/>
      <c r="L40" s="1191">
        <v>29</v>
      </c>
      <c r="M40" s="1192"/>
      <c r="N40" s="1194">
        <v>30</v>
      </c>
      <c r="O40" s="1206"/>
      <c r="P40" s="129"/>
      <c r="Q40" s="411">
        <v>21</v>
      </c>
      <c r="R40" s="1194">
        <v>23</v>
      </c>
      <c r="S40" s="1195"/>
      <c r="T40" s="1191">
        <v>24</v>
      </c>
      <c r="U40" s="1192"/>
      <c r="V40" s="1191">
        <v>25</v>
      </c>
      <c r="W40" s="1192"/>
      <c r="X40" s="1191">
        <v>26</v>
      </c>
      <c r="Y40" s="1192"/>
      <c r="Z40" s="1191">
        <v>27</v>
      </c>
      <c r="AA40" s="1192"/>
      <c r="AB40" s="1191">
        <v>28</v>
      </c>
      <c r="AC40" s="1192"/>
      <c r="AD40" s="1200">
        <v>29</v>
      </c>
      <c r="AE40" s="1212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1"/>
      <c r="P41" s="140"/>
      <c r="Q41" s="149"/>
      <c r="R41" s="1222">
        <v>30</v>
      </c>
      <c r="S41" s="1223"/>
      <c r="T41" s="1222">
        <v>31</v>
      </c>
      <c r="U41" s="1223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1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823</v>
      </c>
      <c r="S43" s="1164"/>
      <c r="T43" s="1165"/>
      <c r="W43" s="111"/>
      <c r="AG43" s="110"/>
    </row>
    <row r="44" spans="1:34" ht="20.25" customHeight="1" thickTop="1">
      <c r="A44" s="1228" t="s">
        <v>824</v>
      </c>
      <c r="B44" s="1229"/>
      <c r="C44" s="1230"/>
      <c r="D44" s="153">
        <v>21</v>
      </c>
      <c r="E44" s="153">
        <v>16</v>
      </c>
      <c r="F44" s="153">
        <v>23</v>
      </c>
      <c r="G44" s="153">
        <v>20</v>
      </c>
      <c r="H44" s="153">
        <v>21</v>
      </c>
      <c r="I44" s="154">
        <v>21</v>
      </c>
      <c r="J44" s="155">
        <v>22</v>
      </c>
      <c r="K44" s="153">
        <v>21</v>
      </c>
      <c r="L44" s="153">
        <v>21</v>
      </c>
      <c r="M44" s="153">
        <v>19</v>
      </c>
      <c r="N44" s="153">
        <v>22</v>
      </c>
      <c r="O44" s="153">
        <v>22</v>
      </c>
      <c r="P44" s="153">
        <v>249</v>
      </c>
      <c r="Q44" s="156">
        <v>8</v>
      </c>
      <c r="R44" s="1231">
        <f>Q44*P44</f>
        <v>1992</v>
      </c>
      <c r="S44" s="1232"/>
      <c r="T44" s="1233"/>
      <c r="W44" s="111"/>
      <c r="AG44" s="110"/>
    </row>
    <row r="45" spans="1:34" ht="20.25" customHeight="1">
      <c r="A45" s="1234" t="s">
        <v>825</v>
      </c>
      <c r="B45" s="1235"/>
      <c r="C45" s="1236"/>
      <c r="D45" s="412">
        <f>A$10</f>
        <v>18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21</v>
      </c>
      <c r="I45" s="412">
        <f>A$40</f>
        <v>20</v>
      </c>
      <c r="J45" s="412">
        <f>Q$10</f>
        <v>22</v>
      </c>
      <c r="K45" s="412">
        <f>Q$16</f>
        <v>21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21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826</v>
      </c>
      <c r="B46" s="1250"/>
      <c r="C46" s="1251"/>
      <c r="D46" s="160">
        <v>10</v>
      </c>
      <c r="E46" s="160">
        <v>12</v>
      </c>
      <c r="F46" s="160">
        <v>8</v>
      </c>
      <c r="G46" s="160">
        <v>10</v>
      </c>
      <c r="H46" s="160">
        <v>10</v>
      </c>
      <c r="I46" s="160">
        <v>9</v>
      </c>
      <c r="J46" s="161">
        <v>9</v>
      </c>
      <c r="K46" s="160">
        <v>10</v>
      </c>
      <c r="L46" s="160">
        <v>9</v>
      </c>
      <c r="M46" s="160">
        <v>12</v>
      </c>
      <c r="N46" s="160">
        <v>8</v>
      </c>
      <c r="O46" s="160">
        <v>9</v>
      </c>
      <c r="P46" s="160">
        <v>116</v>
      </c>
      <c r="Q46" s="162" t="s">
        <v>827</v>
      </c>
      <c r="R46" s="1252" t="s">
        <v>827</v>
      </c>
      <c r="S46" s="1253"/>
      <c r="T46" s="1254"/>
      <c r="W46" s="111"/>
      <c r="AG46" s="110"/>
    </row>
    <row r="47" spans="1:34" ht="20.25" customHeight="1">
      <c r="A47" s="1234" t="s">
        <v>828</v>
      </c>
      <c r="B47" s="1235"/>
      <c r="C47" s="1236"/>
      <c r="D47" s="413">
        <f>D48-D45</f>
        <v>13</v>
      </c>
      <c r="E47" s="413">
        <f t="shared" ref="E47:P47" si="0">E48-E45</f>
        <v>8</v>
      </c>
      <c r="F47" s="413">
        <f t="shared" si="0"/>
        <v>9</v>
      </c>
      <c r="G47" s="413">
        <f t="shared" si="0"/>
        <v>9</v>
      </c>
      <c r="H47" s="413">
        <f t="shared" si="0"/>
        <v>10</v>
      </c>
      <c r="I47" s="413">
        <f t="shared" si="0"/>
        <v>10</v>
      </c>
      <c r="J47" s="413">
        <f t="shared" si="0"/>
        <v>9</v>
      </c>
      <c r="K47" s="413">
        <f t="shared" si="0"/>
        <v>10</v>
      </c>
      <c r="L47" s="413">
        <f t="shared" si="0"/>
        <v>10</v>
      </c>
      <c r="M47" s="413">
        <f t="shared" si="0"/>
        <v>10</v>
      </c>
      <c r="N47" s="413">
        <f t="shared" si="0"/>
        <v>8</v>
      </c>
      <c r="O47" s="413">
        <f t="shared" si="0"/>
        <v>10</v>
      </c>
      <c r="P47" s="413">
        <f t="shared" si="0"/>
        <v>116</v>
      </c>
      <c r="Q47" s="164" t="s">
        <v>827</v>
      </c>
      <c r="R47" s="1237" t="s">
        <v>827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829</v>
      </c>
      <c r="B48" s="1241"/>
      <c r="C48" s="1242"/>
      <c r="D48" s="166">
        <v>31</v>
      </c>
      <c r="E48" s="167">
        <v>29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366</v>
      </c>
      <c r="Q48" s="169" t="s">
        <v>827</v>
      </c>
      <c r="R48" s="1243" t="s">
        <v>827</v>
      </c>
      <c r="S48" s="1244"/>
      <c r="T48" s="1245"/>
      <c r="W48" s="111"/>
      <c r="AG48" s="110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419" customWidth="1"/>
    <col min="2" max="15" width="2.875" style="419" customWidth="1"/>
    <col min="16" max="16" width="4" style="419" customWidth="1"/>
    <col min="17" max="17" width="4.875" style="419" customWidth="1"/>
    <col min="18" max="31" width="2.875" style="419" customWidth="1"/>
    <col min="32" max="32" width="4.875" style="419" customWidth="1"/>
    <col min="33" max="33" width="4.875" style="420" customWidth="1"/>
    <col min="34" max="16384" width="4.875" style="419"/>
  </cols>
  <sheetData>
    <row r="1" spans="1:33" ht="21.75" customHeight="1">
      <c r="A1" s="1258" t="s">
        <v>831</v>
      </c>
      <c r="B1" s="1258"/>
      <c r="C1" s="1258"/>
      <c r="D1" s="1258"/>
      <c r="E1" s="1258"/>
      <c r="F1" s="1258"/>
      <c r="G1" s="1258"/>
      <c r="H1" s="1258"/>
      <c r="I1" s="1258"/>
      <c r="J1" s="1258"/>
      <c r="K1" s="1258"/>
      <c r="L1" s="1258"/>
      <c r="M1" s="1258"/>
      <c r="N1" s="1258"/>
      <c r="O1" s="1258"/>
      <c r="P1" s="1258"/>
      <c r="Q1" s="1258"/>
      <c r="R1" s="1258"/>
      <c r="S1" s="1258"/>
      <c r="T1" s="1258"/>
      <c r="U1" s="1258"/>
      <c r="V1" s="1258"/>
      <c r="W1" s="1258"/>
      <c r="X1" s="1258"/>
      <c r="Y1" s="1258"/>
      <c r="Z1" s="1258"/>
      <c r="AA1" s="1258"/>
      <c r="AB1" s="1258"/>
      <c r="AC1" s="1258"/>
      <c r="AD1" s="1258"/>
      <c r="AE1" s="1258"/>
    </row>
    <row r="2" spans="1:33" ht="21.75" customHeight="1">
      <c r="A2" s="1259" t="s">
        <v>399</v>
      </c>
      <c r="B2" s="1259"/>
      <c r="C2" s="1259"/>
      <c r="D2" s="1259"/>
      <c r="E2" s="1259"/>
      <c r="F2" s="1259"/>
      <c r="G2" s="1259"/>
      <c r="H2" s="1259"/>
      <c r="I2" s="1259"/>
      <c r="J2" s="1259"/>
      <c r="K2" s="1259"/>
      <c r="L2" s="1259"/>
      <c r="M2" s="1259"/>
      <c r="N2" s="1259"/>
      <c r="O2" s="1259"/>
      <c r="P2" s="1259"/>
      <c r="Q2" s="1259"/>
      <c r="R2" s="1259"/>
      <c r="S2" s="1259"/>
      <c r="T2" s="1259"/>
      <c r="U2" s="1259"/>
      <c r="V2" s="1259"/>
      <c r="W2" s="1259"/>
      <c r="X2" s="1259"/>
      <c r="Y2" s="1259"/>
      <c r="Z2" s="1259"/>
      <c r="AA2" s="1259"/>
      <c r="AB2" s="1259"/>
      <c r="AC2" s="1259"/>
      <c r="AD2" s="1259"/>
      <c r="AE2" s="1259"/>
    </row>
    <row r="3" spans="1:33" ht="14.25" customHeight="1" thickBot="1">
      <c r="A3" s="421"/>
      <c r="B3" s="1260" t="s">
        <v>400</v>
      </c>
      <c r="C3" s="1260"/>
      <c r="D3" s="1260"/>
      <c r="E3" s="422"/>
      <c r="F3" s="1261"/>
      <c r="G3" s="1261"/>
      <c r="H3" s="1262" t="s">
        <v>401</v>
      </c>
      <c r="I3" s="1262"/>
      <c r="J3" s="1262"/>
      <c r="K3" s="423"/>
      <c r="L3" s="424"/>
      <c r="M3" s="424"/>
      <c r="N3" s="425"/>
      <c r="O3" s="425"/>
      <c r="P3" s="425"/>
      <c r="R3" s="1263" t="s">
        <v>402</v>
      </c>
      <c r="S3" s="1263"/>
      <c r="T3" s="1263"/>
      <c r="U3" s="1263"/>
      <c r="V3" s="1263"/>
      <c r="W3" s="1263"/>
      <c r="X3" s="1263"/>
      <c r="Y3" s="1263"/>
      <c r="Z3" s="1263"/>
      <c r="AA3" s="1263"/>
      <c r="AB3" s="1263"/>
      <c r="AC3" s="1263"/>
      <c r="AD3" s="1263"/>
      <c r="AE3" s="1263"/>
      <c r="AF3" s="426"/>
      <c r="AG3" s="419"/>
    </row>
    <row r="4" spans="1:33" s="431" customFormat="1" ht="14.25" customHeight="1">
      <c r="A4" s="427" t="s">
        <v>403</v>
      </c>
      <c r="B4" s="1255" t="s">
        <v>404</v>
      </c>
      <c r="C4" s="1257"/>
      <c r="D4" s="1255" t="s">
        <v>405</v>
      </c>
      <c r="E4" s="1257"/>
      <c r="F4" s="1255" t="s">
        <v>406</v>
      </c>
      <c r="G4" s="1257"/>
      <c r="H4" s="1255" t="s">
        <v>407</v>
      </c>
      <c r="I4" s="1257"/>
      <c r="J4" s="1255" t="s">
        <v>408</v>
      </c>
      <c r="K4" s="1257"/>
      <c r="L4" s="1255" t="s">
        <v>409</v>
      </c>
      <c r="M4" s="1257"/>
      <c r="N4" s="1255" t="s">
        <v>410</v>
      </c>
      <c r="O4" s="1256"/>
      <c r="P4" s="428"/>
      <c r="Q4" s="429" t="s">
        <v>403</v>
      </c>
      <c r="R4" s="1255" t="s">
        <v>404</v>
      </c>
      <c r="S4" s="1257"/>
      <c r="T4" s="1255" t="s">
        <v>405</v>
      </c>
      <c r="U4" s="1257"/>
      <c r="V4" s="1255" t="s">
        <v>406</v>
      </c>
      <c r="W4" s="1257"/>
      <c r="X4" s="1255" t="s">
        <v>407</v>
      </c>
      <c r="Y4" s="1257"/>
      <c r="Z4" s="1255" t="s">
        <v>408</v>
      </c>
      <c r="AA4" s="1257"/>
      <c r="AB4" s="1255" t="s">
        <v>409</v>
      </c>
      <c r="AC4" s="1257"/>
      <c r="AD4" s="1255" t="s">
        <v>410</v>
      </c>
      <c r="AE4" s="1256"/>
      <c r="AF4" s="430"/>
      <c r="AG4" s="430"/>
    </row>
    <row r="5" spans="1:33" s="431" customFormat="1" ht="14.25" customHeight="1" thickBot="1">
      <c r="A5" s="432"/>
      <c r="B5" s="1264" t="s">
        <v>404</v>
      </c>
      <c r="C5" s="1265"/>
      <c r="D5" s="1264" t="s">
        <v>411</v>
      </c>
      <c r="E5" s="1265"/>
      <c r="F5" s="1264" t="s">
        <v>412</v>
      </c>
      <c r="G5" s="1265"/>
      <c r="H5" s="1264" t="s">
        <v>413</v>
      </c>
      <c r="I5" s="1265"/>
      <c r="J5" s="1264" t="s">
        <v>414</v>
      </c>
      <c r="K5" s="1265"/>
      <c r="L5" s="1264" t="s">
        <v>415</v>
      </c>
      <c r="M5" s="1265"/>
      <c r="N5" s="1264" t="s">
        <v>416</v>
      </c>
      <c r="O5" s="1266"/>
      <c r="P5" s="428"/>
      <c r="Q5" s="433"/>
      <c r="R5" s="1264" t="s">
        <v>404</v>
      </c>
      <c r="S5" s="1265"/>
      <c r="T5" s="1264" t="s">
        <v>411</v>
      </c>
      <c r="U5" s="1265"/>
      <c r="V5" s="1264" t="s">
        <v>412</v>
      </c>
      <c r="W5" s="1265"/>
      <c r="X5" s="1264" t="s">
        <v>413</v>
      </c>
      <c r="Y5" s="1265"/>
      <c r="Z5" s="1264" t="s">
        <v>414</v>
      </c>
      <c r="AA5" s="1265"/>
      <c r="AB5" s="1264" t="s">
        <v>415</v>
      </c>
      <c r="AC5" s="1265"/>
      <c r="AD5" s="1264" t="s">
        <v>416</v>
      </c>
      <c r="AE5" s="1266"/>
      <c r="AF5" s="430"/>
      <c r="AG5" s="430"/>
    </row>
    <row r="6" spans="1:33" s="431" customFormat="1" ht="14.25" customHeight="1">
      <c r="A6" s="434"/>
      <c r="B6" s="1278">
        <v>1</v>
      </c>
      <c r="C6" s="1279"/>
      <c r="D6" s="1280">
        <v>2</v>
      </c>
      <c r="E6" s="1281"/>
      <c r="F6" s="1272">
        <v>3</v>
      </c>
      <c r="G6" s="1273"/>
      <c r="H6" s="1272">
        <v>4</v>
      </c>
      <c r="I6" s="1273"/>
      <c r="J6" s="1272">
        <v>5</v>
      </c>
      <c r="K6" s="1273"/>
      <c r="L6" s="1272">
        <v>6</v>
      </c>
      <c r="M6" s="1273"/>
      <c r="N6" s="1269">
        <v>7</v>
      </c>
      <c r="O6" s="1270"/>
      <c r="P6" s="435"/>
      <c r="Q6" s="436"/>
      <c r="R6" s="1274">
        <v>1</v>
      </c>
      <c r="S6" s="1275"/>
      <c r="T6" s="1272">
        <v>2</v>
      </c>
      <c r="U6" s="1273"/>
      <c r="V6" s="1272">
        <v>3</v>
      </c>
      <c r="W6" s="1273"/>
      <c r="X6" s="1272">
        <v>4</v>
      </c>
      <c r="Y6" s="1273"/>
      <c r="Z6" s="1272">
        <v>5</v>
      </c>
      <c r="AA6" s="1273"/>
      <c r="AB6" s="1272">
        <v>6</v>
      </c>
      <c r="AC6" s="1273"/>
      <c r="AD6" s="1269">
        <v>7</v>
      </c>
      <c r="AE6" s="1270"/>
      <c r="AG6" s="430"/>
    </row>
    <row r="7" spans="1:33" s="431" customFormat="1" ht="14.25" customHeight="1">
      <c r="A7" s="437"/>
      <c r="B7" s="1269">
        <v>8</v>
      </c>
      <c r="C7" s="1271"/>
      <c r="D7" s="1267">
        <v>9</v>
      </c>
      <c r="E7" s="1268"/>
      <c r="F7" s="1267">
        <v>10</v>
      </c>
      <c r="G7" s="1268"/>
      <c r="H7" s="1267">
        <v>11</v>
      </c>
      <c r="I7" s="1268"/>
      <c r="J7" s="1267">
        <v>12</v>
      </c>
      <c r="K7" s="1268"/>
      <c r="L7" s="1267">
        <v>13</v>
      </c>
      <c r="M7" s="1268"/>
      <c r="N7" s="1269">
        <v>14</v>
      </c>
      <c r="O7" s="1270"/>
      <c r="P7" s="435"/>
      <c r="Q7" s="438"/>
      <c r="R7" s="1269">
        <v>8</v>
      </c>
      <c r="S7" s="1271"/>
      <c r="T7" s="1267">
        <v>9</v>
      </c>
      <c r="U7" s="1268"/>
      <c r="V7" s="1267">
        <v>10</v>
      </c>
      <c r="W7" s="1268"/>
      <c r="X7" s="1267">
        <v>11</v>
      </c>
      <c r="Y7" s="1268"/>
      <c r="Z7" s="1267">
        <v>12</v>
      </c>
      <c r="AA7" s="1268"/>
      <c r="AB7" s="1267">
        <v>13</v>
      </c>
      <c r="AC7" s="1268"/>
      <c r="AD7" s="1269">
        <v>14</v>
      </c>
      <c r="AE7" s="1270"/>
      <c r="AG7" s="430"/>
    </row>
    <row r="8" spans="1:33" s="431" customFormat="1" ht="14.25" customHeight="1">
      <c r="A8" s="437">
        <v>1</v>
      </c>
      <c r="B8" s="1269">
        <v>15</v>
      </c>
      <c r="C8" s="1271"/>
      <c r="D8" s="1267">
        <v>16</v>
      </c>
      <c r="E8" s="1268"/>
      <c r="F8" s="1267">
        <v>17</v>
      </c>
      <c r="G8" s="1268"/>
      <c r="H8" s="1267">
        <v>18</v>
      </c>
      <c r="I8" s="1268"/>
      <c r="J8" s="1267">
        <v>19</v>
      </c>
      <c r="K8" s="1268"/>
      <c r="L8" s="1267">
        <v>20</v>
      </c>
      <c r="M8" s="1268"/>
      <c r="N8" s="1269">
        <v>21</v>
      </c>
      <c r="O8" s="1270"/>
      <c r="P8" s="435"/>
      <c r="Q8" s="439">
        <v>7</v>
      </c>
      <c r="R8" s="1269">
        <v>15</v>
      </c>
      <c r="S8" s="1271"/>
      <c r="T8" s="1267">
        <v>16</v>
      </c>
      <c r="U8" s="1268"/>
      <c r="V8" s="1267">
        <v>17</v>
      </c>
      <c r="W8" s="1268"/>
      <c r="X8" s="1267">
        <v>18</v>
      </c>
      <c r="Y8" s="1268"/>
      <c r="Z8" s="1267">
        <v>19</v>
      </c>
      <c r="AA8" s="1268"/>
      <c r="AB8" s="1276">
        <v>20</v>
      </c>
      <c r="AC8" s="1277"/>
      <c r="AD8" s="1269">
        <v>21</v>
      </c>
      <c r="AE8" s="1270"/>
      <c r="AG8" s="430"/>
    </row>
    <row r="9" spans="1:33" s="431" customFormat="1" ht="14.25" customHeight="1">
      <c r="A9" s="437" t="s">
        <v>417</v>
      </c>
      <c r="B9" s="1282">
        <v>22</v>
      </c>
      <c r="C9" s="1283"/>
      <c r="D9" s="1282">
        <v>23</v>
      </c>
      <c r="E9" s="1283"/>
      <c r="F9" s="1282">
        <v>24</v>
      </c>
      <c r="G9" s="1283"/>
      <c r="H9" s="1269">
        <v>25</v>
      </c>
      <c r="I9" s="1271"/>
      <c r="J9" s="1269">
        <v>26</v>
      </c>
      <c r="K9" s="1271"/>
      <c r="L9" s="1269">
        <v>27</v>
      </c>
      <c r="M9" s="1271"/>
      <c r="N9" s="1269">
        <v>28</v>
      </c>
      <c r="O9" s="1270"/>
      <c r="P9" s="435"/>
      <c r="Q9" s="438" t="s">
        <v>822</v>
      </c>
      <c r="R9" s="1269">
        <v>22</v>
      </c>
      <c r="S9" s="1271"/>
      <c r="T9" s="1267">
        <v>23</v>
      </c>
      <c r="U9" s="1268"/>
      <c r="V9" s="1267">
        <v>24</v>
      </c>
      <c r="W9" s="1268"/>
      <c r="X9" s="1267">
        <v>25</v>
      </c>
      <c r="Y9" s="1268"/>
      <c r="Z9" s="1267">
        <v>26</v>
      </c>
      <c r="AA9" s="1268"/>
      <c r="AB9" s="1267">
        <v>27</v>
      </c>
      <c r="AC9" s="1268"/>
      <c r="AD9" s="1269">
        <v>28</v>
      </c>
      <c r="AE9" s="1270"/>
      <c r="AG9" s="430"/>
    </row>
    <row r="10" spans="1:33" s="431" customFormat="1" ht="14.25" customHeight="1">
      <c r="A10" s="440">
        <v>17</v>
      </c>
      <c r="B10" s="1269">
        <v>29</v>
      </c>
      <c r="C10" s="1271"/>
      <c r="D10" s="1267">
        <v>30</v>
      </c>
      <c r="E10" s="1268"/>
      <c r="F10" s="1267">
        <v>31</v>
      </c>
      <c r="G10" s="1268"/>
      <c r="H10" s="1267"/>
      <c r="I10" s="1268"/>
      <c r="J10" s="1267"/>
      <c r="K10" s="1268"/>
      <c r="L10" s="1267"/>
      <c r="M10" s="1268"/>
      <c r="N10" s="1276"/>
      <c r="O10" s="1287"/>
      <c r="P10" s="435"/>
      <c r="Q10" s="441">
        <v>22</v>
      </c>
      <c r="R10" s="1269">
        <v>29</v>
      </c>
      <c r="S10" s="1271"/>
      <c r="T10" s="1267">
        <v>30</v>
      </c>
      <c r="U10" s="1268"/>
      <c r="V10" s="1267">
        <v>31</v>
      </c>
      <c r="W10" s="1268"/>
      <c r="X10" s="1267"/>
      <c r="Y10" s="1268"/>
      <c r="Z10" s="1267"/>
      <c r="AA10" s="1268"/>
      <c r="AB10" s="1267"/>
      <c r="AC10" s="1268"/>
      <c r="AD10" s="1276"/>
      <c r="AE10" s="1287"/>
      <c r="AG10" s="430"/>
    </row>
    <row r="11" spans="1:33" s="431" customFormat="1" ht="14.25" customHeight="1" thickBot="1">
      <c r="A11" s="437"/>
      <c r="B11" s="1284"/>
      <c r="C11" s="1285"/>
      <c r="D11" s="1284"/>
      <c r="E11" s="1285"/>
      <c r="F11" s="1284"/>
      <c r="G11" s="1285"/>
      <c r="H11" s="1284"/>
      <c r="I11" s="1285"/>
      <c r="J11" s="1284"/>
      <c r="K11" s="1285"/>
      <c r="L11" s="1284"/>
      <c r="M11" s="1285"/>
      <c r="N11" s="1284"/>
      <c r="O11" s="1286"/>
      <c r="P11" s="435"/>
      <c r="Q11" s="442"/>
      <c r="R11" s="1267"/>
      <c r="S11" s="1268"/>
      <c r="T11" s="1267"/>
      <c r="U11" s="1268"/>
      <c r="V11" s="1267"/>
      <c r="W11" s="1268"/>
      <c r="X11" s="1267"/>
      <c r="Y11" s="1268"/>
      <c r="Z11" s="1267"/>
      <c r="AA11" s="1268"/>
      <c r="AB11" s="1267"/>
      <c r="AC11" s="1268"/>
      <c r="AD11" s="1284"/>
      <c r="AE11" s="1286"/>
      <c r="AG11" s="430"/>
    </row>
    <row r="12" spans="1:33" s="431" customFormat="1" ht="14.25" customHeight="1">
      <c r="A12" s="443"/>
      <c r="B12" s="1272"/>
      <c r="C12" s="1273"/>
      <c r="D12" s="1272"/>
      <c r="E12" s="1273"/>
      <c r="F12" s="1272"/>
      <c r="G12" s="1273"/>
      <c r="H12" s="1272">
        <v>1</v>
      </c>
      <c r="I12" s="1273"/>
      <c r="J12" s="1272">
        <v>2</v>
      </c>
      <c r="K12" s="1273"/>
      <c r="L12" s="1272">
        <v>3</v>
      </c>
      <c r="M12" s="1273"/>
      <c r="N12" s="1274">
        <v>4</v>
      </c>
      <c r="O12" s="1288"/>
      <c r="P12" s="435"/>
      <c r="Q12" s="444"/>
      <c r="R12" s="1272"/>
      <c r="S12" s="1273"/>
      <c r="T12" s="1272"/>
      <c r="U12" s="1273"/>
      <c r="V12" s="1272"/>
      <c r="W12" s="1273"/>
      <c r="X12" s="1272">
        <v>1</v>
      </c>
      <c r="Y12" s="1273"/>
      <c r="Z12" s="1272">
        <v>2</v>
      </c>
      <c r="AA12" s="1273"/>
      <c r="AB12" s="1272">
        <v>3</v>
      </c>
      <c r="AC12" s="1273"/>
      <c r="AD12" s="1274">
        <v>4</v>
      </c>
      <c r="AE12" s="1288"/>
      <c r="AG12" s="430"/>
    </row>
    <row r="13" spans="1:33" s="431" customFormat="1" ht="14.25" customHeight="1">
      <c r="A13" s="437"/>
      <c r="B13" s="1269">
        <v>5</v>
      </c>
      <c r="C13" s="1271"/>
      <c r="D13" s="1276">
        <v>6</v>
      </c>
      <c r="E13" s="1277"/>
      <c r="F13" s="1267">
        <v>7</v>
      </c>
      <c r="G13" s="1268"/>
      <c r="H13" s="1267">
        <v>8</v>
      </c>
      <c r="I13" s="1268"/>
      <c r="J13" s="1267">
        <v>9</v>
      </c>
      <c r="K13" s="1268"/>
      <c r="L13" s="1267">
        <v>10</v>
      </c>
      <c r="M13" s="1268"/>
      <c r="N13" s="1269">
        <v>11</v>
      </c>
      <c r="O13" s="1270"/>
      <c r="P13" s="435"/>
      <c r="Q13" s="445"/>
      <c r="R13" s="1269">
        <v>5</v>
      </c>
      <c r="S13" s="1271"/>
      <c r="T13" s="1267">
        <v>6</v>
      </c>
      <c r="U13" s="1268"/>
      <c r="V13" s="1267">
        <v>7</v>
      </c>
      <c r="W13" s="1268"/>
      <c r="X13" s="1267">
        <v>8</v>
      </c>
      <c r="Y13" s="1268"/>
      <c r="Z13" s="1267">
        <v>9</v>
      </c>
      <c r="AA13" s="1268"/>
      <c r="AB13" s="1267">
        <v>10</v>
      </c>
      <c r="AC13" s="1268"/>
      <c r="AD13" s="1269">
        <v>11</v>
      </c>
      <c r="AE13" s="1270"/>
      <c r="AG13" s="430"/>
    </row>
    <row r="14" spans="1:33" s="431" customFormat="1" ht="14.25" customHeight="1">
      <c r="A14" s="446">
        <v>2</v>
      </c>
      <c r="B14" s="1269">
        <v>12</v>
      </c>
      <c r="C14" s="1271"/>
      <c r="D14" s="1267">
        <v>13</v>
      </c>
      <c r="E14" s="1268"/>
      <c r="F14" s="1267">
        <v>14</v>
      </c>
      <c r="G14" s="1268"/>
      <c r="H14" s="1267">
        <v>15</v>
      </c>
      <c r="I14" s="1268"/>
      <c r="J14" s="1267">
        <v>16</v>
      </c>
      <c r="K14" s="1268"/>
      <c r="L14" s="1267">
        <v>17</v>
      </c>
      <c r="M14" s="1268"/>
      <c r="N14" s="1269">
        <v>18</v>
      </c>
      <c r="O14" s="1270"/>
      <c r="P14" s="435"/>
      <c r="Q14" s="447">
        <v>8</v>
      </c>
      <c r="R14" s="1269">
        <v>12</v>
      </c>
      <c r="S14" s="1271"/>
      <c r="T14" s="1269">
        <v>13</v>
      </c>
      <c r="U14" s="1271"/>
      <c r="V14" s="1269">
        <v>14</v>
      </c>
      <c r="W14" s="1271"/>
      <c r="X14" s="1267">
        <v>15</v>
      </c>
      <c r="Y14" s="1268"/>
      <c r="Z14" s="1267">
        <v>16</v>
      </c>
      <c r="AA14" s="1268"/>
      <c r="AB14" s="1267">
        <v>17</v>
      </c>
      <c r="AC14" s="1268"/>
      <c r="AD14" s="1267">
        <v>18</v>
      </c>
      <c r="AE14" s="1289"/>
      <c r="AG14" s="430"/>
    </row>
    <row r="15" spans="1:33" s="431" customFormat="1" ht="14.25" customHeight="1">
      <c r="A15" s="446" t="s">
        <v>822</v>
      </c>
      <c r="B15" s="1269">
        <v>19</v>
      </c>
      <c r="C15" s="1271"/>
      <c r="D15" s="1267">
        <v>20</v>
      </c>
      <c r="E15" s="1268"/>
      <c r="F15" s="1267">
        <v>21</v>
      </c>
      <c r="G15" s="1268"/>
      <c r="H15" s="1267">
        <v>22</v>
      </c>
      <c r="I15" s="1268"/>
      <c r="J15" s="1267">
        <v>23</v>
      </c>
      <c r="K15" s="1268"/>
      <c r="L15" s="1267">
        <v>24</v>
      </c>
      <c r="M15" s="1268"/>
      <c r="N15" s="1269">
        <v>25</v>
      </c>
      <c r="O15" s="1270"/>
      <c r="P15" s="435"/>
      <c r="Q15" s="445" t="s">
        <v>822</v>
      </c>
      <c r="R15" s="1269">
        <v>19</v>
      </c>
      <c r="S15" s="1271"/>
      <c r="T15" s="1267">
        <v>20</v>
      </c>
      <c r="U15" s="1268"/>
      <c r="V15" s="1267">
        <v>21</v>
      </c>
      <c r="W15" s="1268"/>
      <c r="X15" s="1267">
        <v>22</v>
      </c>
      <c r="Y15" s="1268"/>
      <c r="Z15" s="1267">
        <v>23</v>
      </c>
      <c r="AA15" s="1268"/>
      <c r="AB15" s="1267">
        <v>24</v>
      </c>
      <c r="AC15" s="1268"/>
      <c r="AD15" s="1269">
        <v>25</v>
      </c>
      <c r="AE15" s="1270"/>
      <c r="AG15" s="430"/>
    </row>
    <row r="16" spans="1:33" s="431" customFormat="1" ht="14.25" customHeight="1">
      <c r="A16" s="448">
        <v>21</v>
      </c>
      <c r="B16" s="1269">
        <v>26</v>
      </c>
      <c r="C16" s="1271"/>
      <c r="D16" s="1267">
        <v>27</v>
      </c>
      <c r="E16" s="1268"/>
      <c r="F16" s="1267">
        <v>28</v>
      </c>
      <c r="G16" s="1268"/>
      <c r="H16" s="1276">
        <v>29</v>
      </c>
      <c r="I16" s="1277"/>
      <c r="J16" s="1276"/>
      <c r="K16" s="1277"/>
      <c r="L16" s="1267"/>
      <c r="M16" s="1268"/>
      <c r="N16" s="1267"/>
      <c r="O16" s="1289"/>
      <c r="P16" s="435"/>
      <c r="Q16" s="449">
        <v>22</v>
      </c>
      <c r="R16" s="1269">
        <v>26</v>
      </c>
      <c r="S16" s="1271"/>
      <c r="T16" s="1267">
        <v>27</v>
      </c>
      <c r="U16" s="1268"/>
      <c r="V16" s="1267">
        <v>28</v>
      </c>
      <c r="W16" s="1268"/>
      <c r="X16" s="1276">
        <v>29</v>
      </c>
      <c r="Y16" s="1277"/>
      <c r="Z16" s="1276">
        <v>30</v>
      </c>
      <c r="AA16" s="1277"/>
      <c r="AB16" s="1267">
        <v>31</v>
      </c>
      <c r="AC16" s="1268"/>
      <c r="AD16" s="1267"/>
      <c r="AE16" s="1289"/>
      <c r="AG16" s="430"/>
    </row>
    <row r="17" spans="1:33" s="431" customFormat="1" ht="14.25" customHeight="1" thickBot="1">
      <c r="A17" s="446"/>
      <c r="B17" s="1284"/>
      <c r="C17" s="1285"/>
      <c r="D17" s="1284"/>
      <c r="E17" s="1285"/>
      <c r="F17" s="1284"/>
      <c r="G17" s="1285"/>
      <c r="H17" s="1284"/>
      <c r="I17" s="1285"/>
      <c r="J17" s="1284"/>
      <c r="K17" s="1285"/>
      <c r="L17" s="1284"/>
      <c r="M17" s="1285"/>
      <c r="N17" s="1284"/>
      <c r="O17" s="1286"/>
      <c r="P17" s="450"/>
      <c r="Q17" s="451"/>
      <c r="R17" s="1284"/>
      <c r="S17" s="1285"/>
      <c r="T17" s="1284"/>
      <c r="U17" s="1285"/>
      <c r="V17" s="1284"/>
      <c r="W17" s="1285"/>
      <c r="X17" s="1284"/>
      <c r="Y17" s="1285"/>
      <c r="Z17" s="1284"/>
      <c r="AA17" s="1285"/>
      <c r="AB17" s="1284"/>
      <c r="AC17" s="1285"/>
      <c r="AD17" s="1284"/>
      <c r="AE17" s="1286"/>
      <c r="AG17" s="430"/>
    </row>
    <row r="18" spans="1:33" s="431" customFormat="1" ht="14.25" customHeight="1">
      <c r="A18" s="443"/>
      <c r="B18" s="1272"/>
      <c r="C18" s="1273"/>
      <c r="D18" s="1272"/>
      <c r="E18" s="1273"/>
      <c r="F18" s="1272"/>
      <c r="G18" s="1273"/>
      <c r="H18" s="1272"/>
      <c r="I18" s="1273"/>
      <c r="J18" s="1272">
        <v>1</v>
      </c>
      <c r="K18" s="1273"/>
      <c r="L18" s="1272">
        <v>2</v>
      </c>
      <c r="M18" s="1273"/>
      <c r="N18" s="1274">
        <v>3</v>
      </c>
      <c r="O18" s="1288"/>
      <c r="P18" s="435"/>
      <c r="Q18" s="438"/>
      <c r="R18" s="1272"/>
      <c r="S18" s="1273"/>
      <c r="T18" s="1272"/>
      <c r="U18" s="1273"/>
      <c r="V18" s="1272"/>
      <c r="W18" s="1273"/>
      <c r="X18" s="1272"/>
      <c r="Y18" s="1273"/>
      <c r="Z18" s="1272"/>
      <c r="AA18" s="1273"/>
      <c r="AB18" s="1272"/>
      <c r="AC18" s="1273"/>
      <c r="AD18" s="1274">
        <v>1</v>
      </c>
      <c r="AE18" s="1288"/>
      <c r="AG18" s="430"/>
    </row>
    <row r="19" spans="1:33" s="431" customFormat="1" ht="14.25" customHeight="1">
      <c r="A19" s="446"/>
      <c r="B19" s="1269">
        <v>4</v>
      </c>
      <c r="C19" s="1271"/>
      <c r="D19" s="1267">
        <v>5</v>
      </c>
      <c r="E19" s="1268"/>
      <c r="F19" s="1267">
        <v>6</v>
      </c>
      <c r="G19" s="1268"/>
      <c r="H19" s="1267">
        <v>7</v>
      </c>
      <c r="I19" s="1268"/>
      <c r="J19" s="1267">
        <v>8</v>
      </c>
      <c r="K19" s="1268"/>
      <c r="L19" s="1267">
        <v>9</v>
      </c>
      <c r="M19" s="1268"/>
      <c r="N19" s="1269">
        <v>10</v>
      </c>
      <c r="O19" s="1270"/>
      <c r="P19" s="435"/>
      <c r="Q19" s="438"/>
      <c r="R19" s="1269">
        <v>2</v>
      </c>
      <c r="S19" s="1271"/>
      <c r="T19" s="1267">
        <v>3</v>
      </c>
      <c r="U19" s="1268"/>
      <c r="V19" s="1267">
        <v>4</v>
      </c>
      <c r="W19" s="1268"/>
      <c r="X19" s="1267">
        <v>5</v>
      </c>
      <c r="Y19" s="1268"/>
      <c r="Z19" s="1267">
        <v>6</v>
      </c>
      <c r="AA19" s="1268"/>
      <c r="AB19" s="1267">
        <v>7</v>
      </c>
      <c r="AC19" s="1268"/>
      <c r="AD19" s="1269">
        <v>8</v>
      </c>
      <c r="AE19" s="1270"/>
      <c r="AG19" s="430"/>
    </row>
    <row r="20" spans="1:33" s="431" customFormat="1" ht="14.25" customHeight="1">
      <c r="A20" s="446">
        <v>3</v>
      </c>
      <c r="B20" s="1269">
        <v>11</v>
      </c>
      <c r="C20" s="1271"/>
      <c r="D20" s="1267">
        <v>12</v>
      </c>
      <c r="E20" s="1268"/>
      <c r="F20" s="1267">
        <v>13</v>
      </c>
      <c r="G20" s="1268"/>
      <c r="H20" s="1267">
        <v>14</v>
      </c>
      <c r="I20" s="1268"/>
      <c r="J20" s="1267">
        <v>15</v>
      </c>
      <c r="K20" s="1268"/>
      <c r="L20" s="1267">
        <v>16</v>
      </c>
      <c r="M20" s="1268"/>
      <c r="N20" s="1269">
        <v>17</v>
      </c>
      <c r="O20" s="1270"/>
      <c r="P20" s="435"/>
      <c r="Q20" s="439">
        <v>9</v>
      </c>
      <c r="R20" s="1269">
        <v>9</v>
      </c>
      <c r="S20" s="1271"/>
      <c r="T20" s="1267">
        <v>10</v>
      </c>
      <c r="U20" s="1268"/>
      <c r="V20" s="1267">
        <v>11</v>
      </c>
      <c r="W20" s="1268"/>
      <c r="X20" s="1267">
        <v>12</v>
      </c>
      <c r="Y20" s="1268"/>
      <c r="Z20" s="1267">
        <v>13</v>
      </c>
      <c r="AA20" s="1268"/>
      <c r="AB20" s="1267">
        <v>14</v>
      </c>
      <c r="AC20" s="1268"/>
      <c r="AD20" s="1290">
        <v>15</v>
      </c>
      <c r="AE20" s="1270"/>
      <c r="AG20" s="430"/>
    </row>
    <row r="21" spans="1:33" s="431" customFormat="1" ht="14.25" customHeight="1">
      <c r="A21" s="446" t="s">
        <v>822</v>
      </c>
      <c r="B21" s="1269">
        <v>18</v>
      </c>
      <c r="C21" s="1271"/>
      <c r="D21" s="1267">
        <v>19</v>
      </c>
      <c r="E21" s="1268"/>
      <c r="F21" s="1267">
        <v>20</v>
      </c>
      <c r="G21" s="1268"/>
      <c r="H21" s="1267">
        <v>21</v>
      </c>
      <c r="I21" s="1268"/>
      <c r="J21" s="1267">
        <v>22</v>
      </c>
      <c r="K21" s="1268"/>
      <c r="L21" s="1267">
        <v>23</v>
      </c>
      <c r="M21" s="1268"/>
      <c r="N21" s="1269">
        <v>24</v>
      </c>
      <c r="O21" s="1270"/>
      <c r="P21" s="435"/>
      <c r="Q21" s="452" t="s">
        <v>822</v>
      </c>
      <c r="R21" s="1269">
        <v>16</v>
      </c>
      <c r="S21" s="1271"/>
      <c r="T21" s="1267">
        <v>17</v>
      </c>
      <c r="U21" s="1268"/>
      <c r="V21" s="1267">
        <v>18</v>
      </c>
      <c r="W21" s="1268"/>
      <c r="X21" s="1267">
        <v>19</v>
      </c>
      <c r="Y21" s="1268"/>
      <c r="Z21" s="1267">
        <v>20</v>
      </c>
      <c r="AA21" s="1268"/>
      <c r="AB21" s="1267">
        <v>21</v>
      </c>
      <c r="AC21" s="1268"/>
      <c r="AD21" s="1269">
        <v>22</v>
      </c>
      <c r="AE21" s="1270"/>
      <c r="AG21" s="430"/>
    </row>
    <row r="22" spans="1:33" s="431" customFormat="1" ht="14.25" customHeight="1">
      <c r="A22" s="448">
        <v>22</v>
      </c>
      <c r="B22" s="1269">
        <v>25</v>
      </c>
      <c r="C22" s="1271"/>
      <c r="D22" s="1267">
        <v>26</v>
      </c>
      <c r="E22" s="1268"/>
      <c r="F22" s="1267">
        <v>27</v>
      </c>
      <c r="G22" s="1268"/>
      <c r="H22" s="1267">
        <v>28</v>
      </c>
      <c r="I22" s="1268"/>
      <c r="J22" s="1267">
        <v>29</v>
      </c>
      <c r="K22" s="1268"/>
      <c r="L22" s="1267">
        <v>30</v>
      </c>
      <c r="M22" s="1268"/>
      <c r="N22" s="1269">
        <v>31</v>
      </c>
      <c r="O22" s="1270"/>
      <c r="P22" s="435"/>
      <c r="Q22" s="441">
        <v>20</v>
      </c>
      <c r="R22" s="1269">
        <v>23</v>
      </c>
      <c r="S22" s="1271"/>
      <c r="T22" s="1267">
        <v>24</v>
      </c>
      <c r="U22" s="1268"/>
      <c r="V22" s="1267">
        <v>25</v>
      </c>
      <c r="W22" s="1268"/>
      <c r="X22" s="1267">
        <v>26</v>
      </c>
      <c r="Y22" s="1268"/>
      <c r="Z22" s="1267">
        <v>27</v>
      </c>
      <c r="AA22" s="1268"/>
      <c r="AB22" s="1267">
        <v>28</v>
      </c>
      <c r="AC22" s="1268"/>
      <c r="AD22" s="1269">
        <v>29</v>
      </c>
      <c r="AE22" s="1270"/>
      <c r="AG22" s="430"/>
    </row>
    <row r="23" spans="1:33" s="431" customFormat="1" ht="14.25" customHeight="1" thickBot="1">
      <c r="A23" s="453"/>
      <c r="B23" s="1284"/>
      <c r="C23" s="1285"/>
      <c r="D23" s="1284"/>
      <c r="E23" s="1285"/>
      <c r="F23" s="1284"/>
      <c r="G23" s="1285"/>
      <c r="H23" s="1284"/>
      <c r="I23" s="1285"/>
      <c r="J23" s="1284"/>
      <c r="K23" s="1285"/>
      <c r="L23" s="1284"/>
      <c r="M23" s="1285"/>
      <c r="N23" s="1284"/>
      <c r="O23" s="1286"/>
      <c r="P23" s="450"/>
      <c r="Q23" s="442"/>
      <c r="R23" s="1291">
        <v>30</v>
      </c>
      <c r="S23" s="1292"/>
      <c r="T23" s="1284"/>
      <c r="U23" s="1285"/>
      <c r="V23" s="1284"/>
      <c r="W23" s="1285"/>
      <c r="X23" s="1284"/>
      <c r="Y23" s="1285"/>
      <c r="Z23" s="1284"/>
      <c r="AA23" s="1285"/>
      <c r="AB23" s="1284"/>
      <c r="AC23" s="1285"/>
      <c r="AD23" s="1284"/>
      <c r="AE23" s="1286"/>
      <c r="AG23" s="430"/>
    </row>
    <row r="24" spans="1:33" s="431" customFormat="1" ht="14.25" customHeight="1">
      <c r="A24" s="443"/>
      <c r="B24" s="1272">
        <v>1</v>
      </c>
      <c r="C24" s="1273"/>
      <c r="D24" s="1280">
        <v>2</v>
      </c>
      <c r="E24" s="1281"/>
      <c r="F24" s="1272">
        <v>3</v>
      </c>
      <c r="G24" s="1273"/>
      <c r="H24" s="1278">
        <v>4</v>
      </c>
      <c r="I24" s="1279"/>
      <c r="J24" s="1272">
        <v>5</v>
      </c>
      <c r="K24" s="1273"/>
      <c r="L24" s="1272">
        <v>6</v>
      </c>
      <c r="M24" s="1273"/>
      <c r="N24" s="1269">
        <v>7</v>
      </c>
      <c r="O24" s="1270"/>
      <c r="P24" s="435"/>
      <c r="Q24" s="436"/>
      <c r="R24" s="1280"/>
      <c r="S24" s="1281"/>
      <c r="T24" s="1278">
        <v>1</v>
      </c>
      <c r="U24" s="1279"/>
      <c r="V24" s="1278">
        <v>2</v>
      </c>
      <c r="W24" s="1279"/>
      <c r="X24" s="1278">
        <v>3</v>
      </c>
      <c r="Y24" s="1279"/>
      <c r="Z24" s="1280">
        <v>4</v>
      </c>
      <c r="AA24" s="1281"/>
      <c r="AB24" s="1280">
        <v>5</v>
      </c>
      <c r="AC24" s="1281"/>
      <c r="AD24" s="1280">
        <v>6</v>
      </c>
      <c r="AE24" s="1293"/>
      <c r="AG24" s="430"/>
    </row>
    <row r="25" spans="1:33" s="431" customFormat="1" ht="14.25" customHeight="1">
      <c r="A25" s="446"/>
      <c r="B25" s="1269">
        <v>8</v>
      </c>
      <c r="C25" s="1271"/>
      <c r="D25" s="1267">
        <v>9</v>
      </c>
      <c r="E25" s="1268"/>
      <c r="F25" s="1267">
        <v>10</v>
      </c>
      <c r="G25" s="1268"/>
      <c r="H25" s="1267">
        <v>11</v>
      </c>
      <c r="I25" s="1268"/>
      <c r="J25" s="1267">
        <v>12</v>
      </c>
      <c r="K25" s="1268"/>
      <c r="L25" s="1267">
        <v>13</v>
      </c>
      <c r="M25" s="1268"/>
      <c r="N25" s="1269">
        <v>14</v>
      </c>
      <c r="O25" s="1270"/>
      <c r="P25" s="435"/>
      <c r="Q25" s="438"/>
      <c r="R25" s="1269">
        <v>7</v>
      </c>
      <c r="S25" s="1271"/>
      <c r="T25" s="1267">
        <v>8</v>
      </c>
      <c r="U25" s="1268"/>
      <c r="V25" s="1267">
        <v>9</v>
      </c>
      <c r="W25" s="1268"/>
      <c r="X25" s="1267">
        <v>10</v>
      </c>
      <c r="Y25" s="1268"/>
      <c r="Z25" s="1267">
        <v>11</v>
      </c>
      <c r="AA25" s="1268"/>
      <c r="AB25" s="1267">
        <v>12</v>
      </c>
      <c r="AC25" s="1268"/>
      <c r="AD25" s="1269">
        <v>13</v>
      </c>
      <c r="AE25" s="1270"/>
      <c r="AG25" s="430"/>
    </row>
    <row r="26" spans="1:33" s="431" customFormat="1" ht="14.25" customHeight="1">
      <c r="A26" s="446">
        <v>4</v>
      </c>
      <c r="B26" s="1269">
        <v>15</v>
      </c>
      <c r="C26" s="1271"/>
      <c r="D26" s="1267">
        <v>16</v>
      </c>
      <c r="E26" s="1268"/>
      <c r="F26" s="1267">
        <v>17</v>
      </c>
      <c r="G26" s="1268"/>
      <c r="H26" s="1267">
        <v>18</v>
      </c>
      <c r="I26" s="1268"/>
      <c r="J26" s="1267">
        <v>19</v>
      </c>
      <c r="K26" s="1268"/>
      <c r="L26" s="1276">
        <v>20</v>
      </c>
      <c r="M26" s="1277"/>
      <c r="N26" s="1269">
        <v>21</v>
      </c>
      <c r="O26" s="1270"/>
      <c r="P26" s="435"/>
      <c r="Q26" s="439">
        <v>10</v>
      </c>
      <c r="R26" s="1269">
        <v>14</v>
      </c>
      <c r="S26" s="1271"/>
      <c r="T26" s="1267">
        <v>15</v>
      </c>
      <c r="U26" s="1268"/>
      <c r="V26" s="1267">
        <v>16</v>
      </c>
      <c r="W26" s="1268"/>
      <c r="X26" s="1267">
        <v>17</v>
      </c>
      <c r="Y26" s="1268"/>
      <c r="Z26" s="1267">
        <v>18</v>
      </c>
      <c r="AA26" s="1268"/>
      <c r="AB26" s="1267">
        <v>19</v>
      </c>
      <c r="AC26" s="1268"/>
      <c r="AD26" s="1269">
        <v>20</v>
      </c>
      <c r="AE26" s="1270"/>
      <c r="AG26" s="430"/>
    </row>
    <row r="27" spans="1:33" s="431" customFormat="1" ht="14.25" customHeight="1">
      <c r="A27" s="446" t="s">
        <v>822</v>
      </c>
      <c r="B27" s="1269">
        <v>22</v>
      </c>
      <c r="C27" s="1271"/>
      <c r="D27" s="1267">
        <v>23</v>
      </c>
      <c r="E27" s="1268"/>
      <c r="F27" s="1267">
        <v>24</v>
      </c>
      <c r="G27" s="1268"/>
      <c r="H27" s="1267">
        <v>25</v>
      </c>
      <c r="I27" s="1268"/>
      <c r="J27" s="1267">
        <v>26</v>
      </c>
      <c r="K27" s="1268"/>
      <c r="L27" s="1267">
        <v>27</v>
      </c>
      <c r="M27" s="1268"/>
      <c r="N27" s="1267">
        <v>28</v>
      </c>
      <c r="O27" s="1289"/>
      <c r="P27" s="435"/>
      <c r="Q27" s="452" t="s">
        <v>822</v>
      </c>
      <c r="R27" s="1269">
        <v>21</v>
      </c>
      <c r="S27" s="1271"/>
      <c r="T27" s="1267">
        <v>22</v>
      </c>
      <c r="U27" s="1268"/>
      <c r="V27" s="1267">
        <v>23</v>
      </c>
      <c r="W27" s="1268"/>
      <c r="X27" s="1267">
        <v>24</v>
      </c>
      <c r="Y27" s="1268"/>
      <c r="Z27" s="1267">
        <v>25</v>
      </c>
      <c r="AA27" s="1268"/>
      <c r="AB27" s="1267">
        <v>26</v>
      </c>
      <c r="AC27" s="1268"/>
      <c r="AD27" s="1269">
        <v>27</v>
      </c>
      <c r="AE27" s="1270"/>
      <c r="AG27" s="430"/>
    </row>
    <row r="28" spans="1:33" s="431" customFormat="1" ht="14.25" customHeight="1">
      <c r="A28" s="448">
        <v>21</v>
      </c>
      <c r="B28" s="1269">
        <v>29</v>
      </c>
      <c r="C28" s="1271"/>
      <c r="D28" s="1269">
        <v>30</v>
      </c>
      <c r="E28" s="1271"/>
      <c r="F28" s="1267"/>
      <c r="G28" s="1268"/>
      <c r="H28" s="1267"/>
      <c r="I28" s="1268"/>
      <c r="J28" s="1267"/>
      <c r="K28" s="1268"/>
      <c r="L28" s="1267"/>
      <c r="M28" s="1268"/>
      <c r="N28" s="1276"/>
      <c r="O28" s="1287"/>
      <c r="P28" s="435"/>
      <c r="Q28" s="441">
        <v>21</v>
      </c>
      <c r="R28" s="1269">
        <v>28</v>
      </c>
      <c r="S28" s="1271"/>
      <c r="T28" s="1267">
        <v>29</v>
      </c>
      <c r="U28" s="1268"/>
      <c r="V28" s="1267">
        <v>30</v>
      </c>
      <c r="W28" s="1268"/>
      <c r="X28" s="1267">
        <v>31</v>
      </c>
      <c r="Y28" s="1268"/>
      <c r="Z28" s="1267"/>
      <c r="AA28" s="1268"/>
      <c r="AB28" s="1267"/>
      <c r="AC28" s="1268"/>
      <c r="AD28" s="1276"/>
      <c r="AE28" s="1287"/>
      <c r="AG28" s="430"/>
    </row>
    <row r="29" spans="1:33" s="431" customFormat="1" ht="14.25" customHeight="1" thickBot="1">
      <c r="A29" s="453"/>
      <c r="B29" s="1284"/>
      <c r="C29" s="1285"/>
      <c r="D29" s="1284"/>
      <c r="E29" s="1285"/>
      <c r="F29" s="1284"/>
      <c r="G29" s="1285"/>
      <c r="H29" s="1284"/>
      <c r="I29" s="1285"/>
      <c r="J29" s="1284"/>
      <c r="K29" s="1285"/>
      <c r="L29" s="1284"/>
      <c r="M29" s="1285"/>
      <c r="N29" s="1284"/>
      <c r="O29" s="1286"/>
      <c r="P29" s="450"/>
      <c r="Q29" s="442"/>
      <c r="R29" s="1284"/>
      <c r="S29" s="1285"/>
      <c r="T29" s="1284"/>
      <c r="U29" s="1285"/>
      <c r="V29" s="1284"/>
      <c r="W29" s="1285"/>
      <c r="X29" s="1284"/>
      <c r="Y29" s="1285"/>
      <c r="Z29" s="1284"/>
      <c r="AA29" s="1285"/>
      <c r="AB29" s="1284"/>
      <c r="AC29" s="1285"/>
      <c r="AD29" s="1284"/>
      <c r="AE29" s="1286"/>
      <c r="AG29" s="430"/>
    </row>
    <row r="30" spans="1:33" s="431" customFormat="1" ht="14.25" customHeight="1">
      <c r="A30" s="443"/>
      <c r="B30" s="1280"/>
      <c r="C30" s="1294"/>
      <c r="D30" s="1272"/>
      <c r="E30" s="1273"/>
      <c r="F30" s="1278">
        <v>1</v>
      </c>
      <c r="G30" s="1279"/>
      <c r="H30" s="1272">
        <v>2</v>
      </c>
      <c r="I30" s="1273"/>
      <c r="J30" s="1272">
        <v>3</v>
      </c>
      <c r="K30" s="1273"/>
      <c r="L30" s="1272">
        <v>4</v>
      </c>
      <c r="M30" s="1273"/>
      <c r="N30" s="1274">
        <v>5</v>
      </c>
      <c r="O30" s="1288"/>
      <c r="P30" s="435"/>
      <c r="Q30" s="436"/>
      <c r="R30" s="1272"/>
      <c r="S30" s="1273"/>
      <c r="T30" s="1272"/>
      <c r="U30" s="1273"/>
      <c r="V30" s="1272"/>
      <c r="W30" s="1273"/>
      <c r="X30" s="1272"/>
      <c r="Y30" s="1273"/>
      <c r="Z30" s="1272">
        <v>1</v>
      </c>
      <c r="AA30" s="1273"/>
      <c r="AB30" s="1272">
        <v>2</v>
      </c>
      <c r="AC30" s="1273"/>
      <c r="AD30" s="1274">
        <v>3</v>
      </c>
      <c r="AE30" s="1288"/>
      <c r="AG30" s="430"/>
    </row>
    <row r="31" spans="1:33" s="431" customFormat="1" ht="14.25" customHeight="1">
      <c r="A31" s="446"/>
      <c r="B31" s="1269">
        <v>6</v>
      </c>
      <c r="C31" s="1271"/>
      <c r="D31" s="1267">
        <v>7</v>
      </c>
      <c r="E31" s="1268"/>
      <c r="F31" s="1267">
        <v>8</v>
      </c>
      <c r="G31" s="1268"/>
      <c r="H31" s="1267">
        <v>9</v>
      </c>
      <c r="I31" s="1268"/>
      <c r="J31" s="1267">
        <v>10</v>
      </c>
      <c r="K31" s="1268"/>
      <c r="L31" s="1267">
        <v>11</v>
      </c>
      <c r="M31" s="1268"/>
      <c r="N31" s="1269">
        <v>12</v>
      </c>
      <c r="O31" s="1270"/>
      <c r="P31" s="435"/>
      <c r="Q31" s="438"/>
      <c r="R31" s="1269">
        <v>4</v>
      </c>
      <c r="S31" s="1271"/>
      <c r="T31" s="1267">
        <v>5</v>
      </c>
      <c r="U31" s="1268"/>
      <c r="V31" s="1267">
        <v>6</v>
      </c>
      <c r="W31" s="1268"/>
      <c r="X31" s="1267">
        <v>7</v>
      </c>
      <c r="Y31" s="1268"/>
      <c r="Z31" s="1267">
        <v>8</v>
      </c>
      <c r="AA31" s="1268"/>
      <c r="AB31" s="1267">
        <v>9</v>
      </c>
      <c r="AC31" s="1268"/>
      <c r="AD31" s="1269">
        <v>10</v>
      </c>
      <c r="AE31" s="1270"/>
      <c r="AG31" s="430"/>
    </row>
    <row r="32" spans="1:33" s="431" customFormat="1" ht="14.25" customHeight="1">
      <c r="A32" s="446">
        <v>5</v>
      </c>
      <c r="B32" s="1269">
        <v>13</v>
      </c>
      <c r="C32" s="1271"/>
      <c r="D32" s="1267">
        <v>14</v>
      </c>
      <c r="E32" s="1268"/>
      <c r="F32" s="1267">
        <v>15</v>
      </c>
      <c r="G32" s="1268"/>
      <c r="H32" s="1267">
        <v>16</v>
      </c>
      <c r="I32" s="1268"/>
      <c r="J32" s="1267">
        <v>17</v>
      </c>
      <c r="K32" s="1268"/>
      <c r="L32" s="1267">
        <v>18</v>
      </c>
      <c r="M32" s="1268"/>
      <c r="N32" s="1269">
        <v>19</v>
      </c>
      <c r="O32" s="1270"/>
      <c r="P32" s="435"/>
      <c r="Q32" s="439">
        <v>11</v>
      </c>
      <c r="R32" s="1269">
        <v>11</v>
      </c>
      <c r="S32" s="1271"/>
      <c r="T32" s="1267">
        <v>12</v>
      </c>
      <c r="U32" s="1268"/>
      <c r="V32" s="1267">
        <v>13</v>
      </c>
      <c r="W32" s="1268"/>
      <c r="X32" s="1267">
        <v>14</v>
      </c>
      <c r="Y32" s="1268"/>
      <c r="Z32" s="1267">
        <v>15</v>
      </c>
      <c r="AA32" s="1268"/>
      <c r="AB32" s="1267">
        <v>16</v>
      </c>
      <c r="AC32" s="1268"/>
      <c r="AD32" s="1269">
        <v>17</v>
      </c>
      <c r="AE32" s="1270"/>
      <c r="AG32" s="430"/>
    </row>
    <row r="33" spans="1:34" s="431" customFormat="1" ht="14.25" customHeight="1">
      <c r="A33" s="446" t="s">
        <v>822</v>
      </c>
      <c r="B33" s="1269">
        <v>20</v>
      </c>
      <c r="C33" s="1271"/>
      <c r="D33" s="1267">
        <v>21</v>
      </c>
      <c r="E33" s="1268"/>
      <c r="F33" s="1267">
        <v>22</v>
      </c>
      <c r="G33" s="1268"/>
      <c r="H33" s="1267">
        <v>23</v>
      </c>
      <c r="I33" s="1268"/>
      <c r="J33" s="1267">
        <v>24</v>
      </c>
      <c r="K33" s="1268"/>
      <c r="L33" s="1267">
        <v>25</v>
      </c>
      <c r="M33" s="1268"/>
      <c r="N33" s="1269">
        <v>26</v>
      </c>
      <c r="O33" s="1270"/>
      <c r="P33" s="435"/>
      <c r="Q33" s="452" t="s">
        <v>822</v>
      </c>
      <c r="R33" s="1269">
        <v>18</v>
      </c>
      <c r="S33" s="1271"/>
      <c r="T33" s="1267">
        <v>19</v>
      </c>
      <c r="U33" s="1268"/>
      <c r="V33" s="1267">
        <v>20</v>
      </c>
      <c r="W33" s="1268"/>
      <c r="X33" s="1267">
        <v>21</v>
      </c>
      <c r="Y33" s="1268"/>
      <c r="Z33" s="1267">
        <v>22</v>
      </c>
      <c r="AA33" s="1268"/>
      <c r="AB33" s="1267">
        <v>23</v>
      </c>
      <c r="AC33" s="1268"/>
      <c r="AD33" s="1269">
        <v>24</v>
      </c>
      <c r="AE33" s="1270"/>
      <c r="AG33" s="430"/>
    </row>
    <row r="34" spans="1:34" s="431" customFormat="1" ht="14.25" customHeight="1">
      <c r="A34" s="448">
        <v>22</v>
      </c>
      <c r="B34" s="1269">
        <v>27</v>
      </c>
      <c r="C34" s="1271"/>
      <c r="D34" s="1267">
        <v>28</v>
      </c>
      <c r="E34" s="1268"/>
      <c r="F34" s="1267">
        <v>29</v>
      </c>
      <c r="G34" s="1268"/>
      <c r="H34" s="1267">
        <v>30</v>
      </c>
      <c r="I34" s="1268"/>
      <c r="J34" s="1267">
        <v>31</v>
      </c>
      <c r="K34" s="1268"/>
      <c r="L34" s="1267"/>
      <c r="M34" s="1268"/>
      <c r="N34" s="1267"/>
      <c r="O34" s="1289"/>
      <c r="P34" s="435"/>
      <c r="Q34" s="441">
        <v>22</v>
      </c>
      <c r="R34" s="1269">
        <v>25</v>
      </c>
      <c r="S34" s="1271"/>
      <c r="T34" s="1267">
        <v>26</v>
      </c>
      <c r="U34" s="1268"/>
      <c r="V34" s="1267">
        <v>27</v>
      </c>
      <c r="W34" s="1268"/>
      <c r="X34" s="1267">
        <v>28</v>
      </c>
      <c r="Y34" s="1268"/>
      <c r="Z34" s="1267">
        <v>29</v>
      </c>
      <c r="AA34" s="1268"/>
      <c r="AB34" s="1267">
        <v>30</v>
      </c>
      <c r="AC34" s="1268"/>
      <c r="AD34" s="1267"/>
      <c r="AE34" s="1289"/>
      <c r="AG34" s="430"/>
    </row>
    <row r="35" spans="1:34" s="431" customFormat="1" ht="14.25" customHeight="1" thickBot="1">
      <c r="A35" s="453"/>
      <c r="B35" s="1295"/>
      <c r="C35" s="1296"/>
      <c r="D35" s="1284"/>
      <c r="E35" s="1285"/>
      <c r="F35" s="1284"/>
      <c r="G35" s="1285"/>
      <c r="H35" s="1284"/>
      <c r="I35" s="1285"/>
      <c r="J35" s="1284"/>
      <c r="K35" s="1285"/>
      <c r="L35" s="1284"/>
      <c r="M35" s="1285"/>
      <c r="N35" s="1284"/>
      <c r="O35" s="1286"/>
      <c r="P35" s="450"/>
      <c r="Q35" s="442"/>
      <c r="R35" s="1284"/>
      <c r="S35" s="1285"/>
      <c r="T35" s="1284"/>
      <c r="U35" s="1285"/>
      <c r="V35" s="1284"/>
      <c r="W35" s="1285"/>
      <c r="X35" s="1284"/>
      <c r="Y35" s="1285"/>
      <c r="Z35" s="1284"/>
      <c r="AA35" s="1285"/>
      <c r="AB35" s="1284"/>
      <c r="AC35" s="1285"/>
      <c r="AD35" s="1284"/>
      <c r="AE35" s="1286"/>
      <c r="AG35" s="430"/>
    </row>
    <row r="36" spans="1:34" s="431" customFormat="1" ht="14.25" customHeight="1">
      <c r="A36" s="443"/>
      <c r="B36" s="1272"/>
      <c r="C36" s="1273"/>
      <c r="D36" s="1272"/>
      <c r="E36" s="1273"/>
      <c r="F36" s="1272"/>
      <c r="G36" s="1273"/>
      <c r="H36" s="1280"/>
      <c r="I36" s="1281"/>
      <c r="J36" s="1280"/>
      <c r="K36" s="1281"/>
      <c r="L36" s="1272">
        <v>1</v>
      </c>
      <c r="M36" s="1273"/>
      <c r="N36" s="1274">
        <v>2</v>
      </c>
      <c r="O36" s="1288"/>
      <c r="P36" s="435"/>
      <c r="Q36" s="454"/>
      <c r="R36" s="1272"/>
      <c r="S36" s="1273"/>
      <c r="T36" s="1272"/>
      <c r="U36" s="1273"/>
      <c r="V36" s="1272"/>
      <c r="W36" s="1273"/>
      <c r="X36" s="1272"/>
      <c r="Y36" s="1273"/>
      <c r="Z36" s="1272"/>
      <c r="AA36" s="1273"/>
      <c r="AB36" s="1272"/>
      <c r="AC36" s="1273"/>
      <c r="AD36" s="1274">
        <v>1</v>
      </c>
      <c r="AE36" s="1288"/>
      <c r="AG36" s="430"/>
    </row>
    <row r="37" spans="1:34" s="431" customFormat="1" ht="14.25" customHeight="1">
      <c r="A37" s="446"/>
      <c r="B37" s="1269">
        <v>3</v>
      </c>
      <c r="C37" s="1271"/>
      <c r="D37" s="1267">
        <v>4</v>
      </c>
      <c r="E37" s="1268"/>
      <c r="F37" s="1267">
        <v>5</v>
      </c>
      <c r="G37" s="1268"/>
      <c r="H37" s="1267">
        <v>6</v>
      </c>
      <c r="I37" s="1268"/>
      <c r="J37" s="1267">
        <v>7</v>
      </c>
      <c r="K37" s="1268"/>
      <c r="L37" s="1267">
        <v>8</v>
      </c>
      <c r="M37" s="1268"/>
      <c r="N37" s="1269">
        <v>9</v>
      </c>
      <c r="O37" s="1270"/>
      <c r="P37" s="435"/>
      <c r="Q37" s="455"/>
      <c r="R37" s="1269">
        <v>2</v>
      </c>
      <c r="S37" s="1271"/>
      <c r="T37" s="1267">
        <v>3</v>
      </c>
      <c r="U37" s="1268"/>
      <c r="V37" s="1267">
        <v>4</v>
      </c>
      <c r="W37" s="1268"/>
      <c r="X37" s="1267">
        <v>5</v>
      </c>
      <c r="Y37" s="1268"/>
      <c r="Z37" s="1267">
        <v>6</v>
      </c>
      <c r="AA37" s="1268"/>
      <c r="AB37" s="1267">
        <v>7</v>
      </c>
      <c r="AC37" s="1268"/>
      <c r="AD37" s="1269">
        <v>8</v>
      </c>
      <c r="AE37" s="1270"/>
      <c r="AG37" s="430"/>
    </row>
    <row r="38" spans="1:34" s="431" customFormat="1" ht="14.25" customHeight="1">
      <c r="A38" s="446">
        <v>6</v>
      </c>
      <c r="B38" s="1269">
        <v>10</v>
      </c>
      <c r="C38" s="1271"/>
      <c r="D38" s="1267">
        <v>11</v>
      </c>
      <c r="E38" s="1268"/>
      <c r="F38" s="1267">
        <v>12</v>
      </c>
      <c r="G38" s="1268"/>
      <c r="H38" s="1267">
        <v>13</v>
      </c>
      <c r="I38" s="1268"/>
      <c r="J38" s="1267">
        <v>14</v>
      </c>
      <c r="K38" s="1268"/>
      <c r="L38" s="1267">
        <v>15</v>
      </c>
      <c r="M38" s="1268"/>
      <c r="N38" s="1269">
        <v>16</v>
      </c>
      <c r="O38" s="1270"/>
      <c r="P38" s="435"/>
      <c r="Q38" s="456">
        <v>12</v>
      </c>
      <c r="R38" s="1269">
        <v>9</v>
      </c>
      <c r="S38" s="1271"/>
      <c r="T38" s="1267">
        <v>10</v>
      </c>
      <c r="U38" s="1268"/>
      <c r="V38" s="1267">
        <v>11</v>
      </c>
      <c r="W38" s="1268"/>
      <c r="X38" s="1267">
        <v>12</v>
      </c>
      <c r="Y38" s="1268"/>
      <c r="Z38" s="1267">
        <v>13</v>
      </c>
      <c r="AA38" s="1268"/>
      <c r="AB38" s="1267">
        <v>14</v>
      </c>
      <c r="AC38" s="1268"/>
      <c r="AD38" s="1290">
        <v>15</v>
      </c>
      <c r="AE38" s="1270"/>
      <c r="AG38" s="430"/>
    </row>
    <row r="39" spans="1:34" s="431" customFormat="1" ht="14.25" customHeight="1">
      <c r="A39" s="446" t="s">
        <v>822</v>
      </c>
      <c r="B39" s="1269">
        <v>17</v>
      </c>
      <c r="C39" s="1271"/>
      <c r="D39" s="1267">
        <v>18</v>
      </c>
      <c r="E39" s="1268"/>
      <c r="F39" s="1267">
        <v>19</v>
      </c>
      <c r="G39" s="1268"/>
      <c r="H39" s="1267">
        <v>20</v>
      </c>
      <c r="I39" s="1268"/>
      <c r="J39" s="1267">
        <v>21</v>
      </c>
      <c r="K39" s="1268"/>
      <c r="L39" s="1267">
        <v>22</v>
      </c>
      <c r="M39" s="1268"/>
      <c r="N39" s="1282">
        <v>23</v>
      </c>
      <c r="O39" s="1297"/>
      <c r="P39" s="435"/>
      <c r="Q39" s="445" t="s">
        <v>822</v>
      </c>
      <c r="R39" s="1269">
        <v>16</v>
      </c>
      <c r="S39" s="1271"/>
      <c r="T39" s="1267">
        <v>17</v>
      </c>
      <c r="U39" s="1268"/>
      <c r="V39" s="1267">
        <v>18</v>
      </c>
      <c r="W39" s="1268"/>
      <c r="X39" s="1267">
        <v>19</v>
      </c>
      <c r="Y39" s="1268"/>
      <c r="Z39" s="1267">
        <v>20</v>
      </c>
      <c r="AA39" s="1268"/>
      <c r="AB39" s="1267">
        <v>21</v>
      </c>
      <c r="AC39" s="1268"/>
      <c r="AD39" s="1269">
        <v>22</v>
      </c>
      <c r="AE39" s="1270"/>
      <c r="AG39" s="430"/>
    </row>
    <row r="40" spans="1:34" s="431" customFormat="1" ht="14.25" customHeight="1">
      <c r="A40" s="448">
        <v>20</v>
      </c>
      <c r="B40" s="1269">
        <v>24</v>
      </c>
      <c r="C40" s="1271"/>
      <c r="D40" s="1269">
        <v>25</v>
      </c>
      <c r="E40" s="1271"/>
      <c r="F40" s="1267">
        <v>26</v>
      </c>
      <c r="G40" s="1268"/>
      <c r="H40" s="1267">
        <v>27</v>
      </c>
      <c r="I40" s="1268"/>
      <c r="J40" s="1267">
        <v>28</v>
      </c>
      <c r="K40" s="1268"/>
      <c r="L40" s="1267">
        <v>29</v>
      </c>
      <c r="M40" s="1268"/>
      <c r="N40" s="1269">
        <v>30</v>
      </c>
      <c r="O40" s="1270"/>
      <c r="P40" s="435"/>
      <c r="Q40" s="457">
        <v>20</v>
      </c>
      <c r="R40" s="1269">
        <v>23</v>
      </c>
      <c r="S40" s="1271"/>
      <c r="T40" s="1267">
        <v>24</v>
      </c>
      <c r="U40" s="1268"/>
      <c r="V40" s="1267">
        <v>25</v>
      </c>
      <c r="W40" s="1268"/>
      <c r="X40" s="1267">
        <v>26</v>
      </c>
      <c r="Y40" s="1268"/>
      <c r="Z40" s="1267">
        <v>27</v>
      </c>
      <c r="AA40" s="1268"/>
      <c r="AB40" s="1267">
        <v>28</v>
      </c>
      <c r="AC40" s="1268"/>
      <c r="AD40" s="1269">
        <v>29</v>
      </c>
      <c r="AE40" s="1270"/>
      <c r="AG40" s="430"/>
    </row>
    <row r="41" spans="1:34" s="431" customFormat="1" ht="14.25" customHeight="1" thickBot="1">
      <c r="A41" s="458"/>
      <c r="B41" s="1284"/>
      <c r="C41" s="1285"/>
      <c r="D41" s="1284"/>
      <c r="E41" s="1285"/>
      <c r="F41" s="1284"/>
      <c r="G41" s="1285"/>
      <c r="H41" s="1284"/>
      <c r="I41" s="1285"/>
      <c r="J41" s="1284"/>
      <c r="K41" s="1285"/>
      <c r="L41" s="1284"/>
      <c r="M41" s="1285"/>
      <c r="N41" s="1284"/>
      <c r="O41" s="1286"/>
      <c r="P41" s="450"/>
      <c r="Q41" s="459"/>
      <c r="R41" s="1298">
        <v>30</v>
      </c>
      <c r="S41" s="1299"/>
      <c r="T41" s="1298">
        <v>31</v>
      </c>
      <c r="U41" s="1299"/>
      <c r="V41" s="1284"/>
      <c r="W41" s="1285"/>
      <c r="X41" s="1284"/>
      <c r="Y41" s="1285"/>
      <c r="Z41" s="1284"/>
      <c r="AA41" s="1285"/>
      <c r="AB41" s="1284"/>
      <c r="AC41" s="1285"/>
      <c r="AD41" s="1284"/>
      <c r="AE41" s="1286"/>
      <c r="AG41" s="430"/>
    </row>
    <row r="42" spans="1:34" s="460" customFormat="1" ht="7.5" customHeight="1" thickBot="1"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2"/>
      <c r="Q42" s="461"/>
      <c r="AG42" s="463"/>
    </row>
    <row r="43" spans="1:34" ht="20.25" customHeight="1" thickBot="1">
      <c r="A43" s="1300" t="s">
        <v>419</v>
      </c>
      <c r="B43" s="1301"/>
      <c r="C43" s="1302"/>
      <c r="D43" s="465">
        <v>1</v>
      </c>
      <c r="E43" s="465">
        <v>2</v>
      </c>
      <c r="F43" s="465">
        <v>3</v>
      </c>
      <c r="G43" s="465">
        <v>4</v>
      </c>
      <c r="H43" s="465">
        <v>5</v>
      </c>
      <c r="I43" s="465">
        <v>6</v>
      </c>
      <c r="J43" s="464">
        <v>7</v>
      </c>
      <c r="K43" s="465">
        <v>8</v>
      </c>
      <c r="L43" s="465">
        <v>9</v>
      </c>
      <c r="M43" s="465">
        <v>10</v>
      </c>
      <c r="N43" s="465">
        <v>11</v>
      </c>
      <c r="O43" s="465">
        <v>12</v>
      </c>
      <c r="P43" s="465" t="s">
        <v>420</v>
      </c>
      <c r="Q43" s="464" t="s">
        <v>421</v>
      </c>
      <c r="R43" s="1303" t="s">
        <v>823</v>
      </c>
      <c r="S43" s="1304"/>
      <c r="T43" s="1305"/>
      <c r="W43" s="420"/>
      <c r="AG43" s="419"/>
    </row>
    <row r="44" spans="1:34" ht="20.25" customHeight="1" thickTop="1">
      <c r="A44" s="1306" t="s">
        <v>824</v>
      </c>
      <c r="B44" s="1307"/>
      <c r="C44" s="1308"/>
      <c r="D44" s="466">
        <v>21</v>
      </c>
      <c r="E44" s="466">
        <v>16</v>
      </c>
      <c r="F44" s="466">
        <v>23</v>
      </c>
      <c r="G44" s="466">
        <v>20</v>
      </c>
      <c r="H44" s="466">
        <v>21</v>
      </c>
      <c r="I44" s="467">
        <v>21</v>
      </c>
      <c r="J44" s="468">
        <v>22</v>
      </c>
      <c r="K44" s="466">
        <v>21</v>
      </c>
      <c r="L44" s="466">
        <v>21</v>
      </c>
      <c r="M44" s="466">
        <v>19</v>
      </c>
      <c r="N44" s="466">
        <v>22</v>
      </c>
      <c r="O44" s="466">
        <v>22</v>
      </c>
      <c r="P44" s="466">
        <v>249</v>
      </c>
      <c r="Q44" s="469">
        <v>8</v>
      </c>
      <c r="R44" s="1309">
        <f>Q44*P44</f>
        <v>1992</v>
      </c>
      <c r="S44" s="1310"/>
      <c r="T44" s="1311"/>
      <c r="W44" s="420"/>
      <c r="AG44" s="419"/>
    </row>
    <row r="45" spans="1:34" ht="20.25" customHeight="1">
      <c r="A45" s="1312" t="s">
        <v>825</v>
      </c>
      <c r="B45" s="1313"/>
      <c r="C45" s="1314"/>
      <c r="D45" s="412">
        <f>A$10</f>
        <v>17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22</v>
      </c>
      <c r="I45" s="412">
        <f>A$40</f>
        <v>20</v>
      </c>
      <c r="J45" s="412">
        <f>Q$10</f>
        <v>22</v>
      </c>
      <c r="K45" s="412">
        <f>Q$16</f>
        <v>22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20</v>
      </c>
      <c r="P45" s="470">
        <f>SUM(D45:O45)</f>
        <v>250</v>
      </c>
      <c r="Q45" s="471">
        <v>8</v>
      </c>
      <c r="R45" s="1324">
        <f>Q45*P45</f>
        <v>2000</v>
      </c>
      <c r="S45" s="1325"/>
      <c r="T45" s="1326"/>
      <c r="W45" s="420"/>
      <c r="AG45" s="419"/>
    </row>
    <row r="46" spans="1:34" ht="20.25" customHeight="1">
      <c r="A46" s="1327" t="s">
        <v>826</v>
      </c>
      <c r="B46" s="1328"/>
      <c r="C46" s="1329"/>
      <c r="D46" s="472">
        <v>10</v>
      </c>
      <c r="E46" s="472">
        <v>12</v>
      </c>
      <c r="F46" s="472">
        <v>8</v>
      </c>
      <c r="G46" s="472">
        <v>10</v>
      </c>
      <c r="H46" s="472">
        <v>10</v>
      </c>
      <c r="I46" s="472">
        <v>9</v>
      </c>
      <c r="J46" s="473">
        <v>9</v>
      </c>
      <c r="K46" s="472">
        <v>10</v>
      </c>
      <c r="L46" s="472">
        <v>9</v>
      </c>
      <c r="M46" s="472">
        <v>12</v>
      </c>
      <c r="N46" s="472">
        <v>8</v>
      </c>
      <c r="O46" s="472">
        <v>9</v>
      </c>
      <c r="P46" s="472">
        <v>116</v>
      </c>
      <c r="Q46" s="474" t="s">
        <v>827</v>
      </c>
      <c r="R46" s="1330" t="s">
        <v>827</v>
      </c>
      <c r="S46" s="1331"/>
      <c r="T46" s="1332"/>
      <c r="W46" s="420"/>
      <c r="AG46" s="419"/>
    </row>
    <row r="47" spans="1:34" ht="20.25" customHeight="1">
      <c r="A47" s="1312" t="s">
        <v>828</v>
      </c>
      <c r="B47" s="1313"/>
      <c r="C47" s="1314"/>
      <c r="D47" s="475">
        <v>14</v>
      </c>
      <c r="E47" s="475">
        <f t="shared" ref="E47:N47" si="0">E48-E45</f>
        <v>8</v>
      </c>
      <c r="F47" s="475">
        <f t="shared" si="0"/>
        <v>9</v>
      </c>
      <c r="G47" s="475">
        <f t="shared" si="0"/>
        <v>9</v>
      </c>
      <c r="H47" s="475">
        <v>9</v>
      </c>
      <c r="I47" s="475">
        <f t="shared" si="0"/>
        <v>10</v>
      </c>
      <c r="J47" s="475">
        <f t="shared" si="0"/>
        <v>9</v>
      </c>
      <c r="K47" s="475">
        <v>9</v>
      </c>
      <c r="L47" s="475">
        <v>10</v>
      </c>
      <c r="M47" s="475">
        <f t="shared" si="0"/>
        <v>10</v>
      </c>
      <c r="N47" s="475">
        <f t="shared" si="0"/>
        <v>8</v>
      </c>
      <c r="O47" s="475">
        <v>11</v>
      </c>
      <c r="P47" s="470">
        <f>SUM(D47:O47)</f>
        <v>116</v>
      </c>
      <c r="Q47" s="476" t="s">
        <v>827</v>
      </c>
      <c r="R47" s="1315" t="s">
        <v>827</v>
      </c>
      <c r="S47" s="1316"/>
      <c r="T47" s="1317"/>
      <c r="W47" s="420"/>
      <c r="AG47" s="477"/>
      <c r="AH47" s="477"/>
    </row>
    <row r="48" spans="1:34" ht="20.25" customHeight="1" thickBot="1">
      <c r="A48" s="1318" t="s">
        <v>829</v>
      </c>
      <c r="B48" s="1319"/>
      <c r="C48" s="1320"/>
      <c r="D48" s="478">
        <v>31</v>
      </c>
      <c r="E48" s="479">
        <v>29</v>
      </c>
      <c r="F48" s="478">
        <v>31</v>
      </c>
      <c r="G48" s="478">
        <v>30</v>
      </c>
      <c r="H48" s="478">
        <v>31</v>
      </c>
      <c r="I48" s="478">
        <v>30</v>
      </c>
      <c r="J48" s="480">
        <v>31</v>
      </c>
      <c r="K48" s="478">
        <v>31</v>
      </c>
      <c r="L48" s="478">
        <v>30</v>
      </c>
      <c r="M48" s="478">
        <v>31</v>
      </c>
      <c r="N48" s="478">
        <v>30</v>
      </c>
      <c r="O48" s="478">
        <v>31</v>
      </c>
      <c r="P48" s="478">
        <f>SUM(D48:O48)</f>
        <v>366</v>
      </c>
      <c r="Q48" s="481" t="s">
        <v>827</v>
      </c>
      <c r="R48" s="1321" t="s">
        <v>827</v>
      </c>
      <c r="S48" s="1322"/>
      <c r="T48" s="1323"/>
      <c r="W48" s="420"/>
      <c r="AG48" s="419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82" customFormat="1" ht="13.5" customHeight="1">
      <c r="AG53" s="483"/>
    </row>
    <row r="54" spans="1:33" s="482" customFormat="1" ht="13.5" customHeight="1">
      <c r="A54" s="484"/>
      <c r="D54" s="485"/>
      <c r="E54" s="485"/>
      <c r="F54" s="485"/>
      <c r="G54" s="485"/>
      <c r="H54" s="485"/>
      <c r="I54" s="485"/>
      <c r="AG54" s="483"/>
    </row>
    <row r="55" spans="1:33" s="482" customFormat="1" ht="13.5" customHeight="1">
      <c r="A55" s="484"/>
      <c r="F55" s="486"/>
      <c r="G55" s="486"/>
      <c r="AG55" s="483"/>
    </row>
    <row r="56" spans="1:33" s="482" customFormat="1" ht="13.5" customHeight="1">
      <c r="A56" s="484"/>
      <c r="AG56" s="483"/>
    </row>
    <row r="57" spans="1:33" s="482" customFormat="1" ht="13.5" customHeight="1">
      <c r="A57" s="484"/>
      <c r="AG57" s="483"/>
    </row>
    <row r="58" spans="1:33" s="482" customFormat="1" ht="13.5" customHeight="1">
      <c r="A58" s="484"/>
      <c r="AG58" s="483"/>
    </row>
    <row r="59" spans="1:33" s="482" customFormat="1" ht="13.5" customHeight="1">
      <c r="A59" s="484"/>
      <c r="AG59" s="483"/>
    </row>
    <row r="60" spans="1:33" s="482" customFormat="1" ht="13.5" customHeight="1">
      <c r="A60" s="484"/>
      <c r="AG60" s="483"/>
    </row>
    <row r="61" spans="1:33" s="482" customFormat="1" ht="13.5" customHeight="1">
      <c r="A61" s="484"/>
      <c r="AG61" s="483"/>
    </row>
    <row r="62" spans="1:33" s="482" customFormat="1" ht="13.5" customHeight="1">
      <c r="A62" s="484"/>
      <c r="AG62" s="483"/>
    </row>
    <row r="63" spans="1:33" s="482" customFormat="1" ht="13.5" customHeight="1">
      <c r="AG63" s="483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BQ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69" width="4.125" style="26" bestFit="1" customWidth="1"/>
    <col min="70" max="16384" width="9" style="26"/>
  </cols>
  <sheetData>
    <row r="1" spans="1:69" s="31" customFormat="1">
      <c r="A1" s="32" t="s">
        <v>236</v>
      </c>
      <c r="B1" s="45">
        <v>2011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  <c r="BQ1" s="108" t="s">
        <v>794</v>
      </c>
    </row>
    <row r="2" spans="1:69">
      <c r="A2" s="39">
        <v>1</v>
      </c>
      <c r="B2" s="25" t="s">
        <v>196</v>
      </c>
      <c r="C2" s="25">
        <f>COUNTIF(AJ2:BN2,"出")</f>
        <v>20</v>
      </c>
      <c r="D2" s="81">
        <f>DATE($B$1-1,$A13,D$14)</f>
        <v>40528</v>
      </c>
      <c r="E2" s="48">
        <f t="shared" ref="E2:S2" si="0">DATE($B$1-1,$A13,E$14)</f>
        <v>40529</v>
      </c>
      <c r="F2" s="47">
        <f t="shared" si="0"/>
        <v>40530</v>
      </c>
      <c r="G2" s="47">
        <f t="shared" si="0"/>
        <v>40531</v>
      </c>
      <c r="H2" s="81">
        <f t="shared" si="0"/>
        <v>40532</v>
      </c>
      <c r="I2" s="81">
        <f t="shared" si="0"/>
        <v>40533</v>
      </c>
      <c r="J2" s="81">
        <f t="shared" si="0"/>
        <v>40534</v>
      </c>
      <c r="K2" s="48">
        <f t="shared" si="0"/>
        <v>40535</v>
      </c>
      <c r="L2" s="48">
        <f t="shared" si="0"/>
        <v>40536</v>
      </c>
      <c r="M2" s="47">
        <f t="shared" si="0"/>
        <v>40537</v>
      </c>
      <c r="N2" s="47">
        <f t="shared" si="0"/>
        <v>40538</v>
      </c>
      <c r="O2" s="81">
        <f t="shared" si="0"/>
        <v>40539</v>
      </c>
      <c r="P2" s="81">
        <f t="shared" si="0"/>
        <v>40540</v>
      </c>
      <c r="Q2" s="81">
        <f t="shared" si="0"/>
        <v>40541</v>
      </c>
      <c r="R2" s="81">
        <f t="shared" si="0"/>
        <v>40542</v>
      </c>
      <c r="S2" s="47">
        <f t="shared" si="0"/>
        <v>40543</v>
      </c>
      <c r="T2" s="49">
        <f>DATE($B$1,$A2,T$14)</f>
        <v>40544</v>
      </c>
      <c r="U2" s="47">
        <f t="shared" ref="U2:AH13" si="1">DATE($B$1,$A2,U$14)</f>
        <v>40545</v>
      </c>
      <c r="V2" s="47">
        <f t="shared" si="1"/>
        <v>40546</v>
      </c>
      <c r="W2" s="47">
        <f t="shared" si="1"/>
        <v>40547</v>
      </c>
      <c r="X2" s="48">
        <f t="shared" si="1"/>
        <v>40548</v>
      </c>
      <c r="Y2" s="81">
        <f t="shared" si="1"/>
        <v>40549</v>
      </c>
      <c r="Z2" s="48">
        <f t="shared" si="1"/>
        <v>40550</v>
      </c>
      <c r="AA2" s="48">
        <f t="shared" si="1"/>
        <v>40551</v>
      </c>
      <c r="AB2" s="47">
        <f t="shared" si="1"/>
        <v>40552</v>
      </c>
      <c r="AC2" s="81">
        <f t="shared" si="1"/>
        <v>40553</v>
      </c>
      <c r="AD2" s="81">
        <f t="shared" si="1"/>
        <v>40554</v>
      </c>
      <c r="AE2" s="81">
        <f t="shared" si="1"/>
        <v>40555</v>
      </c>
      <c r="AF2" s="81">
        <f t="shared" si="1"/>
        <v>40556</v>
      </c>
      <c r="AG2" s="48">
        <f t="shared" si="1"/>
        <v>40557</v>
      </c>
      <c r="AH2" s="47">
        <f t="shared" si="1"/>
        <v>40558</v>
      </c>
      <c r="AJ2" s="81" t="s">
        <v>232</v>
      </c>
      <c r="AK2" s="48" t="s">
        <v>232</v>
      </c>
      <c r="AL2" s="47" t="s">
        <v>194</v>
      </c>
      <c r="AM2" s="47" t="s">
        <v>194</v>
      </c>
      <c r="AN2" s="81" t="s">
        <v>232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7" t="s">
        <v>194</v>
      </c>
      <c r="AT2" s="47" t="s">
        <v>194</v>
      </c>
      <c r="AU2" s="81" t="s">
        <v>232</v>
      </c>
      <c r="AV2" s="81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194</v>
      </c>
      <c r="BB2" s="47" t="s">
        <v>194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7" t="s">
        <v>194</v>
      </c>
      <c r="BI2" s="81" t="s">
        <v>232</v>
      </c>
      <c r="BJ2" s="81" t="s">
        <v>232</v>
      </c>
      <c r="BK2" s="81" t="s">
        <v>232</v>
      </c>
      <c r="BL2" s="81" t="s">
        <v>232</v>
      </c>
      <c r="BM2" s="48" t="s">
        <v>232</v>
      </c>
      <c r="BN2" s="47" t="s">
        <v>194</v>
      </c>
      <c r="BO2" s="26">
        <f>COUNTIF(AJ2:BN2,"休")</f>
        <v>10</v>
      </c>
      <c r="BP2" s="26">
        <f>COUNTIF(AJ2:BN2,"节")</f>
        <v>1</v>
      </c>
      <c r="BQ2" s="51">
        <f t="shared" ref="BQ2:BQ13" si="2">C2*8</f>
        <v>160</v>
      </c>
    </row>
    <row r="3" spans="1:69">
      <c r="A3" s="39">
        <v>2</v>
      </c>
      <c r="B3" s="25" t="s">
        <v>197</v>
      </c>
      <c r="C3" s="25">
        <f t="shared" ref="C3:C13" si="3">COUNTIF(AJ3:BN3,"出")</f>
        <v>19</v>
      </c>
      <c r="D3" s="47">
        <f>DATE($B$1,$A2,D$14)</f>
        <v>40559</v>
      </c>
      <c r="E3" s="81">
        <f t="shared" ref="E3:S13" si="4">DATE($B$1,$A2,E$14)</f>
        <v>40560</v>
      </c>
      <c r="F3" s="81">
        <f t="shared" si="4"/>
        <v>40561</v>
      </c>
      <c r="G3" s="81">
        <f t="shared" si="4"/>
        <v>40562</v>
      </c>
      <c r="H3" s="81">
        <f t="shared" si="4"/>
        <v>40563</v>
      </c>
      <c r="I3" s="81">
        <f t="shared" si="4"/>
        <v>40564</v>
      </c>
      <c r="J3" s="81">
        <f t="shared" si="4"/>
        <v>40565</v>
      </c>
      <c r="K3" s="47">
        <f t="shared" si="4"/>
        <v>40566</v>
      </c>
      <c r="L3" s="81">
        <f t="shared" si="4"/>
        <v>40567</v>
      </c>
      <c r="M3" s="81">
        <f t="shared" si="4"/>
        <v>40568</v>
      </c>
      <c r="N3" s="81">
        <f t="shared" si="4"/>
        <v>40569</v>
      </c>
      <c r="O3" s="81">
        <f t="shared" si="4"/>
        <v>40570</v>
      </c>
      <c r="P3" s="81">
        <f t="shared" si="4"/>
        <v>40571</v>
      </c>
      <c r="Q3" s="81">
        <f t="shared" si="4"/>
        <v>40572</v>
      </c>
      <c r="R3" s="47">
        <f t="shared" si="4"/>
        <v>40573</v>
      </c>
      <c r="S3" s="47">
        <f t="shared" si="4"/>
        <v>40574</v>
      </c>
      <c r="T3" s="47">
        <f t="shared" ref="T3:T13" si="5">DATE($B$1,$A3,T$14)</f>
        <v>40575</v>
      </c>
      <c r="U3" s="49">
        <f t="shared" si="1"/>
        <v>40576</v>
      </c>
      <c r="V3" s="49">
        <f t="shared" si="1"/>
        <v>40577</v>
      </c>
      <c r="W3" s="49">
        <f t="shared" si="1"/>
        <v>40578</v>
      </c>
      <c r="X3" s="47">
        <f t="shared" si="1"/>
        <v>40579</v>
      </c>
      <c r="Y3" s="47">
        <f t="shared" si="1"/>
        <v>40580</v>
      </c>
      <c r="Z3" s="47">
        <f t="shared" si="1"/>
        <v>40581</v>
      </c>
      <c r="AA3" s="81">
        <f t="shared" si="1"/>
        <v>40582</v>
      </c>
      <c r="AB3" s="81">
        <f t="shared" si="1"/>
        <v>40583</v>
      </c>
      <c r="AC3" s="81">
        <f t="shared" si="1"/>
        <v>40584</v>
      </c>
      <c r="AD3" s="81">
        <f t="shared" si="1"/>
        <v>40585</v>
      </c>
      <c r="AE3" s="81">
        <f t="shared" si="1"/>
        <v>40586</v>
      </c>
      <c r="AF3" s="47">
        <f t="shared" si="1"/>
        <v>40587</v>
      </c>
      <c r="AG3" s="81">
        <f t="shared" si="1"/>
        <v>40588</v>
      </c>
      <c r="AH3" s="81">
        <f t="shared" si="1"/>
        <v>40589</v>
      </c>
      <c r="AJ3" s="47" t="s">
        <v>194</v>
      </c>
      <c r="AK3" s="81" t="s">
        <v>232</v>
      </c>
      <c r="AL3" s="81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194</v>
      </c>
      <c r="AR3" s="81" t="s">
        <v>232</v>
      </c>
      <c r="AS3" s="81" t="s">
        <v>232</v>
      </c>
      <c r="AT3" s="81" t="s">
        <v>232</v>
      </c>
      <c r="AU3" s="81" t="s">
        <v>232</v>
      </c>
      <c r="AV3" s="81" t="s">
        <v>232</v>
      </c>
      <c r="AW3" s="81" t="s">
        <v>232</v>
      </c>
      <c r="AX3" s="47" t="s">
        <v>194</v>
      </c>
      <c r="AY3" s="47" t="s">
        <v>194</v>
      </c>
      <c r="AZ3" s="47" t="s">
        <v>194</v>
      </c>
      <c r="BA3" s="49" t="s">
        <v>193</v>
      </c>
      <c r="BB3" s="49" t="s">
        <v>193</v>
      </c>
      <c r="BC3" s="49" t="s">
        <v>193</v>
      </c>
      <c r="BD3" s="47" t="s">
        <v>194</v>
      </c>
      <c r="BE3" s="47" t="s">
        <v>194</v>
      </c>
      <c r="BF3" s="47" t="s">
        <v>194</v>
      </c>
      <c r="BG3" s="81" t="s">
        <v>232</v>
      </c>
      <c r="BH3" s="81" t="s">
        <v>232</v>
      </c>
      <c r="BI3" s="81" t="s">
        <v>232</v>
      </c>
      <c r="BJ3" s="81" t="s">
        <v>232</v>
      </c>
      <c r="BK3" s="81" t="s">
        <v>232</v>
      </c>
      <c r="BL3" s="47" t="s">
        <v>194</v>
      </c>
      <c r="BM3" s="81" t="s">
        <v>232</v>
      </c>
      <c r="BN3" s="81" t="s">
        <v>232</v>
      </c>
      <c r="BO3" s="26">
        <f t="shared" ref="BO3:BO13" si="6">COUNTIF(AJ3:BN3,"休")</f>
        <v>9</v>
      </c>
      <c r="BP3" s="26">
        <f t="shared" ref="BP3:BP13" si="7">COUNTIF(AJ3:BN3,"节")</f>
        <v>3</v>
      </c>
      <c r="BQ3" s="51">
        <f t="shared" si="2"/>
        <v>152</v>
      </c>
    </row>
    <row r="4" spans="1:69">
      <c r="A4" s="39">
        <v>3</v>
      </c>
      <c r="B4" s="25" t="s">
        <v>198</v>
      </c>
      <c r="C4" s="25">
        <f t="shared" si="3"/>
        <v>20</v>
      </c>
      <c r="D4" s="81">
        <f t="shared" ref="D4:D13" si="8">DATE($B$1,$A3,D$14)</f>
        <v>40590</v>
      </c>
      <c r="E4" s="81">
        <f t="shared" si="4"/>
        <v>40591</v>
      </c>
      <c r="F4" s="81">
        <f t="shared" si="4"/>
        <v>40592</v>
      </c>
      <c r="G4" s="47">
        <f t="shared" si="4"/>
        <v>40593</v>
      </c>
      <c r="H4" s="47">
        <f t="shared" si="4"/>
        <v>40594</v>
      </c>
      <c r="I4" s="81">
        <f t="shared" si="4"/>
        <v>40595</v>
      </c>
      <c r="J4" s="81">
        <f t="shared" si="4"/>
        <v>40596</v>
      </c>
      <c r="K4" s="81">
        <f t="shared" si="4"/>
        <v>40597</v>
      </c>
      <c r="L4" s="81">
        <f t="shared" si="4"/>
        <v>40598</v>
      </c>
      <c r="M4" s="81">
        <f t="shared" si="4"/>
        <v>40599</v>
      </c>
      <c r="N4" s="47">
        <f t="shared" si="4"/>
        <v>40600</v>
      </c>
      <c r="O4" s="47">
        <f t="shared" si="4"/>
        <v>40601</v>
      </c>
      <c r="P4" s="81">
        <f t="shared" si="4"/>
        <v>40602</v>
      </c>
      <c r="Q4" s="81" t="str">
        <f>IF(DAY(DATE($B$1,$A3,Q$14))=1,"",DATE($B$1,$A3,Q$14))</f>
        <v/>
      </c>
      <c r="R4" s="81"/>
      <c r="S4" s="81"/>
      <c r="T4" s="81">
        <f t="shared" si="5"/>
        <v>40603</v>
      </c>
      <c r="U4" s="81">
        <f t="shared" si="1"/>
        <v>40604</v>
      </c>
      <c r="V4" s="81">
        <f t="shared" si="1"/>
        <v>40605</v>
      </c>
      <c r="W4" s="81">
        <f t="shared" si="1"/>
        <v>40606</v>
      </c>
      <c r="X4" s="81">
        <f t="shared" si="1"/>
        <v>40607</v>
      </c>
      <c r="Y4" s="47">
        <f t="shared" si="1"/>
        <v>40608</v>
      </c>
      <c r="Z4" s="47">
        <f t="shared" si="1"/>
        <v>40609</v>
      </c>
      <c r="AA4" s="47">
        <f t="shared" si="1"/>
        <v>40610</v>
      </c>
      <c r="AB4" s="81">
        <f t="shared" si="1"/>
        <v>40611</v>
      </c>
      <c r="AC4" s="81">
        <f t="shared" si="1"/>
        <v>40612</v>
      </c>
      <c r="AD4" s="81">
        <f t="shared" si="1"/>
        <v>40613</v>
      </c>
      <c r="AE4" s="81">
        <f t="shared" si="1"/>
        <v>40614</v>
      </c>
      <c r="AF4" s="47">
        <f t="shared" si="1"/>
        <v>40615</v>
      </c>
      <c r="AG4" s="81">
        <f t="shared" si="1"/>
        <v>40616</v>
      </c>
      <c r="AH4" s="81">
        <f t="shared" si="1"/>
        <v>40617</v>
      </c>
      <c r="AJ4" s="81" t="s">
        <v>232</v>
      </c>
      <c r="AK4" s="81" t="s">
        <v>232</v>
      </c>
      <c r="AL4" s="81" t="s">
        <v>232</v>
      </c>
      <c r="AM4" s="47" t="s">
        <v>194</v>
      </c>
      <c r="AN4" s="47" t="s">
        <v>194</v>
      </c>
      <c r="AO4" s="81" t="s">
        <v>232</v>
      </c>
      <c r="AP4" s="81" t="s">
        <v>232</v>
      </c>
      <c r="AQ4" s="81" t="s">
        <v>232</v>
      </c>
      <c r="AR4" s="81" t="s">
        <v>232</v>
      </c>
      <c r="AS4" s="81" t="s">
        <v>232</v>
      </c>
      <c r="AT4" s="47" t="s">
        <v>194</v>
      </c>
      <c r="AU4" s="47" t="s">
        <v>194</v>
      </c>
      <c r="AV4" s="81" t="s">
        <v>232</v>
      </c>
      <c r="AW4" s="81"/>
      <c r="AX4" s="81"/>
      <c r="AY4" s="81"/>
      <c r="AZ4" s="81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194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47" t="s">
        <v>194</v>
      </c>
      <c r="BM4" s="81" t="s">
        <v>232</v>
      </c>
      <c r="BN4" s="81" t="s">
        <v>232</v>
      </c>
      <c r="BO4" s="26">
        <f t="shared" si="6"/>
        <v>8</v>
      </c>
      <c r="BP4" s="26">
        <f t="shared" si="7"/>
        <v>0</v>
      </c>
      <c r="BQ4" s="51">
        <f t="shared" si="2"/>
        <v>160</v>
      </c>
    </row>
    <row r="5" spans="1:69">
      <c r="A5" s="39">
        <v>4</v>
      </c>
      <c r="B5" s="25" t="s">
        <v>199</v>
      </c>
      <c r="C5" s="25">
        <f t="shared" si="3"/>
        <v>22</v>
      </c>
      <c r="D5" s="81">
        <f t="shared" si="8"/>
        <v>40618</v>
      </c>
      <c r="E5" s="81">
        <f t="shared" si="4"/>
        <v>40619</v>
      </c>
      <c r="F5" s="81">
        <f t="shared" si="4"/>
        <v>40620</v>
      </c>
      <c r="G5" s="47">
        <f t="shared" si="4"/>
        <v>40621</v>
      </c>
      <c r="H5" s="47">
        <f t="shared" si="4"/>
        <v>40622</v>
      </c>
      <c r="I5" s="81">
        <f t="shared" si="4"/>
        <v>40623</v>
      </c>
      <c r="J5" s="81">
        <f t="shared" si="4"/>
        <v>40624</v>
      </c>
      <c r="K5" s="81">
        <f t="shared" si="4"/>
        <v>40625</v>
      </c>
      <c r="L5" s="81">
        <f t="shared" si="4"/>
        <v>40626</v>
      </c>
      <c r="M5" s="81">
        <f t="shared" si="4"/>
        <v>40627</v>
      </c>
      <c r="N5" s="47">
        <f t="shared" si="4"/>
        <v>40628</v>
      </c>
      <c r="O5" s="47">
        <f t="shared" si="4"/>
        <v>40629</v>
      </c>
      <c r="P5" s="81">
        <f t="shared" si="4"/>
        <v>40630</v>
      </c>
      <c r="Q5" s="81">
        <f t="shared" si="4"/>
        <v>40631</v>
      </c>
      <c r="R5" s="81">
        <f t="shared" si="4"/>
        <v>40632</v>
      </c>
      <c r="S5" s="81">
        <f t="shared" si="4"/>
        <v>40633</v>
      </c>
      <c r="T5" s="81">
        <f t="shared" si="5"/>
        <v>40634</v>
      </c>
      <c r="U5" s="47">
        <f t="shared" si="1"/>
        <v>40635</v>
      </c>
      <c r="V5" s="47">
        <f t="shared" si="1"/>
        <v>40636</v>
      </c>
      <c r="W5" s="47">
        <f t="shared" si="1"/>
        <v>40637</v>
      </c>
      <c r="X5" s="49">
        <f t="shared" si="1"/>
        <v>40638</v>
      </c>
      <c r="Y5" s="81">
        <f t="shared" si="1"/>
        <v>40639</v>
      </c>
      <c r="Z5" s="81">
        <f t="shared" si="1"/>
        <v>40640</v>
      </c>
      <c r="AA5" s="81">
        <f t="shared" si="1"/>
        <v>40641</v>
      </c>
      <c r="AB5" s="81">
        <f t="shared" si="1"/>
        <v>40642</v>
      </c>
      <c r="AC5" s="47">
        <f t="shared" si="1"/>
        <v>40643</v>
      </c>
      <c r="AD5" s="81">
        <f t="shared" si="1"/>
        <v>40644</v>
      </c>
      <c r="AE5" s="81">
        <f t="shared" si="1"/>
        <v>40645</v>
      </c>
      <c r="AF5" s="81">
        <f t="shared" si="1"/>
        <v>40646</v>
      </c>
      <c r="AG5" s="81">
        <f t="shared" si="1"/>
        <v>40647</v>
      </c>
      <c r="AH5" s="81">
        <f t="shared" si="1"/>
        <v>40648</v>
      </c>
      <c r="AJ5" s="81" t="s">
        <v>232</v>
      </c>
      <c r="AK5" s="81" t="s">
        <v>232</v>
      </c>
      <c r="AL5" s="81" t="s">
        <v>232</v>
      </c>
      <c r="AM5" s="47" t="s">
        <v>194</v>
      </c>
      <c r="AN5" s="47" t="s">
        <v>194</v>
      </c>
      <c r="AO5" s="81" t="s">
        <v>232</v>
      </c>
      <c r="AP5" s="81" t="s">
        <v>232</v>
      </c>
      <c r="AQ5" s="81" t="s">
        <v>232</v>
      </c>
      <c r="AR5" s="81" t="s">
        <v>232</v>
      </c>
      <c r="AS5" s="81" t="s">
        <v>232</v>
      </c>
      <c r="AT5" s="47" t="s">
        <v>194</v>
      </c>
      <c r="AU5" s="47" t="s">
        <v>194</v>
      </c>
      <c r="AV5" s="81" t="s">
        <v>232</v>
      </c>
      <c r="AW5" s="81" t="s">
        <v>232</v>
      </c>
      <c r="AX5" s="81" t="s">
        <v>232</v>
      </c>
      <c r="AY5" s="81" t="s">
        <v>232</v>
      </c>
      <c r="AZ5" s="81" t="s">
        <v>232</v>
      </c>
      <c r="BA5" s="47" t="s">
        <v>194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194</v>
      </c>
      <c r="BJ5" s="81" t="s">
        <v>232</v>
      </c>
      <c r="BK5" s="81" t="s">
        <v>232</v>
      </c>
      <c r="BL5" s="81" t="s">
        <v>232</v>
      </c>
      <c r="BM5" s="81" t="s">
        <v>232</v>
      </c>
      <c r="BN5" s="81" t="s">
        <v>232</v>
      </c>
      <c r="BO5" s="26">
        <f t="shared" si="6"/>
        <v>8</v>
      </c>
      <c r="BP5" s="26">
        <f t="shared" si="7"/>
        <v>1</v>
      </c>
      <c r="BQ5" s="51">
        <f t="shared" si="2"/>
        <v>176</v>
      </c>
    </row>
    <row r="6" spans="1:69">
      <c r="A6" s="39">
        <v>5</v>
      </c>
      <c r="B6" s="25" t="s">
        <v>200</v>
      </c>
      <c r="C6" s="25">
        <f t="shared" si="3"/>
        <v>19</v>
      </c>
      <c r="D6" s="47">
        <f t="shared" si="8"/>
        <v>40649</v>
      </c>
      <c r="E6" s="47">
        <f t="shared" si="4"/>
        <v>40650</v>
      </c>
      <c r="F6" s="81">
        <f t="shared" si="4"/>
        <v>40651</v>
      </c>
      <c r="G6" s="81">
        <f t="shared" si="4"/>
        <v>40652</v>
      </c>
      <c r="H6" s="81">
        <f t="shared" si="4"/>
        <v>40653</v>
      </c>
      <c r="I6" s="81">
        <f t="shared" si="4"/>
        <v>40654</v>
      </c>
      <c r="J6" s="81">
        <f t="shared" si="4"/>
        <v>40655</v>
      </c>
      <c r="K6" s="47">
        <f t="shared" si="4"/>
        <v>40656</v>
      </c>
      <c r="L6" s="47">
        <f t="shared" si="4"/>
        <v>40657</v>
      </c>
      <c r="M6" s="81">
        <f t="shared" si="4"/>
        <v>40658</v>
      </c>
      <c r="N6" s="81">
        <f t="shared" si="4"/>
        <v>40659</v>
      </c>
      <c r="O6" s="81">
        <f t="shared" si="4"/>
        <v>40660</v>
      </c>
      <c r="P6" s="81">
        <f t="shared" si="4"/>
        <v>40661</v>
      </c>
      <c r="Q6" s="81">
        <f t="shared" si="4"/>
        <v>40662</v>
      </c>
      <c r="R6" s="47">
        <f t="shared" si="4"/>
        <v>40663</v>
      </c>
      <c r="S6" s="81"/>
      <c r="T6" s="49">
        <f t="shared" si="5"/>
        <v>40664</v>
      </c>
      <c r="U6" s="47">
        <f t="shared" si="1"/>
        <v>40665</v>
      </c>
      <c r="V6" s="47">
        <f t="shared" si="1"/>
        <v>40666</v>
      </c>
      <c r="W6" s="47">
        <f t="shared" si="1"/>
        <v>40667</v>
      </c>
      <c r="X6" s="81">
        <f t="shared" si="1"/>
        <v>40668</v>
      </c>
      <c r="Y6" s="81">
        <f t="shared" si="1"/>
        <v>40669</v>
      </c>
      <c r="Z6" s="81">
        <f t="shared" si="1"/>
        <v>40670</v>
      </c>
      <c r="AA6" s="47">
        <f t="shared" si="1"/>
        <v>40671</v>
      </c>
      <c r="AB6" s="81">
        <f t="shared" si="1"/>
        <v>40672</v>
      </c>
      <c r="AC6" s="81">
        <f t="shared" si="1"/>
        <v>40673</v>
      </c>
      <c r="AD6" s="81">
        <f t="shared" si="1"/>
        <v>40674</v>
      </c>
      <c r="AE6" s="81">
        <f t="shared" si="1"/>
        <v>40675</v>
      </c>
      <c r="AF6" s="81">
        <f t="shared" si="1"/>
        <v>40676</v>
      </c>
      <c r="AG6" s="81">
        <f t="shared" si="1"/>
        <v>40677</v>
      </c>
      <c r="AH6" s="47">
        <f t="shared" si="1"/>
        <v>40678</v>
      </c>
      <c r="AJ6" s="47" t="s">
        <v>194</v>
      </c>
      <c r="AK6" s="47" t="s">
        <v>194</v>
      </c>
      <c r="AL6" s="81" t="s">
        <v>232</v>
      </c>
      <c r="AM6" s="81" t="s">
        <v>232</v>
      </c>
      <c r="AN6" s="81" t="s">
        <v>232</v>
      </c>
      <c r="AO6" s="81" t="s">
        <v>232</v>
      </c>
      <c r="AP6" s="81" t="s">
        <v>232</v>
      </c>
      <c r="AQ6" s="47" t="s">
        <v>194</v>
      </c>
      <c r="AR6" s="47" t="s">
        <v>194</v>
      </c>
      <c r="AS6" s="81" t="s">
        <v>232</v>
      </c>
      <c r="AT6" s="81" t="s">
        <v>232</v>
      </c>
      <c r="AU6" s="81" t="s">
        <v>232</v>
      </c>
      <c r="AV6" s="81" t="s">
        <v>232</v>
      </c>
      <c r="AW6" s="81" t="s">
        <v>232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47" t="s">
        <v>194</v>
      </c>
      <c r="BD6" s="81" t="s">
        <v>232</v>
      </c>
      <c r="BE6" s="81" t="s">
        <v>232</v>
      </c>
      <c r="BF6" s="81" t="s">
        <v>232</v>
      </c>
      <c r="BG6" s="47" t="s">
        <v>194</v>
      </c>
      <c r="BH6" s="81" t="s">
        <v>232</v>
      </c>
      <c r="BI6" s="81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194</v>
      </c>
      <c r="BO6" s="26">
        <f t="shared" si="6"/>
        <v>10</v>
      </c>
      <c r="BP6" s="26">
        <f t="shared" si="7"/>
        <v>1</v>
      </c>
      <c r="BQ6" s="51">
        <f t="shared" si="2"/>
        <v>152</v>
      </c>
    </row>
    <row r="7" spans="1:69" ht="14.25" customHeight="1">
      <c r="A7" s="39">
        <v>6</v>
      </c>
      <c r="B7" s="25" t="s">
        <v>201</v>
      </c>
      <c r="C7" s="25">
        <f t="shared" si="3"/>
        <v>22</v>
      </c>
      <c r="D7" s="81">
        <f t="shared" si="8"/>
        <v>40679</v>
      </c>
      <c r="E7" s="81">
        <f t="shared" si="4"/>
        <v>40680</v>
      </c>
      <c r="F7" s="81">
        <f t="shared" si="4"/>
        <v>40681</v>
      </c>
      <c r="G7" s="81">
        <f t="shared" si="4"/>
        <v>40682</v>
      </c>
      <c r="H7" s="81">
        <f t="shared" si="4"/>
        <v>40683</v>
      </c>
      <c r="I7" s="47">
        <f t="shared" si="4"/>
        <v>40684</v>
      </c>
      <c r="J7" s="47">
        <f t="shared" si="4"/>
        <v>40685</v>
      </c>
      <c r="K7" s="81">
        <f t="shared" si="4"/>
        <v>40686</v>
      </c>
      <c r="L7" s="81">
        <f t="shared" si="4"/>
        <v>40687</v>
      </c>
      <c r="M7" s="81">
        <f t="shared" si="4"/>
        <v>40688</v>
      </c>
      <c r="N7" s="81">
        <f t="shared" si="4"/>
        <v>40689</v>
      </c>
      <c r="O7" s="81">
        <f t="shared" si="4"/>
        <v>40690</v>
      </c>
      <c r="P7" s="47">
        <f t="shared" si="4"/>
        <v>40691</v>
      </c>
      <c r="Q7" s="47">
        <f t="shared" si="4"/>
        <v>40692</v>
      </c>
      <c r="R7" s="81">
        <f t="shared" si="4"/>
        <v>40693</v>
      </c>
      <c r="S7" s="81">
        <f t="shared" si="4"/>
        <v>40694</v>
      </c>
      <c r="T7" s="81">
        <f t="shared" si="5"/>
        <v>40695</v>
      </c>
      <c r="U7" s="81">
        <f t="shared" si="1"/>
        <v>40696</v>
      </c>
      <c r="V7" s="81">
        <f t="shared" si="1"/>
        <v>40697</v>
      </c>
      <c r="W7" s="47">
        <f t="shared" si="1"/>
        <v>40698</v>
      </c>
      <c r="X7" s="47">
        <f t="shared" si="1"/>
        <v>40699</v>
      </c>
      <c r="Y7" s="49">
        <f t="shared" si="1"/>
        <v>40700</v>
      </c>
      <c r="Z7" s="81">
        <f t="shared" si="1"/>
        <v>40701</v>
      </c>
      <c r="AA7" s="81">
        <f t="shared" si="1"/>
        <v>40702</v>
      </c>
      <c r="AB7" s="81">
        <f t="shared" si="1"/>
        <v>40703</v>
      </c>
      <c r="AC7" s="81">
        <f t="shared" si="1"/>
        <v>40704</v>
      </c>
      <c r="AD7" s="47">
        <f t="shared" si="1"/>
        <v>40705</v>
      </c>
      <c r="AE7" s="47">
        <f t="shared" si="1"/>
        <v>40706</v>
      </c>
      <c r="AF7" s="81">
        <f t="shared" si="1"/>
        <v>40707</v>
      </c>
      <c r="AG7" s="81">
        <f t="shared" si="1"/>
        <v>40708</v>
      </c>
      <c r="AH7" s="81">
        <f t="shared" si="1"/>
        <v>40709</v>
      </c>
      <c r="AJ7" s="81" t="s">
        <v>232</v>
      </c>
      <c r="AK7" s="81" t="s">
        <v>232</v>
      </c>
      <c r="AL7" s="81" t="s">
        <v>232</v>
      </c>
      <c r="AM7" s="81" t="s">
        <v>232</v>
      </c>
      <c r="AN7" s="81" t="s">
        <v>232</v>
      </c>
      <c r="AO7" s="47" t="s">
        <v>194</v>
      </c>
      <c r="AP7" s="47" t="s">
        <v>194</v>
      </c>
      <c r="AQ7" s="81" t="s">
        <v>232</v>
      </c>
      <c r="AR7" s="81" t="s">
        <v>232</v>
      </c>
      <c r="AS7" s="81" t="s">
        <v>232</v>
      </c>
      <c r="AT7" s="81" t="s">
        <v>232</v>
      </c>
      <c r="AU7" s="81" t="s">
        <v>232</v>
      </c>
      <c r="AV7" s="47" t="s">
        <v>194</v>
      </c>
      <c r="AW7" s="47" t="s">
        <v>194</v>
      </c>
      <c r="AX7" s="81" t="s">
        <v>232</v>
      </c>
      <c r="AY7" s="81" t="s">
        <v>232</v>
      </c>
      <c r="AZ7" s="81" t="s">
        <v>232</v>
      </c>
      <c r="BA7" s="81" t="s">
        <v>232</v>
      </c>
      <c r="BB7" s="81" t="s">
        <v>232</v>
      </c>
      <c r="BC7" s="47" t="s">
        <v>194</v>
      </c>
      <c r="BD7" s="47" t="s">
        <v>194</v>
      </c>
      <c r="BE7" s="49" t="s">
        <v>193</v>
      </c>
      <c r="BF7" s="81" t="s">
        <v>232</v>
      </c>
      <c r="BG7" s="81" t="s">
        <v>232</v>
      </c>
      <c r="BH7" s="81" t="s">
        <v>232</v>
      </c>
      <c r="BI7" s="81" t="s">
        <v>232</v>
      </c>
      <c r="BJ7" s="47" t="s">
        <v>194</v>
      </c>
      <c r="BK7" s="47" t="s">
        <v>194</v>
      </c>
      <c r="BL7" s="81" t="s">
        <v>232</v>
      </c>
      <c r="BM7" s="81" t="s">
        <v>232</v>
      </c>
      <c r="BN7" s="81" t="s">
        <v>232</v>
      </c>
      <c r="BO7" s="26">
        <f t="shared" si="6"/>
        <v>8</v>
      </c>
      <c r="BP7" s="26">
        <f t="shared" si="7"/>
        <v>1</v>
      </c>
      <c r="BQ7" s="51">
        <f t="shared" si="2"/>
        <v>176</v>
      </c>
    </row>
    <row r="8" spans="1:69" ht="12.75" customHeight="1">
      <c r="A8" s="39">
        <v>7</v>
      </c>
      <c r="B8" s="25" t="s">
        <v>202</v>
      </c>
      <c r="C8" s="25">
        <f t="shared" si="3"/>
        <v>22</v>
      </c>
      <c r="D8" s="81">
        <f t="shared" si="8"/>
        <v>40710</v>
      </c>
      <c r="E8" s="81">
        <f t="shared" si="4"/>
        <v>40711</v>
      </c>
      <c r="F8" s="47">
        <f t="shared" si="4"/>
        <v>40712</v>
      </c>
      <c r="G8" s="47">
        <f t="shared" si="4"/>
        <v>40713</v>
      </c>
      <c r="H8" s="81">
        <f t="shared" si="4"/>
        <v>40714</v>
      </c>
      <c r="I8" s="81">
        <f t="shared" si="4"/>
        <v>40715</v>
      </c>
      <c r="J8" s="81">
        <f t="shared" si="4"/>
        <v>40716</v>
      </c>
      <c r="K8" s="81">
        <f t="shared" si="4"/>
        <v>40717</v>
      </c>
      <c r="L8" s="81">
        <f t="shared" si="4"/>
        <v>40718</v>
      </c>
      <c r="M8" s="47">
        <f t="shared" si="4"/>
        <v>40719</v>
      </c>
      <c r="N8" s="47">
        <f t="shared" si="4"/>
        <v>40720</v>
      </c>
      <c r="O8" s="81">
        <f t="shared" si="4"/>
        <v>40721</v>
      </c>
      <c r="P8" s="81">
        <f t="shared" si="4"/>
        <v>40722</v>
      </c>
      <c r="Q8" s="81">
        <f t="shared" si="4"/>
        <v>40723</v>
      </c>
      <c r="R8" s="81">
        <f t="shared" si="4"/>
        <v>40724</v>
      </c>
      <c r="S8" s="81"/>
      <c r="T8" s="81">
        <f t="shared" si="5"/>
        <v>40725</v>
      </c>
      <c r="U8" s="47">
        <f t="shared" si="1"/>
        <v>40726</v>
      </c>
      <c r="V8" s="47">
        <f t="shared" si="1"/>
        <v>40727</v>
      </c>
      <c r="W8" s="81">
        <f t="shared" si="1"/>
        <v>40728</v>
      </c>
      <c r="X8" s="81">
        <f t="shared" si="1"/>
        <v>40729</v>
      </c>
      <c r="Y8" s="81">
        <f t="shared" si="1"/>
        <v>40730</v>
      </c>
      <c r="Z8" s="81">
        <f t="shared" si="1"/>
        <v>40731</v>
      </c>
      <c r="AA8" s="81">
        <f t="shared" si="1"/>
        <v>40732</v>
      </c>
      <c r="AB8" s="47">
        <f t="shared" si="1"/>
        <v>40733</v>
      </c>
      <c r="AC8" s="47">
        <f t="shared" si="1"/>
        <v>40734</v>
      </c>
      <c r="AD8" s="81">
        <f t="shared" si="1"/>
        <v>40735</v>
      </c>
      <c r="AE8" s="81">
        <f t="shared" si="1"/>
        <v>40736</v>
      </c>
      <c r="AF8" s="81">
        <f t="shared" si="1"/>
        <v>40737</v>
      </c>
      <c r="AG8" s="81">
        <f t="shared" si="1"/>
        <v>40738</v>
      </c>
      <c r="AH8" s="81">
        <f t="shared" si="1"/>
        <v>40739</v>
      </c>
      <c r="AJ8" s="81" t="s">
        <v>232</v>
      </c>
      <c r="AK8" s="81" t="s">
        <v>232</v>
      </c>
      <c r="AL8" s="47" t="s">
        <v>194</v>
      </c>
      <c r="AM8" s="47" t="s">
        <v>194</v>
      </c>
      <c r="AN8" s="81" t="s">
        <v>232</v>
      </c>
      <c r="AO8" s="81" t="s">
        <v>232</v>
      </c>
      <c r="AP8" s="81" t="s">
        <v>232</v>
      </c>
      <c r="AQ8" s="81" t="s">
        <v>232</v>
      </c>
      <c r="AR8" s="81" t="s">
        <v>232</v>
      </c>
      <c r="AS8" s="47" t="s">
        <v>194</v>
      </c>
      <c r="AT8" s="47" t="s">
        <v>194</v>
      </c>
      <c r="AU8" s="81" t="s">
        <v>232</v>
      </c>
      <c r="AV8" s="81" t="s">
        <v>232</v>
      </c>
      <c r="AW8" s="81" t="s">
        <v>232</v>
      </c>
      <c r="AX8" s="81" t="s">
        <v>232</v>
      </c>
      <c r="AY8" s="81"/>
      <c r="AZ8" s="81" t="s">
        <v>232</v>
      </c>
      <c r="BA8" s="47" t="s">
        <v>194</v>
      </c>
      <c r="BB8" s="47" t="s">
        <v>194</v>
      </c>
      <c r="BC8" s="81" t="s">
        <v>232</v>
      </c>
      <c r="BD8" s="81" t="s">
        <v>232</v>
      </c>
      <c r="BE8" s="81" t="s">
        <v>232</v>
      </c>
      <c r="BF8" s="81" t="s">
        <v>232</v>
      </c>
      <c r="BG8" s="81" t="s">
        <v>232</v>
      </c>
      <c r="BH8" s="47" t="s">
        <v>194</v>
      </c>
      <c r="BI8" s="47" t="s">
        <v>194</v>
      </c>
      <c r="BJ8" s="81" t="s">
        <v>232</v>
      </c>
      <c r="BK8" s="81" t="s">
        <v>232</v>
      </c>
      <c r="BL8" s="81" t="s">
        <v>232</v>
      </c>
      <c r="BM8" s="81" t="s">
        <v>232</v>
      </c>
      <c r="BN8" s="81" t="s">
        <v>232</v>
      </c>
      <c r="BO8" s="26">
        <f t="shared" si="6"/>
        <v>8</v>
      </c>
      <c r="BP8" s="26">
        <f t="shared" si="7"/>
        <v>0</v>
      </c>
      <c r="BQ8" s="51">
        <f t="shared" si="2"/>
        <v>176</v>
      </c>
    </row>
    <row r="9" spans="1:69">
      <c r="A9" s="39">
        <v>8</v>
      </c>
      <c r="B9" s="25" t="s">
        <v>203</v>
      </c>
      <c r="C9" s="25">
        <f t="shared" si="3"/>
        <v>21</v>
      </c>
      <c r="D9" s="47">
        <f t="shared" si="8"/>
        <v>40740</v>
      </c>
      <c r="E9" s="47">
        <f t="shared" si="4"/>
        <v>40741</v>
      </c>
      <c r="F9" s="81">
        <f t="shared" si="4"/>
        <v>40742</v>
      </c>
      <c r="G9" s="81">
        <f t="shared" si="4"/>
        <v>40743</v>
      </c>
      <c r="H9" s="81">
        <f t="shared" si="4"/>
        <v>40744</v>
      </c>
      <c r="I9" s="81">
        <f t="shared" si="4"/>
        <v>40745</v>
      </c>
      <c r="J9" s="81">
        <f t="shared" si="4"/>
        <v>40746</v>
      </c>
      <c r="K9" s="47">
        <f t="shared" si="4"/>
        <v>40747</v>
      </c>
      <c r="L9" s="47">
        <f t="shared" si="4"/>
        <v>40748</v>
      </c>
      <c r="M9" s="81">
        <f t="shared" si="4"/>
        <v>40749</v>
      </c>
      <c r="N9" s="81">
        <f t="shared" si="4"/>
        <v>40750</v>
      </c>
      <c r="O9" s="81">
        <f t="shared" si="4"/>
        <v>40751</v>
      </c>
      <c r="P9" s="81">
        <f t="shared" si="4"/>
        <v>40752</v>
      </c>
      <c r="Q9" s="81">
        <f t="shared" si="4"/>
        <v>40753</v>
      </c>
      <c r="R9" s="81">
        <f t="shared" si="4"/>
        <v>40754</v>
      </c>
      <c r="S9" s="47">
        <f t="shared" si="4"/>
        <v>40755</v>
      </c>
      <c r="T9" s="81">
        <f t="shared" si="5"/>
        <v>40756</v>
      </c>
      <c r="U9" s="81">
        <f t="shared" si="1"/>
        <v>40757</v>
      </c>
      <c r="V9" s="81">
        <f t="shared" si="1"/>
        <v>40758</v>
      </c>
      <c r="W9" s="81">
        <f t="shared" si="1"/>
        <v>40759</v>
      </c>
      <c r="X9" s="81">
        <f t="shared" si="1"/>
        <v>40760</v>
      </c>
      <c r="Y9" s="47">
        <f t="shared" si="1"/>
        <v>40761</v>
      </c>
      <c r="Z9" s="47">
        <f t="shared" si="1"/>
        <v>40762</v>
      </c>
      <c r="AA9" s="81">
        <f t="shared" si="1"/>
        <v>40763</v>
      </c>
      <c r="AB9" s="81">
        <f t="shared" si="1"/>
        <v>40764</v>
      </c>
      <c r="AC9" s="81">
        <f t="shared" si="1"/>
        <v>40765</v>
      </c>
      <c r="AD9" s="81">
        <f t="shared" si="1"/>
        <v>40766</v>
      </c>
      <c r="AE9" s="81">
        <f t="shared" si="1"/>
        <v>40767</v>
      </c>
      <c r="AF9" s="47">
        <f t="shared" si="1"/>
        <v>40768</v>
      </c>
      <c r="AG9" s="47">
        <f t="shared" si="1"/>
        <v>40769</v>
      </c>
      <c r="AH9" s="47">
        <f t="shared" si="1"/>
        <v>40770</v>
      </c>
      <c r="AJ9" s="47" t="s">
        <v>194</v>
      </c>
      <c r="AK9" s="47" t="s">
        <v>194</v>
      </c>
      <c r="AL9" s="81" t="s">
        <v>232</v>
      </c>
      <c r="AM9" s="81" t="s">
        <v>232</v>
      </c>
      <c r="AN9" s="81" t="s">
        <v>232</v>
      </c>
      <c r="AO9" s="81" t="s">
        <v>232</v>
      </c>
      <c r="AP9" s="81" t="s">
        <v>232</v>
      </c>
      <c r="AQ9" s="47" t="s">
        <v>194</v>
      </c>
      <c r="AR9" s="47" t="s">
        <v>194</v>
      </c>
      <c r="AS9" s="81" t="s">
        <v>232</v>
      </c>
      <c r="AT9" s="81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81" t="s">
        <v>232</v>
      </c>
      <c r="BA9" s="81" t="s">
        <v>232</v>
      </c>
      <c r="BB9" s="81" t="s">
        <v>232</v>
      </c>
      <c r="BC9" s="81" t="s">
        <v>232</v>
      </c>
      <c r="BD9" s="81" t="s">
        <v>232</v>
      </c>
      <c r="BE9" s="47" t="s">
        <v>194</v>
      </c>
      <c r="BF9" s="47" t="s">
        <v>194</v>
      </c>
      <c r="BG9" s="81" t="s">
        <v>232</v>
      </c>
      <c r="BH9" s="81" t="s">
        <v>232</v>
      </c>
      <c r="BI9" s="81" t="s">
        <v>232</v>
      </c>
      <c r="BJ9" s="81" t="s">
        <v>232</v>
      </c>
      <c r="BK9" s="81" t="s">
        <v>232</v>
      </c>
      <c r="BL9" s="47" t="s">
        <v>194</v>
      </c>
      <c r="BM9" s="47" t="s">
        <v>194</v>
      </c>
      <c r="BN9" s="47" t="s">
        <v>194</v>
      </c>
      <c r="BO9" s="26">
        <f t="shared" si="6"/>
        <v>10</v>
      </c>
      <c r="BP9" s="26">
        <f t="shared" si="7"/>
        <v>0</v>
      </c>
      <c r="BQ9" s="51">
        <f t="shared" si="2"/>
        <v>168</v>
      </c>
    </row>
    <row r="10" spans="1:69">
      <c r="A10" s="39">
        <v>9</v>
      </c>
      <c r="B10" s="25" t="s">
        <v>204</v>
      </c>
      <c r="C10" s="25">
        <f t="shared" si="3"/>
        <v>21</v>
      </c>
      <c r="D10" s="47">
        <f t="shared" si="8"/>
        <v>40771</v>
      </c>
      <c r="E10" s="81">
        <f t="shared" si="4"/>
        <v>40772</v>
      </c>
      <c r="F10" s="81">
        <f t="shared" si="4"/>
        <v>40773</v>
      </c>
      <c r="G10" s="81">
        <f t="shared" si="4"/>
        <v>40774</v>
      </c>
      <c r="H10" s="47">
        <f t="shared" si="4"/>
        <v>40775</v>
      </c>
      <c r="I10" s="47">
        <f t="shared" si="4"/>
        <v>40776</v>
      </c>
      <c r="J10" s="81">
        <f t="shared" si="4"/>
        <v>40777</v>
      </c>
      <c r="K10" s="81">
        <f t="shared" si="4"/>
        <v>40778</v>
      </c>
      <c r="L10" s="81">
        <f t="shared" si="4"/>
        <v>40779</v>
      </c>
      <c r="M10" s="81">
        <f t="shared" si="4"/>
        <v>40780</v>
      </c>
      <c r="N10" s="81">
        <f t="shared" si="4"/>
        <v>40781</v>
      </c>
      <c r="O10" s="47">
        <f t="shared" si="4"/>
        <v>40782</v>
      </c>
      <c r="P10" s="47">
        <f t="shared" si="4"/>
        <v>40783</v>
      </c>
      <c r="Q10" s="81">
        <f t="shared" si="4"/>
        <v>40784</v>
      </c>
      <c r="R10" s="81">
        <f t="shared" si="4"/>
        <v>40785</v>
      </c>
      <c r="S10" s="81">
        <f t="shared" si="4"/>
        <v>40786</v>
      </c>
      <c r="T10" s="81">
        <f t="shared" si="5"/>
        <v>40787</v>
      </c>
      <c r="U10" s="81">
        <f t="shared" si="1"/>
        <v>40788</v>
      </c>
      <c r="V10" s="47">
        <f t="shared" si="1"/>
        <v>40789</v>
      </c>
      <c r="W10" s="47">
        <f t="shared" si="1"/>
        <v>40790</v>
      </c>
      <c r="X10" s="81">
        <f t="shared" si="1"/>
        <v>40791</v>
      </c>
      <c r="Y10" s="81">
        <f t="shared" si="1"/>
        <v>40792</v>
      </c>
      <c r="Z10" s="81">
        <f t="shared" si="1"/>
        <v>40793</v>
      </c>
      <c r="AA10" s="81">
        <f t="shared" si="1"/>
        <v>40794</v>
      </c>
      <c r="AB10" s="81">
        <f t="shared" si="1"/>
        <v>40795</v>
      </c>
      <c r="AC10" s="47">
        <f t="shared" si="1"/>
        <v>40796</v>
      </c>
      <c r="AD10" s="47">
        <f t="shared" si="1"/>
        <v>40797</v>
      </c>
      <c r="AE10" s="49">
        <f t="shared" si="1"/>
        <v>40798</v>
      </c>
      <c r="AF10" s="81">
        <f t="shared" si="1"/>
        <v>40799</v>
      </c>
      <c r="AG10" s="81">
        <f t="shared" si="1"/>
        <v>40800</v>
      </c>
      <c r="AH10" s="81">
        <f t="shared" si="1"/>
        <v>40801</v>
      </c>
      <c r="AJ10" s="47" t="s">
        <v>194</v>
      </c>
      <c r="AK10" s="81" t="s">
        <v>232</v>
      </c>
      <c r="AL10" s="81" t="s">
        <v>232</v>
      </c>
      <c r="AM10" s="81" t="s">
        <v>232</v>
      </c>
      <c r="AN10" s="47" t="s">
        <v>194</v>
      </c>
      <c r="AO10" s="47" t="s">
        <v>194</v>
      </c>
      <c r="AP10" s="81" t="s">
        <v>232</v>
      </c>
      <c r="AQ10" s="81" t="s">
        <v>232</v>
      </c>
      <c r="AR10" s="81" t="s">
        <v>232</v>
      </c>
      <c r="AS10" s="81" t="s">
        <v>232</v>
      </c>
      <c r="AT10" s="81" t="s">
        <v>232</v>
      </c>
      <c r="AU10" s="47" t="s">
        <v>194</v>
      </c>
      <c r="AV10" s="47" t="s">
        <v>194</v>
      </c>
      <c r="AW10" s="81" t="s">
        <v>232</v>
      </c>
      <c r="AX10" s="81" t="s">
        <v>232</v>
      </c>
      <c r="AY10" s="81" t="s">
        <v>232</v>
      </c>
      <c r="AZ10" s="81" t="s">
        <v>232</v>
      </c>
      <c r="BA10" s="81" t="s">
        <v>232</v>
      </c>
      <c r="BB10" s="47" t="s">
        <v>194</v>
      </c>
      <c r="BC10" s="47" t="s">
        <v>194</v>
      </c>
      <c r="BD10" s="81" t="s">
        <v>232</v>
      </c>
      <c r="BE10" s="81" t="s">
        <v>232</v>
      </c>
      <c r="BF10" s="81" t="s">
        <v>232</v>
      </c>
      <c r="BG10" s="81" t="s">
        <v>232</v>
      </c>
      <c r="BH10" s="81" t="s">
        <v>232</v>
      </c>
      <c r="BI10" s="47" t="s">
        <v>194</v>
      </c>
      <c r="BJ10" s="47" t="s">
        <v>194</v>
      </c>
      <c r="BK10" s="49" t="s">
        <v>193</v>
      </c>
      <c r="BL10" s="81" t="s">
        <v>232</v>
      </c>
      <c r="BM10" s="81" t="s">
        <v>232</v>
      </c>
      <c r="BN10" s="81" t="s">
        <v>232</v>
      </c>
      <c r="BO10" s="26">
        <f t="shared" si="6"/>
        <v>9</v>
      </c>
      <c r="BP10" s="26">
        <f t="shared" si="7"/>
        <v>1</v>
      </c>
      <c r="BQ10" s="51">
        <f t="shared" si="2"/>
        <v>168</v>
      </c>
    </row>
    <row r="11" spans="1:69">
      <c r="A11" s="39">
        <v>10</v>
      </c>
      <c r="B11" s="25" t="s">
        <v>205</v>
      </c>
      <c r="C11" s="25">
        <f t="shared" si="3"/>
        <v>19</v>
      </c>
      <c r="D11" s="81">
        <f t="shared" si="8"/>
        <v>40802</v>
      </c>
      <c r="E11" s="47">
        <f t="shared" si="4"/>
        <v>40803</v>
      </c>
      <c r="F11" s="47">
        <f t="shared" si="4"/>
        <v>40804</v>
      </c>
      <c r="G11" s="81">
        <f t="shared" si="4"/>
        <v>40805</v>
      </c>
      <c r="H11" s="81">
        <f t="shared" si="4"/>
        <v>40806</v>
      </c>
      <c r="I11" s="81">
        <f t="shared" si="4"/>
        <v>40807</v>
      </c>
      <c r="J11" s="81">
        <f t="shared" si="4"/>
        <v>40808</v>
      </c>
      <c r="K11" s="81">
        <f t="shared" si="4"/>
        <v>40809</v>
      </c>
      <c r="L11" s="47">
        <f t="shared" si="4"/>
        <v>40810</v>
      </c>
      <c r="M11" s="81">
        <f t="shared" si="4"/>
        <v>40811</v>
      </c>
      <c r="N11" s="81">
        <f t="shared" si="4"/>
        <v>40812</v>
      </c>
      <c r="O11" s="81">
        <f t="shared" si="4"/>
        <v>40813</v>
      </c>
      <c r="P11" s="81">
        <f t="shared" si="4"/>
        <v>40814</v>
      </c>
      <c r="Q11" s="81">
        <f t="shared" si="4"/>
        <v>40815</v>
      </c>
      <c r="R11" s="47">
        <f t="shared" si="4"/>
        <v>40816</v>
      </c>
      <c r="S11" s="81"/>
      <c r="T11" s="49">
        <f t="shared" si="5"/>
        <v>40817</v>
      </c>
      <c r="U11" s="49">
        <f t="shared" si="1"/>
        <v>40818</v>
      </c>
      <c r="V11" s="49">
        <f t="shared" si="1"/>
        <v>40819</v>
      </c>
      <c r="W11" s="47">
        <f t="shared" si="1"/>
        <v>40820</v>
      </c>
      <c r="X11" s="47">
        <f t="shared" si="1"/>
        <v>40821</v>
      </c>
      <c r="Y11" s="206">
        <f t="shared" si="1"/>
        <v>40822</v>
      </c>
      <c r="Z11" s="206">
        <f t="shared" si="1"/>
        <v>40823</v>
      </c>
      <c r="AA11" s="206">
        <f t="shared" si="1"/>
        <v>40824</v>
      </c>
      <c r="AB11" s="215">
        <f t="shared" si="1"/>
        <v>40825</v>
      </c>
      <c r="AC11" s="81">
        <f t="shared" si="1"/>
        <v>40826</v>
      </c>
      <c r="AD11" s="81">
        <f t="shared" si="1"/>
        <v>40827</v>
      </c>
      <c r="AE11" s="81">
        <f t="shared" si="1"/>
        <v>40828</v>
      </c>
      <c r="AF11" s="81">
        <f t="shared" si="1"/>
        <v>40829</v>
      </c>
      <c r="AG11" s="81">
        <f t="shared" si="1"/>
        <v>40830</v>
      </c>
      <c r="AH11" s="47">
        <f t="shared" si="1"/>
        <v>40831</v>
      </c>
      <c r="AJ11" s="81" t="s">
        <v>232</v>
      </c>
      <c r="AK11" s="47" t="s">
        <v>194</v>
      </c>
      <c r="AL11" s="47" t="s">
        <v>194</v>
      </c>
      <c r="AM11" s="81" t="s">
        <v>232</v>
      </c>
      <c r="AN11" s="81" t="s">
        <v>232</v>
      </c>
      <c r="AO11" s="81" t="s">
        <v>232</v>
      </c>
      <c r="AP11" s="81" t="s">
        <v>232</v>
      </c>
      <c r="AQ11" s="81" t="s">
        <v>232</v>
      </c>
      <c r="AR11" s="47" t="s">
        <v>194</v>
      </c>
      <c r="AS11" s="81" t="s">
        <v>232</v>
      </c>
      <c r="AT11" s="81" t="s">
        <v>232</v>
      </c>
      <c r="AU11" s="81" t="s">
        <v>232</v>
      </c>
      <c r="AV11" s="81" t="s">
        <v>232</v>
      </c>
      <c r="AW11" s="81" t="s">
        <v>232</v>
      </c>
      <c r="AX11" s="47" t="s">
        <v>194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194</v>
      </c>
      <c r="BE11" s="206" t="s">
        <v>232</v>
      </c>
      <c r="BF11" s="206" t="s">
        <v>704</v>
      </c>
      <c r="BG11" s="206" t="s">
        <v>704</v>
      </c>
      <c r="BH11" s="215" t="s">
        <v>194</v>
      </c>
      <c r="BI11" s="81" t="s">
        <v>232</v>
      </c>
      <c r="BJ11" s="81" t="s">
        <v>232</v>
      </c>
      <c r="BK11" s="81" t="s">
        <v>232</v>
      </c>
      <c r="BL11" s="81" t="s">
        <v>232</v>
      </c>
      <c r="BM11" s="81" t="s">
        <v>232</v>
      </c>
      <c r="BN11" s="47" t="s">
        <v>194</v>
      </c>
      <c r="BO11" s="26">
        <f t="shared" si="6"/>
        <v>8</v>
      </c>
      <c r="BP11" s="26">
        <f t="shared" si="7"/>
        <v>3</v>
      </c>
      <c r="BQ11" s="51">
        <f t="shared" si="2"/>
        <v>152</v>
      </c>
    </row>
    <row r="12" spans="1:69">
      <c r="A12" s="39">
        <v>11</v>
      </c>
      <c r="B12" s="25" t="s">
        <v>206</v>
      </c>
      <c r="C12" s="25">
        <f t="shared" si="3"/>
        <v>22</v>
      </c>
      <c r="D12" s="47">
        <f t="shared" si="8"/>
        <v>40832</v>
      </c>
      <c r="E12" s="81">
        <f t="shared" si="4"/>
        <v>40833</v>
      </c>
      <c r="F12" s="81">
        <f t="shared" si="4"/>
        <v>40834</v>
      </c>
      <c r="G12" s="81">
        <f t="shared" si="4"/>
        <v>40835</v>
      </c>
      <c r="H12" s="81">
        <f t="shared" si="4"/>
        <v>40836</v>
      </c>
      <c r="I12" s="81">
        <f t="shared" si="4"/>
        <v>40837</v>
      </c>
      <c r="J12" s="47">
        <f t="shared" si="4"/>
        <v>40838</v>
      </c>
      <c r="K12" s="47">
        <f t="shared" si="4"/>
        <v>40839</v>
      </c>
      <c r="L12" s="81">
        <f t="shared" si="4"/>
        <v>40840</v>
      </c>
      <c r="M12" s="81">
        <f t="shared" si="4"/>
        <v>40841</v>
      </c>
      <c r="N12" s="81">
        <f t="shared" si="4"/>
        <v>40842</v>
      </c>
      <c r="O12" s="81">
        <f t="shared" si="4"/>
        <v>40843</v>
      </c>
      <c r="P12" s="81">
        <f t="shared" si="4"/>
        <v>40844</v>
      </c>
      <c r="Q12" s="47">
        <f t="shared" si="4"/>
        <v>40845</v>
      </c>
      <c r="R12" s="47">
        <f t="shared" si="4"/>
        <v>40846</v>
      </c>
      <c r="S12" s="81">
        <f t="shared" si="4"/>
        <v>40847</v>
      </c>
      <c r="T12" s="81">
        <f t="shared" si="5"/>
        <v>40848</v>
      </c>
      <c r="U12" s="81">
        <f t="shared" si="1"/>
        <v>40849</v>
      </c>
      <c r="V12" s="81">
        <f t="shared" si="1"/>
        <v>40850</v>
      </c>
      <c r="W12" s="81">
        <f t="shared" si="1"/>
        <v>40851</v>
      </c>
      <c r="X12" s="47">
        <f t="shared" si="1"/>
        <v>40852</v>
      </c>
      <c r="Y12" s="47">
        <f t="shared" si="1"/>
        <v>40853</v>
      </c>
      <c r="Z12" s="81">
        <f t="shared" si="1"/>
        <v>40854</v>
      </c>
      <c r="AA12" s="81">
        <f t="shared" si="1"/>
        <v>40855</v>
      </c>
      <c r="AB12" s="81">
        <f t="shared" si="1"/>
        <v>40856</v>
      </c>
      <c r="AC12" s="81">
        <f t="shared" si="1"/>
        <v>40857</v>
      </c>
      <c r="AD12" s="81">
        <f t="shared" si="1"/>
        <v>40858</v>
      </c>
      <c r="AE12" s="47">
        <f t="shared" si="1"/>
        <v>40859</v>
      </c>
      <c r="AF12" s="47">
        <f t="shared" si="1"/>
        <v>40860</v>
      </c>
      <c r="AG12" s="81">
        <f t="shared" si="1"/>
        <v>40861</v>
      </c>
      <c r="AH12" s="81">
        <f t="shared" si="1"/>
        <v>40862</v>
      </c>
      <c r="AJ12" s="47" t="s">
        <v>194</v>
      </c>
      <c r="AK12" s="81" t="s">
        <v>232</v>
      </c>
      <c r="AL12" s="81" t="s">
        <v>232</v>
      </c>
      <c r="AM12" s="81" t="s">
        <v>232</v>
      </c>
      <c r="AN12" s="81" t="s">
        <v>232</v>
      </c>
      <c r="AO12" s="81" t="s">
        <v>232</v>
      </c>
      <c r="AP12" s="47" t="s">
        <v>194</v>
      </c>
      <c r="AQ12" s="47" t="s">
        <v>194</v>
      </c>
      <c r="AR12" s="81" t="s">
        <v>232</v>
      </c>
      <c r="AS12" s="81" t="s">
        <v>232</v>
      </c>
      <c r="AT12" s="81" t="s">
        <v>232</v>
      </c>
      <c r="AU12" s="81" t="s">
        <v>232</v>
      </c>
      <c r="AV12" s="81" t="s">
        <v>232</v>
      </c>
      <c r="AW12" s="47" t="s">
        <v>194</v>
      </c>
      <c r="AX12" s="47" t="s">
        <v>194</v>
      </c>
      <c r="AY12" s="81" t="s">
        <v>232</v>
      </c>
      <c r="AZ12" s="81" t="s">
        <v>232</v>
      </c>
      <c r="BA12" s="81" t="s">
        <v>232</v>
      </c>
      <c r="BB12" s="81" t="s">
        <v>232</v>
      </c>
      <c r="BC12" s="81" t="s">
        <v>232</v>
      </c>
      <c r="BD12" s="47" t="s">
        <v>194</v>
      </c>
      <c r="BE12" s="47" t="s">
        <v>194</v>
      </c>
      <c r="BF12" s="81" t="s">
        <v>232</v>
      </c>
      <c r="BG12" s="81" t="s">
        <v>232</v>
      </c>
      <c r="BH12" s="81" t="s">
        <v>232</v>
      </c>
      <c r="BI12" s="81" t="s">
        <v>232</v>
      </c>
      <c r="BJ12" s="81" t="s">
        <v>232</v>
      </c>
      <c r="BK12" s="47" t="s">
        <v>194</v>
      </c>
      <c r="BL12" s="47" t="s">
        <v>194</v>
      </c>
      <c r="BM12" s="81" t="s">
        <v>232</v>
      </c>
      <c r="BN12" s="81" t="s">
        <v>232</v>
      </c>
      <c r="BO12" s="26">
        <f t="shared" si="6"/>
        <v>9</v>
      </c>
      <c r="BP12" s="26">
        <f t="shared" si="7"/>
        <v>0</v>
      </c>
      <c r="BQ12" s="51">
        <f t="shared" si="2"/>
        <v>176</v>
      </c>
    </row>
    <row r="13" spans="1:69">
      <c r="A13" s="39">
        <v>12</v>
      </c>
      <c r="B13" s="25" t="s">
        <v>207</v>
      </c>
      <c r="C13" s="25">
        <f t="shared" si="3"/>
        <v>22</v>
      </c>
      <c r="D13" s="81">
        <f t="shared" si="8"/>
        <v>40863</v>
      </c>
      <c r="E13" s="81">
        <f t="shared" si="4"/>
        <v>40864</v>
      </c>
      <c r="F13" s="81">
        <f t="shared" si="4"/>
        <v>40865</v>
      </c>
      <c r="G13" s="47">
        <f t="shared" si="4"/>
        <v>40866</v>
      </c>
      <c r="H13" s="47">
        <f t="shared" si="4"/>
        <v>40867</v>
      </c>
      <c r="I13" s="81">
        <f t="shared" si="4"/>
        <v>40868</v>
      </c>
      <c r="J13" s="81">
        <f t="shared" si="4"/>
        <v>40869</v>
      </c>
      <c r="K13" s="81">
        <f t="shared" si="4"/>
        <v>40870</v>
      </c>
      <c r="L13" s="81">
        <f t="shared" si="4"/>
        <v>40871</v>
      </c>
      <c r="M13" s="81">
        <f t="shared" si="4"/>
        <v>40872</v>
      </c>
      <c r="N13" s="47">
        <f t="shared" si="4"/>
        <v>40873</v>
      </c>
      <c r="O13" s="47">
        <f t="shared" si="4"/>
        <v>40874</v>
      </c>
      <c r="P13" s="81">
        <f t="shared" si="4"/>
        <v>40875</v>
      </c>
      <c r="Q13" s="81">
        <f t="shared" si="4"/>
        <v>40876</v>
      </c>
      <c r="R13" s="81">
        <f t="shared" si="4"/>
        <v>40877</v>
      </c>
      <c r="S13" s="81"/>
      <c r="T13" s="81">
        <f t="shared" si="5"/>
        <v>40878</v>
      </c>
      <c r="U13" s="81">
        <f t="shared" si="1"/>
        <v>40879</v>
      </c>
      <c r="V13" s="47">
        <f t="shared" si="1"/>
        <v>40880</v>
      </c>
      <c r="W13" s="47">
        <f t="shared" si="1"/>
        <v>40881</v>
      </c>
      <c r="X13" s="81">
        <f t="shared" si="1"/>
        <v>40882</v>
      </c>
      <c r="Y13" s="81">
        <f t="shared" si="1"/>
        <v>40883</v>
      </c>
      <c r="Z13" s="81">
        <f t="shared" si="1"/>
        <v>40884</v>
      </c>
      <c r="AA13" s="81">
        <f t="shared" si="1"/>
        <v>40885</v>
      </c>
      <c r="AB13" s="81">
        <f t="shared" si="1"/>
        <v>40886</v>
      </c>
      <c r="AC13" s="47">
        <f t="shared" si="1"/>
        <v>40887</v>
      </c>
      <c r="AD13" s="47">
        <f t="shared" si="1"/>
        <v>40888</v>
      </c>
      <c r="AE13" s="81">
        <f t="shared" si="1"/>
        <v>40889</v>
      </c>
      <c r="AF13" s="81">
        <f t="shared" si="1"/>
        <v>40890</v>
      </c>
      <c r="AG13" s="81">
        <f t="shared" si="1"/>
        <v>40891</v>
      </c>
      <c r="AH13" s="81">
        <f t="shared" si="1"/>
        <v>40892</v>
      </c>
      <c r="AI13" s="27"/>
      <c r="AJ13" s="81" t="s">
        <v>232</v>
      </c>
      <c r="AK13" s="81" t="s">
        <v>232</v>
      </c>
      <c r="AL13" s="81" t="s">
        <v>232</v>
      </c>
      <c r="AM13" s="47" t="s">
        <v>194</v>
      </c>
      <c r="AN13" s="47" t="s">
        <v>194</v>
      </c>
      <c r="AO13" s="81" t="s">
        <v>232</v>
      </c>
      <c r="AP13" s="81" t="s">
        <v>232</v>
      </c>
      <c r="AQ13" s="81" t="s">
        <v>232</v>
      </c>
      <c r="AR13" s="81" t="s">
        <v>232</v>
      </c>
      <c r="AS13" s="81" t="s">
        <v>232</v>
      </c>
      <c r="AT13" s="47" t="s">
        <v>194</v>
      </c>
      <c r="AU13" s="47" t="s">
        <v>194</v>
      </c>
      <c r="AV13" s="81" t="s">
        <v>232</v>
      </c>
      <c r="AW13" s="81" t="s">
        <v>232</v>
      </c>
      <c r="AX13" s="81" t="s">
        <v>232</v>
      </c>
      <c r="AY13" s="81"/>
      <c r="AZ13" s="81" t="s">
        <v>232</v>
      </c>
      <c r="BA13" s="81" t="s">
        <v>232</v>
      </c>
      <c r="BB13" s="47" t="s">
        <v>194</v>
      </c>
      <c r="BC13" s="47" t="s">
        <v>194</v>
      </c>
      <c r="BD13" s="81" t="s">
        <v>232</v>
      </c>
      <c r="BE13" s="81" t="s">
        <v>232</v>
      </c>
      <c r="BF13" s="81" t="s">
        <v>232</v>
      </c>
      <c r="BG13" s="81" t="s">
        <v>232</v>
      </c>
      <c r="BH13" s="81" t="s">
        <v>232</v>
      </c>
      <c r="BI13" s="47" t="s">
        <v>194</v>
      </c>
      <c r="BJ13" s="47" t="s">
        <v>194</v>
      </c>
      <c r="BK13" s="81" t="s">
        <v>232</v>
      </c>
      <c r="BL13" s="81" t="s">
        <v>232</v>
      </c>
      <c r="BM13" s="81" t="s">
        <v>232</v>
      </c>
      <c r="BN13" s="81" t="s">
        <v>232</v>
      </c>
      <c r="BO13" s="26">
        <f t="shared" si="6"/>
        <v>8</v>
      </c>
      <c r="BP13" s="26">
        <f t="shared" si="7"/>
        <v>0</v>
      </c>
      <c r="BQ13" s="51">
        <f t="shared" si="2"/>
        <v>176</v>
      </c>
    </row>
    <row r="14" spans="1:69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9">
      <c r="A15" s="53" t="s">
        <v>208</v>
      </c>
      <c r="C15" s="26">
        <f>SUM(C2:C13)</f>
        <v>249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526</v>
      </c>
      <c r="B29" s="192" t="s">
        <v>527</v>
      </c>
      <c r="C29" s="193" t="s">
        <v>475</v>
      </c>
      <c r="AH29" s="26"/>
    </row>
    <row r="30" spans="1:34">
      <c r="A30" s="101" t="s">
        <v>476</v>
      </c>
      <c r="B30" s="192" t="s">
        <v>477</v>
      </c>
      <c r="C30" s="193" t="s">
        <v>475</v>
      </c>
      <c r="AH30" s="26"/>
    </row>
    <row r="31" spans="1:34">
      <c r="A31" s="101" t="s">
        <v>478</v>
      </c>
      <c r="B31" s="192" t="s">
        <v>479</v>
      </c>
      <c r="C31" s="193" t="s">
        <v>480</v>
      </c>
      <c r="AH31" s="26"/>
    </row>
    <row r="32" spans="1:34" ht="12" customHeight="1">
      <c r="A32" s="101" t="s">
        <v>481</v>
      </c>
      <c r="B32" s="192" t="s">
        <v>482</v>
      </c>
      <c r="C32" s="193" t="s">
        <v>480</v>
      </c>
      <c r="AH32" s="26"/>
    </row>
    <row r="33" spans="1:34" ht="12.75">
      <c r="A33" s="101" t="s">
        <v>483</v>
      </c>
      <c r="B33" s="194" t="s">
        <v>484</v>
      </c>
      <c r="C33" s="193" t="s">
        <v>475</v>
      </c>
      <c r="AH33" s="26"/>
    </row>
    <row r="34" spans="1:34" ht="12.75">
      <c r="A34" s="101" t="s">
        <v>485</v>
      </c>
      <c r="B34" s="188" t="s">
        <v>486</v>
      </c>
      <c r="C34" s="193" t="s">
        <v>480</v>
      </c>
      <c r="AH34" s="26"/>
    </row>
    <row r="35" spans="1:34" ht="12" customHeight="1">
      <c r="A35" s="101" t="s">
        <v>487</v>
      </c>
      <c r="B35" s="188" t="s">
        <v>488</v>
      </c>
      <c r="C35" s="193" t="s">
        <v>480</v>
      </c>
      <c r="AH35" s="26"/>
    </row>
    <row r="36" spans="1:34">
      <c r="A36" s="101" t="s">
        <v>489</v>
      </c>
      <c r="B36" s="188" t="s">
        <v>490</v>
      </c>
      <c r="C36" s="193" t="s">
        <v>475</v>
      </c>
      <c r="AH36" s="26"/>
    </row>
    <row r="37" spans="1:34">
      <c r="A37" s="101" t="s">
        <v>491</v>
      </c>
      <c r="B37" s="188" t="s">
        <v>492</v>
      </c>
      <c r="C37" s="193" t="s">
        <v>480</v>
      </c>
      <c r="AH37" s="26"/>
    </row>
    <row r="38" spans="1:34">
      <c r="A38" s="193" t="s">
        <v>9</v>
      </c>
      <c r="B38" s="193" t="s">
        <v>10</v>
      </c>
      <c r="C38" s="193" t="s">
        <v>493</v>
      </c>
      <c r="AH38" s="26"/>
    </row>
    <row r="39" spans="1:34">
      <c r="A39" s="193" t="s">
        <v>11</v>
      </c>
      <c r="B39" s="193" t="s">
        <v>12</v>
      </c>
      <c r="C39" s="193" t="s">
        <v>493</v>
      </c>
      <c r="AH39" s="26"/>
    </row>
    <row r="40" spans="1:34">
      <c r="A40" s="193" t="s">
        <v>13</v>
      </c>
      <c r="B40" s="193" t="s">
        <v>14</v>
      </c>
      <c r="C40" s="193" t="s">
        <v>493</v>
      </c>
      <c r="AH40" s="26"/>
    </row>
    <row r="41" spans="1:34">
      <c r="A41" s="193" t="s">
        <v>494</v>
      </c>
      <c r="B41" s="193" t="s">
        <v>15</v>
      </c>
      <c r="C41" s="193" t="s">
        <v>493</v>
      </c>
      <c r="AH41" s="26"/>
    </row>
    <row r="42" spans="1:34">
      <c r="A42" s="101" t="s">
        <v>495</v>
      </c>
      <c r="B42" s="188" t="s">
        <v>496</v>
      </c>
      <c r="C42" s="194" t="s">
        <v>497</v>
      </c>
      <c r="AH42" s="26"/>
    </row>
    <row r="43" spans="1:34">
      <c r="A43" s="101" t="s">
        <v>498</v>
      </c>
      <c r="B43" s="188" t="s">
        <v>499</v>
      </c>
      <c r="C43" s="194" t="s">
        <v>497</v>
      </c>
      <c r="AH43" s="26"/>
    </row>
    <row r="44" spans="1:34">
      <c r="A44" s="101" t="s">
        <v>500</v>
      </c>
      <c r="B44" s="188" t="s">
        <v>501</v>
      </c>
      <c r="C44" s="194" t="s">
        <v>497</v>
      </c>
      <c r="AH44" s="26"/>
    </row>
    <row r="45" spans="1:34">
      <c r="A45" s="101" t="s">
        <v>502</v>
      </c>
      <c r="B45" s="188" t="s">
        <v>503</v>
      </c>
      <c r="C45" s="194" t="s">
        <v>497</v>
      </c>
      <c r="AH45" s="26"/>
    </row>
    <row r="46" spans="1:34">
      <c r="A46" s="101" t="s">
        <v>504</v>
      </c>
      <c r="B46" s="188" t="s">
        <v>505</v>
      </c>
      <c r="C46" s="194" t="s">
        <v>497</v>
      </c>
      <c r="AH46" s="26"/>
    </row>
    <row r="47" spans="1:34">
      <c r="A47" s="101" t="s">
        <v>506</v>
      </c>
      <c r="B47" s="188" t="s">
        <v>507</v>
      </c>
      <c r="C47" s="194" t="s">
        <v>497</v>
      </c>
      <c r="AH47" s="26"/>
    </row>
    <row r="48" spans="1:34">
      <c r="A48" s="101" t="s">
        <v>508</v>
      </c>
      <c r="B48" s="188" t="s">
        <v>509</v>
      </c>
      <c r="C48" s="194" t="s">
        <v>497</v>
      </c>
      <c r="AH48" s="26"/>
    </row>
    <row r="49" spans="1:34">
      <c r="A49" s="101" t="s">
        <v>510</v>
      </c>
      <c r="B49" s="188" t="s">
        <v>511</v>
      </c>
      <c r="C49" s="194" t="s">
        <v>497</v>
      </c>
      <c r="AH49" s="26"/>
    </row>
    <row r="50" spans="1:34">
      <c r="A50" s="101" t="s">
        <v>512</v>
      </c>
      <c r="B50" s="188" t="s">
        <v>513</v>
      </c>
      <c r="C50" s="194" t="s">
        <v>497</v>
      </c>
      <c r="AH50" s="26"/>
    </row>
    <row r="51" spans="1:34">
      <c r="A51" s="101" t="s">
        <v>514</v>
      </c>
      <c r="B51" s="188" t="s">
        <v>515</v>
      </c>
      <c r="C51" s="194" t="s">
        <v>497</v>
      </c>
      <c r="AH51" s="26"/>
    </row>
    <row r="52" spans="1:34">
      <c r="A52" s="101" t="s">
        <v>516</v>
      </c>
      <c r="B52" s="188" t="s">
        <v>517</v>
      </c>
      <c r="C52" s="194" t="s">
        <v>497</v>
      </c>
      <c r="AH52" s="26"/>
    </row>
    <row r="53" spans="1:34">
      <c r="A53" s="101" t="s">
        <v>518</v>
      </c>
      <c r="B53" s="188" t="s">
        <v>519</v>
      </c>
      <c r="C53" s="194" t="s">
        <v>497</v>
      </c>
      <c r="AH53" s="26"/>
    </row>
    <row r="54" spans="1:34">
      <c r="A54" s="101" t="s">
        <v>520</v>
      </c>
      <c r="B54" s="188" t="s">
        <v>521</v>
      </c>
      <c r="C54" s="194" t="s">
        <v>497</v>
      </c>
      <c r="AH54" s="26"/>
    </row>
    <row r="55" spans="1:34">
      <c r="A55" s="101" t="s">
        <v>522</v>
      </c>
      <c r="B55" s="188" t="s">
        <v>523</v>
      </c>
      <c r="C55" s="194" t="s">
        <v>497</v>
      </c>
      <c r="AH55" s="26"/>
    </row>
    <row r="56" spans="1:34">
      <c r="A56" s="101" t="s">
        <v>747</v>
      </c>
      <c r="B56" s="188" t="s">
        <v>748</v>
      </c>
      <c r="C56" s="194" t="s">
        <v>497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746</v>
      </c>
      <c r="AH59" s="26"/>
    </row>
    <row r="60" spans="1:34">
      <c r="A60" s="103" t="s">
        <v>191</v>
      </c>
      <c r="B60" s="191" t="s">
        <v>192</v>
      </c>
      <c r="C60" s="191" t="s">
        <v>746</v>
      </c>
      <c r="AH60" s="26"/>
    </row>
    <row r="61" spans="1:34">
      <c r="A61" s="103" t="s">
        <v>534</v>
      </c>
      <c r="B61" s="191" t="s">
        <v>535</v>
      </c>
      <c r="C61" s="193" t="s">
        <v>582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746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4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  <pageSetUpPr fitToPage="1"/>
  </sheetPr>
  <dimension ref="A1:AS99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3.875" style="275" customWidth="1"/>
    <col min="2" max="23" width="2.25" style="275" customWidth="1"/>
    <col min="24" max="24" width="4.375" style="275" customWidth="1"/>
    <col min="25" max="45" width="2.25" style="275" customWidth="1"/>
    <col min="46" max="16384" width="4.875" style="275"/>
  </cols>
  <sheetData>
    <row r="1" spans="1:45" ht="14.25" customHeight="1">
      <c r="A1" s="1338" t="s">
        <v>760</v>
      </c>
      <c r="B1" s="1338"/>
      <c r="C1" s="1338"/>
      <c r="D1" s="1338"/>
      <c r="E1" s="1338"/>
      <c r="F1" s="1338"/>
      <c r="G1" s="1338"/>
      <c r="H1" s="1338"/>
      <c r="I1" s="1338"/>
      <c r="J1" s="1338"/>
      <c r="K1" s="1338"/>
      <c r="L1" s="1338"/>
      <c r="M1" s="1338"/>
      <c r="N1" s="1338"/>
      <c r="O1" s="1338"/>
      <c r="P1" s="1338"/>
      <c r="Q1" s="1338"/>
      <c r="R1" s="1338"/>
      <c r="S1" s="1338"/>
      <c r="T1" s="1338"/>
      <c r="U1" s="1338"/>
      <c r="V1" s="1338"/>
      <c r="W1" s="1338"/>
      <c r="X1" s="1338"/>
      <c r="Y1" s="1338"/>
      <c r="Z1" s="1338"/>
      <c r="AA1" s="1338"/>
      <c r="AB1" s="1338"/>
      <c r="AC1" s="1338"/>
      <c r="AD1" s="1338"/>
      <c r="AE1" s="1338"/>
      <c r="AF1" s="1338"/>
      <c r="AG1" s="1338"/>
      <c r="AH1" s="1338"/>
      <c r="AI1" s="1338"/>
      <c r="AJ1" s="1338"/>
      <c r="AK1" s="1338"/>
      <c r="AL1" s="1338"/>
      <c r="AM1" s="1338"/>
      <c r="AN1" s="1338"/>
      <c r="AO1" s="1338"/>
      <c r="AP1" s="1338"/>
      <c r="AQ1" s="1338"/>
      <c r="AR1" s="1338"/>
      <c r="AS1" s="1338"/>
    </row>
    <row r="2" spans="1:45" ht="14.25" customHeight="1">
      <c r="A2" s="1339" t="s">
        <v>761</v>
      </c>
      <c r="B2" s="1339"/>
      <c r="C2" s="1339"/>
      <c r="D2" s="1339"/>
      <c r="E2" s="1339"/>
      <c r="F2" s="1339"/>
      <c r="G2" s="1339"/>
      <c r="H2" s="1339"/>
      <c r="I2" s="1339"/>
      <c r="J2" s="1339"/>
      <c r="K2" s="1339"/>
      <c r="L2" s="1339"/>
      <c r="M2" s="1339"/>
      <c r="N2" s="1339"/>
      <c r="O2" s="1339"/>
      <c r="P2" s="1339"/>
      <c r="Q2" s="1339"/>
      <c r="R2" s="1339"/>
      <c r="S2" s="1339"/>
      <c r="T2" s="1339"/>
      <c r="U2" s="1339"/>
      <c r="V2" s="1339"/>
      <c r="W2" s="1339"/>
      <c r="X2" s="1339"/>
      <c r="Y2" s="1339"/>
      <c r="Z2" s="1339"/>
      <c r="AA2" s="1339"/>
      <c r="AB2" s="1339"/>
      <c r="AC2" s="1339"/>
      <c r="AD2" s="1339"/>
      <c r="AE2" s="1339"/>
      <c r="AF2" s="1339"/>
      <c r="AG2" s="1339"/>
      <c r="AH2" s="1339"/>
      <c r="AI2" s="1339"/>
      <c r="AJ2" s="1339"/>
      <c r="AK2" s="1339"/>
      <c r="AL2" s="1339"/>
      <c r="AM2" s="1339"/>
      <c r="AN2" s="1339"/>
      <c r="AO2" s="1339"/>
      <c r="AP2" s="1339"/>
      <c r="AQ2" s="1339"/>
      <c r="AR2" s="1339"/>
      <c r="AS2" s="1339"/>
    </row>
    <row r="3" spans="1:45" ht="14.25" customHeight="1" thickBot="1">
      <c r="A3" s="276"/>
      <c r="B3" s="1340" t="s">
        <v>762</v>
      </c>
      <c r="C3" s="1340"/>
      <c r="D3" s="1340"/>
      <c r="E3" s="1340"/>
      <c r="F3" s="277"/>
      <c r="G3" s="277"/>
      <c r="H3" s="278"/>
      <c r="I3" s="278"/>
      <c r="J3" s="1341" t="s">
        <v>763</v>
      </c>
      <c r="K3" s="1341"/>
      <c r="L3" s="1341"/>
      <c r="M3" s="1341"/>
      <c r="N3" s="279"/>
      <c r="O3" s="280"/>
      <c r="P3" s="280"/>
      <c r="Q3" s="281"/>
      <c r="R3" s="281"/>
      <c r="S3" s="281"/>
      <c r="T3" s="282"/>
      <c r="U3" s="282"/>
      <c r="V3" s="282"/>
      <c r="W3" s="282"/>
      <c r="X3" s="283"/>
      <c r="Y3" s="1342" t="s">
        <v>764</v>
      </c>
      <c r="Z3" s="1342"/>
      <c r="AA3" s="1342"/>
      <c r="AB3" s="1342"/>
      <c r="AC3" s="1342"/>
      <c r="AD3" s="1342"/>
      <c r="AE3" s="1342"/>
      <c r="AF3" s="1342"/>
      <c r="AG3" s="1342"/>
      <c r="AH3" s="1342"/>
      <c r="AI3" s="1342"/>
      <c r="AJ3" s="1342"/>
      <c r="AK3" s="1342"/>
      <c r="AL3" s="1342"/>
      <c r="AM3" s="1342"/>
      <c r="AN3" s="1342"/>
      <c r="AO3" s="1342"/>
      <c r="AP3" s="1342"/>
      <c r="AQ3" s="1342"/>
      <c r="AR3" s="1342"/>
      <c r="AS3" s="1342"/>
    </row>
    <row r="4" spans="1:45" s="286" customFormat="1" ht="14.25" customHeight="1">
      <c r="A4" s="1333" t="s">
        <v>765</v>
      </c>
      <c r="B4" s="1335" t="s">
        <v>766</v>
      </c>
      <c r="C4" s="1336"/>
      <c r="D4" s="1337"/>
      <c r="E4" s="1335" t="s">
        <v>767</v>
      </c>
      <c r="F4" s="1336"/>
      <c r="G4" s="1337"/>
      <c r="H4" s="1335" t="s">
        <v>768</v>
      </c>
      <c r="I4" s="1336"/>
      <c r="J4" s="1337"/>
      <c r="K4" s="1335" t="s">
        <v>769</v>
      </c>
      <c r="L4" s="1336"/>
      <c r="M4" s="1337"/>
      <c r="N4" s="1335" t="s">
        <v>770</v>
      </c>
      <c r="O4" s="1336"/>
      <c r="P4" s="1337"/>
      <c r="Q4" s="1335" t="s">
        <v>771</v>
      </c>
      <c r="R4" s="1336"/>
      <c r="S4" s="1337"/>
      <c r="T4" s="1335" t="s">
        <v>772</v>
      </c>
      <c r="U4" s="1336"/>
      <c r="V4" s="1343"/>
      <c r="W4" s="285"/>
      <c r="X4" s="1333" t="s">
        <v>765</v>
      </c>
      <c r="Y4" s="1335" t="s">
        <v>766</v>
      </c>
      <c r="Z4" s="1336"/>
      <c r="AA4" s="1337"/>
      <c r="AB4" s="1335" t="s">
        <v>767</v>
      </c>
      <c r="AC4" s="1336"/>
      <c r="AD4" s="1337"/>
      <c r="AE4" s="1335" t="s">
        <v>768</v>
      </c>
      <c r="AF4" s="1336"/>
      <c r="AG4" s="1337"/>
      <c r="AH4" s="1335" t="s">
        <v>769</v>
      </c>
      <c r="AI4" s="1336"/>
      <c r="AJ4" s="1337"/>
      <c r="AK4" s="1335" t="s">
        <v>770</v>
      </c>
      <c r="AL4" s="1336"/>
      <c r="AM4" s="1337"/>
      <c r="AN4" s="1335" t="s">
        <v>771</v>
      </c>
      <c r="AO4" s="1336"/>
      <c r="AP4" s="1337"/>
      <c r="AQ4" s="1335" t="s">
        <v>772</v>
      </c>
      <c r="AR4" s="1336"/>
      <c r="AS4" s="1343"/>
    </row>
    <row r="5" spans="1:45" s="286" customFormat="1" ht="14.25" customHeight="1" thickBot="1">
      <c r="A5" s="1334"/>
      <c r="B5" s="1344" t="s">
        <v>766</v>
      </c>
      <c r="C5" s="1345"/>
      <c r="D5" s="1346"/>
      <c r="E5" s="1344" t="s">
        <v>773</v>
      </c>
      <c r="F5" s="1345"/>
      <c r="G5" s="1346"/>
      <c r="H5" s="1344" t="s">
        <v>412</v>
      </c>
      <c r="I5" s="1345"/>
      <c r="J5" s="1346"/>
      <c r="K5" s="1344" t="s">
        <v>413</v>
      </c>
      <c r="L5" s="1345"/>
      <c r="M5" s="1346"/>
      <c r="N5" s="1344" t="s">
        <v>414</v>
      </c>
      <c r="O5" s="1345"/>
      <c r="P5" s="1346"/>
      <c r="Q5" s="1344" t="s">
        <v>415</v>
      </c>
      <c r="R5" s="1345"/>
      <c r="S5" s="1346"/>
      <c r="T5" s="1344" t="s">
        <v>416</v>
      </c>
      <c r="U5" s="1345"/>
      <c r="V5" s="1347"/>
      <c r="W5" s="285"/>
      <c r="X5" s="1334"/>
      <c r="Y5" s="1344" t="s">
        <v>766</v>
      </c>
      <c r="Z5" s="1345"/>
      <c r="AA5" s="1346"/>
      <c r="AB5" s="1344" t="s">
        <v>773</v>
      </c>
      <c r="AC5" s="1345"/>
      <c r="AD5" s="1346"/>
      <c r="AE5" s="1344" t="s">
        <v>412</v>
      </c>
      <c r="AF5" s="1345"/>
      <c r="AG5" s="1346"/>
      <c r="AH5" s="1344" t="s">
        <v>413</v>
      </c>
      <c r="AI5" s="1345"/>
      <c r="AJ5" s="1346"/>
      <c r="AK5" s="1344" t="s">
        <v>414</v>
      </c>
      <c r="AL5" s="1345"/>
      <c r="AM5" s="1346"/>
      <c r="AN5" s="1344" t="s">
        <v>415</v>
      </c>
      <c r="AO5" s="1345"/>
      <c r="AP5" s="1346"/>
      <c r="AQ5" s="1344" t="s">
        <v>416</v>
      </c>
      <c r="AR5" s="1345"/>
      <c r="AS5" s="1347"/>
    </row>
    <row r="6" spans="1:45" s="286" customFormat="1" ht="9.75" customHeight="1">
      <c r="A6" s="287"/>
      <c r="B6" s="1348">
        <v>26</v>
      </c>
      <c r="C6" s="1349"/>
      <c r="D6" s="1350"/>
      <c r="E6" s="1354">
        <v>27</v>
      </c>
      <c r="F6" s="1355"/>
      <c r="G6" s="1356"/>
      <c r="H6" s="1354">
        <v>28</v>
      </c>
      <c r="I6" s="1355"/>
      <c r="J6" s="1356"/>
      <c r="K6" s="1360">
        <v>29</v>
      </c>
      <c r="L6" s="1361"/>
      <c r="M6" s="1362"/>
      <c r="N6" s="1360">
        <v>30</v>
      </c>
      <c r="O6" s="1361"/>
      <c r="P6" s="1362"/>
      <c r="Q6" s="1348">
        <v>31</v>
      </c>
      <c r="R6" s="1349"/>
      <c r="S6" s="1350"/>
      <c r="T6" s="1368">
        <v>1</v>
      </c>
      <c r="U6" s="1369"/>
      <c r="V6" s="1370"/>
      <c r="W6" s="288"/>
      <c r="X6" s="289"/>
      <c r="Y6" s="1354"/>
      <c r="Z6" s="1355"/>
      <c r="AA6" s="1356"/>
      <c r="AB6" s="1354"/>
      <c r="AC6" s="1355"/>
      <c r="AD6" s="1356"/>
      <c r="AE6" s="1354"/>
      <c r="AF6" s="1355"/>
      <c r="AG6" s="1356"/>
      <c r="AH6" s="1360"/>
      <c r="AI6" s="1361"/>
      <c r="AJ6" s="1362"/>
      <c r="AK6" s="1360"/>
      <c r="AL6" s="1361"/>
      <c r="AM6" s="1362"/>
      <c r="AN6" s="1354">
        <v>1</v>
      </c>
      <c r="AO6" s="1355"/>
      <c r="AP6" s="1356"/>
      <c r="AQ6" s="1348">
        <v>2</v>
      </c>
      <c r="AR6" s="1349"/>
      <c r="AS6" s="1366"/>
    </row>
    <row r="7" spans="1:45" s="286" customFormat="1" ht="9.75" customHeight="1">
      <c r="A7" s="290"/>
      <c r="B7" s="1351"/>
      <c r="C7" s="1352"/>
      <c r="D7" s="1353"/>
      <c r="E7" s="1357"/>
      <c r="F7" s="1358"/>
      <c r="G7" s="1359"/>
      <c r="H7" s="1357"/>
      <c r="I7" s="1358"/>
      <c r="J7" s="1359"/>
      <c r="K7" s="1363"/>
      <c r="L7" s="1364"/>
      <c r="M7" s="1365"/>
      <c r="N7" s="1363"/>
      <c r="O7" s="1364"/>
      <c r="P7" s="1365"/>
      <c r="Q7" s="1351"/>
      <c r="R7" s="1352"/>
      <c r="S7" s="1353"/>
      <c r="T7" s="1371"/>
      <c r="U7" s="1372"/>
      <c r="V7" s="1373"/>
      <c r="W7" s="288"/>
      <c r="X7" s="291"/>
      <c r="Y7" s="1357"/>
      <c r="Z7" s="1358"/>
      <c r="AA7" s="1359"/>
      <c r="AB7" s="1357"/>
      <c r="AC7" s="1358"/>
      <c r="AD7" s="1359"/>
      <c r="AE7" s="1357"/>
      <c r="AF7" s="1358"/>
      <c r="AG7" s="1359"/>
      <c r="AH7" s="1363"/>
      <c r="AI7" s="1364"/>
      <c r="AJ7" s="1365"/>
      <c r="AK7" s="1363"/>
      <c r="AL7" s="1364"/>
      <c r="AM7" s="1365"/>
      <c r="AN7" s="1357"/>
      <c r="AO7" s="1358"/>
      <c r="AP7" s="1359"/>
      <c r="AQ7" s="1351"/>
      <c r="AR7" s="1352"/>
      <c r="AS7" s="1367"/>
    </row>
    <row r="8" spans="1:45" s="286" customFormat="1" ht="9.75" customHeight="1">
      <c r="A8" s="290"/>
      <c r="B8" s="1374">
        <v>2</v>
      </c>
      <c r="C8" s="1375"/>
      <c r="D8" s="1376"/>
      <c r="E8" s="1374">
        <v>3</v>
      </c>
      <c r="F8" s="1375"/>
      <c r="G8" s="1376"/>
      <c r="H8" s="1374">
        <v>4</v>
      </c>
      <c r="I8" s="1375"/>
      <c r="J8" s="1376"/>
      <c r="K8" s="1377">
        <v>5</v>
      </c>
      <c r="L8" s="1378"/>
      <c r="M8" s="1379"/>
      <c r="N8" s="1377">
        <v>6</v>
      </c>
      <c r="O8" s="1378"/>
      <c r="P8" s="1379"/>
      <c r="Q8" s="1377">
        <v>7</v>
      </c>
      <c r="R8" s="1378"/>
      <c r="S8" s="1379"/>
      <c r="T8" s="1377">
        <v>8</v>
      </c>
      <c r="U8" s="1378"/>
      <c r="V8" s="1380"/>
      <c r="W8" s="288"/>
      <c r="X8" s="291"/>
      <c r="Y8" s="1374">
        <v>3</v>
      </c>
      <c r="Z8" s="1375"/>
      <c r="AA8" s="1376"/>
      <c r="AB8" s="1377">
        <v>4</v>
      </c>
      <c r="AC8" s="1378"/>
      <c r="AD8" s="1379"/>
      <c r="AE8" s="1377">
        <v>5</v>
      </c>
      <c r="AF8" s="1378"/>
      <c r="AG8" s="1379"/>
      <c r="AH8" s="1377">
        <v>6</v>
      </c>
      <c r="AI8" s="1378"/>
      <c r="AJ8" s="1379"/>
      <c r="AK8" s="1377">
        <v>7</v>
      </c>
      <c r="AL8" s="1378"/>
      <c r="AM8" s="1379"/>
      <c r="AN8" s="1377">
        <v>8</v>
      </c>
      <c r="AO8" s="1378"/>
      <c r="AP8" s="1379"/>
      <c r="AQ8" s="1374">
        <v>9</v>
      </c>
      <c r="AR8" s="1375"/>
      <c r="AS8" s="1382"/>
    </row>
    <row r="9" spans="1:45" s="286" customFormat="1" ht="9.75" customHeight="1">
      <c r="A9" s="290"/>
      <c r="B9" s="1351"/>
      <c r="C9" s="1352"/>
      <c r="D9" s="1353"/>
      <c r="E9" s="1351"/>
      <c r="F9" s="1352"/>
      <c r="G9" s="1353"/>
      <c r="H9" s="1351"/>
      <c r="I9" s="1352"/>
      <c r="J9" s="1353"/>
      <c r="K9" s="1357"/>
      <c r="L9" s="1358"/>
      <c r="M9" s="1359"/>
      <c r="N9" s="1357"/>
      <c r="O9" s="1358"/>
      <c r="P9" s="1359"/>
      <c r="Q9" s="1357"/>
      <c r="R9" s="1358"/>
      <c r="S9" s="1359"/>
      <c r="T9" s="1357"/>
      <c r="U9" s="1358"/>
      <c r="V9" s="1381"/>
      <c r="W9" s="288"/>
      <c r="X9" s="291"/>
      <c r="Y9" s="1351"/>
      <c r="Z9" s="1352"/>
      <c r="AA9" s="1353"/>
      <c r="AB9" s="1357"/>
      <c r="AC9" s="1358"/>
      <c r="AD9" s="1359"/>
      <c r="AE9" s="1357"/>
      <c r="AF9" s="1358"/>
      <c r="AG9" s="1359"/>
      <c r="AH9" s="1357"/>
      <c r="AI9" s="1358"/>
      <c r="AJ9" s="1359"/>
      <c r="AK9" s="1357"/>
      <c r="AL9" s="1358"/>
      <c r="AM9" s="1359"/>
      <c r="AN9" s="1357"/>
      <c r="AO9" s="1358"/>
      <c r="AP9" s="1359"/>
      <c r="AQ9" s="1351"/>
      <c r="AR9" s="1352"/>
      <c r="AS9" s="1367"/>
    </row>
    <row r="10" spans="1:45" s="286" customFormat="1" ht="9.75" customHeight="1">
      <c r="A10" s="290">
        <v>1</v>
      </c>
      <c r="B10" s="1374">
        <v>9</v>
      </c>
      <c r="C10" s="1375"/>
      <c r="D10" s="1376"/>
      <c r="E10" s="1377">
        <v>10</v>
      </c>
      <c r="F10" s="1378"/>
      <c r="G10" s="1379"/>
      <c r="H10" s="1377">
        <v>11</v>
      </c>
      <c r="I10" s="1378"/>
      <c r="J10" s="1379"/>
      <c r="K10" s="1377">
        <v>12</v>
      </c>
      <c r="L10" s="1378"/>
      <c r="M10" s="1379"/>
      <c r="N10" s="1377">
        <v>13</v>
      </c>
      <c r="O10" s="1378"/>
      <c r="P10" s="1379"/>
      <c r="Q10" s="1377">
        <v>14</v>
      </c>
      <c r="R10" s="1378"/>
      <c r="S10" s="1379"/>
      <c r="T10" s="1374">
        <v>15</v>
      </c>
      <c r="U10" s="1375"/>
      <c r="V10" s="1382"/>
      <c r="W10" s="288"/>
      <c r="X10" s="292">
        <v>7</v>
      </c>
      <c r="Y10" s="1374">
        <v>10</v>
      </c>
      <c r="Z10" s="1375"/>
      <c r="AA10" s="1376"/>
      <c r="AB10" s="1377">
        <v>11</v>
      </c>
      <c r="AC10" s="1378"/>
      <c r="AD10" s="1379"/>
      <c r="AE10" s="1377">
        <v>12</v>
      </c>
      <c r="AF10" s="1378"/>
      <c r="AG10" s="1379"/>
      <c r="AH10" s="1377">
        <v>13</v>
      </c>
      <c r="AI10" s="1378"/>
      <c r="AJ10" s="1379"/>
      <c r="AK10" s="1377">
        <v>14</v>
      </c>
      <c r="AL10" s="1378"/>
      <c r="AM10" s="1379"/>
      <c r="AN10" s="1377">
        <v>15</v>
      </c>
      <c r="AO10" s="1378"/>
      <c r="AP10" s="1379"/>
      <c r="AQ10" s="1374">
        <v>16</v>
      </c>
      <c r="AR10" s="1375"/>
      <c r="AS10" s="1382"/>
    </row>
    <row r="11" spans="1:45" s="286" customFormat="1" ht="9.75" customHeight="1">
      <c r="A11" s="290"/>
      <c r="B11" s="1351"/>
      <c r="C11" s="1352"/>
      <c r="D11" s="1353"/>
      <c r="E11" s="1357"/>
      <c r="F11" s="1358"/>
      <c r="G11" s="1359"/>
      <c r="H11" s="1357"/>
      <c r="I11" s="1358"/>
      <c r="J11" s="1359"/>
      <c r="K11" s="1357"/>
      <c r="L11" s="1358"/>
      <c r="M11" s="1359"/>
      <c r="N11" s="1357"/>
      <c r="O11" s="1358"/>
      <c r="P11" s="1359"/>
      <c r="Q11" s="1357"/>
      <c r="R11" s="1358"/>
      <c r="S11" s="1359"/>
      <c r="T11" s="1351"/>
      <c r="U11" s="1352"/>
      <c r="V11" s="1367"/>
      <c r="W11" s="288"/>
      <c r="X11" s="292"/>
      <c r="Y11" s="1351"/>
      <c r="Z11" s="1352"/>
      <c r="AA11" s="1353"/>
      <c r="AB11" s="1357"/>
      <c r="AC11" s="1358"/>
      <c r="AD11" s="1359"/>
      <c r="AE11" s="1357"/>
      <c r="AF11" s="1358"/>
      <c r="AG11" s="1359"/>
      <c r="AH11" s="1357"/>
      <c r="AI11" s="1358"/>
      <c r="AJ11" s="1359"/>
      <c r="AK11" s="1357"/>
      <c r="AL11" s="1358"/>
      <c r="AM11" s="1359"/>
      <c r="AN11" s="1357"/>
      <c r="AO11" s="1358"/>
      <c r="AP11" s="1359"/>
      <c r="AQ11" s="1351"/>
      <c r="AR11" s="1352"/>
      <c r="AS11" s="1367"/>
    </row>
    <row r="12" spans="1:45" s="286" customFormat="1" ht="9.75" customHeight="1">
      <c r="A12" s="290" t="s">
        <v>774</v>
      </c>
      <c r="B12" s="1374">
        <v>16</v>
      </c>
      <c r="C12" s="1375"/>
      <c r="D12" s="1376"/>
      <c r="E12" s="1377">
        <v>17</v>
      </c>
      <c r="F12" s="1378"/>
      <c r="G12" s="1379"/>
      <c r="H12" s="1377">
        <v>18</v>
      </c>
      <c r="I12" s="1378"/>
      <c r="J12" s="1379"/>
      <c r="K12" s="1377">
        <v>19</v>
      </c>
      <c r="L12" s="1378"/>
      <c r="M12" s="1379"/>
      <c r="N12" s="1377">
        <v>20</v>
      </c>
      <c r="O12" s="1378"/>
      <c r="P12" s="1379"/>
      <c r="Q12" s="1377">
        <v>21</v>
      </c>
      <c r="R12" s="1378"/>
      <c r="S12" s="1379"/>
      <c r="T12" s="1390">
        <v>22</v>
      </c>
      <c r="U12" s="1391"/>
      <c r="V12" s="1392"/>
      <c r="W12" s="288"/>
      <c r="X12" s="291" t="s">
        <v>775</v>
      </c>
      <c r="Y12" s="1374">
        <v>17</v>
      </c>
      <c r="Z12" s="1375"/>
      <c r="AA12" s="1376"/>
      <c r="AB12" s="1377">
        <v>18</v>
      </c>
      <c r="AC12" s="1378"/>
      <c r="AD12" s="1379"/>
      <c r="AE12" s="1377">
        <v>19</v>
      </c>
      <c r="AF12" s="1378"/>
      <c r="AG12" s="1379"/>
      <c r="AH12" s="1377">
        <v>20</v>
      </c>
      <c r="AI12" s="1378"/>
      <c r="AJ12" s="1379"/>
      <c r="AK12" s="1377">
        <v>21</v>
      </c>
      <c r="AL12" s="1378"/>
      <c r="AM12" s="1379"/>
      <c r="AN12" s="1377">
        <v>22</v>
      </c>
      <c r="AO12" s="1378"/>
      <c r="AP12" s="1379"/>
      <c r="AQ12" s="1374">
        <v>23</v>
      </c>
      <c r="AR12" s="1375"/>
      <c r="AS12" s="1382"/>
    </row>
    <row r="13" spans="1:45" s="286" customFormat="1" ht="9.75" customHeight="1">
      <c r="A13" s="290"/>
      <c r="B13" s="1351"/>
      <c r="C13" s="1352"/>
      <c r="D13" s="1353"/>
      <c r="E13" s="1357"/>
      <c r="F13" s="1358"/>
      <c r="G13" s="1359"/>
      <c r="H13" s="1357"/>
      <c r="I13" s="1358"/>
      <c r="J13" s="1359"/>
      <c r="K13" s="1357"/>
      <c r="L13" s="1358"/>
      <c r="M13" s="1359"/>
      <c r="N13" s="1357"/>
      <c r="O13" s="1358"/>
      <c r="P13" s="1359"/>
      <c r="Q13" s="1357"/>
      <c r="R13" s="1358"/>
      <c r="S13" s="1359"/>
      <c r="T13" s="1363"/>
      <c r="U13" s="1364"/>
      <c r="V13" s="1393"/>
      <c r="W13" s="288"/>
      <c r="X13" s="291"/>
      <c r="Y13" s="1351"/>
      <c r="Z13" s="1352"/>
      <c r="AA13" s="1353"/>
      <c r="AB13" s="1357"/>
      <c r="AC13" s="1358"/>
      <c r="AD13" s="1359"/>
      <c r="AE13" s="1357"/>
      <c r="AF13" s="1358"/>
      <c r="AG13" s="1359"/>
      <c r="AH13" s="1357"/>
      <c r="AI13" s="1358"/>
      <c r="AJ13" s="1359"/>
      <c r="AK13" s="1357"/>
      <c r="AL13" s="1358"/>
      <c r="AM13" s="1359"/>
      <c r="AN13" s="1357"/>
      <c r="AO13" s="1358"/>
      <c r="AP13" s="1359"/>
      <c r="AQ13" s="1351"/>
      <c r="AR13" s="1352"/>
      <c r="AS13" s="1367"/>
    </row>
    <row r="14" spans="1:45" s="286" customFormat="1" ht="9.75" customHeight="1">
      <c r="A14" s="293" t="s">
        <v>776</v>
      </c>
      <c r="B14" s="1374">
        <v>23</v>
      </c>
      <c r="C14" s="1375"/>
      <c r="D14" s="1376"/>
      <c r="E14" s="1377">
        <v>24</v>
      </c>
      <c r="F14" s="1378"/>
      <c r="G14" s="1379"/>
      <c r="H14" s="1377">
        <v>25</v>
      </c>
      <c r="I14" s="1378"/>
      <c r="J14" s="1379"/>
      <c r="K14" s="1377">
        <v>26</v>
      </c>
      <c r="L14" s="1378"/>
      <c r="M14" s="1379"/>
      <c r="N14" s="1377">
        <v>27</v>
      </c>
      <c r="O14" s="1378"/>
      <c r="P14" s="1379"/>
      <c r="Q14" s="1377">
        <v>28</v>
      </c>
      <c r="R14" s="1378"/>
      <c r="S14" s="1379"/>
      <c r="T14" s="1377">
        <v>29</v>
      </c>
      <c r="U14" s="1378"/>
      <c r="V14" s="1380"/>
      <c r="W14" s="288"/>
      <c r="X14" s="294" t="s">
        <v>777</v>
      </c>
      <c r="Y14" s="1374">
        <v>24</v>
      </c>
      <c r="Z14" s="1375"/>
      <c r="AA14" s="1376"/>
      <c r="AB14" s="1377">
        <v>25</v>
      </c>
      <c r="AC14" s="1378"/>
      <c r="AD14" s="1379"/>
      <c r="AE14" s="1377">
        <v>26</v>
      </c>
      <c r="AF14" s="1378"/>
      <c r="AG14" s="1379"/>
      <c r="AH14" s="1377">
        <v>27</v>
      </c>
      <c r="AI14" s="1378"/>
      <c r="AJ14" s="1379"/>
      <c r="AK14" s="1377">
        <v>28</v>
      </c>
      <c r="AL14" s="1378"/>
      <c r="AM14" s="1379"/>
      <c r="AN14" s="1377">
        <v>29</v>
      </c>
      <c r="AO14" s="1378"/>
      <c r="AP14" s="1379"/>
      <c r="AQ14" s="1377">
        <v>30</v>
      </c>
      <c r="AR14" s="1378"/>
      <c r="AS14" s="1380"/>
    </row>
    <row r="15" spans="1:45" s="286" customFormat="1" ht="9.75" customHeight="1">
      <c r="A15" s="293"/>
      <c r="B15" s="1351"/>
      <c r="C15" s="1352"/>
      <c r="D15" s="1353"/>
      <c r="E15" s="1357"/>
      <c r="F15" s="1358"/>
      <c r="G15" s="1359"/>
      <c r="H15" s="1357"/>
      <c r="I15" s="1358"/>
      <c r="J15" s="1359"/>
      <c r="K15" s="1357"/>
      <c r="L15" s="1358"/>
      <c r="M15" s="1359"/>
      <c r="N15" s="1357"/>
      <c r="O15" s="1358"/>
      <c r="P15" s="1359"/>
      <c r="Q15" s="1357"/>
      <c r="R15" s="1358"/>
      <c r="S15" s="1359"/>
      <c r="T15" s="1357"/>
      <c r="U15" s="1358"/>
      <c r="V15" s="1381"/>
      <c r="W15" s="288"/>
      <c r="X15" s="294"/>
      <c r="Y15" s="1351"/>
      <c r="Z15" s="1352"/>
      <c r="AA15" s="1353"/>
      <c r="AB15" s="1357"/>
      <c r="AC15" s="1358"/>
      <c r="AD15" s="1359"/>
      <c r="AE15" s="1357"/>
      <c r="AF15" s="1358"/>
      <c r="AG15" s="1359"/>
      <c r="AH15" s="1357"/>
      <c r="AI15" s="1358"/>
      <c r="AJ15" s="1359"/>
      <c r="AK15" s="1357"/>
      <c r="AL15" s="1358"/>
      <c r="AM15" s="1359"/>
      <c r="AN15" s="1357"/>
      <c r="AO15" s="1358"/>
      <c r="AP15" s="1359"/>
      <c r="AQ15" s="1357"/>
      <c r="AR15" s="1358"/>
      <c r="AS15" s="1381"/>
    </row>
    <row r="16" spans="1:45" s="286" customFormat="1" ht="9.75" customHeight="1">
      <c r="A16" s="290"/>
      <c r="B16" s="1374">
        <v>30</v>
      </c>
      <c r="C16" s="1375"/>
      <c r="D16" s="1376"/>
      <c r="E16" s="1374">
        <v>31</v>
      </c>
      <c r="F16" s="1375"/>
      <c r="G16" s="1376"/>
      <c r="H16" s="1377"/>
      <c r="I16" s="1378"/>
      <c r="J16" s="1379"/>
      <c r="K16" s="1377"/>
      <c r="L16" s="1378"/>
      <c r="M16" s="1379"/>
      <c r="N16" s="1377"/>
      <c r="O16" s="1378"/>
      <c r="P16" s="1379"/>
      <c r="Q16" s="1377"/>
      <c r="R16" s="1378"/>
      <c r="S16" s="1379"/>
      <c r="T16" s="1377"/>
      <c r="U16" s="1378"/>
      <c r="V16" s="1380"/>
      <c r="W16" s="288"/>
      <c r="X16" s="290"/>
      <c r="Y16" s="1374">
        <v>31</v>
      </c>
      <c r="Z16" s="1375"/>
      <c r="AA16" s="1376"/>
      <c r="AB16" s="1377"/>
      <c r="AC16" s="1378"/>
      <c r="AD16" s="1379"/>
      <c r="AE16" s="1377"/>
      <c r="AF16" s="1378"/>
      <c r="AG16" s="1379"/>
      <c r="AH16" s="1377"/>
      <c r="AI16" s="1378"/>
      <c r="AJ16" s="1379"/>
      <c r="AK16" s="1377"/>
      <c r="AL16" s="1378"/>
      <c r="AM16" s="1379"/>
      <c r="AN16" s="1377"/>
      <c r="AO16" s="1378"/>
      <c r="AP16" s="1379"/>
      <c r="AQ16" s="1377"/>
      <c r="AR16" s="1378"/>
      <c r="AS16" s="1380"/>
    </row>
    <row r="17" spans="1:45" s="286" customFormat="1" ht="9.75" customHeight="1" thickBot="1">
      <c r="A17" s="290"/>
      <c r="B17" s="1383"/>
      <c r="C17" s="1384"/>
      <c r="D17" s="1385"/>
      <c r="E17" s="1383"/>
      <c r="F17" s="1384"/>
      <c r="G17" s="1385"/>
      <c r="H17" s="1386"/>
      <c r="I17" s="1387"/>
      <c r="J17" s="1388"/>
      <c r="K17" s="1386"/>
      <c r="L17" s="1387"/>
      <c r="M17" s="1388"/>
      <c r="N17" s="1386"/>
      <c r="O17" s="1387"/>
      <c r="P17" s="1388"/>
      <c r="Q17" s="1386"/>
      <c r="R17" s="1387"/>
      <c r="S17" s="1388"/>
      <c r="T17" s="1386"/>
      <c r="U17" s="1387"/>
      <c r="V17" s="1389"/>
      <c r="W17" s="288"/>
      <c r="X17" s="295"/>
      <c r="Y17" s="1383"/>
      <c r="Z17" s="1384"/>
      <c r="AA17" s="1385"/>
      <c r="AB17" s="1386"/>
      <c r="AC17" s="1387"/>
      <c r="AD17" s="1388"/>
      <c r="AE17" s="1386"/>
      <c r="AF17" s="1387"/>
      <c r="AG17" s="1388"/>
      <c r="AH17" s="1386"/>
      <c r="AI17" s="1387"/>
      <c r="AJ17" s="1388"/>
      <c r="AK17" s="1386"/>
      <c r="AL17" s="1387"/>
      <c r="AM17" s="1388"/>
      <c r="AN17" s="1386"/>
      <c r="AO17" s="1387"/>
      <c r="AP17" s="1388"/>
      <c r="AQ17" s="1386"/>
      <c r="AR17" s="1387"/>
      <c r="AS17" s="1389"/>
    </row>
    <row r="18" spans="1:45" s="286" customFormat="1" ht="9.75" customHeight="1">
      <c r="A18" s="284"/>
      <c r="B18" s="1360"/>
      <c r="C18" s="1361"/>
      <c r="D18" s="1362"/>
      <c r="E18" s="1354"/>
      <c r="F18" s="1355"/>
      <c r="G18" s="1356"/>
      <c r="H18" s="1348">
        <v>1</v>
      </c>
      <c r="I18" s="1349"/>
      <c r="J18" s="1350"/>
      <c r="K18" s="1368">
        <v>2</v>
      </c>
      <c r="L18" s="1369"/>
      <c r="M18" s="1394"/>
      <c r="N18" s="1368">
        <v>3</v>
      </c>
      <c r="O18" s="1369"/>
      <c r="P18" s="1394"/>
      <c r="Q18" s="1368">
        <v>4</v>
      </c>
      <c r="R18" s="1369"/>
      <c r="S18" s="1394"/>
      <c r="T18" s="1348">
        <v>5</v>
      </c>
      <c r="U18" s="1349"/>
      <c r="V18" s="1366"/>
      <c r="W18" s="288"/>
      <c r="X18" s="296"/>
      <c r="Y18" s="1360"/>
      <c r="Z18" s="1361"/>
      <c r="AA18" s="1362"/>
      <c r="AB18" s="1354">
        <v>1</v>
      </c>
      <c r="AC18" s="1355"/>
      <c r="AD18" s="1356"/>
      <c r="AE18" s="1354">
        <v>2</v>
      </c>
      <c r="AF18" s="1355"/>
      <c r="AG18" s="1356"/>
      <c r="AH18" s="1354">
        <v>3</v>
      </c>
      <c r="AI18" s="1355"/>
      <c r="AJ18" s="1356"/>
      <c r="AK18" s="1354">
        <v>4</v>
      </c>
      <c r="AL18" s="1355"/>
      <c r="AM18" s="1356"/>
      <c r="AN18" s="1354">
        <v>5</v>
      </c>
      <c r="AO18" s="1355"/>
      <c r="AP18" s="1356"/>
      <c r="AQ18" s="1348">
        <v>6</v>
      </c>
      <c r="AR18" s="1349"/>
      <c r="AS18" s="1366"/>
    </row>
    <row r="19" spans="1:45" s="286" customFormat="1" ht="9.75" customHeight="1">
      <c r="A19" s="290"/>
      <c r="B19" s="1363"/>
      <c r="C19" s="1364"/>
      <c r="D19" s="1365"/>
      <c r="E19" s="1357"/>
      <c r="F19" s="1358"/>
      <c r="G19" s="1359"/>
      <c r="H19" s="1351"/>
      <c r="I19" s="1352"/>
      <c r="J19" s="1353"/>
      <c r="K19" s="1371"/>
      <c r="L19" s="1372"/>
      <c r="M19" s="1395"/>
      <c r="N19" s="1371"/>
      <c r="O19" s="1372"/>
      <c r="P19" s="1395"/>
      <c r="Q19" s="1371"/>
      <c r="R19" s="1372"/>
      <c r="S19" s="1395"/>
      <c r="T19" s="1351"/>
      <c r="U19" s="1352"/>
      <c r="V19" s="1367"/>
      <c r="W19" s="288"/>
      <c r="X19" s="297"/>
      <c r="Y19" s="1363"/>
      <c r="Z19" s="1364"/>
      <c r="AA19" s="1365"/>
      <c r="AB19" s="1357"/>
      <c r="AC19" s="1358"/>
      <c r="AD19" s="1359"/>
      <c r="AE19" s="1357"/>
      <c r="AF19" s="1358"/>
      <c r="AG19" s="1359"/>
      <c r="AH19" s="1357"/>
      <c r="AI19" s="1358"/>
      <c r="AJ19" s="1359"/>
      <c r="AK19" s="1357"/>
      <c r="AL19" s="1358"/>
      <c r="AM19" s="1359"/>
      <c r="AN19" s="1357"/>
      <c r="AO19" s="1358"/>
      <c r="AP19" s="1359"/>
      <c r="AQ19" s="1351"/>
      <c r="AR19" s="1352"/>
      <c r="AS19" s="1367"/>
    </row>
    <row r="20" spans="1:45" s="286" customFormat="1" ht="9.75" customHeight="1">
      <c r="A20" s="290"/>
      <c r="B20" s="1374">
        <v>6</v>
      </c>
      <c r="C20" s="1375"/>
      <c r="D20" s="1376"/>
      <c r="E20" s="1374">
        <v>7</v>
      </c>
      <c r="F20" s="1375"/>
      <c r="G20" s="1376"/>
      <c r="H20" s="1377">
        <v>8</v>
      </c>
      <c r="I20" s="1378"/>
      <c r="J20" s="1379"/>
      <c r="K20" s="1377">
        <v>9</v>
      </c>
      <c r="L20" s="1378"/>
      <c r="M20" s="1379"/>
      <c r="N20" s="1377">
        <v>10</v>
      </c>
      <c r="O20" s="1378"/>
      <c r="P20" s="1379"/>
      <c r="Q20" s="1377">
        <v>11</v>
      </c>
      <c r="R20" s="1378"/>
      <c r="S20" s="1379"/>
      <c r="T20" s="1377">
        <v>12</v>
      </c>
      <c r="U20" s="1378"/>
      <c r="V20" s="1380"/>
      <c r="W20" s="288"/>
      <c r="X20" s="297"/>
      <c r="Y20" s="1374">
        <v>7</v>
      </c>
      <c r="Z20" s="1375"/>
      <c r="AA20" s="1376"/>
      <c r="AB20" s="1377">
        <v>8</v>
      </c>
      <c r="AC20" s="1378"/>
      <c r="AD20" s="1379"/>
      <c r="AE20" s="1377">
        <v>9</v>
      </c>
      <c r="AF20" s="1378"/>
      <c r="AG20" s="1379"/>
      <c r="AH20" s="1377">
        <v>10</v>
      </c>
      <c r="AI20" s="1378"/>
      <c r="AJ20" s="1379"/>
      <c r="AK20" s="1377">
        <v>11</v>
      </c>
      <c r="AL20" s="1378"/>
      <c r="AM20" s="1379"/>
      <c r="AN20" s="1377">
        <v>12</v>
      </c>
      <c r="AO20" s="1378"/>
      <c r="AP20" s="1379"/>
      <c r="AQ20" s="1374">
        <v>13</v>
      </c>
      <c r="AR20" s="1375"/>
      <c r="AS20" s="1382"/>
    </row>
    <row r="21" spans="1:45" s="286" customFormat="1" ht="9.75" customHeight="1">
      <c r="A21" s="290"/>
      <c r="B21" s="1351"/>
      <c r="C21" s="1352"/>
      <c r="D21" s="1353"/>
      <c r="E21" s="1351"/>
      <c r="F21" s="1352"/>
      <c r="G21" s="1353"/>
      <c r="H21" s="1357"/>
      <c r="I21" s="1358"/>
      <c r="J21" s="1359"/>
      <c r="K21" s="1357"/>
      <c r="L21" s="1358"/>
      <c r="M21" s="1359"/>
      <c r="N21" s="1357"/>
      <c r="O21" s="1358"/>
      <c r="P21" s="1359"/>
      <c r="Q21" s="1357"/>
      <c r="R21" s="1358"/>
      <c r="S21" s="1359"/>
      <c r="T21" s="1357"/>
      <c r="U21" s="1358"/>
      <c r="V21" s="1381"/>
      <c r="W21" s="288"/>
      <c r="X21" s="297"/>
      <c r="Y21" s="1351"/>
      <c r="Z21" s="1352"/>
      <c r="AA21" s="1353"/>
      <c r="AB21" s="1357"/>
      <c r="AC21" s="1358"/>
      <c r="AD21" s="1359"/>
      <c r="AE21" s="1357"/>
      <c r="AF21" s="1358"/>
      <c r="AG21" s="1359"/>
      <c r="AH21" s="1357"/>
      <c r="AI21" s="1358"/>
      <c r="AJ21" s="1359"/>
      <c r="AK21" s="1357"/>
      <c r="AL21" s="1358"/>
      <c r="AM21" s="1359"/>
      <c r="AN21" s="1357"/>
      <c r="AO21" s="1358"/>
      <c r="AP21" s="1359"/>
      <c r="AQ21" s="1351"/>
      <c r="AR21" s="1352"/>
      <c r="AS21" s="1367"/>
    </row>
    <row r="22" spans="1:45" s="286" customFormat="1" ht="9.75" customHeight="1">
      <c r="A22" s="298">
        <v>2</v>
      </c>
      <c r="B22" s="1374">
        <v>13</v>
      </c>
      <c r="C22" s="1375"/>
      <c r="D22" s="1376"/>
      <c r="E22" s="1377">
        <v>14</v>
      </c>
      <c r="F22" s="1378"/>
      <c r="G22" s="1379"/>
      <c r="H22" s="1377">
        <v>15</v>
      </c>
      <c r="I22" s="1378"/>
      <c r="J22" s="1379"/>
      <c r="K22" s="1377">
        <v>16</v>
      </c>
      <c r="L22" s="1378"/>
      <c r="M22" s="1379"/>
      <c r="N22" s="1377">
        <v>17</v>
      </c>
      <c r="O22" s="1378"/>
      <c r="P22" s="1379"/>
      <c r="Q22" s="1377">
        <v>18</v>
      </c>
      <c r="R22" s="1378"/>
      <c r="S22" s="1379"/>
      <c r="T22" s="1374">
        <v>19</v>
      </c>
      <c r="U22" s="1375"/>
      <c r="V22" s="1382"/>
      <c r="W22" s="288"/>
      <c r="X22" s="299">
        <v>8</v>
      </c>
      <c r="Y22" s="1374">
        <v>14</v>
      </c>
      <c r="Z22" s="1375"/>
      <c r="AA22" s="1376"/>
      <c r="AB22" s="1374">
        <v>15</v>
      </c>
      <c r="AC22" s="1375"/>
      <c r="AD22" s="1376"/>
      <c r="AE22" s="1374">
        <v>16</v>
      </c>
      <c r="AF22" s="1375"/>
      <c r="AG22" s="1376"/>
      <c r="AH22" s="1377">
        <v>17</v>
      </c>
      <c r="AI22" s="1378"/>
      <c r="AJ22" s="1379"/>
      <c r="AK22" s="1377">
        <v>18</v>
      </c>
      <c r="AL22" s="1378"/>
      <c r="AM22" s="1379"/>
      <c r="AN22" s="1377">
        <v>19</v>
      </c>
      <c r="AO22" s="1378"/>
      <c r="AP22" s="1379"/>
      <c r="AQ22" s="1374">
        <v>20</v>
      </c>
      <c r="AR22" s="1375"/>
      <c r="AS22" s="1382"/>
    </row>
    <row r="23" spans="1:45" s="286" customFormat="1" ht="9.75" customHeight="1">
      <c r="A23" s="298"/>
      <c r="B23" s="1351"/>
      <c r="C23" s="1352"/>
      <c r="D23" s="1353"/>
      <c r="E23" s="1357"/>
      <c r="F23" s="1358"/>
      <c r="G23" s="1359"/>
      <c r="H23" s="1357"/>
      <c r="I23" s="1358"/>
      <c r="J23" s="1359"/>
      <c r="K23" s="1357"/>
      <c r="L23" s="1358"/>
      <c r="M23" s="1359"/>
      <c r="N23" s="1357"/>
      <c r="O23" s="1358"/>
      <c r="P23" s="1359"/>
      <c r="Q23" s="1357"/>
      <c r="R23" s="1358"/>
      <c r="S23" s="1359"/>
      <c r="T23" s="1351"/>
      <c r="U23" s="1352"/>
      <c r="V23" s="1367"/>
      <c r="W23" s="288"/>
      <c r="X23" s="299"/>
      <c r="Y23" s="1351"/>
      <c r="Z23" s="1352"/>
      <c r="AA23" s="1353"/>
      <c r="AB23" s="1351"/>
      <c r="AC23" s="1352"/>
      <c r="AD23" s="1353"/>
      <c r="AE23" s="1351"/>
      <c r="AF23" s="1352"/>
      <c r="AG23" s="1353"/>
      <c r="AH23" s="1357"/>
      <c r="AI23" s="1358"/>
      <c r="AJ23" s="1359"/>
      <c r="AK23" s="1357"/>
      <c r="AL23" s="1358"/>
      <c r="AM23" s="1359"/>
      <c r="AN23" s="1357"/>
      <c r="AO23" s="1358"/>
      <c r="AP23" s="1359"/>
      <c r="AQ23" s="1351"/>
      <c r="AR23" s="1352"/>
      <c r="AS23" s="1367"/>
    </row>
    <row r="24" spans="1:45" s="286" customFormat="1" ht="9.75" customHeight="1">
      <c r="A24" s="298" t="s">
        <v>775</v>
      </c>
      <c r="B24" s="1374">
        <v>20</v>
      </c>
      <c r="C24" s="1375"/>
      <c r="D24" s="1376"/>
      <c r="E24" s="1377">
        <v>21</v>
      </c>
      <c r="F24" s="1378"/>
      <c r="G24" s="1379"/>
      <c r="H24" s="1377">
        <v>22</v>
      </c>
      <c r="I24" s="1378"/>
      <c r="J24" s="1379"/>
      <c r="K24" s="1377">
        <v>23</v>
      </c>
      <c r="L24" s="1378"/>
      <c r="M24" s="1379"/>
      <c r="N24" s="1377">
        <v>24</v>
      </c>
      <c r="O24" s="1378"/>
      <c r="P24" s="1379"/>
      <c r="Q24" s="1377">
        <v>25</v>
      </c>
      <c r="R24" s="1378"/>
      <c r="S24" s="1379"/>
      <c r="T24" s="1374">
        <v>26</v>
      </c>
      <c r="U24" s="1375"/>
      <c r="V24" s="1382"/>
      <c r="W24" s="288"/>
      <c r="X24" s="297" t="s">
        <v>775</v>
      </c>
      <c r="Y24" s="1374">
        <v>21</v>
      </c>
      <c r="Z24" s="1375"/>
      <c r="AA24" s="1376"/>
      <c r="AB24" s="1377">
        <v>22</v>
      </c>
      <c r="AC24" s="1378"/>
      <c r="AD24" s="1379"/>
      <c r="AE24" s="1377">
        <v>23</v>
      </c>
      <c r="AF24" s="1378"/>
      <c r="AG24" s="1379"/>
      <c r="AH24" s="1377">
        <v>24</v>
      </c>
      <c r="AI24" s="1378"/>
      <c r="AJ24" s="1379"/>
      <c r="AK24" s="1377">
        <v>25</v>
      </c>
      <c r="AL24" s="1378"/>
      <c r="AM24" s="1379"/>
      <c r="AN24" s="1377">
        <v>26</v>
      </c>
      <c r="AO24" s="1378"/>
      <c r="AP24" s="1379"/>
      <c r="AQ24" s="1374">
        <v>27</v>
      </c>
      <c r="AR24" s="1375"/>
      <c r="AS24" s="1382"/>
    </row>
    <row r="25" spans="1:45" s="286" customFormat="1" ht="9.75" customHeight="1">
      <c r="A25" s="298"/>
      <c r="B25" s="1351"/>
      <c r="C25" s="1352"/>
      <c r="D25" s="1353"/>
      <c r="E25" s="1357"/>
      <c r="F25" s="1358"/>
      <c r="G25" s="1359"/>
      <c r="H25" s="1357"/>
      <c r="I25" s="1358"/>
      <c r="J25" s="1359"/>
      <c r="K25" s="1357"/>
      <c r="L25" s="1358"/>
      <c r="M25" s="1359"/>
      <c r="N25" s="1357"/>
      <c r="O25" s="1358"/>
      <c r="P25" s="1359"/>
      <c r="Q25" s="1357"/>
      <c r="R25" s="1358"/>
      <c r="S25" s="1359"/>
      <c r="T25" s="1351"/>
      <c r="U25" s="1352"/>
      <c r="V25" s="1367"/>
      <c r="W25" s="288"/>
      <c r="X25" s="297"/>
      <c r="Y25" s="1351"/>
      <c r="Z25" s="1352"/>
      <c r="AA25" s="1353"/>
      <c r="AB25" s="1357"/>
      <c r="AC25" s="1358"/>
      <c r="AD25" s="1359"/>
      <c r="AE25" s="1357"/>
      <c r="AF25" s="1358"/>
      <c r="AG25" s="1359"/>
      <c r="AH25" s="1357"/>
      <c r="AI25" s="1358"/>
      <c r="AJ25" s="1359"/>
      <c r="AK25" s="1357"/>
      <c r="AL25" s="1358"/>
      <c r="AM25" s="1359"/>
      <c r="AN25" s="1357"/>
      <c r="AO25" s="1358"/>
      <c r="AP25" s="1359"/>
      <c r="AQ25" s="1351"/>
      <c r="AR25" s="1352"/>
      <c r="AS25" s="1367"/>
    </row>
    <row r="26" spans="1:45" s="286" customFormat="1" ht="9.75" customHeight="1">
      <c r="A26" s="300" t="s">
        <v>778</v>
      </c>
      <c r="B26" s="1374">
        <v>27</v>
      </c>
      <c r="C26" s="1375"/>
      <c r="D26" s="1376"/>
      <c r="E26" s="1377">
        <v>28</v>
      </c>
      <c r="F26" s="1378"/>
      <c r="G26" s="1379"/>
      <c r="H26" s="1377"/>
      <c r="I26" s="1378"/>
      <c r="J26" s="1379"/>
      <c r="K26" s="1377"/>
      <c r="L26" s="1378"/>
      <c r="M26" s="1379"/>
      <c r="N26" s="1377"/>
      <c r="O26" s="1378"/>
      <c r="P26" s="1379"/>
      <c r="Q26" s="1377"/>
      <c r="R26" s="1378"/>
      <c r="S26" s="1379"/>
      <c r="T26" s="1377"/>
      <c r="U26" s="1378"/>
      <c r="V26" s="1380"/>
      <c r="W26" s="288"/>
      <c r="X26" s="301" t="s">
        <v>776</v>
      </c>
      <c r="Y26" s="1374">
        <v>28</v>
      </c>
      <c r="Z26" s="1375"/>
      <c r="AA26" s="1376"/>
      <c r="AB26" s="1377">
        <v>29</v>
      </c>
      <c r="AC26" s="1378"/>
      <c r="AD26" s="1379"/>
      <c r="AE26" s="1377">
        <v>30</v>
      </c>
      <c r="AF26" s="1378"/>
      <c r="AG26" s="1379"/>
      <c r="AH26" s="1377">
        <v>31</v>
      </c>
      <c r="AI26" s="1378"/>
      <c r="AJ26" s="1379"/>
      <c r="AK26" s="1377"/>
      <c r="AL26" s="1378"/>
      <c r="AM26" s="1379"/>
      <c r="AN26" s="1377"/>
      <c r="AO26" s="1378"/>
      <c r="AP26" s="1379"/>
      <c r="AQ26" s="1390"/>
      <c r="AR26" s="1391"/>
      <c r="AS26" s="1392"/>
    </row>
    <row r="27" spans="1:45" s="286" customFormat="1" ht="9.75" customHeight="1">
      <c r="A27" s="300"/>
      <c r="B27" s="1351"/>
      <c r="C27" s="1352"/>
      <c r="D27" s="1353"/>
      <c r="E27" s="1357"/>
      <c r="F27" s="1358"/>
      <c r="G27" s="1359"/>
      <c r="H27" s="1357"/>
      <c r="I27" s="1358"/>
      <c r="J27" s="1359"/>
      <c r="K27" s="1357"/>
      <c r="L27" s="1358"/>
      <c r="M27" s="1359"/>
      <c r="N27" s="1357"/>
      <c r="O27" s="1358"/>
      <c r="P27" s="1359"/>
      <c r="Q27" s="1357"/>
      <c r="R27" s="1358"/>
      <c r="S27" s="1359"/>
      <c r="T27" s="1357"/>
      <c r="U27" s="1358"/>
      <c r="V27" s="1381"/>
      <c r="W27" s="288"/>
      <c r="X27" s="301"/>
      <c r="Y27" s="1351"/>
      <c r="Z27" s="1352"/>
      <c r="AA27" s="1353"/>
      <c r="AB27" s="1357"/>
      <c r="AC27" s="1358"/>
      <c r="AD27" s="1359"/>
      <c r="AE27" s="1357"/>
      <c r="AF27" s="1358"/>
      <c r="AG27" s="1359"/>
      <c r="AH27" s="1357"/>
      <c r="AI27" s="1358"/>
      <c r="AJ27" s="1359"/>
      <c r="AK27" s="1357"/>
      <c r="AL27" s="1358"/>
      <c r="AM27" s="1359"/>
      <c r="AN27" s="1357"/>
      <c r="AO27" s="1358"/>
      <c r="AP27" s="1359"/>
      <c r="AQ27" s="1363"/>
      <c r="AR27" s="1364"/>
      <c r="AS27" s="1393"/>
    </row>
    <row r="28" spans="1:45" s="286" customFormat="1" ht="9.75" customHeight="1">
      <c r="A28" s="298"/>
      <c r="B28" s="1377"/>
      <c r="C28" s="1378"/>
      <c r="D28" s="1379"/>
      <c r="E28" s="1377"/>
      <c r="F28" s="1378"/>
      <c r="G28" s="1379"/>
      <c r="H28" s="1377"/>
      <c r="I28" s="1378"/>
      <c r="J28" s="1379"/>
      <c r="K28" s="1377"/>
      <c r="L28" s="1378"/>
      <c r="M28" s="1379"/>
      <c r="N28" s="1377"/>
      <c r="O28" s="1378"/>
      <c r="P28" s="1379"/>
      <c r="Q28" s="1377"/>
      <c r="R28" s="1378"/>
      <c r="S28" s="1379"/>
      <c r="T28" s="1377"/>
      <c r="U28" s="1378"/>
      <c r="V28" s="1380"/>
      <c r="W28" s="302"/>
      <c r="X28" s="301"/>
      <c r="Y28" s="1377"/>
      <c r="Z28" s="1378"/>
      <c r="AA28" s="1379"/>
      <c r="AB28" s="1377"/>
      <c r="AC28" s="1378"/>
      <c r="AD28" s="1379"/>
      <c r="AE28" s="1377"/>
      <c r="AF28" s="1378"/>
      <c r="AG28" s="1379"/>
      <c r="AH28" s="1377"/>
      <c r="AI28" s="1378"/>
      <c r="AJ28" s="1379"/>
      <c r="AK28" s="1377"/>
      <c r="AL28" s="1378"/>
      <c r="AM28" s="1379"/>
      <c r="AN28" s="1377"/>
      <c r="AO28" s="1378"/>
      <c r="AP28" s="1379"/>
      <c r="AQ28" s="1377"/>
      <c r="AR28" s="1378"/>
      <c r="AS28" s="1380"/>
    </row>
    <row r="29" spans="1:45" s="286" customFormat="1" ht="9.75" customHeight="1" thickBot="1">
      <c r="A29" s="298"/>
      <c r="B29" s="1386"/>
      <c r="C29" s="1387"/>
      <c r="D29" s="1388"/>
      <c r="E29" s="1386"/>
      <c r="F29" s="1387"/>
      <c r="G29" s="1388"/>
      <c r="H29" s="1386"/>
      <c r="I29" s="1387"/>
      <c r="J29" s="1388"/>
      <c r="K29" s="1386"/>
      <c r="L29" s="1387"/>
      <c r="M29" s="1388"/>
      <c r="N29" s="1386"/>
      <c r="O29" s="1387"/>
      <c r="P29" s="1388"/>
      <c r="Q29" s="1386"/>
      <c r="R29" s="1387"/>
      <c r="S29" s="1388"/>
      <c r="T29" s="1386"/>
      <c r="U29" s="1387"/>
      <c r="V29" s="1389"/>
      <c r="W29" s="302"/>
      <c r="X29" s="303"/>
      <c r="Y29" s="1386"/>
      <c r="Z29" s="1387"/>
      <c r="AA29" s="1388"/>
      <c r="AB29" s="1386"/>
      <c r="AC29" s="1387"/>
      <c r="AD29" s="1388"/>
      <c r="AE29" s="1386"/>
      <c r="AF29" s="1387"/>
      <c r="AG29" s="1388"/>
      <c r="AH29" s="1386"/>
      <c r="AI29" s="1387"/>
      <c r="AJ29" s="1388"/>
      <c r="AK29" s="1386"/>
      <c r="AL29" s="1387"/>
      <c r="AM29" s="1388"/>
      <c r="AN29" s="1386"/>
      <c r="AO29" s="1387"/>
      <c r="AP29" s="1388"/>
      <c r="AQ29" s="1386"/>
      <c r="AR29" s="1387"/>
      <c r="AS29" s="1389"/>
    </row>
    <row r="30" spans="1:45" s="286" customFormat="1" ht="9.75" customHeight="1">
      <c r="A30" s="284"/>
      <c r="B30" s="1360"/>
      <c r="C30" s="1361"/>
      <c r="D30" s="1362"/>
      <c r="E30" s="1360"/>
      <c r="F30" s="1361"/>
      <c r="G30" s="1362"/>
      <c r="H30" s="1360">
        <v>1</v>
      </c>
      <c r="I30" s="1361"/>
      <c r="J30" s="1362"/>
      <c r="K30" s="1360">
        <v>2</v>
      </c>
      <c r="L30" s="1361"/>
      <c r="M30" s="1362"/>
      <c r="N30" s="1360">
        <v>3</v>
      </c>
      <c r="O30" s="1361"/>
      <c r="P30" s="1362"/>
      <c r="Q30" s="1360">
        <v>4</v>
      </c>
      <c r="R30" s="1361"/>
      <c r="S30" s="1362"/>
      <c r="T30" s="1360">
        <v>5</v>
      </c>
      <c r="U30" s="1361"/>
      <c r="V30" s="1362"/>
      <c r="W30" s="288"/>
      <c r="X30" s="291"/>
      <c r="Y30" s="1360"/>
      <c r="Z30" s="1361"/>
      <c r="AA30" s="1362"/>
      <c r="AB30" s="1354"/>
      <c r="AC30" s="1355"/>
      <c r="AD30" s="1356"/>
      <c r="AE30" s="1354"/>
      <c r="AF30" s="1355"/>
      <c r="AG30" s="1356"/>
      <c r="AH30" s="1354"/>
      <c r="AI30" s="1355"/>
      <c r="AJ30" s="1356"/>
      <c r="AK30" s="1354">
        <v>1</v>
      </c>
      <c r="AL30" s="1355"/>
      <c r="AM30" s="1356"/>
      <c r="AN30" s="1354">
        <v>2</v>
      </c>
      <c r="AO30" s="1355"/>
      <c r="AP30" s="1356"/>
      <c r="AQ30" s="1348">
        <v>3</v>
      </c>
      <c r="AR30" s="1349"/>
      <c r="AS30" s="1366"/>
    </row>
    <row r="31" spans="1:45" s="286" customFormat="1" ht="9.75" customHeight="1">
      <c r="A31" s="298"/>
      <c r="B31" s="1363"/>
      <c r="C31" s="1364"/>
      <c r="D31" s="1365"/>
      <c r="E31" s="1363"/>
      <c r="F31" s="1364"/>
      <c r="G31" s="1365"/>
      <c r="H31" s="1363"/>
      <c r="I31" s="1364"/>
      <c r="J31" s="1365"/>
      <c r="K31" s="1363"/>
      <c r="L31" s="1364"/>
      <c r="M31" s="1365"/>
      <c r="N31" s="1363"/>
      <c r="O31" s="1364"/>
      <c r="P31" s="1365"/>
      <c r="Q31" s="1363"/>
      <c r="R31" s="1364"/>
      <c r="S31" s="1365"/>
      <c r="T31" s="1363"/>
      <c r="U31" s="1364"/>
      <c r="V31" s="1365"/>
      <c r="W31" s="288"/>
      <c r="X31" s="291"/>
      <c r="Y31" s="1363"/>
      <c r="Z31" s="1364"/>
      <c r="AA31" s="1365"/>
      <c r="AB31" s="1357"/>
      <c r="AC31" s="1358"/>
      <c r="AD31" s="1359"/>
      <c r="AE31" s="1357"/>
      <c r="AF31" s="1358"/>
      <c r="AG31" s="1359"/>
      <c r="AH31" s="1357"/>
      <c r="AI31" s="1358"/>
      <c r="AJ31" s="1359"/>
      <c r="AK31" s="1357"/>
      <c r="AL31" s="1358"/>
      <c r="AM31" s="1359"/>
      <c r="AN31" s="1357"/>
      <c r="AO31" s="1358"/>
      <c r="AP31" s="1359"/>
      <c r="AQ31" s="1351"/>
      <c r="AR31" s="1352"/>
      <c r="AS31" s="1367"/>
    </row>
    <row r="32" spans="1:45" s="286" customFormat="1" ht="9.75" customHeight="1">
      <c r="A32" s="298"/>
      <c r="B32" s="1374">
        <v>6</v>
      </c>
      <c r="C32" s="1375"/>
      <c r="D32" s="1376"/>
      <c r="E32" s="1374">
        <v>7</v>
      </c>
      <c r="F32" s="1375"/>
      <c r="G32" s="1376"/>
      <c r="H32" s="1374">
        <v>8</v>
      </c>
      <c r="I32" s="1375"/>
      <c r="J32" s="1376"/>
      <c r="K32" s="1377">
        <v>9</v>
      </c>
      <c r="L32" s="1378"/>
      <c r="M32" s="1379"/>
      <c r="N32" s="1377">
        <v>10</v>
      </c>
      <c r="O32" s="1378"/>
      <c r="P32" s="1379"/>
      <c r="Q32" s="1377">
        <v>11</v>
      </c>
      <c r="R32" s="1378"/>
      <c r="S32" s="1379"/>
      <c r="T32" s="1377">
        <v>12</v>
      </c>
      <c r="U32" s="1378"/>
      <c r="V32" s="1380"/>
      <c r="W32" s="288"/>
      <c r="X32" s="291"/>
      <c r="Y32" s="1374">
        <v>4</v>
      </c>
      <c r="Z32" s="1375"/>
      <c r="AA32" s="1376"/>
      <c r="AB32" s="1377">
        <v>5</v>
      </c>
      <c r="AC32" s="1378"/>
      <c r="AD32" s="1379"/>
      <c r="AE32" s="1377">
        <v>6</v>
      </c>
      <c r="AF32" s="1378"/>
      <c r="AG32" s="1379"/>
      <c r="AH32" s="1377">
        <v>7</v>
      </c>
      <c r="AI32" s="1378"/>
      <c r="AJ32" s="1379"/>
      <c r="AK32" s="1377">
        <v>8</v>
      </c>
      <c r="AL32" s="1378"/>
      <c r="AM32" s="1379"/>
      <c r="AN32" s="1377">
        <v>9</v>
      </c>
      <c r="AO32" s="1378"/>
      <c r="AP32" s="1379"/>
      <c r="AQ32" s="1374">
        <v>10</v>
      </c>
      <c r="AR32" s="1375"/>
      <c r="AS32" s="1382"/>
    </row>
    <row r="33" spans="1:45" s="286" customFormat="1" ht="9.75" customHeight="1">
      <c r="A33" s="298"/>
      <c r="B33" s="1351"/>
      <c r="C33" s="1352"/>
      <c r="D33" s="1353"/>
      <c r="E33" s="1351"/>
      <c r="F33" s="1352"/>
      <c r="G33" s="1353"/>
      <c r="H33" s="1351"/>
      <c r="I33" s="1352"/>
      <c r="J33" s="1353"/>
      <c r="K33" s="1357"/>
      <c r="L33" s="1358"/>
      <c r="M33" s="1359"/>
      <c r="N33" s="1357"/>
      <c r="O33" s="1358"/>
      <c r="P33" s="1359"/>
      <c r="Q33" s="1357"/>
      <c r="R33" s="1358"/>
      <c r="S33" s="1359"/>
      <c r="T33" s="1357"/>
      <c r="U33" s="1358"/>
      <c r="V33" s="1381"/>
      <c r="W33" s="288"/>
      <c r="X33" s="291"/>
      <c r="Y33" s="1351"/>
      <c r="Z33" s="1352"/>
      <c r="AA33" s="1353"/>
      <c r="AB33" s="1357"/>
      <c r="AC33" s="1358"/>
      <c r="AD33" s="1359"/>
      <c r="AE33" s="1357"/>
      <c r="AF33" s="1358"/>
      <c r="AG33" s="1359"/>
      <c r="AH33" s="1357"/>
      <c r="AI33" s="1358"/>
      <c r="AJ33" s="1359"/>
      <c r="AK33" s="1357"/>
      <c r="AL33" s="1358"/>
      <c r="AM33" s="1359"/>
      <c r="AN33" s="1357"/>
      <c r="AO33" s="1358"/>
      <c r="AP33" s="1359"/>
      <c r="AQ33" s="1351"/>
      <c r="AR33" s="1352"/>
      <c r="AS33" s="1367"/>
    </row>
    <row r="34" spans="1:45" s="286" customFormat="1" ht="9.75" customHeight="1">
      <c r="A34" s="298">
        <v>3</v>
      </c>
      <c r="B34" s="1374">
        <v>13</v>
      </c>
      <c r="C34" s="1375"/>
      <c r="D34" s="1376"/>
      <c r="E34" s="1377">
        <v>14</v>
      </c>
      <c r="F34" s="1378"/>
      <c r="G34" s="1379"/>
      <c r="H34" s="1377">
        <v>15</v>
      </c>
      <c r="I34" s="1378"/>
      <c r="J34" s="1379"/>
      <c r="K34" s="1377">
        <v>16</v>
      </c>
      <c r="L34" s="1378"/>
      <c r="M34" s="1379"/>
      <c r="N34" s="1377">
        <v>17</v>
      </c>
      <c r="O34" s="1378"/>
      <c r="P34" s="1379"/>
      <c r="Q34" s="1377">
        <v>18</v>
      </c>
      <c r="R34" s="1378"/>
      <c r="S34" s="1379"/>
      <c r="T34" s="1374">
        <v>19</v>
      </c>
      <c r="U34" s="1375"/>
      <c r="V34" s="1382"/>
      <c r="W34" s="288"/>
      <c r="X34" s="292">
        <v>9</v>
      </c>
      <c r="Y34" s="1374">
        <v>11</v>
      </c>
      <c r="Z34" s="1375"/>
      <c r="AA34" s="1376"/>
      <c r="AB34" s="1396">
        <v>12</v>
      </c>
      <c r="AC34" s="1397"/>
      <c r="AD34" s="1398"/>
      <c r="AE34" s="1377">
        <v>13</v>
      </c>
      <c r="AF34" s="1378"/>
      <c r="AG34" s="1379"/>
      <c r="AH34" s="1377">
        <v>14</v>
      </c>
      <c r="AI34" s="1378"/>
      <c r="AJ34" s="1379"/>
      <c r="AK34" s="1377">
        <v>15</v>
      </c>
      <c r="AL34" s="1378"/>
      <c r="AM34" s="1379"/>
      <c r="AN34" s="1377">
        <v>16</v>
      </c>
      <c r="AO34" s="1378"/>
      <c r="AP34" s="1379"/>
      <c r="AQ34" s="1374">
        <v>17</v>
      </c>
      <c r="AR34" s="1375"/>
      <c r="AS34" s="1382"/>
    </row>
    <row r="35" spans="1:45" s="286" customFormat="1" ht="9.75" customHeight="1">
      <c r="A35" s="298"/>
      <c r="B35" s="1351"/>
      <c r="C35" s="1352"/>
      <c r="D35" s="1353"/>
      <c r="E35" s="1357"/>
      <c r="F35" s="1358"/>
      <c r="G35" s="1359"/>
      <c r="H35" s="1357"/>
      <c r="I35" s="1358"/>
      <c r="J35" s="1359"/>
      <c r="K35" s="1357"/>
      <c r="L35" s="1358"/>
      <c r="M35" s="1359"/>
      <c r="N35" s="1357"/>
      <c r="O35" s="1358"/>
      <c r="P35" s="1359"/>
      <c r="Q35" s="1357"/>
      <c r="R35" s="1358"/>
      <c r="S35" s="1359"/>
      <c r="T35" s="1351"/>
      <c r="U35" s="1352"/>
      <c r="V35" s="1367"/>
      <c r="W35" s="288"/>
      <c r="X35" s="304"/>
      <c r="Y35" s="1351"/>
      <c r="Z35" s="1352"/>
      <c r="AA35" s="1353"/>
      <c r="AB35" s="1371"/>
      <c r="AC35" s="1372"/>
      <c r="AD35" s="1395"/>
      <c r="AE35" s="1357"/>
      <c r="AF35" s="1358"/>
      <c r="AG35" s="1359"/>
      <c r="AH35" s="1357"/>
      <c r="AI35" s="1358"/>
      <c r="AJ35" s="1359"/>
      <c r="AK35" s="1357"/>
      <c r="AL35" s="1358"/>
      <c r="AM35" s="1359"/>
      <c r="AN35" s="1357"/>
      <c r="AO35" s="1358"/>
      <c r="AP35" s="1359"/>
      <c r="AQ35" s="1351"/>
      <c r="AR35" s="1352"/>
      <c r="AS35" s="1367"/>
    </row>
    <row r="36" spans="1:45" s="286" customFormat="1" ht="9.75" customHeight="1">
      <c r="A36" s="298" t="s">
        <v>775</v>
      </c>
      <c r="B36" s="1374">
        <v>20</v>
      </c>
      <c r="C36" s="1375"/>
      <c r="D36" s="1376"/>
      <c r="E36" s="1377">
        <v>21</v>
      </c>
      <c r="F36" s="1378"/>
      <c r="G36" s="1379"/>
      <c r="H36" s="1377">
        <v>22</v>
      </c>
      <c r="I36" s="1378"/>
      <c r="J36" s="1379"/>
      <c r="K36" s="1377">
        <v>23</v>
      </c>
      <c r="L36" s="1378"/>
      <c r="M36" s="1379"/>
      <c r="N36" s="1377">
        <v>24</v>
      </c>
      <c r="O36" s="1378"/>
      <c r="P36" s="1379"/>
      <c r="Q36" s="1377">
        <v>25</v>
      </c>
      <c r="R36" s="1378"/>
      <c r="S36" s="1379"/>
      <c r="T36" s="1374">
        <v>26</v>
      </c>
      <c r="U36" s="1375"/>
      <c r="V36" s="1382"/>
      <c r="W36" s="288"/>
      <c r="X36" s="295" t="s">
        <v>775</v>
      </c>
      <c r="Y36" s="1374">
        <v>18</v>
      </c>
      <c r="Z36" s="1375"/>
      <c r="AA36" s="1376"/>
      <c r="AB36" s="1377">
        <v>19</v>
      </c>
      <c r="AC36" s="1378"/>
      <c r="AD36" s="1379"/>
      <c r="AE36" s="1377">
        <v>20</v>
      </c>
      <c r="AF36" s="1378"/>
      <c r="AG36" s="1379"/>
      <c r="AH36" s="1377">
        <v>21</v>
      </c>
      <c r="AI36" s="1378"/>
      <c r="AJ36" s="1379"/>
      <c r="AK36" s="1377">
        <v>22</v>
      </c>
      <c r="AL36" s="1378"/>
      <c r="AM36" s="1379"/>
      <c r="AN36" s="1377">
        <v>23</v>
      </c>
      <c r="AO36" s="1378"/>
      <c r="AP36" s="1379"/>
      <c r="AQ36" s="1374">
        <v>24</v>
      </c>
      <c r="AR36" s="1375"/>
      <c r="AS36" s="1382"/>
    </row>
    <row r="37" spans="1:45" s="286" customFormat="1" ht="9.75" customHeight="1">
      <c r="A37" s="298"/>
      <c r="B37" s="1351"/>
      <c r="C37" s="1352"/>
      <c r="D37" s="1353"/>
      <c r="E37" s="1357"/>
      <c r="F37" s="1358"/>
      <c r="G37" s="1359"/>
      <c r="H37" s="1357"/>
      <c r="I37" s="1358"/>
      <c r="J37" s="1359"/>
      <c r="K37" s="1357"/>
      <c r="L37" s="1358"/>
      <c r="M37" s="1359"/>
      <c r="N37" s="1357"/>
      <c r="O37" s="1358"/>
      <c r="P37" s="1359"/>
      <c r="Q37" s="1357"/>
      <c r="R37" s="1358"/>
      <c r="S37" s="1359"/>
      <c r="T37" s="1351"/>
      <c r="U37" s="1352"/>
      <c r="V37" s="1367"/>
      <c r="W37" s="288"/>
      <c r="X37" s="295"/>
      <c r="Y37" s="1351"/>
      <c r="Z37" s="1352"/>
      <c r="AA37" s="1353"/>
      <c r="AB37" s="1357"/>
      <c r="AC37" s="1358"/>
      <c r="AD37" s="1359"/>
      <c r="AE37" s="1357"/>
      <c r="AF37" s="1358"/>
      <c r="AG37" s="1359"/>
      <c r="AH37" s="1357"/>
      <c r="AI37" s="1358"/>
      <c r="AJ37" s="1359"/>
      <c r="AK37" s="1357"/>
      <c r="AL37" s="1358"/>
      <c r="AM37" s="1359"/>
      <c r="AN37" s="1357"/>
      <c r="AO37" s="1358"/>
      <c r="AP37" s="1359"/>
      <c r="AQ37" s="1351"/>
      <c r="AR37" s="1352"/>
      <c r="AS37" s="1367"/>
    </row>
    <row r="38" spans="1:45" s="286" customFormat="1" ht="9.75" customHeight="1">
      <c r="A38" s="300" t="s">
        <v>779</v>
      </c>
      <c r="B38" s="1374">
        <v>27</v>
      </c>
      <c r="C38" s="1375"/>
      <c r="D38" s="1376"/>
      <c r="E38" s="1377">
        <v>28</v>
      </c>
      <c r="F38" s="1378"/>
      <c r="G38" s="1379"/>
      <c r="H38" s="1377">
        <v>29</v>
      </c>
      <c r="I38" s="1378"/>
      <c r="J38" s="1379"/>
      <c r="K38" s="1377">
        <v>30</v>
      </c>
      <c r="L38" s="1378"/>
      <c r="M38" s="1379"/>
      <c r="N38" s="1377">
        <v>31</v>
      </c>
      <c r="O38" s="1378"/>
      <c r="P38" s="1379"/>
      <c r="Q38" s="1377"/>
      <c r="R38" s="1378"/>
      <c r="S38" s="1379"/>
      <c r="T38" s="1377"/>
      <c r="U38" s="1378"/>
      <c r="V38" s="1380"/>
      <c r="W38" s="288"/>
      <c r="X38" s="294" t="s">
        <v>776</v>
      </c>
      <c r="Y38" s="1377">
        <v>25</v>
      </c>
      <c r="Z38" s="1378"/>
      <c r="AA38" s="1379"/>
      <c r="AB38" s="1377">
        <v>26</v>
      </c>
      <c r="AC38" s="1378"/>
      <c r="AD38" s="1379"/>
      <c r="AE38" s="1377">
        <v>27</v>
      </c>
      <c r="AF38" s="1378"/>
      <c r="AG38" s="1379"/>
      <c r="AH38" s="1377">
        <v>28</v>
      </c>
      <c r="AI38" s="1378"/>
      <c r="AJ38" s="1379"/>
      <c r="AK38" s="1377">
        <v>29</v>
      </c>
      <c r="AL38" s="1378"/>
      <c r="AM38" s="1379"/>
      <c r="AN38" s="1374">
        <v>30</v>
      </c>
      <c r="AO38" s="1375"/>
      <c r="AP38" s="1376"/>
      <c r="AQ38" s="1377"/>
      <c r="AR38" s="1378"/>
      <c r="AS38" s="1380"/>
    </row>
    <row r="39" spans="1:45" s="286" customFormat="1" ht="9.75" customHeight="1">
      <c r="A39" s="300"/>
      <c r="B39" s="1351"/>
      <c r="C39" s="1352"/>
      <c r="D39" s="1353"/>
      <c r="E39" s="1357"/>
      <c r="F39" s="1358"/>
      <c r="G39" s="1359"/>
      <c r="H39" s="1357"/>
      <c r="I39" s="1358"/>
      <c r="J39" s="1359"/>
      <c r="K39" s="1357"/>
      <c r="L39" s="1358"/>
      <c r="M39" s="1359"/>
      <c r="N39" s="1357"/>
      <c r="O39" s="1358"/>
      <c r="P39" s="1359"/>
      <c r="Q39" s="1357"/>
      <c r="R39" s="1358"/>
      <c r="S39" s="1359"/>
      <c r="T39" s="1357"/>
      <c r="U39" s="1358"/>
      <c r="V39" s="1381"/>
      <c r="W39" s="288"/>
      <c r="X39" s="294"/>
      <c r="Y39" s="1357"/>
      <c r="Z39" s="1358"/>
      <c r="AA39" s="1359"/>
      <c r="AB39" s="1357"/>
      <c r="AC39" s="1358"/>
      <c r="AD39" s="1359"/>
      <c r="AE39" s="1357"/>
      <c r="AF39" s="1358"/>
      <c r="AG39" s="1359"/>
      <c r="AH39" s="1357"/>
      <c r="AI39" s="1358"/>
      <c r="AJ39" s="1359"/>
      <c r="AK39" s="1357"/>
      <c r="AL39" s="1358"/>
      <c r="AM39" s="1359"/>
      <c r="AN39" s="1351"/>
      <c r="AO39" s="1352"/>
      <c r="AP39" s="1353"/>
      <c r="AQ39" s="1357"/>
      <c r="AR39" s="1358"/>
      <c r="AS39" s="1381"/>
    </row>
    <row r="40" spans="1:45" s="286" customFormat="1" ht="9.75" customHeight="1">
      <c r="A40" s="298"/>
      <c r="B40" s="1377"/>
      <c r="C40" s="1378"/>
      <c r="D40" s="1379"/>
      <c r="E40" s="1377"/>
      <c r="F40" s="1378"/>
      <c r="G40" s="1379"/>
      <c r="H40" s="1377"/>
      <c r="I40" s="1378"/>
      <c r="J40" s="1379"/>
      <c r="K40" s="1377"/>
      <c r="L40" s="1378"/>
      <c r="M40" s="1379"/>
      <c r="N40" s="1377"/>
      <c r="O40" s="1378"/>
      <c r="P40" s="1379"/>
      <c r="Q40" s="1377"/>
      <c r="R40" s="1378"/>
      <c r="S40" s="1379"/>
      <c r="T40" s="1377"/>
      <c r="U40" s="1378"/>
      <c r="V40" s="1380"/>
      <c r="W40" s="302"/>
      <c r="X40" s="298"/>
      <c r="Y40" s="1377"/>
      <c r="Z40" s="1378"/>
      <c r="AA40" s="1379"/>
      <c r="AB40" s="1377"/>
      <c r="AC40" s="1378"/>
      <c r="AD40" s="1379"/>
      <c r="AE40" s="1377"/>
      <c r="AF40" s="1378"/>
      <c r="AG40" s="1379"/>
      <c r="AH40" s="1377"/>
      <c r="AI40" s="1378"/>
      <c r="AJ40" s="1379"/>
      <c r="AK40" s="1377"/>
      <c r="AL40" s="1378"/>
      <c r="AM40" s="1379"/>
      <c r="AN40" s="1377"/>
      <c r="AO40" s="1378"/>
      <c r="AP40" s="1379"/>
      <c r="AQ40" s="1377"/>
      <c r="AR40" s="1378"/>
      <c r="AS40" s="1380"/>
    </row>
    <row r="41" spans="1:45" s="286" customFormat="1" ht="9.75" customHeight="1" thickBot="1">
      <c r="A41" s="298"/>
      <c r="B41" s="1386"/>
      <c r="C41" s="1387"/>
      <c r="D41" s="1388"/>
      <c r="E41" s="1386"/>
      <c r="F41" s="1387"/>
      <c r="G41" s="1388"/>
      <c r="H41" s="1386"/>
      <c r="I41" s="1387"/>
      <c r="J41" s="1388"/>
      <c r="K41" s="1386"/>
      <c r="L41" s="1387"/>
      <c r="M41" s="1388"/>
      <c r="N41" s="1386"/>
      <c r="O41" s="1387"/>
      <c r="P41" s="1388"/>
      <c r="Q41" s="1386"/>
      <c r="R41" s="1387"/>
      <c r="S41" s="1388"/>
      <c r="T41" s="1386"/>
      <c r="U41" s="1387"/>
      <c r="V41" s="1389"/>
      <c r="W41" s="302"/>
      <c r="X41" s="298"/>
      <c r="Y41" s="1386"/>
      <c r="Z41" s="1387"/>
      <c r="AA41" s="1388"/>
      <c r="AB41" s="1386"/>
      <c r="AC41" s="1387"/>
      <c r="AD41" s="1388"/>
      <c r="AE41" s="1386"/>
      <c r="AF41" s="1387"/>
      <c r="AG41" s="1388"/>
      <c r="AH41" s="1386"/>
      <c r="AI41" s="1387"/>
      <c r="AJ41" s="1388"/>
      <c r="AK41" s="1386"/>
      <c r="AL41" s="1387"/>
      <c r="AM41" s="1388"/>
      <c r="AN41" s="1386"/>
      <c r="AO41" s="1387"/>
      <c r="AP41" s="1388"/>
      <c r="AQ41" s="1386"/>
      <c r="AR41" s="1387"/>
      <c r="AS41" s="1389"/>
    </row>
    <row r="42" spans="1:45" s="286" customFormat="1" ht="9.75" customHeight="1">
      <c r="A42" s="284"/>
      <c r="B42" s="1360"/>
      <c r="C42" s="1361"/>
      <c r="D42" s="1362"/>
      <c r="E42" s="1360"/>
      <c r="F42" s="1361"/>
      <c r="G42" s="1362"/>
      <c r="H42" s="1360"/>
      <c r="I42" s="1361"/>
      <c r="J42" s="1362"/>
      <c r="K42" s="1360"/>
      <c r="L42" s="1361"/>
      <c r="M42" s="1362"/>
      <c r="N42" s="1360"/>
      <c r="O42" s="1361"/>
      <c r="P42" s="1362"/>
      <c r="Q42" s="1360">
        <v>1</v>
      </c>
      <c r="R42" s="1361"/>
      <c r="S42" s="1362"/>
      <c r="T42" s="1348">
        <v>2</v>
      </c>
      <c r="U42" s="1349"/>
      <c r="V42" s="1366"/>
      <c r="W42" s="288"/>
      <c r="X42" s="289"/>
      <c r="Y42" s="1360"/>
      <c r="Z42" s="1361"/>
      <c r="AA42" s="1362"/>
      <c r="AB42" s="1360"/>
      <c r="AC42" s="1361"/>
      <c r="AD42" s="1362"/>
      <c r="AE42" s="1360"/>
      <c r="AF42" s="1361"/>
      <c r="AG42" s="1362"/>
      <c r="AH42" s="1360"/>
      <c r="AI42" s="1361"/>
      <c r="AJ42" s="1362"/>
      <c r="AK42" s="1360"/>
      <c r="AL42" s="1361"/>
      <c r="AM42" s="1362"/>
      <c r="AN42" s="1360"/>
      <c r="AO42" s="1361"/>
      <c r="AP42" s="1362"/>
      <c r="AQ42" s="1368">
        <v>1</v>
      </c>
      <c r="AR42" s="1369"/>
      <c r="AS42" s="1370"/>
    </row>
    <row r="43" spans="1:45" s="286" customFormat="1" ht="9.75" customHeight="1">
      <c r="A43" s="298"/>
      <c r="B43" s="1363"/>
      <c r="C43" s="1364"/>
      <c r="D43" s="1365"/>
      <c r="E43" s="1363"/>
      <c r="F43" s="1364"/>
      <c r="G43" s="1365"/>
      <c r="H43" s="1363"/>
      <c r="I43" s="1364"/>
      <c r="J43" s="1365"/>
      <c r="K43" s="1363"/>
      <c r="L43" s="1364"/>
      <c r="M43" s="1365"/>
      <c r="N43" s="1363"/>
      <c r="O43" s="1364"/>
      <c r="P43" s="1365"/>
      <c r="Q43" s="1363"/>
      <c r="R43" s="1364"/>
      <c r="S43" s="1365"/>
      <c r="T43" s="1351"/>
      <c r="U43" s="1352"/>
      <c r="V43" s="1367"/>
      <c r="W43" s="288"/>
      <c r="X43" s="291"/>
      <c r="Y43" s="1363"/>
      <c r="Z43" s="1364"/>
      <c r="AA43" s="1365"/>
      <c r="AB43" s="1363"/>
      <c r="AC43" s="1364"/>
      <c r="AD43" s="1365"/>
      <c r="AE43" s="1363"/>
      <c r="AF43" s="1364"/>
      <c r="AG43" s="1365"/>
      <c r="AH43" s="1363"/>
      <c r="AI43" s="1364"/>
      <c r="AJ43" s="1365"/>
      <c r="AK43" s="1363"/>
      <c r="AL43" s="1364"/>
      <c r="AM43" s="1365"/>
      <c r="AN43" s="1363"/>
      <c r="AO43" s="1364"/>
      <c r="AP43" s="1365"/>
      <c r="AQ43" s="1371"/>
      <c r="AR43" s="1372"/>
      <c r="AS43" s="1373"/>
    </row>
    <row r="44" spans="1:45" s="286" customFormat="1" ht="9.75" customHeight="1">
      <c r="A44" s="298"/>
      <c r="B44" s="1374">
        <v>3</v>
      </c>
      <c r="C44" s="1375"/>
      <c r="D44" s="1376"/>
      <c r="E44" s="1374">
        <v>4</v>
      </c>
      <c r="F44" s="1375"/>
      <c r="G44" s="1376"/>
      <c r="H44" s="1396">
        <v>5</v>
      </c>
      <c r="I44" s="1397"/>
      <c r="J44" s="1398"/>
      <c r="K44" s="1377">
        <v>6</v>
      </c>
      <c r="L44" s="1378"/>
      <c r="M44" s="1379"/>
      <c r="N44" s="1377">
        <v>7</v>
      </c>
      <c r="O44" s="1378"/>
      <c r="P44" s="1379"/>
      <c r="Q44" s="1377">
        <v>8</v>
      </c>
      <c r="R44" s="1378"/>
      <c r="S44" s="1379"/>
      <c r="T44" s="1377">
        <v>9</v>
      </c>
      <c r="U44" s="1378"/>
      <c r="V44" s="1380"/>
      <c r="W44" s="288"/>
      <c r="X44" s="291"/>
      <c r="Y44" s="1396">
        <v>2</v>
      </c>
      <c r="Z44" s="1397"/>
      <c r="AA44" s="1398"/>
      <c r="AB44" s="1396">
        <v>3</v>
      </c>
      <c r="AC44" s="1397"/>
      <c r="AD44" s="1398"/>
      <c r="AE44" s="1374">
        <v>4</v>
      </c>
      <c r="AF44" s="1375"/>
      <c r="AG44" s="1376"/>
      <c r="AH44" s="1374">
        <v>5</v>
      </c>
      <c r="AI44" s="1375"/>
      <c r="AJ44" s="1376"/>
      <c r="AK44" s="1377">
        <v>6</v>
      </c>
      <c r="AL44" s="1378"/>
      <c r="AM44" s="1379"/>
      <c r="AN44" s="1377">
        <v>7</v>
      </c>
      <c r="AO44" s="1378"/>
      <c r="AP44" s="1379"/>
      <c r="AQ44" s="1377">
        <v>8</v>
      </c>
      <c r="AR44" s="1378"/>
      <c r="AS44" s="1380"/>
    </row>
    <row r="45" spans="1:45" s="286" customFormat="1" ht="9.75" customHeight="1">
      <c r="A45" s="298"/>
      <c r="B45" s="1351"/>
      <c r="C45" s="1352"/>
      <c r="D45" s="1353"/>
      <c r="E45" s="1351"/>
      <c r="F45" s="1352"/>
      <c r="G45" s="1353"/>
      <c r="H45" s="1371"/>
      <c r="I45" s="1372"/>
      <c r="J45" s="1395"/>
      <c r="K45" s="1357"/>
      <c r="L45" s="1358"/>
      <c r="M45" s="1359"/>
      <c r="N45" s="1357"/>
      <c r="O45" s="1358"/>
      <c r="P45" s="1359"/>
      <c r="Q45" s="1357"/>
      <c r="R45" s="1358"/>
      <c r="S45" s="1359"/>
      <c r="T45" s="1357"/>
      <c r="U45" s="1358"/>
      <c r="V45" s="1381"/>
      <c r="W45" s="288"/>
      <c r="X45" s="291"/>
      <c r="Y45" s="1371"/>
      <c r="Z45" s="1372"/>
      <c r="AA45" s="1395"/>
      <c r="AB45" s="1371"/>
      <c r="AC45" s="1372"/>
      <c r="AD45" s="1395"/>
      <c r="AE45" s="1351"/>
      <c r="AF45" s="1352"/>
      <c r="AG45" s="1353"/>
      <c r="AH45" s="1351"/>
      <c r="AI45" s="1352"/>
      <c r="AJ45" s="1353"/>
      <c r="AK45" s="1357"/>
      <c r="AL45" s="1358"/>
      <c r="AM45" s="1359"/>
      <c r="AN45" s="1357"/>
      <c r="AO45" s="1358"/>
      <c r="AP45" s="1359"/>
      <c r="AQ45" s="1357"/>
      <c r="AR45" s="1358"/>
      <c r="AS45" s="1381"/>
    </row>
    <row r="46" spans="1:45" s="286" customFormat="1" ht="9.75" customHeight="1">
      <c r="A46" s="298">
        <v>4</v>
      </c>
      <c r="B46" s="1374">
        <v>10</v>
      </c>
      <c r="C46" s="1375"/>
      <c r="D46" s="1376"/>
      <c r="E46" s="1377">
        <v>11</v>
      </c>
      <c r="F46" s="1378"/>
      <c r="G46" s="1379"/>
      <c r="H46" s="1377">
        <v>12</v>
      </c>
      <c r="I46" s="1378"/>
      <c r="J46" s="1379"/>
      <c r="K46" s="1377">
        <v>13</v>
      </c>
      <c r="L46" s="1378"/>
      <c r="M46" s="1379"/>
      <c r="N46" s="1377">
        <v>14</v>
      </c>
      <c r="O46" s="1378"/>
      <c r="P46" s="1379"/>
      <c r="Q46" s="1377">
        <v>15</v>
      </c>
      <c r="R46" s="1378"/>
      <c r="S46" s="1379"/>
      <c r="T46" s="1374">
        <v>16</v>
      </c>
      <c r="U46" s="1375"/>
      <c r="V46" s="1382"/>
      <c r="W46" s="288"/>
      <c r="X46" s="292">
        <v>10</v>
      </c>
      <c r="Y46" s="1374">
        <v>9</v>
      </c>
      <c r="Z46" s="1375"/>
      <c r="AA46" s="1376"/>
      <c r="AB46" s="1377">
        <v>10</v>
      </c>
      <c r="AC46" s="1378"/>
      <c r="AD46" s="1379"/>
      <c r="AE46" s="1377">
        <v>11</v>
      </c>
      <c r="AF46" s="1378"/>
      <c r="AG46" s="1379"/>
      <c r="AH46" s="1377">
        <v>12</v>
      </c>
      <c r="AI46" s="1378"/>
      <c r="AJ46" s="1379"/>
      <c r="AK46" s="1377">
        <v>13</v>
      </c>
      <c r="AL46" s="1378"/>
      <c r="AM46" s="1379"/>
      <c r="AN46" s="1377">
        <v>14</v>
      </c>
      <c r="AO46" s="1378"/>
      <c r="AP46" s="1379"/>
      <c r="AQ46" s="1374">
        <v>15</v>
      </c>
      <c r="AR46" s="1375"/>
      <c r="AS46" s="1382"/>
    </row>
    <row r="47" spans="1:45" s="286" customFormat="1" ht="9.75" customHeight="1">
      <c r="A47" s="298"/>
      <c r="B47" s="1351"/>
      <c r="C47" s="1352"/>
      <c r="D47" s="1353"/>
      <c r="E47" s="1357"/>
      <c r="F47" s="1358"/>
      <c r="G47" s="1359"/>
      <c r="H47" s="1357"/>
      <c r="I47" s="1358"/>
      <c r="J47" s="1359"/>
      <c r="K47" s="1357"/>
      <c r="L47" s="1358"/>
      <c r="M47" s="1359"/>
      <c r="N47" s="1357"/>
      <c r="O47" s="1358"/>
      <c r="P47" s="1359"/>
      <c r="Q47" s="1357"/>
      <c r="R47" s="1358"/>
      <c r="S47" s="1359"/>
      <c r="T47" s="1351"/>
      <c r="U47" s="1352"/>
      <c r="V47" s="1367"/>
      <c r="W47" s="288"/>
      <c r="X47" s="304"/>
      <c r="Y47" s="1351"/>
      <c r="Z47" s="1352"/>
      <c r="AA47" s="1353"/>
      <c r="AB47" s="1357"/>
      <c r="AC47" s="1358"/>
      <c r="AD47" s="1359"/>
      <c r="AE47" s="1357"/>
      <c r="AF47" s="1358"/>
      <c r="AG47" s="1359"/>
      <c r="AH47" s="1357"/>
      <c r="AI47" s="1358"/>
      <c r="AJ47" s="1359"/>
      <c r="AK47" s="1357"/>
      <c r="AL47" s="1358"/>
      <c r="AM47" s="1359"/>
      <c r="AN47" s="1357"/>
      <c r="AO47" s="1358"/>
      <c r="AP47" s="1359"/>
      <c r="AQ47" s="1351"/>
      <c r="AR47" s="1352"/>
      <c r="AS47" s="1367"/>
    </row>
    <row r="48" spans="1:45" s="286" customFormat="1" ht="9.75" customHeight="1">
      <c r="A48" s="298" t="s">
        <v>775</v>
      </c>
      <c r="B48" s="1374">
        <v>17</v>
      </c>
      <c r="C48" s="1375"/>
      <c r="D48" s="1376"/>
      <c r="E48" s="1377">
        <v>18</v>
      </c>
      <c r="F48" s="1378"/>
      <c r="G48" s="1379"/>
      <c r="H48" s="1377">
        <v>19</v>
      </c>
      <c r="I48" s="1378"/>
      <c r="J48" s="1379"/>
      <c r="K48" s="1377">
        <v>20</v>
      </c>
      <c r="L48" s="1378"/>
      <c r="M48" s="1379"/>
      <c r="N48" s="1377">
        <v>21</v>
      </c>
      <c r="O48" s="1378"/>
      <c r="P48" s="1379"/>
      <c r="Q48" s="1377">
        <v>22</v>
      </c>
      <c r="R48" s="1378"/>
      <c r="S48" s="1379"/>
      <c r="T48" s="1374">
        <v>23</v>
      </c>
      <c r="U48" s="1375"/>
      <c r="V48" s="1382"/>
      <c r="W48" s="288"/>
      <c r="X48" s="295" t="s">
        <v>775</v>
      </c>
      <c r="Y48" s="1374">
        <v>16</v>
      </c>
      <c r="Z48" s="1375"/>
      <c r="AA48" s="1376"/>
      <c r="AB48" s="1377">
        <v>17</v>
      </c>
      <c r="AC48" s="1378"/>
      <c r="AD48" s="1379"/>
      <c r="AE48" s="1377">
        <v>18</v>
      </c>
      <c r="AF48" s="1378"/>
      <c r="AG48" s="1379"/>
      <c r="AH48" s="1377">
        <v>19</v>
      </c>
      <c r="AI48" s="1378"/>
      <c r="AJ48" s="1379"/>
      <c r="AK48" s="1377">
        <v>20</v>
      </c>
      <c r="AL48" s="1378"/>
      <c r="AM48" s="1379"/>
      <c r="AN48" s="1377">
        <v>21</v>
      </c>
      <c r="AO48" s="1378"/>
      <c r="AP48" s="1379"/>
      <c r="AQ48" s="1374">
        <v>22</v>
      </c>
      <c r="AR48" s="1375"/>
      <c r="AS48" s="1382"/>
    </row>
    <row r="49" spans="1:45" s="286" customFormat="1" ht="9.75" customHeight="1">
      <c r="A49" s="298"/>
      <c r="B49" s="1351"/>
      <c r="C49" s="1352"/>
      <c r="D49" s="1353"/>
      <c r="E49" s="1357"/>
      <c r="F49" s="1358"/>
      <c r="G49" s="1359"/>
      <c r="H49" s="1357"/>
      <c r="I49" s="1358"/>
      <c r="J49" s="1359"/>
      <c r="K49" s="1357"/>
      <c r="L49" s="1358"/>
      <c r="M49" s="1359"/>
      <c r="N49" s="1357"/>
      <c r="O49" s="1358"/>
      <c r="P49" s="1359"/>
      <c r="Q49" s="1357"/>
      <c r="R49" s="1358"/>
      <c r="S49" s="1359"/>
      <c r="T49" s="1351"/>
      <c r="U49" s="1352"/>
      <c r="V49" s="1367"/>
      <c r="W49" s="288"/>
      <c r="X49" s="295"/>
      <c r="Y49" s="1351"/>
      <c r="Z49" s="1352"/>
      <c r="AA49" s="1353"/>
      <c r="AB49" s="1357"/>
      <c r="AC49" s="1358"/>
      <c r="AD49" s="1359"/>
      <c r="AE49" s="1357"/>
      <c r="AF49" s="1358"/>
      <c r="AG49" s="1359"/>
      <c r="AH49" s="1357"/>
      <c r="AI49" s="1358"/>
      <c r="AJ49" s="1359"/>
      <c r="AK49" s="1357"/>
      <c r="AL49" s="1358"/>
      <c r="AM49" s="1359"/>
      <c r="AN49" s="1357"/>
      <c r="AO49" s="1358"/>
      <c r="AP49" s="1359"/>
      <c r="AQ49" s="1351"/>
      <c r="AR49" s="1352"/>
      <c r="AS49" s="1367"/>
    </row>
    <row r="50" spans="1:45" s="286" customFormat="1" ht="9.75" customHeight="1">
      <c r="A50" s="300" t="s">
        <v>780</v>
      </c>
      <c r="B50" s="1374">
        <v>24</v>
      </c>
      <c r="C50" s="1375"/>
      <c r="D50" s="1376"/>
      <c r="E50" s="1377">
        <v>25</v>
      </c>
      <c r="F50" s="1378"/>
      <c r="G50" s="1379"/>
      <c r="H50" s="1377">
        <v>26</v>
      </c>
      <c r="I50" s="1378"/>
      <c r="J50" s="1379"/>
      <c r="K50" s="1377">
        <v>27</v>
      </c>
      <c r="L50" s="1378"/>
      <c r="M50" s="1379"/>
      <c r="N50" s="1377">
        <v>28</v>
      </c>
      <c r="O50" s="1378"/>
      <c r="P50" s="1379"/>
      <c r="Q50" s="1377">
        <v>29</v>
      </c>
      <c r="R50" s="1378"/>
      <c r="S50" s="1379"/>
      <c r="T50" s="1374">
        <v>30</v>
      </c>
      <c r="U50" s="1375"/>
      <c r="V50" s="1382"/>
      <c r="W50" s="288"/>
      <c r="X50" s="294" t="s">
        <v>781</v>
      </c>
      <c r="Y50" s="1374">
        <v>23</v>
      </c>
      <c r="Z50" s="1375"/>
      <c r="AA50" s="1376"/>
      <c r="AB50" s="1377">
        <v>24</v>
      </c>
      <c r="AC50" s="1378"/>
      <c r="AD50" s="1379"/>
      <c r="AE50" s="1377">
        <v>25</v>
      </c>
      <c r="AF50" s="1378"/>
      <c r="AG50" s="1379"/>
      <c r="AH50" s="1377">
        <v>26</v>
      </c>
      <c r="AI50" s="1378"/>
      <c r="AJ50" s="1379"/>
      <c r="AK50" s="1377">
        <v>27</v>
      </c>
      <c r="AL50" s="1378"/>
      <c r="AM50" s="1379"/>
      <c r="AN50" s="1377">
        <v>28</v>
      </c>
      <c r="AO50" s="1378"/>
      <c r="AP50" s="1379"/>
      <c r="AQ50" s="1374">
        <v>29</v>
      </c>
      <c r="AR50" s="1375"/>
      <c r="AS50" s="1382"/>
    </row>
    <row r="51" spans="1:45" s="286" customFormat="1" ht="9.75" customHeight="1">
      <c r="A51" s="300"/>
      <c r="B51" s="1351"/>
      <c r="C51" s="1352"/>
      <c r="D51" s="1353"/>
      <c r="E51" s="1357"/>
      <c r="F51" s="1358"/>
      <c r="G51" s="1359"/>
      <c r="H51" s="1357"/>
      <c r="I51" s="1358"/>
      <c r="J51" s="1359"/>
      <c r="K51" s="1357"/>
      <c r="L51" s="1358"/>
      <c r="M51" s="1359"/>
      <c r="N51" s="1357"/>
      <c r="O51" s="1358"/>
      <c r="P51" s="1359"/>
      <c r="Q51" s="1357"/>
      <c r="R51" s="1358"/>
      <c r="S51" s="1359"/>
      <c r="T51" s="1351"/>
      <c r="U51" s="1352"/>
      <c r="V51" s="1367"/>
      <c r="W51" s="288"/>
      <c r="X51" s="294"/>
      <c r="Y51" s="1351"/>
      <c r="Z51" s="1352"/>
      <c r="AA51" s="1353"/>
      <c r="AB51" s="1357"/>
      <c r="AC51" s="1358"/>
      <c r="AD51" s="1359"/>
      <c r="AE51" s="1357"/>
      <c r="AF51" s="1358"/>
      <c r="AG51" s="1359"/>
      <c r="AH51" s="1357"/>
      <c r="AI51" s="1358"/>
      <c r="AJ51" s="1359"/>
      <c r="AK51" s="1357"/>
      <c r="AL51" s="1358"/>
      <c r="AM51" s="1359"/>
      <c r="AN51" s="1357"/>
      <c r="AO51" s="1358"/>
      <c r="AP51" s="1359"/>
      <c r="AQ51" s="1351"/>
      <c r="AR51" s="1352"/>
      <c r="AS51" s="1367"/>
    </row>
    <row r="52" spans="1:45" s="286" customFormat="1" ht="9.75" customHeight="1">
      <c r="A52" s="298"/>
      <c r="B52" s="1377"/>
      <c r="C52" s="1378"/>
      <c r="D52" s="1379"/>
      <c r="E52" s="1377"/>
      <c r="F52" s="1378"/>
      <c r="G52" s="1379"/>
      <c r="H52" s="1377"/>
      <c r="I52" s="1378"/>
      <c r="J52" s="1379"/>
      <c r="K52" s="1377"/>
      <c r="L52" s="1378"/>
      <c r="M52" s="1379"/>
      <c r="N52" s="1377"/>
      <c r="O52" s="1378"/>
      <c r="P52" s="1379"/>
      <c r="Q52" s="1377"/>
      <c r="R52" s="1378"/>
      <c r="S52" s="1379"/>
      <c r="T52" s="1377"/>
      <c r="U52" s="1378"/>
      <c r="V52" s="1380"/>
      <c r="W52" s="302"/>
      <c r="X52" s="298"/>
      <c r="Y52" s="1374">
        <v>30</v>
      </c>
      <c r="Z52" s="1375"/>
      <c r="AA52" s="1376"/>
      <c r="AB52" s="1377">
        <v>31</v>
      </c>
      <c r="AC52" s="1378"/>
      <c r="AD52" s="1379"/>
      <c r="AE52" s="1377"/>
      <c r="AF52" s="1378"/>
      <c r="AG52" s="1379"/>
      <c r="AH52" s="1377"/>
      <c r="AI52" s="1378"/>
      <c r="AJ52" s="1379"/>
      <c r="AK52" s="1377"/>
      <c r="AL52" s="1378"/>
      <c r="AM52" s="1379"/>
      <c r="AN52" s="1377"/>
      <c r="AO52" s="1378"/>
      <c r="AP52" s="1379"/>
      <c r="AQ52" s="1377"/>
      <c r="AR52" s="1378"/>
      <c r="AS52" s="1380"/>
    </row>
    <row r="53" spans="1:45" s="286" customFormat="1" ht="9.75" customHeight="1" thickBot="1">
      <c r="A53" s="298"/>
      <c r="B53" s="1386"/>
      <c r="C53" s="1387"/>
      <c r="D53" s="1388"/>
      <c r="E53" s="1386"/>
      <c r="F53" s="1387"/>
      <c r="G53" s="1388"/>
      <c r="H53" s="1386"/>
      <c r="I53" s="1387"/>
      <c r="J53" s="1388"/>
      <c r="K53" s="1386"/>
      <c r="L53" s="1387"/>
      <c r="M53" s="1388"/>
      <c r="N53" s="1386"/>
      <c r="O53" s="1387"/>
      <c r="P53" s="1388"/>
      <c r="Q53" s="1386"/>
      <c r="R53" s="1387"/>
      <c r="S53" s="1388"/>
      <c r="T53" s="1386"/>
      <c r="U53" s="1387"/>
      <c r="V53" s="1389"/>
      <c r="W53" s="302"/>
      <c r="X53" s="298"/>
      <c r="Y53" s="1351"/>
      <c r="Z53" s="1352"/>
      <c r="AA53" s="1353"/>
      <c r="AB53" s="1386"/>
      <c r="AC53" s="1387"/>
      <c r="AD53" s="1388"/>
      <c r="AE53" s="1386"/>
      <c r="AF53" s="1387"/>
      <c r="AG53" s="1388"/>
      <c r="AH53" s="1386"/>
      <c r="AI53" s="1387"/>
      <c r="AJ53" s="1388"/>
      <c r="AK53" s="1386"/>
      <c r="AL53" s="1387"/>
      <c r="AM53" s="1388"/>
      <c r="AN53" s="1386"/>
      <c r="AO53" s="1387"/>
      <c r="AP53" s="1388"/>
      <c r="AQ53" s="1386"/>
      <c r="AR53" s="1387"/>
      <c r="AS53" s="1389"/>
    </row>
    <row r="54" spans="1:45" s="286" customFormat="1" ht="9.75" customHeight="1">
      <c r="A54" s="284"/>
      <c r="B54" s="1368">
        <v>1</v>
      </c>
      <c r="C54" s="1369"/>
      <c r="D54" s="1394"/>
      <c r="E54" s="1348">
        <v>2</v>
      </c>
      <c r="F54" s="1349"/>
      <c r="G54" s="1350"/>
      <c r="H54" s="1348">
        <v>3</v>
      </c>
      <c r="I54" s="1349"/>
      <c r="J54" s="1350"/>
      <c r="K54" s="1348">
        <v>4</v>
      </c>
      <c r="L54" s="1349"/>
      <c r="M54" s="1350"/>
      <c r="N54" s="1354">
        <v>5</v>
      </c>
      <c r="O54" s="1355"/>
      <c r="P54" s="1356"/>
      <c r="Q54" s="1354">
        <v>6</v>
      </c>
      <c r="R54" s="1355"/>
      <c r="S54" s="1356"/>
      <c r="T54" s="1354">
        <v>7</v>
      </c>
      <c r="U54" s="1355"/>
      <c r="V54" s="1399"/>
      <c r="W54" s="288"/>
      <c r="X54" s="289"/>
      <c r="Y54" s="1354"/>
      <c r="Z54" s="1355"/>
      <c r="AA54" s="1356"/>
      <c r="AB54" s="1354"/>
      <c r="AC54" s="1355"/>
      <c r="AD54" s="1356"/>
      <c r="AE54" s="1354">
        <v>1</v>
      </c>
      <c r="AF54" s="1355"/>
      <c r="AG54" s="1356"/>
      <c r="AH54" s="1354">
        <v>2</v>
      </c>
      <c r="AI54" s="1355"/>
      <c r="AJ54" s="1356"/>
      <c r="AK54" s="1354">
        <v>3</v>
      </c>
      <c r="AL54" s="1355"/>
      <c r="AM54" s="1356"/>
      <c r="AN54" s="1354">
        <v>4</v>
      </c>
      <c r="AO54" s="1355"/>
      <c r="AP54" s="1356"/>
      <c r="AQ54" s="1348">
        <v>5</v>
      </c>
      <c r="AR54" s="1349"/>
      <c r="AS54" s="1366"/>
    </row>
    <row r="55" spans="1:45" s="286" customFormat="1" ht="9.75" customHeight="1">
      <c r="A55" s="298"/>
      <c r="B55" s="1371"/>
      <c r="C55" s="1372"/>
      <c r="D55" s="1395"/>
      <c r="E55" s="1351"/>
      <c r="F55" s="1352"/>
      <c r="G55" s="1353"/>
      <c r="H55" s="1351"/>
      <c r="I55" s="1352"/>
      <c r="J55" s="1353"/>
      <c r="K55" s="1351"/>
      <c r="L55" s="1352"/>
      <c r="M55" s="1353"/>
      <c r="N55" s="1357"/>
      <c r="O55" s="1358"/>
      <c r="P55" s="1359"/>
      <c r="Q55" s="1357"/>
      <c r="R55" s="1358"/>
      <c r="S55" s="1359"/>
      <c r="T55" s="1357"/>
      <c r="U55" s="1358"/>
      <c r="V55" s="1381"/>
      <c r="W55" s="288"/>
      <c r="X55" s="291"/>
      <c r="Y55" s="1357"/>
      <c r="Z55" s="1358"/>
      <c r="AA55" s="1359"/>
      <c r="AB55" s="1357"/>
      <c r="AC55" s="1358"/>
      <c r="AD55" s="1359"/>
      <c r="AE55" s="1357"/>
      <c r="AF55" s="1358"/>
      <c r="AG55" s="1359"/>
      <c r="AH55" s="1357"/>
      <c r="AI55" s="1358"/>
      <c r="AJ55" s="1359"/>
      <c r="AK55" s="1357"/>
      <c r="AL55" s="1358"/>
      <c r="AM55" s="1359"/>
      <c r="AN55" s="1357"/>
      <c r="AO55" s="1358"/>
      <c r="AP55" s="1359"/>
      <c r="AQ55" s="1351"/>
      <c r="AR55" s="1352"/>
      <c r="AS55" s="1367"/>
    </row>
    <row r="56" spans="1:45" s="286" customFormat="1" ht="9.75" customHeight="1">
      <c r="A56" s="298"/>
      <c r="B56" s="1374">
        <v>8</v>
      </c>
      <c r="C56" s="1375"/>
      <c r="D56" s="1376"/>
      <c r="E56" s="1377">
        <v>9</v>
      </c>
      <c r="F56" s="1378"/>
      <c r="G56" s="1379"/>
      <c r="H56" s="1377">
        <v>10</v>
      </c>
      <c r="I56" s="1378"/>
      <c r="J56" s="1379"/>
      <c r="K56" s="1377">
        <v>11</v>
      </c>
      <c r="L56" s="1378"/>
      <c r="M56" s="1379"/>
      <c r="N56" s="1377">
        <v>12</v>
      </c>
      <c r="O56" s="1378"/>
      <c r="P56" s="1379"/>
      <c r="Q56" s="1377">
        <v>13</v>
      </c>
      <c r="R56" s="1378"/>
      <c r="S56" s="1379"/>
      <c r="T56" s="1377">
        <v>14</v>
      </c>
      <c r="U56" s="1378"/>
      <c r="V56" s="1380"/>
      <c r="W56" s="288"/>
      <c r="X56" s="291"/>
      <c r="Y56" s="1374">
        <v>6</v>
      </c>
      <c r="Z56" s="1375"/>
      <c r="AA56" s="1376"/>
      <c r="AB56" s="1377">
        <v>7</v>
      </c>
      <c r="AC56" s="1378"/>
      <c r="AD56" s="1379"/>
      <c r="AE56" s="1377">
        <v>8</v>
      </c>
      <c r="AF56" s="1378"/>
      <c r="AG56" s="1379"/>
      <c r="AH56" s="1377">
        <v>9</v>
      </c>
      <c r="AI56" s="1378"/>
      <c r="AJ56" s="1379"/>
      <c r="AK56" s="1377">
        <v>10</v>
      </c>
      <c r="AL56" s="1378"/>
      <c r="AM56" s="1379"/>
      <c r="AN56" s="1377">
        <v>11</v>
      </c>
      <c r="AO56" s="1378"/>
      <c r="AP56" s="1379"/>
      <c r="AQ56" s="1374">
        <v>12</v>
      </c>
      <c r="AR56" s="1375"/>
      <c r="AS56" s="1382"/>
    </row>
    <row r="57" spans="1:45" s="286" customFormat="1" ht="9.75" customHeight="1">
      <c r="A57" s="298"/>
      <c r="B57" s="1351"/>
      <c r="C57" s="1352"/>
      <c r="D57" s="1353"/>
      <c r="E57" s="1357"/>
      <c r="F57" s="1358"/>
      <c r="G57" s="1359"/>
      <c r="H57" s="1357"/>
      <c r="I57" s="1358"/>
      <c r="J57" s="1359"/>
      <c r="K57" s="1357"/>
      <c r="L57" s="1358"/>
      <c r="M57" s="1359"/>
      <c r="N57" s="1357"/>
      <c r="O57" s="1358"/>
      <c r="P57" s="1359"/>
      <c r="Q57" s="1357"/>
      <c r="R57" s="1358"/>
      <c r="S57" s="1359"/>
      <c r="T57" s="1357"/>
      <c r="U57" s="1358"/>
      <c r="V57" s="1381"/>
      <c r="W57" s="288"/>
      <c r="X57" s="291"/>
      <c r="Y57" s="1351"/>
      <c r="Z57" s="1352"/>
      <c r="AA57" s="1353"/>
      <c r="AB57" s="1357"/>
      <c r="AC57" s="1358"/>
      <c r="AD57" s="1359"/>
      <c r="AE57" s="1357"/>
      <c r="AF57" s="1358"/>
      <c r="AG57" s="1359"/>
      <c r="AH57" s="1357"/>
      <c r="AI57" s="1358"/>
      <c r="AJ57" s="1359"/>
      <c r="AK57" s="1357"/>
      <c r="AL57" s="1358"/>
      <c r="AM57" s="1359"/>
      <c r="AN57" s="1357"/>
      <c r="AO57" s="1358"/>
      <c r="AP57" s="1359"/>
      <c r="AQ57" s="1351"/>
      <c r="AR57" s="1352"/>
      <c r="AS57" s="1367"/>
    </row>
    <row r="58" spans="1:45" s="286" customFormat="1" ht="9.75" customHeight="1">
      <c r="A58" s="298">
        <v>5</v>
      </c>
      <c r="B58" s="1374">
        <v>15</v>
      </c>
      <c r="C58" s="1375"/>
      <c r="D58" s="1376"/>
      <c r="E58" s="1377">
        <v>16</v>
      </c>
      <c r="F58" s="1378"/>
      <c r="G58" s="1379"/>
      <c r="H58" s="1377">
        <v>17</v>
      </c>
      <c r="I58" s="1378"/>
      <c r="J58" s="1379"/>
      <c r="K58" s="1377">
        <v>18</v>
      </c>
      <c r="L58" s="1378"/>
      <c r="M58" s="1379"/>
      <c r="N58" s="1377">
        <v>19</v>
      </c>
      <c r="O58" s="1378"/>
      <c r="P58" s="1379"/>
      <c r="Q58" s="1377">
        <v>20</v>
      </c>
      <c r="R58" s="1378"/>
      <c r="S58" s="1379"/>
      <c r="T58" s="1374">
        <v>21</v>
      </c>
      <c r="U58" s="1375"/>
      <c r="V58" s="1382"/>
      <c r="W58" s="288"/>
      <c r="X58" s="292">
        <v>11</v>
      </c>
      <c r="Y58" s="1374">
        <v>13</v>
      </c>
      <c r="Z58" s="1375"/>
      <c r="AA58" s="1376"/>
      <c r="AB58" s="1377">
        <v>14</v>
      </c>
      <c r="AC58" s="1378"/>
      <c r="AD58" s="1379"/>
      <c r="AE58" s="1377">
        <v>15</v>
      </c>
      <c r="AF58" s="1378"/>
      <c r="AG58" s="1379"/>
      <c r="AH58" s="1377">
        <v>16</v>
      </c>
      <c r="AI58" s="1378"/>
      <c r="AJ58" s="1379"/>
      <c r="AK58" s="1377">
        <v>17</v>
      </c>
      <c r="AL58" s="1378"/>
      <c r="AM58" s="1379"/>
      <c r="AN58" s="1377">
        <v>18</v>
      </c>
      <c r="AO58" s="1378"/>
      <c r="AP58" s="1379"/>
      <c r="AQ58" s="1374">
        <v>19</v>
      </c>
      <c r="AR58" s="1375"/>
      <c r="AS58" s="1382"/>
    </row>
    <row r="59" spans="1:45" s="286" customFormat="1" ht="9.75" customHeight="1">
      <c r="A59" s="298"/>
      <c r="B59" s="1351"/>
      <c r="C59" s="1352"/>
      <c r="D59" s="1353"/>
      <c r="E59" s="1357"/>
      <c r="F59" s="1358"/>
      <c r="G59" s="1359"/>
      <c r="H59" s="1357"/>
      <c r="I59" s="1358"/>
      <c r="J59" s="1359"/>
      <c r="K59" s="1357"/>
      <c r="L59" s="1358"/>
      <c r="M59" s="1359"/>
      <c r="N59" s="1357"/>
      <c r="O59" s="1358"/>
      <c r="P59" s="1359"/>
      <c r="Q59" s="1357"/>
      <c r="R59" s="1358"/>
      <c r="S59" s="1359"/>
      <c r="T59" s="1351"/>
      <c r="U59" s="1352"/>
      <c r="V59" s="1367"/>
      <c r="W59" s="288"/>
      <c r="X59" s="304"/>
      <c r="Y59" s="1351"/>
      <c r="Z59" s="1352"/>
      <c r="AA59" s="1353"/>
      <c r="AB59" s="1357"/>
      <c r="AC59" s="1358"/>
      <c r="AD59" s="1359"/>
      <c r="AE59" s="1357"/>
      <c r="AF59" s="1358"/>
      <c r="AG59" s="1359"/>
      <c r="AH59" s="1357"/>
      <c r="AI59" s="1358"/>
      <c r="AJ59" s="1359"/>
      <c r="AK59" s="1357"/>
      <c r="AL59" s="1358"/>
      <c r="AM59" s="1359"/>
      <c r="AN59" s="1357"/>
      <c r="AO59" s="1358"/>
      <c r="AP59" s="1359"/>
      <c r="AQ59" s="1351"/>
      <c r="AR59" s="1352"/>
      <c r="AS59" s="1367"/>
    </row>
    <row r="60" spans="1:45" s="286" customFormat="1" ht="9.75" customHeight="1">
      <c r="A60" s="298" t="s">
        <v>775</v>
      </c>
      <c r="B60" s="1374">
        <v>22</v>
      </c>
      <c r="C60" s="1375"/>
      <c r="D60" s="1376"/>
      <c r="E60" s="1377">
        <v>23</v>
      </c>
      <c r="F60" s="1378"/>
      <c r="G60" s="1379"/>
      <c r="H60" s="1377">
        <v>24</v>
      </c>
      <c r="I60" s="1378"/>
      <c r="J60" s="1379"/>
      <c r="K60" s="1377">
        <v>25</v>
      </c>
      <c r="L60" s="1378"/>
      <c r="M60" s="1379"/>
      <c r="N60" s="1377">
        <v>26</v>
      </c>
      <c r="O60" s="1378"/>
      <c r="P60" s="1379"/>
      <c r="Q60" s="1377">
        <v>27</v>
      </c>
      <c r="R60" s="1378"/>
      <c r="S60" s="1379"/>
      <c r="T60" s="1374">
        <v>28</v>
      </c>
      <c r="U60" s="1375"/>
      <c r="V60" s="1382"/>
      <c r="W60" s="288"/>
      <c r="X60" s="295" t="s">
        <v>775</v>
      </c>
      <c r="Y60" s="1374">
        <v>20</v>
      </c>
      <c r="Z60" s="1375"/>
      <c r="AA60" s="1376"/>
      <c r="AB60" s="1377">
        <v>21</v>
      </c>
      <c r="AC60" s="1378"/>
      <c r="AD60" s="1379"/>
      <c r="AE60" s="1377">
        <v>22</v>
      </c>
      <c r="AF60" s="1378"/>
      <c r="AG60" s="1379"/>
      <c r="AH60" s="1377">
        <v>23</v>
      </c>
      <c r="AI60" s="1378"/>
      <c r="AJ60" s="1379"/>
      <c r="AK60" s="1377">
        <v>24</v>
      </c>
      <c r="AL60" s="1378"/>
      <c r="AM60" s="1379"/>
      <c r="AN60" s="1377">
        <v>25</v>
      </c>
      <c r="AO60" s="1378"/>
      <c r="AP60" s="1379"/>
      <c r="AQ60" s="1374">
        <v>26</v>
      </c>
      <c r="AR60" s="1375"/>
      <c r="AS60" s="1382"/>
    </row>
    <row r="61" spans="1:45" s="286" customFormat="1" ht="9.75" customHeight="1">
      <c r="A61" s="298"/>
      <c r="B61" s="1351"/>
      <c r="C61" s="1352"/>
      <c r="D61" s="1353"/>
      <c r="E61" s="1357"/>
      <c r="F61" s="1358"/>
      <c r="G61" s="1359"/>
      <c r="H61" s="1357"/>
      <c r="I61" s="1358"/>
      <c r="J61" s="1359"/>
      <c r="K61" s="1357"/>
      <c r="L61" s="1358"/>
      <c r="M61" s="1359"/>
      <c r="N61" s="1357"/>
      <c r="O61" s="1358"/>
      <c r="P61" s="1359"/>
      <c r="Q61" s="1357"/>
      <c r="R61" s="1358"/>
      <c r="S61" s="1359"/>
      <c r="T61" s="1351"/>
      <c r="U61" s="1352"/>
      <c r="V61" s="1367"/>
      <c r="W61" s="288"/>
      <c r="X61" s="295"/>
      <c r="Y61" s="1351"/>
      <c r="Z61" s="1352"/>
      <c r="AA61" s="1353"/>
      <c r="AB61" s="1357"/>
      <c r="AC61" s="1358"/>
      <c r="AD61" s="1359"/>
      <c r="AE61" s="1357"/>
      <c r="AF61" s="1358"/>
      <c r="AG61" s="1359"/>
      <c r="AH61" s="1357"/>
      <c r="AI61" s="1358"/>
      <c r="AJ61" s="1359"/>
      <c r="AK61" s="1357"/>
      <c r="AL61" s="1358"/>
      <c r="AM61" s="1359"/>
      <c r="AN61" s="1357"/>
      <c r="AO61" s="1358"/>
      <c r="AP61" s="1359"/>
      <c r="AQ61" s="1351"/>
      <c r="AR61" s="1352"/>
      <c r="AS61" s="1367"/>
    </row>
    <row r="62" spans="1:45" s="286" customFormat="1" ht="9.75" customHeight="1">
      <c r="A62" s="300" t="s">
        <v>776</v>
      </c>
      <c r="B62" s="1374">
        <v>29</v>
      </c>
      <c r="C62" s="1375"/>
      <c r="D62" s="1376"/>
      <c r="E62" s="1377">
        <v>30</v>
      </c>
      <c r="F62" s="1378"/>
      <c r="G62" s="1379"/>
      <c r="H62" s="1377">
        <v>31</v>
      </c>
      <c r="I62" s="1378"/>
      <c r="J62" s="1379"/>
      <c r="K62" s="1377"/>
      <c r="L62" s="1378"/>
      <c r="M62" s="1379"/>
      <c r="N62" s="1377"/>
      <c r="O62" s="1378"/>
      <c r="P62" s="1379"/>
      <c r="Q62" s="1377"/>
      <c r="R62" s="1378"/>
      <c r="S62" s="1379"/>
      <c r="T62" s="1390"/>
      <c r="U62" s="1391"/>
      <c r="V62" s="1392"/>
      <c r="W62" s="288"/>
      <c r="X62" s="294" t="s">
        <v>777</v>
      </c>
      <c r="Y62" s="1374">
        <v>27</v>
      </c>
      <c r="Z62" s="1375"/>
      <c r="AA62" s="1376"/>
      <c r="AB62" s="1377">
        <v>28</v>
      </c>
      <c r="AC62" s="1378"/>
      <c r="AD62" s="1379"/>
      <c r="AE62" s="1377">
        <v>29</v>
      </c>
      <c r="AF62" s="1378"/>
      <c r="AG62" s="1379"/>
      <c r="AH62" s="1377">
        <v>30</v>
      </c>
      <c r="AI62" s="1378"/>
      <c r="AJ62" s="1379"/>
      <c r="AK62" s="1377"/>
      <c r="AL62" s="1378"/>
      <c r="AM62" s="1379"/>
      <c r="AN62" s="1377"/>
      <c r="AO62" s="1378"/>
      <c r="AP62" s="1379"/>
      <c r="AQ62" s="1377"/>
      <c r="AR62" s="1378"/>
      <c r="AS62" s="1380"/>
    </row>
    <row r="63" spans="1:45" s="286" customFormat="1" ht="9.75" customHeight="1">
      <c r="A63" s="300"/>
      <c r="B63" s="1351"/>
      <c r="C63" s="1352"/>
      <c r="D63" s="1353"/>
      <c r="E63" s="1357"/>
      <c r="F63" s="1358"/>
      <c r="G63" s="1359"/>
      <c r="H63" s="1357"/>
      <c r="I63" s="1358"/>
      <c r="J63" s="1359"/>
      <c r="K63" s="1357"/>
      <c r="L63" s="1358"/>
      <c r="M63" s="1359"/>
      <c r="N63" s="1357"/>
      <c r="O63" s="1358"/>
      <c r="P63" s="1359"/>
      <c r="Q63" s="1357"/>
      <c r="R63" s="1358"/>
      <c r="S63" s="1359"/>
      <c r="T63" s="1363"/>
      <c r="U63" s="1364"/>
      <c r="V63" s="1393"/>
      <c r="W63" s="288"/>
      <c r="X63" s="294"/>
      <c r="Y63" s="1351"/>
      <c r="Z63" s="1352"/>
      <c r="AA63" s="1353"/>
      <c r="AB63" s="1357"/>
      <c r="AC63" s="1358"/>
      <c r="AD63" s="1359"/>
      <c r="AE63" s="1357"/>
      <c r="AF63" s="1358"/>
      <c r="AG63" s="1359"/>
      <c r="AH63" s="1357"/>
      <c r="AI63" s="1358"/>
      <c r="AJ63" s="1359"/>
      <c r="AK63" s="1357"/>
      <c r="AL63" s="1358"/>
      <c r="AM63" s="1359"/>
      <c r="AN63" s="1357"/>
      <c r="AO63" s="1358"/>
      <c r="AP63" s="1359"/>
      <c r="AQ63" s="1357"/>
      <c r="AR63" s="1358"/>
      <c r="AS63" s="1381"/>
    </row>
    <row r="64" spans="1:45" s="286" customFormat="1" ht="9.75" customHeight="1">
      <c r="A64" s="298"/>
      <c r="B64" s="1377"/>
      <c r="C64" s="1378"/>
      <c r="D64" s="1379"/>
      <c r="E64" s="1377"/>
      <c r="F64" s="1378"/>
      <c r="G64" s="1379"/>
      <c r="H64" s="1377"/>
      <c r="I64" s="1378"/>
      <c r="J64" s="1379"/>
      <c r="K64" s="1377"/>
      <c r="L64" s="1378"/>
      <c r="M64" s="1379"/>
      <c r="N64" s="1377"/>
      <c r="O64" s="1378"/>
      <c r="P64" s="1379"/>
      <c r="Q64" s="1377"/>
      <c r="R64" s="1378"/>
      <c r="S64" s="1379"/>
      <c r="T64" s="1377"/>
      <c r="U64" s="1378"/>
      <c r="V64" s="1380"/>
      <c r="W64" s="302"/>
      <c r="X64" s="298"/>
      <c r="Y64" s="1377"/>
      <c r="Z64" s="1378"/>
      <c r="AA64" s="1379"/>
      <c r="AB64" s="1377"/>
      <c r="AC64" s="1378"/>
      <c r="AD64" s="1379"/>
      <c r="AE64" s="1377"/>
      <c r="AF64" s="1378"/>
      <c r="AG64" s="1379"/>
      <c r="AH64" s="1377"/>
      <c r="AI64" s="1378"/>
      <c r="AJ64" s="1379"/>
      <c r="AK64" s="1377"/>
      <c r="AL64" s="1378"/>
      <c r="AM64" s="1379"/>
      <c r="AN64" s="1377"/>
      <c r="AO64" s="1378"/>
      <c r="AP64" s="1379"/>
      <c r="AQ64" s="1377"/>
      <c r="AR64" s="1378"/>
      <c r="AS64" s="1380"/>
    </row>
    <row r="65" spans="1:45" s="286" customFormat="1" ht="9.75" customHeight="1" thickBot="1">
      <c r="A65" s="298"/>
      <c r="B65" s="1386"/>
      <c r="C65" s="1387"/>
      <c r="D65" s="1388"/>
      <c r="E65" s="1386"/>
      <c r="F65" s="1387"/>
      <c r="G65" s="1388"/>
      <c r="H65" s="1386"/>
      <c r="I65" s="1387"/>
      <c r="J65" s="1388"/>
      <c r="K65" s="1386"/>
      <c r="L65" s="1387"/>
      <c r="M65" s="1388"/>
      <c r="N65" s="1386"/>
      <c r="O65" s="1387"/>
      <c r="P65" s="1388"/>
      <c r="Q65" s="1386"/>
      <c r="R65" s="1387"/>
      <c r="S65" s="1388"/>
      <c r="T65" s="1386"/>
      <c r="U65" s="1387"/>
      <c r="V65" s="1389"/>
      <c r="W65" s="302"/>
      <c r="X65" s="298"/>
      <c r="Y65" s="1386"/>
      <c r="Z65" s="1387"/>
      <c r="AA65" s="1388"/>
      <c r="AB65" s="1386"/>
      <c r="AC65" s="1387"/>
      <c r="AD65" s="1388"/>
      <c r="AE65" s="1386"/>
      <c r="AF65" s="1387"/>
      <c r="AG65" s="1388"/>
      <c r="AH65" s="1386"/>
      <c r="AI65" s="1387"/>
      <c r="AJ65" s="1388"/>
      <c r="AK65" s="1386"/>
      <c r="AL65" s="1387"/>
      <c r="AM65" s="1388"/>
      <c r="AN65" s="1386"/>
      <c r="AO65" s="1387"/>
      <c r="AP65" s="1388"/>
      <c r="AQ65" s="1386"/>
      <c r="AR65" s="1387"/>
      <c r="AS65" s="1389"/>
    </row>
    <row r="66" spans="1:45" s="286" customFormat="1" ht="9.75" customHeight="1">
      <c r="A66" s="284"/>
      <c r="B66" s="1360"/>
      <c r="C66" s="1361"/>
      <c r="D66" s="1362"/>
      <c r="E66" s="1360"/>
      <c r="F66" s="1361"/>
      <c r="G66" s="1362"/>
      <c r="H66" s="1360"/>
      <c r="I66" s="1361"/>
      <c r="J66" s="1362"/>
      <c r="K66" s="1360">
        <v>1</v>
      </c>
      <c r="L66" s="1361"/>
      <c r="M66" s="1362"/>
      <c r="N66" s="1360">
        <v>2</v>
      </c>
      <c r="O66" s="1361"/>
      <c r="P66" s="1362"/>
      <c r="Q66" s="1360">
        <v>3</v>
      </c>
      <c r="R66" s="1361"/>
      <c r="S66" s="1362"/>
      <c r="T66" s="1348">
        <v>4</v>
      </c>
      <c r="U66" s="1349"/>
      <c r="V66" s="1366"/>
      <c r="W66" s="288"/>
      <c r="X66" s="305"/>
      <c r="Y66" s="1360"/>
      <c r="Z66" s="1361"/>
      <c r="AA66" s="1362"/>
      <c r="AB66" s="1360"/>
      <c r="AC66" s="1361"/>
      <c r="AD66" s="1362"/>
      <c r="AE66" s="1360"/>
      <c r="AF66" s="1361"/>
      <c r="AG66" s="1362"/>
      <c r="AH66" s="1360"/>
      <c r="AI66" s="1361"/>
      <c r="AJ66" s="1362"/>
      <c r="AK66" s="1360">
        <v>1</v>
      </c>
      <c r="AL66" s="1361"/>
      <c r="AM66" s="1362"/>
      <c r="AN66" s="1360">
        <v>2</v>
      </c>
      <c r="AO66" s="1361"/>
      <c r="AP66" s="1362"/>
      <c r="AQ66" s="1348">
        <v>3</v>
      </c>
      <c r="AR66" s="1349"/>
      <c r="AS66" s="1366"/>
    </row>
    <row r="67" spans="1:45" s="286" customFormat="1" ht="9.75" customHeight="1">
      <c r="A67" s="298"/>
      <c r="B67" s="1363"/>
      <c r="C67" s="1364"/>
      <c r="D67" s="1365"/>
      <c r="E67" s="1363"/>
      <c r="F67" s="1364"/>
      <c r="G67" s="1365"/>
      <c r="H67" s="1363"/>
      <c r="I67" s="1364"/>
      <c r="J67" s="1365"/>
      <c r="K67" s="1363"/>
      <c r="L67" s="1364"/>
      <c r="M67" s="1365"/>
      <c r="N67" s="1363"/>
      <c r="O67" s="1364"/>
      <c r="P67" s="1365"/>
      <c r="Q67" s="1363"/>
      <c r="R67" s="1364"/>
      <c r="S67" s="1365"/>
      <c r="T67" s="1351"/>
      <c r="U67" s="1352"/>
      <c r="V67" s="1367"/>
      <c r="W67" s="288"/>
      <c r="X67" s="306"/>
      <c r="Y67" s="1363"/>
      <c r="Z67" s="1364"/>
      <c r="AA67" s="1365"/>
      <c r="AB67" s="1363"/>
      <c r="AC67" s="1364"/>
      <c r="AD67" s="1365"/>
      <c r="AE67" s="1363"/>
      <c r="AF67" s="1364"/>
      <c r="AG67" s="1365"/>
      <c r="AH67" s="1363"/>
      <c r="AI67" s="1364"/>
      <c r="AJ67" s="1365"/>
      <c r="AK67" s="1363"/>
      <c r="AL67" s="1364"/>
      <c r="AM67" s="1365"/>
      <c r="AN67" s="1363"/>
      <c r="AO67" s="1364"/>
      <c r="AP67" s="1365"/>
      <c r="AQ67" s="1351"/>
      <c r="AR67" s="1352"/>
      <c r="AS67" s="1367"/>
    </row>
    <row r="68" spans="1:45" s="286" customFormat="1" ht="9.75" customHeight="1">
      <c r="A68" s="298"/>
      <c r="B68" s="1374">
        <v>5</v>
      </c>
      <c r="C68" s="1375"/>
      <c r="D68" s="1376"/>
      <c r="E68" s="1396">
        <v>6</v>
      </c>
      <c r="F68" s="1397"/>
      <c r="G68" s="1398"/>
      <c r="H68" s="1377">
        <v>7</v>
      </c>
      <c r="I68" s="1378"/>
      <c r="J68" s="1379"/>
      <c r="K68" s="1377">
        <v>8</v>
      </c>
      <c r="L68" s="1378"/>
      <c r="M68" s="1379"/>
      <c r="N68" s="1377">
        <v>9</v>
      </c>
      <c r="O68" s="1378"/>
      <c r="P68" s="1379"/>
      <c r="Q68" s="1377">
        <v>10</v>
      </c>
      <c r="R68" s="1378"/>
      <c r="S68" s="1379"/>
      <c r="T68" s="1374">
        <v>11</v>
      </c>
      <c r="U68" s="1375"/>
      <c r="V68" s="1382"/>
      <c r="W68" s="288"/>
      <c r="X68" s="306"/>
      <c r="Y68" s="1374">
        <v>4</v>
      </c>
      <c r="Z68" s="1375"/>
      <c r="AA68" s="1376"/>
      <c r="AB68" s="1377">
        <v>5</v>
      </c>
      <c r="AC68" s="1378"/>
      <c r="AD68" s="1379"/>
      <c r="AE68" s="1377">
        <v>6</v>
      </c>
      <c r="AF68" s="1378"/>
      <c r="AG68" s="1379"/>
      <c r="AH68" s="1377">
        <v>7</v>
      </c>
      <c r="AI68" s="1378"/>
      <c r="AJ68" s="1379"/>
      <c r="AK68" s="1377">
        <v>8</v>
      </c>
      <c r="AL68" s="1378"/>
      <c r="AM68" s="1379"/>
      <c r="AN68" s="1377">
        <v>9</v>
      </c>
      <c r="AO68" s="1378"/>
      <c r="AP68" s="1379"/>
      <c r="AQ68" s="1374">
        <v>10</v>
      </c>
      <c r="AR68" s="1375"/>
      <c r="AS68" s="1382"/>
    </row>
    <row r="69" spans="1:45" s="286" customFormat="1" ht="9.75" customHeight="1">
      <c r="A69" s="298"/>
      <c r="B69" s="1351"/>
      <c r="C69" s="1352"/>
      <c r="D69" s="1353"/>
      <c r="E69" s="1371"/>
      <c r="F69" s="1372"/>
      <c r="G69" s="1395"/>
      <c r="H69" s="1357"/>
      <c r="I69" s="1358"/>
      <c r="J69" s="1359"/>
      <c r="K69" s="1357"/>
      <c r="L69" s="1358"/>
      <c r="M69" s="1359"/>
      <c r="N69" s="1357"/>
      <c r="O69" s="1358"/>
      <c r="P69" s="1359"/>
      <c r="Q69" s="1357"/>
      <c r="R69" s="1358"/>
      <c r="S69" s="1359"/>
      <c r="T69" s="1351"/>
      <c r="U69" s="1352"/>
      <c r="V69" s="1367"/>
      <c r="W69" s="288"/>
      <c r="X69" s="306"/>
      <c r="Y69" s="1351"/>
      <c r="Z69" s="1352"/>
      <c r="AA69" s="1353"/>
      <c r="AB69" s="1357"/>
      <c r="AC69" s="1358"/>
      <c r="AD69" s="1359"/>
      <c r="AE69" s="1357"/>
      <c r="AF69" s="1358"/>
      <c r="AG69" s="1359"/>
      <c r="AH69" s="1357"/>
      <c r="AI69" s="1358"/>
      <c r="AJ69" s="1359"/>
      <c r="AK69" s="1357"/>
      <c r="AL69" s="1358"/>
      <c r="AM69" s="1359"/>
      <c r="AN69" s="1357"/>
      <c r="AO69" s="1358"/>
      <c r="AP69" s="1359"/>
      <c r="AQ69" s="1351"/>
      <c r="AR69" s="1352"/>
      <c r="AS69" s="1367"/>
    </row>
    <row r="70" spans="1:45" s="286" customFormat="1" ht="9.75" customHeight="1">
      <c r="A70" s="298">
        <v>6</v>
      </c>
      <c r="B70" s="1374">
        <v>12</v>
      </c>
      <c r="C70" s="1375"/>
      <c r="D70" s="1376"/>
      <c r="E70" s="1377">
        <v>13</v>
      </c>
      <c r="F70" s="1378"/>
      <c r="G70" s="1379"/>
      <c r="H70" s="1377">
        <v>14</v>
      </c>
      <c r="I70" s="1378"/>
      <c r="J70" s="1379"/>
      <c r="K70" s="1377">
        <v>15</v>
      </c>
      <c r="L70" s="1378"/>
      <c r="M70" s="1379"/>
      <c r="N70" s="1377">
        <v>16</v>
      </c>
      <c r="O70" s="1378"/>
      <c r="P70" s="1379"/>
      <c r="Q70" s="1377">
        <v>17</v>
      </c>
      <c r="R70" s="1378"/>
      <c r="S70" s="1379"/>
      <c r="T70" s="1374">
        <v>18</v>
      </c>
      <c r="U70" s="1375"/>
      <c r="V70" s="1382"/>
      <c r="W70" s="288"/>
      <c r="X70" s="307">
        <v>12</v>
      </c>
      <c r="Y70" s="1374">
        <v>11</v>
      </c>
      <c r="Z70" s="1375"/>
      <c r="AA70" s="1376"/>
      <c r="AB70" s="1377">
        <v>12</v>
      </c>
      <c r="AC70" s="1378"/>
      <c r="AD70" s="1379"/>
      <c r="AE70" s="1377">
        <v>13</v>
      </c>
      <c r="AF70" s="1378"/>
      <c r="AG70" s="1379"/>
      <c r="AH70" s="1377">
        <v>14</v>
      </c>
      <c r="AI70" s="1378"/>
      <c r="AJ70" s="1379"/>
      <c r="AK70" s="1377">
        <v>15</v>
      </c>
      <c r="AL70" s="1378"/>
      <c r="AM70" s="1379"/>
      <c r="AN70" s="1377">
        <v>16</v>
      </c>
      <c r="AO70" s="1378"/>
      <c r="AP70" s="1379"/>
      <c r="AQ70" s="1374">
        <v>17</v>
      </c>
      <c r="AR70" s="1375"/>
      <c r="AS70" s="1382"/>
    </row>
    <row r="71" spans="1:45" s="286" customFormat="1" ht="9.75" customHeight="1">
      <c r="A71" s="298"/>
      <c r="B71" s="1351"/>
      <c r="C71" s="1352"/>
      <c r="D71" s="1353"/>
      <c r="E71" s="1357"/>
      <c r="F71" s="1358"/>
      <c r="G71" s="1359"/>
      <c r="H71" s="1357"/>
      <c r="I71" s="1358"/>
      <c r="J71" s="1359"/>
      <c r="K71" s="1357"/>
      <c r="L71" s="1358"/>
      <c r="M71" s="1359"/>
      <c r="N71" s="1357"/>
      <c r="O71" s="1358"/>
      <c r="P71" s="1359"/>
      <c r="Q71" s="1357"/>
      <c r="R71" s="1358"/>
      <c r="S71" s="1359"/>
      <c r="T71" s="1351"/>
      <c r="U71" s="1352"/>
      <c r="V71" s="1367"/>
      <c r="W71" s="288"/>
      <c r="X71" s="299"/>
      <c r="Y71" s="1351"/>
      <c r="Z71" s="1352"/>
      <c r="AA71" s="1353"/>
      <c r="AB71" s="1357"/>
      <c r="AC71" s="1358"/>
      <c r="AD71" s="1359"/>
      <c r="AE71" s="1357"/>
      <c r="AF71" s="1358"/>
      <c r="AG71" s="1359"/>
      <c r="AH71" s="1357"/>
      <c r="AI71" s="1358"/>
      <c r="AJ71" s="1359"/>
      <c r="AK71" s="1357"/>
      <c r="AL71" s="1358"/>
      <c r="AM71" s="1359"/>
      <c r="AN71" s="1357"/>
      <c r="AO71" s="1358"/>
      <c r="AP71" s="1359"/>
      <c r="AQ71" s="1351"/>
      <c r="AR71" s="1352"/>
      <c r="AS71" s="1367"/>
    </row>
    <row r="72" spans="1:45" s="286" customFormat="1" ht="9.75" customHeight="1">
      <c r="A72" s="298" t="s">
        <v>775</v>
      </c>
      <c r="B72" s="1374">
        <v>19</v>
      </c>
      <c r="C72" s="1375"/>
      <c r="D72" s="1376"/>
      <c r="E72" s="1377">
        <v>20</v>
      </c>
      <c r="F72" s="1378"/>
      <c r="G72" s="1379"/>
      <c r="H72" s="1377">
        <v>21</v>
      </c>
      <c r="I72" s="1378"/>
      <c r="J72" s="1379"/>
      <c r="K72" s="1377">
        <v>22</v>
      </c>
      <c r="L72" s="1378"/>
      <c r="M72" s="1379"/>
      <c r="N72" s="1377">
        <v>23</v>
      </c>
      <c r="O72" s="1378"/>
      <c r="P72" s="1379"/>
      <c r="Q72" s="1377">
        <v>24</v>
      </c>
      <c r="R72" s="1378"/>
      <c r="S72" s="1379"/>
      <c r="T72" s="1374">
        <v>25</v>
      </c>
      <c r="U72" s="1375"/>
      <c r="V72" s="1382"/>
      <c r="W72" s="288"/>
      <c r="X72" s="297" t="s">
        <v>775</v>
      </c>
      <c r="Y72" s="1374">
        <v>18</v>
      </c>
      <c r="Z72" s="1375"/>
      <c r="AA72" s="1376"/>
      <c r="AB72" s="1377">
        <v>19</v>
      </c>
      <c r="AC72" s="1378"/>
      <c r="AD72" s="1379"/>
      <c r="AE72" s="1377">
        <v>20</v>
      </c>
      <c r="AF72" s="1378"/>
      <c r="AG72" s="1379"/>
      <c r="AH72" s="1377">
        <v>21</v>
      </c>
      <c r="AI72" s="1378"/>
      <c r="AJ72" s="1379"/>
      <c r="AK72" s="1377">
        <v>22</v>
      </c>
      <c r="AL72" s="1378"/>
      <c r="AM72" s="1379"/>
      <c r="AN72" s="1377">
        <v>23</v>
      </c>
      <c r="AO72" s="1378"/>
      <c r="AP72" s="1379"/>
      <c r="AQ72" s="1374">
        <v>24</v>
      </c>
      <c r="AR72" s="1375"/>
      <c r="AS72" s="1382"/>
    </row>
    <row r="73" spans="1:45" s="286" customFormat="1" ht="9.75" customHeight="1">
      <c r="A73" s="298"/>
      <c r="B73" s="1351"/>
      <c r="C73" s="1352"/>
      <c r="D73" s="1353"/>
      <c r="E73" s="1357"/>
      <c r="F73" s="1358"/>
      <c r="G73" s="1359"/>
      <c r="H73" s="1357"/>
      <c r="I73" s="1358"/>
      <c r="J73" s="1359"/>
      <c r="K73" s="1357"/>
      <c r="L73" s="1358"/>
      <c r="M73" s="1359"/>
      <c r="N73" s="1357"/>
      <c r="O73" s="1358"/>
      <c r="P73" s="1359"/>
      <c r="Q73" s="1357"/>
      <c r="R73" s="1358"/>
      <c r="S73" s="1359"/>
      <c r="T73" s="1351"/>
      <c r="U73" s="1352"/>
      <c r="V73" s="1367"/>
      <c r="W73" s="288"/>
      <c r="X73" s="297"/>
      <c r="Y73" s="1351"/>
      <c r="Z73" s="1352"/>
      <c r="AA73" s="1353"/>
      <c r="AB73" s="1357"/>
      <c r="AC73" s="1358"/>
      <c r="AD73" s="1359"/>
      <c r="AE73" s="1357"/>
      <c r="AF73" s="1358"/>
      <c r="AG73" s="1359"/>
      <c r="AH73" s="1357"/>
      <c r="AI73" s="1358"/>
      <c r="AJ73" s="1359"/>
      <c r="AK73" s="1357"/>
      <c r="AL73" s="1358"/>
      <c r="AM73" s="1359"/>
      <c r="AN73" s="1357"/>
      <c r="AO73" s="1358"/>
      <c r="AP73" s="1359"/>
      <c r="AQ73" s="1351"/>
      <c r="AR73" s="1352"/>
      <c r="AS73" s="1367"/>
    </row>
    <row r="74" spans="1:45" s="286" customFormat="1" ht="9.75" customHeight="1">
      <c r="A74" s="300" t="s">
        <v>776</v>
      </c>
      <c r="B74" s="1374">
        <v>26</v>
      </c>
      <c r="C74" s="1375"/>
      <c r="D74" s="1376"/>
      <c r="E74" s="1377">
        <v>27</v>
      </c>
      <c r="F74" s="1378"/>
      <c r="G74" s="1379"/>
      <c r="H74" s="1377">
        <v>28</v>
      </c>
      <c r="I74" s="1378"/>
      <c r="J74" s="1379"/>
      <c r="K74" s="1377">
        <v>29</v>
      </c>
      <c r="L74" s="1378"/>
      <c r="M74" s="1379"/>
      <c r="N74" s="1377">
        <v>30</v>
      </c>
      <c r="O74" s="1378"/>
      <c r="P74" s="1379"/>
      <c r="Q74" s="1377"/>
      <c r="R74" s="1378"/>
      <c r="S74" s="1379"/>
      <c r="T74" s="1377"/>
      <c r="U74" s="1378"/>
      <c r="V74" s="1380"/>
      <c r="W74" s="288"/>
      <c r="X74" s="308" t="s">
        <v>777</v>
      </c>
      <c r="Y74" s="1374">
        <v>25</v>
      </c>
      <c r="Z74" s="1375"/>
      <c r="AA74" s="1376"/>
      <c r="AB74" s="1377">
        <v>26</v>
      </c>
      <c r="AC74" s="1378"/>
      <c r="AD74" s="1379"/>
      <c r="AE74" s="1377">
        <v>27</v>
      </c>
      <c r="AF74" s="1378"/>
      <c r="AG74" s="1379"/>
      <c r="AH74" s="1377">
        <v>28</v>
      </c>
      <c r="AI74" s="1378"/>
      <c r="AJ74" s="1379"/>
      <c r="AK74" s="1377">
        <v>29</v>
      </c>
      <c r="AL74" s="1378"/>
      <c r="AM74" s="1379"/>
      <c r="AN74" s="1377">
        <v>30</v>
      </c>
      <c r="AO74" s="1378"/>
      <c r="AP74" s="1379"/>
      <c r="AQ74" s="1374">
        <v>31</v>
      </c>
      <c r="AR74" s="1375"/>
      <c r="AS74" s="1382"/>
    </row>
    <row r="75" spans="1:45" s="286" customFormat="1" ht="9.75" customHeight="1">
      <c r="A75" s="293"/>
      <c r="B75" s="1351"/>
      <c r="C75" s="1352"/>
      <c r="D75" s="1353"/>
      <c r="E75" s="1357"/>
      <c r="F75" s="1358"/>
      <c r="G75" s="1359"/>
      <c r="H75" s="1357"/>
      <c r="I75" s="1358"/>
      <c r="J75" s="1359"/>
      <c r="K75" s="1357"/>
      <c r="L75" s="1358"/>
      <c r="M75" s="1359"/>
      <c r="N75" s="1357"/>
      <c r="O75" s="1358"/>
      <c r="P75" s="1359"/>
      <c r="Q75" s="1357"/>
      <c r="R75" s="1358"/>
      <c r="S75" s="1359"/>
      <c r="T75" s="1357"/>
      <c r="U75" s="1358"/>
      <c r="V75" s="1381"/>
      <c r="W75" s="288"/>
      <c r="X75" s="308"/>
      <c r="Y75" s="1351"/>
      <c r="Z75" s="1352"/>
      <c r="AA75" s="1353"/>
      <c r="AB75" s="1357"/>
      <c r="AC75" s="1358"/>
      <c r="AD75" s="1359"/>
      <c r="AE75" s="1357"/>
      <c r="AF75" s="1358"/>
      <c r="AG75" s="1359"/>
      <c r="AH75" s="1357"/>
      <c r="AI75" s="1358"/>
      <c r="AJ75" s="1359"/>
      <c r="AK75" s="1357"/>
      <c r="AL75" s="1358"/>
      <c r="AM75" s="1359"/>
      <c r="AN75" s="1357"/>
      <c r="AO75" s="1358"/>
      <c r="AP75" s="1359"/>
      <c r="AQ75" s="1351"/>
      <c r="AR75" s="1352"/>
      <c r="AS75" s="1367"/>
    </row>
    <row r="76" spans="1:45" s="309" customFormat="1" ht="9.75" customHeight="1">
      <c r="A76" s="306"/>
      <c r="B76" s="1377"/>
      <c r="C76" s="1378"/>
      <c r="D76" s="1379"/>
      <c r="E76" s="1377"/>
      <c r="F76" s="1378"/>
      <c r="G76" s="1379"/>
      <c r="H76" s="1377"/>
      <c r="I76" s="1378"/>
      <c r="J76" s="1379"/>
      <c r="K76" s="1377"/>
      <c r="L76" s="1378"/>
      <c r="M76" s="1379"/>
      <c r="N76" s="1377"/>
      <c r="O76" s="1378"/>
      <c r="P76" s="1379"/>
      <c r="Q76" s="1377"/>
      <c r="R76" s="1378"/>
      <c r="S76" s="1379"/>
      <c r="T76" s="1377"/>
      <c r="U76" s="1378"/>
      <c r="V76" s="1380"/>
      <c r="W76" s="302"/>
      <c r="X76" s="306"/>
      <c r="Y76" s="1377"/>
      <c r="Z76" s="1378"/>
      <c r="AA76" s="1379"/>
      <c r="AB76" s="1377"/>
      <c r="AC76" s="1378"/>
      <c r="AD76" s="1379"/>
      <c r="AE76" s="1377"/>
      <c r="AF76" s="1378"/>
      <c r="AG76" s="1379"/>
      <c r="AH76" s="1377"/>
      <c r="AI76" s="1378"/>
      <c r="AJ76" s="1379"/>
      <c r="AK76" s="1377"/>
      <c r="AL76" s="1378"/>
      <c r="AM76" s="1379"/>
      <c r="AN76" s="1377"/>
      <c r="AO76" s="1378"/>
      <c r="AP76" s="1379"/>
      <c r="AQ76" s="1377"/>
      <c r="AR76" s="1378"/>
      <c r="AS76" s="1380"/>
    </row>
    <row r="77" spans="1:45" s="309" customFormat="1" ht="9.75" customHeight="1" thickBot="1">
      <c r="A77" s="310"/>
      <c r="B77" s="1386"/>
      <c r="C77" s="1387"/>
      <c r="D77" s="1388"/>
      <c r="E77" s="1386"/>
      <c r="F77" s="1387"/>
      <c r="G77" s="1388"/>
      <c r="H77" s="1386"/>
      <c r="I77" s="1387"/>
      <c r="J77" s="1388"/>
      <c r="K77" s="1386"/>
      <c r="L77" s="1387"/>
      <c r="M77" s="1388"/>
      <c r="N77" s="1386"/>
      <c r="O77" s="1387"/>
      <c r="P77" s="1388"/>
      <c r="Q77" s="1386"/>
      <c r="R77" s="1387"/>
      <c r="S77" s="1388"/>
      <c r="T77" s="1386"/>
      <c r="U77" s="1387"/>
      <c r="V77" s="1389"/>
      <c r="W77" s="311"/>
      <c r="X77" s="310"/>
      <c r="Y77" s="1386"/>
      <c r="Z77" s="1387"/>
      <c r="AA77" s="1388"/>
      <c r="AB77" s="1386"/>
      <c r="AC77" s="1387"/>
      <c r="AD77" s="1388"/>
      <c r="AE77" s="1386"/>
      <c r="AF77" s="1387"/>
      <c r="AG77" s="1388"/>
      <c r="AH77" s="1386"/>
      <c r="AI77" s="1387"/>
      <c r="AJ77" s="1388"/>
      <c r="AK77" s="1386"/>
      <c r="AL77" s="1387"/>
      <c r="AM77" s="1388"/>
      <c r="AN77" s="1386"/>
      <c r="AO77" s="1387"/>
      <c r="AP77" s="1388"/>
      <c r="AQ77" s="1386"/>
      <c r="AR77" s="1387"/>
      <c r="AS77" s="1389"/>
    </row>
    <row r="78" spans="1:45" s="315" customFormat="1" ht="7.5" customHeight="1" thickBot="1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4"/>
      <c r="X78" s="313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</row>
    <row r="79" spans="1:45" s="315" customFormat="1" ht="20.25" customHeight="1" thickBot="1">
      <c r="A79" s="1402" t="s">
        <v>782</v>
      </c>
      <c r="B79" s="1403"/>
      <c r="C79" s="1403"/>
      <c r="D79" s="1404">
        <v>1</v>
      </c>
      <c r="E79" s="1405"/>
      <c r="F79" s="1404">
        <v>2</v>
      </c>
      <c r="G79" s="1405"/>
      <c r="H79" s="1404">
        <v>3</v>
      </c>
      <c r="I79" s="1405"/>
      <c r="J79" s="1404">
        <v>4</v>
      </c>
      <c r="K79" s="1405"/>
      <c r="L79" s="1404">
        <v>5</v>
      </c>
      <c r="M79" s="1405"/>
      <c r="N79" s="1404">
        <v>6</v>
      </c>
      <c r="O79" s="1405"/>
      <c r="P79" s="1404">
        <v>7</v>
      </c>
      <c r="Q79" s="1405"/>
      <c r="R79" s="1404">
        <v>8</v>
      </c>
      <c r="S79" s="1405"/>
      <c r="T79" s="1404">
        <v>9</v>
      </c>
      <c r="U79" s="1405"/>
      <c r="V79" s="1404">
        <v>10</v>
      </c>
      <c r="W79" s="1405"/>
      <c r="X79" s="316">
        <v>11</v>
      </c>
      <c r="Y79" s="1404">
        <v>12</v>
      </c>
      <c r="Z79" s="1405"/>
      <c r="AA79" s="1404" t="s">
        <v>783</v>
      </c>
      <c r="AB79" s="1405"/>
      <c r="AC79" s="1404" t="s">
        <v>784</v>
      </c>
      <c r="AD79" s="1405"/>
      <c r="AE79" s="1404" t="s">
        <v>785</v>
      </c>
      <c r="AF79" s="1403"/>
      <c r="AG79" s="1406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</row>
    <row r="80" spans="1:45" ht="20.25" customHeight="1" thickTop="1">
      <c r="A80" s="1417" t="s">
        <v>786</v>
      </c>
      <c r="B80" s="1418"/>
      <c r="C80" s="1418"/>
      <c r="D80" s="1400">
        <v>20</v>
      </c>
      <c r="E80" s="1401"/>
      <c r="F80" s="1400">
        <v>18</v>
      </c>
      <c r="G80" s="1401"/>
      <c r="H80" s="1400">
        <v>23</v>
      </c>
      <c r="I80" s="1401"/>
      <c r="J80" s="1400">
        <v>21</v>
      </c>
      <c r="K80" s="1401"/>
      <c r="L80" s="1400">
        <v>20</v>
      </c>
      <c r="M80" s="1401"/>
      <c r="N80" s="1419">
        <v>21</v>
      </c>
      <c r="O80" s="1420"/>
      <c r="P80" s="1400">
        <v>22</v>
      </c>
      <c r="Q80" s="1401"/>
      <c r="R80" s="1400">
        <v>20</v>
      </c>
      <c r="S80" s="1401"/>
      <c r="T80" s="1400">
        <v>21</v>
      </c>
      <c r="U80" s="1401"/>
      <c r="V80" s="1400">
        <v>20</v>
      </c>
      <c r="W80" s="1401"/>
      <c r="X80" s="317">
        <v>22</v>
      </c>
      <c r="Y80" s="1400">
        <v>22</v>
      </c>
      <c r="Z80" s="1401"/>
      <c r="AA80" s="1400">
        <f>SUM(D80:Z80)</f>
        <v>250</v>
      </c>
      <c r="AB80" s="1401"/>
      <c r="AC80" s="1400">
        <v>8</v>
      </c>
      <c r="AD80" s="1401"/>
      <c r="AE80" s="1400">
        <f>AC80*AA80</f>
        <v>2000</v>
      </c>
      <c r="AF80" s="1411"/>
      <c r="AG80" s="1412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</row>
    <row r="81" spans="1:45" ht="20.25" customHeight="1">
      <c r="A81" s="1413" t="s">
        <v>787</v>
      </c>
      <c r="B81" s="1414"/>
      <c r="C81" s="1414"/>
      <c r="D81" s="1409">
        <v>21</v>
      </c>
      <c r="E81" s="1410"/>
      <c r="F81" s="1409">
        <v>16</v>
      </c>
      <c r="G81" s="1410"/>
      <c r="H81" s="1409">
        <v>23</v>
      </c>
      <c r="I81" s="1410"/>
      <c r="J81" s="1409">
        <v>20</v>
      </c>
      <c r="K81" s="1410"/>
      <c r="L81" s="1409">
        <v>21</v>
      </c>
      <c r="M81" s="1410"/>
      <c r="N81" s="1409">
        <v>21</v>
      </c>
      <c r="O81" s="1410"/>
      <c r="P81" s="1409">
        <v>22</v>
      </c>
      <c r="Q81" s="1410"/>
      <c r="R81" s="1409">
        <v>21</v>
      </c>
      <c r="S81" s="1410"/>
      <c r="T81" s="1409">
        <v>21</v>
      </c>
      <c r="U81" s="1410"/>
      <c r="V81" s="1409">
        <v>19</v>
      </c>
      <c r="W81" s="1410"/>
      <c r="X81" s="318">
        <v>22</v>
      </c>
      <c r="Y81" s="1409">
        <v>22</v>
      </c>
      <c r="Z81" s="1410"/>
      <c r="AA81" s="1409">
        <f>SUM(D81:Z81)</f>
        <v>249</v>
      </c>
      <c r="AB81" s="1410"/>
      <c r="AC81" s="1409">
        <v>8</v>
      </c>
      <c r="AD81" s="1410"/>
      <c r="AE81" s="1409">
        <f>AC81*AA81</f>
        <v>1992</v>
      </c>
      <c r="AF81" s="1415"/>
      <c r="AG81" s="1416"/>
      <c r="AH81" s="283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</row>
    <row r="82" spans="1:45" ht="20.25" customHeight="1">
      <c r="A82" s="1425" t="s">
        <v>788</v>
      </c>
      <c r="B82" s="1426"/>
      <c r="C82" s="1426"/>
      <c r="D82" s="1407">
        <v>11</v>
      </c>
      <c r="E82" s="1408"/>
      <c r="F82" s="1407">
        <v>10</v>
      </c>
      <c r="G82" s="1408"/>
      <c r="H82" s="1407">
        <v>8</v>
      </c>
      <c r="I82" s="1408"/>
      <c r="J82" s="1407">
        <v>9</v>
      </c>
      <c r="K82" s="1408"/>
      <c r="L82" s="1407">
        <v>11</v>
      </c>
      <c r="M82" s="1408"/>
      <c r="N82" s="1407">
        <v>9</v>
      </c>
      <c r="O82" s="1408"/>
      <c r="P82" s="1407">
        <v>9</v>
      </c>
      <c r="Q82" s="1408"/>
      <c r="R82" s="1407">
        <v>11</v>
      </c>
      <c r="S82" s="1408"/>
      <c r="T82" s="1407">
        <v>9</v>
      </c>
      <c r="U82" s="1408"/>
      <c r="V82" s="1407">
        <v>11</v>
      </c>
      <c r="W82" s="1408"/>
      <c r="X82" s="319">
        <v>8</v>
      </c>
      <c r="Y82" s="1407">
        <v>9</v>
      </c>
      <c r="Z82" s="1408"/>
      <c r="AA82" s="1407">
        <f>SUM(D82:Z82)</f>
        <v>115</v>
      </c>
      <c r="AB82" s="1408"/>
      <c r="AC82" s="1407" t="s">
        <v>789</v>
      </c>
      <c r="AD82" s="1408"/>
      <c r="AE82" s="1407" t="s">
        <v>789</v>
      </c>
      <c r="AF82" s="1421"/>
      <c r="AG82" s="1422"/>
      <c r="AH82" s="283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</row>
    <row r="83" spans="1:45" ht="20.25" customHeight="1">
      <c r="A83" s="1413" t="s">
        <v>790</v>
      </c>
      <c r="B83" s="1414"/>
      <c r="C83" s="1414"/>
      <c r="D83" s="1409">
        <f>D84-D81</f>
        <v>10</v>
      </c>
      <c r="E83" s="1410"/>
      <c r="F83" s="1409">
        <f>F84-F81</f>
        <v>12</v>
      </c>
      <c r="G83" s="1410"/>
      <c r="H83" s="1409">
        <f>H84-H81</f>
        <v>8</v>
      </c>
      <c r="I83" s="1410"/>
      <c r="J83" s="1409">
        <f>J84-J81</f>
        <v>10</v>
      </c>
      <c r="K83" s="1410"/>
      <c r="L83" s="1409">
        <f>L84-L81</f>
        <v>10</v>
      </c>
      <c r="M83" s="1410"/>
      <c r="N83" s="1409">
        <f>N84-N81</f>
        <v>9</v>
      </c>
      <c r="O83" s="1410"/>
      <c r="P83" s="1409">
        <f>P84-P81</f>
        <v>9</v>
      </c>
      <c r="Q83" s="1410"/>
      <c r="R83" s="1409">
        <f>R84-R81</f>
        <v>10</v>
      </c>
      <c r="S83" s="1410"/>
      <c r="T83" s="1409">
        <f>T84-T81</f>
        <v>9</v>
      </c>
      <c r="U83" s="1410"/>
      <c r="V83" s="1409">
        <f>V84-V81</f>
        <v>12</v>
      </c>
      <c r="W83" s="1410"/>
      <c r="X83" s="318">
        <f>X84-X81</f>
        <v>8</v>
      </c>
      <c r="Y83" s="1409">
        <f>Y84-Y81</f>
        <v>9</v>
      </c>
      <c r="Z83" s="1410"/>
      <c r="AA83" s="1409">
        <f>SUM(D83:Z83)</f>
        <v>116</v>
      </c>
      <c r="AB83" s="1410"/>
      <c r="AC83" s="1409" t="s">
        <v>789</v>
      </c>
      <c r="AD83" s="1410"/>
      <c r="AE83" s="1409" t="s">
        <v>789</v>
      </c>
      <c r="AF83" s="1415"/>
      <c r="AG83" s="1416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3"/>
    </row>
    <row r="84" spans="1:45" ht="20.25" customHeight="1" thickBot="1">
      <c r="A84" s="1427" t="s">
        <v>791</v>
      </c>
      <c r="B84" s="1428"/>
      <c r="C84" s="1428"/>
      <c r="D84" s="1423">
        <v>31</v>
      </c>
      <c r="E84" s="1424"/>
      <c r="F84" s="1423">
        <v>28</v>
      </c>
      <c r="G84" s="1424"/>
      <c r="H84" s="1423">
        <v>31</v>
      </c>
      <c r="I84" s="1424"/>
      <c r="J84" s="1423">
        <v>30</v>
      </c>
      <c r="K84" s="1424"/>
      <c r="L84" s="1423">
        <v>31</v>
      </c>
      <c r="M84" s="1424"/>
      <c r="N84" s="1423">
        <v>30</v>
      </c>
      <c r="O84" s="1424"/>
      <c r="P84" s="1423">
        <v>31</v>
      </c>
      <c r="Q84" s="1424"/>
      <c r="R84" s="1423">
        <v>31</v>
      </c>
      <c r="S84" s="1424"/>
      <c r="T84" s="1423">
        <v>30</v>
      </c>
      <c r="U84" s="1424"/>
      <c r="V84" s="1423">
        <v>31</v>
      </c>
      <c r="W84" s="1424"/>
      <c r="X84" s="320">
        <v>30</v>
      </c>
      <c r="Y84" s="1423">
        <v>31</v>
      </c>
      <c r="Z84" s="1424"/>
      <c r="AA84" s="1423">
        <f>SUM(D84:Z84)</f>
        <v>365</v>
      </c>
      <c r="AB84" s="1424"/>
      <c r="AC84" s="1423" t="s">
        <v>789</v>
      </c>
      <c r="AD84" s="1424"/>
      <c r="AE84" s="1423" t="s">
        <v>789</v>
      </c>
      <c r="AF84" s="1429"/>
      <c r="AG84" s="1430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/>
      <c r="AR84" s="283"/>
      <c r="AS84" s="283"/>
    </row>
    <row r="85" spans="1:45" ht="13.5" customHeight="1">
      <c r="A85" s="321"/>
      <c r="B85" s="322"/>
      <c r="C85" s="322"/>
      <c r="D85" s="322"/>
      <c r="E85" s="321" t="s">
        <v>792</v>
      </c>
      <c r="F85" s="321"/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</row>
    <row r="86" spans="1:45" ht="13.5" customHeight="1">
      <c r="A86" s="321"/>
      <c r="B86" s="321"/>
      <c r="C86" s="321"/>
      <c r="D86" s="321"/>
      <c r="E86" s="321" t="s">
        <v>792</v>
      </c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</row>
    <row r="87" spans="1:45" ht="13.5" customHeight="1">
      <c r="A87" s="323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</row>
    <row r="89" spans="1:45" s="324" customFormat="1" ht="13.5" customHeight="1"/>
    <row r="90" spans="1:45" s="324" customFormat="1" ht="13.5" customHeight="1">
      <c r="A90" s="325"/>
      <c r="E90" s="326"/>
      <c r="F90" s="326"/>
      <c r="G90" s="326"/>
      <c r="H90" s="326"/>
      <c r="I90" s="326"/>
      <c r="J90" s="326"/>
      <c r="K90" s="326"/>
      <c r="L90" s="326"/>
      <c r="M90" s="326"/>
    </row>
    <row r="91" spans="1:45" s="324" customFormat="1" ht="13.5" customHeight="1">
      <c r="A91" s="325"/>
      <c r="H91" s="327"/>
      <c r="I91" s="327"/>
      <c r="J91" s="327"/>
    </row>
    <row r="92" spans="1:45" s="324" customFormat="1" ht="13.5" customHeight="1">
      <c r="A92" s="325"/>
    </row>
    <row r="93" spans="1:45" s="324" customFormat="1" ht="13.5" customHeight="1">
      <c r="A93" s="325"/>
    </row>
    <row r="94" spans="1:45" s="324" customFormat="1" ht="13.5" customHeight="1">
      <c r="A94" s="325"/>
    </row>
    <row r="95" spans="1:45" s="324" customFormat="1" ht="13.5" customHeight="1">
      <c r="A95" s="325"/>
    </row>
    <row r="96" spans="1:45" s="324" customFormat="1" ht="13.5" customHeight="1">
      <c r="A96" s="325"/>
    </row>
    <row r="97" spans="1:1" s="324" customFormat="1" ht="13.5" customHeight="1">
      <c r="A97" s="325"/>
    </row>
    <row r="98" spans="1:1" s="324" customFormat="1" ht="13.5" customHeight="1">
      <c r="A98" s="325"/>
    </row>
    <row r="99" spans="1:1" s="324" customFormat="1" ht="13.5" customHeight="1"/>
  </sheetData>
  <mergeCells count="629">
    <mergeCell ref="V83:W83"/>
    <mergeCell ref="AA84:AB84"/>
    <mergeCell ref="AC84:AD84"/>
    <mergeCell ref="AE84:AG84"/>
    <mergeCell ref="N84:O84"/>
    <mergeCell ref="AA83:AB83"/>
    <mergeCell ref="AC83:AD83"/>
    <mergeCell ref="J83:K83"/>
    <mergeCell ref="L83:M83"/>
    <mergeCell ref="N83:O83"/>
    <mergeCell ref="R83:S83"/>
    <mergeCell ref="A82:C82"/>
    <mergeCell ref="D82:E82"/>
    <mergeCell ref="F82:G82"/>
    <mergeCell ref="J82:K82"/>
    <mergeCell ref="L82:M82"/>
    <mergeCell ref="N82:O82"/>
    <mergeCell ref="P82:Q82"/>
    <mergeCell ref="A84:C84"/>
    <mergeCell ref="D84:E84"/>
    <mergeCell ref="F84:G84"/>
    <mergeCell ref="H84:I84"/>
    <mergeCell ref="A83:C83"/>
    <mergeCell ref="D83:E83"/>
    <mergeCell ref="F83:G83"/>
    <mergeCell ref="H83:I83"/>
    <mergeCell ref="P83:Q83"/>
    <mergeCell ref="J84:K84"/>
    <mergeCell ref="L84:M84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R82:S82"/>
    <mergeCell ref="T82:U82"/>
    <mergeCell ref="V82:W82"/>
    <mergeCell ref="R84:S84"/>
    <mergeCell ref="T84:U84"/>
    <mergeCell ref="AE83:AG83"/>
    <mergeCell ref="T83:U83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</mergeCells>
  <phoneticPr fontId="42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3" tint="0.39997558519241921"/>
  </sheetPr>
  <dimension ref="A1:BP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2010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81">
        <f>DATE($B$1-1,$A13,D$14)</f>
        <v>40163</v>
      </c>
      <c r="E2" s="48">
        <f t="shared" ref="E2:S2" si="0">DATE($B$1-1,$A13,E$14)</f>
        <v>40164</v>
      </c>
      <c r="F2" s="48">
        <f t="shared" si="0"/>
        <v>40165</v>
      </c>
      <c r="G2" s="47">
        <f t="shared" si="0"/>
        <v>40166</v>
      </c>
      <c r="H2" s="47">
        <f t="shared" si="0"/>
        <v>40167</v>
      </c>
      <c r="I2" s="81">
        <f t="shared" si="0"/>
        <v>40168</v>
      </c>
      <c r="J2" s="81">
        <f t="shared" si="0"/>
        <v>40169</v>
      </c>
      <c r="K2" s="48">
        <f t="shared" si="0"/>
        <v>40170</v>
      </c>
      <c r="L2" s="48">
        <f t="shared" si="0"/>
        <v>40171</v>
      </c>
      <c r="M2" s="48">
        <f t="shared" si="0"/>
        <v>40172</v>
      </c>
      <c r="N2" s="47">
        <f t="shared" si="0"/>
        <v>40173</v>
      </c>
      <c r="O2" s="47">
        <f t="shared" si="0"/>
        <v>40174</v>
      </c>
      <c r="P2" s="81">
        <f t="shared" si="0"/>
        <v>40175</v>
      </c>
      <c r="Q2" s="81">
        <f t="shared" si="0"/>
        <v>40176</v>
      </c>
      <c r="R2" s="81">
        <f t="shared" si="0"/>
        <v>40177</v>
      </c>
      <c r="S2" s="47">
        <f t="shared" si="0"/>
        <v>40178</v>
      </c>
      <c r="T2" s="49">
        <f>DATE($B$1,$A2,T$14)</f>
        <v>40179</v>
      </c>
      <c r="U2" s="47">
        <f t="shared" ref="U2:AH13" si="1">DATE($B$1,$A2,U$14)</f>
        <v>40180</v>
      </c>
      <c r="V2" s="47">
        <f t="shared" si="1"/>
        <v>40181</v>
      </c>
      <c r="W2" s="47">
        <f t="shared" si="1"/>
        <v>40182</v>
      </c>
      <c r="X2" s="48">
        <f t="shared" si="1"/>
        <v>40183</v>
      </c>
      <c r="Y2" s="81">
        <f t="shared" si="1"/>
        <v>40184</v>
      </c>
      <c r="Z2" s="48">
        <f t="shared" si="1"/>
        <v>40185</v>
      </c>
      <c r="AA2" s="48">
        <f t="shared" si="1"/>
        <v>40186</v>
      </c>
      <c r="AB2" s="48">
        <f t="shared" si="1"/>
        <v>40187</v>
      </c>
      <c r="AC2" s="47">
        <f t="shared" si="1"/>
        <v>40188</v>
      </c>
      <c r="AD2" s="81">
        <f t="shared" si="1"/>
        <v>40189</v>
      </c>
      <c r="AE2" s="81">
        <f t="shared" si="1"/>
        <v>40190</v>
      </c>
      <c r="AF2" s="81">
        <f t="shared" si="1"/>
        <v>40191</v>
      </c>
      <c r="AG2" s="48">
        <f t="shared" si="1"/>
        <v>40192</v>
      </c>
      <c r="AH2" s="48">
        <f t="shared" si="1"/>
        <v>40193</v>
      </c>
      <c r="AJ2" s="81" t="s">
        <v>232</v>
      </c>
      <c r="AK2" s="48" t="s">
        <v>232</v>
      </c>
      <c r="AL2" s="48" t="s">
        <v>232</v>
      </c>
      <c r="AM2" s="47" t="s">
        <v>745</v>
      </c>
      <c r="AN2" s="47" t="s">
        <v>194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7" t="s">
        <v>194</v>
      </c>
      <c r="AU2" s="47" t="s">
        <v>194</v>
      </c>
      <c r="AV2" s="48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745</v>
      </c>
      <c r="BB2" s="47" t="s">
        <v>745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7" t="s">
        <v>745</v>
      </c>
      <c r="BJ2" s="48" t="s">
        <v>232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7">
        <f>DATE($B$1,$A2,D$14)</f>
        <v>40194</v>
      </c>
      <c r="E3" s="47">
        <f t="shared" ref="E3:S13" si="3">DATE($B$1,$A2,E$14)</f>
        <v>40195</v>
      </c>
      <c r="F3" s="81">
        <f t="shared" si="3"/>
        <v>40196</v>
      </c>
      <c r="G3" s="81">
        <f t="shared" si="3"/>
        <v>40197</v>
      </c>
      <c r="H3" s="81">
        <f t="shared" si="3"/>
        <v>40198</v>
      </c>
      <c r="I3" s="81">
        <f t="shared" si="3"/>
        <v>40199</v>
      </c>
      <c r="J3" s="81">
        <f t="shared" si="3"/>
        <v>40200</v>
      </c>
      <c r="K3" s="47">
        <f t="shared" si="3"/>
        <v>40201</v>
      </c>
      <c r="L3" s="47">
        <f t="shared" si="3"/>
        <v>40202</v>
      </c>
      <c r="M3" s="81">
        <f t="shared" si="3"/>
        <v>40203</v>
      </c>
      <c r="N3" s="81">
        <f t="shared" si="3"/>
        <v>40204</v>
      </c>
      <c r="O3" s="81">
        <f t="shared" si="3"/>
        <v>40205</v>
      </c>
      <c r="P3" s="81">
        <f t="shared" si="3"/>
        <v>40206</v>
      </c>
      <c r="Q3" s="81">
        <f t="shared" si="3"/>
        <v>40207</v>
      </c>
      <c r="R3" s="47">
        <f t="shared" si="3"/>
        <v>40208</v>
      </c>
      <c r="S3" s="47">
        <f t="shared" si="3"/>
        <v>40209</v>
      </c>
      <c r="T3" s="81">
        <f t="shared" ref="T3:T13" si="4">DATE($B$1,$A3,T$14)</f>
        <v>40210</v>
      </c>
      <c r="U3" s="81">
        <f t="shared" si="1"/>
        <v>40211</v>
      </c>
      <c r="V3" s="81">
        <f t="shared" si="1"/>
        <v>40212</v>
      </c>
      <c r="W3" s="81">
        <f t="shared" si="1"/>
        <v>40213</v>
      </c>
      <c r="X3" s="81">
        <f t="shared" si="1"/>
        <v>40214</v>
      </c>
      <c r="Y3" s="81">
        <f t="shared" si="1"/>
        <v>40215</v>
      </c>
      <c r="Z3" s="47">
        <f t="shared" si="1"/>
        <v>40216</v>
      </c>
      <c r="AA3" s="81">
        <f t="shared" si="1"/>
        <v>40217</v>
      </c>
      <c r="AB3" s="81">
        <f t="shared" si="1"/>
        <v>40218</v>
      </c>
      <c r="AC3" s="81">
        <f t="shared" si="1"/>
        <v>40219</v>
      </c>
      <c r="AD3" s="81">
        <f t="shared" si="1"/>
        <v>40220</v>
      </c>
      <c r="AE3" s="47">
        <f t="shared" si="1"/>
        <v>40221</v>
      </c>
      <c r="AF3" s="49">
        <f t="shared" si="1"/>
        <v>40222</v>
      </c>
      <c r="AG3" s="49">
        <f t="shared" si="1"/>
        <v>40223</v>
      </c>
      <c r="AH3" s="49">
        <f t="shared" si="1"/>
        <v>40224</v>
      </c>
      <c r="AJ3" s="47" t="s">
        <v>745</v>
      </c>
      <c r="AK3" s="47" t="s">
        <v>745</v>
      </c>
      <c r="AL3" s="48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745</v>
      </c>
      <c r="AR3" s="47" t="s">
        <v>745</v>
      </c>
      <c r="AS3" s="48" t="s">
        <v>232</v>
      </c>
      <c r="AT3" s="48" t="s">
        <v>232</v>
      </c>
      <c r="AU3" s="48" t="s">
        <v>232</v>
      </c>
      <c r="AV3" s="48" t="s">
        <v>232</v>
      </c>
      <c r="AW3" s="48" t="s">
        <v>232</v>
      </c>
      <c r="AX3" s="47" t="s">
        <v>194</v>
      </c>
      <c r="AY3" s="47" t="s">
        <v>194</v>
      </c>
      <c r="AZ3" s="81" t="s">
        <v>232</v>
      </c>
      <c r="BA3" s="81" t="s">
        <v>232</v>
      </c>
      <c r="BB3" s="81" t="s">
        <v>232</v>
      </c>
      <c r="BC3" s="81" t="s">
        <v>232</v>
      </c>
      <c r="BD3" s="81" t="s">
        <v>232</v>
      </c>
      <c r="BE3" s="81" t="s">
        <v>232</v>
      </c>
      <c r="BF3" s="47" t="s">
        <v>194</v>
      </c>
      <c r="BG3" s="48" t="s">
        <v>232</v>
      </c>
      <c r="BH3" s="48" t="s">
        <v>232</v>
      </c>
      <c r="BI3" s="81" t="s">
        <v>232</v>
      </c>
      <c r="BJ3" s="81" t="s">
        <v>232</v>
      </c>
      <c r="BK3" s="47" t="s">
        <v>745</v>
      </c>
      <c r="BL3" s="49" t="s">
        <v>193</v>
      </c>
      <c r="BM3" s="49" t="s">
        <v>193</v>
      </c>
      <c r="BN3" s="49" t="s">
        <v>193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19</v>
      </c>
      <c r="D4" s="47">
        <f t="shared" ref="D4:D13" si="7">DATE($B$1,$A3,D$14)</f>
        <v>40225</v>
      </c>
      <c r="E4" s="47">
        <f t="shared" si="3"/>
        <v>40226</v>
      </c>
      <c r="F4" s="47">
        <f t="shared" si="3"/>
        <v>40227</v>
      </c>
      <c r="G4" s="81">
        <f t="shared" si="3"/>
        <v>40228</v>
      </c>
      <c r="H4" s="81">
        <f t="shared" si="3"/>
        <v>40229</v>
      </c>
      <c r="I4" s="47">
        <f t="shared" si="3"/>
        <v>40230</v>
      </c>
      <c r="J4" s="81">
        <f t="shared" si="3"/>
        <v>40231</v>
      </c>
      <c r="K4" s="81">
        <f t="shared" si="3"/>
        <v>40232</v>
      </c>
      <c r="L4" s="81">
        <f t="shared" si="3"/>
        <v>40233</v>
      </c>
      <c r="M4" s="81">
        <f t="shared" si="3"/>
        <v>40234</v>
      </c>
      <c r="N4" s="81">
        <f t="shared" si="3"/>
        <v>40235</v>
      </c>
      <c r="O4" s="81">
        <f t="shared" si="3"/>
        <v>40236</v>
      </c>
      <c r="P4" s="47">
        <f t="shared" si="3"/>
        <v>40237</v>
      </c>
      <c r="Q4" s="81" t="str">
        <f>IF(DAY(DATE($B$1,$A3,Q$14))=1,"",DATE($B$1,$A3,Q$14))</f>
        <v/>
      </c>
      <c r="R4" s="81"/>
      <c r="S4" s="81"/>
      <c r="T4" s="81">
        <f t="shared" si="4"/>
        <v>40238</v>
      </c>
      <c r="U4" s="81">
        <f t="shared" si="1"/>
        <v>40239</v>
      </c>
      <c r="V4" s="81">
        <f t="shared" si="1"/>
        <v>40240</v>
      </c>
      <c r="W4" s="81">
        <f t="shared" si="1"/>
        <v>40241</v>
      </c>
      <c r="X4" s="81">
        <f t="shared" si="1"/>
        <v>40242</v>
      </c>
      <c r="Y4" s="47">
        <f t="shared" si="1"/>
        <v>40243</v>
      </c>
      <c r="Z4" s="47">
        <f t="shared" si="1"/>
        <v>40244</v>
      </c>
      <c r="AA4" s="47">
        <f t="shared" si="1"/>
        <v>40245</v>
      </c>
      <c r="AB4" s="81">
        <f t="shared" si="1"/>
        <v>40246</v>
      </c>
      <c r="AC4" s="81">
        <f t="shared" si="1"/>
        <v>40247</v>
      </c>
      <c r="AD4" s="81">
        <f t="shared" si="1"/>
        <v>40248</v>
      </c>
      <c r="AE4" s="81">
        <f t="shared" si="1"/>
        <v>40249</v>
      </c>
      <c r="AF4" s="81">
        <f t="shared" si="1"/>
        <v>40250</v>
      </c>
      <c r="AG4" s="47">
        <f t="shared" si="1"/>
        <v>40251</v>
      </c>
      <c r="AH4" s="81">
        <f t="shared" si="1"/>
        <v>40252</v>
      </c>
      <c r="AJ4" s="47" t="s">
        <v>745</v>
      </c>
      <c r="AK4" s="47" t="s">
        <v>745</v>
      </c>
      <c r="AL4" s="47" t="s">
        <v>745</v>
      </c>
      <c r="AM4" s="81" t="s">
        <v>232</v>
      </c>
      <c r="AN4" s="81" t="s">
        <v>232</v>
      </c>
      <c r="AO4" s="47" t="s">
        <v>194</v>
      </c>
      <c r="AP4" s="48" t="s">
        <v>232</v>
      </c>
      <c r="AQ4" s="81" t="s">
        <v>232</v>
      </c>
      <c r="AR4" s="81" t="s">
        <v>232</v>
      </c>
      <c r="AS4" s="81" t="s">
        <v>232</v>
      </c>
      <c r="AT4" s="81" t="s">
        <v>232</v>
      </c>
      <c r="AU4" s="81" t="s">
        <v>232</v>
      </c>
      <c r="AV4" s="47" t="s">
        <v>194</v>
      </c>
      <c r="AW4" s="81"/>
      <c r="AX4" s="81"/>
      <c r="AY4" s="81"/>
      <c r="AZ4" s="48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745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81" t="s">
        <v>232</v>
      </c>
      <c r="BM4" s="47" t="s">
        <v>194</v>
      </c>
      <c r="BN4" s="48" t="s">
        <v>232</v>
      </c>
      <c r="BO4" s="26">
        <f t="shared" si="5"/>
        <v>9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40253</v>
      </c>
      <c r="E5" s="81">
        <f t="shared" si="3"/>
        <v>40254</v>
      </c>
      <c r="F5" s="81">
        <f t="shared" si="3"/>
        <v>40255</v>
      </c>
      <c r="G5" s="81">
        <f t="shared" si="3"/>
        <v>40256</v>
      </c>
      <c r="H5" s="47">
        <f t="shared" si="3"/>
        <v>40257</v>
      </c>
      <c r="I5" s="47">
        <f t="shared" si="3"/>
        <v>40258</v>
      </c>
      <c r="J5" s="81">
        <f t="shared" si="3"/>
        <v>40259</v>
      </c>
      <c r="K5" s="81">
        <f t="shared" si="3"/>
        <v>40260</v>
      </c>
      <c r="L5" s="81">
        <f t="shared" si="3"/>
        <v>40261</v>
      </c>
      <c r="M5" s="81">
        <f t="shared" si="3"/>
        <v>40262</v>
      </c>
      <c r="N5" s="81">
        <f t="shared" si="3"/>
        <v>40263</v>
      </c>
      <c r="O5" s="47">
        <f t="shared" si="3"/>
        <v>40264</v>
      </c>
      <c r="P5" s="47">
        <f t="shared" si="3"/>
        <v>40265</v>
      </c>
      <c r="Q5" s="81">
        <f t="shared" si="3"/>
        <v>40266</v>
      </c>
      <c r="R5" s="81">
        <f t="shared" si="3"/>
        <v>40267</v>
      </c>
      <c r="S5" s="81">
        <f t="shared" si="3"/>
        <v>40268</v>
      </c>
      <c r="T5" s="81">
        <f t="shared" si="4"/>
        <v>40269</v>
      </c>
      <c r="U5" s="81">
        <f t="shared" si="1"/>
        <v>40270</v>
      </c>
      <c r="V5" s="47">
        <f t="shared" si="1"/>
        <v>40271</v>
      </c>
      <c r="W5" s="47">
        <f t="shared" si="1"/>
        <v>40272</v>
      </c>
      <c r="X5" s="49">
        <f t="shared" si="1"/>
        <v>40273</v>
      </c>
      <c r="Y5" s="81">
        <f t="shared" si="1"/>
        <v>40274</v>
      </c>
      <c r="Z5" s="81">
        <f t="shared" si="1"/>
        <v>40275</v>
      </c>
      <c r="AA5" s="81">
        <f t="shared" si="1"/>
        <v>40276</v>
      </c>
      <c r="AB5" s="81">
        <f t="shared" si="1"/>
        <v>40277</v>
      </c>
      <c r="AC5" s="47">
        <f t="shared" si="1"/>
        <v>40278</v>
      </c>
      <c r="AD5" s="47">
        <f t="shared" si="1"/>
        <v>40279</v>
      </c>
      <c r="AE5" s="81">
        <f t="shared" si="1"/>
        <v>40280</v>
      </c>
      <c r="AF5" s="81">
        <f t="shared" si="1"/>
        <v>40281</v>
      </c>
      <c r="AG5" s="81">
        <f t="shared" si="1"/>
        <v>40282</v>
      </c>
      <c r="AH5" s="81">
        <f t="shared" si="1"/>
        <v>40283</v>
      </c>
      <c r="AJ5" s="81" t="s">
        <v>232</v>
      </c>
      <c r="AK5" s="81" t="s">
        <v>232</v>
      </c>
      <c r="AL5" s="81" t="s">
        <v>232</v>
      </c>
      <c r="AM5" s="81" t="s">
        <v>232</v>
      </c>
      <c r="AN5" s="47" t="s">
        <v>194</v>
      </c>
      <c r="AO5" s="47" t="s">
        <v>194</v>
      </c>
      <c r="AP5" s="48" t="s">
        <v>232</v>
      </c>
      <c r="AQ5" s="81" t="s">
        <v>232</v>
      </c>
      <c r="AR5" s="81" t="s">
        <v>232</v>
      </c>
      <c r="AS5" s="81" t="s">
        <v>232</v>
      </c>
      <c r="AT5" s="81" t="s">
        <v>232</v>
      </c>
      <c r="AU5" s="47" t="s">
        <v>194</v>
      </c>
      <c r="AV5" s="47" t="s">
        <v>194</v>
      </c>
      <c r="AW5" s="48" t="s">
        <v>232</v>
      </c>
      <c r="AX5" s="81" t="s">
        <v>232</v>
      </c>
      <c r="AY5" s="81" t="s">
        <v>232</v>
      </c>
      <c r="AZ5" s="81" t="s">
        <v>232</v>
      </c>
      <c r="BA5" s="81" t="s">
        <v>232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745</v>
      </c>
      <c r="BJ5" s="47" t="s">
        <v>194</v>
      </c>
      <c r="BK5" s="48" t="s">
        <v>232</v>
      </c>
      <c r="BL5" s="81" t="s">
        <v>232</v>
      </c>
      <c r="BM5" s="81" t="s">
        <v>232</v>
      </c>
      <c r="BN5" s="81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81">
        <f t="shared" si="7"/>
        <v>40284</v>
      </c>
      <c r="E6" s="47">
        <f t="shared" si="3"/>
        <v>40285</v>
      </c>
      <c r="F6" s="47">
        <f t="shared" si="3"/>
        <v>40286</v>
      </c>
      <c r="G6" s="81">
        <f t="shared" si="3"/>
        <v>40287</v>
      </c>
      <c r="H6" s="81">
        <f t="shared" si="3"/>
        <v>40288</v>
      </c>
      <c r="I6" s="81">
        <f t="shared" si="3"/>
        <v>40289</v>
      </c>
      <c r="J6" s="81">
        <f t="shared" si="3"/>
        <v>40290</v>
      </c>
      <c r="K6" s="81">
        <f t="shared" si="3"/>
        <v>40291</v>
      </c>
      <c r="L6" s="47">
        <f t="shared" si="3"/>
        <v>40292</v>
      </c>
      <c r="M6" s="47">
        <f t="shared" si="3"/>
        <v>40293</v>
      </c>
      <c r="N6" s="81">
        <f t="shared" si="3"/>
        <v>40294</v>
      </c>
      <c r="O6" s="81">
        <f t="shared" si="3"/>
        <v>40295</v>
      </c>
      <c r="P6" s="81">
        <f t="shared" si="3"/>
        <v>40296</v>
      </c>
      <c r="Q6" s="81">
        <f t="shared" si="3"/>
        <v>40297</v>
      </c>
      <c r="R6" s="81">
        <f t="shared" si="3"/>
        <v>40298</v>
      </c>
      <c r="S6" s="81"/>
      <c r="T6" s="49">
        <f t="shared" si="4"/>
        <v>40299</v>
      </c>
      <c r="U6" s="47">
        <f t="shared" si="1"/>
        <v>40300</v>
      </c>
      <c r="V6" s="47">
        <f t="shared" si="1"/>
        <v>40301</v>
      </c>
      <c r="W6" s="47">
        <f t="shared" si="1"/>
        <v>40302</v>
      </c>
      <c r="X6" s="81">
        <f t="shared" si="1"/>
        <v>40303</v>
      </c>
      <c r="Y6" s="81">
        <f t="shared" si="1"/>
        <v>40304</v>
      </c>
      <c r="Z6" s="81">
        <f t="shared" si="1"/>
        <v>40305</v>
      </c>
      <c r="AA6" s="81">
        <f t="shared" si="1"/>
        <v>40306</v>
      </c>
      <c r="AB6" s="47">
        <f t="shared" si="1"/>
        <v>40307</v>
      </c>
      <c r="AC6" s="81">
        <f t="shared" si="1"/>
        <v>40308</v>
      </c>
      <c r="AD6" s="81">
        <f t="shared" si="1"/>
        <v>40309</v>
      </c>
      <c r="AE6" s="81">
        <f t="shared" si="1"/>
        <v>40310</v>
      </c>
      <c r="AF6" s="81">
        <f t="shared" si="1"/>
        <v>40311</v>
      </c>
      <c r="AG6" s="81">
        <f t="shared" si="1"/>
        <v>40312</v>
      </c>
      <c r="AH6" s="47">
        <f t="shared" si="1"/>
        <v>40313</v>
      </c>
      <c r="AJ6" s="81" t="s">
        <v>232</v>
      </c>
      <c r="AK6" s="47" t="s">
        <v>745</v>
      </c>
      <c r="AL6" s="47" t="s">
        <v>194</v>
      </c>
      <c r="AM6" s="48" t="s">
        <v>232</v>
      </c>
      <c r="AN6" s="81" t="s">
        <v>232</v>
      </c>
      <c r="AO6" s="81" t="s">
        <v>232</v>
      </c>
      <c r="AP6" s="81" t="s">
        <v>232</v>
      </c>
      <c r="AQ6" s="81" t="s">
        <v>232</v>
      </c>
      <c r="AR6" s="47" t="s">
        <v>745</v>
      </c>
      <c r="AS6" s="47" t="s">
        <v>194</v>
      </c>
      <c r="AT6" s="48" t="s">
        <v>232</v>
      </c>
      <c r="AU6" s="81" t="s">
        <v>232</v>
      </c>
      <c r="AV6" s="81" t="s">
        <v>232</v>
      </c>
      <c r="AW6" s="81" t="s">
        <v>232</v>
      </c>
      <c r="AX6" s="48" t="s">
        <v>232</v>
      </c>
      <c r="AY6" s="81"/>
      <c r="AZ6" s="49" t="s">
        <v>193</v>
      </c>
      <c r="BA6" s="47" t="s">
        <v>194</v>
      </c>
      <c r="BB6" s="47" t="s">
        <v>194</v>
      </c>
      <c r="BC6" s="47" t="s">
        <v>745</v>
      </c>
      <c r="BD6" s="81" t="s">
        <v>232</v>
      </c>
      <c r="BE6" s="81" t="s">
        <v>232</v>
      </c>
      <c r="BF6" s="81" t="s">
        <v>232</v>
      </c>
      <c r="BG6" s="81" t="s">
        <v>232</v>
      </c>
      <c r="BH6" s="47" t="s">
        <v>194</v>
      </c>
      <c r="BI6" s="48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745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22</v>
      </c>
      <c r="D7" s="47">
        <f t="shared" si="7"/>
        <v>40314</v>
      </c>
      <c r="E7" s="81">
        <f t="shared" si="3"/>
        <v>40315</v>
      </c>
      <c r="F7" s="81">
        <f t="shared" si="3"/>
        <v>40316</v>
      </c>
      <c r="G7" s="81">
        <f t="shared" si="3"/>
        <v>40317</v>
      </c>
      <c r="H7" s="81">
        <f t="shared" si="3"/>
        <v>40318</v>
      </c>
      <c r="I7" s="81">
        <f t="shared" si="3"/>
        <v>40319</v>
      </c>
      <c r="J7" s="47">
        <f t="shared" si="3"/>
        <v>40320</v>
      </c>
      <c r="K7" s="47">
        <f t="shared" si="3"/>
        <v>40321</v>
      </c>
      <c r="L7" s="81">
        <f t="shared" si="3"/>
        <v>40322</v>
      </c>
      <c r="M7" s="81">
        <f t="shared" si="3"/>
        <v>40323</v>
      </c>
      <c r="N7" s="81">
        <f t="shared" si="3"/>
        <v>40324</v>
      </c>
      <c r="O7" s="81">
        <f t="shared" si="3"/>
        <v>40325</v>
      </c>
      <c r="P7" s="81">
        <f t="shared" si="3"/>
        <v>40326</v>
      </c>
      <c r="Q7" s="47">
        <f t="shared" si="3"/>
        <v>40327</v>
      </c>
      <c r="R7" s="47">
        <f t="shared" si="3"/>
        <v>40328</v>
      </c>
      <c r="S7" s="81">
        <f t="shared" si="3"/>
        <v>40329</v>
      </c>
      <c r="T7" s="81">
        <f t="shared" si="4"/>
        <v>40330</v>
      </c>
      <c r="U7" s="81">
        <f t="shared" si="1"/>
        <v>40331</v>
      </c>
      <c r="V7" s="81">
        <f t="shared" si="1"/>
        <v>40332</v>
      </c>
      <c r="W7" s="81">
        <f t="shared" si="1"/>
        <v>40333</v>
      </c>
      <c r="X7" s="47">
        <f t="shared" si="1"/>
        <v>40334</v>
      </c>
      <c r="Y7" s="47">
        <f t="shared" si="1"/>
        <v>40335</v>
      </c>
      <c r="Z7" s="81">
        <f t="shared" si="1"/>
        <v>40336</v>
      </c>
      <c r="AA7" s="81">
        <f t="shared" si="1"/>
        <v>40337</v>
      </c>
      <c r="AB7" s="81">
        <f t="shared" si="1"/>
        <v>40338</v>
      </c>
      <c r="AC7" s="81">
        <f t="shared" si="1"/>
        <v>40339</v>
      </c>
      <c r="AD7" s="81">
        <f t="shared" si="1"/>
        <v>40340</v>
      </c>
      <c r="AE7" s="47">
        <f t="shared" si="1"/>
        <v>40341</v>
      </c>
      <c r="AF7" s="47">
        <f t="shared" si="1"/>
        <v>40342</v>
      </c>
      <c r="AG7" s="81">
        <f t="shared" si="1"/>
        <v>40343</v>
      </c>
      <c r="AH7" s="81">
        <f t="shared" si="1"/>
        <v>40344</v>
      </c>
      <c r="AJ7" s="47" t="s">
        <v>194</v>
      </c>
      <c r="AK7" s="48" t="s">
        <v>232</v>
      </c>
      <c r="AL7" s="81" t="s">
        <v>232</v>
      </c>
      <c r="AM7" s="81" t="s">
        <v>232</v>
      </c>
      <c r="AN7" s="81" t="s">
        <v>232</v>
      </c>
      <c r="AO7" s="81" t="s">
        <v>232</v>
      </c>
      <c r="AP7" s="47" t="s">
        <v>745</v>
      </c>
      <c r="AQ7" s="47" t="s">
        <v>194</v>
      </c>
      <c r="AR7" s="48" t="s">
        <v>232</v>
      </c>
      <c r="AS7" s="81" t="s">
        <v>232</v>
      </c>
      <c r="AT7" s="81" t="s">
        <v>232</v>
      </c>
      <c r="AU7" s="81" t="s">
        <v>232</v>
      </c>
      <c r="AV7" s="81" t="s">
        <v>232</v>
      </c>
      <c r="AW7" s="47" t="s">
        <v>745</v>
      </c>
      <c r="AX7" s="47" t="s">
        <v>745</v>
      </c>
      <c r="AY7" s="48" t="s">
        <v>232</v>
      </c>
      <c r="AZ7" s="81" t="s">
        <v>232</v>
      </c>
      <c r="BA7" s="81" t="s">
        <v>232</v>
      </c>
      <c r="BB7" s="81" t="s">
        <v>232</v>
      </c>
      <c r="BC7" s="81" t="s">
        <v>232</v>
      </c>
      <c r="BD7" s="47" t="s">
        <v>194</v>
      </c>
      <c r="BE7" s="47" t="s">
        <v>194</v>
      </c>
      <c r="BF7" s="48" t="s">
        <v>232</v>
      </c>
      <c r="BG7" s="81" t="s">
        <v>232</v>
      </c>
      <c r="BH7" s="81" t="s">
        <v>232</v>
      </c>
      <c r="BI7" s="81" t="s">
        <v>232</v>
      </c>
      <c r="BJ7" s="81" t="s">
        <v>232</v>
      </c>
      <c r="BK7" s="47" t="s">
        <v>745</v>
      </c>
      <c r="BL7" s="47" t="s">
        <v>194</v>
      </c>
      <c r="BM7" s="48" t="s">
        <v>232</v>
      </c>
      <c r="BN7" s="81" t="s">
        <v>232</v>
      </c>
      <c r="BO7" s="26">
        <f t="shared" si="5"/>
        <v>9</v>
      </c>
      <c r="BP7" s="26">
        <f t="shared" si="6"/>
        <v>0</v>
      </c>
    </row>
    <row r="8" spans="1:68" ht="12.75" customHeight="1">
      <c r="A8" s="39">
        <v>7</v>
      </c>
      <c r="B8" s="25" t="s">
        <v>202</v>
      </c>
      <c r="C8" s="25">
        <f t="shared" si="2"/>
        <v>21</v>
      </c>
      <c r="D8" s="49">
        <f t="shared" si="7"/>
        <v>40345</v>
      </c>
      <c r="E8" s="81">
        <f t="shared" si="3"/>
        <v>40346</v>
      </c>
      <c r="F8" s="81">
        <f t="shared" si="3"/>
        <v>40347</v>
      </c>
      <c r="G8" s="47">
        <f t="shared" si="3"/>
        <v>40348</v>
      </c>
      <c r="H8" s="47">
        <f t="shared" si="3"/>
        <v>40349</v>
      </c>
      <c r="I8" s="81">
        <f t="shared" si="3"/>
        <v>40350</v>
      </c>
      <c r="J8" s="81">
        <f t="shared" si="3"/>
        <v>40351</v>
      </c>
      <c r="K8" s="81">
        <f t="shared" si="3"/>
        <v>40352</v>
      </c>
      <c r="L8" s="81">
        <f t="shared" si="3"/>
        <v>40353</v>
      </c>
      <c r="M8" s="81">
        <f t="shared" si="3"/>
        <v>40354</v>
      </c>
      <c r="N8" s="47">
        <f t="shared" si="3"/>
        <v>40355</v>
      </c>
      <c r="O8" s="47">
        <f t="shared" si="3"/>
        <v>40356</v>
      </c>
      <c r="P8" s="81">
        <f t="shared" si="3"/>
        <v>40357</v>
      </c>
      <c r="Q8" s="81">
        <f t="shared" si="3"/>
        <v>40358</v>
      </c>
      <c r="R8" s="81">
        <f t="shared" si="3"/>
        <v>40359</v>
      </c>
      <c r="S8" s="81"/>
      <c r="T8" s="81">
        <f t="shared" si="4"/>
        <v>40360</v>
      </c>
      <c r="U8" s="81">
        <f t="shared" si="1"/>
        <v>40361</v>
      </c>
      <c r="V8" s="47">
        <f t="shared" si="1"/>
        <v>40362</v>
      </c>
      <c r="W8" s="47">
        <f t="shared" si="1"/>
        <v>40363</v>
      </c>
      <c r="X8" s="81">
        <f t="shared" si="1"/>
        <v>40364</v>
      </c>
      <c r="Y8" s="81">
        <f t="shared" si="1"/>
        <v>40365</v>
      </c>
      <c r="Z8" s="81">
        <f t="shared" si="1"/>
        <v>40366</v>
      </c>
      <c r="AA8" s="81">
        <f t="shared" si="1"/>
        <v>40367</v>
      </c>
      <c r="AB8" s="81">
        <f t="shared" si="1"/>
        <v>40368</v>
      </c>
      <c r="AC8" s="47">
        <f t="shared" si="1"/>
        <v>40369</v>
      </c>
      <c r="AD8" s="47">
        <f t="shared" si="1"/>
        <v>40370</v>
      </c>
      <c r="AE8" s="81">
        <f t="shared" si="1"/>
        <v>40371</v>
      </c>
      <c r="AF8" s="81">
        <f t="shared" si="1"/>
        <v>40372</v>
      </c>
      <c r="AG8" s="81">
        <f t="shared" si="1"/>
        <v>40373</v>
      </c>
      <c r="AH8" s="81">
        <f t="shared" si="1"/>
        <v>40374</v>
      </c>
      <c r="AJ8" s="49" t="s">
        <v>193</v>
      </c>
      <c r="AK8" s="81" t="s">
        <v>232</v>
      </c>
      <c r="AL8" s="81" t="s">
        <v>232</v>
      </c>
      <c r="AM8" s="47" t="s">
        <v>745</v>
      </c>
      <c r="AN8" s="47" t="s">
        <v>194</v>
      </c>
      <c r="AO8" s="48" t="s">
        <v>232</v>
      </c>
      <c r="AP8" s="81" t="s">
        <v>232</v>
      </c>
      <c r="AQ8" s="81" t="s">
        <v>232</v>
      </c>
      <c r="AR8" s="81" t="s">
        <v>232</v>
      </c>
      <c r="AS8" s="81" t="s">
        <v>232</v>
      </c>
      <c r="AT8" s="47" t="s">
        <v>745</v>
      </c>
      <c r="AU8" s="47" t="s">
        <v>194</v>
      </c>
      <c r="AV8" s="48" t="s">
        <v>232</v>
      </c>
      <c r="AW8" s="81" t="s">
        <v>232</v>
      </c>
      <c r="AX8" s="81" t="s">
        <v>232</v>
      </c>
      <c r="AY8" s="81"/>
      <c r="AZ8" s="81" t="s">
        <v>232</v>
      </c>
      <c r="BA8" s="81" t="s">
        <v>232</v>
      </c>
      <c r="BB8" s="47" t="s">
        <v>745</v>
      </c>
      <c r="BC8" s="47" t="s">
        <v>194</v>
      </c>
      <c r="BD8" s="48" t="s">
        <v>232</v>
      </c>
      <c r="BE8" s="81" t="s">
        <v>232</v>
      </c>
      <c r="BF8" s="81" t="s">
        <v>232</v>
      </c>
      <c r="BG8" s="81" t="s">
        <v>232</v>
      </c>
      <c r="BH8" s="81" t="s">
        <v>232</v>
      </c>
      <c r="BI8" s="47" t="s">
        <v>745</v>
      </c>
      <c r="BJ8" s="47" t="s">
        <v>194</v>
      </c>
      <c r="BK8" s="48" t="s">
        <v>232</v>
      </c>
      <c r="BL8" s="81" t="s">
        <v>232</v>
      </c>
      <c r="BM8" s="81" t="s">
        <v>232</v>
      </c>
      <c r="BN8" s="81" t="s">
        <v>232</v>
      </c>
      <c r="BO8" s="26">
        <f t="shared" si="5"/>
        <v>8</v>
      </c>
      <c r="BP8" s="26">
        <f t="shared" si="6"/>
        <v>1</v>
      </c>
    </row>
    <row r="9" spans="1:68">
      <c r="A9" s="39">
        <v>8</v>
      </c>
      <c r="B9" s="25" t="s">
        <v>203</v>
      </c>
      <c r="C9" s="25">
        <f t="shared" si="2"/>
        <v>20</v>
      </c>
      <c r="D9" s="81">
        <f t="shared" si="7"/>
        <v>40375</v>
      </c>
      <c r="E9" s="47">
        <f t="shared" si="3"/>
        <v>40376</v>
      </c>
      <c r="F9" s="47">
        <f t="shared" si="3"/>
        <v>40377</v>
      </c>
      <c r="G9" s="81">
        <f t="shared" si="3"/>
        <v>40378</v>
      </c>
      <c r="H9" s="81">
        <f t="shared" si="3"/>
        <v>40379</v>
      </c>
      <c r="I9" s="81">
        <f t="shared" si="3"/>
        <v>40380</v>
      </c>
      <c r="J9" s="81">
        <f t="shared" si="3"/>
        <v>40381</v>
      </c>
      <c r="K9" s="81">
        <f t="shared" si="3"/>
        <v>40382</v>
      </c>
      <c r="L9" s="47">
        <f t="shared" si="3"/>
        <v>40383</v>
      </c>
      <c r="M9" s="47">
        <f t="shared" si="3"/>
        <v>40384</v>
      </c>
      <c r="N9" s="81">
        <f t="shared" si="3"/>
        <v>40385</v>
      </c>
      <c r="O9" s="81">
        <f t="shared" si="3"/>
        <v>40386</v>
      </c>
      <c r="P9" s="81">
        <f t="shared" si="3"/>
        <v>40387</v>
      </c>
      <c r="Q9" s="81">
        <f t="shared" si="3"/>
        <v>40388</v>
      </c>
      <c r="R9" s="81">
        <f t="shared" si="3"/>
        <v>40389</v>
      </c>
      <c r="S9" s="47">
        <f t="shared" si="3"/>
        <v>40390</v>
      </c>
      <c r="T9" s="47">
        <f t="shared" si="4"/>
        <v>40391</v>
      </c>
      <c r="U9" s="81">
        <f t="shared" si="1"/>
        <v>40392</v>
      </c>
      <c r="V9" s="81">
        <f t="shared" si="1"/>
        <v>40393</v>
      </c>
      <c r="W9" s="81">
        <f t="shared" si="1"/>
        <v>40394</v>
      </c>
      <c r="X9" s="81">
        <f t="shared" si="1"/>
        <v>40395</v>
      </c>
      <c r="Y9" s="81">
        <f t="shared" si="1"/>
        <v>40396</v>
      </c>
      <c r="Z9" s="47">
        <f t="shared" si="1"/>
        <v>40397</v>
      </c>
      <c r="AA9" s="47">
        <f t="shared" si="1"/>
        <v>40398</v>
      </c>
      <c r="AB9" s="81">
        <f t="shared" si="1"/>
        <v>40399</v>
      </c>
      <c r="AC9" s="81">
        <f t="shared" si="1"/>
        <v>40400</v>
      </c>
      <c r="AD9" s="81">
        <f t="shared" si="1"/>
        <v>40401</v>
      </c>
      <c r="AE9" s="81">
        <f t="shared" si="1"/>
        <v>40402</v>
      </c>
      <c r="AF9" s="47">
        <f t="shared" si="1"/>
        <v>40403</v>
      </c>
      <c r="AG9" s="47">
        <f t="shared" si="1"/>
        <v>40404</v>
      </c>
      <c r="AH9" s="47">
        <f t="shared" si="1"/>
        <v>40405</v>
      </c>
      <c r="AJ9" s="81" t="s">
        <v>232</v>
      </c>
      <c r="AK9" s="47" t="s">
        <v>745</v>
      </c>
      <c r="AL9" s="47" t="s">
        <v>194</v>
      </c>
      <c r="AM9" s="48" t="s">
        <v>232</v>
      </c>
      <c r="AN9" s="48" t="s">
        <v>232</v>
      </c>
      <c r="AO9" s="81" t="s">
        <v>232</v>
      </c>
      <c r="AP9" s="81" t="s">
        <v>232</v>
      </c>
      <c r="AQ9" s="81" t="s">
        <v>232</v>
      </c>
      <c r="AR9" s="47" t="s">
        <v>745</v>
      </c>
      <c r="AS9" s="47" t="s">
        <v>194</v>
      </c>
      <c r="AT9" s="48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47" t="s">
        <v>194</v>
      </c>
      <c r="BA9" s="48" t="s">
        <v>232</v>
      </c>
      <c r="BB9" s="81" t="s">
        <v>232</v>
      </c>
      <c r="BC9" s="81" t="s">
        <v>232</v>
      </c>
      <c r="BD9" s="81" t="s">
        <v>232</v>
      </c>
      <c r="BE9" s="81" t="s">
        <v>232</v>
      </c>
      <c r="BF9" s="47" t="s">
        <v>194</v>
      </c>
      <c r="BG9" s="47" t="s">
        <v>194</v>
      </c>
      <c r="BH9" s="48" t="s">
        <v>232</v>
      </c>
      <c r="BI9" s="81" t="s">
        <v>232</v>
      </c>
      <c r="BJ9" s="81" t="s">
        <v>232</v>
      </c>
      <c r="BK9" s="81" t="s">
        <v>232</v>
      </c>
      <c r="BL9" s="47" t="s">
        <v>745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40406</v>
      </c>
      <c r="E10" s="47">
        <f t="shared" si="3"/>
        <v>40407</v>
      </c>
      <c r="F10" s="81">
        <f t="shared" si="3"/>
        <v>40408</v>
      </c>
      <c r="G10" s="81">
        <f t="shared" si="3"/>
        <v>40409</v>
      </c>
      <c r="H10" s="81">
        <f t="shared" si="3"/>
        <v>40410</v>
      </c>
      <c r="I10" s="81">
        <f t="shared" si="3"/>
        <v>40411</v>
      </c>
      <c r="J10" s="47">
        <f t="shared" si="3"/>
        <v>40412</v>
      </c>
      <c r="K10" s="81">
        <f t="shared" si="3"/>
        <v>40413</v>
      </c>
      <c r="L10" s="81">
        <f t="shared" si="3"/>
        <v>40414</v>
      </c>
      <c r="M10" s="81">
        <f t="shared" si="3"/>
        <v>40415</v>
      </c>
      <c r="N10" s="81">
        <f t="shared" si="3"/>
        <v>40416</v>
      </c>
      <c r="O10" s="81">
        <f t="shared" si="3"/>
        <v>40417</v>
      </c>
      <c r="P10" s="47">
        <f t="shared" si="3"/>
        <v>40418</v>
      </c>
      <c r="Q10" s="47">
        <f t="shared" si="3"/>
        <v>40419</v>
      </c>
      <c r="R10" s="81">
        <f t="shared" si="3"/>
        <v>40420</v>
      </c>
      <c r="S10" s="81">
        <f t="shared" si="3"/>
        <v>40421</v>
      </c>
      <c r="T10" s="81">
        <f t="shared" si="4"/>
        <v>40422</v>
      </c>
      <c r="U10" s="81">
        <f t="shared" si="1"/>
        <v>40423</v>
      </c>
      <c r="V10" s="81">
        <f t="shared" si="1"/>
        <v>40424</v>
      </c>
      <c r="W10" s="47">
        <f t="shared" si="1"/>
        <v>40425</v>
      </c>
      <c r="X10" s="47">
        <f t="shared" si="1"/>
        <v>40426</v>
      </c>
      <c r="Y10" s="81">
        <f t="shared" si="1"/>
        <v>40427</v>
      </c>
      <c r="Z10" s="81">
        <f t="shared" si="1"/>
        <v>40428</v>
      </c>
      <c r="AA10" s="81">
        <f t="shared" si="1"/>
        <v>40429</v>
      </c>
      <c r="AB10" s="81">
        <f t="shared" si="1"/>
        <v>40430</v>
      </c>
      <c r="AC10" s="81">
        <f t="shared" si="1"/>
        <v>40431</v>
      </c>
      <c r="AD10" s="47">
        <f t="shared" si="1"/>
        <v>40432</v>
      </c>
      <c r="AE10" s="47">
        <f t="shared" si="1"/>
        <v>40433</v>
      </c>
      <c r="AF10" s="81">
        <f t="shared" si="1"/>
        <v>40434</v>
      </c>
      <c r="AG10" s="81">
        <f t="shared" si="1"/>
        <v>40435</v>
      </c>
      <c r="AH10" s="81">
        <f t="shared" si="1"/>
        <v>40436</v>
      </c>
      <c r="AJ10" s="47" t="s">
        <v>194</v>
      </c>
      <c r="AK10" s="47" t="s">
        <v>745</v>
      </c>
      <c r="AL10" s="81" t="s">
        <v>232</v>
      </c>
      <c r="AM10" s="81" t="s">
        <v>232</v>
      </c>
      <c r="AN10" s="81" t="s">
        <v>232</v>
      </c>
      <c r="AO10" s="81" t="s">
        <v>232</v>
      </c>
      <c r="AP10" s="47" t="s">
        <v>194</v>
      </c>
      <c r="AQ10" s="48" t="s">
        <v>232</v>
      </c>
      <c r="AR10" s="81" t="s">
        <v>232</v>
      </c>
      <c r="AS10" s="81" t="s">
        <v>232</v>
      </c>
      <c r="AT10" s="81" t="s">
        <v>232</v>
      </c>
      <c r="AU10" s="81" t="s">
        <v>232</v>
      </c>
      <c r="AV10" s="47" t="s">
        <v>745</v>
      </c>
      <c r="AW10" s="47" t="s">
        <v>194</v>
      </c>
      <c r="AX10" s="48" t="s">
        <v>232</v>
      </c>
      <c r="AY10" s="81" t="s">
        <v>232</v>
      </c>
      <c r="AZ10" s="81" t="s">
        <v>232</v>
      </c>
      <c r="BA10" s="81" t="s">
        <v>232</v>
      </c>
      <c r="BB10" s="81" t="s">
        <v>232</v>
      </c>
      <c r="BC10" s="47" t="s">
        <v>745</v>
      </c>
      <c r="BD10" s="47" t="s">
        <v>194</v>
      </c>
      <c r="BE10" s="48" t="s">
        <v>232</v>
      </c>
      <c r="BF10" s="81" t="s">
        <v>232</v>
      </c>
      <c r="BG10" s="81" t="s">
        <v>232</v>
      </c>
      <c r="BH10" s="81" t="s">
        <v>232</v>
      </c>
      <c r="BI10" s="81" t="s">
        <v>232</v>
      </c>
      <c r="BJ10" s="47" t="s">
        <v>745</v>
      </c>
      <c r="BK10" s="47" t="s">
        <v>194</v>
      </c>
      <c r="BL10" s="48" t="s">
        <v>232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81">
        <f t="shared" si="7"/>
        <v>40437</v>
      </c>
      <c r="E11" s="81">
        <f t="shared" si="3"/>
        <v>40438</v>
      </c>
      <c r="F11" s="47">
        <f t="shared" si="3"/>
        <v>40439</v>
      </c>
      <c r="G11" s="47">
        <f t="shared" si="3"/>
        <v>40440</v>
      </c>
      <c r="H11" s="81">
        <f t="shared" si="3"/>
        <v>40441</v>
      </c>
      <c r="I11" s="81">
        <f t="shared" si="3"/>
        <v>40442</v>
      </c>
      <c r="J11" s="49">
        <f t="shared" si="3"/>
        <v>40443</v>
      </c>
      <c r="K11" s="81">
        <f t="shared" si="3"/>
        <v>40444</v>
      </c>
      <c r="L11" s="81">
        <f t="shared" si="3"/>
        <v>40445</v>
      </c>
      <c r="M11" s="47">
        <f t="shared" si="3"/>
        <v>40446</v>
      </c>
      <c r="N11" s="47">
        <f t="shared" si="3"/>
        <v>40447</v>
      </c>
      <c r="O11" s="81">
        <f t="shared" si="3"/>
        <v>40448</v>
      </c>
      <c r="P11" s="81">
        <f t="shared" si="3"/>
        <v>40449</v>
      </c>
      <c r="Q11" s="81">
        <f t="shared" si="3"/>
        <v>40450</v>
      </c>
      <c r="R11" s="81">
        <f t="shared" si="3"/>
        <v>40451</v>
      </c>
      <c r="S11" s="81"/>
      <c r="T11" s="49">
        <f t="shared" si="4"/>
        <v>40452</v>
      </c>
      <c r="U11" s="49">
        <f t="shared" si="1"/>
        <v>40453</v>
      </c>
      <c r="V11" s="49">
        <f t="shared" si="1"/>
        <v>40454</v>
      </c>
      <c r="W11" s="47">
        <f t="shared" si="1"/>
        <v>40455</v>
      </c>
      <c r="X11" s="47">
        <f t="shared" si="1"/>
        <v>40456</v>
      </c>
      <c r="Y11" s="206">
        <f t="shared" si="1"/>
        <v>40457</v>
      </c>
      <c r="Z11" s="206">
        <f t="shared" si="1"/>
        <v>40458</v>
      </c>
      <c r="AA11" s="206">
        <f t="shared" si="1"/>
        <v>40459</v>
      </c>
      <c r="AB11" s="206">
        <f t="shared" si="1"/>
        <v>40460</v>
      </c>
      <c r="AC11" s="215">
        <f t="shared" si="1"/>
        <v>40461</v>
      </c>
      <c r="AD11" s="81">
        <f t="shared" si="1"/>
        <v>40462</v>
      </c>
      <c r="AE11" s="81">
        <f t="shared" si="1"/>
        <v>40463</v>
      </c>
      <c r="AF11" s="81">
        <f t="shared" si="1"/>
        <v>40464</v>
      </c>
      <c r="AG11" s="81">
        <f t="shared" si="1"/>
        <v>40465</v>
      </c>
      <c r="AH11" s="81">
        <f t="shared" si="1"/>
        <v>40466</v>
      </c>
      <c r="AJ11" s="81" t="s">
        <v>232</v>
      </c>
      <c r="AK11" s="81" t="s">
        <v>232</v>
      </c>
      <c r="AL11" s="47" t="s">
        <v>745</v>
      </c>
      <c r="AM11" s="47" t="s">
        <v>194</v>
      </c>
      <c r="AN11" s="48" t="s">
        <v>232</v>
      </c>
      <c r="AO11" s="81" t="s">
        <v>232</v>
      </c>
      <c r="AP11" s="49" t="s">
        <v>193</v>
      </c>
      <c r="AQ11" s="81" t="s">
        <v>232</v>
      </c>
      <c r="AR11" s="81" t="s">
        <v>232</v>
      </c>
      <c r="AS11" s="47" t="s">
        <v>745</v>
      </c>
      <c r="AT11" s="47" t="s">
        <v>194</v>
      </c>
      <c r="AU11" s="48" t="s">
        <v>232</v>
      </c>
      <c r="AV11" s="81" t="s">
        <v>232</v>
      </c>
      <c r="AW11" s="81" t="s">
        <v>232</v>
      </c>
      <c r="AX11" s="48" t="s">
        <v>232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745</v>
      </c>
      <c r="BE11" s="48" t="s">
        <v>232</v>
      </c>
      <c r="BF11" s="206" t="s">
        <v>704</v>
      </c>
      <c r="BG11" s="206" t="s">
        <v>704</v>
      </c>
      <c r="BH11" s="206" t="s">
        <v>704</v>
      </c>
      <c r="BI11" s="47" t="s">
        <v>745</v>
      </c>
      <c r="BJ11" s="48" t="s">
        <v>232</v>
      </c>
      <c r="BK11" s="81" t="s">
        <v>232</v>
      </c>
      <c r="BL11" s="81" t="s">
        <v>232</v>
      </c>
      <c r="BM11" s="81" t="s">
        <v>232</v>
      </c>
      <c r="BN11" s="81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22</v>
      </c>
      <c r="D12" s="81">
        <f t="shared" si="7"/>
        <v>40467</v>
      </c>
      <c r="E12" s="47">
        <f t="shared" si="3"/>
        <v>40468</v>
      </c>
      <c r="F12" s="81">
        <f t="shared" si="3"/>
        <v>40469</v>
      </c>
      <c r="G12" s="81">
        <f t="shared" si="3"/>
        <v>40470</v>
      </c>
      <c r="H12" s="81">
        <f t="shared" si="3"/>
        <v>40471</v>
      </c>
      <c r="I12" s="81">
        <f t="shared" si="3"/>
        <v>40472</v>
      </c>
      <c r="J12" s="81">
        <f t="shared" si="3"/>
        <v>40473</v>
      </c>
      <c r="K12" s="47">
        <f t="shared" si="3"/>
        <v>40474</v>
      </c>
      <c r="L12" s="47">
        <f t="shared" si="3"/>
        <v>40475</v>
      </c>
      <c r="M12" s="81">
        <f t="shared" si="3"/>
        <v>40476</v>
      </c>
      <c r="N12" s="81">
        <f t="shared" si="3"/>
        <v>40477</v>
      </c>
      <c r="O12" s="81">
        <f t="shared" si="3"/>
        <v>40478</v>
      </c>
      <c r="P12" s="81">
        <f t="shared" si="3"/>
        <v>40479</v>
      </c>
      <c r="Q12" s="81">
        <f t="shared" si="3"/>
        <v>40480</v>
      </c>
      <c r="R12" s="47">
        <f t="shared" si="3"/>
        <v>40481</v>
      </c>
      <c r="S12" s="47">
        <f t="shared" si="3"/>
        <v>40482</v>
      </c>
      <c r="T12" s="81">
        <f t="shared" si="4"/>
        <v>40483</v>
      </c>
      <c r="U12" s="81">
        <f t="shared" si="1"/>
        <v>40484</v>
      </c>
      <c r="V12" s="81">
        <f t="shared" si="1"/>
        <v>40485</v>
      </c>
      <c r="W12" s="81">
        <f t="shared" si="1"/>
        <v>40486</v>
      </c>
      <c r="X12" s="81">
        <f t="shared" si="1"/>
        <v>40487</v>
      </c>
      <c r="Y12" s="47">
        <f t="shared" si="1"/>
        <v>40488</v>
      </c>
      <c r="Z12" s="47">
        <f t="shared" si="1"/>
        <v>40489</v>
      </c>
      <c r="AA12" s="81">
        <f t="shared" si="1"/>
        <v>40490</v>
      </c>
      <c r="AB12" s="81">
        <f t="shared" si="1"/>
        <v>40491</v>
      </c>
      <c r="AC12" s="81">
        <f t="shared" si="1"/>
        <v>40492</v>
      </c>
      <c r="AD12" s="81">
        <f t="shared" si="1"/>
        <v>40493</v>
      </c>
      <c r="AE12" s="81">
        <f t="shared" si="1"/>
        <v>40494</v>
      </c>
      <c r="AF12" s="47">
        <f t="shared" si="1"/>
        <v>40495</v>
      </c>
      <c r="AG12" s="47">
        <f t="shared" si="1"/>
        <v>40496</v>
      </c>
      <c r="AH12" s="81">
        <f t="shared" si="1"/>
        <v>40497</v>
      </c>
      <c r="AJ12" s="81" t="s">
        <v>232</v>
      </c>
      <c r="AK12" s="47" t="s">
        <v>194</v>
      </c>
      <c r="AL12" s="48" t="s">
        <v>232</v>
      </c>
      <c r="AM12" s="81" t="s">
        <v>232</v>
      </c>
      <c r="AN12" s="81" t="s">
        <v>232</v>
      </c>
      <c r="AO12" s="81" t="s">
        <v>232</v>
      </c>
      <c r="AP12" s="81" t="s">
        <v>232</v>
      </c>
      <c r="AQ12" s="47" t="s">
        <v>194</v>
      </c>
      <c r="AR12" s="47" t="s">
        <v>194</v>
      </c>
      <c r="AS12" s="48" t="s">
        <v>232</v>
      </c>
      <c r="AT12" s="81" t="s">
        <v>232</v>
      </c>
      <c r="AU12" s="81" t="s">
        <v>232</v>
      </c>
      <c r="AV12" s="81" t="s">
        <v>232</v>
      </c>
      <c r="AW12" s="81" t="s">
        <v>232</v>
      </c>
      <c r="AX12" s="47" t="s">
        <v>745</v>
      </c>
      <c r="AY12" s="47" t="s">
        <v>194</v>
      </c>
      <c r="AZ12" s="48" t="s">
        <v>232</v>
      </c>
      <c r="BA12" s="81" t="s">
        <v>232</v>
      </c>
      <c r="BB12" s="81" t="s">
        <v>232</v>
      </c>
      <c r="BC12" s="81" t="s">
        <v>232</v>
      </c>
      <c r="BD12" s="81" t="s">
        <v>232</v>
      </c>
      <c r="BE12" s="47" t="s">
        <v>745</v>
      </c>
      <c r="BF12" s="47" t="s">
        <v>194</v>
      </c>
      <c r="BG12" s="48" t="s">
        <v>232</v>
      </c>
      <c r="BH12" s="81" t="s">
        <v>232</v>
      </c>
      <c r="BI12" s="81" t="s">
        <v>232</v>
      </c>
      <c r="BJ12" s="81" t="s">
        <v>232</v>
      </c>
      <c r="BK12" s="81" t="s">
        <v>232</v>
      </c>
      <c r="BL12" s="47" t="s">
        <v>745</v>
      </c>
      <c r="BM12" s="47" t="s">
        <v>194</v>
      </c>
      <c r="BN12" s="48" t="s">
        <v>232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40498</v>
      </c>
      <c r="E13" s="81">
        <f t="shared" si="3"/>
        <v>40499</v>
      </c>
      <c r="F13" s="81">
        <f t="shared" si="3"/>
        <v>40500</v>
      </c>
      <c r="G13" s="81">
        <f t="shared" si="3"/>
        <v>40501</v>
      </c>
      <c r="H13" s="47">
        <f t="shared" si="3"/>
        <v>40502</v>
      </c>
      <c r="I13" s="47">
        <f t="shared" si="3"/>
        <v>40503</v>
      </c>
      <c r="J13" s="81">
        <f t="shared" si="3"/>
        <v>40504</v>
      </c>
      <c r="K13" s="81">
        <f t="shared" si="3"/>
        <v>40505</v>
      </c>
      <c r="L13" s="81">
        <f t="shared" si="3"/>
        <v>40506</v>
      </c>
      <c r="M13" s="81">
        <f t="shared" si="3"/>
        <v>40507</v>
      </c>
      <c r="N13" s="81">
        <f t="shared" si="3"/>
        <v>40508</v>
      </c>
      <c r="O13" s="47">
        <f t="shared" si="3"/>
        <v>40509</v>
      </c>
      <c r="P13" s="47">
        <f t="shared" si="3"/>
        <v>40510</v>
      </c>
      <c r="Q13" s="81">
        <f t="shared" si="3"/>
        <v>40511</v>
      </c>
      <c r="R13" s="81">
        <f t="shared" si="3"/>
        <v>40512</v>
      </c>
      <c r="S13" s="81"/>
      <c r="T13" s="81">
        <f t="shared" si="4"/>
        <v>40513</v>
      </c>
      <c r="U13" s="81">
        <f t="shared" si="1"/>
        <v>40514</v>
      </c>
      <c r="V13" s="81">
        <f t="shared" si="1"/>
        <v>40515</v>
      </c>
      <c r="W13" s="47">
        <f t="shared" si="1"/>
        <v>40516</v>
      </c>
      <c r="X13" s="47">
        <f t="shared" si="1"/>
        <v>40517</v>
      </c>
      <c r="Y13" s="81">
        <f t="shared" si="1"/>
        <v>40518</v>
      </c>
      <c r="Z13" s="81">
        <f t="shared" si="1"/>
        <v>40519</v>
      </c>
      <c r="AA13" s="81">
        <f t="shared" si="1"/>
        <v>40520</v>
      </c>
      <c r="AB13" s="81">
        <f t="shared" si="1"/>
        <v>40521</v>
      </c>
      <c r="AC13" s="81">
        <f t="shared" si="1"/>
        <v>40522</v>
      </c>
      <c r="AD13" s="47">
        <f t="shared" si="1"/>
        <v>40523</v>
      </c>
      <c r="AE13" s="47">
        <f t="shared" si="1"/>
        <v>40524</v>
      </c>
      <c r="AF13" s="81">
        <f t="shared" si="1"/>
        <v>40525</v>
      </c>
      <c r="AG13" s="81">
        <f t="shared" si="1"/>
        <v>40526</v>
      </c>
      <c r="AH13" s="81">
        <f t="shared" si="1"/>
        <v>40527</v>
      </c>
      <c r="AI13" s="27"/>
      <c r="AJ13" s="81" t="s">
        <v>232</v>
      </c>
      <c r="AK13" s="81" t="s">
        <v>232</v>
      </c>
      <c r="AL13" s="81" t="s">
        <v>232</v>
      </c>
      <c r="AM13" s="81" t="s">
        <v>232</v>
      </c>
      <c r="AN13" s="47" t="s">
        <v>745</v>
      </c>
      <c r="AO13" s="47" t="s">
        <v>194</v>
      </c>
      <c r="AP13" s="48" t="s">
        <v>232</v>
      </c>
      <c r="AQ13" s="81" t="s">
        <v>232</v>
      </c>
      <c r="AR13" s="81" t="s">
        <v>232</v>
      </c>
      <c r="AS13" s="81" t="s">
        <v>232</v>
      </c>
      <c r="AT13" s="81" t="s">
        <v>232</v>
      </c>
      <c r="AU13" s="47" t="s">
        <v>745</v>
      </c>
      <c r="AV13" s="47" t="s">
        <v>194</v>
      </c>
      <c r="AW13" s="48" t="s">
        <v>232</v>
      </c>
      <c r="AX13" s="81" t="s">
        <v>232</v>
      </c>
      <c r="AY13" s="81"/>
      <c r="AZ13" s="81" t="s">
        <v>232</v>
      </c>
      <c r="BA13" s="81" t="s">
        <v>232</v>
      </c>
      <c r="BB13" s="81" t="s">
        <v>232</v>
      </c>
      <c r="BC13" s="47" t="s">
        <v>745</v>
      </c>
      <c r="BD13" s="47" t="s">
        <v>194</v>
      </c>
      <c r="BE13" s="48" t="s">
        <v>232</v>
      </c>
      <c r="BF13" s="81" t="s">
        <v>232</v>
      </c>
      <c r="BG13" s="81" t="s">
        <v>232</v>
      </c>
      <c r="BH13" s="81" t="s">
        <v>232</v>
      </c>
      <c r="BI13" s="81" t="s">
        <v>232</v>
      </c>
      <c r="BJ13" s="47" t="s">
        <v>745</v>
      </c>
      <c r="BK13" s="47" t="s">
        <v>194</v>
      </c>
      <c r="BL13" s="48" t="s">
        <v>232</v>
      </c>
      <c r="BM13" s="81" t="s">
        <v>232</v>
      </c>
      <c r="BN13" s="81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3" tint="0.39997558519241921"/>
  </sheetPr>
  <dimension ref="A1:AH74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705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 thickBot="1">
      <c r="A3" s="114"/>
      <c r="B3" s="1184" t="s">
        <v>400</v>
      </c>
      <c r="C3" s="1184"/>
      <c r="D3" s="1184"/>
      <c r="E3" s="115"/>
      <c r="F3" s="1431"/>
      <c r="G3" s="1431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1"/>
      <c r="D4" s="1179" t="s">
        <v>405</v>
      </c>
      <c r="E4" s="1181"/>
      <c r="F4" s="1179" t="s">
        <v>406</v>
      </c>
      <c r="G4" s="1181"/>
      <c r="H4" s="1179" t="s">
        <v>407</v>
      </c>
      <c r="I4" s="1181"/>
      <c r="J4" s="1179" t="s">
        <v>408</v>
      </c>
      <c r="K4" s="1181"/>
      <c r="L4" s="1179" t="s">
        <v>409</v>
      </c>
      <c r="M4" s="1181"/>
      <c r="N4" s="1179" t="s">
        <v>410</v>
      </c>
      <c r="O4" s="1180"/>
      <c r="P4" s="122"/>
      <c r="Q4" s="123" t="s">
        <v>403</v>
      </c>
      <c r="R4" s="1179" t="s">
        <v>404</v>
      </c>
      <c r="S4" s="1181"/>
      <c r="T4" s="1179" t="s">
        <v>405</v>
      </c>
      <c r="U4" s="1181"/>
      <c r="V4" s="1179" t="s">
        <v>406</v>
      </c>
      <c r="W4" s="1181"/>
      <c r="X4" s="1179" t="s">
        <v>407</v>
      </c>
      <c r="Y4" s="1181"/>
      <c r="Z4" s="1179" t="s">
        <v>408</v>
      </c>
      <c r="AA4" s="1181"/>
      <c r="AB4" s="1179" t="s">
        <v>409</v>
      </c>
      <c r="AC4" s="1181"/>
      <c r="AD4" s="1179" t="s">
        <v>410</v>
      </c>
      <c r="AE4" s="1180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196"/>
      <c r="C6" s="1197"/>
      <c r="D6" s="1196"/>
      <c r="E6" s="1197"/>
      <c r="F6" s="1196"/>
      <c r="G6" s="1197"/>
      <c r="H6" s="1196"/>
      <c r="I6" s="1197"/>
      <c r="J6" s="1196"/>
      <c r="K6" s="1197"/>
      <c r="L6" s="1432">
        <v>1</v>
      </c>
      <c r="M6" s="1433"/>
      <c r="N6" s="1198">
        <v>2</v>
      </c>
      <c r="O6" s="1213"/>
      <c r="P6" s="129"/>
      <c r="Q6" s="130"/>
      <c r="R6" s="1196"/>
      <c r="S6" s="1197"/>
      <c r="T6" s="1196"/>
      <c r="U6" s="1197"/>
      <c r="V6" s="1196"/>
      <c r="W6" s="1197"/>
      <c r="X6" s="1196"/>
      <c r="Y6" s="1197"/>
      <c r="Z6" s="1196">
        <v>1</v>
      </c>
      <c r="AA6" s="1197"/>
      <c r="AB6" s="1196">
        <v>2</v>
      </c>
      <c r="AC6" s="1197"/>
      <c r="AD6" s="1198">
        <v>3</v>
      </c>
      <c r="AE6" s="1213"/>
      <c r="AG6" s="124"/>
    </row>
    <row r="7" spans="1:33" s="125" customFormat="1" ht="14.25" customHeight="1">
      <c r="A7" s="131"/>
      <c r="B7" s="1194">
        <v>3</v>
      </c>
      <c r="C7" s="1195"/>
      <c r="D7" s="1194">
        <v>4</v>
      </c>
      <c r="E7" s="1195"/>
      <c r="F7" s="1191">
        <v>5</v>
      </c>
      <c r="G7" s="1192"/>
      <c r="H7" s="1191">
        <v>6</v>
      </c>
      <c r="I7" s="1192"/>
      <c r="J7" s="1191">
        <v>7</v>
      </c>
      <c r="K7" s="1192"/>
      <c r="L7" s="1191">
        <v>8</v>
      </c>
      <c r="M7" s="1192"/>
      <c r="N7" s="1191">
        <v>9</v>
      </c>
      <c r="O7" s="1193"/>
      <c r="P7" s="129"/>
      <c r="Q7" s="132"/>
      <c r="R7" s="1194">
        <v>4</v>
      </c>
      <c r="S7" s="1195"/>
      <c r="T7" s="1191">
        <v>5</v>
      </c>
      <c r="U7" s="1192"/>
      <c r="V7" s="1191">
        <v>6</v>
      </c>
      <c r="W7" s="1192"/>
      <c r="X7" s="1191">
        <v>7</v>
      </c>
      <c r="Y7" s="1192"/>
      <c r="Z7" s="1191">
        <v>8</v>
      </c>
      <c r="AA7" s="1192"/>
      <c r="AB7" s="1191">
        <v>9</v>
      </c>
      <c r="AC7" s="1192"/>
      <c r="AD7" s="1194">
        <v>10</v>
      </c>
      <c r="AE7" s="1206"/>
      <c r="AG7" s="124"/>
    </row>
    <row r="8" spans="1:33" s="125" customFormat="1" ht="14.25" customHeight="1">
      <c r="A8" s="131">
        <v>1</v>
      </c>
      <c r="B8" s="1194">
        <v>10</v>
      </c>
      <c r="C8" s="1195"/>
      <c r="D8" s="1191">
        <v>11</v>
      </c>
      <c r="E8" s="1192"/>
      <c r="F8" s="1191">
        <v>12</v>
      </c>
      <c r="G8" s="1192"/>
      <c r="H8" s="1191">
        <v>13</v>
      </c>
      <c r="I8" s="1192"/>
      <c r="J8" s="1191">
        <v>14</v>
      </c>
      <c r="K8" s="1192"/>
      <c r="L8" s="1191">
        <v>15</v>
      </c>
      <c r="M8" s="1192"/>
      <c r="N8" s="1194">
        <v>16</v>
      </c>
      <c r="O8" s="1206"/>
      <c r="P8" s="129"/>
      <c r="Q8" s="133">
        <v>7</v>
      </c>
      <c r="R8" s="1194">
        <v>11</v>
      </c>
      <c r="S8" s="1195"/>
      <c r="T8" s="1191">
        <v>12</v>
      </c>
      <c r="U8" s="1192"/>
      <c r="V8" s="1191">
        <v>13</v>
      </c>
      <c r="W8" s="1192"/>
      <c r="X8" s="1191">
        <v>14</v>
      </c>
      <c r="Y8" s="1192"/>
      <c r="Z8" s="1191">
        <v>15</v>
      </c>
      <c r="AA8" s="1192"/>
      <c r="AB8" s="1191">
        <v>16</v>
      </c>
      <c r="AC8" s="1192"/>
      <c r="AD8" s="1194">
        <v>17</v>
      </c>
      <c r="AE8" s="1206"/>
      <c r="AG8" s="124"/>
    </row>
    <row r="9" spans="1:33" s="125" customFormat="1" ht="14.25" customHeight="1">
      <c r="A9" s="131" t="s">
        <v>417</v>
      </c>
      <c r="B9" s="1194">
        <v>17</v>
      </c>
      <c r="C9" s="1195"/>
      <c r="D9" s="1191">
        <v>18</v>
      </c>
      <c r="E9" s="1192"/>
      <c r="F9" s="1191">
        <v>19</v>
      </c>
      <c r="G9" s="1192"/>
      <c r="H9" s="1191">
        <v>20</v>
      </c>
      <c r="I9" s="1192"/>
      <c r="J9" s="1191">
        <v>21</v>
      </c>
      <c r="K9" s="1192"/>
      <c r="L9" s="1191">
        <v>22</v>
      </c>
      <c r="M9" s="1192"/>
      <c r="N9" s="1194">
        <v>23</v>
      </c>
      <c r="O9" s="1206"/>
      <c r="P9" s="129"/>
      <c r="Q9" s="132" t="s">
        <v>706</v>
      </c>
      <c r="R9" s="1194">
        <v>18</v>
      </c>
      <c r="S9" s="1195"/>
      <c r="T9" s="1200">
        <v>19</v>
      </c>
      <c r="U9" s="1201"/>
      <c r="V9" s="1191">
        <v>20</v>
      </c>
      <c r="W9" s="1192"/>
      <c r="X9" s="1191">
        <v>21</v>
      </c>
      <c r="Y9" s="1192"/>
      <c r="Z9" s="1191">
        <v>22</v>
      </c>
      <c r="AA9" s="1192"/>
      <c r="AB9" s="1191">
        <v>23</v>
      </c>
      <c r="AC9" s="1192"/>
      <c r="AD9" s="1194">
        <v>24</v>
      </c>
      <c r="AE9" s="1206"/>
      <c r="AG9" s="124"/>
    </row>
    <row r="10" spans="1:33" s="125" customFormat="1" ht="14.25" customHeight="1">
      <c r="A10" s="131"/>
      <c r="B10" s="1194">
        <v>24</v>
      </c>
      <c r="C10" s="1195"/>
      <c r="D10" s="1191">
        <v>25</v>
      </c>
      <c r="E10" s="1192"/>
      <c r="F10" s="1191">
        <v>26</v>
      </c>
      <c r="G10" s="1192"/>
      <c r="H10" s="1191">
        <v>27</v>
      </c>
      <c r="I10" s="1192"/>
      <c r="J10" s="1191">
        <v>28</v>
      </c>
      <c r="K10" s="1192"/>
      <c r="L10" s="1191">
        <v>29</v>
      </c>
      <c r="M10" s="1192"/>
      <c r="N10" s="1194">
        <v>30</v>
      </c>
      <c r="O10" s="1206"/>
      <c r="P10" s="129"/>
      <c r="Q10" s="132"/>
      <c r="R10" s="1194">
        <v>25</v>
      </c>
      <c r="S10" s="1195"/>
      <c r="T10" s="1191">
        <v>26</v>
      </c>
      <c r="U10" s="1192"/>
      <c r="V10" s="1191">
        <v>27</v>
      </c>
      <c r="W10" s="1192"/>
      <c r="X10" s="1191">
        <v>28</v>
      </c>
      <c r="Y10" s="1192"/>
      <c r="Z10" s="1191">
        <v>29</v>
      </c>
      <c r="AA10" s="1192"/>
      <c r="AB10" s="1191">
        <v>30</v>
      </c>
      <c r="AC10" s="1192"/>
      <c r="AD10" s="1194">
        <v>31</v>
      </c>
      <c r="AE10" s="1206"/>
      <c r="AG10" s="124"/>
    </row>
    <row r="11" spans="1:33" s="125" customFormat="1" ht="14.25" customHeight="1" thickBot="1">
      <c r="A11" s="131"/>
      <c r="B11" s="1222">
        <v>31</v>
      </c>
      <c r="C11" s="1223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1"/>
      <c r="P11" s="129"/>
      <c r="Q11" s="134"/>
      <c r="R11" s="1191"/>
      <c r="S11" s="1192"/>
      <c r="T11" s="1191"/>
      <c r="U11" s="1192"/>
      <c r="V11" s="1191"/>
      <c r="W11" s="1192"/>
      <c r="X11" s="1191"/>
      <c r="Y11" s="1192"/>
      <c r="Z11" s="1191"/>
      <c r="AA11" s="1192"/>
      <c r="AB11" s="1191"/>
      <c r="AC11" s="1192"/>
      <c r="AD11" s="1209"/>
      <c r="AE11" s="1211"/>
      <c r="AG11" s="124"/>
    </row>
    <row r="12" spans="1:33" s="125" customFormat="1" ht="14.25" customHeight="1">
      <c r="A12" s="135"/>
      <c r="B12" s="1196"/>
      <c r="C12" s="1197"/>
      <c r="D12" s="1196">
        <v>1</v>
      </c>
      <c r="E12" s="1197"/>
      <c r="F12" s="1196">
        <v>2</v>
      </c>
      <c r="G12" s="1197"/>
      <c r="H12" s="1196">
        <v>3</v>
      </c>
      <c r="I12" s="1197"/>
      <c r="J12" s="1196">
        <v>4</v>
      </c>
      <c r="K12" s="1197"/>
      <c r="L12" s="1196">
        <v>5</v>
      </c>
      <c r="M12" s="1197"/>
      <c r="N12" s="1204">
        <v>6</v>
      </c>
      <c r="O12" s="1205"/>
      <c r="P12" s="129"/>
      <c r="Q12" s="136"/>
      <c r="R12" s="1198">
        <v>1</v>
      </c>
      <c r="S12" s="1199"/>
      <c r="T12" s="1196">
        <v>2</v>
      </c>
      <c r="U12" s="1197"/>
      <c r="V12" s="1196">
        <v>3</v>
      </c>
      <c r="W12" s="1197"/>
      <c r="X12" s="1196">
        <v>4</v>
      </c>
      <c r="Y12" s="1197"/>
      <c r="Z12" s="1196">
        <v>5</v>
      </c>
      <c r="AA12" s="1197"/>
      <c r="AB12" s="1196">
        <v>6</v>
      </c>
      <c r="AC12" s="1197"/>
      <c r="AD12" s="1194">
        <v>7</v>
      </c>
      <c r="AE12" s="1206"/>
      <c r="AG12" s="124"/>
    </row>
    <row r="13" spans="1:33" s="125" customFormat="1" ht="14.25" customHeight="1">
      <c r="A13" s="131"/>
      <c r="B13" s="1194">
        <v>7</v>
      </c>
      <c r="C13" s="1195"/>
      <c r="D13" s="1191">
        <v>8</v>
      </c>
      <c r="E13" s="1192"/>
      <c r="F13" s="1191">
        <v>9</v>
      </c>
      <c r="G13" s="1192"/>
      <c r="H13" s="1191">
        <v>10</v>
      </c>
      <c r="I13" s="1192"/>
      <c r="J13" s="1191">
        <v>11</v>
      </c>
      <c r="K13" s="1192"/>
      <c r="L13" s="1194">
        <v>12</v>
      </c>
      <c r="M13" s="1195"/>
      <c r="N13" s="1434">
        <v>13</v>
      </c>
      <c r="O13" s="1435"/>
      <c r="P13" s="129"/>
      <c r="Q13" s="137"/>
      <c r="R13" s="1194">
        <v>8</v>
      </c>
      <c r="S13" s="1195"/>
      <c r="T13" s="1191">
        <v>9</v>
      </c>
      <c r="U13" s="1192"/>
      <c r="V13" s="1191">
        <v>10</v>
      </c>
      <c r="W13" s="1192"/>
      <c r="X13" s="1191">
        <v>11</v>
      </c>
      <c r="Y13" s="1192"/>
      <c r="Z13" s="1191">
        <v>12</v>
      </c>
      <c r="AA13" s="1192"/>
      <c r="AB13" s="1194">
        <v>13</v>
      </c>
      <c r="AC13" s="1195"/>
      <c r="AD13" s="1194">
        <v>14</v>
      </c>
      <c r="AE13" s="1206"/>
      <c r="AG13" s="124"/>
    </row>
    <row r="14" spans="1:33" s="125" customFormat="1" ht="14.25" customHeight="1">
      <c r="A14" s="138">
        <v>2</v>
      </c>
      <c r="B14" s="1434">
        <v>14</v>
      </c>
      <c r="C14" s="1435"/>
      <c r="D14" s="1434">
        <v>15</v>
      </c>
      <c r="E14" s="1435"/>
      <c r="F14" s="1194">
        <v>16</v>
      </c>
      <c r="G14" s="1195"/>
      <c r="H14" s="1194">
        <v>17</v>
      </c>
      <c r="I14" s="1195"/>
      <c r="J14" s="1194">
        <v>18</v>
      </c>
      <c r="K14" s="1195"/>
      <c r="L14" s="1191">
        <v>19</v>
      </c>
      <c r="M14" s="1192"/>
      <c r="N14" s="1191">
        <v>20</v>
      </c>
      <c r="O14" s="1192"/>
      <c r="P14" s="129"/>
      <c r="Q14" s="139">
        <v>8</v>
      </c>
      <c r="R14" s="1194">
        <v>15</v>
      </c>
      <c r="S14" s="1195"/>
      <c r="T14" s="1194">
        <v>16</v>
      </c>
      <c r="U14" s="1195"/>
      <c r="V14" s="1194">
        <v>17</v>
      </c>
      <c r="W14" s="1195"/>
      <c r="X14" s="1191">
        <v>18</v>
      </c>
      <c r="Y14" s="1192"/>
      <c r="Z14" s="1191">
        <v>19</v>
      </c>
      <c r="AA14" s="1192"/>
      <c r="AB14" s="1200">
        <v>20</v>
      </c>
      <c r="AC14" s="1201"/>
      <c r="AD14" s="1191">
        <v>21</v>
      </c>
      <c r="AE14" s="1193"/>
      <c r="AG14" s="124"/>
    </row>
    <row r="15" spans="1:33" s="125" customFormat="1" ht="14.25" customHeight="1">
      <c r="A15" s="138" t="s">
        <v>706</v>
      </c>
      <c r="B15" s="1194">
        <v>21</v>
      </c>
      <c r="C15" s="1195"/>
      <c r="D15" s="1191">
        <v>22</v>
      </c>
      <c r="E15" s="1192"/>
      <c r="F15" s="1191">
        <v>23</v>
      </c>
      <c r="G15" s="1192"/>
      <c r="H15" s="1191">
        <v>24</v>
      </c>
      <c r="I15" s="1192"/>
      <c r="J15" s="1191">
        <v>25</v>
      </c>
      <c r="K15" s="1192"/>
      <c r="L15" s="1191">
        <v>26</v>
      </c>
      <c r="M15" s="1192"/>
      <c r="N15" s="1191">
        <v>27</v>
      </c>
      <c r="O15" s="1193"/>
      <c r="P15" s="129"/>
      <c r="Q15" s="137" t="s">
        <v>706</v>
      </c>
      <c r="R15" s="1194">
        <v>22</v>
      </c>
      <c r="S15" s="1195"/>
      <c r="T15" s="1191">
        <v>23</v>
      </c>
      <c r="U15" s="1192"/>
      <c r="V15" s="1191">
        <v>24</v>
      </c>
      <c r="W15" s="1192"/>
      <c r="X15" s="1191">
        <v>25</v>
      </c>
      <c r="Y15" s="1192"/>
      <c r="Z15" s="1191">
        <v>26</v>
      </c>
      <c r="AA15" s="1192"/>
      <c r="AB15" s="1191">
        <v>27</v>
      </c>
      <c r="AC15" s="1192"/>
      <c r="AD15" s="1194">
        <v>28</v>
      </c>
      <c r="AE15" s="1206"/>
      <c r="AG15" s="124"/>
    </row>
    <row r="16" spans="1:33" s="125" customFormat="1" ht="14.25" customHeight="1">
      <c r="A16" s="138"/>
      <c r="B16" s="1194">
        <v>28</v>
      </c>
      <c r="C16" s="1195"/>
      <c r="D16" s="1191"/>
      <c r="E16" s="1192"/>
      <c r="F16" s="1191"/>
      <c r="G16" s="1192"/>
      <c r="H16" s="1191"/>
      <c r="I16" s="1192"/>
      <c r="J16" s="1191"/>
      <c r="K16" s="1192"/>
      <c r="L16" s="1191"/>
      <c r="M16" s="1192"/>
      <c r="N16" s="1191"/>
      <c r="O16" s="1193"/>
      <c r="P16" s="129"/>
      <c r="Q16" s="137"/>
      <c r="R16" s="1194">
        <v>29</v>
      </c>
      <c r="S16" s="1195"/>
      <c r="T16" s="1191">
        <v>30</v>
      </c>
      <c r="U16" s="1192"/>
      <c r="V16" s="1191">
        <v>31</v>
      </c>
      <c r="W16" s="1192"/>
      <c r="X16" s="1191"/>
      <c r="Y16" s="1192"/>
      <c r="Z16" s="1191"/>
      <c r="AA16" s="1192"/>
      <c r="AB16" s="1191"/>
      <c r="AC16" s="1192"/>
      <c r="AD16" s="1200"/>
      <c r="AE16" s="1212"/>
      <c r="AG16" s="124"/>
    </row>
    <row r="17" spans="1:33" s="125" customFormat="1" ht="14.25" customHeight="1" thickBot="1">
      <c r="A17" s="138"/>
      <c r="B17" s="1191"/>
      <c r="C17" s="1192"/>
      <c r="D17" s="1191"/>
      <c r="E17" s="1192"/>
      <c r="F17" s="1191"/>
      <c r="G17" s="1192"/>
      <c r="H17" s="1191"/>
      <c r="I17" s="1192"/>
      <c r="J17" s="1191"/>
      <c r="K17" s="1192"/>
      <c r="L17" s="1191"/>
      <c r="M17" s="1192"/>
      <c r="N17" s="1209"/>
      <c r="O17" s="1211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1"/>
      <c r="AG17" s="124"/>
    </row>
    <row r="18" spans="1:33" s="125" customFormat="1" ht="14.25" customHeight="1">
      <c r="A18" s="135"/>
      <c r="B18" s="1204"/>
      <c r="C18" s="1205"/>
      <c r="D18" s="1196">
        <v>1</v>
      </c>
      <c r="E18" s="1197"/>
      <c r="F18" s="1196">
        <v>2</v>
      </c>
      <c r="G18" s="1197"/>
      <c r="H18" s="1196">
        <v>3</v>
      </c>
      <c r="I18" s="1197"/>
      <c r="J18" s="1196">
        <v>4</v>
      </c>
      <c r="K18" s="1197"/>
      <c r="L18" s="1196">
        <v>5</v>
      </c>
      <c r="M18" s="1197"/>
      <c r="N18" s="1198">
        <v>6</v>
      </c>
      <c r="O18" s="1213"/>
      <c r="P18" s="129"/>
      <c r="Q18" s="132"/>
      <c r="R18" s="1196"/>
      <c r="S18" s="1197"/>
      <c r="T18" s="1196"/>
      <c r="U18" s="1197"/>
      <c r="V18" s="1196"/>
      <c r="W18" s="1197"/>
      <c r="X18" s="1196">
        <v>1</v>
      </c>
      <c r="Y18" s="1197"/>
      <c r="Z18" s="1196">
        <v>2</v>
      </c>
      <c r="AA18" s="1197"/>
      <c r="AB18" s="1196">
        <v>3</v>
      </c>
      <c r="AC18" s="1197"/>
      <c r="AD18" s="1198">
        <v>4</v>
      </c>
      <c r="AE18" s="1213"/>
      <c r="AG18" s="124"/>
    </row>
    <row r="19" spans="1:33" s="125" customFormat="1" ht="14.25" customHeight="1">
      <c r="A19" s="138"/>
      <c r="B19" s="1194">
        <v>7</v>
      </c>
      <c r="C19" s="1195"/>
      <c r="D19" s="1194">
        <v>8</v>
      </c>
      <c r="E19" s="1195"/>
      <c r="F19" s="1191">
        <v>9</v>
      </c>
      <c r="G19" s="1192"/>
      <c r="H19" s="1191">
        <v>10</v>
      </c>
      <c r="I19" s="1192"/>
      <c r="J19" s="1191">
        <v>11</v>
      </c>
      <c r="K19" s="1192"/>
      <c r="L19" s="1191">
        <v>12</v>
      </c>
      <c r="M19" s="1192"/>
      <c r="N19" s="1436">
        <v>13</v>
      </c>
      <c r="O19" s="1437"/>
      <c r="P19" s="129"/>
      <c r="Q19" s="132"/>
      <c r="R19" s="1194">
        <v>5</v>
      </c>
      <c r="S19" s="1195"/>
      <c r="T19" s="1191">
        <v>6</v>
      </c>
      <c r="U19" s="1192"/>
      <c r="V19" s="1191">
        <v>7</v>
      </c>
      <c r="W19" s="1192"/>
      <c r="X19" s="1191">
        <v>8</v>
      </c>
      <c r="Y19" s="1192"/>
      <c r="Z19" s="1191">
        <v>9</v>
      </c>
      <c r="AA19" s="1192"/>
      <c r="AB19" s="1191">
        <v>10</v>
      </c>
      <c r="AC19" s="1192"/>
      <c r="AD19" s="1194">
        <v>11</v>
      </c>
      <c r="AE19" s="1206"/>
      <c r="AG19" s="124"/>
    </row>
    <row r="20" spans="1:33" s="125" customFormat="1" ht="14.25" customHeight="1">
      <c r="A20" s="138">
        <v>3</v>
      </c>
      <c r="B20" s="1194">
        <v>14</v>
      </c>
      <c r="C20" s="1195"/>
      <c r="D20" s="1191">
        <v>15</v>
      </c>
      <c r="E20" s="1192"/>
      <c r="F20" s="1191">
        <v>16</v>
      </c>
      <c r="G20" s="1192"/>
      <c r="H20" s="1191">
        <v>17</v>
      </c>
      <c r="I20" s="1192"/>
      <c r="J20" s="1191">
        <v>18</v>
      </c>
      <c r="K20" s="1192"/>
      <c r="L20" s="1200">
        <v>19</v>
      </c>
      <c r="M20" s="1201"/>
      <c r="N20" s="1194">
        <v>20</v>
      </c>
      <c r="O20" s="1195"/>
      <c r="P20" s="129"/>
      <c r="Q20" s="133">
        <v>9</v>
      </c>
      <c r="R20" s="1194">
        <v>12</v>
      </c>
      <c r="S20" s="1195"/>
      <c r="T20" s="1191">
        <v>13</v>
      </c>
      <c r="U20" s="1192"/>
      <c r="V20" s="1191">
        <v>14</v>
      </c>
      <c r="W20" s="1192"/>
      <c r="X20" s="1191">
        <v>15</v>
      </c>
      <c r="Y20" s="1192"/>
      <c r="Z20" s="1191">
        <v>16</v>
      </c>
      <c r="AA20" s="1192"/>
      <c r="AB20" s="1191">
        <v>17</v>
      </c>
      <c r="AC20" s="1192"/>
      <c r="AD20" s="1194">
        <v>18</v>
      </c>
      <c r="AE20" s="1206"/>
      <c r="AG20" s="124"/>
    </row>
    <row r="21" spans="1:33" s="125" customFormat="1" ht="14.25" customHeight="1">
      <c r="A21" s="138" t="s">
        <v>706</v>
      </c>
      <c r="B21" s="1194">
        <v>21</v>
      </c>
      <c r="C21" s="1195"/>
      <c r="D21" s="1191">
        <v>22</v>
      </c>
      <c r="E21" s="1192"/>
      <c r="F21" s="1191">
        <v>23</v>
      </c>
      <c r="G21" s="1192"/>
      <c r="H21" s="1191">
        <v>24</v>
      </c>
      <c r="I21" s="1192"/>
      <c r="J21" s="1191">
        <v>25</v>
      </c>
      <c r="K21" s="1192"/>
      <c r="L21" s="1191">
        <v>26</v>
      </c>
      <c r="M21" s="1192"/>
      <c r="N21" s="1194">
        <v>27</v>
      </c>
      <c r="O21" s="1206"/>
      <c r="P21" s="129"/>
      <c r="Q21" s="142" t="s">
        <v>706</v>
      </c>
      <c r="R21" s="1194">
        <v>19</v>
      </c>
      <c r="S21" s="1195"/>
      <c r="T21" s="1191">
        <v>20</v>
      </c>
      <c r="U21" s="1192"/>
      <c r="V21" s="1191">
        <v>21</v>
      </c>
      <c r="W21" s="1192"/>
      <c r="X21" s="1434">
        <v>22</v>
      </c>
      <c r="Y21" s="1435"/>
      <c r="Z21" s="1191">
        <v>23</v>
      </c>
      <c r="AA21" s="1192"/>
      <c r="AB21" s="1191">
        <v>24</v>
      </c>
      <c r="AC21" s="1192"/>
      <c r="AD21" s="1194">
        <v>25</v>
      </c>
      <c r="AE21" s="1206"/>
      <c r="AG21" s="124"/>
    </row>
    <row r="22" spans="1:33" s="125" customFormat="1" ht="14.25" customHeight="1">
      <c r="A22" s="138"/>
      <c r="B22" s="1194">
        <v>28</v>
      </c>
      <c r="C22" s="1195"/>
      <c r="D22" s="1191">
        <v>29</v>
      </c>
      <c r="E22" s="1192"/>
      <c r="F22" s="1191">
        <v>30</v>
      </c>
      <c r="G22" s="1192"/>
      <c r="H22" s="1191">
        <v>31</v>
      </c>
      <c r="I22" s="1192"/>
      <c r="J22" s="1191"/>
      <c r="K22" s="1192"/>
      <c r="L22" s="1191"/>
      <c r="M22" s="1192"/>
      <c r="N22" s="1191"/>
      <c r="O22" s="1193"/>
      <c r="P22" s="129"/>
      <c r="Q22" s="132"/>
      <c r="R22" s="1194">
        <v>26</v>
      </c>
      <c r="S22" s="1195"/>
      <c r="T22" s="1191">
        <v>27</v>
      </c>
      <c r="U22" s="1192"/>
      <c r="V22" s="1191">
        <v>28</v>
      </c>
      <c r="W22" s="1192"/>
      <c r="X22" s="1200">
        <v>29</v>
      </c>
      <c r="Y22" s="1201"/>
      <c r="Z22" s="1191">
        <v>30</v>
      </c>
      <c r="AA22" s="1192"/>
      <c r="AB22" s="1191"/>
      <c r="AC22" s="1192"/>
      <c r="AD22" s="1200"/>
      <c r="AE22" s="1212"/>
      <c r="AG22" s="124"/>
    </row>
    <row r="23" spans="1:33" s="125" customFormat="1" ht="14.25" customHeight="1" thickBot="1">
      <c r="A23" s="143"/>
      <c r="B23" s="1191"/>
      <c r="C23" s="1192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1"/>
      <c r="P23" s="140"/>
      <c r="Q23" s="134"/>
      <c r="R23" s="1209"/>
      <c r="S23" s="1210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1"/>
      <c r="AG23" s="124"/>
    </row>
    <row r="24" spans="1:33" s="125" customFormat="1" ht="14.25" customHeight="1">
      <c r="A24" s="135"/>
      <c r="B24" s="1196"/>
      <c r="C24" s="1197"/>
      <c r="D24" s="1196"/>
      <c r="E24" s="1197"/>
      <c r="F24" s="1196"/>
      <c r="G24" s="1197"/>
      <c r="H24" s="1196"/>
      <c r="I24" s="1197"/>
      <c r="J24" s="1196">
        <v>1</v>
      </c>
      <c r="K24" s="1197"/>
      <c r="L24" s="1196">
        <v>2</v>
      </c>
      <c r="M24" s="1197"/>
      <c r="N24" s="1438">
        <v>3</v>
      </c>
      <c r="O24" s="1439"/>
      <c r="P24" s="129"/>
      <c r="Q24" s="130"/>
      <c r="R24" s="1196"/>
      <c r="S24" s="1197"/>
      <c r="T24" s="1196"/>
      <c r="U24" s="1197"/>
      <c r="V24" s="1196"/>
      <c r="W24" s="1197"/>
      <c r="X24" s="1200"/>
      <c r="Y24" s="1201"/>
      <c r="Z24" s="1200"/>
      <c r="AA24" s="1201"/>
      <c r="AB24" s="1434">
        <v>1</v>
      </c>
      <c r="AC24" s="1435"/>
      <c r="AD24" s="1432">
        <v>2</v>
      </c>
      <c r="AE24" s="1440"/>
      <c r="AG24" s="124"/>
    </row>
    <row r="25" spans="1:33" s="125" customFormat="1" ht="14.25" customHeight="1">
      <c r="A25" s="138"/>
      <c r="B25" s="1194">
        <v>4</v>
      </c>
      <c r="C25" s="1195"/>
      <c r="D25" s="1434">
        <v>5</v>
      </c>
      <c r="E25" s="1435"/>
      <c r="F25" s="1191">
        <v>6</v>
      </c>
      <c r="G25" s="1192"/>
      <c r="H25" s="1191">
        <v>7</v>
      </c>
      <c r="I25" s="1192"/>
      <c r="J25" s="1191">
        <v>8</v>
      </c>
      <c r="K25" s="1192"/>
      <c r="L25" s="1191">
        <v>9</v>
      </c>
      <c r="M25" s="1192"/>
      <c r="N25" s="1194">
        <v>10</v>
      </c>
      <c r="O25" s="1206"/>
      <c r="P25" s="129"/>
      <c r="Q25" s="132"/>
      <c r="R25" s="1434">
        <v>3</v>
      </c>
      <c r="S25" s="1435"/>
      <c r="T25" s="1194">
        <v>4</v>
      </c>
      <c r="U25" s="1195"/>
      <c r="V25" s="1194">
        <v>5</v>
      </c>
      <c r="W25" s="1195"/>
      <c r="X25" s="1191">
        <v>6</v>
      </c>
      <c r="Y25" s="1192"/>
      <c r="Z25" s="1191">
        <v>7</v>
      </c>
      <c r="AA25" s="1192"/>
      <c r="AB25" s="1191">
        <v>8</v>
      </c>
      <c r="AC25" s="1192"/>
      <c r="AD25" s="1200">
        <v>9</v>
      </c>
      <c r="AE25" s="1212"/>
      <c r="AG25" s="124"/>
    </row>
    <row r="26" spans="1:33" s="125" customFormat="1" ht="14.25" customHeight="1">
      <c r="A26" s="138">
        <v>4</v>
      </c>
      <c r="B26" s="1194">
        <v>11</v>
      </c>
      <c r="C26" s="1195"/>
      <c r="D26" s="1191">
        <v>12</v>
      </c>
      <c r="E26" s="1192"/>
      <c r="F26" s="1191">
        <v>13</v>
      </c>
      <c r="G26" s="1192"/>
      <c r="H26" s="1191">
        <v>14</v>
      </c>
      <c r="I26" s="1192"/>
      <c r="J26" s="1191">
        <v>15</v>
      </c>
      <c r="K26" s="1192"/>
      <c r="L26" s="1191">
        <v>16</v>
      </c>
      <c r="M26" s="1192"/>
      <c r="N26" s="1194">
        <v>17</v>
      </c>
      <c r="O26" s="1206"/>
      <c r="P26" s="129"/>
      <c r="Q26" s="133">
        <v>10</v>
      </c>
      <c r="R26" s="1194">
        <v>10</v>
      </c>
      <c r="S26" s="1195"/>
      <c r="T26" s="1191">
        <v>11</v>
      </c>
      <c r="U26" s="1192"/>
      <c r="V26" s="1191">
        <v>12</v>
      </c>
      <c r="W26" s="1192"/>
      <c r="X26" s="1191">
        <v>13</v>
      </c>
      <c r="Y26" s="1192"/>
      <c r="Z26" s="1191">
        <v>14</v>
      </c>
      <c r="AA26" s="1192"/>
      <c r="AB26" s="1191">
        <v>15</v>
      </c>
      <c r="AC26" s="1192"/>
      <c r="AD26" s="1191">
        <v>16</v>
      </c>
      <c r="AE26" s="1193"/>
      <c r="AG26" s="124"/>
    </row>
    <row r="27" spans="1:33" s="125" customFormat="1" ht="14.25" customHeight="1">
      <c r="A27" s="138" t="s">
        <v>706</v>
      </c>
      <c r="B27" s="1194">
        <v>18</v>
      </c>
      <c r="C27" s="1195"/>
      <c r="D27" s="1191">
        <v>19</v>
      </c>
      <c r="E27" s="1192"/>
      <c r="F27" s="1191">
        <v>20</v>
      </c>
      <c r="G27" s="1192"/>
      <c r="H27" s="1191">
        <v>21</v>
      </c>
      <c r="I27" s="1192"/>
      <c r="J27" s="1191">
        <v>22</v>
      </c>
      <c r="K27" s="1192"/>
      <c r="L27" s="1191">
        <v>23</v>
      </c>
      <c r="M27" s="1192"/>
      <c r="N27" s="1194">
        <v>24</v>
      </c>
      <c r="O27" s="1206"/>
      <c r="P27" s="129"/>
      <c r="Q27" s="142" t="s">
        <v>706</v>
      </c>
      <c r="R27" s="1194">
        <v>17</v>
      </c>
      <c r="S27" s="1195"/>
      <c r="T27" s="1191">
        <v>18</v>
      </c>
      <c r="U27" s="1192"/>
      <c r="V27" s="1191">
        <v>19</v>
      </c>
      <c r="W27" s="1192"/>
      <c r="X27" s="1191">
        <v>20</v>
      </c>
      <c r="Y27" s="1192"/>
      <c r="Z27" s="1191">
        <v>21</v>
      </c>
      <c r="AA27" s="1192"/>
      <c r="AB27" s="1191">
        <v>22</v>
      </c>
      <c r="AC27" s="1192"/>
      <c r="AD27" s="1194">
        <v>23</v>
      </c>
      <c r="AE27" s="1206"/>
      <c r="AG27" s="124"/>
    </row>
    <row r="28" spans="1:33" s="125" customFormat="1" ht="14.25" customHeight="1">
      <c r="A28" s="138"/>
      <c r="B28" s="1194">
        <v>25</v>
      </c>
      <c r="C28" s="1195"/>
      <c r="D28" s="1191">
        <v>26</v>
      </c>
      <c r="E28" s="1192"/>
      <c r="F28" s="1191">
        <v>27</v>
      </c>
      <c r="G28" s="1192"/>
      <c r="H28" s="1191">
        <v>28</v>
      </c>
      <c r="I28" s="1192"/>
      <c r="J28" s="1200">
        <v>29</v>
      </c>
      <c r="K28" s="1201"/>
      <c r="L28" s="1191">
        <v>30</v>
      </c>
      <c r="M28" s="1192"/>
      <c r="N28" s="1441"/>
      <c r="O28" s="1193"/>
      <c r="P28" s="129"/>
      <c r="Q28" s="132"/>
      <c r="R28" s="1194">
        <v>24</v>
      </c>
      <c r="S28" s="1195"/>
      <c r="T28" s="1191">
        <v>25</v>
      </c>
      <c r="U28" s="1192"/>
      <c r="V28" s="1191">
        <v>26</v>
      </c>
      <c r="W28" s="1192"/>
      <c r="X28" s="1191">
        <v>27</v>
      </c>
      <c r="Y28" s="1192"/>
      <c r="Z28" s="1191">
        <v>28</v>
      </c>
      <c r="AA28" s="1192"/>
      <c r="AB28" s="1191">
        <v>29</v>
      </c>
      <c r="AC28" s="1192"/>
      <c r="AD28" s="1194">
        <v>30</v>
      </c>
      <c r="AE28" s="1206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1"/>
      <c r="P29" s="140"/>
      <c r="Q29" s="134"/>
      <c r="R29" s="1222">
        <v>31</v>
      </c>
      <c r="S29" s="1223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1"/>
      <c r="AG29" s="124"/>
    </row>
    <row r="30" spans="1:33" s="125" customFormat="1" ht="14.25" customHeight="1">
      <c r="A30" s="135"/>
      <c r="B30" s="1196"/>
      <c r="C30" s="1197"/>
      <c r="D30" s="1196"/>
      <c r="E30" s="1197"/>
      <c r="F30" s="1196"/>
      <c r="G30" s="1197"/>
      <c r="H30" s="1196"/>
      <c r="I30" s="1197"/>
      <c r="J30" s="1196"/>
      <c r="K30" s="1197"/>
      <c r="L30" s="1196"/>
      <c r="M30" s="1442"/>
      <c r="N30" s="1432">
        <v>1</v>
      </c>
      <c r="O30" s="1440"/>
      <c r="P30" s="129"/>
      <c r="Q30" s="130"/>
      <c r="R30" s="1204"/>
      <c r="S30" s="1205"/>
      <c r="T30" s="1196">
        <v>1</v>
      </c>
      <c r="U30" s="1197"/>
      <c r="V30" s="1196">
        <v>2</v>
      </c>
      <c r="W30" s="1197"/>
      <c r="X30" s="1196">
        <v>3</v>
      </c>
      <c r="Y30" s="1197"/>
      <c r="Z30" s="1196">
        <v>4</v>
      </c>
      <c r="AA30" s="1197"/>
      <c r="AB30" s="1196">
        <v>5</v>
      </c>
      <c r="AC30" s="1197"/>
      <c r="AD30" s="1198">
        <v>6</v>
      </c>
      <c r="AE30" s="1213"/>
      <c r="AG30" s="124"/>
    </row>
    <row r="31" spans="1:33" s="125" customFormat="1" ht="14.25" customHeight="1">
      <c r="A31" s="138"/>
      <c r="B31" s="1194">
        <v>2</v>
      </c>
      <c r="C31" s="1195"/>
      <c r="D31" s="1194">
        <v>3</v>
      </c>
      <c r="E31" s="1195"/>
      <c r="F31" s="1194">
        <v>4</v>
      </c>
      <c r="G31" s="1195"/>
      <c r="H31" s="1191">
        <v>5</v>
      </c>
      <c r="I31" s="1192"/>
      <c r="J31" s="1191">
        <v>6</v>
      </c>
      <c r="K31" s="1192"/>
      <c r="L31" s="1191">
        <v>7</v>
      </c>
      <c r="M31" s="1441"/>
      <c r="N31" s="1191">
        <v>8</v>
      </c>
      <c r="O31" s="1193"/>
      <c r="P31" s="129"/>
      <c r="Q31" s="132"/>
      <c r="R31" s="1194">
        <v>7</v>
      </c>
      <c r="S31" s="1195"/>
      <c r="T31" s="1191">
        <v>8</v>
      </c>
      <c r="U31" s="1192"/>
      <c r="V31" s="1191">
        <v>9</v>
      </c>
      <c r="W31" s="1192"/>
      <c r="X31" s="1191">
        <v>10</v>
      </c>
      <c r="Y31" s="1192"/>
      <c r="Z31" s="1191">
        <v>11</v>
      </c>
      <c r="AA31" s="1192"/>
      <c r="AB31" s="1191">
        <v>12</v>
      </c>
      <c r="AC31" s="1192"/>
      <c r="AD31" s="1194">
        <v>13</v>
      </c>
      <c r="AE31" s="1206"/>
      <c r="AG31" s="124"/>
    </row>
    <row r="32" spans="1:33" s="125" customFormat="1" ht="14.25" customHeight="1">
      <c r="A32" s="138">
        <v>5</v>
      </c>
      <c r="B32" s="1194">
        <v>9</v>
      </c>
      <c r="C32" s="1195"/>
      <c r="D32" s="1191">
        <v>10</v>
      </c>
      <c r="E32" s="1192"/>
      <c r="F32" s="1191">
        <v>11</v>
      </c>
      <c r="G32" s="1192"/>
      <c r="H32" s="1191">
        <v>12</v>
      </c>
      <c r="I32" s="1192"/>
      <c r="J32" s="1191">
        <v>13</v>
      </c>
      <c r="K32" s="1192"/>
      <c r="L32" s="1191">
        <v>14</v>
      </c>
      <c r="M32" s="1441"/>
      <c r="N32" s="1194">
        <v>15</v>
      </c>
      <c r="O32" s="1206"/>
      <c r="P32" s="129"/>
      <c r="Q32" s="133">
        <v>11</v>
      </c>
      <c r="R32" s="1194">
        <v>14</v>
      </c>
      <c r="S32" s="1195"/>
      <c r="T32" s="1191">
        <v>15</v>
      </c>
      <c r="U32" s="1192"/>
      <c r="V32" s="1191">
        <v>16</v>
      </c>
      <c r="W32" s="1192"/>
      <c r="X32" s="1191">
        <v>17</v>
      </c>
      <c r="Y32" s="1192"/>
      <c r="Z32" s="1191">
        <v>18</v>
      </c>
      <c r="AA32" s="1192"/>
      <c r="AB32" s="1191">
        <v>19</v>
      </c>
      <c r="AC32" s="1192"/>
      <c r="AD32" s="1194">
        <v>20</v>
      </c>
      <c r="AE32" s="1206"/>
      <c r="AG32" s="124"/>
    </row>
    <row r="33" spans="1:34" s="125" customFormat="1" ht="14.25" customHeight="1">
      <c r="A33" s="138" t="s">
        <v>706</v>
      </c>
      <c r="B33" s="1194">
        <v>16</v>
      </c>
      <c r="C33" s="1195"/>
      <c r="D33" s="1191">
        <v>17</v>
      </c>
      <c r="E33" s="1192"/>
      <c r="F33" s="1191">
        <v>18</v>
      </c>
      <c r="G33" s="1192"/>
      <c r="H33" s="1191">
        <v>19</v>
      </c>
      <c r="I33" s="1192"/>
      <c r="J33" s="1191">
        <v>20</v>
      </c>
      <c r="K33" s="1192"/>
      <c r="L33" s="1191">
        <v>21</v>
      </c>
      <c r="M33" s="1441"/>
      <c r="N33" s="1194">
        <v>22</v>
      </c>
      <c r="O33" s="1206"/>
      <c r="P33" s="129"/>
      <c r="Q33" s="142" t="s">
        <v>706</v>
      </c>
      <c r="R33" s="1194">
        <v>21</v>
      </c>
      <c r="S33" s="1195"/>
      <c r="T33" s="1191">
        <v>22</v>
      </c>
      <c r="U33" s="1192"/>
      <c r="V33" s="1191">
        <v>23</v>
      </c>
      <c r="W33" s="1192"/>
      <c r="X33" s="1191">
        <v>24</v>
      </c>
      <c r="Y33" s="1192"/>
      <c r="Z33" s="1191">
        <v>25</v>
      </c>
      <c r="AA33" s="1192"/>
      <c r="AB33" s="1191">
        <v>26</v>
      </c>
      <c r="AC33" s="1192"/>
      <c r="AD33" s="1194">
        <v>27</v>
      </c>
      <c r="AE33" s="1206"/>
      <c r="AG33" s="124"/>
    </row>
    <row r="34" spans="1:34" s="125" customFormat="1" ht="14.25" customHeight="1">
      <c r="A34" s="138"/>
      <c r="B34" s="1194">
        <v>23</v>
      </c>
      <c r="C34" s="1195"/>
      <c r="D34" s="1191">
        <v>24</v>
      </c>
      <c r="E34" s="1192"/>
      <c r="F34" s="1191">
        <v>25</v>
      </c>
      <c r="G34" s="1192"/>
      <c r="H34" s="1191">
        <v>26</v>
      </c>
      <c r="I34" s="1192"/>
      <c r="J34" s="1191">
        <v>27</v>
      </c>
      <c r="K34" s="1192"/>
      <c r="L34" s="1191">
        <v>28</v>
      </c>
      <c r="M34" s="1441"/>
      <c r="N34" s="1194">
        <v>29</v>
      </c>
      <c r="O34" s="1206"/>
      <c r="P34" s="129"/>
      <c r="Q34" s="132"/>
      <c r="R34" s="1194">
        <v>28</v>
      </c>
      <c r="S34" s="1195"/>
      <c r="T34" s="1191">
        <v>29</v>
      </c>
      <c r="U34" s="1192"/>
      <c r="V34" s="1191">
        <v>30</v>
      </c>
      <c r="W34" s="1192"/>
      <c r="X34" s="1191"/>
      <c r="Y34" s="1192"/>
      <c r="Z34" s="1191"/>
      <c r="AA34" s="1192"/>
      <c r="AB34" s="1191"/>
      <c r="AC34" s="1192"/>
      <c r="AD34" s="1200"/>
      <c r="AE34" s="1212"/>
      <c r="AG34" s="124"/>
    </row>
    <row r="35" spans="1:34" s="125" customFormat="1" ht="14.25" customHeight="1" thickBot="1">
      <c r="A35" s="143"/>
      <c r="B35" s="1222">
        <v>30</v>
      </c>
      <c r="C35" s="1223"/>
      <c r="D35" s="1209">
        <v>31</v>
      </c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1"/>
      <c r="P35" s="140"/>
      <c r="Q35" s="134"/>
      <c r="R35" s="1219"/>
      <c r="S35" s="122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1"/>
      <c r="AG35" s="124"/>
    </row>
    <row r="36" spans="1:34" s="125" customFormat="1" ht="14.25" customHeight="1">
      <c r="A36" s="135"/>
      <c r="B36" s="1204"/>
      <c r="C36" s="1218"/>
      <c r="D36" s="1196"/>
      <c r="E36" s="1197"/>
      <c r="F36" s="1196">
        <v>1</v>
      </c>
      <c r="G36" s="1197"/>
      <c r="H36" s="1196">
        <v>2</v>
      </c>
      <c r="I36" s="1197"/>
      <c r="J36" s="1196">
        <v>3</v>
      </c>
      <c r="K36" s="1197"/>
      <c r="L36" s="1196">
        <v>4</v>
      </c>
      <c r="M36" s="1197"/>
      <c r="N36" s="1198">
        <v>5</v>
      </c>
      <c r="O36" s="1213"/>
      <c r="P36" s="129"/>
      <c r="Q36" s="144"/>
      <c r="R36" s="1196"/>
      <c r="S36" s="1197"/>
      <c r="T36" s="1196"/>
      <c r="U36" s="1197"/>
      <c r="V36" s="1196"/>
      <c r="W36" s="1197"/>
      <c r="X36" s="1196">
        <v>1</v>
      </c>
      <c r="Y36" s="1197"/>
      <c r="Z36" s="1196">
        <v>2</v>
      </c>
      <c r="AA36" s="1197"/>
      <c r="AB36" s="1196">
        <v>3</v>
      </c>
      <c r="AC36" s="1197"/>
      <c r="AD36" s="1198">
        <v>4</v>
      </c>
      <c r="AE36" s="1213"/>
      <c r="AG36" s="124"/>
    </row>
    <row r="37" spans="1:34" s="125" customFormat="1" ht="14.25" customHeight="1">
      <c r="A37" s="138"/>
      <c r="B37" s="1194">
        <v>6</v>
      </c>
      <c r="C37" s="1195"/>
      <c r="D37" s="1191">
        <v>7</v>
      </c>
      <c r="E37" s="1192"/>
      <c r="F37" s="1191">
        <v>8</v>
      </c>
      <c r="G37" s="1192"/>
      <c r="H37" s="1191">
        <v>9</v>
      </c>
      <c r="I37" s="1192"/>
      <c r="J37" s="1191">
        <v>10</v>
      </c>
      <c r="K37" s="1192"/>
      <c r="L37" s="1191">
        <v>11</v>
      </c>
      <c r="M37" s="1192"/>
      <c r="N37" s="1194">
        <v>12</v>
      </c>
      <c r="O37" s="1206"/>
      <c r="P37" s="129"/>
      <c r="Q37" s="145"/>
      <c r="R37" s="1194">
        <v>5</v>
      </c>
      <c r="S37" s="1195"/>
      <c r="T37" s="1191">
        <v>6</v>
      </c>
      <c r="U37" s="1192"/>
      <c r="V37" s="1191">
        <v>7</v>
      </c>
      <c r="W37" s="1192"/>
      <c r="X37" s="1191">
        <v>8</v>
      </c>
      <c r="Y37" s="1192"/>
      <c r="Z37" s="1191">
        <v>9</v>
      </c>
      <c r="AA37" s="1192"/>
      <c r="AB37" s="1191">
        <v>10</v>
      </c>
      <c r="AC37" s="1192"/>
      <c r="AD37" s="1194">
        <v>11</v>
      </c>
      <c r="AE37" s="1206"/>
      <c r="AG37" s="124"/>
    </row>
    <row r="38" spans="1:34" s="125" customFormat="1" ht="14.25" customHeight="1">
      <c r="A38" s="138">
        <v>6</v>
      </c>
      <c r="B38" s="1194">
        <v>13</v>
      </c>
      <c r="C38" s="1195"/>
      <c r="D38" s="1191">
        <v>14</v>
      </c>
      <c r="E38" s="1192"/>
      <c r="F38" s="1191">
        <v>15</v>
      </c>
      <c r="G38" s="1192"/>
      <c r="H38" s="1434">
        <v>16</v>
      </c>
      <c r="I38" s="1435"/>
      <c r="J38" s="1191">
        <v>17</v>
      </c>
      <c r="K38" s="1192"/>
      <c r="L38" s="1191">
        <v>18</v>
      </c>
      <c r="M38" s="1192"/>
      <c r="N38" s="1194">
        <v>19</v>
      </c>
      <c r="O38" s="1206"/>
      <c r="P38" s="129"/>
      <c r="Q38" s="146">
        <v>12</v>
      </c>
      <c r="R38" s="1194">
        <v>12</v>
      </c>
      <c r="S38" s="1195"/>
      <c r="T38" s="1191">
        <v>13</v>
      </c>
      <c r="U38" s="1192"/>
      <c r="V38" s="1191">
        <v>14</v>
      </c>
      <c r="W38" s="1192"/>
      <c r="X38" s="1191">
        <v>15</v>
      </c>
      <c r="Y38" s="1192"/>
      <c r="Z38" s="1191">
        <v>16</v>
      </c>
      <c r="AA38" s="1192"/>
      <c r="AB38" s="1191">
        <v>17</v>
      </c>
      <c r="AC38" s="1192"/>
      <c r="AD38" s="1194">
        <v>18</v>
      </c>
      <c r="AE38" s="1206"/>
      <c r="AG38" s="124"/>
    </row>
    <row r="39" spans="1:34" s="125" customFormat="1" ht="14.25" customHeight="1">
      <c r="A39" s="138" t="s">
        <v>706</v>
      </c>
      <c r="B39" s="1194">
        <v>20</v>
      </c>
      <c r="C39" s="1195"/>
      <c r="D39" s="1191">
        <v>21</v>
      </c>
      <c r="E39" s="1192"/>
      <c r="F39" s="1191">
        <v>22</v>
      </c>
      <c r="G39" s="1192"/>
      <c r="H39" s="1191">
        <v>23</v>
      </c>
      <c r="I39" s="1192"/>
      <c r="J39" s="1191">
        <v>24</v>
      </c>
      <c r="K39" s="1192"/>
      <c r="L39" s="1191">
        <v>25</v>
      </c>
      <c r="M39" s="1192"/>
      <c r="N39" s="1194">
        <v>26</v>
      </c>
      <c r="O39" s="1206"/>
      <c r="P39" s="129"/>
      <c r="Q39" s="137" t="s">
        <v>706</v>
      </c>
      <c r="R39" s="1194">
        <v>19</v>
      </c>
      <c r="S39" s="1195"/>
      <c r="T39" s="1191">
        <v>20</v>
      </c>
      <c r="U39" s="1192"/>
      <c r="V39" s="1191">
        <v>21</v>
      </c>
      <c r="W39" s="1192"/>
      <c r="X39" s="1191">
        <v>22</v>
      </c>
      <c r="Y39" s="1192"/>
      <c r="Z39" s="1191">
        <v>23</v>
      </c>
      <c r="AA39" s="1192"/>
      <c r="AB39" s="1191">
        <v>24</v>
      </c>
      <c r="AC39" s="1192"/>
      <c r="AD39" s="1194">
        <v>25</v>
      </c>
      <c r="AE39" s="1206"/>
      <c r="AG39" s="124"/>
    </row>
    <row r="40" spans="1:34" s="125" customFormat="1" ht="14.25" customHeight="1">
      <c r="A40" s="138"/>
      <c r="B40" s="1194">
        <v>27</v>
      </c>
      <c r="C40" s="1195"/>
      <c r="D40" s="1191">
        <v>28</v>
      </c>
      <c r="E40" s="1192"/>
      <c r="F40" s="1191">
        <v>29</v>
      </c>
      <c r="G40" s="1192"/>
      <c r="H40" s="1191">
        <v>30</v>
      </c>
      <c r="I40" s="1192"/>
      <c r="J40" s="1191"/>
      <c r="K40" s="1192"/>
      <c r="L40" s="1191"/>
      <c r="M40" s="1192"/>
      <c r="N40" s="1191"/>
      <c r="O40" s="1193"/>
      <c r="P40" s="129"/>
      <c r="Q40" s="147"/>
      <c r="R40" s="1194">
        <v>26</v>
      </c>
      <c r="S40" s="1195"/>
      <c r="T40" s="1191">
        <v>27</v>
      </c>
      <c r="U40" s="1192"/>
      <c r="V40" s="1191">
        <v>28</v>
      </c>
      <c r="W40" s="1192"/>
      <c r="X40" s="1200">
        <v>29</v>
      </c>
      <c r="Y40" s="1201"/>
      <c r="Z40" s="1200">
        <v>30</v>
      </c>
      <c r="AA40" s="1201"/>
      <c r="AB40" s="1194">
        <v>31</v>
      </c>
      <c r="AC40" s="1195"/>
      <c r="AD40" s="1191"/>
      <c r="AE40" s="1193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1"/>
      <c r="P41" s="140"/>
      <c r="Q41" s="149"/>
      <c r="R41" s="1209"/>
      <c r="S41" s="1210"/>
      <c r="T41" s="1209"/>
      <c r="U41" s="1210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1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707</v>
      </c>
      <c r="S43" s="1164"/>
      <c r="T43" s="1165"/>
      <c r="W43" s="111"/>
      <c r="AG43" s="110"/>
    </row>
    <row r="44" spans="1:34" ht="20.25" customHeight="1" thickTop="1">
      <c r="A44" s="1228" t="s">
        <v>424</v>
      </c>
      <c r="B44" s="1229"/>
      <c r="C44" s="1230"/>
      <c r="D44" s="153">
        <v>20</v>
      </c>
      <c r="E44" s="153">
        <v>20</v>
      </c>
      <c r="F44" s="153">
        <v>21</v>
      </c>
      <c r="G44" s="153">
        <v>21</v>
      </c>
      <c r="H44" s="153">
        <v>20</v>
      </c>
      <c r="I44" s="154">
        <v>22</v>
      </c>
      <c r="J44" s="155">
        <v>22</v>
      </c>
      <c r="K44" s="153">
        <v>20</v>
      </c>
      <c r="L44" s="153">
        <v>21</v>
      </c>
      <c r="M44" s="153">
        <v>20</v>
      </c>
      <c r="N44" s="153">
        <v>21</v>
      </c>
      <c r="O44" s="153">
        <v>22</v>
      </c>
      <c r="P44" s="153">
        <f>SUM(D44:O44)</f>
        <v>250</v>
      </c>
      <c r="Q44" s="156">
        <v>8</v>
      </c>
      <c r="R44" s="1231">
        <f>Q44*P44</f>
        <v>2000</v>
      </c>
      <c r="S44" s="1232"/>
      <c r="T44" s="1233"/>
      <c r="W44" s="111"/>
      <c r="AG44" s="110"/>
    </row>
    <row r="45" spans="1:34" ht="20.25" customHeight="1">
      <c r="A45" s="1234" t="s">
        <v>708</v>
      </c>
      <c r="B45" s="1235"/>
      <c r="C45" s="1236"/>
      <c r="D45" s="157">
        <v>20</v>
      </c>
      <c r="E45" s="157">
        <v>18</v>
      </c>
      <c r="F45" s="157">
        <v>23</v>
      </c>
      <c r="G45" s="157">
        <v>21</v>
      </c>
      <c r="H45" s="157">
        <v>20</v>
      </c>
      <c r="I45" s="157">
        <v>21</v>
      </c>
      <c r="J45" s="158">
        <v>22</v>
      </c>
      <c r="K45" s="157">
        <v>20</v>
      </c>
      <c r="L45" s="157">
        <v>21</v>
      </c>
      <c r="M45" s="157">
        <v>20</v>
      </c>
      <c r="N45" s="157">
        <v>22</v>
      </c>
      <c r="O45" s="157">
        <v>22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427</v>
      </c>
      <c r="B46" s="1250"/>
      <c r="C46" s="1251"/>
      <c r="D46" s="160">
        <v>11</v>
      </c>
      <c r="E46" s="160">
        <v>8</v>
      </c>
      <c r="F46" s="160">
        <v>10</v>
      </c>
      <c r="G46" s="160">
        <v>9</v>
      </c>
      <c r="H46" s="160">
        <v>11</v>
      </c>
      <c r="I46" s="160">
        <v>8</v>
      </c>
      <c r="J46" s="161">
        <v>9</v>
      </c>
      <c r="K46" s="160">
        <v>11</v>
      </c>
      <c r="L46" s="160">
        <v>9</v>
      </c>
      <c r="M46" s="160">
        <v>11</v>
      </c>
      <c r="N46" s="160">
        <v>9</v>
      </c>
      <c r="O46" s="160">
        <v>9</v>
      </c>
      <c r="P46" s="160">
        <f>SUM(D46:O46)</f>
        <v>115</v>
      </c>
      <c r="Q46" s="162" t="s">
        <v>709</v>
      </c>
      <c r="R46" s="1252" t="s">
        <v>709</v>
      </c>
      <c r="S46" s="1253"/>
      <c r="T46" s="1254"/>
      <c r="W46" s="111"/>
      <c r="AG46" s="110"/>
    </row>
    <row r="47" spans="1:34" ht="20.25" customHeight="1">
      <c r="A47" s="1234" t="s">
        <v>710</v>
      </c>
      <c r="B47" s="1235"/>
      <c r="C47" s="1236"/>
      <c r="D47" s="163">
        <f t="shared" ref="D47:O47" si="0">D48-D45</f>
        <v>11</v>
      </c>
      <c r="E47" s="163">
        <f t="shared" si="0"/>
        <v>10</v>
      </c>
      <c r="F47" s="163">
        <f t="shared" si="0"/>
        <v>8</v>
      </c>
      <c r="G47" s="163">
        <f t="shared" si="0"/>
        <v>9</v>
      </c>
      <c r="H47" s="163">
        <f t="shared" si="0"/>
        <v>11</v>
      </c>
      <c r="I47" s="163">
        <f t="shared" si="0"/>
        <v>9</v>
      </c>
      <c r="J47" s="163">
        <f t="shared" si="0"/>
        <v>9</v>
      </c>
      <c r="K47" s="163">
        <f t="shared" si="0"/>
        <v>11</v>
      </c>
      <c r="L47" s="163">
        <f t="shared" si="0"/>
        <v>9</v>
      </c>
      <c r="M47" s="163">
        <f t="shared" si="0"/>
        <v>11</v>
      </c>
      <c r="N47" s="163">
        <f t="shared" si="0"/>
        <v>8</v>
      </c>
      <c r="O47" s="163">
        <f t="shared" si="0"/>
        <v>9</v>
      </c>
      <c r="P47" s="163">
        <f>SUM(D47:O47)</f>
        <v>115</v>
      </c>
      <c r="Q47" s="164" t="s">
        <v>709</v>
      </c>
      <c r="R47" s="1237" t="s">
        <v>709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711</v>
      </c>
      <c r="B48" s="1241"/>
      <c r="C48" s="1242"/>
      <c r="D48" s="166">
        <v>31</v>
      </c>
      <c r="E48" s="167">
        <v>28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365</v>
      </c>
      <c r="Q48" s="169" t="s">
        <v>709</v>
      </c>
      <c r="R48" s="1243" t="s">
        <v>709</v>
      </c>
      <c r="S48" s="1244"/>
      <c r="T48" s="1245"/>
      <c r="W48" s="111"/>
      <c r="AG48" s="110"/>
    </row>
    <row r="49" spans="1:33" s="170" customFormat="1" ht="8.25" customHeight="1">
      <c r="B49" s="171"/>
      <c r="C49" s="171"/>
      <c r="D49" s="171"/>
      <c r="E49" s="171"/>
      <c r="F49" s="172"/>
      <c r="G49" s="172"/>
      <c r="H49" s="173"/>
      <c r="I49" s="173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G49" s="174"/>
    </row>
    <row r="50" spans="1:33" ht="14.25" customHeight="1">
      <c r="A50" s="175" t="s">
        <v>712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</row>
    <row r="51" spans="1:33" ht="14.25" customHeight="1">
      <c r="A51" s="1444" t="s">
        <v>430</v>
      </c>
      <c r="B51" s="1444"/>
      <c r="C51" s="176"/>
      <c r="D51" s="125"/>
      <c r="E51" s="125"/>
      <c r="F51" s="1443" t="s">
        <v>431</v>
      </c>
      <c r="G51" s="1443"/>
      <c r="H51" s="1443"/>
      <c r="I51" s="176"/>
      <c r="J51" s="1444" t="s">
        <v>430</v>
      </c>
      <c r="K51" s="1444"/>
      <c r="L51" s="1444"/>
      <c r="M51" s="176"/>
      <c r="N51" s="125"/>
      <c r="O51" s="125"/>
      <c r="P51" s="1443" t="s">
        <v>432</v>
      </c>
      <c r="Q51" s="1443"/>
      <c r="S51" s="1444" t="s">
        <v>430</v>
      </c>
      <c r="T51" s="1444"/>
      <c r="U51" s="1444"/>
      <c r="W51" s="176"/>
      <c r="X51" s="125"/>
      <c r="Y51" s="1443" t="s">
        <v>431</v>
      </c>
      <c r="Z51" s="1443"/>
      <c r="AA51" s="1443"/>
      <c r="AC51" s="176"/>
      <c r="AD51" s="125"/>
      <c r="AE51" s="125"/>
    </row>
    <row r="52" spans="1:33" ht="14.25" customHeight="1">
      <c r="A52" s="177" t="s">
        <v>713</v>
      </c>
      <c r="B52" s="177"/>
      <c r="C52" s="176"/>
      <c r="D52" s="125"/>
      <c r="E52" s="125"/>
      <c r="F52" s="177" t="s">
        <v>714</v>
      </c>
      <c r="H52" s="177"/>
      <c r="I52" s="176"/>
      <c r="J52" s="177" t="s">
        <v>715</v>
      </c>
      <c r="K52" s="177"/>
      <c r="L52" s="176"/>
      <c r="M52" s="125"/>
      <c r="N52" s="125"/>
      <c r="P52" s="177" t="s">
        <v>716</v>
      </c>
      <c r="R52" s="177"/>
      <c r="S52" s="179" t="s">
        <v>717</v>
      </c>
      <c r="T52" s="179"/>
      <c r="U52" s="179"/>
      <c r="W52" s="180"/>
      <c r="X52" s="125"/>
      <c r="Y52" s="177" t="s">
        <v>718</v>
      </c>
      <c r="AB52" s="178"/>
      <c r="AC52" s="176"/>
      <c r="AD52" s="125"/>
      <c r="AE52" s="125"/>
    </row>
    <row r="53" spans="1:33" ht="14.25" customHeight="1">
      <c r="A53" s="177" t="s">
        <v>719</v>
      </c>
      <c r="B53" s="177"/>
      <c r="C53" s="176"/>
      <c r="D53" s="125"/>
      <c r="E53" s="125"/>
      <c r="F53" s="177" t="s">
        <v>720</v>
      </c>
      <c r="G53" s="177"/>
      <c r="H53" s="177"/>
      <c r="I53" s="177"/>
      <c r="J53" s="177" t="s">
        <v>721</v>
      </c>
      <c r="K53" s="177"/>
      <c r="L53" s="176"/>
      <c r="M53" s="125"/>
      <c r="N53" s="125"/>
      <c r="P53" s="177" t="s">
        <v>722</v>
      </c>
      <c r="S53" s="177" t="s">
        <v>723</v>
      </c>
      <c r="T53" s="177"/>
      <c r="U53" s="177"/>
      <c r="V53" s="176"/>
      <c r="W53" s="125"/>
      <c r="X53" s="125"/>
      <c r="Y53" s="177" t="s">
        <v>724</v>
      </c>
      <c r="Z53" s="177"/>
      <c r="AB53" s="178"/>
      <c r="AC53" s="176"/>
      <c r="AD53" s="125"/>
      <c r="AE53" s="125"/>
    </row>
    <row r="54" spans="1:33" ht="14.25" customHeight="1">
      <c r="A54" s="177" t="s">
        <v>725</v>
      </c>
      <c r="B54" s="177"/>
      <c r="C54" s="176"/>
      <c r="D54" s="125"/>
      <c r="E54" s="125"/>
      <c r="F54" s="177" t="s">
        <v>726</v>
      </c>
      <c r="G54" s="177"/>
      <c r="I54" s="176"/>
      <c r="J54" s="177" t="s">
        <v>727</v>
      </c>
      <c r="L54" s="177"/>
      <c r="M54" s="176"/>
      <c r="N54" s="125"/>
      <c r="P54" s="177" t="s">
        <v>728</v>
      </c>
      <c r="Q54" s="177"/>
      <c r="R54" s="177"/>
      <c r="S54" s="177" t="s">
        <v>729</v>
      </c>
      <c r="Y54" s="177" t="s">
        <v>730</v>
      </c>
      <c r="AA54" s="177"/>
      <c r="AD54" s="125"/>
      <c r="AE54" s="125"/>
    </row>
    <row r="55" spans="1:33" ht="14.25" customHeight="1">
      <c r="A55" s="179" t="s">
        <v>731</v>
      </c>
      <c r="B55" s="179"/>
      <c r="C55" s="179"/>
      <c r="E55" s="180"/>
      <c r="F55" s="177" t="s">
        <v>732</v>
      </c>
      <c r="G55" s="177"/>
      <c r="H55" s="177"/>
      <c r="I55" s="176"/>
      <c r="J55" s="179" t="s">
        <v>733</v>
      </c>
      <c r="K55" s="179"/>
      <c r="L55" s="179"/>
      <c r="N55" s="180"/>
      <c r="O55" s="125"/>
      <c r="P55" s="179" t="s">
        <v>734</v>
      </c>
      <c r="Q55" s="177"/>
      <c r="R55" s="177"/>
      <c r="S55" s="177" t="s">
        <v>735</v>
      </c>
      <c r="Y55" s="177" t="s">
        <v>736</v>
      </c>
      <c r="AA55" s="177"/>
      <c r="AD55" s="125"/>
      <c r="AE55" s="125"/>
    </row>
    <row r="56" spans="1:33" ht="14.25" customHeight="1">
      <c r="A56" s="177" t="s">
        <v>737</v>
      </c>
      <c r="B56" s="177"/>
      <c r="C56" s="176"/>
      <c r="D56" s="125"/>
      <c r="E56" s="125"/>
      <c r="F56" s="177" t="s">
        <v>738</v>
      </c>
      <c r="J56" s="179" t="s">
        <v>739</v>
      </c>
      <c r="P56" s="179" t="s">
        <v>740</v>
      </c>
    </row>
    <row r="57" spans="1:33" ht="14.25" customHeight="1">
      <c r="A57" s="175" t="s">
        <v>741</v>
      </c>
      <c r="R57" s="177"/>
    </row>
    <row r="58" spans="1:33" ht="14.25" customHeight="1">
      <c r="A58" s="211" t="s">
        <v>742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 spans="1:33" ht="13.5" customHeight="1">
      <c r="A59" s="211" t="s">
        <v>743</v>
      </c>
      <c r="B59" s="212"/>
      <c r="C59" s="212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</row>
    <row r="60" spans="1:33" ht="13.5" customHeight="1">
      <c r="A60" s="211"/>
      <c r="B60" s="212"/>
      <c r="C60" s="212"/>
      <c r="D60" s="211" t="s">
        <v>744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 spans="1:33" ht="13.5" customHeight="1">
      <c r="A61" s="211"/>
      <c r="B61" s="211"/>
      <c r="C61" s="211"/>
      <c r="D61" s="211" t="s">
        <v>744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 spans="1:33" ht="13.5" customHeight="1">
      <c r="A62" s="213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T62" s="182"/>
      <c r="U62" s="182"/>
    </row>
    <row r="64" spans="1:33" s="183" customFormat="1" ht="13.5" customHeight="1">
      <c r="AG64" s="184"/>
    </row>
    <row r="65" spans="1:33" s="183" customFormat="1" ht="13.5" customHeight="1">
      <c r="A65" s="185"/>
      <c r="D65" s="186"/>
      <c r="E65" s="186"/>
      <c r="F65" s="186"/>
      <c r="G65" s="186"/>
      <c r="H65" s="186"/>
      <c r="I65" s="186"/>
      <c r="AG65" s="184"/>
    </row>
    <row r="66" spans="1:33" s="183" customFormat="1" ht="13.5" customHeight="1">
      <c r="A66" s="185"/>
      <c r="F66" s="187"/>
      <c r="G66" s="187"/>
      <c r="AG66" s="184"/>
    </row>
    <row r="67" spans="1:33" s="183" customFormat="1" ht="13.5" customHeight="1">
      <c r="A67" s="185"/>
      <c r="AG67" s="184"/>
    </row>
    <row r="68" spans="1:33" s="183" customFormat="1" ht="13.5" customHeight="1">
      <c r="A68" s="185"/>
      <c r="AG68" s="184"/>
    </row>
    <row r="69" spans="1:33" s="183" customFormat="1" ht="13.5" customHeight="1">
      <c r="A69" s="185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G74" s="184"/>
    </row>
  </sheetData>
  <mergeCells count="556"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1:BP187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2009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397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23</v>
      </c>
      <c r="D2" s="81">
        <f>DATE($B$1-1,$A13,D$14)</f>
        <v>39798</v>
      </c>
      <c r="E2" s="48">
        <f t="shared" ref="E2:S2" si="0">DATE($B$1-1,$A13,E$14)</f>
        <v>39799</v>
      </c>
      <c r="F2" s="48">
        <f t="shared" si="0"/>
        <v>39800</v>
      </c>
      <c r="G2" s="48">
        <f t="shared" si="0"/>
        <v>39801</v>
      </c>
      <c r="H2" s="47">
        <f t="shared" si="0"/>
        <v>39802</v>
      </c>
      <c r="I2" s="47">
        <f t="shared" si="0"/>
        <v>39803</v>
      </c>
      <c r="J2" s="81">
        <f t="shared" si="0"/>
        <v>39804</v>
      </c>
      <c r="K2" s="48">
        <f t="shared" si="0"/>
        <v>39805</v>
      </c>
      <c r="L2" s="48">
        <f t="shared" si="0"/>
        <v>39806</v>
      </c>
      <c r="M2" s="48">
        <f t="shared" si="0"/>
        <v>39807</v>
      </c>
      <c r="N2" s="48">
        <f t="shared" si="0"/>
        <v>39808</v>
      </c>
      <c r="O2" s="47">
        <f t="shared" si="0"/>
        <v>39809</v>
      </c>
      <c r="P2" s="47">
        <f t="shared" si="0"/>
        <v>39810</v>
      </c>
      <c r="Q2" s="81">
        <f t="shared" si="0"/>
        <v>39811</v>
      </c>
      <c r="R2" s="81">
        <f t="shared" si="0"/>
        <v>39812</v>
      </c>
      <c r="S2" s="47">
        <f t="shared" si="0"/>
        <v>39813</v>
      </c>
      <c r="T2" s="49">
        <f>DATE($B$1,$A2,T$14)</f>
        <v>39814</v>
      </c>
      <c r="U2" s="81">
        <f t="shared" ref="U2:AH13" si="1">DATE($B$1,$A2,U$14)</f>
        <v>39815</v>
      </c>
      <c r="V2" s="48">
        <f t="shared" si="1"/>
        <v>39816</v>
      </c>
      <c r="W2" s="47">
        <f t="shared" si="1"/>
        <v>39817</v>
      </c>
      <c r="X2" s="48">
        <f t="shared" si="1"/>
        <v>39818</v>
      </c>
      <c r="Y2" s="81">
        <f t="shared" si="1"/>
        <v>39819</v>
      </c>
      <c r="Z2" s="48">
        <f t="shared" si="1"/>
        <v>39820</v>
      </c>
      <c r="AA2" s="48">
        <f t="shared" si="1"/>
        <v>39821</v>
      </c>
      <c r="AB2" s="48">
        <f t="shared" si="1"/>
        <v>39822</v>
      </c>
      <c r="AC2" s="48">
        <f t="shared" si="1"/>
        <v>39823</v>
      </c>
      <c r="AD2" s="47">
        <f t="shared" si="1"/>
        <v>39824</v>
      </c>
      <c r="AE2" s="81">
        <f t="shared" si="1"/>
        <v>39825</v>
      </c>
      <c r="AF2" s="81">
        <f t="shared" si="1"/>
        <v>39826</v>
      </c>
      <c r="AG2" s="48">
        <f t="shared" si="1"/>
        <v>39827</v>
      </c>
      <c r="AH2" s="48">
        <f t="shared" si="1"/>
        <v>39828</v>
      </c>
      <c r="AJ2" s="81" t="s">
        <v>232</v>
      </c>
      <c r="AK2" s="48" t="s">
        <v>232</v>
      </c>
      <c r="AL2" s="48" t="s">
        <v>232</v>
      </c>
      <c r="AM2" s="48" t="s">
        <v>232</v>
      </c>
      <c r="AN2" s="47" t="s">
        <v>194</v>
      </c>
      <c r="AO2" s="47" t="s">
        <v>194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8" t="s">
        <v>232</v>
      </c>
      <c r="AU2" s="47" t="s">
        <v>194</v>
      </c>
      <c r="AV2" s="47" t="s">
        <v>194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81" t="s">
        <v>232</v>
      </c>
      <c r="BB2" s="48" t="s">
        <v>232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8" t="s">
        <v>232</v>
      </c>
      <c r="BJ2" s="47" t="s">
        <v>194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7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18</v>
      </c>
      <c r="D3" s="48">
        <f>DATE($B$1,$A2,D$14)</f>
        <v>39829</v>
      </c>
      <c r="E3" s="48">
        <f t="shared" ref="E3:S13" si="3">DATE($B$1,$A2,E$14)</f>
        <v>39830</v>
      </c>
      <c r="F3" s="47">
        <f t="shared" si="3"/>
        <v>39831</v>
      </c>
      <c r="G3" s="81">
        <f t="shared" si="3"/>
        <v>39832</v>
      </c>
      <c r="H3" s="81">
        <f t="shared" si="3"/>
        <v>39833</v>
      </c>
      <c r="I3" s="48">
        <f t="shared" si="3"/>
        <v>39834</v>
      </c>
      <c r="J3" s="48">
        <f t="shared" si="3"/>
        <v>39835</v>
      </c>
      <c r="K3" s="48">
        <f t="shared" si="3"/>
        <v>39836</v>
      </c>
      <c r="L3" s="48">
        <f t="shared" si="3"/>
        <v>39837</v>
      </c>
      <c r="M3" s="49">
        <f t="shared" si="3"/>
        <v>39838</v>
      </c>
      <c r="N3" s="49">
        <f t="shared" si="3"/>
        <v>39839</v>
      </c>
      <c r="O3" s="49">
        <f t="shared" si="3"/>
        <v>39840</v>
      </c>
      <c r="P3" s="47">
        <f t="shared" si="3"/>
        <v>39841</v>
      </c>
      <c r="Q3" s="47">
        <f t="shared" si="3"/>
        <v>39842</v>
      </c>
      <c r="R3" s="47">
        <f t="shared" si="3"/>
        <v>39843</v>
      </c>
      <c r="S3" s="47">
        <f t="shared" si="3"/>
        <v>39844</v>
      </c>
      <c r="T3" s="48">
        <f t="shared" ref="T3:T13" si="4">DATE($B$1,$A3,T$14)</f>
        <v>39845</v>
      </c>
      <c r="U3" s="48">
        <f t="shared" si="1"/>
        <v>39846</v>
      </c>
      <c r="V3" s="48">
        <f t="shared" si="1"/>
        <v>39847</v>
      </c>
      <c r="W3" s="48">
        <f t="shared" si="1"/>
        <v>39848</v>
      </c>
      <c r="X3" s="48">
        <f t="shared" si="1"/>
        <v>39849</v>
      </c>
      <c r="Y3" s="81">
        <f t="shared" si="1"/>
        <v>39850</v>
      </c>
      <c r="Z3" s="47">
        <f t="shared" si="1"/>
        <v>39851</v>
      </c>
      <c r="AA3" s="47">
        <f t="shared" si="1"/>
        <v>39852</v>
      </c>
      <c r="AB3" s="50">
        <f t="shared" si="1"/>
        <v>39853</v>
      </c>
      <c r="AC3" s="81">
        <f t="shared" si="1"/>
        <v>39854</v>
      </c>
      <c r="AD3" s="81">
        <f t="shared" si="1"/>
        <v>39855</v>
      </c>
      <c r="AE3" s="48">
        <f t="shared" si="1"/>
        <v>39856</v>
      </c>
      <c r="AF3" s="48">
        <f t="shared" si="1"/>
        <v>39857</v>
      </c>
      <c r="AG3" s="47">
        <f t="shared" si="1"/>
        <v>39858</v>
      </c>
      <c r="AH3" s="50">
        <f t="shared" si="1"/>
        <v>39859</v>
      </c>
      <c r="AJ3" s="48" t="s">
        <v>232</v>
      </c>
      <c r="AK3" s="48" t="s">
        <v>232</v>
      </c>
      <c r="AL3" s="47" t="s">
        <v>194</v>
      </c>
      <c r="AM3" s="81" t="s">
        <v>232</v>
      </c>
      <c r="AN3" s="81" t="s">
        <v>232</v>
      </c>
      <c r="AO3" s="48" t="s">
        <v>232</v>
      </c>
      <c r="AP3" s="48" t="s">
        <v>232</v>
      </c>
      <c r="AQ3" s="48" t="s">
        <v>232</v>
      </c>
      <c r="AR3" s="48" t="s">
        <v>232</v>
      </c>
      <c r="AS3" s="49" t="s">
        <v>193</v>
      </c>
      <c r="AT3" s="49" t="s">
        <v>193</v>
      </c>
      <c r="AU3" s="49" t="s">
        <v>193</v>
      </c>
      <c r="AV3" s="47" t="s">
        <v>194</v>
      </c>
      <c r="AW3" s="47" t="s">
        <v>194</v>
      </c>
      <c r="AX3" s="47" t="s">
        <v>194</v>
      </c>
      <c r="AY3" s="47" t="s">
        <v>194</v>
      </c>
      <c r="AZ3" s="48" t="s">
        <v>232</v>
      </c>
      <c r="BA3" s="48" t="s">
        <v>232</v>
      </c>
      <c r="BB3" s="48" t="s">
        <v>232</v>
      </c>
      <c r="BC3" s="48" t="s">
        <v>232</v>
      </c>
      <c r="BD3" s="48" t="s">
        <v>232</v>
      </c>
      <c r="BE3" s="81" t="s">
        <v>232</v>
      </c>
      <c r="BF3" s="47" t="s">
        <v>194</v>
      </c>
      <c r="BG3" s="47" t="s">
        <v>194</v>
      </c>
      <c r="BH3" s="50" t="s">
        <v>194</v>
      </c>
      <c r="BI3" s="81" t="s">
        <v>232</v>
      </c>
      <c r="BJ3" s="81" t="s">
        <v>232</v>
      </c>
      <c r="BK3" s="48" t="s">
        <v>232</v>
      </c>
      <c r="BL3" s="48" t="s">
        <v>232</v>
      </c>
      <c r="BM3" s="47" t="s">
        <v>194</v>
      </c>
      <c r="BN3" s="50" t="s">
        <v>194</v>
      </c>
      <c r="BO3" s="26">
        <f t="shared" ref="BO3:BO13" si="5">COUNTIF(AJ3:BN3,"休")</f>
        <v>10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20</v>
      </c>
      <c r="D4" s="48">
        <f t="shared" ref="D4:D13" si="7">DATE($B$1,$A3,D$14)</f>
        <v>39860</v>
      </c>
      <c r="E4" s="81">
        <f t="shared" si="3"/>
        <v>39861</v>
      </c>
      <c r="F4" s="48">
        <f t="shared" si="3"/>
        <v>39862</v>
      </c>
      <c r="G4" s="48">
        <f t="shared" si="3"/>
        <v>39863</v>
      </c>
      <c r="H4" s="48">
        <f t="shared" si="3"/>
        <v>39864</v>
      </c>
      <c r="I4" s="47">
        <f t="shared" si="3"/>
        <v>39865</v>
      </c>
      <c r="J4" s="47">
        <f t="shared" si="3"/>
        <v>39866</v>
      </c>
      <c r="K4" s="81">
        <f t="shared" si="3"/>
        <v>39867</v>
      </c>
      <c r="L4" s="81">
        <f t="shared" si="3"/>
        <v>39868</v>
      </c>
      <c r="M4" s="48">
        <f t="shared" si="3"/>
        <v>39869</v>
      </c>
      <c r="N4" s="48">
        <f t="shared" si="3"/>
        <v>39870</v>
      </c>
      <c r="O4" s="48">
        <f t="shared" si="3"/>
        <v>39871</v>
      </c>
      <c r="P4" s="47">
        <f t="shared" si="3"/>
        <v>39872</v>
      </c>
      <c r="Q4" s="48" t="str">
        <f>IF(DAY(DATE($B$1,$A3,Q$14))=1,"",DATE($B$1,$A3,Q$14))</f>
        <v/>
      </c>
      <c r="R4" s="48"/>
      <c r="S4" s="48"/>
      <c r="T4" s="47">
        <f t="shared" si="4"/>
        <v>39873</v>
      </c>
      <c r="U4" s="81">
        <f t="shared" si="1"/>
        <v>39874</v>
      </c>
      <c r="V4" s="48">
        <f t="shared" si="1"/>
        <v>39875</v>
      </c>
      <c r="W4" s="48">
        <f t="shared" si="1"/>
        <v>39876</v>
      </c>
      <c r="X4" s="48">
        <f t="shared" si="1"/>
        <v>39877</v>
      </c>
      <c r="Y4" s="48">
        <f t="shared" si="1"/>
        <v>39878</v>
      </c>
      <c r="Z4" s="47">
        <f t="shared" si="1"/>
        <v>39879</v>
      </c>
      <c r="AA4" s="47">
        <f t="shared" si="1"/>
        <v>39880</v>
      </c>
      <c r="AB4" s="81">
        <f t="shared" si="1"/>
        <v>39881</v>
      </c>
      <c r="AC4" s="48">
        <f t="shared" si="1"/>
        <v>39882</v>
      </c>
      <c r="AD4" s="48">
        <f t="shared" si="1"/>
        <v>39883</v>
      </c>
      <c r="AE4" s="48">
        <f t="shared" si="1"/>
        <v>39884</v>
      </c>
      <c r="AF4" s="48">
        <f t="shared" si="1"/>
        <v>39885</v>
      </c>
      <c r="AG4" s="47">
        <f t="shared" si="1"/>
        <v>39886</v>
      </c>
      <c r="AH4" s="50">
        <f t="shared" si="1"/>
        <v>39887</v>
      </c>
      <c r="AJ4" s="48" t="s">
        <v>232</v>
      </c>
      <c r="AK4" s="81" t="s">
        <v>232</v>
      </c>
      <c r="AL4" s="48" t="s">
        <v>232</v>
      </c>
      <c r="AM4" s="48" t="s">
        <v>232</v>
      </c>
      <c r="AN4" s="48" t="s">
        <v>232</v>
      </c>
      <c r="AO4" s="47" t="s">
        <v>194</v>
      </c>
      <c r="AP4" s="47" t="s">
        <v>194</v>
      </c>
      <c r="AQ4" s="81" t="s">
        <v>232</v>
      </c>
      <c r="AR4" s="81" t="s">
        <v>232</v>
      </c>
      <c r="AS4" s="48" t="s">
        <v>232</v>
      </c>
      <c r="AT4" s="48" t="s">
        <v>232</v>
      </c>
      <c r="AU4" s="48" t="s">
        <v>232</v>
      </c>
      <c r="AV4" s="47" t="s">
        <v>194</v>
      </c>
      <c r="AW4" s="48"/>
      <c r="AX4" s="48"/>
      <c r="AY4" s="48"/>
      <c r="AZ4" s="47" t="s">
        <v>194</v>
      </c>
      <c r="BA4" s="81" t="s">
        <v>232</v>
      </c>
      <c r="BB4" s="48" t="s">
        <v>232</v>
      </c>
      <c r="BC4" s="48" t="s">
        <v>232</v>
      </c>
      <c r="BD4" s="48" t="s">
        <v>232</v>
      </c>
      <c r="BE4" s="48" t="s">
        <v>232</v>
      </c>
      <c r="BF4" s="47" t="s">
        <v>194</v>
      </c>
      <c r="BG4" s="47" t="s">
        <v>194</v>
      </c>
      <c r="BH4" s="81" t="s">
        <v>232</v>
      </c>
      <c r="BI4" s="48" t="s">
        <v>232</v>
      </c>
      <c r="BJ4" s="48" t="s">
        <v>232</v>
      </c>
      <c r="BK4" s="48" t="s">
        <v>232</v>
      </c>
      <c r="BL4" s="48" t="s">
        <v>232</v>
      </c>
      <c r="BM4" s="47" t="s">
        <v>194</v>
      </c>
      <c r="BN4" s="50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39888</v>
      </c>
      <c r="E5" s="48">
        <f t="shared" si="3"/>
        <v>39889</v>
      </c>
      <c r="F5" s="48">
        <f t="shared" si="3"/>
        <v>39890</v>
      </c>
      <c r="G5" s="48">
        <f t="shared" si="3"/>
        <v>39891</v>
      </c>
      <c r="H5" s="47">
        <f t="shared" si="3"/>
        <v>39892</v>
      </c>
      <c r="I5" s="47">
        <f t="shared" si="3"/>
        <v>39893</v>
      </c>
      <c r="J5" s="47">
        <f t="shared" si="3"/>
        <v>39894</v>
      </c>
      <c r="K5" s="81">
        <f t="shared" si="3"/>
        <v>39895</v>
      </c>
      <c r="L5" s="48">
        <f t="shared" si="3"/>
        <v>39896</v>
      </c>
      <c r="M5" s="48">
        <f t="shared" si="3"/>
        <v>39897</v>
      </c>
      <c r="N5" s="48">
        <f t="shared" si="3"/>
        <v>39898</v>
      </c>
      <c r="O5" s="48">
        <f t="shared" si="3"/>
        <v>39899</v>
      </c>
      <c r="P5" s="47">
        <f t="shared" si="3"/>
        <v>39900</v>
      </c>
      <c r="Q5" s="47">
        <f t="shared" si="3"/>
        <v>39901</v>
      </c>
      <c r="R5" s="81">
        <f t="shared" si="3"/>
        <v>39902</v>
      </c>
      <c r="S5" s="48">
        <f t="shared" si="3"/>
        <v>39903</v>
      </c>
      <c r="T5" s="48">
        <f t="shared" si="4"/>
        <v>39904</v>
      </c>
      <c r="U5" s="48">
        <f t="shared" si="1"/>
        <v>39905</v>
      </c>
      <c r="V5" s="48">
        <f t="shared" si="1"/>
        <v>39906</v>
      </c>
      <c r="W5" s="49">
        <f t="shared" si="1"/>
        <v>39907</v>
      </c>
      <c r="X5" s="47">
        <f t="shared" si="1"/>
        <v>39908</v>
      </c>
      <c r="Y5" s="81">
        <f t="shared" si="1"/>
        <v>39909</v>
      </c>
      <c r="Z5" s="48">
        <f t="shared" si="1"/>
        <v>39910</v>
      </c>
      <c r="AA5" s="48">
        <f t="shared" si="1"/>
        <v>39911</v>
      </c>
      <c r="AB5" s="48">
        <f t="shared" si="1"/>
        <v>39912</v>
      </c>
      <c r="AC5" s="48">
        <f t="shared" si="1"/>
        <v>39913</v>
      </c>
      <c r="AD5" s="47">
        <f t="shared" si="1"/>
        <v>39914</v>
      </c>
      <c r="AE5" s="47">
        <f t="shared" si="1"/>
        <v>39915</v>
      </c>
      <c r="AF5" s="81">
        <f t="shared" si="1"/>
        <v>39916</v>
      </c>
      <c r="AG5" s="48">
        <f t="shared" si="1"/>
        <v>39917</v>
      </c>
      <c r="AH5" s="48">
        <f t="shared" si="1"/>
        <v>39918</v>
      </c>
      <c r="AJ5" s="81" t="s">
        <v>232</v>
      </c>
      <c r="AK5" s="48" t="s">
        <v>232</v>
      </c>
      <c r="AL5" s="48" t="s">
        <v>232</v>
      </c>
      <c r="AM5" s="48" t="s">
        <v>232</v>
      </c>
      <c r="AN5" s="47" t="s">
        <v>194</v>
      </c>
      <c r="AO5" s="47" t="s">
        <v>194</v>
      </c>
      <c r="AP5" s="47" t="s">
        <v>194</v>
      </c>
      <c r="AQ5" s="81" t="s">
        <v>232</v>
      </c>
      <c r="AR5" s="48" t="s">
        <v>232</v>
      </c>
      <c r="AS5" s="48" t="s">
        <v>232</v>
      </c>
      <c r="AT5" s="48" t="s">
        <v>232</v>
      </c>
      <c r="AU5" s="48" t="s">
        <v>232</v>
      </c>
      <c r="AV5" s="47" t="s">
        <v>194</v>
      </c>
      <c r="AW5" s="47" t="s">
        <v>194</v>
      </c>
      <c r="AX5" s="81" t="s">
        <v>232</v>
      </c>
      <c r="AY5" s="48" t="s">
        <v>232</v>
      </c>
      <c r="AZ5" s="48" t="s">
        <v>232</v>
      </c>
      <c r="BA5" s="48" t="s">
        <v>232</v>
      </c>
      <c r="BB5" s="48" t="s">
        <v>232</v>
      </c>
      <c r="BC5" s="49" t="s">
        <v>193</v>
      </c>
      <c r="BD5" s="47" t="s">
        <v>194</v>
      </c>
      <c r="BE5" s="81" t="s">
        <v>232</v>
      </c>
      <c r="BF5" s="48" t="s">
        <v>232</v>
      </c>
      <c r="BG5" s="48" t="s">
        <v>232</v>
      </c>
      <c r="BH5" s="48" t="s">
        <v>232</v>
      </c>
      <c r="BI5" s="48" t="s">
        <v>232</v>
      </c>
      <c r="BJ5" s="47" t="s">
        <v>194</v>
      </c>
      <c r="BK5" s="47" t="s">
        <v>194</v>
      </c>
      <c r="BL5" s="81" t="s">
        <v>232</v>
      </c>
      <c r="BM5" s="48" t="s">
        <v>232</v>
      </c>
      <c r="BN5" s="48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39919</v>
      </c>
      <c r="E6" s="48">
        <f t="shared" si="3"/>
        <v>39920</v>
      </c>
      <c r="F6" s="47">
        <f t="shared" si="3"/>
        <v>39921</v>
      </c>
      <c r="G6" s="47">
        <f t="shared" si="3"/>
        <v>39922</v>
      </c>
      <c r="H6" s="81">
        <f t="shared" si="3"/>
        <v>39923</v>
      </c>
      <c r="I6" s="48">
        <f t="shared" si="3"/>
        <v>39924</v>
      </c>
      <c r="J6" s="48">
        <f t="shared" si="3"/>
        <v>39925</v>
      </c>
      <c r="K6" s="48">
        <f t="shared" si="3"/>
        <v>39926</v>
      </c>
      <c r="L6" s="48">
        <f t="shared" si="3"/>
        <v>39927</v>
      </c>
      <c r="M6" s="47">
        <f t="shared" si="3"/>
        <v>39928</v>
      </c>
      <c r="N6" s="47">
        <f t="shared" si="3"/>
        <v>39929</v>
      </c>
      <c r="O6" s="81">
        <f t="shared" si="3"/>
        <v>39930</v>
      </c>
      <c r="P6" s="48">
        <f t="shared" si="3"/>
        <v>39931</v>
      </c>
      <c r="Q6" s="48">
        <f t="shared" si="3"/>
        <v>39932</v>
      </c>
      <c r="R6" s="47">
        <f t="shared" si="3"/>
        <v>39933</v>
      </c>
      <c r="S6" s="48"/>
      <c r="T6" s="49">
        <f t="shared" si="4"/>
        <v>39934</v>
      </c>
      <c r="U6" s="47">
        <f t="shared" si="1"/>
        <v>39935</v>
      </c>
      <c r="V6" s="47">
        <f t="shared" si="1"/>
        <v>39936</v>
      </c>
      <c r="W6" s="81">
        <f t="shared" si="1"/>
        <v>39937</v>
      </c>
      <c r="X6" s="48">
        <f t="shared" si="1"/>
        <v>39938</v>
      </c>
      <c r="Y6" s="48">
        <f t="shared" si="1"/>
        <v>39939</v>
      </c>
      <c r="Z6" s="48">
        <f t="shared" si="1"/>
        <v>39940</v>
      </c>
      <c r="AA6" s="48">
        <f t="shared" si="1"/>
        <v>39941</v>
      </c>
      <c r="AB6" s="47">
        <f t="shared" si="1"/>
        <v>39942</v>
      </c>
      <c r="AC6" s="47">
        <f t="shared" si="1"/>
        <v>39943</v>
      </c>
      <c r="AD6" s="81">
        <f t="shared" si="1"/>
        <v>39944</v>
      </c>
      <c r="AE6" s="48">
        <f t="shared" si="1"/>
        <v>39945</v>
      </c>
      <c r="AF6" s="48">
        <f t="shared" si="1"/>
        <v>39946</v>
      </c>
      <c r="AG6" s="48">
        <f t="shared" si="1"/>
        <v>39947</v>
      </c>
      <c r="AH6" s="48">
        <f t="shared" si="1"/>
        <v>39948</v>
      </c>
      <c r="AJ6" s="48" t="s">
        <v>232</v>
      </c>
      <c r="AK6" s="48" t="s">
        <v>232</v>
      </c>
      <c r="AL6" s="47" t="s">
        <v>194</v>
      </c>
      <c r="AM6" s="47" t="s">
        <v>194</v>
      </c>
      <c r="AN6" s="81" t="s">
        <v>232</v>
      </c>
      <c r="AO6" s="48" t="s">
        <v>232</v>
      </c>
      <c r="AP6" s="48" t="s">
        <v>232</v>
      </c>
      <c r="AQ6" s="48" t="s">
        <v>232</v>
      </c>
      <c r="AR6" s="48" t="s">
        <v>232</v>
      </c>
      <c r="AS6" s="47" t="s">
        <v>194</v>
      </c>
      <c r="AT6" s="47" t="s">
        <v>194</v>
      </c>
      <c r="AU6" s="81" t="s">
        <v>232</v>
      </c>
      <c r="AV6" s="48" t="s">
        <v>232</v>
      </c>
      <c r="AW6" s="48" t="s">
        <v>232</v>
      </c>
      <c r="AX6" s="47" t="s">
        <v>194</v>
      </c>
      <c r="AY6" s="48"/>
      <c r="AZ6" s="49" t="s">
        <v>193</v>
      </c>
      <c r="BA6" s="47" t="s">
        <v>194</v>
      </c>
      <c r="BB6" s="47" t="s">
        <v>194</v>
      </c>
      <c r="BC6" s="81" t="s">
        <v>232</v>
      </c>
      <c r="BD6" s="48" t="s">
        <v>232</v>
      </c>
      <c r="BE6" s="48" t="s">
        <v>232</v>
      </c>
      <c r="BF6" s="48" t="s">
        <v>232</v>
      </c>
      <c r="BG6" s="48" t="s">
        <v>232</v>
      </c>
      <c r="BH6" s="47" t="s">
        <v>194</v>
      </c>
      <c r="BI6" s="47" t="s">
        <v>194</v>
      </c>
      <c r="BJ6" s="81" t="s">
        <v>232</v>
      </c>
      <c r="BK6" s="48" t="s">
        <v>232</v>
      </c>
      <c r="BL6" s="48" t="s">
        <v>232</v>
      </c>
      <c r="BM6" s="48" t="s">
        <v>232</v>
      </c>
      <c r="BN6" s="4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21</v>
      </c>
      <c r="D7" s="47">
        <f t="shared" si="7"/>
        <v>39949</v>
      </c>
      <c r="E7" s="47">
        <f t="shared" si="3"/>
        <v>39950</v>
      </c>
      <c r="F7" s="81">
        <f t="shared" si="3"/>
        <v>39951</v>
      </c>
      <c r="G7" s="48">
        <f t="shared" si="3"/>
        <v>39952</v>
      </c>
      <c r="H7" s="48">
        <f t="shared" si="3"/>
        <v>39953</v>
      </c>
      <c r="I7" s="48">
        <f t="shared" si="3"/>
        <v>39954</v>
      </c>
      <c r="J7" s="48">
        <f t="shared" si="3"/>
        <v>39955</v>
      </c>
      <c r="K7" s="47">
        <f t="shared" si="3"/>
        <v>39956</v>
      </c>
      <c r="L7" s="47">
        <f t="shared" si="3"/>
        <v>39957</v>
      </c>
      <c r="M7" s="81">
        <f t="shared" si="3"/>
        <v>39958</v>
      </c>
      <c r="N7" s="48">
        <f t="shared" si="3"/>
        <v>39959</v>
      </c>
      <c r="O7" s="48">
        <f t="shared" si="3"/>
        <v>39960</v>
      </c>
      <c r="P7" s="49">
        <f t="shared" si="3"/>
        <v>39961</v>
      </c>
      <c r="Q7" s="48">
        <f t="shared" si="3"/>
        <v>39962</v>
      </c>
      <c r="R7" s="48">
        <f t="shared" si="3"/>
        <v>39963</v>
      </c>
      <c r="S7" s="47">
        <f t="shared" si="3"/>
        <v>39964</v>
      </c>
      <c r="T7" s="81">
        <f t="shared" si="4"/>
        <v>39965</v>
      </c>
      <c r="U7" s="48">
        <f t="shared" si="1"/>
        <v>39966</v>
      </c>
      <c r="V7" s="48">
        <f t="shared" si="1"/>
        <v>39967</v>
      </c>
      <c r="W7" s="48">
        <f t="shared" si="1"/>
        <v>39968</v>
      </c>
      <c r="X7" s="48">
        <f t="shared" si="1"/>
        <v>39969</v>
      </c>
      <c r="Y7" s="47">
        <f t="shared" si="1"/>
        <v>39970</v>
      </c>
      <c r="Z7" s="47">
        <f t="shared" si="1"/>
        <v>39971</v>
      </c>
      <c r="AA7" s="81">
        <f t="shared" si="1"/>
        <v>39972</v>
      </c>
      <c r="AB7" s="81">
        <f t="shared" si="1"/>
        <v>39973</v>
      </c>
      <c r="AC7" s="48">
        <f t="shared" si="1"/>
        <v>39974</v>
      </c>
      <c r="AD7" s="48">
        <f t="shared" si="1"/>
        <v>39975</v>
      </c>
      <c r="AE7" s="48">
        <f t="shared" si="1"/>
        <v>39976</v>
      </c>
      <c r="AF7" s="47">
        <f t="shared" si="1"/>
        <v>39977</v>
      </c>
      <c r="AG7" s="47">
        <f t="shared" si="1"/>
        <v>39978</v>
      </c>
      <c r="AH7" s="81">
        <f t="shared" si="1"/>
        <v>39979</v>
      </c>
      <c r="AJ7" s="47" t="s">
        <v>194</v>
      </c>
      <c r="AK7" s="47" t="s">
        <v>194</v>
      </c>
      <c r="AL7" s="81" t="s">
        <v>232</v>
      </c>
      <c r="AM7" s="48" t="s">
        <v>232</v>
      </c>
      <c r="AN7" s="48" t="s">
        <v>232</v>
      </c>
      <c r="AO7" s="48" t="s">
        <v>232</v>
      </c>
      <c r="AP7" s="48" t="s">
        <v>232</v>
      </c>
      <c r="AQ7" s="47" t="s">
        <v>194</v>
      </c>
      <c r="AR7" s="47" t="s">
        <v>194</v>
      </c>
      <c r="AS7" s="81" t="s">
        <v>232</v>
      </c>
      <c r="AT7" s="48" t="s">
        <v>232</v>
      </c>
      <c r="AU7" s="48" t="s">
        <v>232</v>
      </c>
      <c r="AV7" s="49" t="s">
        <v>193</v>
      </c>
      <c r="AW7" s="48" t="s">
        <v>232</v>
      </c>
      <c r="AX7" s="48" t="s">
        <v>232</v>
      </c>
      <c r="AY7" s="47" t="s">
        <v>194</v>
      </c>
      <c r="AZ7" s="81" t="s">
        <v>232</v>
      </c>
      <c r="BA7" s="48" t="s">
        <v>232</v>
      </c>
      <c r="BB7" s="48" t="s">
        <v>232</v>
      </c>
      <c r="BC7" s="48" t="s">
        <v>232</v>
      </c>
      <c r="BD7" s="48" t="s">
        <v>232</v>
      </c>
      <c r="BE7" s="47" t="s">
        <v>194</v>
      </c>
      <c r="BF7" s="47" t="s">
        <v>194</v>
      </c>
      <c r="BG7" s="81" t="s">
        <v>232</v>
      </c>
      <c r="BH7" s="81" t="s">
        <v>232</v>
      </c>
      <c r="BI7" s="48" t="s">
        <v>232</v>
      </c>
      <c r="BJ7" s="48" t="s">
        <v>232</v>
      </c>
      <c r="BK7" s="48" t="s">
        <v>232</v>
      </c>
      <c r="BL7" s="47" t="s">
        <v>194</v>
      </c>
      <c r="BM7" s="47" t="s">
        <v>194</v>
      </c>
      <c r="BN7" s="81" t="s">
        <v>232</v>
      </c>
      <c r="BO7" s="26">
        <f t="shared" si="5"/>
        <v>9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22</v>
      </c>
      <c r="D8" s="48">
        <f t="shared" si="7"/>
        <v>39980</v>
      </c>
      <c r="E8" s="48">
        <f t="shared" si="3"/>
        <v>39981</v>
      </c>
      <c r="F8" s="48">
        <f t="shared" si="3"/>
        <v>39982</v>
      </c>
      <c r="G8" s="48">
        <f t="shared" si="3"/>
        <v>39983</v>
      </c>
      <c r="H8" s="47">
        <f t="shared" si="3"/>
        <v>39984</v>
      </c>
      <c r="I8" s="47">
        <f t="shared" si="3"/>
        <v>39985</v>
      </c>
      <c r="J8" s="81">
        <f t="shared" si="3"/>
        <v>39986</v>
      </c>
      <c r="K8" s="48">
        <f t="shared" si="3"/>
        <v>39987</v>
      </c>
      <c r="L8" s="48">
        <f t="shared" si="3"/>
        <v>39988</v>
      </c>
      <c r="M8" s="48">
        <f t="shared" si="3"/>
        <v>39989</v>
      </c>
      <c r="N8" s="48">
        <f t="shared" si="3"/>
        <v>39990</v>
      </c>
      <c r="O8" s="47">
        <f t="shared" si="3"/>
        <v>39991</v>
      </c>
      <c r="P8" s="47">
        <f t="shared" si="3"/>
        <v>39992</v>
      </c>
      <c r="Q8" s="81">
        <f t="shared" si="3"/>
        <v>39993</v>
      </c>
      <c r="R8" s="48">
        <f t="shared" si="3"/>
        <v>39994</v>
      </c>
      <c r="S8" s="48"/>
      <c r="T8" s="48">
        <f t="shared" si="4"/>
        <v>39995</v>
      </c>
      <c r="U8" s="48">
        <f t="shared" si="1"/>
        <v>39996</v>
      </c>
      <c r="V8" s="48">
        <f t="shared" si="1"/>
        <v>39997</v>
      </c>
      <c r="W8" s="47">
        <f t="shared" si="1"/>
        <v>39998</v>
      </c>
      <c r="X8" s="47">
        <f t="shared" si="1"/>
        <v>39999</v>
      </c>
      <c r="Y8" s="81">
        <f t="shared" si="1"/>
        <v>40000</v>
      </c>
      <c r="Z8" s="48">
        <f t="shared" si="1"/>
        <v>40001</v>
      </c>
      <c r="AA8" s="48">
        <f t="shared" si="1"/>
        <v>40002</v>
      </c>
      <c r="AB8" s="48">
        <f t="shared" si="1"/>
        <v>40003</v>
      </c>
      <c r="AC8" s="48">
        <f t="shared" si="1"/>
        <v>40004</v>
      </c>
      <c r="AD8" s="47">
        <f t="shared" si="1"/>
        <v>40005</v>
      </c>
      <c r="AE8" s="47">
        <f t="shared" si="1"/>
        <v>40006</v>
      </c>
      <c r="AF8" s="81">
        <f t="shared" si="1"/>
        <v>40007</v>
      </c>
      <c r="AG8" s="48">
        <f t="shared" si="1"/>
        <v>40008</v>
      </c>
      <c r="AH8" s="48">
        <f t="shared" si="1"/>
        <v>40009</v>
      </c>
      <c r="AJ8" s="48" t="s">
        <v>232</v>
      </c>
      <c r="AK8" s="48" t="s">
        <v>232</v>
      </c>
      <c r="AL8" s="48" t="s">
        <v>232</v>
      </c>
      <c r="AM8" s="48" t="s">
        <v>232</v>
      </c>
      <c r="AN8" s="47" t="s">
        <v>194</v>
      </c>
      <c r="AO8" s="47" t="s">
        <v>194</v>
      </c>
      <c r="AP8" s="81" t="s">
        <v>232</v>
      </c>
      <c r="AQ8" s="48" t="s">
        <v>232</v>
      </c>
      <c r="AR8" s="48" t="s">
        <v>232</v>
      </c>
      <c r="AS8" s="48" t="s">
        <v>232</v>
      </c>
      <c r="AT8" s="48" t="s">
        <v>232</v>
      </c>
      <c r="AU8" s="47" t="s">
        <v>194</v>
      </c>
      <c r="AV8" s="47" t="s">
        <v>194</v>
      </c>
      <c r="AW8" s="81" t="s">
        <v>232</v>
      </c>
      <c r="AX8" s="48" t="s">
        <v>232</v>
      </c>
      <c r="AY8" s="48"/>
      <c r="AZ8" s="48" t="s">
        <v>232</v>
      </c>
      <c r="BA8" s="48" t="s">
        <v>232</v>
      </c>
      <c r="BB8" s="48" t="s">
        <v>232</v>
      </c>
      <c r="BC8" s="47" t="s">
        <v>194</v>
      </c>
      <c r="BD8" s="47" t="s">
        <v>194</v>
      </c>
      <c r="BE8" s="81" t="s">
        <v>232</v>
      </c>
      <c r="BF8" s="48" t="s">
        <v>232</v>
      </c>
      <c r="BG8" s="48" t="s">
        <v>232</v>
      </c>
      <c r="BH8" s="48" t="s">
        <v>232</v>
      </c>
      <c r="BI8" s="48" t="s">
        <v>232</v>
      </c>
      <c r="BJ8" s="47" t="s">
        <v>194</v>
      </c>
      <c r="BK8" s="47" t="s">
        <v>194</v>
      </c>
      <c r="BL8" s="81" t="s">
        <v>232</v>
      </c>
      <c r="BM8" s="48" t="s">
        <v>232</v>
      </c>
      <c r="BN8" s="48" t="s">
        <v>232</v>
      </c>
      <c r="BO8" s="26">
        <f t="shared" si="5"/>
        <v>8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40010</v>
      </c>
      <c r="E9" s="48">
        <f t="shared" si="3"/>
        <v>40011</v>
      </c>
      <c r="F9" s="47">
        <f t="shared" si="3"/>
        <v>40012</v>
      </c>
      <c r="G9" s="47">
        <f t="shared" si="3"/>
        <v>40013</v>
      </c>
      <c r="H9" s="47">
        <f t="shared" si="3"/>
        <v>40014</v>
      </c>
      <c r="I9" s="48">
        <f t="shared" si="3"/>
        <v>40015</v>
      </c>
      <c r="J9" s="48">
        <f t="shared" si="3"/>
        <v>40016</v>
      </c>
      <c r="K9" s="48">
        <f t="shared" si="3"/>
        <v>40017</v>
      </c>
      <c r="L9" s="48">
        <f t="shared" si="3"/>
        <v>40018</v>
      </c>
      <c r="M9" s="47">
        <f t="shared" si="3"/>
        <v>40019</v>
      </c>
      <c r="N9" s="47">
        <f t="shared" si="3"/>
        <v>40020</v>
      </c>
      <c r="O9" s="81">
        <f t="shared" si="3"/>
        <v>40021</v>
      </c>
      <c r="P9" s="48">
        <f t="shared" si="3"/>
        <v>40022</v>
      </c>
      <c r="Q9" s="48">
        <f t="shared" si="3"/>
        <v>40023</v>
      </c>
      <c r="R9" s="48">
        <f t="shared" si="3"/>
        <v>40024</v>
      </c>
      <c r="S9" s="48">
        <f t="shared" si="3"/>
        <v>40025</v>
      </c>
      <c r="T9" s="47">
        <f t="shared" si="4"/>
        <v>40026</v>
      </c>
      <c r="U9" s="47">
        <f t="shared" si="1"/>
        <v>40027</v>
      </c>
      <c r="V9" s="81">
        <f t="shared" si="1"/>
        <v>40028</v>
      </c>
      <c r="W9" s="48">
        <f t="shared" si="1"/>
        <v>40029</v>
      </c>
      <c r="X9" s="48">
        <f t="shared" si="1"/>
        <v>40030</v>
      </c>
      <c r="Y9" s="48">
        <f t="shared" si="1"/>
        <v>40031</v>
      </c>
      <c r="Z9" s="48">
        <f t="shared" si="1"/>
        <v>40032</v>
      </c>
      <c r="AA9" s="47">
        <f t="shared" si="1"/>
        <v>40033</v>
      </c>
      <c r="AB9" s="47">
        <f t="shared" si="1"/>
        <v>40034</v>
      </c>
      <c r="AC9" s="81">
        <f t="shared" si="1"/>
        <v>40035</v>
      </c>
      <c r="AD9" s="81">
        <f t="shared" si="1"/>
        <v>40036</v>
      </c>
      <c r="AE9" s="81">
        <f t="shared" si="1"/>
        <v>40037</v>
      </c>
      <c r="AF9" s="81">
        <f t="shared" si="1"/>
        <v>40038</v>
      </c>
      <c r="AG9" s="47">
        <f t="shared" si="1"/>
        <v>40039</v>
      </c>
      <c r="AH9" s="47">
        <f t="shared" si="1"/>
        <v>40040</v>
      </c>
      <c r="AJ9" s="48" t="s">
        <v>232</v>
      </c>
      <c r="AK9" s="48" t="s">
        <v>232</v>
      </c>
      <c r="AL9" s="47" t="s">
        <v>194</v>
      </c>
      <c r="AM9" s="47" t="s">
        <v>194</v>
      </c>
      <c r="AN9" s="47" t="s">
        <v>194</v>
      </c>
      <c r="AO9" s="48" t="s">
        <v>232</v>
      </c>
      <c r="AP9" s="48" t="s">
        <v>232</v>
      </c>
      <c r="AQ9" s="48" t="s">
        <v>232</v>
      </c>
      <c r="AR9" s="48" t="s">
        <v>232</v>
      </c>
      <c r="AS9" s="47" t="s">
        <v>194</v>
      </c>
      <c r="AT9" s="47" t="s">
        <v>194</v>
      </c>
      <c r="AU9" s="81" t="s">
        <v>232</v>
      </c>
      <c r="AV9" s="48" t="s">
        <v>232</v>
      </c>
      <c r="AW9" s="48" t="s">
        <v>232</v>
      </c>
      <c r="AX9" s="48" t="s">
        <v>232</v>
      </c>
      <c r="AY9" s="48" t="s">
        <v>232</v>
      </c>
      <c r="AZ9" s="47" t="s">
        <v>194</v>
      </c>
      <c r="BA9" s="47" t="s">
        <v>194</v>
      </c>
      <c r="BB9" s="81" t="s">
        <v>232</v>
      </c>
      <c r="BC9" s="48" t="s">
        <v>232</v>
      </c>
      <c r="BD9" s="48" t="s">
        <v>232</v>
      </c>
      <c r="BE9" s="48" t="s">
        <v>232</v>
      </c>
      <c r="BF9" s="48" t="s">
        <v>232</v>
      </c>
      <c r="BG9" s="47" t="s">
        <v>194</v>
      </c>
      <c r="BH9" s="47" t="s">
        <v>194</v>
      </c>
      <c r="BI9" s="81" t="s">
        <v>232</v>
      </c>
      <c r="BJ9" s="81" t="s">
        <v>232</v>
      </c>
      <c r="BK9" s="81" t="s">
        <v>232</v>
      </c>
      <c r="BL9" s="81" t="s">
        <v>232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40041</v>
      </c>
      <c r="E10" s="81">
        <f t="shared" si="3"/>
        <v>40042</v>
      </c>
      <c r="F10" s="48">
        <f t="shared" si="3"/>
        <v>40043</v>
      </c>
      <c r="G10" s="48">
        <f t="shared" si="3"/>
        <v>40044</v>
      </c>
      <c r="H10" s="48">
        <f t="shared" si="3"/>
        <v>40045</v>
      </c>
      <c r="I10" s="48">
        <f t="shared" si="3"/>
        <v>40046</v>
      </c>
      <c r="J10" s="47">
        <f t="shared" si="3"/>
        <v>40047</v>
      </c>
      <c r="K10" s="47">
        <f t="shared" si="3"/>
        <v>40048</v>
      </c>
      <c r="L10" s="81">
        <f t="shared" si="3"/>
        <v>40049</v>
      </c>
      <c r="M10" s="48">
        <f t="shared" si="3"/>
        <v>40050</v>
      </c>
      <c r="N10" s="48">
        <f t="shared" si="3"/>
        <v>40051</v>
      </c>
      <c r="O10" s="48">
        <f t="shared" si="3"/>
        <v>40052</v>
      </c>
      <c r="P10" s="48">
        <f t="shared" si="3"/>
        <v>40053</v>
      </c>
      <c r="Q10" s="47">
        <f t="shared" si="3"/>
        <v>40054</v>
      </c>
      <c r="R10" s="47">
        <f t="shared" si="3"/>
        <v>40055</v>
      </c>
      <c r="S10" s="81">
        <f t="shared" si="3"/>
        <v>40056</v>
      </c>
      <c r="T10" s="48">
        <f t="shared" si="4"/>
        <v>40057</v>
      </c>
      <c r="U10" s="48">
        <f t="shared" si="1"/>
        <v>40058</v>
      </c>
      <c r="V10" s="48">
        <f t="shared" si="1"/>
        <v>40059</v>
      </c>
      <c r="W10" s="48">
        <f t="shared" si="1"/>
        <v>40060</v>
      </c>
      <c r="X10" s="47">
        <f t="shared" si="1"/>
        <v>40061</v>
      </c>
      <c r="Y10" s="47">
        <f t="shared" si="1"/>
        <v>40062</v>
      </c>
      <c r="Z10" s="81">
        <f t="shared" si="1"/>
        <v>40063</v>
      </c>
      <c r="AA10" s="48">
        <f t="shared" si="1"/>
        <v>40064</v>
      </c>
      <c r="AB10" s="48">
        <f t="shared" si="1"/>
        <v>40065</v>
      </c>
      <c r="AC10" s="48">
        <f t="shared" si="1"/>
        <v>40066</v>
      </c>
      <c r="AD10" s="48">
        <f t="shared" si="1"/>
        <v>40067</v>
      </c>
      <c r="AE10" s="47">
        <f t="shared" si="1"/>
        <v>40068</v>
      </c>
      <c r="AF10" s="47">
        <f t="shared" si="1"/>
        <v>40069</v>
      </c>
      <c r="AG10" s="81">
        <f t="shared" si="1"/>
        <v>40070</v>
      </c>
      <c r="AH10" s="81">
        <f t="shared" si="1"/>
        <v>40071</v>
      </c>
      <c r="AJ10" s="47" t="s">
        <v>194</v>
      </c>
      <c r="AK10" s="81" t="s">
        <v>232</v>
      </c>
      <c r="AL10" s="48" t="s">
        <v>232</v>
      </c>
      <c r="AM10" s="48" t="s">
        <v>232</v>
      </c>
      <c r="AN10" s="48" t="s">
        <v>232</v>
      </c>
      <c r="AO10" s="48" t="s">
        <v>232</v>
      </c>
      <c r="AP10" s="47" t="s">
        <v>194</v>
      </c>
      <c r="AQ10" s="47" t="s">
        <v>194</v>
      </c>
      <c r="AR10" s="81" t="s">
        <v>232</v>
      </c>
      <c r="AS10" s="48" t="s">
        <v>232</v>
      </c>
      <c r="AT10" s="48" t="s">
        <v>232</v>
      </c>
      <c r="AU10" s="48" t="s">
        <v>232</v>
      </c>
      <c r="AV10" s="48" t="s">
        <v>232</v>
      </c>
      <c r="AW10" s="47" t="s">
        <v>194</v>
      </c>
      <c r="AX10" s="47" t="s">
        <v>194</v>
      </c>
      <c r="AY10" s="81" t="s">
        <v>232</v>
      </c>
      <c r="AZ10" s="48" t="s">
        <v>232</v>
      </c>
      <c r="BA10" s="48" t="s">
        <v>232</v>
      </c>
      <c r="BB10" s="48" t="s">
        <v>232</v>
      </c>
      <c r="BC10" s="48" t="s">
        <v>232</v>
      </c>
      <c r="BD10" s="47" t="s">
        <v>194</v>
      </c>
      <c r="BE10" s="47" t="s">
        <v>194</v>
      </c>
      <c r="BF10" s="81" t="s">
        <v>232</v>
      </c>
      <c r="BG10" s="48" t="s">
        <v>232</v>
      </c>
      <c r="BH10" s="48" t="s">
        <v>232</v>
      </c>
      <c r="BI10" s="48" t="s">
        <v>232</v>
      </c>
      <c r="BJ10" s="48" t="s">
        <v>232</v>
      </c>
      <c r="BK10" s="47" t="s">
        <v>194</v>
      </c>
      <c r="BL10" s="47" t="s">
        <v>194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40072</v>
      </c>
      <c r="E11" s="48">
        <f t="shared" si="3"/>
        <v>40073</v>
      </c>
      <c r="F11" s="48">
        <f t="shared" si="3"/>
        <v>40074</v>
      </c>
      <c r="G11" s="47">
        <f t="shared" si="3"/>
        <v>40075</v>
      </c>
      <c r="H11" s="47">
        <f t="shared" si="3"/>
        <v>40076</v>
      </c>
      <c r="I11" s="81">
        <f t="shared" si="3"/>
        <v>40077</v>
      </c>
      <c r="J11" s="48">
        <f t="shared" si="3"/>
        <v>40078</v>
      </c>
      <c r="K11" s="48">
        <f t="shared" si="3"/>
        <v>40079</v>
      </c>
      <c r="L11" s="48">
        <f t="shared" si="3"/>
        <v>40080</v>
      </c>
      <c r="M11" s="48">
        <f t="shared" si="3"/>
        <v>40081</v>
      </c>
      <c r="N11" s="47">
        <f t="shared" si="3"/>
        <v>40082</v>
      </c>
      <c r="O11" s="47">
        <f t="shared" si="3"/>
        <v>40083</v>
      </c>
      <c r="P11" s="81">
        <f t="shared" si="3"/>
        <v>40084</v>
      </c>
      <c r="Q11" s="48">
        <f t="shared" si="3"/>
        <v>40085</v>
      </c>
      <c r="R11" s="47">
        <f t="shared" si="3"/>
        <v>40086</v>
      </c>
      <c r="S11" s="48"/>
      <c r="T11" s="49">
        <f t="shared" si="4"/>
        <v>40087</v>
      </c>
      <c r="U11" s="49">
        <f t="shared" si="1"/>
        <v>40088</v>
      </c>
      <c r="V11" s="49">
        <f t="shared" si="1"/>
        <v>40089</v>
      </c>
      <c r="W11" s="47">
        <f t="shared" si="1"/>
        <v>40090</v>
      </c>
      <c r="X11" s="81">
        <f t="shared" si="1"/>
        <v>40091</v>
      </c>
      <c r="Y11" s="204">
        <f t="shared" si="1"/>
        <v>40092</v>
      </c>
      <c r="Z11" s="205">
        <f t="shared" si="1"/>
        <v>40093</v>
      </c>
      <c r="AA11" s="205">
        <f t="shared" si="1"/>
        <v>40094</v>
      </c>
      <c r="AB11" s="205">
        <f t="shared" si="1"/>
        <v>40095</v>
      </c>
      <c r="AC11" s="206">
        <f t="shared" si="1"/>
        <v>40096</v>
      </c>
      <c r="AD11" s="47">
        <f t="shared" si="1"/>
        <v>40097</v>
      </c>
      <c r="AE11" s="81">
        <f t="shared" si="1"/>
        <v>40098</v>
      </c>
      <c r="AF11" s="48">
        <f t="shared" si="1"/>
        <v>40099</v>
      </c>
      <c r="AG11" s="48">
        <f t="shared" si="1"/>
        <v>40100</v>
      </c>
      <c r="AH11" s="48">
        <f t="shared" si="1"/>
        <v>40101</v>
      </c>
      <c r="AJ11" s="48" t="s">
        <v>232</v>
      </c>
      <c r="AK11" s="48" t="s">
        <v>232</v>
      </c>
      <c r="AL11" s="48" t="s">
        <v>232</v>
      </c>
      <c r="AM11" s="47" t="s">
        <v>194</v>
      </c>
      <c r="AN11" s="47" t="s">
        <v>194</v>
      </c>
      <c r="AO11" s="81" t="s">
        <v>232</v>
      </c>
      <c r="AP11" s="48" t="s">
        <v>232</v>
      </c>
      <c r="AQ11" s="48" t="s">
        <v>232</v>
      </c>
      <c r="AR11" s="48" t="s">
        <v>232</v>
      </c>
      <c r="AS11" s="48" t="s">
        <v>232</v>
      </c>
      <c r="AT11" s="47" t="s">
        <v>194</v>
      </c>
      <c r="AU11" s="47" t="s">
        <v>194</v>
      </c>
      <c r="AV11" s="81" t="s">
        <v>232</v>
      </c>
      <c r="AW11" s="48" t="s">
        <v>232</v>
      </c>
      <c r="AX11" s="47" t="s">
        <v>194</v>
      </c>
      <c r="AY11" s="48"/>
      <c r="AZ11" s="49" t="s">
        <v>193</v>
      </c>
      <c r="BA11" s="49" t="s">
        <v>193</v>
      </c>
      <c r="BB11" s="49" t="s">
        <v>193</v>
      </c>
      <c r="BC11" s="47" t="s">
        <v>194</v>
      </c>
      <c r="BD11" s="81" t="s">
        <v>232</v>
      </c>
      <c r="BE11" s="204" t="s">
        <v>703</v>
      </c>
      <c r="BF11" s="205" t="s">
        <v>704</v>
      </c>
      <c r="BG11" s="205" t="s">
        <v>704</v>
      </c>
      <c r="BH11" s="205" t="s">
        <v>704</v>
      </c>
      <c r="BI11" s="206" t="s">
        <v>704</v>
      </c>
      <c r="BJ11" s="47" t="s">
        <v>194</v>
      </c>
      <c r="BK11" s="81" t="s">
        <v>232</v>
      </c>
      <c r="BL11" s="48" t="s">
        <v>232</v>
      </c>
      <c r="BM11" s="48" t="s">
        <v>232</v>
      </c>
      <c r="BN11" s="48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21</v>
      </c>
      <c r="D12" s="48">
        <f t="shared" si="7"/>
        <v>40102</v>
      </c>
      <c r="E12" s="47">
        <f t="shared" si="3"/>
        <v>40103</v>
      </c>
      <c r="F12" s="47">
        <f t="shared" si="3"/>
        <v>40104</v>
      </c>
      <c r="G12" s="81">
        <f t="shared" si="3"/>
        <v>40105</v>
      </c>
      <c r="H12" s="81">
        <f t="shared" si="3"/>
        <v>40106</v>
      </c>
      <c r="I12" s="48">
        <f t="shared" si="3"/>
        <v>40107</v>
      </c>
      <c r="J12" s="48">
        <f t="shared" si="3"/>
        <v>40108</v>
      </c>
      <c r="K12" s="48">
        <f t="shared" si="3"/>
        <v>40109</v>
      </c>
      <c r="L12" s="47">
        <f t="shared" si="3"/>
        <v>40110</v>
      </c>
      <c r="M12" s="47">
        <f t="shared" si="3"/>
        <v>40111</v>
      </c>
      <c r="N12" s="81">
        <f t="shared" si="3"/>
        <v>40112</v>
      </c>
      <c r="O12" s="48">
        <f t="shared" si="3"/>
        <v>40113</v>
      </c>
      <c r="P12" s="48">
        <f t="shared" si="3"/>
        <v>40114</v>
      </c>
      <c r="Q12" s="48">
        <f t="shared" si="3"/>
        <v>40115</v>
      </c>
      <c r="R12" s="48">
        <f t="shared" si="3"/>
        <v>40116</v>
      </c>
      <c r="S12" s="47">
        <f t="shared" si="3"/>
        <v>40117</v>
      </c>
      <c r="T12" s="47">
        <f t="shared" si="4"/>
        <v>40118</v>
      </c>
      <c r="U12" s="81">
        <f t="shared" si="1"/>
        <v>40119</v>
      </c>
      <c r="V12" s="48">
        <f t="shared" si="1"/>
        <v>40120</v>
      </c>
      <c r="W12" s="48">
        <f t="shared" si="1"/>
        <v>40121</v>
      </c>
      <c r="X12" s="48">
        <f t="shared" si="1"/>
        <v>40122</v>
      </c>
      <c r="Y12" s="48">
        <f t="shared" si="1"/>
        <v>40123</v>
      </c>
      <c r="Z12" s="47">
        <f t="shared" si="1"/>
        <v>40124</v>
      </c>
      <c r="AA12" s="47">
        <f t="shared" si="1"/>
        <v>40125</v>
      </c>
      <c r="AB12" s="81">
        <f t="shared" si="1"/>
        <v>40126</v>
      </c>
      <c r="AC12" s="81">
        <f t="shared" si="1"/>
        <v>40127</v>
      </c>
      <c r="AD12" s="48">
        <f t="shared" si="1"/>
        <v>40128</v>
      </c>
      <c r="AE12" s="48">
        <f t="shared" si="1"/>
        <v>40129</v>
      </c>
      <c r="AF12" s="48">
        <f t="shared" si="1"/>
        <v>40130</v>
      </c>
      <c r="AG12" s="47">
        <f t="shared" si="1"/>
        <v>40131</v>
      </c>
      <c r="AH12" s="47">
        <f t="shared" si="1"/>
        <v>40132</v>
      </c>
      <c r="AJ12" s="48" t="s">
        <v>232</v>
      </c>
      <c r="AK12" s="47" t="s">
        <v>194</v>
      </c>
      <c r="AL12" s="47" t="s">
        <v>194</v>
      </c>
      <c r="AM12" s="81" t="s">
        <v>232</v>
      </c>
      <c r="AN12" s="81" t="s">
        <v>232</v>
      </c>
      <c r="AO12" s="48" t="s">
        <v>232</v>
      </c>
      <c r="AP12" s="48" t="s">
        <v>232</v>
      </c>
      <c r="AQ12" s="48" t="s">
        <v>232</v>
      </c>
      <c r="AR12" s="47" t="s">
        <v>194</v>
      </c>
      <c r="AS12" s="47" t="s">
        <v>194</v>
      </c>
      <c r="AT12" s="81" t="s">
        <v>232</v>
      </c>
      <c r="AU12" s="48" t="s">
        <v>232</v>
      </c>
      <c r="AV12" s="48" t="s">
        <v>232</v>
      </c>
      <c r="AW12" s="48" t="s">
        <v>232</v>
      </c>
      <c r="AX12" s="48" t="s">
        <v>232</v>
      </c>
      <c r="AY12" s="47" t="s">
        <v>194</v>
      </c>
      <c r="AZ12" s="47" t="s">
        <v>194</v>
      </c>
      <c r="BA12" s="81" t="s">
        <v>232</v>
      </c>
      <c r="BB12" s="48" t="s">
        <v>232</v>
      </c>
      <c r="BC12" s="48" t="s">
        <v>232</v>
      </c>
      <c r="BD12" s="48" t="s">
        <v>232</v>
      </c>
      <c r="BE12" s="48" t="s">
        <v>232</v>
      </c>
      <c r="BF12" s="47" t="s">
        <v>194</v>
      </c>
      <c r="BG12" s="47" t="s">
        <v>194</v>
      </c>
      <c r="BH12" s="81" t="s">
        <v>232</v>
      </c>
      <c r="BI12" s="81" t="s">
        <v>232</v>
      </c>
      <c r="BJ12" s="48" t="s">
        <v>232</v>
      </c>
      <c r="BK12" s="48" t="s">
        <v>232</v>
      </c>
      <c r="BL12" s="48" t="s">
        <v>232</v>
      </c>
      <c r="BM12" s="47" t="s">
        <v>194</v>
      </c>
      <c r="BN12" s="47" t="s">
        <v>194</v>
      </c>
      <c r="BO12" s="26">
        <f t="shared" si="5"/>
        <v>10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40133</v>
      </c>
      <c r="E13" s="48">
        <f t="shared" si="3"/>
        <v>40134</v>
      </c>
      <c r="F13" s="48">
        <f t="shared" si="3"/>
        <v>40135</v>
      </c>
      <c r="G13" s="48">
        <f t="shared" si="3"/>
        <v>40136</v>
      </c>
      <c r="H13" s="48">
        <f t="shared" si="3"/>
        <v>40137</v>
      </c>
      <c r="I13" s="47">
        <f t="shared" si="3"/>
        <v>40138</v>
      </c>
      <c r="J13" s="47">
        <f t="shared" si="3"/>
        <v>40139</v>
      </c>
      <c r="K13" s="81">
        <f t="shared" si="3"/>
        <v>40140</v>
      </c>
      <c r="L13" s="48">
        <f t="shared" si="3"/>
        <v>40141</v>
      </c>
      <c r="M13" s="48">
        <f t="shared" si="3"/>
        <v>40142</v>
      </c>
      <c r="N13" s="48">
        <f t="shared" si="3"/>
        <v>40143</v>
      </c>
      <c r="O13" s="48">
        <f t="shared" si="3"/>
        <v>40144</v>
      </c>
      <c r="P13" s="47">
        <f t="shared" si="3"/>
        <v>40145</v>
      </c>
      <c r="Q13" s="47">
        <f t="shared" si="3"/>
        <v>40146</v>
      </c>
      <c r="R13" s="81">
        <f t="shared" si="3"/>
        <v>40147</v>
      </c>
      <c r="S13" s="48"/>
      <c r="T13" s="48">
        <f t="shared" si="4"/>
        <v>40148</v>
      </c>
      <c r="U13" s="48">
        <f t="shared" si="1"/>
        <v>40149</v>
      </c>
      <c r="V13" s="48">
        <f t="shared" si="1"/>
        <v>40150</v>
      </c>
      <c r="W13" s="48">
        <f t="shared" si="1"/>
        <v>40151</v>
      </c>
      <c r="X13" s="47">
        <f t="shared" si="1"/>
        <v>40152</v>
      </c>
      <c r="Y13" s="47">
        <f t="shared" si="1"/>
        <v>40153</v>
      </c>
      <c r="Z13" s="81">
        <f t="shared" si="1"/>
        <v>40154</v>
      </c>
      <c r="AA13" s="48">
        <f t="shared" si="1"/>
        <v>40155</v>
      </c>
      <c r="AB13" s="48">
        <f t="shared" si="1"/>
        <v>40156</v>
      </c>
      <c r="AC13" s="48">
        <f t="shared" si="1"/>
        <v>40157</v>
      </c>
      <c r="AD13" s="48">
        <f t="shared" si="1"/>
        <v>40158</v>
      </c>
      <c r="AE13" s="47">
        <f t="shared" si="1"/>
        <v>40159</v>
      </c>
      <c r="AF13" s="47">
        <f t="shared" si="1"/>
        <v>40160</v>
      </c>
      <c r="AG13" s="81">
        <f t="shared" si="1"/>
        <v>40161</v>
      </c>
      <c r="AH13" s="48">
        <f t="shared" si="1"/>
        <v>40162</v>
      </c>
      <c r="AI13" s="27"/>
      <c r="AJ13" s="81" t="s">
        <v>232</v>
      </c>
      <c r="AK13" s="48" t="s">
        <v>232</v>
      </c>
      <c r="AL13" s="48" t="s">
        <v>232</v>
      </c>
      <c r="AM13" s="48" t="s">
        <v>232</v>
      </c>
      <c r="AN13" s="48" t="s">
        <v>232</v>
      </c>
      <c r="AO13" s="47" t="s">
        <v>194</v>
      </c>
      <c r="AP13" s="47" t="s">
        <v>194</v>
      </c>
      <c r="AQ13" s="81" t="s">
        <v>232</v>
      </c>
      <c r="AR13" s="48" t="s">
        <v>232</v>
      </c>
      <c r="AS13" s="48" t="s">
        <v>232</v>
      </c>
      <c r="AT13" s="48" t="s">
        <v>232</v>
      </c>
      <c r="AU13" s="48" t="s">
        <v>232</v>
      </c>
      <c r="AV13" s="47" t="s">
        <v>194</v>
      </c>
      <c r="AW13" s="47" t="s">
        <v>194</v>
      </c>
      <c r="AX13" s="81" t="s">
        <v>232</v>
      </c>
      <c r="AY13" s="48"/>
      <c r="AZ13" s="48" t="s">
        <v>232</v>
      </c>
      <c r="BA13" s="48" t="s">
        <v>232</v>
      </c>
      <c r="BB13" s="48" t="s">
        <v>232</v>
      </c>
      <c r="BC13" s="48" t="s">
        <v>232</v>
      </c>
      <c r="BD13" s="47" t="s">
        <v>194</v>
      </c>
      <c r="BE13" s="47" t="s">
        <v>194</v>
      </c>
      <c r="BF13" s="81" t="s">
        <v>232</v>
      </c>
      <c r="BG13" s="48" t="s">
        <v>232</v>
      </c>
      <c r="BH13" s="48" t="s">
        <v>232</v>
      </c>
      <c r="BI13" s="48" t="s">
        <v>232</v>
      </c>
      <c r="BJ13" s="48" t="s">
        <v>232</v>
      </c>
      <c r="BK13" s="47" t="s">
        <v>194</v>
      </c>
      <c r="BL13" s="47" t="s">
        <v>194</v>
      </c>
      <c r="BM13" s="81" t="s">
        <v>232</v>
      </c>
      <c r="BN13" s="48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50"/>
  </sheetPr>
  <dimension ref="A1:AH77"/>
  <sheetViews>
    <sheetView zoomScaleNormal="100" workbookViewId="0">
      <pane ySplit="7" topLeftCell="A8" activePane="bottomLeft" state="frozen"/>
      <selection activeCell="S35" sqref="S35"/>
      <selection pane="bottomLeft"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398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E3" s="113"/>
    </row>
    <row r="4" spans="1:33" ht="14.2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AE4" s="113"/>
    </row>
    <row r="5" spans="1:33" ht="14.25" customHeight="1" thickBot="1">
      <c r="A5" s="114"/>
      <c r="B5" s="1184" t="s">
        <v>400</v>
      </c>
      <c r="C5" s="1184"/>
      <c r="D5" s="1184"/>
      <c r="E5" s="115"/>
      <c r="F5" s="116"/>
      <c r="G5" s="116"/>
      <c r="H5" s="1186" t="s">
        <v>401</v>
      </c>
      <c r="I5" s="1186"/>
      <c r="J5" s="1186"/>
      <c r="K5" s="117"/>
      <c r="L5" s="118"/>
      <c r="M5" s="118"/>
      <c r="N5" s="119"/>
      <c r="O5" s="119"/>
      <c r="P5" s="119"/>
      <c r="R5" s="1187" t="s">
        <v>402</v>
      </c>
      <c r="S5" s="1187"/>
      <c r="T5" s="1187"/>
      <c r="U5" s="1187"/>
      <c r="V5" s="1187"/>
      <c r="W5" s="1187"/>
      <c r="X5" s="1187"/>
      <c r="Y5" s="1187"/>
      <c r="Z5" s="1187"/>
      <c r="AA5" s="1187"/>
      <c r="AB5" s="1187"/>
      <c r="AC5" s="1187"/>
      <c r="AD5" s="1187"/>
      <c r="AE5" s="1187"/>
      <c r="AF5" s="120"/>
      <c r="AG5" s="110"/>
    </row>
    <row r="6" spans="1:33" s="125" customFormat="1" ht="14.25" customHeight="1">
      <c r="A6" s="121" t="s">
        <v>403</v>
      </c>
      <c r="B6" s="1179" t="s">
        <v>404</v>
      </c>
      <c r="C6" s="1181"/>
      <c r="D6" s="1179" t="s">
        <v>405</v>
      </c>
      <c r="E6" s="1181"/>
      <c r="F6" s="1179" t="s">
        <v>406</v>
      </c>
      <c r="G6" s="1181"/>
      <c r="H6" s="1179" t="s">
        <v>407</v>
      </c>
      <c r="I6" s="1181"/>
      <c r="J6" s="1179" t="s">
        <v>408</v>
      </c>
      <c r="K6" s="1181"/>
      <c r="L6" s="1179" t="s">
        <v>409</v>
      </c>
      <c r="M6" s="1181"/>
      <c r="N6" s="1179" t="s">
        <v>410</v>
      </c>
      <c r="O6" s="1180"/>
      <c r="P6" s="122"/>
      <c r="Q6" s="123" t="s">
        <v>403</v>
      </c>
      <c r="R6" s="1179" t="s">
        <v>404</v>
      </c>
      <c r="S6" s="1181"/>
      <c r="T6" s="1179" t="s">
        <v>405</v>
      </c>
      <c r="U6" s="1181"/>
      <c r="V6" s="1179" t="s">
        <v>406</v>
      </c>
      <c r="W6" s="1181"/>
      <c r="X6" s="1179" t="s">
        <v>407</v>
      </c>
      <c r="Y6" s="1181"/>
      <c r="Z6" s="1179" t="s">
        <v>408</v>
      </c>
      <c r="AA6" s="1181"/>
      <c r="AB6" s="1179" t="s">
        <v>409</v>
      </c>
      <c r="AC6" s="1181"/>
      <c r="AD6" s="1179" t="s">
        <v>410</v>
      </c>
      <c r="AE6" s="1180"/>
      <c r="AF6" s="124"/>
      <c r="AG6" s="124"/>
    </row>
    <row r="7" spans="1:33" s="125" customFormat="1" ht="14.25" customHeight="1" thickBot="1">
      <c r="A7" s="126"/>
      <c r="B7" s="1188" t="s">
        <v>404</v>
      </c>
      <c r="C7" s="1189"/>
      <c r="D7" s="1188" t="s">
        <v>411</v>
      </c>
      <c r="E7" s="1189"/>
      <c r="F7" s="1188" t="s">
        <v>412</v>
      </c>
      <c r="G7" s="1189"/>
      <c r="H7" s="1188" t="s">
        <v>413</v>
      </c>
      <c r="I7" s="1189"/>
      <c r="J7" s="1188" t="s">
        <v>414</v>
      </c>
      <c r="K7" s="1189"/>
      <c r="L7" s="1188" t="s">
        <v>415</v>
      </c>
      <c r="M7" s="1189"/>
      <c r="N7" s="1188" t="s">
        <v>416</v>
      </c>
      <c r="O7" s="1190"/>
      <c r="P7" s="122"/>
      <c r="Q7" s="127"/>
      <c r="R7" s="1188" t="s">
        <v>404</v>
      </c>
      <c r="S7" s="1189"/>
      <c r="T7" s="1188" t="s">
        <v>411</v>
      </c>
      <c r="U7" s="1189"/>
      <c r="V7" s="1188" t="s">
        <v>412</v>
      </c>
      <c r="W7" s="1189"/>
      <c r="X7" s="1188" t="s">
        <v>413</v>
      </c>
      <c r="Y7" s="1189"/>
      <c r="Z7" s="1188" t="s">
        <v>414</v>
      </c>
      <c r="AA7" s="1189"/>
      <c r="AB7" s="1188" t="s">
        <v>415</v>
      </c>
      <c r="AC7" s="1189"/>
      <c r="AD7" s="1188" t="s">
        <v>416</v>
      </c>
      <c r="AE7" s="1190"/>
      <c r="AF7" s="124"/>
      <c r="AG7" s="124"/>
    </row>
    <row r="8" spans="1:33" s="125" customFormat="1" ht="14.25" customHeight="1">
      <c r="A8" s="128"/>
      <c r="B8" s="1196"/>
      <c r="C8" s="1197"/>
      <c r="D8" s="1196"/>
      <c r="E8" s="1197"/>
      <c r="F8" s="1196"/>
      <c r="G8" s="1197"/>
      <c r="H8" s="1196"/>
      <c r="I8" s="1197"/>
      <c r="J8" s="1432">
        <v>1</v>
      </c>
      <c r="K8" s="1433"/>
      <c r="L8" s="1196">
        <v>2</v>
      </c>
      <c r="M8" s="1197"/>
      <c r="N8" s="1196">
        <v>3</v>
      </c>
      <c r="O8" s="1449"/>
      <c r="P8" s="129"/>
      <c r="Q8" s="130"/>
      <c r="R8" s="1196"/>
      <c r="S8" s="1197"/>
      <c r="T8" s="1196"/>
      <c r="U8" s="1197"/>
      <c r="V8" s="1196"/>
      <c r="W8" s="1197"/>
      <c r="X8" s="1196">
        <v>1</v>
      </c>
      <c r="Y8" s="1197"/>
      <c r="Z8" s="1196">
        <v>2</v>
      </c>
      <c r="AA8" s="1197"/>
      <c r="AB8" s="1196">
        <v>3</v>
      </c>
      <c r="AC8" s="1197"/>
      <c r="AD8" s="1198">
        <v>4</v>
      </c>
      <c r="AE8" s="1213"/>
      <c r="AG8" s="124"/>
    </row>
    <row r="9" spans="1:33" s="125" customFormat="1" ht="14.25" customHeight="1">
      <c r="A9" s="131"/>
      <c r="B9" s="1194">
        <v>4</v>
      </c>
      <c r="C9" s="1195"/>
      <c r="D9" s="1191">
        <v>5</v>
      </c>
      <c r="E9" s="1192"/>
      <c r="F9" s="1191">
        <v>6</v>
      </c>
      <c r="G9" s="1192"/>
      <c r="H9" s="1191">
        <v>7</v>
      </c>
      <c r="I9" s="1192"/>
      <c r="J9" s="1191">
        <v>8</v>
      </c>
      <c r="K9" s="1192"/>
      <c r="L9" s="1191">
        <v>9</v>
      </c>
      <c r="M9" s="1192"/>
      <c r="N9" s="1191">
        <v>10</v>
      </c>
      <c r="O9" s="1193"/>
      <c r="P9" s="129"/>
      <c r="Q9" s="132"/>
      <c r="R9" s="1194">
        <v>5</v>
      </c>
      <c r="S9" s="1195"/>
      <c r="T9" s="1191">
        <v>6</v>
      </c>
      <c r="U9" s="1192"/>
      <c r="V9" s="1191">
        <v>7</v>
      </c>
      <c r="W9" s="1192"/>
      <c r="X9" s="1191">
        <v>8</v>
      </c>
      <c r="Y9" s="1192"/>
      <c r="Z9" s="1191">
        <v>9</v>
      </c>
      <c r="AA9" s="1192"/>
      <c r="AB9" s="1191">
        <v>10</v>
      </c>
      <c r="AC9" s="1192"/>
      <c r="AD9" s="1194">
        <v>11</v>
      </c>
      <c r="AE9" s="1206"/>
      <c r="AG9" s="124"/>
    </row>
    <row r="10" spans="1:33" s="125" customFormat="1" ht="14.25" customHeight="1">
      <c r="A10" s="131">
        <v>1</v>
      </c>
      <c r="B10" s="1194">
        <v>11</v>
      </c>
      <c r="C10" s="1195"/>
      <c r="D10" s="1191">
        <v>12</v>
      </c>
      <c r="E10" s="1192"/>
      <c r="F10" s="1191">
        <v>13</v>
      </c>
      <c r="G10" s="1192"/>
      <c r="H10" s="1191">
        <v>14</v>
      </c>
      <c r="I10" s="1192"/>
      <c r="J10" s="1191">
        <v>15</v>
      </c>
      <c r="K10" s="1192"/>
      <c r="L10" s="1191">
        <v>16</v>
      </c>
      <c r="M10" s="1192"/>
      <c r="N10" s="1191">
        <v>17</v>
      </c>
      <c r="O10" s="1193"/>
      <c r="P10" s="129"/>
      <c r="Q10" s="133">
        <v>7</v>
      </c>
      <c r="R10" s="1194">
        <v>12</v>
      </c>
      <c r="S10" s="1195"/>
      <c r="T10" s="1191">
        <v>13</v>
      </c>
      <c r="U10" s="1192"/>
      <c r="V10" s="1191">
        <v>14</v>
      </c>
      <c r="W10" s="1192"/>
      <c r="X10" s="1191">
        <v>15</v>
      </c>
      <c r="Y10" s="1192"/>
      <c r="Z10" s="1191">
        <v>16</v>
      </c>
      <c r="AA10" s="1192"/>
      <c r="AB10" s="1191">
        <v>17</v>
      </c>
      <c r="AC10" s="1192"/>
      <c r="AD10" s="1194">
        <v>18</v>
      </c>
      <c r="AE10" s="1206"/>
      <c r="AG10" s="124"/>
    </row>
    <row r="11" spans="1:33" s="125" customFormat="1" ht="14.25" customHeight="1">
      <c r="A11" s="131" t="s">
        <v>417</v>
      </c>
      <c r="B11" s="1194">
        <v>18</v>
      </c>
      <c r="C11" s="1195"/>
      <c r="D11" s="1191">
        <v>19</v>
      </c>
      <c r="E11" s="1192"/>
      <c r="F11" s="1191">
        <v>20</v>
      </c>
      <c r="G11" s="1192"/>
      <c r="H11" s="1191">
        <v>21</v>
      </c>
      <c r="I11" s="1192"/>
      <c r="J11" s="1191">
        <v>22</v>
      </c>
      <c r="K11" s="1192"/>
      <c r="L11" s="1191">
        <v>23</v>
      </c>
      <c r="M11" s="1192"/>
      <c r="N11" s="1191">
        <v>24</v>
      </c>
      <c r="O11" s="1193"/>
      <c r="P11" s="129"/>
      <c r="Q11" s="132" t="s">
        <v>418</v>
      </c>
      <c r="R11" s="1194">
        <v>19</v>
      </c>
      <c r="S11" s="1195"/>
      <c r="T11" s="1194">
        <v>20</v>
      </c>
      <c r="U11" s="1195"/>
      <c r="V11" s="1191">
        <v>21</v>
      </c>
      <c r="W11" s="1192"/>
      <c r="X11" s="1191">
        <v>22</v>
      </c>
      <c r="Y11" s="1192"/>
      <c r="Z11" s="1191">
        <v>23</v>
      </c>
      <c r="AA11" s="1192"/>
      <c r="AB11" s="1191">
        <v>24</v>
      </c>
      <c r="AC11" s="1192"/>
      <c r="AD11" s="1194">
        <v>25</v>
      </c>
      <c r="AE11" s="1206"/>
      <c r="AG11" s="124"/>
    </row>
    <row r="12" spans="1:33" s="125" customFormat="1" ht="14.25" customHeight="1">
      <c r="A12" s="131"/>
      <c r="B12" s="1434">
        <v>25</v>
      </c>
      <c r="C12" s="1435"/>
      <c r="D12" s="1434">
        <v>26</v>
      </c>
      <c r="E12" s="1435"/>
      <c r="F12" s="1434">
        <v>27</v>
      </c>
      <c r="G12" s="1435"/>
      <c r="H12" s="1194">
        <v>28</v>
      </c>
      <c r="I12" s="1195"/>
      <c r="J12" s="1194">
        <v>29</v>
      </c>
      <c r="K12" s="1195"/>
      <c r="L12" s="1194">
        <v>30</v>
      </c>
      <c r="M12" s="1195"/>
      <c r="N12" s="1194">
        <v>31</v>
      </c>
      <c r="O12" s="1206"/>
      <c r="P12" s="129"/>
      <c r="Q12" s="132"/>
      <c r="R12" s="1194">
        <v>26</v>
      </c>
      <c r="S12" s="1195"/>
      <c r="T12" s="1191">
        <v>27</v>
      </c>
      <c r="U12" s="1192"/>
      <c r="V12" s="1191">
        <v>28</v>
      </c>
      <c r="W12" s="1192"/>
      <c r="X12" s="1191">
        <v>29</v>
      </c>
      <c r="Y12" s="1192"/>
      <c r="Z12" s="1191">
        <v>30</v>
      </c>
      <c r="AA12" s="1192"/>
      <c r="AB12" s="1191">
        <v>31</v>
      </c>
      <c r="AC12" s="1192"/>
      <c r="AD12" s="1191"/>
      <c r="AE12" s="1193"/>
      <c r="AG12" s="124"/>
    </row>
    <row r="13" spans="1:33" s="125" customFormat="1" ht="14.25" customHeight="1" thickBot="1">
      <c r="A13" s="131"/>
      <c r="B13" s="1209"/>
      <c r="C13" s="1210"/>
      <c r="D13" s="1209"/>
      <c r="E13" s="1210"/>
      <c r="F13" s="1209"/>
      <c r="G13" s="1210"/>
      <c r="H13" s="1209"/>
      <c r="I13" s="1210"/>
      <c r="J13" s="1209"/>
      <c r="K13" s="1210"/>
      <c r="L13" s="1209"/>
      <c r="M13" s="1210"/>
      <c r="N13" s="1209"/>
      <c r="O13" s="1211"/>
      <c r="P13" s="129"/>
      <c r="Q13" s="134"/>
      <c r="R13" s="1191"/>
      <c r="S13" s="1192"/>
      <c r="T13" s="1191"/>
      <c r="U13" s="1192"/>
      <c r="V13" s="1191"/>
      <c r="W13" s="1192"/>
      <c r="X13" s="1191"/>
      <c r="Y13" s="1192"/>
      <c r="Z13" s="1191"/>
      <c r="AA13" s="1192"/>
      <c r="AB13" s="1191"/>
      <c r="AC13" s="1192"/>
      <c r="AD13" s="1209"/>
      <c r="AE13" s="1211"/>
      <c r="AG13" s="124"/>
    </row>
    <row r="14" spans="1:33" s="125" customFormat="1" ht="14.25" customHeight="1">
      <c r="A14" s="135"/>
      <c r="B14" s="1196">
        <v>1</v>
      </c>
      <c r="C14" s="1197"/>
      <c r="D14" s="1196">
        <v>2</v>
      </c>
      <c r="E14" s="1197"/>
      <c r="F14" s="1196">
        <v>3</v>
      </c>
      <c r="G14" s="1197"/>
      <c r="H14" s="1196">
        <v>4</v>
      </c>
      <c r="I14" s="1197"/>
      <c r="J14" s="1196">
        <v>5</v>
      </c>
      <c r="K14" s="1197"/>
      <c r="L14" s="1196">
        <v>6</v>
      </c>
      <c r="M14" s="1197"/>
      <c r="N14" s="1198">
        <v>7</v>
      </c>
      <c r="O14" s="1199"/>
      <c r="P14" s="129"/>
      <c r="Q14" s="136"/>
      <c r="R14" s="1196"/>
      <c r="S14" s="1197"/>
      <c r="T14" s="1196"/>
      <c r="U14" s="1197"/>
      <c r="V14" s="1196"/>
      <c r="W14" s="1197"/>
      <c r="X14" s="1196"/>
      <c r="Y14" s="1197"/>
      <c r="Z14" s="1196"/>
      <c r="AA14" s="1197"/>
      <c r="AB14" s="1196"/>
      <c r="AC14" s="1197"/>
      <c r="AD14" s="1198">
        <v>1</v>
      </c>
      <c r="AE14" s="1213"/>
      <c r="AG14" s="124"/>
    </row>
    <row r="15" spans="1:33" s="125" customFormat="1" ht="14.25" customHeight="1">
      <c r="A15" s="131"/>
      <c r="B15" s="1194">
        <v>8</v>
      </c>
      <c r="C15" s="1195"/>
      <c r="D15" s="1194">
        <v>9</v>
      </c>
      <c r="E15" s="1195"/>
      <c r="F15" s="1191">
        <v>10</v>
      </c>
      <c r="G15" s="1192"/>
      <c r="H15" s="1191">
        <v>11</v>
      </c>
      <c r="I15" s="1192"/>
      <c r="J15" s="1191">
        <v>12</v>
      </c>
      <c r="K15" s="1192"/>
      <c r="L15" s="1191">
        <v>13</v>
      </c>
      <c r="M15" s="1192"/>
      <c r="N15" s="1194">
        <v>14</v>
      </c>
      <c r="O15" s="1195"/>
      <c r="P15" s="129"/>
      <c r="Q15" s="137"/>
      <c r="R15" s="1194">
        <v>2</v>
      </c>
      <c r="S15" s="1195"/>
      <c r="T15" s="1191">
        <v>3</v>
      </c>
      <c r="U15" s="1192"/>
      <c r="V15" s="1191">
        <v>4</v>
      </c>
      <c r="W15" s="1192"/>
      <c r="X15" s="1191">
        <v>5</v>
      </c>
      <c r="Y15" s="1192"/>
      <c r="Z15" s="1191">
        <v>6</v>
      </c>
      <c r="AA15" s="1192"/>
      <c r="AB15" s="1191">
        <v>7</v>
      </c>
      <c r="AC15" s="1192"/>
      <c r="AD15" s="1194">
        <v>8</v>
      </c>
      <c r="AE15" s="1206"/>
      <c r="AG15" s="124"/>
    </row>
    <row r="16" spans="1:33" s="125" customFormat="1" ht="14.25" customHeight="1">
      <c r="A16" s="138">
        <v>2</v>
      </c>
      <c r="B16" s="1194">
        <v>15</v>
      </c>
      <c r="C16" s="1195"/>
      <c r="D16" s="1191">
        <v>16</v>
      </c>
      <c r="E16" s="1192"/>
      <c r="F16" s="1191">
        <v>17</v>
      </c>
      <c r="G16" s="1192"/>
      <c r="H16" s="1191">
        <v>18</v>
      </c>
      <c r="I16" s="1192"/>
      <c r="J16" s="1191">
        <v>19</v>
      </c>
      <c r="K16" s="1192"/>
      <c r="L16" s="1191">
        <v>20</v>
      </c>
      <c r="M16" s="1192"/>
      <c r="N16" s="1194">
        <v>21</v>
      </c>
      <c r="O16" s="1195"/>
      <c r="P16" s="129"/>
      <c r="Q16" s="139">
        <v>8</v>
      </c>
      <c r="R16" s="1194">
        <v>9</v>
      </c>
      <c r="S16" s="1195"/>
      <c r="T16" s="1191">
        <v>10</v>
      </c>
      <c r="U16" s="1192"/>
      <c r="V16" s="1191">
        <v>11</v>
      </c>
      <c r="W16" s="1192"/>
      <c r="X16" s="1191">
        <v>12</v>
      </c>
      <c r="Y16" s="1192"/>
      <c r="Z16" s="1191">
        <v>13</v>
      </c>
      <c r="AA16" s="1192"/>
      <c r="AB16" s="1194">
        <v>14</v>
      </c>
      <c r="AC16" s="1195"/>
      <c r="AD16" s="1214">
        <v>15</v>
      </c>
      <c r="AE16" s="1206"/>
      <c r="AG16" s="124"/>
    </row>
    <row r="17" spans="1:33" s="125" customFormat="1" ht="14.25" customHeight="1">
      <c r="A17" s="138" t="s">
        <v>418</v>
      </c>
      <c r="B17" s="1194">
        <v>22</v>
      </c>
      <c r="C17" s="1195"/>
      <c r="D17" s="1191">
        <v>23</v>
      </c>
      <c r="E17" s="1192"/>
      <c r="F17" s="1191">
        <v>24</v>
      </c>
      <c r="G17" s="1192"/>
      <c r="H17" s="1191">
        <v>25</v>
      </c>
      <c r="I17" s="1192"/>
      <c r="J17" s="1191">
        <v>26</v>
      </c>
      <c r="K17" s="1192"/>
      <c r="L17" s="1191">
        <v>27</v>
      </c>
      <c r="M17" s="1192"/>
      <c r="N17" s="1194">
        <v>28</v>
      </c>
      <c r="O17" s="1206"/>
      <c r="P17" s="129"/>
      <c r="Q17" s="137" t="s">
        <v>418</v>
      </c>
      <c r="R17" s="1194">
        <v>16</v>
      </c>
      <c r="S17" s="1195"/>
      <c r="T17" s="1191">
        <v>17</v>
      </c>
      <c r="U17" s="1192"/>
      <c r="V17" s="1191">
        <v>18</v>
      </c>
      <c r="W17" s="1192"/>
      <c r="X17" s="1191">
        <v>19</v>
      </c>
      <c r="Y17" s="1192"/>
      <c r="Z17" s="1191">
        <v>20</v>
      </c>
      <c r="AA17" s="1192"/>
      <c r="AB17" s="1191">
        <v>21</v>
      </c>
      <c r="AC17" s="1192"/>
      <c r="AD17" s="1194">
        <v>22</v>
      </c>
      <c r="AE17" s="1206"/>
      <c r="AG17" s="124"/>
    </row>
    <row r="18" spans="1:33" s="125" customFormat="1" ht="14.25" customHeight="1">
      <c r="A18" s="138"/>
      <c r="B18" s="1191"/>
      <c r="C18" s="1192"/>
      <c r="D18" s="1191"/>
      <c r="E18" s="1192"/>
      <c r="F18" s="1191"/>
      <c r="G18" s="1192"/>
      <c r="H18" s="1191"/>
      <c r="I18" s="1192"/>
      <c r="J18" s="1191"/>
      <c r="K18" s="1192"/>
      <c r="L18" s="1191"/>
      <c r="M18" s="1192"/>
      <c r="N18" s="1191"/>
      <c r="O18" s="1193"/>
      <c r="P18" s="129"/>
      <c r="Q18" s="137"/>
      <c r="R18" s="1194">
        <v>23</v>
      </c>
      <c r="S18" s="1195"/>
      <c r="T18" s="1191">
        <v>24</v>
      </c>
      <c r="U18" s="1192"/>
      <c r="V18" s="1191">
        <v>25</v>
      </c>
      <c r="W18" s="1192"/>
      <c r="X18" s="1191">
        <v>26</v>
      </c>
      <c r="Y18" s="1192"/>
      <c r="Z18" s="1191">
        <v>27</v>
      </c>
      <c r="AA18" s="1192"/>
      <c r="AB18" s="1191">
        <v>28</v>
      </c>
      <c r="AC18" s="1192"/>
      <c r="AD18" s="1194">
        <v>29</v>
      </c>
      <c r="AE18" s="1206"/>
      <c r="AG18" s="124"/>
    </row>
    <row r="19" spans="1:33" s="125" customFormat="1" ht="14.25" customHeight="1" thickBot="1">
      <c r="A19" s="138"/>
      <c r="B19" s="1191"/>
      <c r="C19" s="1192"/>
      <c r="D19" s="1191"/>
      <c r="E19" s="1192"/>
      <c r="F19" s="1191"/>
      <c r="G19" s="1192"/>
      <c r="H19" s="1191"/>
      <c r="I19" s="1192"/>
      <c r="J19" s="1191"/>
      <c r="K19" s="1192"/>
      <c r="L19" s="1191"/>
      <c r="M19" s="1192"/>
      <c r="N19" s="1209"/>
      <c r="O19" s="1211"/>
      <c r="P19" s="140"/>
      <c r="Q19" s="141"/>
      <c r="R19" s="1222">
        <v>30</v>
      </c>
      <c r="S19" s="1223"/>
      <c r="T19" s="1209">
        <v>31</v>
      </c>
      <c r="U19" s="1210"/>
      <c r="V19" s="1209"/>
      <c r="W19" s="1210"/>
      <c r="X19" s="1209"/>
      <c r="Y19" s="1210"/>
      <c r="Z19" s="1209"/>
      <c r="AA19" s="1210"/>
      <c r="AB19" s="1209"/>
      <c r="AC19" s="1210"/>
      <c r="AD19" s="1209"/>
      <c r="AE19" s="1211"/>
      <c r="AG19" s="124"/>
    </row>
    <row r="20" spans="1:33" s="125" customFormat="1" ht="14.25" customHeight="1">
      <c r="A20" s="135"/>
      <c r="B20" s="1198">
        <v>1</v>
      </c>
      <c r="C20" s="1199"/>
      <c r="D20" s="1196">
        <v>2</v>
      </c>
      <c r="E20" s="1197"/>
      <c r="F20" s="1196">
        <v>3</v>
      </c>
      <c r="G20" s="1197"/>
      <c r="H20" s="1196">
        <v>4</v>
      </c>
      <c r="I20" s="1197"/>
      <c r="J20" s="1196">
        <v>5</v>
      </c>
      <c r="K20" s="1197"/>
      <c r="L20" s="1196">
        <v>6</v>
      </c>
      <c r="M20" s="1197"/>
      <c r="N20" s="1198">
        <v>7</v>
      </c>
      <c r="O20" s="1199"/>
      <c r="P20" s="129"/>
      <c r="Q20" s="132"/>
      <c r="R20" s="1196"/>
      <c r="S20" s="1197"/>
      <c r="T20" s="1196"/>
      <c r="U20" s="1197"/>
      <c r="V20" s="1196">
        <v>1</v>
      </c>
      <c r="W20" s="1197"/>
      <c r="X20" s="1196">
        <v>2</v>
      </c>
      <c r="Y20" s="1197"/>
      <c r="Z20" s="1196">
        <v>3</v>
      </c>
      <c r="AA20" s="1197"/>
      <c r="AB20" s="1196">
        <v>4</v>
      </c>
      <c r="AC20" s="1197"/>
      <c r="AD20" s="1198">
        <v>5</v>
      </c>
      <c r="AE20" s="1213"/>
      <c r="AG20" s="124"/>
    </row>
    <row r="21" spans="1:33" s="125" customFormat="1" ht="14.25" customHeight="1">
      <c r="A21" s="138"/>
      <c r="B21" s="1194">
        <v>8</v>
      </c>
      <c r="C21" s="1195"/>
      <c r="D21" s="1191">
        <v>9</v>
      </c>
      <c r="E21" s="1192"/>
      <c r="F21" s="1191">
        <v>10</v>
      </c>
      <c r="G21" s="1192"/>
      <c r="H21" s="1191">
        <v>11</v>
      </c>
      <c r="I21" s="1192"/>
      <c r="J21" s="1191">
        <v>12</v>
      </c>
      <c r="K21" s="1192"/>
      <c r="L21" s="1191">
        <v>13</v>
      </c>
      <c r="M21" s="1192"/>
      <c r="N21" s="1194">
        <v>14</v>
      </c>
      <c r="O21" s="1195"/>
      <c r="P21" s="129"/>
      <c r="Q21" s="132"/>
      <c r="R21" s="1194">
        <v>6</v>
      </c>
      <c r="S21" s="1195"/>
      <c r="T21" s="1191">
        <v>7</v>
      </c>
      <c r="U21" s="1192"/>
      <c r="V21" s="1191">
        <v>8</v>
      </c>
      <c r="W21" s="1192"/>
      <c r="X21" s="1191">
        <v>9</v>
      </c>
      <c r="Y21" s="1192"/>
      <c r="Z21" s="1191">
        <v>10</v>
      </c>
      <c r="AA21" s="1192"/>
      <c r="AB21" s="1191">
        <v>11</v>
      </c>
      <c r="AC21" s="1192"/>
      <c r="AD21" s="1194">
        <v>12</v>
      </c>
      <c r="AE21" s="1206"/>
      <c r="AG21" s="124"/>
    </row>
    <row r="22" spans="1:33" s="125" customFormat="1" ht="14.25" customHeight="1">
      <c r="A22" s="138">
        <v>3</v>
      </c>
      <c r="B22" s="1194">
        <v>15</v>
      </c>
      <c r="C22" s="1195"/>
      <c r="D22" s="1191">
        <v>16</v>
      </c>
      <c r="E22" s="1192"/>
      <c r="F22" s="1191">
        <v>17</v>
      </c>
      <c r="G22" s="1192"/>
      <c r="H22" s="1191">
        <v>18</v>
      </c>
      <c r="I22" s="1192"/>
      <c r="J22" s="1191">
        <v>19</v>
      </c>
      <c r="K22" s="1192"/>
      <c r="L22" s="1194">
        <v>20</v>
      </c>
      <c r="M22" s="1195"/>
      <c r="N22" s="1194">
        <v>21</v>
      </c>
      <c r="O22" s="1195"/>
      <c r="P22" s="129"/>
      <c r="Q22" s="133">
        <v>9</v>
      </c>
      <c r="R22" s="1194">
        <v>13</v>
      </c>
      <c r="S22" s="1195"/>
      <c r="T22" s="1191">
        <v>14</v>
      </c>
      <c r="U22" s="1192"/>
      <c r="V22" s="1191">
        <v>15</v>
      </c>
      <c r="W22" s="1192"/>
      <c r="X22" s="1191">
        <v>16</v>
      </c>
      <c r="Y22" s="1192"/>
      <c r="Z22" s="1191">
        <v>17</v>
      </c>
      <c r="AA22" s="1192"/>
      <c r="AB22" s="1191">
        <v>18</v>
      </c>
      <c r="AC22" s="1192"/>
      <c r="AD22" s="1194">
        <v>19</v>
      </c>
      <c r="AE22" s="1206"/>
      <c r="AG22" s="124"/>
    </row>
    <row r="23" spans="1:33" s="125" customFormat="1" ht="14.25" customHeight="1">
      <c r="A23" s="138" t="s">
        <v>418</v>
      </c>
      <c r="B23" s="1194">
        <v>22</v>
      </c>
      <c r="C23" s="1195"/>
      <c r="D23" s="1191">
        <v>23</v>
      </c>
      <c r="E23" s="1192"/>
      <c r="F23" s="1191">
        <v>24</v>
      </c>
      <c r="G23" s="1192"/>
      <c r="H23" s="1191">
        <v>25</v>
      </c>
      <c r="I23" s="1192"/>
      <c r="J23" s="1191">
        <v>26</v>
      </c>
      <c r="K23" s="1192"/>
      <c r="L23" s="1191">
        <v>27</v>
      </c>
      <c r="M23" s="1192"/>
      <c r="N23" s="1194">
        <v>28</v>
      </c>
      <c r="O23" s="1206"/>
      <c r="P23" s="129"/>
      <c r="Q23" s="142" t="s">
        <v>418</v>
      </c>
      <c r="R23" s="1194">
        <v>20</v>
      </c>
      <c r="S23" s="1195"/>
      <c r="T23" s="1191">
        <v>21</v>
      </c>
      <c r="U23" s="1192"/>
      <c r="V23" s="1191">
        <v>22</v>
      </c>
      <c r="W23" s="1192"/>
      <c r="X23" s="1191">
        <v>23</v>
      </c>
      <c r="Y23" s="1192"/>
      <c r="Z23" s="1191">
        <v>24</v>
      </c>
      <c r="AA23" s="1192"/>
      <c r="AB23" s="1191">
        <v>25</v>
      </c>
      <c r="AC23" s="1192"/>
      <c r="AD23" s="1194">
        <v>26</v>
      </c>
      <c r="AE23" s="1206"/>
      <c r="AG23" s="124"/>
    </row>
    <row r="24" spans="1:33" s="125" customFormat="1" ht="14.25" customHeight="1">
      <c r="A24" s="138"/>
      <c r="B24" s="1194">
        <v>29</v>
      </c>
      <c r="C24" s="1195"/>
      <c r="D24" s="1191">
        <v>30</v>
      </c>
      <c r="E24" s="1192"/>
      <c r="F24" s="1191">
        <v>31</v>
      </c>
      <c r="G24" s="1192"/>
      <c r="H24" s="1191"/>
      <c r="I24" s="1192"/>
      <c r="J24" s="1191"/>
      <c r="K24" s="1192"/>
      <c r="L24" s="1191"/>
      <c r="M24" s="1192"/>
      <c r="N24" s="1436"/>
      <c r="O24" s="1448"/>
      <c r="P24" s="129"/>
      <c r="Q24" s="132"/>
      <c r="R24" s="1194">
        <v>27</v>
      </c>
      <c r="S24" s="1195"/>
      <c r="T24" s="1191">
        <v>28</v>
      </c>
      <c r="U24" s="1192"/>
      <c r="V24" s="1191">
        <v>29</v>
      </c>
      <c r="W24" s="1192"/>
      <c r="X24" s="1194">
        <v>30</v>
      </c>
      <c r="Y24" s="1195"/>
      <c r="Z24" s="1191"/>
      <c r="AA24" s="1192"/>
      <c r="AB24" s="1191"/>
      <c r="AC24" s="1192"/>
      <c r="AD24" s="1200"/>
      <c r="AE24" s="1212"/>
      <c r="AG24" s="124"/>
    </row>
    <row r="25" spans="1:33" s="125" customFormat="1" ht="14.25" customHeight="1" thickBot="1">
      <c r="A25" s="143"/>
      <c r="B25" s="1191"/>
      <c r="C25" s="1192"/>
      <c r="D25" s="1209"/>
      <c r="E25" s="1210"/>
      <c r="F25" s="1209"/>
      <c r="G25" s="1210"/>
      <c r="H25" s="1209"/>
      <c r="I25" s="1210"/>
      <c r="J25" s="1209"/>
      <c r="K25" s="1210"/>
      <c r="L25" s="1209"/>
      <c r="M25" s="1210"/>
      <c r="N25" s="1209"/>
      <c r="O25" s="1211"/>
      <c r="P25" s="140"/>
      <c r="Q25" s="134"/>
      <c r="R25" s="1209"/>
      <c r="S25" s="1210"/>
      <c r="T25" s="1209"/>
      <c r="U25" s="1210"/>
      <c r="V25" s="1209"/>
      <c r="W25" s="1210"/>
      <c r="X25" s="1209"/>
      <c r="Y25" s="1210"/>
      <c r="Z25" s="1209"/>
      <c r="AA25" s="1210"/>
      <c r="AB25" s="1209"/>
      <c r="AC25" s="1210"/>
      <c r="AD25" s="1209"/>
      <c r="AE25" s="1211"/>
      <c r="AG25" s="124"/>
    </row>
    <row r="26" spans="1:33" s="125" customFormat="1" ht="14.25" customHeight="1">
      <c r="A26" s="135"/>
      <c r="B26" s="1196"/>
      <c r="C26" s="1197"/>
      <c r="D26" s="1196"/>
      <c r="E26" s="1197"/>
      <c r="F26" s="1196"/>
      <c r="G26" s="1197"/>
      <c r="H26" s="1196">
        <v>1</v>
      </c>
      <c r="I26" s="1197"/>
      <c r="J26" s="1196">
        <v>2</v>
      </c>
      <c r="K26" s="1197"/>
      <c r="L26" s="1196">
        <v>3</v>
      </c>
      <c r="M26" s="1197"/>
      <c r="N26" s="1446">
        <v>4</v>
      </c>
      <c r="O26" s="1447"/>
      <c r="P26" s="129"/>
      <c r="Q26" s="130"/>
      <c r="R26" s="1196"/>
      <c r="S26" s="1197"/>
      <c r="T26" s="1196"/>
      <c r="U26" s="1197"/>
      <c r="V26" s="1196"/>
      <c r="W26" s="1197"/>
      <c r="X26" s="1200"/>
      <c r="Y26" s="1201"/>
      <c r="Z26" s="1434">
        <v>1</v>
      </c>
      <c r="AA26" s="1435"/>
      <c r="AB26" s="1434">
        <v>2</v>
      </c>
      <c r="AC26" s="1435"/>
      <c r="AD26" s="1432">
        <v>3</v>
      </c>
      <c r="AE26" s="1440"/>
      <c r="AG26" s="124"/>
    </row>
    <row r="27" spans="1:33" s="125" customFormat="1" ht="14.25" customHeight="1">
      <c r="A27" s="138"/>
      <c r="B27" s="1194">
        <v>5</v>
      </c>
      <c r="C27" s="1195"/>
      <c r="D27" s="1191">
        <v>6</v>
      </c>
      <c r="E27" s="1192"/>
      <c r="F27" s="1191">
        <v>7</v>
      </c>
      <c r="G27" s="1192"/>
      <c r="H27" s="1191">
        <v>8</v>
      </c>
      <c r="I27" s="1192"/>
      <c r="J27" s="1191">
        <v>9</v>
      </c>
      <c r="K27" s="1192"/>
      <c r="L27" s="1191">
        <v>10</v>
      </c>
      <c r="M27" s="1192"/>
      <c r="N27" s="1194">
        <v>11</v>
      </c>
      <c r="O27" s="1206"/>
      <c r="P27" s="129"/>
      <c r="Q27" s="132"/>
      <c r="R27" s="1194">
        <v>4</v>
      </c>
      <c r="S27" s="1195"/>
      <c r="T27" s="1191">
        <v>5</v>
      </c>
      <c r="U27" s="1192"/>
      <c r="V27" s="1191">
        <v>6</v>
      </c>
      <c r="W27" s="1192"/>
      <c r="X27" s="1191">
        <v>7</v>
      </c>
      <c r="Y27" s="1192"/>
      <c r="Z27" s="1191">
        <v>8</v>
      </c>
      <c r="AA27" s="1192"/>
      <c r="AB27" s="1191">
        <v>9</v>
      </c>
      <c r="AC27" s="1192"/>
      <c r="AD27" s="1194">
        <v>10</v>
      </c>
      <c r="AE27" s="1206"/>
      <c r="AG27" s="124"/>
    </row>
    <row r="28" spans="1:33" s="125" customFormat="1" ht="14.25" customHeight="1">
      <c r="A28" s="138">
        <v>4</v>
      </c>
      <c r="B28" s="1194">
        <v>12</v>
      </c>
      <c r="C28" s="1195"/>
      <c r="D28" s="1191">
        <v>13</v>
      </c>
      <c r="E28" s="1192"/>
      <c r="F28" s="1191">
        <v>14</v>
      </c>
      <c r="G28" s="1192"/>
      <c r="H28" s="1191">
        <v>15</v>
      </c>
      <c r="I28" s="1192"/>
      <c r="J28" s="1191">
        <v>16</v>
      </c>
      <c r="K28" s="1192"/>
      <c r="L28" s="1191">
        <v>17</v>
      </c>
      <c r="M28" s="1192"/>
      <c r="N28" s="1194">
        <v>18</v>
      </c>
      <c r="O28" s="1206"/>
      <c r="P28" s="129"/>
      <c r="Q28" s="133">
        <v>10</v>
      </c>
      <c r="R28" s="1194">
        <v>11</v>
      </c>
      <c r="S28" s="1195"/>
      <c r="T28" s="1191">
        <v>12</v>
      </c>
      <c r="U28" s="1192"/>
      <c r="V28" s="1191">
        <v>13</v>
      </c>
      <c r="W28" s="1192"/>
      <c r="X28" s="1191">
        <v>14</v>
      </c>
      <c r="Y28" s="1192"/>
      <c r="Z28" s="1191">
        <v>15</v>
      </c>
      <c r="AA28" s="1192"/>
      <c r="AB28" s="1191">
        <v>16</v>
      </c>
      <c r="AC28" s="1192"/>
      <c r="AD28" s="1194">
        <v>17</v>
      </c>
      <c r="AE28" s="1206"/>
      <c r="AG28" s="124"/>
    </row>
    <row r="29" spans="1:33" s="125" customFormat="1" ht="14.25" customHeight="1">
      <c r="A29" s="138" t="s">
        <v>418</v>
      </c>
      <c r="B29" s="1194">
        <v>19</v>
      </c>
      <c r="C29" s="1195"/>
      <c r="D29" s="1191">
        <v>20</v>
      </c>
      <c r="E29" s="1192"/>
      <c r="F29" s="1191">
        <v>21</v>
      </c>
      <c r="G29" s="1192"/>
      <c r="H29" s="1191">
        <v>22</v>
      </c>
      <c r="I29" s="1192"/>
      <c r="J29" s="1191">
        <v>23</v>
      </c>
      <c r="K29" s="1192"/>
      <c r="L29" s="1191">
        <v>24</v>
      </c>
      <c r="M29" s="1192"/>
      <c r="N29" s="1194">
        <v>25</v>
      </c>
      <c r="O29" s="1206"/>
      <c r="P29" s="129"/>
      <c r="Q29" s="142" t="s">
        <v>418</v>
      </c>
      <c r="R29" s="1194">
        <v>18</v>
      </c>
      <c r="S29" s="1195"/>
      <c r="T29" s="1191">
        <v>19</v>
      </c>
      <c r="U29" s="1192"/>
      <c r="V29" s="1191">
        <v>20</v>
      </c>
      <c r="W29" s="1192"/>
      <c r="X29" s="1191">
        <v>21</v>
      </c>
      <c r="Y29" s="1192"/>
      <c r="Z29" s="1191">
        <v>22</v>
      </c>
      <c r="AA29" s="1192"/>
      <c r="AB29" s="1191">
        <v>23</v>
      </c>
      <c r="AC29" s="1192"/>
      <c r="AD29" s="1194">
        <v>24</v>
      </c>
      <c r="AE29" s="1206"/>
      <c r="AG29" s="124"/>
    </row>
    <row r="30" spans="1:33" s="125" customFormat="1" ht="14.25" customHeight="1">
      <c r="A30" s="138"/>
      <c r="B30" s="1194">
        <v>26</v>
      </c>
      <c r="C30" s="1195"/>
      <c r="D30" s="1191">
        <v>27</v>
      </c>
      <c r="E30" s="1192"/>
      <c r="F30" s="1191">
        <v>28</v>
      </c>
      <c r="G30" s="1192"/>
      <c r="H30" s="1191">
        <v>29</v>
      </c>
      <c r="I30" s="1192"/>
      <c r="J30" s="1194">
        <v>30</v>
      </c>
      <c r="K30" s="1195"/>
      <c r="L30" s="1191"/>
      <c r="M30" s="1192"/>
      <c r="N30" s="1191"/>
      <c r="O30" s="1193"/>
      <c r="P30" s="129"/>
      <c r="Q30" s="132"/>
      <c r="R30" s="1194">
        <v>25</v>
      </c>
      <c r="S30" s="1195"/>
      <c r="T30" s="1191">
        <v>26</v>
      </c>
      <c r="U30" s="1192"/>
      <c r="V30" s="1191">
        <v>27</v>
      </c>
      <c r="W30" s="1192"/>
      <c r="X30" s="1191">
        <v>28</v>
      </c>
      <c r="Y30" s="1192"/>
      <c r="Z30" s="1191">
        <v>29</v>
      </c>
      <c r="AA30" s="1192"/>
      <c r="AB30" s="1191">
        <v>30</v>
      </c>
      <c r="AC30" s="1192"/>
      <c r="AD30" s="1194">
        <v>31</v>
      </c>
      <c r="AE30" s="1206"/>
      <c r="AG30" s="124"/>
    </row>
    <row r="31" spans="1:33" s="125" customFormat="1" ht="14.25" customHeight="1" thickBot="1">
      <c r="A31" s="143"/>
      <c r="B31" s="1209"/>
      <c r="C31" s="1210"/>
      <c r="D31" s="1209"/>
      <c r="E31" s="1210"/>
      <c r="F31" s="1209"/>
      <c r="G31" s="1210"/>
      <c r="H31" s="1209"/>
      <c r="I31" s="1210"/>
      <c r="J31" s="1209"/>
      <c r="K31" s="1210"/>
      <c r="L31" s="1209"/>
      <c r="M31" s="1210"/>
      <c r="N31" s="1209"/>
      <c r="O31" s="1211"/>
      <c r="P31" s="140"/>
      <c r="Q31" s="134"/>
      <c r="R31" s="1209"/>
      <c r="S31" s="1210"/>
      <c r="T31" s="1209"/>
      <c r="U31" s="1210"/>
      <c r="V31" s="1209"/>
      <c r="W31" s="1210"/>
      <c r="X31" s="1209"/>
      <c r="Y31" s="1210"/>
      <c r="Z31" s="1209"/>
      <c r="AA31" s="1210"/>
      <c r="AB31" s="1209"/>
      <c r="AC31" s="1210"/>
      <c r="AD31" s="1209"/>
      <c r="AE31" s="1211"/>
      <c r="AG31" s="124"/>
    </row>
    <row r="32" spans="1:33" s="125" customFormat="1" ht="14.25" customHeight="1">
      <c r="A32" s="135"/>
      <c r="B32" s="1196"/>
      <c r="C32" s="1197"/>
      <c r="D32" s="1196"/>
      <c r="E32" s="1197"/>
      <c r="F32" s="1196"/>
      <c r="G32" s="1197"/>
      <c r="H32" s="1196"/>
      <c r="I32" s="1197"/>
      <c r="J32" s="1196"/>
      <c r="K32" s="1197"/>
      <c r="L32" s="1432">
        <v>1</v>
      </c>
      <c r="M32" s="1445"/>
      <c r="N32" s="1198">
        <v>2</v>
      </c>
      <c r="O32" s="1213"/>
      <c r="P32" s="129"/>
      <c r="Q32" s="130"/>
      <c r="R32" s="1198">
        <v>1</v>
      </c>
      <c r="S32" s="1199"/>
      <c r="T32" s="1196">
        <v>2</v>
      </c>
      <c r="U32" s="1197"/>
      <c r="V32" s="1196">
        <v>3</v>
      </c>
      <c r="W32" s="1197"/>
      <c r="X32" s="1196">
        <v>4</v>
      </c>
      <c r="Y32" s="1197"/>
      <c r="Z32" s="1196">
        <v>5</v>
      </c>
      <c r="AA32" s="1197"/>
      <c r="AB32" s="1196">
        <v>6</v>
      </c>
      <c r="AC32" s="1197"/>
      <c r="AD32" s="1198">
        <v>7</v>
      </c>
      <c r="AE32" s="1213"/>
      <c r="AG32" s="124"/>
    </row>
    <row r="33" spans="1:33" s="125" customFormat="1" ht="14.25" customHeight="1">
      <c r="A33" s="138"/>
      <c r="B33" s="1194">
        <v>3</v>
      </c>
      <c r="C33" s="1195"/>
      <c r="D33" s="1191">
        <v>4</v>
      </c>
      <c r="E33" s="1192"/>
      <c r="F33" s="1191">
        <v>5</v>
      </c>
      <c r="G33" s="1192"/>
      <c r="H33" s="1191">
        <v>6</v>
      </c>
      <c r="I33" s="1192"/>
      <c r="J33" s="1191">
        <v>7</v>
      </c>
      <c r="K33" s="1192"/>
      <c r="L33" s="1191">
        <v>8</v>
      </c>
      <c r="M33" s="1441"/>
      <c r="N33" s="1194">
        <v>9</v>
      </c>
      <c r="O33" s="1206"/>
      <c r="P33" s="129"/>
      <c r="Q33" s="132"/>
      <c r="R33" s="1194">
        <v>8</v>
      </c>
      <c r="S33" s="1195"/>
      <c r="T33" s="1191">
        <v>9</v>
      </c>
      <c r="U33" s="1192"/>
      <c r="V33" s="1191">
        <v>10</v>
      </c>
      <c r="W33" s="1192"/>
      <c r="X33" s="1191">
        <v>11</v>
      </c>
      <c r="Y33" s="1192"/>
      <c r="Z33" s="1191">
        <v>12</v>
      </c>
      <c r="AA33" s="1192"/>
      <c r="AB33" s="1191">
        <v>13</v>
      </c>
      <c r="AC33" s="1192"/>
      <c r="AD33" s="1194">
        <v>14</v>
      </c>
      <c r="AE33" s="1206"/>
      <c r="AG33" s="124"/>
    </row>
    <row r="34" spans="1:33" s="125" customFormat="1" ht="14.25" customHeight="1">
      <c r="A34" s="138">
        <v>5</v>
      </c>
      <c r="B34" s="1194">
        <v>10</v>
      </c>
      <c r="C34" s="1195"/>
      <c r="D34" s="1191">
        <v>11</v>
      </c>
      <c r="E34" s="1192"/>
      <c r="F34" s="1191">
        <v>12</v>
      </c>
      <c r="G34" s="1192"/>
      <c r="H34" s="1191">
        <v>13</v>
      </c>
      <c r="I34" s="1192"/>
      <c r="J34" s="1191">
        <v>14</v>
      </c>
      <c r="K34" s="1192"/>
      <c r="L34" s="1191">
        <v>15</v>
      </c>
      <c r="M34" s="1441"/>
      <c r="N34" s="1194">
        <v>16</v>
      </c>
      <c r="O34" s="1206"/>
      <c r="P34" s="129"/>
      <c r="Q34" s="133">
        <v>11</v>
      </c>
      <c r="R34" s="1194">
        <v>15</v>
      </c>
      <c r="S34" s="1195"/>
      <c r="T34" s="1191">
        <v>16</v>
      </c>
      <c r="U34" s="1192"/>
      <c r="V34" s="1191">
        <v>17</v>
      </c>
      <c r="W34" s="1192"/>
      <c r="X34" s="1191">
        <v>18</v>
      </c>
      <c r="Y34" s="1192"/>
      <c r="Z34" s="1191">
        <v>19</v>
      </c>
      <c r="AA34" s="1192"/>
      <c r="AB34" s="1191">
        <v>20</v>
      </c>
      <c r="AC34" s="1192"/>
      <c r="AD34" s="1194">
        <v>21</v>
      </c>
      <c r="AE34" s="1206"/>
      <c r="AG34" s="124"/>
    </row>
    <row r="35" spans="1:33" s="125" customFormat="1" ht="14.25" customHeight="1">
      <c r="A35" s="138" t="s">
        <v>418</v>
      </c>
      <c r="B35" s="1194">
        <v>17</v>
      </c>
      <c r="C35" s="1195"/>
      <c r="D35" s="1191">
        <v>18</v>
      </c>
      <c r="E35" s="1192"/>
      <c r="F35" s="1191">
        <v>19</v>
      </c>
      <c r="G35" s="1192"/>
      <c r="H35" s="1191">
        <v>20</v>
      </c>
      <c r="I35" s="1192"/>
      <c r="J35" s="1191">
        <v>21</v>
      </c>
      <c r="K35" s="1192"/>
      <c r="L35" s="1191">
        <v>22</v>
      </c>
      <c r="M35" s="1441"/>
      <c r="N35" s="1194">
        <v>23</v>
      </c>
      <c r="O35" s="1206"/>
      <c r="P35" s="129"/>
      <c r="Q35" s="142" t="s">
        <v>418</v>
      </c>
      <c r="R35" s="1194">
        <v>22</v>
      </c>
      <c r="S35" s="1195"/>
      <c r="T35" s="1191">
        <v>23</v>
      </c>
      <c r="U35" s="1192"/>
      <c r="V35" s="1191">
        <v>24</v>
      </c>
      <c r="W35" s="1192"/>
      <c r="X35" s="1191">
        <v>25</v>
      </c>
      <c r="Y35" s="1192"/>
      <c r="Z35" s="1191">
        <v>26</v>
      </c>
      <c r="AA35" s="1192"/>
      <c r="AB35" s="1191">
        <v>27</v>
      </c>
      <c r="AC35" s="1192"/>
      <c r="AD35" s="1194">
        <v>28</v>
      </c>
      <c r="AE35" s="1206"/>
      <c r="AG35" s="124"/>
    </row>
    <row r="36" spans="1:33" s="125" customFormat="1" ht="14.25" customHeight="1">
      <c r="A36" s="138"/>
      <c r="B36" s="1194">
        <v>24</v>
      </c>
      <c r="C36" s="1195"/>
      <c r="D36" s="1191">
        <v>25</v>
      </c>
      <c r="E36" s="1192"/>
      <c r="F36" s="1191">
        <v>26</v>
      </c>
      <c r="G36" s="1192"/>
      <c r="H36" s="1191">
        <v>27</v>
      </c>
      <c r="I36" s="1192"/>
      <c r="J36" s="1434">
        <v>28</v>
      </c>
      <c r="K36" s="1435"/>
      <c r="L36" s="1191">
        <v>29</v>
      </c>
      <c r="M36" s="1441"/>
      <c r="N36" s="1191">
        <v>30</v>
      </c>
      <c r="O36" s="1193"/>
      <c r="P36" s="129"/>
      <c r="Q36" s="132"/>
      <c r="R36" s="1194">
        <v>29</v>
      </c>
      <c r="S36" s="1195"/>
      <c r="T36" s="1191">
        <v>30</v>
      </c>
      <c r="U36" s="1192"/>
      <c r="V36" s="1191"/>
      <c r="W36" s="1192"/>
      <c r="X36" s="1191"/>
      <c r="Y36" s="1192"/>
      <c r="Z36" s="1191"/>
      <c r="AA36" s="1192"/>
      <c r="AB36" s="1191"/>
      <c r="AC36" s="1192"/>
      <c r="AD36" s="1200"/>
      <c r="AE36" s="1212"/>
      <c r="AG36" s="124"/>
    </row>
    <row r="37" spans="1:33" s="125" customFormat="1" ht="14.25" customHeight="1" thickBot="1">
      <c r="A37" s="143"/>
      <c r="B37" s="1222">
        <v>31</v>
      </c>
      <c r="C37" s="1223"/>
      <c r="D37" s="1209"/>
      <c r="E37" s="1210"/>
      <c r="F37" s="1209"/>
      <c r="G37" s="1210"/>
      <c r="H37" s="1209"/>
      <c r="I37" s="1210"/>
      <c r="J37" s="1209"/>
      <c r="K37" s="1210"/>
      <c r="L37" s="1209"/>
      <c r="M37" s="1210"/>
      <c r="N37" s="1209"/>
      <c r="O37" s="1211"/>
      <c r="P37" s="140"/>
      <c r="Q37" s="134"/>
      <c r="R37" s="1219"/>
      <c r="S37" s="1220"/>
      <c r="T37" s="1209"/>
      <c r="U37" s="1210"/>
      <c r="V37" s="1209"/>
      <c r="W37" s="1210"/>
      <c r="X37" s="1209"/>
      <c r="Y37" s="1210"/>
      <c r="Z37" s="1209"/>
      <c r="AA37" s="1210"/>
      <c r="AB37" s="1209"/>
      <c r="AC37" s="1210"/>
      <c r="AD37" s="1209"/>
      <c r="AE37" s="1211"/>
      <c r="AG37" s="124"/>
    </row>
    <row r="38" spans="1:33" s="125" customFormat="1" ht="14.25" customHeight="1">
      <c r="A38" s="135"/>
      <c r="B38" s="1204"/>
      <c r="C38" s="1218"/>
      <c r="D38" s="1196">
        <v>1</v>
      </c>
      <c r="E38" s="1197"/>
      <c r="F38" s="1196">
        <v>2</v>
      </c>
      <c r="G38" s="1197"/>
      <c r="H38" s="1196">
        <v>3</v>
      </c>
      <c r="I38" s="1197"/>
      <c r="J38" s="1196">
        <v>4</v>
      </c>
      <c r="K38" s="1197"/>
      <c r="L38" s="1196">
        <v>5</v>
      </c>
      <c r="M38" s="1197"/>
      <c r="N38" s="1198">
        <v>6</v>
      </c>
      <c r="O38" s="1213"/>
      <c r="P38" s="129"/>
      <c r="Q38" s="144"/>
      <c r="R38" s="1196"/>
      <c r="S38" s="1197"/>
      <c r="T38" s="1196"/>
      <c r="U38" s="1197"/>
      <c r="V38" s="1196">
        <v>1</v>
      </c>
      <c r="W38" s="1197"/>
      <c r="X38" s="1196">
        <v>2</v>
      </c>
      <c r="Y38" s="1197"/>
      <c r="Z38" s="1196">
        <v>3</v>
      </c>
      <c r="AA38" s="1197"/>
      <c r="AB38" s="1196">
        <v>4</v>
      </c>
      <c r="AC38" s="1197"/>
      <c r="AD38" s="1198">
        <v>5</v>
      </c>
      <c r="AE38" s="1213"/>
      <c r="AG38" s="124"/>
    </row>
    <row r="39" spans="1:33" s="125" customFormat="1" ht="14.25" customHeight="1">
      <c r="A39" s="138"/>
      <c r="B39" s="1194">
        <v>7</v>
      </c>
      <c r="C39" s="1195"/>
      <c r="D39" s="1191">
        <v>8</v>
      </c>
      <c r="E39" s="1192"/>
      <c r="F39" s="1191">
        <v>9</v>
      </c>
      <c r="G39" s="1192"/>
      <c r="H39" s="1191">
        <v>10</v>
      </c>
      <c r="I39" s="1192"/>
      <c r="J39" s="1191">
        <v>11</v>
      </c>
      <c r="K39" s="1192"/>
      <c r="L39" s="1191">
        <v>12</v>
      </c>
      <c r="M39" s="1192"/>
      <c r="N39" s="1194">
        <v>13</v>
      </c>
      <c r="O39" s="1206"/>
      <c r="P39" s="129"/>
      <c r="Q39" s="145"/>
      <c r="R39" s="1194">
        <v>6</v>
      </c>
      <c r="S39" s="1195"/>
      <c r="T39" s="1191">
        <v>7</v>
      </c>
      <c r="U39" s="1192"/>
      <c r="V39" s="1191">
        <v>8</v>
      </c>
      <c r="W39" s="1192"/>
      <c r="X39" s="1191">
        <v>9</v>
      </c>
      <c r="Y39" s="1192"/>
      <c r="Z39" s="1191">
        <v>10</v>
      </c>
      <c r="AA39" s="1192"/>
      <c r="AB39" s="1191">
        <v>11</v>
      </c>
      <c r="AC39" s="1192"/>
      <c r="AD39" s="1194">
        <v>12</v>
      </c>
      <c r="AE39" s="1206"/>
      <c r="AG39" s="124"/>
    </row>
    <row r="40" spans="1:33" s="125" customFormat="1" ht="14.25" customHeight="1">
      <c r="A40" s="138">
        <v>6</v>
      </c>
      <c r="B40" s="1194">
        <v>14</v>
      </c>
      <c r="C40" s="1195"/>
      <c r="D40" s="1191">
        <v>15</v>
      </c>
      <c r="E40" s="1192"/>
      <c r="F40" s="1191">
        <v>16</v>
      </c>
      <c r="G40" s="1192"/>
      <c r="H40" s="1191">
        <v>17</v>
      </c>
      <c r="I40" s="1192"/>
      <c r="J40" s="1191">
        <v>18</v>
      </c>
      <c r="K40" s="1192"/>
      <c r="L40" s="1191">
        <v>19</v>
      </c>
      <c r="M40" s="1192"/>
      <c r="N40" s="1194">
        <v>20</v>
      </c>
      <c r="O40" s="1206"/>
      <c r="P40" s="129"/>
      <c r="Q40" s="146">
        <v>12</v>
      </c>
      <c r="R40" s="1194">
        <v>13</v>
      </c>
      <c r="S40" s="1195"/>
      <c r="T40" s="1191">
        <v>14</v>
      </c>
      <c r="U40" s="1192"/>
      <c r="V40" s="1191">
        <v>15</v>
      </c>
      <c r="W40" s="1192"/>
      <c r="X40" s="1191">
        <v>16</v>
      </c>
      <c r="Y40" s="1192"/>
      <c r="Z40" s="1191">
        <v>17</v>
      </c>
      <c r="AA40" s="1192"/>
      <c r="AB40" s="1191">
        <v>18</v>
      </c>
      <c r="AC40" s="1192"/>
      <c r="AD40" s="1194">
        <v>19</v>
      </c>
      <c r="AE40" s="1206"/>
      <c r="AG40" s="124"/>
    </row>
    <row r="41" spans="1:33" s="125" customFormat="1" ht="14.25" customHeight="1">
      <c r="A41" s="138" t="s">
        <v>418</v>
      </c>
      <c r="B41" s="1194">
        <v>21</v>
      </c>
      <c r="C41" s="1195"/>
      <c r="D41" s="1191">
        <v>22</v>
      </c>
      <c r="E41" s="1192"/>
      <c r="F41" s="1191">
        <v>23</v>
      </c>
      <c r="G41" s="1192"/>
      <c r="H41" s="1191">
        <v>24</v>
      </c>
      <c r="I41" s="1192"/>
      <c r="J41" s="1191">
        <v>25</v>
      </c>
      <c r="K41" s="1192"/>
      <c r="L41" s="1191">
        <v>26</v>
      </c>
      <c r="M41" s="1192"/>
      <c r="N41" s="1194">
        <v>27</v>
      </c>
      <c r="O41" s="1206"/>
      <c r="P41" s="129"/>
      <c r="Q41" s="137" t="s">
        <v>418</v>
      </c>
      <c r="R41" s="1194">
        <v>20</v>
      </c>
      <c r="S41" s="1195"/>
      <c r="T41" s="1191">
        <v>21</v>
      </c>
      <c r="U41" s="1192"/>
      <c r="V41" s="1191">
        <v>22</v>
      </c>
      <c r="W41" s="1192"/>
      <c r="X41" s="1191">
        <v>23</v>
      </c>
      <c r="Y41" s="1192"/>
      <c r="Z41" s="1191">
        <v>24</v>
      </c>
      <c r="AA41" s="1192"/>
      <c r="AB41" s="1191">
        <v>25</v>
      </c>
      <c r="AC41" s="1192"/>
      <c r="AD41" s="1194">
        <v>26</v>
      </c>
      <c r="AE41" s="1206"/>
      <c r="AG41" s="124"/>
    </row>
    <row r="42" spans="1:33" s="125" customFormat="1" ht="14.25" customHeight="1">
      <c r="A42" s="138"/>
      <c r="B42" s="1194">
        <v>28</v>
      </c>
      <c r="C42" s="1195"/>
      <c r="D42" s="1191">
        <v>29</v>
      </c>
      <c r="E42" s="1192"/>
      <c r="F42" s="1191">
        <v>30</v>
      </c>
      <c r="G42" s="1192"/>
      <c r="H42" s="1191"/>
      <c r="I42" s="1192"/>
      <c r="J42" s="1191"/>
      <c r="K42" s="1192"/>
      <c r="L42" s="1191"/>
      <c r="M42" s="1192"/>
      <c r="N42" s="1191"/>
      <c r="O42" s="1193"/>
      <c r="P42" s="129"/>
      <c r="Q42" s="147"/>
      <c r="R42" s="1194">
        <v>27</v>
      </c>
      <c r="S42" s="1195"/>
      <c r="T42" s="1191">
        <v>28</v>
      </c>
      <c r="U42" s="1192"/>
      <c r="V42" s="1191">
        <v>29</v>
      </c>
      <c r="W42" s="1192"/>
      <c r="X42" s="1200">
        <v>30</v>
      </c>
      <c r="Y42" s="1201"/>
      <c r="Z42" s="1194">
        <v>31</v>
      </c>
      <c r="AA42" s="1195"/>
      <c r="AB42" s="1191"/>
      <c r="AC42" s="1192"/>
      <c r="AD42" s="1191"/>
      <c r="AE42" s="1193"/>
      <c r="AG42" s="124"/>
    </row>
    <row r="43" spans="1:33" s="125" customFormat="1" ht="14.25" customHeight="1" thickBot="1">
      <c r="A43" s="148"/>
      <c r="B43" s="1209"/>
      <c r="C43" s="1210"/>
      <c r="D43" s="1209"/>
      <c r="E43" s="1210"/>
      <c r="F43" s="1209"/>
      <c r="G43" s="1210"/>
      <c r="H43" s="1209"/>
      <c r="I43" s="1210"/>
      <c r="J43" s="1209"/>
      <c r="K43" s="1210"/>
      <c r="L43" s="1209"/>
      <c r="M43" s="1210"/>
      <c r="N43" s="1209"/>
      <c r="O43" s="1211"/>
      <c r="P43" s="140"/>
      <c r="Q43" s="149"/>
      <c r="R43" s="1209"/>
      <c r="S43" s="1210"/>
      <c r="T43" s="1209"/>
      <c r="U43" s="1210"/>
      <c r="V43" s="1209"/>
      <c r="W43" s="1210"/>
      <c r="X43" s="1209"/>
      <c r="Y43" s="1210"/>
      <c r="Z43" s="1209"/>
      <c r="AA43" s="1210"/>
      <c r="AB43" s="1209"/>
      <c r="AC43" s="1210"/>
      <c r="AD43" s="1209"/>
      <c r="AE43" s="1211"/>
      <c r="AG43" s="124"/>
    </row>
    <row r="44" spans="1:33" ht="7.5" customHeight="1" thickBot="1"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50"/>
      <c r="Q44" s="125"/>
    </row>
    <row r="45" spans="1:33" ht="20.25" customHeight="1" thickBot="1">
      <c r="A45" s="1224" t="s">
        <v>419</v>
      </c>
      <c r="B45" s="1225"/>
      <c r="C45" s="1226"/>
      <c r="D45" s="152">
        <v>1</v>
      </c>
      <c r="E45" s="152">
        <v>2</v>
      </c>
      <c r="F45" s="152">
        <v>3</v>
      </c>
      <c r="G45" s="152">
        <v>4</v>
      </c>
      <c r="H45" s="152">
        <v>5</v>
      </c>
      <c r="I45" s="152">
        <v>6</v>
      </c>
      <c r="J45" s="151">
        <v>7</v>
      </c>
      <c r="K45" s="152">
        <v>8</v>
      </c>
      <c r="L45" s="152">
        <v>9</v>
      </c>
      <c r="M45" s="152">
        <v>10</v>
      </c>
      <c r="N45" s="152">
        <v>11</v>
      </c>
      <c r="O45" s="152">
        <v>12</v>
      </c>
      <c r="P45" s="152" t="s">
        <v>420</v>
      </c>
      <c r="Q45" s="151" t="s">
        <v>421</v>
      </c>
      <c r="R45" s="1227" t="s">
        <v>422</v>
      </c>
      <c r="S45" s="1164"/>
      <c r="T45" s="1165"/>
      <c r="W45" s="111"/>
      <c r="AG45" s="110"/>
    </row>
    <row r="46" spans="1:33" ht="20.25" customHeight="1" thickTop="1">
      <c r="A46" s="1228" t="s">
        <v>423</v>
      </c>
      <c r="B46" s="1229"/>
      <c r="C46" s="1230"/>
      <c r="D46" s="153">
        <v>21</v>
      </c>
      <c r="E46" s="153">
        <v>20</v>
      </c>
      <c r="F46" s="153">
        <v>21</v>
      </c>
      <c r="G46" s="153">
        <v>21</v>
      </c>
      <c r="H46" s="153">
        <v>20</v>
      </c>
      <c r="I46" s="154">
        <v>20</v>
      </c>
      <c r="J46" s="155">
        <v>23</v>
      </c>
      <c r="K46" s="153">
        <v>21</v>
      </c>
      <c r="L46" s="153">
        <v>21</v>
      </c>
      <c r="M46" s="153">
        <v>20</v>
      </c>
      <c r="N46" s="153">
        <v>20</v>
      </c>
      <c r="O46" s="153">
        <v>22</v>
      </c>
      <c r="P46" s="153">
        <f>SUM(D46:O46)</f>
        <v>250</v>
      </c>
      <c r="Q46" s="156">
        <v>8</v>
      </c>
      <c r="R46" s="1231">
        <f>Q46*P46</f>
        <v>2000</v>
      </c>
      <c r="S46" s="1232"/>
      <c r="T46" s="1233"/>
      <c r="W46" s="111"/>
      <c r="AG46" s="110"/>
    </row>
    <row r="47" spans="1:33" ht="20.25" customHeight="1">
      <c r="A47" s="1234" t="s">
        <v>424</v>
      </c>
      <c r="B47" s="1235"/>
      <c r="C47" s="1236"/>
      <c r="D47" s="157">
        <v>20</v>
      </c>
      <c r="E47" s="157">
        <v>20</v>
      </c>
      <c r="F47" s="157">
        <v>21</v>
      </c>
      <c r="G47" s="157">
        <v>21</v>
      </c>
      <c r="H47" s="157">
        <v>20</v>
      </c>
      <c r="I47" s="157">
        <v>22</v>
      </c>
      <c r="J47" s="158">
        <v>22</v>
      </c>
      <c r="K47" s="157">
        <v>20</v>
      </c>
      <c r="L47" s="157">
        <v>21</v>
      </c>
      <c r="M47" s="157">
        <v>20</v>
      </c>
      <c r="N47" s="157">
        <v>21</v>
      </c>
      <c r="O47" s="157">
        <v>22</v>
      </c>
      <c r="P47" s="157">
        <f>SUM(D47:O47)</f>
        <v>250</v>
      </c>
      <c r="Q47" s="159">
        <v>8</v>
      </c>
      <c r="R47" s="1246">
        <f>Q47*P47</f>
        <v>2000</v>
      </c>
      <c r="S47" s="1247"/>
      <c r="T47" s="1248"/>
      <c r="W47" s="111"/>
      <c r="AG47" s="110"/>
    </row>
    <row r="48" spans="1:33" ht="20.25" customHeight="1">
      <c r="A48" s="1249" t="s">
        <v>425</v>
      </c>
      <c r="B48" s="1250"/>
      <c r="C48" s="1251"/>
      <c r="D48" s="160">
        <v>10</v>
      </c>
      <c r="E48" s="160">
        <v>9</v>
      </c>
      <c r="F48" s="160">
        <v>10</v>
      </c>
      <c r="G48" s="160">
        <v>9</v>
      </c>
      <c r="H48" s="160">
        <v>11</v>
      </c>
      <c r="I48" s="160">
        <v>10</v>
      </c>
      <c r="J48" s="161">
        <v>8</v>
      </c>
      <c r="K48" s="160">
        <v>10</v>
      </c>
      <c r="L48" s="160">
        <v>9</v>
      </c>
      <c r="M48" s="160">
        <v>11</v>
      </c>
      <c r="N48" s="160">
        <v>10</v>
      </c>
      <c r="O48" s="160">
        <v>9</v>
      </c>
      <c r="P48" s="160">
        <v>116</v>
      </c>
      <c r="Q48" s="162" t="s">
        <v>426</v>
      </c>
      <c r="R48" s="1252" t="s">
        <v>426</v>
      </c>
      <c r="S48" s="1253"/>
      <c r="T48" s="1254"/>
      <c r="W48" s="111"/>
      <c r="AG48" s="110"/>
    </row>
    <row r="49" spans="1:34" ht="20.25" customHeight="1">
      <c r="A49" s="1234" t="s">
        <v>427</v>
      </c>
      <c r="B49" s="1235"/>
      <c r="C49" s="1236"/>
      <c r="D49" s="163">
        <f>D50-D47</f>
        <v>11</v>
      </c>
      <c r="E49" s="163">
        <f t="shared" ref="E49:O49" si="0">E50-E47</f>
        <v>8</v>
      </c>
      <c r="F49" s="163">
        <f t="shared" si="0"/>
        <v>10</v>
      </c>
      <c r="G49" s="163">
        <f t="shared" si="0"/>
        <v>9</v>
      </c>
      <c r="H49" s="163">
        <f t="shared" si="0"/>
        <v>11</v>
      </c>
      <c r="I49" s="163">
        <f t="shared" si="0"/>
        <v>8</v>
      </c>
      <c r="J49" s="163">
        <f t="shared" si="0"/>
        <v>9</v>
      </c>
      <c r="K49" s="163">
        <f t="shared" si="0"/>
        <v>11</v>
      </c>
      <c r="L49" s="163">
        <f t="shared" si="0"/>
        <v>9</v>
      </c>
      <c r="M49" s="163">
        <f t="shared" si="0"/>
        <v>11</v>
      </c>
      <c r="N49" s="163">
        <f t="shared" si="0"/>
        <v>9</v>
      </c>
      <c r="O49" s="163">
        <f t="shared" si="0"/>
        <v>9</v>
      </c>
      <c r="P49" s="163">
        <f>SUM(D49:O49)</f>
        <v>115</v>
      </c>
      <c r="Q49" s="164" t="s">
        <v>426</v>
      </c>
      <c r="R49" s="1237" t="s">
        <v>426</v>
      </c>
      <c r="S49" s="1238"/>
      <c r="T49" s="1239"/>
      <c r="W49" s="111"/>
      <c r="AG49" s="165"/>
      <c r="AH49" s="165"/>
    </row>
    <row r="50" spans="1:34" ht="20.25" customHeight="1" thickBot="1">
      <c r="A50" s="1240" t="s">
        <v>428</v>
      </c>
      <c r="B50" s="1241"/>
      <c r="C50" s="1242"/>
      <c r="D50" s="166">
        <v>31</v>
      </c>
      <c r="E50" s="167">
        <v>28</v>
      </c>
      <c r="F50" s="166">
        <v>31</v>
      </c>
      <c r="G50" s="166">
        <v>30</v>
      </c>
      <c r="H50" s="166">
        <v>31</v>
      </c>
      <c r="I50" s="166">
        <v>30</v>
      </c>
      <c r="J50" s="168">
        <v>31</v>
      </c>
      <c r="K50" s="166">
        <v>31</v>
      </c>
      <c r="L50" s="166">
        <v>30</v>
      </c>
      <c r="M50" s="166">
        <v>31</v>
      </c>
      <c r="N50" s="166">
        <v>30</v>
      </c>
      <c r="O50" s="166">
        <v>31</v>
      </c>
      <c r="P50" s="166">
        <f>SUM(D50:O50)</f>
        <v>365</v>
      </c>
      <c r="Q50" s="169" t="s">
        <v>426</v>
      </c>
      <c r="R50" s="1243" t="s">
        <v>426</v>
      </c>
      <c r="S50" s="1244"/>
      <c r="T50" s="1245"/>
      <c r="W50" s="111"/>
      <c r="AG50" s="110"/>
    </row>
    <row r="51" spans="1:34" s="170" customFormat="1" ht="8.25" customHeight="1">
      <c r="B51" s="171"/>
      <c r="C51" s="171"/>
      <c r="D51" s="171"/>
      <c r="E51" s="171"/>
      <c r="F51" s="172"/>
      <c r="G51" s="172"/>
      <c r="H51" s="173"/>
      <c r="I51" s="173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G51" s="174"/>
    </row>
    <row r="52" spans="1:34" ht="14.25" customHeight="1">
      <c r="A52" s="175" t="s">
        <v>429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</row>
    <row r="53" spans="1:34" ht="14.25" customHeight="1">
      <c r="A53" s="1444" t="s">
        <v>430</v>
      </c>
      <c r="B53" s="1444"/>
      <c r="C53" s="176"/>
      <c r="D53" s="125"/>
      <c r="E53" s="125"/>
      <c r="F53" s="1443" t="s">
        <v>431</v>
      </c>
      <c r="G53" s="1443"/>
      <c r="H53" s="1443"/>
      <c r="I53" s="176"/>
      <c r="J53" s="1444" t="s">
        <v>430</v>
      </c>
      <c r="K53" s="1444"/>
      <c r="L53" s="1444"/>
      <c r="M53" s="176"/>
      <c r="N53" s="125"/>
      <c r="O53" s="125"/>
      <c r="P53" s="1443" t="s">
        <v>432</v>
      </c>
      <c r="Q53" s="1443"/>
      <c r="S53" s="1444" t="s">
        <v>430</v>
      </c>
      <c r="T53" s="1444"/>
      <c r="U53" s="1444"/>
      <c r="W53" s="176"/>
      <c r="X53" s="125"/>
      <c r="Y53" s="1443" t="s">
        <v>431</v>
      </c>
      <c r="Z53" s="1443"/>
      <c r="AA53" s="1443"/>
      <c r="AC53" s="176"/>
      <c r="AD53" s="125"/>
      <c r="AE53" s="125"/>
    </row>
    <row r="54" spans="1:34" ht="14.25" customHeight="1">
      <c r="A54" s="177" t="s">
        <v>433</v>
      </c>
      <c r="B54" s="177"/>
      <c r="C54" s="176"/>
      <c r="D54" s="125"/>
      <c r="E54" s="125"/>
      <c r="F54" s="177" t="s">
        <v>434</v>
      </c>
      <c r="G54" s="177"/>
      <c r="H54" s="177"/>
      <c r="I54" s="176"/>
      <c r="J54" s="177" t="s">
        <v>435</v>
      </c>
      <c r="K54" s="177"/>
      <c r="L54" s="177"/>
      <c r="M54" s="176"/>
      <c r="N54" s="125"/>
      <c r="P54" s="177" t="s">
        <v>436</v>
      </c>
      <c r="Q54" s="177"/>
      <c r="R54" s="177"/>
      <c r="S54" s="177" t="s">
        <v>437</v>
      </c>
      <c r="T54" s="177"/>
      <c r="U54" s="177"/>
      <c r="W54" s="176"/>
      <c r="X54" s="125"/>
      <c r="Y54" s="177" t="s">
        <v>438</v>
      </c>
      <c r="Z54" s="177"/>
      <c r="AB54" s="178"/>
      <c r="AC54" s="176"/>
      <c r="AD54" s="125"/>
      <c r="AE54" s="125"/>
    </row>
    <row r="55" spans="1:34" ht="14.25" customHeight="1">
      <c r="A55" s="179" t="s">
        <v>439</v>
      </c>
      <c r="B55" s="179"/>
      <c r="C55" s="179"/>
      <c r="E55" s="180"/>
      <c r="F55" s="177" t="s">
        <v>440</v>
      </c>
      <c r="G55" s="177"/>
      <c r="H55" s="177"/>
      <c r="I55" s="177"/>
      <c r="J55" s="179" t="s">
        <v>441</v>
      </c>
      <c r="K55" s="179"/>
      <c r="L55" s="179"/>
      <c r="N55" s="180"/>
      <c r="O55" s="125"/>
      <c r="P55" s="177" t="s">
        <v>442</v>
      </c>
      <c r="Q55" s="177"/>
      <c r="S55" s="179" t="s">
        <v>443</v>
      </c>
      <c r="T55" s="179"/>
      <c r="U55" s="179"/>
      <c r="W55" s="180"/>
      <c r="X55" s="125"/>
      <c r="Y55" s="177" t="s">
        <v>444</v>
      </c>
      <c r="Z55" s="177"/>
      <c r="AB55" s="178"/>
      <c r="AC55" s="176"/>
      <c r="AD55" s="125"/>
      <c r="AE55" s="125"/>
    </row>
    <row r="56" spans="1:34" ht="14.25" customHeight="1">
      <c r="A56" s="177" t="s">
        <v>445</v>
      </c>
      <c r="B56" s="177"/>
      <c r="C56" s="176"/>
      <c r="D56" s="125"/>
      <c r="E56" s="125"/>
      <c r="F56" s="177" t="s">
        <v>446</v>
      </c>
      <c r="G56" s="177"/>
      <c r="H56" s="177"/>
      <c r="I56" s="176"/>
      <c r="J56" s="177" t="s">
        <v>447</v>
      </c>
      <c r="K56" s="177"/>
      <c r="L56" s="177"/>
      <c r="M56" s="176"/>
      <c r="N56" s="125"/>
      <c r="O56" s="125"/>
      <c r="P56" s="177" t="s">
        <v>448</v>
      </c>
      <c r="Q56" s="177"/>
      <c r="R56" s="177"/>
      <c r="S56" s="179" t="s">
        <v>443</v>
      </c>
      <c r="T56" s="179"/>
      <c r="U56" s="179"/>
      <c r="W56" s="180"/>
      <c r="X56" s="125"/>
      <c r="Y56" s="177" t="s">
        <v>449</v>
      </c>
      <c r="Z56" s="177"/>
      <c r="AA56" s="177"/>
      <c r="AD56" s="125"/>
      <c r="AE56" s="125"/>
    </row>
    <row r="57" spans="1:34" ht="14.25" customHeight="1">
      <c r="A57" s="177" t="s">
        <v>450</v>
      </c>
      <c r="B57" s="177"/>
      <c r="C57" s="176"/>
      <c r="D57" s="125"/>
      <c r="E57" s="125"/>
      <c r="F57" s="177" t="s">
        <v>451</v>
      </c>
      <c r="G57" s="177"/>
      <c r="H57" s="177"/>
      <c r="I57" s="176"/>
      <c r="R57" s="177"/>
      <c r="AD57" s="125"/>
      <c r="AE57" s="125"/>
    </row>
    <row r="58" spans="1:34" ht="14.25" customHeight="1">
      <c r="A58" s="181" t="s">
        <v>452</v>
      </c>
      <c r="J58" s="177"/>
      <c r="K58" s="177"/>
      <c r="L58" s="177"/>
      <c r="N58" s="176"/>
      <c r="O58" s="125"/>
      <c r="P58" s="177"/>
      <c r="Q58" s="177"/>
    </row>
    <row r="59" spans="1:34" ht="14.25" customHeight="1"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34" ht="14.25" customHeight="1">
      <c r="A60" s="177"/>
      <c r="B60" s="177"/>
      <c r="C60" s="177"/>
      <c r="D60" s="125"/>
      <c r="E60" s="125"/>
      <c r="F60" s="177"/>
      <c r="G60" s="177"/>
      <c r="H60" s="177"/>
      <c r="I60" s="177"/>
    </row>
    <row r="62" spans="1:34" ht="13.5" customHeight="1">
      <c r="A62" s="177"/>
      <c r="B62" s="177"/>
      <c r="C62" s="177"/>
      <c r="D62" s="125"/>
      <c r="E62" s="125"/>
      <c r="F62" s="177"/>
      <c r="G62" s="177"/>
      <c r="H62" s="177"/>
      <c r="I62" s="177"/>
    </row>
    <row r="63" spans="1:34" ht="13.5" customHeight="1">
      <c r="A63" s="177"/>
      <c r="B63" s="177"/>
      <c r="C63" s="177"/>
      <c r="D63" s="125"/>
      <c r="E63" s="125"/>
      <c r="F63" s="177"/>
      <c r="G63" s="177"/>
      <c r="H63" s="177"/>
      <c r="I63" s="177"/>
    </row>
    <row r="64" spans="1:34" ht="13.5" customHeight="1">
      <c r="A64" s="177"/>
      <c r="B64" s="177"/>
      <c r="C64" s="177"/>
      <c r="D64" s="125"/>
      <c r="E64" s="125"/>
      <c r="F64" s="177"/>
      <c r="G64" s="177"/>
      <c r="H64" s="177"/>
      <c r="I64" s="177"/>
      <c r="T64" s="182"/>
      <c r="U64" s="182"/>
    </row>
    <row r="65" spans="1:33" ht="13.5" customHeight="1">
      <c r="A65" s="177"/>
      <c r="B65" s="177"/>
      <c r="C65" s="177"/>
      <c r="D65" s="125"/>
      <c r="E65" s="125"/>
      <c r="F65" s="177"/>
      <c r="G65" s="177"/>
      <c r="H65" s="177"/>
      <c r="I65" s="177"/>
    </row>
    <row r="67" spans="1:33" s="183" customFormat="1" ht="13.5" customHeight="1">
      <c r="AG67" s="184"/>
    </row>
    <row r="68" spans="1:33" s="183" customFormat="1" ht="13.5" customHeight="1">
      <c r="A68" s="185"/>
      <c r="D68" s="186"/>
      <c r="E68" s="186"/>
      <c r="F68" s="186"/>
      <c r="G68" s="186"/>
      <c r="H68" s="186"/>
      <c r="I68" s="186"/>
      <c r="AG68" s="184"/>
    </row>
    <row r="69" spans="1:33" s="183" customFormat="1" ht="13.5" customHeight="1">
      <c r="A69" s="185"/>
      <c r="F69" s="187"/>
      <c r="G69" s="187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74" s="185"/>
      <c r="AG74" s="184"/>
    </row>
    <row r="75" spans="1:33" s="183" customFormat="1" ht="13.5" customHeight="1">
      <c r="A75" s="185"/>
      <c r="AG75" s="184"/>
    </row>
    <row r="76" spans="1:33" s="183" customFormat="1" ht="13.5" customHeight="1">
      <c r="A76" s="185"/>
      <c r="AG76" s="184"/>
    </row>
    <row r="77" spans="1:33" s="183" customFormat="1" ht="13.5" customHeight="1">
      <c r="AG77" s="184"/>
    </row>
  </sheetData>
  <mergeCells count="555"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J35" sqref="J3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10" max="16384" width="9" style="26"/>
  </cols>
  <sheetData>
    <row r="1" spans="1:109" s="31" customFormat="1">
      <c r="A1" s="32" t="s">
        <v>236</v>
      </c>
      <c r="B1" s="45">
        <v>2016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42354</v>
      </c>
      <c r="E2" s="504">
        <f t="shared" si="1"/>
        <v>42355</v>
      </c>
      <c r="F2" s="504">
        <f t="shared" si="1"/>
        <v>42356</v>
      </c>
      <c r="G2" s="503">
        <f t="shared" si="1"/>
        <v>42357</v>
      </c>
      <c r="H2" s="503">
        <f t="shared" si="1"/>
        <v>42358</v>
      </c>
      <c r="I2" s="504">
        <f t="shared" si="1"/>
        <v>42359</v>
      </c>
      <c r="J2" s="504">
        <f t="shared" si="1"/>
        <v>42360</v>
      </c>
      <c r="K2" s="504">
        <f t="shared" si="1"/>
        <v>42361</v>
      </c>
      <c r="L2" s="504">
        <f t="shared" si="1"/>
        <v>42362</v>
      </c>
      <c r="M2" s="504">
        <f t="shared" si="1"/>
        <v>42363</v>
      </c>
      <c r="N2" s="503">
        <f t="shared" si="1"/>
        <v>42364</v>
      </c>
      <c r="O2" s="504">
        <f t="shared" si="1"/>
        <v>42365</v>
      </c>
      <c r="P2" s="504">
        <f t="shared" si="1"/>
        <v>42366</v>
      </c>
      <c r="Q2" s="504">
        <f t="shared" si="1"/>
        <v>42367</v>
      </c>
      <c r="R2" s="504">
        <f t="shared" si="1"/>
        <v>42368</v>
      </c>
      <c r="S2" s="503">
        <f t="shared" si="1"/>
        <v>42369</v>
      </c>
      <c r="T2" s="505">
        <f t="shared" ref="T2:AH13" si="2">DATE($B$1,$A2,T$15)</f>
        <v>42370</v>
      </c>
      <c r="U2" s="503">
        <f t="shared" si="2"/>
        <v>42371</v>
      </c>
      <c r="V2" s="503">
        <f t="shared" si="2"/>
        <v>42372</v>
      </c>
      <c r="W2" s="504">
        <f t="shared" si="2"/>
        <v>42373</v>
      </c>
      <c r="X2" s="504">
        <f t="shared" si="2"/>
        <v>42374</v>
      </c>
      <c r="Y2" s="504">
        <f t="shared" si="2"/>
        <v>42375</v>
      </c>
      <c r="Z2" s="574">
        <f t="shared" si="2"/>
        <v>42376</v>
      </c>
      <c r="AA2" s="574">
        <f t="shared" si="2"/>
        <v>42377</v>
      </c>
      <c r="AB2" s="503">
        <f t="shared" si="2"/>
        <v>42378</v>
      </c>
      <c r="AC2" s="503">
        <f t="shared" si="2"/>
        <v>42379</v>
      </c>
      <c r="AD2" s="504">
        <f t="shared" si="2"/>
        <v>42380</v>
      </c>
      <c r="AE2" s="504">
        <f t="shared" si="2"/>
        <v>42381</v>
      </c>
      <c r="AF2" s="504">
        <f t="shared" si="2"/>
        <v>42382</v>
      </c>
      <c r="AG2" s="574">
        <f t="shared" si="2"/>
        <v>42383</v>
      </c>
      <c r="AH2" s="574">
        <f t="shared" si="2"/>
        <v>42384</v>
      </c>
      <c r="AJ2" s="504" t="s">
        <v>1085</v>
      </c>
      <c r="AK2" s="504" t="s">
        <v>832</v>
      </c>
      <c r="AL2" s="504" t="s">
        <v>832</v>
      </c>
      <c r="AM2" s="503" t="s">
        <v>1186</v>
      </c>
      <c r="AN2" s="503" t="s">
        <v>194</v>
      </c>
      <c r="AO2" s="504" t="s">
        <v>1187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3" t="s">
        <v>1186</v>
      </c>
      <c r="AU2" s="504" t="s">
        <v>1187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4" t="s">
        <v>1187</v>
      </c>
      <c r="BD2" s="504" t="s">
        <v>832</v>
      </c>
      <c r="BE2" s="504" t="s">
        <v>1085</v>
      </c>
      <c r="BF2" s="574" t="s">
        <v>832</v>
      </c>
      <c r="BG2" s="574" t="s">
        <v>832</v>
      </c>
      <c r="BH2" s="503" t="s">
        <v>1186</v>
      </c>
      <c r="BI2" s="503" t="s">
        <v>1186</v>
      </c>
      <c r="BJ2" s="504" t="s">
        <v>1187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1049</v>
      </c>
      <c r="BS2" s="504" t="s">
        <v>832</v>
      </c>
      <c r="BT2" s="574" t="s">
        <v>832</v>
      </c>
      <c r="BU2" s="574" t="s">
        <v>832</v>
      </c>
      <c r="BV2" s="574" t="s">
        <v>832</v>
      </c>
      <c r="BW2" s="574" t="s">
        <v>832</v>
      </c>
      <c r="BX2" s="503" t="s">
        <v>1049</v>
      </c>
      <c r="BY2" s="503" t="s">
        <v>1049</v>
      </c>
      <c r="BZ2" s="504" t="s">
        <v>832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1049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22</v>
      </c>
      <c r="CN2" s="25">
        <f t="shared" ref="CN2:CN13" si="7">COUNTIF(AZ2:BN2,CN$1)+COUNTIF(AJ3:AY3,CN$1)</f>
        <v>8</v>
      </c>
      <c r="CO2" s="25">
        <f t="shared" ref="CO2:CO13" si="8">COUNTIF(AZ2:BN2,CO$1)+COUNTIF(AJ3:AY3,CO$1)</f>
        <v>1</v>
      </c>
      <c r="CP2" s="39">
        <f>CM2*8</f>
        <v>176</v>
      </c>
    </row>
    <row r="3" spans="1:109">
      <c r="A3" s="39">
        <v>2</v>
      </c>
      <c r="B3" s="25" t="s">
        <v>197</v>
      </c>
      <c r="C3" s="25">
        <f t="shared" si="0"/>
        <v>18</v>
      </c>
      <c r="D3" s="574">
        <f t="shared" ref="D3:S14" si="9">DATE($B$1,$A2,D$15)</f>
        <v>42385</v>
      </c>
      <c r="E3" s="503">
        <f t="shared" si="9"/>
        <v>42386</v>
      </c>
      <c r="F3" s="504">
        <f t="shared" si="9"/>
        <v>42387</v>
      </c>
      <c r="G3" s="574">
        <f t="shared" si="9"/>
        <v>42388</v>
      </c>
      <c r="H3" s="574">
        <f t="shared" si="9"/>
        <v>42389</v>
      </c>
      <c r="I3" s="574">
        <f t="shared" si="9"/>
        <v>42390</v>
      </c>
      <c r="J3" s="574">
        <f t="shared" si="9"/>
        <v>42391</v>
      </c>
      <c r="K3" s="503">
        <f t="shared" si="9"/>
        <v>42392</v>
      </c>
      <c r="L3" s="503">
        <f t="shared" si="9"/>
        <v>42393</v>
      </c>
      <c r="M3" s="504">
        <f t="shared" si="9"/>
        <v>42394</v>
      </c>
      <c r="N3" s="504">
        <f t="shared" si="9"/>
        <v>42395</v>
      </c>
      <c r="O3" s="504">
        <f t="shared" si="9"/>
        <v>42396</v>
      </c>
      <c r="P3" s="504">
        <f t="shared" si="9"/>
        <v>42397</v>
      </c>
      <c r="Q3" s="504">
        <f t="shared" si="9"/>
        <v>42398</v>
      </c>
      <c r="R3" s="504">
        <f t="shared" si="9"/>
        <v>42399</v>
      </c>
      <c r="S3" s="503">
        <f t="shared" si="9"/>
        <v>42400</v>
      </c>
      <c r="T3" s="504">
        <f t="shared" si="2"/>
        <v>42401</v>
      </c>
      <c r="U3" s="504">
        <f t="shared" si="2"/>
        <v>42402</v>
      </c>
      <c r="V3" s="504">
        <f t="shared" si="2"/>
        <v>42403</v>
      </c>
      <c r="W3" s="504">
        <f t="shared" si="2"/>
        <v>42404</v>
      </c>
      <c r="X3" s="574">
        <f t="shared" si="2"/>
        <v>42405</v>
      </c>
      <c r="Y3" s="503">
        <f t="shared" si="2"/>
        <v>42406</v>
      </c>
      <c r="Z3" s="503">
        <f t="shared" si="2"/>
        <v>42407</v>
      </c>
      <c r="AA3" s="505">
        <f t="shared" si="2"/>
        <v>42408</v>
      </c>
      <c r="AB3" s="505">
        <f t="shared" si="2"/>
        <v>42409</v>
      </c>
      <c r="AC3" s="505">
        <f t="shared" si="2"/>
        <v>42410</v>
      </c>
      <c r="AD3" s="503">
        <f t="shared" si="2"/>
        <v>42411</v>
      </c>
      <c r="AE3" s="503">
        <f t="shared" si="2"/>
        <v>42412</v>
      </c>
      <c r="AF3" s="503">
        <f t="shared" si="2"/>
        <v>42413</v>
      </c>
      <c r="AG3" s="503">
        <f t="shared" si="2"/>
        <v>42414</v>
      </c>
      <c r="AH3" s="504">
        <f t="shared" si="2"/>
        <v>42415</v>
      </c>
      <c r="AJ3" s="574" t="s">
        <v>832</v>
      </c>
      <c r="AK3" s="503" t="s">
        <v>194</v>
      </c>
      <c r="AL3" s="504" t="s">
        <v>1187</v>
      </c>
      <c r="AM3" s="574" t="s">
        <v>832</v>
      </c>
      <c r="AN3" s="574" t="s">
        <v>232</v>
      </c>
      <c r="AO3" s="574" t="s">
        <v>832</v>
      </c>
      <c r="AP3" s="574" t="s">
        <v>832</v>
      </c>
      <c r="AQ3" s="503" t="s">
        <v>1186</v>
      </c>
      <c r="AR3" s="503" t="s">
        <v>194</v>
      </c>
      <c r="AS3" s="504" t="s">
        <v>1187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4" t="s">
        <v>1187</v>
      </c>
      <c r="BA3" s="504" t="s">
        <v>832</v>
      </c>
      <c r="BB3" s="504" t="s">
        <v>832</v>
      </c>
      <c r="BC3" s="504" t="s">
        <v>832</v>
      </c>
      <c r="BD3" s="574" t="s">
        <v>832</v>
      </c>
      <c r="BE3" s="503" t="s">
        <v>1186</v>
      </c>
      <c r="BF3" s="503" t="s">
        <v>1188</v>
      </c>
      <c r="BG3" s="505" t="s">
        <v>1189</v>
      </c>
      <c r="BH3" s="505" t="s">
        <v>1190</v>
      </c>
      <c r="BI3" s="505" t="s">
        <v>1189</v>
      </c>
      <c r="BJ3" s="503" t="s">
        <v>1188</v>
      </c>
      <c r="BK3" s="503" t="s">
        <v>1188</v>
      </c>
      <c r="BL3" s="503" t="s">
        <v>1188</v>
      </c>
      <c r="BM3" s="503" t="s">
        <v>1188</v>
      </c>
      <c r="BN3" s="504" t="s">
        <v>1187</v>
      </c>
      <c r="BO3" s="575"/>
      <c r="BP3" s="575"/>
      <c r="BQ3" s="504" t="s">
        <v>832</v>
      </c>
      <c r="BR3" s="504" t="s">
        <v>832</v>
      </c>
      <c r="BS3" s="504" t="s">
        <v>832</v>
      </c>
      <c r="BT3" s="504" t="s">
        <v>832</v>
      </c>
      <c r="BU3" s="503" t="s">
        <v>1049</v>
      </c>
      <c r="BV3" s="503" t="s">
        <v>1049</v>
      </c>
      <c r="BW3" s="504" t="s">
        <v>832</v>
      </c>
      <c r="BX3" s="574" t="s">
        <v>832</v>
      </c>
      <c r="BY3" s="504" t="s">
        <v>832</v>
      </c>
      <c r="BZ3" s="574" t="s">
        <v>832</v>
      </c>
      <c r="CA3" s="574" t="s">
        <v>832</v>
      </c>
      <c r="CB3" s="503" t="s">
        <v>1049</v>
      </c>
      <c r="CC3" s="503" t="s">
        <v>1049</v>
      </c>
      <c r="CD3" s="576" t="s">
        <v>832</v>
      </c>
      <c r="CE3" s="576"/>
      <c r="CF3" s="576"/>
      <c r="CH3" s="25">
        <f t="shared" si="3"/>
        <v>18</v>
      </c>
      <c r="CI3" s="25">
        <f t="shared" si="4"/>
        <v>10</v>
      </c>
      <c r="CJ3" s="25">
        <f t="shared" si="5"/>
        <v>3</v>
      </c>
      <c r="CK3" s="39">
        <f t="shared" ref="CK3:CK13" si="10">CH3*8</f>
        <v>144</v>
      </c>
      <c r="CM3" s="25">
        <f t="shared" si="6"/>
        <v>16</v>
      </c>
      <c r="CN3" s="25">
        <f t="shared" si="7"/>
        <v>10</v>
      </c>
      <c r="CO3" s="25">
        <f t="shared" si="8"/>
        <v>3</v>
      </c>
      <c r="CP3" s="39">
        <f t="shared" ref="CP3:CP13" si="11">CM3*8</f>
        <v>128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21</v>
      </c>
      <c r="D4" s="504">
        <f t="shared" si="9"/>
        <v>42416</v>
      </c>
      <c r="E4" s="504">
        <f t="shared" si="9"/>
        <v>42417</v>
      </c>
      <c r="F4" s="504">
        <f t="shared" si="9"/>
        <v>42418</v>
      </c>
      <c r="G4" s="504">
        <f t="shared" si="9"/>
        <v>42419</v>
      </c>
      <c r="H4" s="503">
        <f t="shared" si="9"/>
        <v>42420</v>
      </c>
      <c r="I4" s="503">
        <f t="shared" si="9"/>
        <v>42421</v>
      </c>
      <c r="J4" s="504">
        <f t="shared" si="9"/>
        <v>42422</v>
      </c>
      <c r="K4" s="574">
        <f t="shared" si="9"/>
        <v>42423</v>
      </c>
      <c r="L4" s="504">
        <f t="shared" si="9"/>
        <v>42424</v>
      </c>
      <c r="M4" s="574">
        <f t="shared" si="9"/>
        <v>42425</v>
      </c>
      <c r="N4" s="574">
        <f t="shared" si="9"/>
        <v>42426</v>
      </c>
      <c r="O4" s="503">
        <f t="shared" si="9"/>
        <v>42427</v>
      </c>
      <c r="P4" s="503">
        <f t="shared" si="9"/>
        <v>42428</v>
      </c>
      <c r="Q4" s="576">
        <f>IF(DAY(DATE($B$1,$A3,Q$15))=1,"",DATE($B$1,$A3,Q$15))</f>
        <v>42429</v>
      </c>
      <c r="R4" s="576"/>
      <c r="S4" s="576"/>
      <c r="T4" s="504">
        <f t="shared" si="2"/>
        <v>42430</v>
      </c>
      <c r="U4" s="574">
        <f t="shared" si="2"/>
        <v>42431</v>
      </c>
      <c r="V4" s="574">
        <f t="shared" si="2"/>
        <v>42432</v>
      </c>
      <c r="W4" s="574">
        <f t="shared" si="2"/>
        <v>42433</v>
      </c>
      <c r="X4" s="503">
        <f t="shared" si="2"/>
        <v>42434</v>
      </c>
      <c r="Y4" s="503">
        <f t="shared" si="2"/>
        <v>42435</v>
      </c>
      <c r="Z4" s="574">
        <f t="shared" si="2"/>
        <v>42436</v>
      </c>
      <c r="AA4" s="574">
        <f t="shared" si="2"/>
        <v>42437</v>
      </c>
      <c r="AB4" s="574">
        <f t="shared" si="2"/>
        <v>42438</v>
      </c>
      <c r="AC4" s="574">
        <f t="shared" si="2"/>
        <v>42439</v>
      </c>
      <c r="AD4" s="574">
        <f t="shared" si="2"/>
        <v>42440</v>
      </c>
      <c r="AE4" s="503">
        <f t="shared" si="2"/>
        <v>42441</v>
      </c>
      <c r="AF4" s="503">
        <f t="shared" si="2"/>
        <v>42442</v>
      </c>
      <c r="AG4" s="504">
        <f t="shared" si="2"/>
        <v>42443</v>
      </c>
      <c r="AH4" s="504">
        <f t="shared" si="2"/>
        <v>42444</v>
      </c>
      <c r="AJ4" s="504" t="s">
        <v>1187</v>
      </c>
      <c r="AK4" s="504" t="s">
        <v>1187</v>
      </c>
      <c r="AL4" s="504" t="s">
        <v>1187</v>
      </c>
      <c r="AM4" s="504" t="s">
        <v>1187</v>
      </c>
      <c r="AN4" s="503" t="s">
        <v>1188</v>
      </c>
      <c r="AO4" s="503" t="s">
        <v>1188</v>
      </c>
      <c r="AP4" s="504" t="s">
        <v>1187</v>
      </c>
      <c r="AQ4" s="574" t="s">
        <v>1187</v>
      </c>
      <c r="AR4" s="504" t="s">
        <v>1085</v>
      </c>
      <c r="AS4" s="574" t="s">
        <v>832</v>
      </c>
      <c r="AT4" s="574" t="s">
        <v>832</v>
      </c>
      <c r="AU4" s="503" t="s">
        <v>1186</v>
      </c>
      <c r="AV4" s="503" t="s">
        <v>1186</v>
      </c>
      <c r="AW4" s="576" t="s">
        <v>1192</v>
      </c>
      <c r="AX4" s="576"/>
      <c r="AY4" s="576"/>
      <c r="AZ4" s="504" t="s">
        <v>1187</v>
      </c>
      <c r="BA4" s="574" t="s">
        <v>832</v>
      </c>
      <c r="BB4" s="574" t="s">
        <v>1085</v>
      </c>
      <c r="BC4" s="574" t="s">
        <v>832</v>
      </c>
      <c r="BD4" s="503" t="s">
        <v>1186</v>
      </c>
      <c r="BE4" s="503" t="s">
        <v>1186</v>
      </c>
      <c r="BF4" s="574" t="s">
        <v>1187</v>
      </c>
      <c r="BG4" s="574" t="s">
        <v>1187</v>
      </c>
      <c r="BH4" s="574" t="s">
        <v>832</v>
      </c>
      <c r="BI4" s="574" t="s">
        <v>1085</v>
      </c>
      <c r="BJ4" s="574" t="s">
        <v>832</v>
      </c>
      <c r="BK4" s="503" t="s">
        <v>1191</v>
      </c>
      <c r="BL4" s="503" t="s">
        <v>1191</v>
      </c>
      <c r="BM4" s="504" t="s">
        <v>1187</v>
      </c>
      <c r="BN4" s="504" t="s">
        <v>1187</v>
      </c>
      <c r="BO4" s="575"/>
      <c r="BP4" s="575"/>
      <c r="BQ4" s="504" t="s">
        <v>832</v>
      </c>
      <c r="BR4" s="574" t="s">
        <v>832</v>
      </c>
      <c r="BS4" s="574" t="s">
        <v>832</v>
      </c>
      <c r="BT4" s="503" t="s">
        <v>1049</v>
      </c>
      <c r="BU4" s="503" t="s">
        <v>1049</v>
      </c>
      <c r="BV4" s="574" t="s">
        <v>832</v>
      </c>
      <c r="BW4" s="574" t="s">
        <v>832</v>
      </c>
      <c r="BX4" s="574" t="s">
        <v>832</v>
      </c>
      <c r="BY4" s="574" t="s">
        <v>832</v>
      </c>
      <c r="BZ4" s="574" t="s">
        <v>832</v>
      </c>
      <c r="CA4" s="503" t="s">
        <v>1049</v>
      </c>
      <c r="CB4" s="503" t="s">
        <v>1049</v>
      </c>
      <c r="CC4" s="574" t="s">
        <v>832</v>
      </c>
      <c r="CD4" s="574" t="s">
        <v>832</v>
      </c>
      <c r="CE4" s="574" t="s">
        <v>832</v>
      </c>
      <c r="CF4" s="574" t="s">
        <v>832</v>
      </c>
      <c r="CH4" s="25">
        <f t="shared" si="3"/>
        <v>21</v>
      </c>
      <c r="CI4" s="25">
        <f t="shared" si="4"/>
        <v>8</v>
      </c>
      <c r="CJ4" s="25">
        <f t="shared" si="5"/>
        <v>0</v>
      </c>
      <c r="CK4" s="39">
        <f t="shared" si="10"/>
        <v>168</v>
      </c>
      <c r="CM4" s="25">
        <f t="shared" si="6"/>
        <v>23</v>
      </c>
      <c r="CN4" s="25">
        <f t="shared" si="7"/>
        <v>8</v>
      </c>
      <c r="CO4" s="25">
        <f t="shared" si="8"/>
        <v>0</v>
      </c>
      <c r="CP4" s="39">
        <f t="shared" si="11"/>
        <v>184</v>
      </c>
      <c r="CR4" s="671" t="s">
        <v>1149</v>
      </c>
    </row>
    <row r="5" spans="1:109" ht="12.7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42445</v>
      </c>
      <c r="E5" s="574">
        <f t="shared" si="9"/>
        <v>42446</v>
      </c>
      <c r="F5" s="574">
        <f t="shared" si="9"/>
        <v>42447</v>
      </c>
      <c r="G5" s="503">
        <f t="shared" si="9"/>
        <v>42448</v>
      </c>
      <c r="H5" s="503">
        <f t="shared" si="9"/>
        <v>42449</v>
      </c>
      <c r="I5" s="574">
        <f t="shared" si="9"/>
        <v>42450</v>
      </c>
      <c r="J5" s="574">
        <f t="shared" si="9"/>
        <v>42451</v>
      </c>
      <c r="K5" s="574">
        <f t="shared" si="9"/>
        <v>42452</v>
      </c>
      <c r="L5" s="574">
        <f t="shared" si="9"/>
        <v>42453</v>
      </c>
      <c r="M5" s="574">
        <f t="shared" si="9"/>
        <v>42454</v>
      </c>
      <c r="N5" s="503">
        <f t="shared" si="9"/>
        <v>42455</v>
      </c>
      <c r="O5" s="503">
        <f t="shared" si="9"/>
        <v>42456</v>
      </c>
      <c r="P5" s="574">
        <f t="shared" si="9"/>
        <v>42457</v>
      </c>
      <c r="Q5" s="574">
        <f>DATE($B$1,$A4,Q$15)</f>
        <v>42458</v>
      </c>
      <c r="R5" s="574">
        <f>DATE($B$1,$A4,R$15)</f>
        <v>42459</v>
      </c>
      <c r="S5" s="574">
        <f>DATE($B$1,$A4,S$15)</f>
        <v>42460</v>
      </c>
      <c r="T5" s="574">
        <f t="shared" si="2"/>
        <v>42461</v>
      </c>
      <c r="U5" s="503">
        <f t="shared" si="2"/>
        <v>42462</v>
      </c>
      <c r="V5" s="503">
        <f t="shared" si="2"/>
        <v>42463</v>
      </c>
      <c r="W5" s="505">
        <f t="shared" si="2"/>
        <v>42464</v>
      </c>
      <c r="X5" s="504">
        <f t="shared" si="2"/>
        <v>42465</v>
      </c>
      <c r="Y5" s="574">
        <f t="shared" si="2"/>
        <v>42466</v>
      </c>
      <c r="Z5" s="574">
        <f t="shared" si="2"/>
        <v>42467</v>
      </c>
      <c r="AA5" s="574">
        <f t="shared" si="2"/>
        <v>42468</v>
      </c>
      <c r="AB5" s="503">
        <f t="shared" si="2"/>
        <v>42469</v>
      </c>
      <c r="AC5" s="503">
        <f t="shared" si="2"/>
        <v>42470</v>
      </c>
      <c r="AD5" s="574">
        <f t="shared" si="2"/>
        <v>42471</v>
      </c>
      <c r="AE5" s="574">
        <f t="shared" si="2"/>
        <v>42472</v>
      </c>
      <c r="AF5" s="574">
        <f t="shared" si="2"/>
        <v>42473</v>
      </c>
      <c r="AG5" s="574">
        <f t="shared" si="2"/>
        <v>42474</v>
      </c>
      <c r="AH5" s="574">
        <f t="shared" si="2"/>
        <v>42475</v>
      </c>
      <c r="AJ5" s="504" t="s">
        <v>832</v>
      </c>
      <c r="AK5" s="574" t="s">
        <v>232</v>
      </c>
      <c r="AL5" s="574" t="s">
        <v>832</v>
      </c>
      <c r="AM5" s="503" t="s">
        <v>1186</v>
      </c>
      <c r="AN5" s="503" t="s">
        <v>1186</v>
      </c>
      <c r="AO5" s="574" t="s">
        <v>1187</v>
      </c>
      <c r="AP5" s="574" t="s">
        <v>1187</v>
      </c>
      <c r="AQ5" s="574" t="s">
        <v>832</v>
      </c>
      <c r="AR5" s="574" t="s">
        <v>232</v>
      </c>
      <c r="AS5" s="574" t="s">
        <v>832</v>
      </c>
      <c r="AT5" s="503" t="s">
        <v>1186</v>
      </c>
      <c r="AU5" s="503" t="s">
        <v>1186</v>
      </c>
      <c r="AV5" s="574" t="s">
        <v>1187</v>
      </c>
      <c r="AW5" s="574" t="s">
        <v>1187</v>
      </c>
      <c r="AX5" s="574" t="s">
        <v>832</v>
      </c>
      <c r="AY5" s="574" t="s">
        <v>1085</v>
      </c>
      <c r="AZ5" s="574" t="s">
        <v>832</v>
      </c>
      <c r="BA5" s="503" t="s">
        <v>1186</v>
      </c>
      <c r="BB5" s="503" t="s">
        <v>1188</v>
      </c>
      <c r="BC5" s="505" t="s">
        <v>1189</v>
      </c>
      <c r="BD5" s="504" t="s">
        <v>1187</v>
      </c>
      <c r="BE5" s="574" t="s">
        <v>1187</v>
      </c>
      <c r="BF5" s="574" t="s">
        <v>1085</v>
      </c>
      <c r="BG5" s="574" t="s">
        <v>832</v>
      </c>
      <c r="BH5" s="503" t="s">
        <v>1186</v>
      </c>
      <c r="BI5" s="503" t="s">
        <v>1186</v>
      </c>
      <c r="BJ5" s="574" t="s">
        <v>1187</v>
      </c>
      <c r="BK5" s="574" t="s">
        <v>1187</v>
      </c>
      <c r="BL5" s="574" t="s">
        <v>832</v>
      </c>
      <c r="BM5" s="574" t="s">
        <v>1085</v>
      </c>
      <c r="BN5" s="574" t="s">
        <v>832</v>
      </c>
      <c r="BO5" s="575"/>
      <c r="BP5" s="575"/>
      <c r="BQ5" s="503" t="s">
        <v>1049</v>
      </c>
      <c r="BR5" s="503" t="s">
        <v>1049</v>
      </c>
      <c r="BS5" s="574" t="s">
        <v>832</v>
      </c>
      <c r="BT5" s="574" t="s">
        <v>832</v>
      </c>
      <c r="BU5" s="574" t="s">
        <v>832</v>
      </c>
      <c r="BV5" s="574" t="s">
        <v>832</v>
      </c>
      <c r="BW5" s="574" t="s">
        <v>832</v>
      </c>
      <c r="BX5" s="503" t="s">
        <v>1049</v>
      </c>
      <c r="BY5" s="503" t="s">
        <v>1049</v>
      </c>
      <c r="BZ5" s="504" t="s">
        <v>832</v>
      </c>
      <c r="CA5" s="504" t="s">
        <v>832</v>
      </c>
      <c r="CB5" s="504" t="s">
        <v>832</v>
      </c>
      <c r="CC5" s="504" t="s">
        <v>832</v>
      </c>
      <c r="CD5" s="504" t="s">
        <v>832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20</v>
      </c>
      <c r="CN5" s="25">
        <f t="shared" si="7"/>
        <v>9</v>
      </c>
      <c r="CO5" s="25">
        <f t="shared" si="8"/>
        <v>1</v>
      </c>
      <c r="CP5" s="39">
        <f t="shared" si="11"/>
        <v>160</v>
      </c>
      <c r="CR5" s="671" t="s">
        <v>1150</v>
      </c>
    </row>
    <row r="6" spans="1:109" ht="12.75" thickBot="1">
      <c r="A6" s="39">
        <v>5</v>
      </c>
      <c r="B6" s="25" t="s">
        <v>200</v>
      </c>
      <c r="C6" s="25">
        <f t="shared" si="0"/>
        <v>19</v>
      </c>
      <c r="D6" s="503">
        <f t="shared" si="9"/>
        <v>42476</v>
      </c>
      <c r="E6" s="503">
        <f t="shared" si="9"/>
        <v>42477</v>
      </c>
      <c r="F6" s="574">
        <f t="shared" si="9"/>
        <v>42478</v>
      </c>
      <c r="G6" s="574">
        <f t="shared" si="9"/>
        <v>42479</v>
      </c>
      <c r="H6" s="574">
        <f t="shared" si="9"/>
        <v>42480</v>
      </c>
      <c r="I6" s="574">
        <f t="shared" si="9"/>
        <v>42481</v>
      </c>
      <c r="J6" s="574">
        <f t="shared" si="9"/>
        <v>42482</v>
      </c>
      <c r="K6" s="503">
        <f t="shared" si="9"/>
        <v>42483</v>
      </c>
      <c r="L6" s="503">
        <f t="shared" si="9"/>
        <v>42484</v>
      </c>
      <c r="M6" s="504">
        <f t="shared" si="9"/>
        <v>42485</v>
      </c>
      <c r="N6" s="504">
        <f t="shared" si="9"/>
        <v>42486</v>
      </c>
      <c r="O6" s="504">
        <f t="shared" si="9"/>
        <v>42487</v>
      </c>
      <c r="P6" s="504">
        <f t="shared" si="9"/>
        <v>42488</v>
      </c>
      <c r="Q6" s="504">
        <f t="shared" si="9"/>
        <v>42489</v>
      </c>
      <c r="R6" s="503">
        <f t="shared" si="9"/>
        <v>42490</v>
      </c>
      <c r="S6" s="576"/>
      <c r="T6" s="505">
        <f t="shared" si="2"/>
        <v>42491</v>
      </c>
      <c r="U6" s="503">
        <f t="shared" si="2"/>
        <v>42492</v>
      </c>
      <c r="V6" s="504">
        <f t="shared" si="2"/>
        <v>42493</v>
      </c>
      <c r="W6" s="504">
        <f t="shared" si="2"/>
        <v>42494</v>
      </c>
      <c r="X6" s="504">
        <f t="shared" si="2"/>
        <v>42495</v>
      </c>
      <c r="Y6" s="574">
        <f t="shared" si="2"/>
        <v>42496</v>
      </c>
      <c r="Z6" s="503">
        <f t="shared" si="2"/>
        <v>42497</v>
      </c>
      <c r="AA6" s="503">
        <f t="shared" si="2"/>
        <v>42498</v>
      </c>
      <c r="AB6" s="574">
        <f t="shared" si="2"/>
        <v>42499</v>
      </c>
      <c r="AC6" s="504">
        <f t="shared" si="2"/>
        <v>42500</v>
      </c>
      <c r="AD6" s="504">
        <f t="shared" si="2"/>
        <v>42501</v>
      </c>
      <c r="AE6" s="504">
        <f t="shared" si="2"/>
        <v>42502</v>
      </c>
      <c r="AF6" s="574">
        <f t="shared" si="2"/>
        <v>42503</v>
      </c>
      <c r="AG6" s="503">
        <f t="shared" si="2"/>
        <v>42504</v>
      </c>
      <c r="AH6" s="503">
        <f t="shared" si="2"/>
        <v>42505</v>
      </c>
      <c r="AJ6" s="503" t="s">
        <v>1191</v>
      </c>
      <c r="AK6" s="503" t="s">
        <v>1191</v>
      </c>
      <c r="AL6" s="574" t="s">
        <v>1187</v>
      </c>
      <c r="AM6" s="574" t="s">
        <v>1187</v>
      </c>
      <c r="AN6" s="574" t="s">
        <v>832</v>
      </c>
      <c r="AO6" s="574" t="s">
        <v>232</v>
      </c>
      <c r="AP6" s="574" t="s">
        <v>832</v>
      </c>
      <c r="AQ6" s="503" t="s">
        <v>1186</v>
      </c>
      <c r="AR6" s="503" t="s">
        <v>1186</v>
      </c>
      <c r="AS6" s="504" t="s">
        <v>1187</v>
      </c>
      <c r="AT6" s="50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4" t="s">
        <v>1187</v>
      </c>
      <c r="BC6" s="504" t="s">
        <v>1187</v>
      </c>
      <c r="BD6" s="504" t="s">
        <v>232</v>
      </c>
      <c r="BE6" s="574" t="s">
        <v>832</v>
      </c>
      <c r="BF6" s="503" t="s">
        <v>1186</v>
      </c>
      <c r="BG6" s="503" t="s">
        <v>1186</v>
      </c>
      <c r="BH6" s="574" t="s">
        <v>832</v>
      </c>
      <c r="BI6" s="504" t="s">
        <v>1187</v>
      </c>
      <c r="BJ6" s="504" t="s">
        <v>832</v>
      </c>
      <c r="BK6" s="504" t="s">
        <v>1085</v>
      </c>
      <c r="BL6" s="574" t="s">
        <v>832</v>
      </c>
      <c r="BM6" s="503" t="s">
        <v>1186</v>
      </c>
      <c r="BN6" s="503" t="s">
        <v>1186</v>
      </c>
      <c r="BO6" s="575"/>
      <c r="BP6" s="575"/>
      <c r="BQ6" s="574" t="s">
        <v>832</v>
      </c>
      <c r="BR6" s="574" t="s">
        <v>832</v>
      </c>
      <c r="BS6" s="574" t="s">
        <v>832</v>
      </c>
      <c r="BT6" s="574" t="s">
        <v>832</v>
      </c>
      <c r="BU6" s="574" t="s">
        <v>832</v>
      </c>
      <c r="BV6" s="503" t="s">
        <v>1049</v>
      </c>
      <c r="BW6" s="503" t="s">
        <v>1049</v>
      </c>
      <c r="BX6" s="574" t="s">
        <v>832</v>
      </c>
      <c r="BY6" s="574" t="s">
        <v>832</v>
      </c>
      <c r="BZ6" s="577" t="s">
        <v>832</v>
      </c>
      <c r="CA6" s="577" t="s">
        <v>832</v>
      </c>
      <c r="CB6" s="574" t="s">
        <v>832</v>
      </c>
      <c r="CC6" s="503" t="s">
        <v>1049</v>
      </c>
      <c r="CD6" s="503" t="s">
        <v>1049</v>
      </c>
      <c r="CE6" s="504" t="s">
        <v>832</v>
      </c>
      <c r="CF6" s="504" t="s">
        <v>832</v>
      </c>
      <c r="CH6" s="25">
        <f t="shared" si="3"/>
        <v>19</v>
      </c>
      <c r="CI6" s="25">
        <f t="shared" si="4"/>
        <v>10</v>
      </c>
      <c r="CJ6" s="25">
        <f t="shared" si="5"/>
        <v>1</v>
      </c>
      <c r="CK6" s="39">
        <f t="shared" si="10"/>
        <v>152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239</v>
      </c>
      <c r="DE6" s="685" t="s">
        <v>1140</v>
      </c>
    </row>
    <row r="7" spans="1:109" ht="12" customHeight="1">
      <c r="A7" s="39">
        <v>6</v>
      </c>
      <c r="B7" s="25" t="s">
        <v>201</v>
      </c>
      <c r="C7" s="25">
        <f t="shared" si="0"/>
        <v>22</v>
      </c>
      <c r="D7" s="574">
        <f t="shared" si="9"/>
        <v>42506</v>
      </c>
      <c r="E7" s="574">
        <f t="shared" si="9"/>
        <v>42507</v>
      </c>
      <c r="F7" s="574">
        <f t="shared" si="9"/>
        <v>42508</v>
      </c>
      <c r="G7" s="574">
        <f t="shared" si="9"/>
        <v>42509</v>
      </c>
      <c r="H7" s="574">
        <f t="shared" si="9"/>
        <v>42510</v>
      </c>
      <c r="I7" s="503">
        <f t="shared" si="9"/>
        <v>42511</v>
      </c>
      <c r="J7" s="503">
        <f t="shared" si="9"/>
        <v>42512</v>
      </c>
      <c r="K7" s="574">
        <f t="shared" si="9"/>
        <v>42513</v>
      </c>
      <c r="L7" s="574">
        <f t="shared" si="9"/>
        <v>42514</v>
      </c>
      <c r="M7" s="577">
        <f t="shared" si="9"/>
        <v>42515</v>
      </c>
      <c r="N7" s="577">
        <f t="shared" si="9"/>
        <v>42516</v>
      </c>
      <c r="O7" s="574">
        <f t="shared" si="9"/>
        <v>42517</v>
      </c>
      <c r="P7" s="503">
        <f t="shared" si="9"/>
        <v>42518</v>
      </c>
      <c r="Q7" s="503">
        <f t="shared" si="9"/>
        <v>42519</v>
      </c>
      <c r="R7" s="504">
        <f t="shared" si="9"/>
        <v>42520</v>
      </c>
      <c r="S7" s="504">
        <f>DATE($B$1,$A6,S$15)</f>
        <v>42521</v>
      </c>
      <c r="T7" s="574">
        <f t="shared" si="2"/>
        <v>42522</v>
      </c>
      <c r="U7" s="574">
        <f t="shared" si="2"/>
        <v>42523</v>
      </c>
      <c r="V7" s="574">
        <f t="shared" si="2"/>
        <v>42524</v>
      </c>
      <c r="W7" s="503">
        <f t="shared" si="2"/>
        <v>42525</v>
      </c>
      <c r="X7" s="503">
        <f t="shared" si="2"/>
        <v>42526</v>
      </c>
      <c r="Y7" s="504">
        <f t="shared" si="2"/>
        <v>42527</v>
      </c>
      <c r="Z7" s="504">
        <f t="shared" si="2"/>
        <v>42528</v>
      </c>
      <c r="AA7" s="503">
        <f t="shared" si="2"/>
        <v>42529</v>
      </c>
      <c r="AB7" s="505">
        <f t="shared" si="2"/>
        <v>42530</v>
      </c>
      <c r="AC7" s="574">
        <f t="shared" si="2"/>
        <v>42531</v>
      </c>
      <c r="AD7" s="504">
        <f t="shared" si="2"/>
        <v>42532</v>
      </c>
      <c r="AE7" s="503">
        <f t="shared" si="2"/>
        <v>42533</v>
      </c>
      <c r="AF7" s="504">
        <f t="shared" si="2"/>
        <v>42534</v>
      </c>
      <c r="AG7" s="504">
        <f t="shared" si="2"/>
        <v>42535</v>
      </c>
      <c r="AH7" s="504">
        <f t="shared" si="2"/>
        <v>42536</v>
      </c>
      <c r="AJ7" s="574" t="s">
        <v>1187</v>
      </c>
      <c r="AK7" s="574" t="s">
        <v>1187</v>
      </c>
      <c r="AL7" s="574" t="s">
        <v>832</v>
      </c>
      <c r="AM7" s="574" t="s">
        <v>232</v>
      </c>
      <c r="AN7" s="574" t="s">
        <v>832</v>
      </c>
      <c r="AO7" s="503" t="s">
        <v>1186</v>
      </c>
      <c r="AP7" s="503" t="s">
        <v>1186</v>
      </c>
      <c r="AQ7" s="574" t="s">
        <v>1187</v>
      </c>
      <c r="AR7" s="574" t="s">
        <v>1187</v>
      </c>
      <c r="AS7" s="577" t="s">
        <v>832</v>
      </c>
      <c r="AT7" s="577" t="s">
        <v>232</v>
      </c>
      <c r="AU7" s="574" t="s">
        <v>832</v>
      </c>
      <c r="AV7" s="503" t="s">
        <v>1186</v>
      </c>
      <c r="AW7" s="503" t="s">
        <v>1186</v>
      </c>
      <c r="AX7" s="504" t="s">
        <v>1187</v>
      </c>
      <c r="AY7" s="504" t="s">
        <v>1187</v>
      </c>
      <c r="AZ7" s="574" t="s">
        <v>832</v>
      </c>
      <c r="BA7" s="574" t="s">
        <v>832</v>
      </c>
      <c r="BB7" s="574" t="s">
        <v>832</v>
      </c>
      <c r="BC7" s="503" t="s">
        <v>1186</v>
      </c>
      <c r="BD7" s="503" t="s">
        <v>1186</v>
      </c>
      <c r="BE7" s="504" t="s">
        <v>1187</v>
      </c>
      <c r="BF7" s="504" t="s">
        <v>1187</v>
      </c>
      <c r="BG7" s="503" t="s">
        <v>1186</v>
      </c>
      <c r="BH7" s="505" t="s">
        <v>1189</v>
      </c>
      <c r="BI7" s="574" t="s">
        <v>1085</v>
      </c>
      <c r="BJ7" s="504" t="s">
        <v>1085</v>
      </c>
      <c r="BK7" s="503" t="s">
        <v>1188</v>
      </c>
      <c r="BL7" s="504" t="s">
        <v>1187</v>
      </c>
      <c r="BM7" s="504" t="s">
        <v>1187</v>
      </c>
      <c r="BN7" s="504" t="s">
        <v>832</v>
      </c>
      <c r="BO7" s="575"/>
      <c r="BP7" s="575"/>
      <c r="BQ7" s="504" t="s">
        <v>832</v>
      </c>
      <c r="BR7" s="574" t="s">
        <v>832</v>
      </c>
      <c r="BS7" s="503" t="s">
        <v>1049</v>
      </c>
      <c r="BT7" s="503" t="s">
        <v>1049</v>
      </c>
      <c r="BU7" s="504" t="s">
        <v>832</v>
      </c>
      <c r="BV7" s="504" t="s">
        <v>832</v>
      </c>
      <c r="BW7" s="504" t="s">
        <v>832</v>
      </c>
      <c r="BX7" s="504" t="s">
        <v>832</v>
      </c>
      <c r="BY7" s="574" t="s">
        <v>832</v>
      </c>
      <c r="BZ7" s="503" t="s">
        <v>1049</v>
      </c>
      <c r="CA7" s="503" t="s">
        <v>1049</v>
      </c>
      <c r="CB7" s="504" t="s">
        <v>832</v>
      </c>
      <c r="CC7" s="504" t="s">
        <v>832</v>
      </c>
      <c r="CD7" s="504" t="s">
        <v>832</v>
      </c>
      <c r="CE7" s="504" t="s">
        <v>832</v>
      </c>
      <c r="CF7" s="576"/>
      <c r="CH7" s="25">
        <f t="shared" si="3"/>
        <v>22</v>
      </c>
      <c r="CI7" s="25">
        <f t="shared" si="4"/>
        <v>8</v>
      </c>
      <c r="CJ7" s="25">
        <f t="shared" si="5"/>
        <v>1</v>
      </c>
      <c r="CK7" s="39">
        <f t="shared" si="10"/>
        <v>176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42537</v>
      </c>
      <c r="E8" s="574">
        <f t="shared" si="9"/>
        <v>42538</v>
      </c>
      <c r="F8" s="503">
        <f t="shared" si="9"/>
        <v>42539</v>
      </c>
      <c r="G8" s="503">
        <f t="shared" si="9"/>
        <v>42540</v>
      </c>
      <c r="H8" s="504">
        <f t="shared" si="9"/>
        <v>42541</v>
      </c>
      <c r="I8" s="504">
        <f t="shared" si="9"/>
        <v>42542</v>
      </c>
      <c r="J8" s="504">
        <f t="shared" si="9"/>
        <v>42543</v>
      </c>
      <c r="K8" s="504">
        <f t="shared" si="9"/>
        <v>42544</v>
      </c>
      <c r="L8" s="574">
        <f t="shared" si="9"/>
        <v>42545</v>
      </c>
      <c r="M8" s="503">
        <f t="shared" si="9"/>
        <v>42546</v>
      </c>
      <c r="N8" s="503">
        <f t="shared" si="9"/>
        <v>42547</v>
      </c>
      <c r="O8" s="504">
        <f t="shared" si="9"/>
        <v>42548</v>
      </c>
      <c r="P8" s="504">
        <f t="shared" si="9"/>
        <v>42549</v>
      </c>
      <c r="Q8" s="504">
        <f t="shared" si="9"/>
        <v>42550</v>
      </c>
      <c r="R8" s="504">
        <f t="shared" si="9"/>
        <v>42551</v>
      </c>
      <c r="S8" s="576"/>
      <c r="T8" s="574">
        <f t="shared" si="2"/>
        <v>42552</v>
      </c>
      <c r="U8" s="503">
        <f t="shared" si="2"/>
        <v>42553</v>
      </c>
      <c r="V8" s="503">
        <f t="shared" si="2"/>
        <v>42554</v>
      </c>
      <c r="W8" s="574">
        <f t="shared" si="2"/>
        <v>42555</v>
      </c>
      <c r="X8" s="574">
        <f t="shared" si="2"/>
        <v>42556</v>
      </c>
      <c r="Y8" s="574">
        <f t="shared" si="2"/>
        <v>42557</v>
      </c>
      <c r="Z8" s="574">
        <f t="shared" si="2"/>
        <v>42558</v>
      </c>
      <c r="AA8" s="574">
        <f t="shared" si="2"/>
        <v>42559</v>
      </c>
      <c r="AB8" s="503">
        <f t="shared" si="2"/>
        <v>42560</v>
      </c>
      <c r="AC8" s="503">
        <f t="shared" si="2"/>
        <v>42561</v>
      </c>
      <c r="AD8" s="574">
        <f t="shared" si="2"/>
        <v>42562</v>
      </c>
      <c r="AE8" s="574">
        <f t="shared" si="2"/>
        <v>42563</v>
      </c>
      <c r="AF8" s="574">
        <f t="shared" si="2"/>
        <v>42564</v>
      </c>
      <c r="AG8" s="574">
        <f t="shared" si="2"/>
        <v>42565</v>
      </c>
      <c r="AH8" s="574">
        <f t="shared" si="2"/>
        <v>42566</v>
      </c>
      <c r="AJ8" s="504" t="s">
        <v>232</v>
      </c>
      <c r="AK8" s="574" t="s">
        <v>832</v>
      </c>
      <c r="AL8" s="503" t="s">
        <v>1186</v>
      </c>
      <c r="AM8" s="503" t="s">
        <v>194</v>
      </c>
      <c r="AN8" s="504" t="s">
        <v>1187</v>
      </c>
      <c r="AO8" s="504" t="s">
        <v>1187</v>
      </c>
      <c r="AP8" s="504" t="s">
        <v>832</v>
      </c>
      <c r="AQ8" s="504" t="s">
        <v>232</v>
      </c>
      <c r="AR8" s="574" t="s">
        <v>832</v>
      </c>
      <c r="AS8" s="503" t="s">
        <v>1186</v>
      </c>
      <c r="AT8" s="503" t="s">
        <v>1186</v>
      </c>
      <c r="AU8" s="504" t="s">
        <v>1187</v>
      </c>
      <c r="AV8" s="504" t="s">
        <v>1187</v>
      </c>
      <c r="AW8" s="504" t="s">
        <v>832</v>
      </c>
      <c r="AX8" s="504" t="s">
        <v>232</v>
      </c>
      <c r="AY8" s="576"/>
      <c r="AZ8" s="574" t="s">
        <v>832</v>
      </c>
      <c r="BA8" s="503" t="s">
        <v>1186</v>
      </c>
      <c r="BB8" s="503" t="s">
        <v>1186</v>
      </c>
      <c r="BC8" s="574" t="s">
        <v>1187</v>
      </c>
      <c r="BD8" s="574" t="s">
        <v>1187</v>
      </c>
      <c r="BE8" s="574" t="s">
        <v>832</v>
      </c>
      <c r="BF8" s="574" t="s">
        <v>1085</v>
      </c>
      <c r="BG8" s="574" t="s">
        <v>832</v>
      </c>
      <c r="BH8" s="503" t="s">
        <v>1186</v>
      </c>
      <c r="BI8" s="503" t="s">
        <v>1186</v>
      </c>
      <c r="BJ8" s="574" t="s">
        <v>1187</v>
      </c>
      <c r="BK8" s="574" t="s">
        <v>1187</v>
      </c>
      <c r="BL8" s="574" t="s">
        <v>832</v>
      </c>
      <c r="BM8" s="574" t="s">
        <v>1085</v>
      </c>
      <c r="BN8" s="574" t="s">
        <v>832</v>
      </c>
      <c r="BO8" s="575"/>
      <c r="BP8" s="575"/>
      <c r="BQ8" s="503" t="s">
        <v>1049</v>
      </c>
      <c r="BR8" s="503" t="s">
        <v>1049</v>
      </c>
      <c r="BS8" s="574" t="s">
        <v>832</v>
      </c>
      <c r="BT8" s="574" t="s">
        <v>832</v>
      </c>
      <c r="BU8" s="574" t="s">
        <v>832</v>
      </c>
      <c r="BV8" s="574" t="s">
        <v>832</v>
      </c>
      <c r="BW8" s="574" t="s">
        <v>832</v>
      </c>
      <c r="BX8" s="503" t="s">
        <v>1049</v>
      </c>
      <c r="BY8" s="503" t="s">
        <v>1049</v>
      </c>
      <c r="BZ8" s="574" t="s">
        <v>832</v>
      </c>
      <c r="CA8" s="574" t="s">
        <v>832</v>
      </c>
      <c r="CB8" s="574" t="s">
        <v>832</v>
      </c>
      <c r="CC8" s="574" t="s">
        <v>832</v>
      </c>
      <c r="CD8" s="574" t="s">
        <v>832</v>
      </c>
      <c r="CE8" s="503" t="s">
        <v>1049</v>
      </c>
      <c r="CF8" s="503" t="s">
        <v>1049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21</v>
      </c>
      <c r="CN8" s="25">
        <f t="shared" si="7"/>
        <v>10</v>
      </c>
      <c r="CO8" s="25">
        <f t="shared" si="8"/>
        <v>0</v>
      </c>
      <c r="CP8" s="39">
        <f t="shared" si="11"/>
        <v>168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2.75" customHeight="1" thickBot="1">
      <c r="A9" s="39">
        <v>8</v>
      </c>
      <c r="B9" s="25" t="s">
        <v>203</v>
      </c>
      <c r="C9" s="25">
        <f t="shared" si="0"/>
        <v>21</v>
      </c>
      <c r="D9" s="503">
        <f t="shared" si="9"/>
        <v>42567</v>
      </c>
      <c r="E9" s="503">
        <f t="shared" si="9"/>
        <v>42568</v>
      </c>
      <c r="F9" s="574">
        <f t="shared" si="9"/>
        <v>42569</v>
      </c>
      <c r="G9" s="574">
        <f t="shared" si="9"/>
        <v>42570</v>
      </c>
      <c r="H9" s="574">
        <f t="shared" si="9"/>
        <v>42571</v>
      </c>
      <c r="I9" s="574">
        <f t="shared" si="9"/>
        <v>42572</v>
      </c>
      <c r="J9" s="574">
        <f t="shared" si="9"/>
        <v>42573</v>
      </c>
      <c r="K9" s="503">
        <f t="shared" si="9"/>
        <v>42574</v>
      </c>
      <c r="L9" s="503">
        <f t="shared" si="9"/>
        <v>42575</v>
      </c>
      <c r="M9" s="574">
        <f t="shared" si="9"/>
        <v>42576</v>
      </c>
      <c r="N9" s="574">
        <f t="shared" si="9"/>
        <v>42577</v>
      </c>
      <c r="O9" s="574">
        <f t="shared" si="9"/>
        <v>42578</v>
      </c>
      <c r="P9" s="574">
        <f t="shared" si="9"/>
        <v>42579</v>
      </c>
      <c r="Q9" s="574">
        <f t="shared" si="9"/>
        <v>42580</v>
      </c>
      <c r="R9" s="503">
        <f t="shared" si="9"/>
        <v>42581</v>
      </c>
      <c r="S9" s="503">
        <f>DATE($B$1,$A8,S$15)</f>
        <v>42582</v>
      </c>
      <c r="T9" s="504">
        <f t="shared" si="2"/>
        <v>42583</v>
      </c>
      <c r="U9" s="574">
        <f t="shared" si="2"/>
        <v>42584</v>
      </c>
      <c r="V9" s="574">
        <f t="shared" si="2"/>
        <v>42585</v>
      </c>
      <c r="W9" s="574">
        <f t="shared" si="2"/>
        <v>42586</v>
      </c>
      <c r="X9" s="574">
        <f t="shared" si="2"/>
        <v>42587</v>
      </c>
      <c r="Y9" s="503">
        <f t="shared" si="2"/>
        <v>42588</v>
      </c>
      <c r="Z9" s="503">
        <f t="shared" si="2"/>
        <v>42589</v>
      </c>
      <c r="AA9" s="504">
        <f t="shared" si="2"/>
        <v>42590</v>
      </c>
      <c r="AB9" s="504">
        <f t="shared" si="2"/>
        <v>42591</v>
      </c>
      <c r="AC9" s="504">
        <f t="shared" si="2"/>
        <v>42592</v>
      </c>
      <c r="AD9" s="504">
        <f t="shared" si="2"/>
        <v>42593</v>
      </c>
      <c r="AE9" s="574">
        <f t="shared" si="2"/>
        <v>42594</v>
      </c>
      <c r="AF9" s="503">
        <f t="shared" si="2"/>
        <v>42595</v>
      </c>
      <c r="AG9" s="503">
        <f t="shared" si="2"/>
        <v>42596</v>
      </c>
      <c r="AH9" s="504">
        <f t="shared" si="2"/>
        <v>42597</v>
      </c>
      <c r="AJ9" s="503" t="s">
        <v>1186</v>
      </c>
      <c r="AK9" s="503" t="s">
        <v>1186</v>
      </c>
      <c r="AL9" s="574" t="s">
        <v>1187</v>
      </c>
      <c r="AM9" s="574" t="s">
        <v>1187</v>
      </c>
      <c r="AN9" s="574" t="s">
        <v>832</v>
      </c>
      <c r="AO9" s="574" t="s">
        <v>232</v>
      </c>
      <c r="AP9" s="574" t="s">
        <v>832</v>
      </c>
      <c r="AQ9" s="503" t="s">
        <v>1186</v>
      </c>
      <c r="AR9" s="503" t="s">
        <v>1186</v>
      </c>
      <c r="AS9" s="574" t="s">
        <v>1187</v>
      </c>
      <c r="AT9" s="574" t="s">
        <v>1187</v>
      </c>
      <c r="AU9" s="574" t="s">
        <v>832</v>
      </c>
      <c r="AV9" s="574" t="s">
        <v>232</v>
      </c>
      <c r="AW9" s="574" t="s">
        <v>832</v>
      </c>
      <c r="AX9" s="503" t="s">
        <v>1186</v>
      </c>
      <c r="AY9" s="503" t="s">
        <v>1186</v>
      </c>
      <c r="AZ9" s="504" t="s">
        <v>1187</v>
      </c>
      <c r="BA9" s="574" t="s">
        <v>1187</v>
      </c>
      <c r="BB9" s="574" t="s">
        <v>832</v>
      </c>
      <c r="BC9" s="574" t="s">
        <v>232</v>
      </c>
      <c r="BD9" s="574" t="s">
        <v>832</v>
      </c>
      <c r="BE9" s="503" t="s">
        <v>1186</v>
      </c>
      <c r="BF9" s="503" t="s">
        <v>1186</v>
      </c>
      <c r="BG9" s="504" t="s">
        <v>1187</v>
      </c>
      <c r="BH9" s="504" t="s">
        <v>1187</v>
      </c>
      <c r="BI9" s="504" t="s">
        <v>832</v>
      </c>
      <c r="BJ9" s="504" t="s">
        <v>832</v>
      </c>
      <c r="BK9" s="574" t="s">
        <v>832</v>
      </c>
      <c r="BL9" s="503" t="s">
        <v>1186</v>
      </c>
      <c r="BM9" s="503" t="s">
        <v>1186</v>
      </c>
      <c r="BN9" s="504" t="s">
        <v>1187</v>
      </c>
      <c r="BO9" s="575"/>
      <c r="BP9" s="575"/>
      <c r="BQ9" s="574" t="s">
        <v>832</v>
      </c>
      <c r="BR9" s="574" t="s">
        <v>832</v>
      </c>
      <c r="BS9" s="574" t="s">
        <v>832</v>
      </c>
      <c r="BT9" s="574" t="s">
        <v>832</v>
      </c>
      <c r="BU9" s="503" t="s">
        <v>1049</v>
      </c>
      <c r="BV9" s="503" t="s">
        <v>1049</v>
      </c>
      <c r="BW9" s="574" t="s">
        <v>832</v>
      </c>
      <c r="BX9" s="574" t="s">
        <v>832</v>
      </c>
      <c r="BY9" s="574" t="s">
        <v>832</v>
      </c>
      <c r="BZ9" s="574" t="s">
        <v>832</v>
      </c>
      <c r="CA9" s="574" t="s">
        <v>832</v>
      </c>
      <c r="CB9" s="503" t="s">
        <v>1049</v>
      </c>
      <c r="CC9" s="503" t="s">
        <v>1049</v>
      </c>
      <c r="CD9" s="574" t="s">
        <v>832</v>
      </c>
      <c r="CE9" s="574" t="s">
        <v>832</v>
      </c>
      <c r="CF9" s="574" t="s">
        <v>832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23</v>
      </c>
      <c r="CN9" s="25">
        <f t="shared" si="7"/>
        <v>8</v>
      </c>
      <c r="CO9" s="25">
        <f t="shared" si="8"/>
        <v>0</v>
      </c>
      <c r="CP9" s="39">
        <f t="shared" si="11"/>
        <v>184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2.75" customHeight="1" thickTop="1">
      <c r="A10" s="39">
        <v>9</v>
      </c>
      <c r="B10" s="25" t="s">
        <v>204</v>
      </c>
      <c r="C10" s="25">
        <f t="shared" si="0"/>
        <v>22</v>
      </c>
      <c r="D10" s="574">
        <f t="shared" si="9"/>
        <v>42598</v>
      </c>
      <c r="E10" s="574">
        <f t="shared" si="9"/>
        <v>42599</v>
      </c>
      <c r="F10" s="574">
        <f t="shared" si="9"/>
        <v>42600</v>
      </c>
      <c r="G10" s="574">
        <f t="shared" si="9"/>
        <v>42601</v>
      </c>
      <c r="H10" s="503">
        <f t="shared" si="9"/>
        <v>42602</v>
      </c>
      <c r="I10" s="503">
        <f t="shared" si="9"/>
        <v>42603</v>
      </c>
      <c r="J10" s="574">
        <f t="shared" si="9"/>
        <v>42604</v>
      </c>
      <c r="K10" s="574">
        <f t="shared" si="9"/>
        <v>42605</v>
      </c>
      <c r="L10" s="574">
        <f t="shared" si="9"/>
        <v>42606</v>
      </c>
      <c r="M10" s="574">
        <f t="shared" si="9"/>
        <v>42607</v>
      </c>
      <c r="N10" s="574">
        <f t="shared" si="9"/>
        <v>42608</v>
      </c>
      <c r="O10" s="503">
        <f t="shared" si="9"/>
        <v>42609</v>
      </c>
      <c r="P10" s="503">
        <f t="shared" si="9"/>
        <v>42610</v>
      </c>
      <c r="Q10" s="574">
        <f t="shared" si="9"/>
        <v>42611</v>
      </c>
      <c r="R10" s="574">
        <f t="shared" si="9"/>
        <v>42612</v>
      </c>
      <c r="S10" s="574">
        <f>DATE($B$1,$A9,S$15)</f>
        <v>42613</v>
      </c>
      <c r="T10" s="504">
        <f t="shared" si="2"/>
        <v>42614</v>
      </c>
      <c r="U10" s="504">
        <f t="shared" si="2"/>
        <v>42615</v>
      </c>
      <c r="V10" s="503">
        <f t="shared" si="2"/>
        <v>42616</v>
      </c>
      <c r="W10" s="503">
        <f t="shared" si="2"/>
        <v>42617</v>
      </c>
      <c r="X10" s="504">
        <f t="shared" si="2"/>
        <v>42618</v>
      </c>
      <c r="Y10" s="504">
        <f t="shared" si="2"/>
        <v>42619</v>
      </c>
      <c r="Z10" s="574">
        <f t="shared" si="2"/>
        <v>42620</v>
      </c>
      <c r="AA10" s="574">
        <f t="shared" si="2"/>
        <v>42621</v>
      </c>
      <c r="AB10" s="574">
        <f t="shared" si="2"/>
        <v>42622</v>
      </c>
      <c r="AC10" s="503">
        <f t="shared" si="2"/>
        <v>42623</v>
      </c>
      <c r="AD10" s="504">
        <f t="shared" si="2"/>
        <v>42624</v>
      </c>
      <c r="AE10" s="504">
        <f t="shared" si="2"/>
        <v>42625</v>
      </c>
      <c r="AF10" s="504">
        <f t="shared" si="2"/>
        <v>42626</v>
      </c>
      <c r="AG10" s="503">
        <f t="shared" si="2"/>
        <v>42627</v>
      </c>
      <c r="AH10" s="505">
        <f t="shared" si="2"/>
        <v>42628</v>
      </c>
      <c r="AJ10" s="574" t="s">
        <v>1187</v>
      </c>
      <c r="AK10" s="574" t="s">
        <v>832</v>
      </c>
      <c r="AL10" s="574" t="s">
        <v>232</v>
      </c>
      <c r="AM10" s="574" t="s">
        <v>832</v>
      </c>
      <c r="AN10" s="503" t="s">
        <v>1186</v>
      </c>
      <c r="AO10" s="503" t="s">
        <v>1186</v>
      </c>
      <c r="AP10" s="574" t="s">
        <v>1187</v>
      </c>
      <c r="AQ10" s="574" t="s">
        <v>1187</v>
      </c>
      <c r="AR10" s="574" t="s">
        <v>832</v>
      </c>
      <c r="AS10" s="574" t="s">
        <v>232</v>
      </c>
      <c r="AT10" s="574" t="s">
        <v>832</v>
      </c>
      <c r="AU10" s="503" t="s">
        <v>1186</v>
      </c>
      <c r="AV10" s="503" t="s">
        <v>1186</v>
      </c>
      <c r="AW10" s="574" t="s">
        <v>1187</v>
      </c>
      <c r="AX10" s="574" t="s">
        <v>1187</v>
      </c>
      <c r="AY10" s="574" t="s">
        <v>832</v>
      </c>
      <c r="AZ10" s="504" t="s">
        <v>232</v>
      </c>
      <c r="BA10" s="504" t="s">
        <v>832</v>
      </c>
      <c r="BB10" s="503" t="s">
        <v>194</v>
      </c>
      <c r="BC10" s="503" t="s">
        <v>194</v>
      </c>
      <c r="BD10" s="504" t="s">
        <v>1187</v>
      </c>
      <c r="BE10" s="504" t="s">
        <v>1151</v>
      </c>
      <c r="BF10" s="574" t="s">
        <v>832</v>
      </c>
      <c r="BG10" s="574" t="s">
        <v>832</v>
      </c>
      <c r="BH10" s="574" t="s">
        <v>832</v>
      </c>
      <c r="BI10" s="503" t="s">
        <v>1186</v>
      </c>
      <c r="BJ10" s="504" t="s">
        <v>832</v>
      </c>
      <c r="BK10" s="504" t="s">
        <v>1187</v>
      </c>
      <c r="BL10" s="504" t="s">
        <v>1187</v>
      </c>
      <c r="BM10" s="503" t="s">
        <v>1186</v>
      </c>
      <c r="BN10" s="505" t="s">
        <v>1189</v>
      </c>
      <c r="BO10" s="575"/>
      <c r="BP10" s="575"/>
      <c r="BQ10" s="574" t="s">
        <v>832</v>
      </c>
      <c r="BR10" s="574" t="s">
        <v>832</v>
      </c>
      <c r="BS10" s="503" t="s">
        <v>1049</v>
      </c>
      <c r="BT10" s="574" t="s">
        <v>832</v>
      </c>
      <c r="BU10" s="574" t="s">
        <v>832</v>
      </c>
      <c r="BV10" s="574" t="s">
        <v>832</v>
      </c>
      <c r="BW10" s="574" t="s">
        <v>832</v>
      </c>
      <c r="BX10" s="574" t="s">
        <v>832</v>
      </c>
      <c r="BY10" s="503" t="s">
        <v>1049</v>
      </c>
      <c r="BZ10" s="503" t="s">
        <v>1049</v>
      </c>
      <c r="CA10" s="504" t="s">
        <v>832</v>
      </c>
      <c r="CB10" s="504" t="s">
        <v>832</v>
      </c>
      <c r="CC10" s="574" t="s">
        <v>832</v>
      </c>
      <c r="CD10" s="504" t="s">
        <v>832</v>
      </c>
      <c r="CE10" s="503" t="s">
        <v>1049</v>
      </c>
      <c r="CF10" s="576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21</v>
      </c>
      <c r="CN10" s="25">
        <f t="shared" si="7"/>
        <v>8</v>
      </c>
      <c r="CO10" s="25">
        <f t="shared" si="8"/>
        <v>1</v>
      </c>
      <c r="CP10" s="39">
        <f t="shared" si="11"/>
        <v>168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19</v>
      </c>
      <c r="D11" s="574">
        <f t="shared" si="9"/>
        <v>42629</v>
      </c>
      <c r="E11" s="574">
        <f t="shared" si="9"/>
        <v>42630</v>
      </c>
      <c r="F11" s="503">
        <f t="shared" si="9"/>
        <v>42631</v>
      </c>
      <c r="G11" s="574">
        <f t="shared" si="9"/>
        <v>42632</v>
      </c>
      <c r="H11" s="574">
        <f t="shared" si="9"/>
        <v>42633</v>
      </c>
      <c r="I11" s="574">
        <f t="shared" si="9"/>
        <v>42634</v>
      </c>
      <c r="J11" s="574">
        <f t="shared" si="9"/>
        <v>42635</v>
      </c>
      <c r="K11" s="574">
        <f t="shared" si="9"/>
        <v>42636</v>
      </c>
      <c r="L11" s="503">
        <f t="shared" si="9"/>
        <v>42637</v>
      </c>
      <c r="M11" s="503">
        <f t="shared" si="9"/>
        <v>42638</v>
      </c>
      <c r="N11" s="504">
        <f t="shared" si="9"/>
        <v>42639</v>
      </c>
      <c r="O11" s="504">
        <f t="shared" si="9"/>
        <v>42640</v>
      </c>
      <c r="P11" s="574">
        <f t="shared" si="9"/>
        <v>42641</v>
      </c>
      <c r="Q11" s="504">
        <f t="shared" si="9"/>
        <v>42642</v>
      </c>
      <c r="R11" s="503">
        <f t="shared" si="9"/>
        <v>42643</v>
      </c>
      <c r="S11" s="576"/>
      <c r="T11" s="505">
        <f t="shared" si="2"/>
        <v>42644</v>
      </c>
      <c r="U11" s="505">
        <f t="shared" si="2"/>
        <v>42645</v>
      </c>
      <c r="V11" s="505">
        <f t="shared" si="2"/>
        <v>42646</v>
      </c>
      <c r="W11" s="503">
        <f t="shared" si="2"/>
        <v>42647</v>
      </c>
      <c r="X11" s="504">
        <f t="shared" si="2"/>
        <v>42648</v>
      </c>
      <c r="Y11" s="504">
        <f t="shared" si="2"/>
        <v>42649</v>
      </c>
      <c r="Z11" s="574">
        <f t="shared" si="2"/>
        <v>42650</v>
      </c>
      <c r="AA11" s="503">
        <f t="shared" si="2"/>
        <v>42651</v>
      </c>
      <c r="AB11" s="503">
        <f t="shared" si="2"/>
        <v>42652</v>
      </c>
      <c r="AC11" s="504">
        <f t="shared" si="2"/>
        <v>42653</v>
      </c>
      <c r="AD11" s="504">
        <f t="shared" si="2"/>
        <v>42654</v>
      </c>
      <c r="AE11" s="504">
        <f t="shared" si="2"/>
        <v>42655</v>
      </c>
      <c r="AF11" s="504">
        <f t="shared" si="2"/>
        <v>42656</v>
      </c>
      <c r="AG11" s="574">
        <f t="shared" si="2"/>
        <v>42657</v>
      </c>
      <c r="AH11" s="503">
        <f t="shared" si="2"/>
        <v>42658</v>
      </c>
      <c r="AJ11" s="574" t="s">
        <v>832</v>
      </c>
      <c r="AK11" s="574" t="s">
        <v>832</v>
      </c>
      <c r="AL11" s="503" t="s">
        <v>194</v>
      </c>
      <c r="AM11" s="574" t="s">
        <v>1187</v>
      </c>
      <c r="AN11" s="574" t="s">
        <v>1187</v>
      </c>
      <c r="AO11" s="574" t="s">
        <v>832</v>
      </c>
      <c r="AP11" s="574" t="s">
        <v>232</v>
      </c>
      <c r="AQ11" s="574" t="s">
        <v>832</v>
      </c>
      <c r="AR11" s="503" t="s">
        <v>1186</v>
      </c>
      <c r="AS11" s="503" t="s">
        <v>1186</v>
      </c>
      <c r="AT11" s="504" t="s">
        <v>1187</v>
      </c>
      <c r="AU11" s="504" t="s">
        <v>1187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4" t="s">
        <v>1187</v>
      </c>
      <c r="BE11" s="504" t="s">
        <v>1085</v>
      </c>
      <c r="BF11" s="574" t="s">
        <v>832</v>
      </c>
      <c r="BG11" s="503" t="s">
        <v>1186</v>
      </c>
      <c r="BH11" s="503" t="s">
        <v>1186</v>
      </c>
      <c r="BI11" s="504" t="s">
        <v>1187</v>
      </c>
      <c r="BJ11" s="504" t="s">
        <v>1187</v>
      </c>
      <c r="BK11" s="504" t="s">
        <v>832</v>
      </c>
      <c r="BL11" s="504" t="s">
        <v>1085</v>
      </c>
      <c r="BM11" s="574" t="s">
        <v>832</v>
      </c>
      <c r="BN11" s="503" t="s">
        <v>1186</v>
      </c>
      <c r="BO11" s="575"/>
      <c r="BP11" s="575"/>
      <c r="BQ11" s="503" t="s">
        <v>1049</v>
      </c>
      <c r="BR11" s="574" t="s">
        <v>832</v>
      </c>
      <c r="BS11" s="574" t="s">
        <v>832</v>
      </c>
      <c r="BT11" s="574" t="s">
        <v>832</v>
      </c>
      <c r="BU11" s="574" t="s">
        <v>832</v>
      </c>
      <c r="BV11" s="574" t="s">
        <v>832</v>
      </c>
      <c r="BW11" s="503" t="s">
        <v>1049</v>
      </c>
      <c r="BX11" s="503" t="s">
        <v>1049</v>
      </c>
      <c r="BY11" s="574" t="s">
        <v>832</v>
      </c>
      <c r="BZ11" s="574" t="s">
        <v>832</v>
      </c>
      <c r="CA11" s="574" t="s">
        <v>832</v>
      </c>
      <c r="CB11" s="574" t="s">
        <v>832</v>
      </c>
      <c r="CC11" s="574" t="s">
        <v>832</v>
      </c>
      <c r="CD11" s="503" t="s">
        <v>1049</v>
      </c>
      <c r="CE11" s="503" t="s">
        <v>1049</v>
      </c>
      <c r="CF11" s="574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 ht="12" customHeight="1">
      <c r="A12" s="39">
        <v>11</v>
      </c>
      <c r="B12" s="25" t="s">
        <v>206</v>
      </c>
      <c r="C12" s="25">
        <f t="shared" si="0"/>
        <v>22</v>
      </c>
      <c r="D12" s="503">
        <f t="shared" si="9"/>
        <v>42659</v>
      </c>
      <c r="E12" s="574">
        <f t="shared" si="9"/>
        <v>42660</v>
      </c>
      <c r="F12" s="574">
        <f t="shared" si="9"/>
        <v>42661</v>
      </c>
      <c r="G12" s="574">
        <f t="shared" si="9"/>
        <v>42662</v>
      </c>
      <c r="H12" s="574">
        <f t="shared" si="9"/>
        <v>42663</v>
      </c>
      <c r="I12" s="574">
        <f t="shared" si="9"/>
        <v>42664</v>
      </c>
      <c r="J12" s="503">
        <f t="shared" si="9"/>
        <v>42665</v>
      </c>
      <c r="K12" s="503">
        <f t="shared" si="9"/>
        <v>42666</v>
      </c>
      <c r="L12" s="574">
        <f t="shared" si="9"/>
        <v>42667</v>
      </c>
      <c r="M12" s="574">
        <f t="shared" si="9"/>
        <v>42668</v>
      </c>
      <c r="N12" s="574">
        <f t="shared" si="9"/>
        <v>42669</v>
      </c>
      <c r="O12" s="574">
        <f t="shared" si="9"/>
        <v>42670</v>
      </c>
      <c r="P12" s="574">
        <f t="shared" si="9"/>
        <v>42671</v>
      </c>
      <c r="Q12" s="503">
        <f t="shared" si="9"/>
        <v>42672</v>
      </c>
      <c r="R12" s="503">
        <f t="shared" si="9"/>
        <v>42673</v>
      </c>
      <c r="S12" s="574">
        <f>DATE($B$1,$A11,S$15)</f>
        <v>42674</v>
      </c>
      <c r="T12" s="574">
        <f t="shared" si="2"/>
        <v>42675</v>
      </c>
      <c r="U12" s="574">
        <f t="shared" si="2"/>
        <v>42676</v>
      </c>
      <c r="V12" s="574">
        <f t="shared" si="2"/>
        <v>42677</v>
      </c>
      <c r="W12" s="574">
        <f t="shared" si="2"/>
        <v>42678</v>
      </c>
      <c r="X12" s="503">
        <f t="shared" si="2"/>
        <v>42679</v>
      </c>
      <c r="Y12" s="503">
        <f t="shared" si="2"/>
        <v>42680</v>
      </c>
      <c r="Z12" s="574">
        <f t="shared" si="2"/>
        <v>42681</v>
      </c>
      <c r="AA12" s="574">
        <f t="shared" si="2"/>
        <v>42682</v>
      </c>
      <c r="AB12" s="574">
        <f t="shared" si="2"/>
        <v>42683</v>
      </c>
      <c r="AC12" s="574">
        <f t="shared" si="2"/>
        <v>42684</v>
      </c>
      <c r="AD12" s="574">
        <f t="shared" si="2"/>
        <v>42685</v>
      </c>
      <c r="AE12" s="503">
        <f t="shared" si="2"/>
        <v>42686</v>
      </c>
      <c r="AF12" s="503">
        <f t="shared" si="2"/>
        <v>42687</v>
      </c>
      <c r="AG12" s="504">
        <f t="shared" si="2"/>
        <v>42688</v>
      </c>
      <c r="AH12" s="504">
        <f t="shared" si="2"/>
        <v>42689</v>
      </c>
      <c r="AJ12" s="503" t="s">
        <v>1186</v>
      </c>
      <c r="AK12" s="574" t="s">
        <v>1187</v>
      </c>
      <c r="AL12" s="574" t="s">
        <v>1187</v>
      </c>
      <c r="AM12" s="574" t="s">
        <v>832</v>
      </c>
      <c r="AN12" s="574" t="s">
        <v>232</v>
      </c>
      <c r="AO12" s="574" t="s">
        <v>832</v>
      </c>
      <c r="AP12" s="503" t="s">
        <v>1186</v>
      </c>
      <c r="AQ12" s="503" t="s">
        <v>1186</v>
      </c>
      <c r="AR12" s="574" t="s">
        <v>1187</v>
      </c>
      <c r="AS12" s="574" t="s">
        <v>1187</v>
      </c>
      <c r="AT12" s="574" t="s">
        <v>832</v>
      </c>
      <c r="AU12" s="574" t="s">
        <v>232</v>
      </c>
      <c r="AV12" s="574" t="s">
        <v>832</v>
      </c>
      <c r="AW12" s="503" t="s">
        <v>1186</v>
      </c>
      <c r="AX12" s="503" t="s">
        <v>1186</v>
      </c>
      <c r="AY12" s="574" t="s">
        <v>1187</v>
      </c>
      <c r="AZ12" s="574" t="s">
        <v>1187</v>
      </c>
      <c r="BA12" s="574" t="s">
        <v>832</v>
      </c>
      <c r="BB12" s="574" t="s">
        <v>1085</v>
      </c>
      <c r="BC12" s="574" t="s">
        <v>832</v>
      </c>
      <c r="BD12" s="503" t="s">
        <v>1186</v>
      </c>
      <c r="BE12" s="503" t="s">
        <v>1186</v>
      </c>
      <c r="BF12" s="574" t="s">
        <v>1187</v>
      </c>
      <c r="BG12" s="574" t="s">
        <v>1187</v>
      </c>
      <c r="BH12" s="574" t="s">
        <v>832</v>
      </c>
      <c r="BI12" s="574" t="s">
        <v>1085</v>
      </c>
      <c r="BJ12" s="574" t="s">
        <v>832</v>
      </c>
      <c r="BK12" s="503" t="s">
        <v>1186</v>
      </c>
      <c r="BL12" s="503" t="s">
        <v>1186</v>
      </c>
      <c r="BM12" s="504" t="s">
        <v>1187</v>
      </c>
      <c r="BN12" s="504" t="s">
        <v>1187</v>
      </c>
      <c r="BO12" s="575"/>
      <c r="BP12" s="575"/>
      <c r="BQ12" s="574" t="s">
        <v>832</v>
      </c>
      <c r="BR12" s="574" t="s">
        <v>832</v>
      </c>
      <c r="BS12" s="574" t="s">
        <v>832</v>
      </c>
      <c r="BT12" s="503" t="s">
        <v>1049</v>
      </c>
      <c r="BU12" s="503" t="s">
        <v>1049</v>
      </c>
      <c r="BV12" s="574" t="s">
        <v>832</v>
      </c>
      <c r="BW12" s="574" t="s">
        <v>832</v>
      </c>
      <c r="BX12" s="574" t="s">
        <v>832</v>
      </c>
      <c r="BY12" s="574" t="s">
        <v>832</v>
      </c>
      <c r="BZ12" s="574" t="s">
        <v>832</v>
      </c>
      <c r="CA12" s="503" t="s">
        <v>1049</v>
      </c>
      <c r="CB12" s="503" t="s">
        <v>1049</v>
      </c>
      <c r="CC12" s="576" t="s">
        <v>832</v>
      </c>
      <c r="CD12" s="576" t="s">
        <v>832</v>
      </c>
      <c r="CE12" s="574" t="s">
        <v>832</v>
      </c>
      <c r="CF12" s="574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22</v>
      </c>
      <c r="CN12" s="25">
        <f t="shared" si="7"/>
        <v>8</v>
      </c>
      <c r="CO12" s="25">
        <f t="shared" si="8"/>
        <v>0</v>
      </c>
      <c r="CP12" s="39">
        <f t="shared" si="11"/>
        <v>176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2" customHeight="1">
      <c r="A13" s="39">
        <v>12</v>
      </c>
      <c r="B13" s="25" t="s">
        <v>207</v>
      </c>
      <c r="C13" s="25">
        <f t="shared" si="0"/>
        <v>22</v>
      </c>
      <c r="D13" s="574">
        <f t="shared" si="9"/>
        <v>42690</v>
      </c>
      <c r="E13" s="574">
        <f t="shared" si="9"/>
        <v>42691</v>
      </c>
      <c r="F13" s="574">
        <f t="shared" si="9"/>
        <v>42692</v>
      </c>
      <c r="G13" s="503">
        <f t="shared" si="9"/>
        <v>42693</v>
      </c>
      <c r="H13" s="503">
        <f t="shared" si="9"/>
        <v>42694</v>
      </c>
      <c r="I13" s="574">
        <f t="shared" si="9"/>
        <v>42695</v>
      </c>
      <c r="J13" s="574">
        <f t="shared" si="9"/>
        <v>42696</v>
      </c>
      <c r="K13" s="574">
        <f t="shared" si="9"/>
        <v>42697</v>
      </c>
      <c r="L13" s="574">
        <f t="shared" si="9"/>
        <v>42698</v>
      </c>
      <c r="M13" s="574">
        <f t="shared" si="9"/>
        <v>42699</v>
      </c>
      <c r="N13" s="503">
        <f t="shared" si="9"/>
        <v>42700</v>
      </c>
      <c r="O13" s="503">
        <f t="shared" si="9"/>
        <v>42701</v>
      </c>
      <c r="P13" s="576">
        <f t="shared" si="9"/>
        <v>42702</v>
      </c>
      <c r="Q13" s="576">
        <f t="shared" si="9"/>
        <v>42703</v>
      </c>
      <c r="R13" s="574">
        <f t="shared" si="9"/>
        <v>42704</v>
      </c>
      <c r="S13" s="574"/>
      <c r="T13" s="574">
        <f t="shared" si="2"/>
        <v>42705</v>
      </c>
      <c r="U13" s="574">
        <f t="shared" si="2"/>
        <v>42706</v>
      </c>
      <c r="V13" s="503">
        <f t="shared" si="2"/>
        <v>42707</v>
      </c>
      <c r="W13" s="503">
        <f t="shared" si="2"/>
        <v>42708</v>
      </c>
      <c r="X13" s="574">
        <f t="shared" si="2"/>
        <v>42709</v>
      </c>
      <c r="Y13" s="574">
        <f t="shared" si="2"/>
        <v>42710</v>
      </c>
      <c r="Z13" s="574">
        <f t="shared" si="2"/>
        <v>42711</v>
      </c>
      <c r="AA13" s="574">
        <f t="shared" si="2"/>
        <v>42712</v>
      </c>
      <c r="AB13" s="574">
        <f t="shared" si="2"/>
        <v>42713</v>
      </c>
      <c r="AC13" s="503">
        <f t="shared" si="2"/>
        <v>42714</v>
      </c>
      <c r="AD13" s="503">
        <f t="shared" si="2"/>
        <v>42715</v>
      </c>
      <c r="AE13" s="504">
        <f t="shared" si="2"/>
        <v>42716</v>
      </c>
      <c r="AF13" s="504">
        <f t="shared" si="2"/>
        <v>42717</v>
      </c>
      <c r="AG13" s="504">
        <f t="shared" si="2"/>
        <v>42718</v>
      </c>
      <c r="AH13" s="504">
        <f t="shared" si="2"/>
        <v>42719</v>
      </c>
      <c r="AI13" s="27"/>
      <c r="AJ13" s="574" t="s">
        <v>832</v>
      </c>
      <c r="AK13" s="574" t="s">
        <v>232</v>
      </c>
      <c r="AL13" s="574" t="s">
        <v>832</v>
      </c>
      <c r="AM13" s="503" t="s">
        <v>1186</v>
      </c>
      <c r="AN13" s="503" t="s">
        <v>1186</v>
      </c>
      <c r="AO13" s="574" t="s">
        <v>1187</v>
      </c>
      <c r="AP13" s="574" t="s">
        <v>1187</v>
      </c>
      <c r="AQ13" s="574" t="s">
        <v>832</v>
      </c>
      <c r="AR13" s="574" t="s">
        <v>232</v>
      </c>
      <c r="AS13" s="574" t="s">
        <v>832</v>
      </c>
      <c r="AT13" s="503" t="s">
        <v>1186</v>
      </c>
      <c r="AU13" s="503" t="s">
        <v>1186</v>
      </c>
      <c r="AV13" s="576" t="s">
        <v>1187</v>
      </c>
      <c r="AW13" s="576" t="s">
        <v>1187</v>
      </c>
      <c r="AX13" s="574" t="s">
        <v>832</v>
      </c>
      <c r="AY13" s="574"/>
      <c r="AZ13" s="574" t="s">
        <v>232</v>
      </c>
      <c r="BA13" s="574" t="s">
        <v>832</v>
      </c>
      <c r="BB13" s="503" t="s">
        <v>1186</v>
      </c>
      <c r="BC13" s="503" t="s">
        <v>1186</v>
      </c>
      <c r="BD13" s="574" t="s">
        <v>1187</v>
      </c>
      <c r="BE13" s="574" t="s">
        <v>1187</v>
      </c>
      <c r="BF13" s="574" t="s">
        <v>832</v>
      </c>
      <c r="BG13" s="574" t="s">
        <v>1085</v>
      </c>
      <c r="BH13" s="574" t="s">
        <v>832</v>
      </c>
      <c r="BI13" s="503" t="s">
        <v>1186</v>
      </c>
      <c r="BJ13" s="503" t="s">
        <v>1186</v>
      </c>
      <c r="BK13" s="504" t="s">
        <v>1187</v>
      </c>
      <c r="BL13" s="504" t="s">
        <v>1187</v>
      </c>
      <c r="BM13" s="504" t="s">
        <v>832</v>
      </c>
      <c r="BN13" s="504" t="s">
        <v>1085</v>
      </c>
      <c r="BO13" s="575"/>
      <c r="BP13" s="575"/>
      <c r="BQ13" s="504" t="s">
        <v>832</v>
      </c>
      <c r="BR13" s="503" t="s">
        <v>1049</v>
      </c>
      <c r="BS13" s="503" t="s">
        <v>1049</v>
      </c>
      <c r="BT13" s="504" t="s">
        <v>832</v>
      </c>
      <c r="BU13" s="504" t="s">
        <v>832</v>
      </c>
      <c r="BV13" s="504" t="s">
        <v>832</v>
      </c>
      <c r="BW13" s="504" t="s">
        <v>832</v>
      </c>
      <c r="BX13" s="504" t="s">
        <v>832</v>
      </c>
      <c r="BY13" s="503" t="s">
        <v>1049</v>
      </c>
      <c r="BZ13" s="503" t="s">
        <v>1049</v>
      </c>
      <c r="CA13" s="504" t="s">
        <v>832</v>
      </c>
      <c r="CB13" s="504" t="s">
        <v>832</v>
      </c>
      <c r="CC13" s="504" t="s">
        <v>832</v>
      </c>
      <c r="CD13" s="504" t="s">
        <v>832</v>
      </c>
      <c r="CE13" s="503" t="s">
        <v>1049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21</v>
      </c>
      <c r="CN13" s="25">
        <f t="shared" si="7"/>
        <v>10</v>
      </c>
      <c r="CO13" s="25">
        <f t="shared" si="8"/>
        <v>0</v>
      </c>
      <c r="CP13" s="39">
        <f t="shared" si="11"/>
        <v>168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833</v>
      </c>
      <c r="B14" s="25">
        <f>SUM(C2:C13)</f>
        <v>252</v>
      </c>
      <c r="C14" s="489" t="str">
        <f>B1&amp;"年12月"</f>
        <v>2016年12月</v>
      </c>
      <c r="D14" s="504">
        <f t="shared" si="9"/>
        <v>42720</v>
      </c>
      <c r="E14" s="503">
        <f t="shared" si="9"/>
        <v>42721</v>
      </c>
      <c r="F14" s="503">
        <f t="shared" si="9"/>
        <v>42722</v>
      </c>
      <c r="G14" s="504">
        <f t="shared" si="9"/>
        <v>42723</v>
      </c>
      <c r="H14" s="504">
        <f t="shared" si="9"/>
        <v>42724</v>
      </c>
      <c r="I14" s="504">
        <f t="shared" si="9"/>
        <v>42725</v>
      </c>
      <c r="J14" s="504">
        <f t="shared" si="9"/>
        <v>42726</v>
      </c>
      <c r="K14" s="504">
        <f t="shared" si="9"/>
        <v>42727</v>
      </c>
      <c r="L14" s="503">
        <f t="shared" si="9"/>
        <v>42728</v>
      </c>
      <c r="M14" s="503">
        <f t="shared" si="9"/>
        <v>42729</v>
      </c>
      <c r="N14" s="504">
        <f t="shared" si="9"/>
        <v>42730</v>
      </c>
      <c r="O14" s="504">
        <f t="shared" si="9"/>
        <v>42731</v>
      </c>
      <c r="P14" s="504">
        <f t="shared" si="9"/>
        <v>42732</v>
      </c>
      <c r="Q14" s="504">
        <f t="shared" si="9"/>
        <v>42733</v>
      </c>
      <c r="R14" s="503">
        <f t="shared" si="9"/>
        <v>42734</v>
      </c>
      <c r="S14" s="503">
        <f>DATE($B$1,$A13,S$15)</f>
        <v>42735</v>
      </c>
      <c r="T14" s="768"/>
      <c r="U14" s="768"/>
      <c r="V14" s="768"/>
      <c r="W14" s="768"/>
      <c r="X14" s="768"/>
      <c r="Y14" s="768"/>
      <c r="Z14" s="768"/>
      <c r="AA14" s="768"/>
      <c r="AB14" s="768"/>
      <c r="AC14" s="768"/>
      <c r="AD14" s="768"/>
      <c r="AE14" s="768"/>
      <c r="AF14" s="768"/>
      <c r="AG14" s="768"/>
      <c r="AH14" s="768"/>
      <c r="AJ14" s="504" t="s">
        <v>832</v>
      </c>
      <c r="AK14" s="503" t="s">
        <v>1186</v>
      </c>
      <c r="AL14" s="503" t="s">
        <v>1186</v>
      </c>
      <c r="AM14" s="504" t="s">
        <v>1187</v>
      </c>
      <c r="AN14" s="504" t="s">
        <v>1187</v>
      </c>
      <c r="AO14" s="504" t="s">
        <v>832</v>
      </c>
      <c r="AP14" s="504" t="s">
        <v>1085</v>
      </c>
      <c r="AQ14" s="504" t="s">
        <v>832</v>
      </c>
      <c r="AR14" s="503" t="s">
        <v>1186</v>
      </c>
      <c r="AS14" s="503" t="s">
        <v>1186</v>
      </c>
      <c r="AT14" s="504" t="s">
        <v>1187</v>
      </c>
      <c r="AU14" s="504" t="s">
        <v>832</v>
      </c>
      <c r="AV14" s="504" t="s">
        <v>1085</v>
      </c>
      <c r="AW14" s="504" t="s">
        <v>1085</v>
      </c>
      <c r="AX14" s="503" t="s">
        <v>1188</v>
      </c>
      <c r="AY14" s="503" t="s">
        <v>1049</v>
      </c>
      <c r="AZ14" s="768"/>
      <c r="BA14" s="768"/>
      <c r="BB14" s="768"/>
      <c r="BC14" s="768"/>
      <c r="BD14" s="768"/>
      <c r="BE14" s="768"/>
      <c r="BF14" s="768"/>
      <c r="BG14" s="768"/>
      <c r="BH14" s="768"/>
      <c r="BI14" s="768"/>
      <c r="BJ14" s="768"/>
      <c r="BK14" s="768"/>
      <c r="BL14" s="768"/>
      <c r="BM14" s="768"/>
      <c r="BN14" s="768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252</v>
      </c>
      <c r="CI14" s="25">
        <f>SUM(CI2:CI13)</f>
        <v>103</v>
      </c>
      <c r="CJ14" s="25">
        <f>SUM(CJ2:CJ13)</f>
        <v>11</v>
      </c>
      <c r="CK14" s="25">
        <f>SUM(CK2:CK13)</f>
        <v>2016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2.7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2.75" customHeight="1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2.75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 ht="12" customHeight="1">
      <c r="A20" s="493" t="s">
        <v>1061</v>
      </c>
      <c r="B20" s="495" t="s">
        <v>1062</v>
      </c>
      <c r="C20" s="496" t="s">
        <v>971</v>
      </c>
      <c r="L20" s="51"/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2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2.75" customHeight="1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2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2.7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2.75" customHeight="1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109">
      <c r="A33" s="493" t="s">
        <v>1037</v>
      </c>
      <c r="B33" s="496" t="s">
        <v>1038</v>
      </c>
      <c r="C33" s="496" t="s">
        <v>1082</v>
      </c>
      <c r="AH33" s="26"/>
      <c r="CR33" s="823">
        <v>2016</v>
      </c>
      <c r="CS33" s="826" t="s">
        <v>1134</v>
      </c>
      <c r="CT33" s="827"/>
      <c r="CU33" s="679" t="s">
        <v>1132</v>
      </c>
      <c r="CV33" s="715">
        <v>42370</v>
      </c>
      <c r="CW33" s="700"/>
      <c r="CX33" s="700"/>
      <c r="CY33" s="700"/>
      <c r="CZ33" s="700"/>
      <c r="DA33" s="700"/>
      <c r="DB33" s="700"/>
      <c r="DC33" s="693"/>
      <c r="DD33" s="680"/>
      <c r="DE33" s="832" t="s">
        <v>1142</v>
      </c>
    </row>
    <row r="34" spans="1:109">
      <c r="A34" s="493" t="s">
        <v>858</v>
      </c>
      <c r="B34" s="494" t="s">
        <v>859</v>
      </c>
      <c r="C34" s="496" t="s">
        <v>973</v>
      </c>
      <c r="AH34" s="26"/>
      <c r="CR34" s="824"/>
      <c r="CS34" s="828"/>
      <c r="CT34" s="829"/>
      <c r="CU34" s="675" t="s">
        <v>1133</v>
      </c>
      <c r="CV34" s="690">
        <v>42370</v>
      </c>
      <c r="CW34" s="701"/>
      <c r="CX34" s="701"/>
      <c r="CY34" s="701"/>
      <c r="CZ34" s="701"/>
      <c r="DA34" s="701"/>
      <c r="DB34" s="701"/>
      <c r="DC34" s="694"/>
      <c r="DD34" s="673"/>
      <c r="DE34" s="833"/>
    </row>
    <row r="35" spans="1:109" ht="12" customHeight="1" thickBot="1">
      <c r="A35" s="493" t="s">
        <v>860</v>
      </c>
      <c r="B35" s="494" t="s">
        <v>861</v>
      </c>
      <c r="C35" s="496" t="s">
        <v>1081</v>
      </c>
      <c r="AH35" s="26"/>
      <c r="CR35" s="824"/>
      <c r="CS35" s="830"/>
      <c r="CT35" s="831"/>
      <c r="CU35" s="705" t="s">
        <v>195</v>
      </c>
      <c r="CV35" s="706">
        <f t="shared" ref="CV35:CZ35" si="20">CV34-CV33+1</f>
        <v>1</v>
      </c>
      <c r="CW35" s="707">
        <f t="shared" si="20"/>
        <v>1</v>
      </c>
      <c r="CX35" s="707">
        <f t="shared" si="20"/>
        <v>1</v>
      </c>
      <c r="CY35" s="707">
        <f t="shared" si="20"/>
        <v>1</v>
      </c>
      <c r="CZ35" s="707">
        <f t="shared" si="20"/>
        <v>1</v>
      </c>
      <c r="DA35" s="707"/>
      <c r="DB35" s="707">
        <f t="shared" ref="DB35:DC35" si="21">DB34-DB33+1</f>
        <v>1</v>
      </c>
      <c r="DC35" s="708">
        <f t="shared" si="21"/>
        <v>1</v>
      </c>
      <c r="DD35" s="709">
        <f>SUM(CV35:DC35)</f>
        <v>7</v>
      </c>
      <c r="DE35" s="834"/>
    </row>
    <row r="36" spans="1:109" ht="12.75" thickTop="1">
      <c r="A36" s="493" t="s">
        <v>13</v>
      </c>
      <c r="B36" s="494" t="s">
        <v>14</v>
      </c>
      <c r="C36" s="496" t="s">
        <v>974</v>
      </c>
      <c r="AH36" s="26"/>
      <c r="CR36" s="824"/>
      <c r="CS36" s="835" t="s">
        <v>1019</v>
      </c>
      <c r="CT36" s="838" t="s">
        <v>1137</v>
      </c>
      <c r="CU36" s="710" t="s">
        <v>1132</v>
      </c>
      <c r="CV36" s="711">
        <v>42370</v>
      </c>
      <c r="CW36" s="712"/>
      <c r="CX36" s="712"/>
      <c r="CY36" s="712"/>
      <c r="CZ36" s="712"/>
      <c r="DA36" s="712"/>
      <c r="DB36" s="712"/>
      <c r="DC36" s="713"/>
      <c r="DD36" s="714"/>
      <c r="DE36" s="840" t="s">
        <v>1193</v>
      </c>
    </row>
    <row r="37" spans="1:109">
      <c r="A37" s="493" t="s">
        <v>9</v>
      </c>
      <c r="B37" s="494" t="s">
        <v>10</v>
      </c>
      <c r="C37" s="496" t="s">
        <v>974</v>
      </c>
      <c r="AH37" s="26"/>
      <c r="CR37" s="824"/>
      <c r="CS37" s="836"/>
      <c r="CT37" s="839"/>
      <c r="CU37" s="675" t="s">
        <v>1133</v>
      </c>
      <c r="CV37" s="687">
        <v>42372</v>
      </c>
      <c r="CW37" s="701"/>
      <c r="CX37" s="701"/>
      <c r="CY37" s="701"/>
      <c r="CZ37" s="701"/>
      <c r="DA37" s="701"/>
      <c r="DB37" s="701"/>
      <c r="DC37" s="694"/>
      <c r="DD37" s="673"/>
      <c r="DE37" s="841"/>
    </row>
    <row r="38" spans="1:109">
      <c r="A38" s="496" t="s">
        <v>862</v>
      </c>
      <c r="B38" s="496" t="s">
        <v>15</v>
      </c>
      <c r="C38" s="496" t="s">
        <v>974</v>
      </c>
      <c r="AH38" s="26"/>
      <c r="CR38" s="824"/>
      <c r="CS38" s="836"/>
      <c r="CT38" s="839"/>
      <c r="CU38" s="676" t="s">
        <v>195</v>
      </c>
      <c r="CV38" s="688">
        <f t="shared" ref="CV38:DC38" si="22">CV37-CV36+1</f>
        <v>3</v>
      </c>
      <c r="CW38" s="702">
        <f t="shared" si="22"/>
        <v>1</v>
      </c>
      <c r="CX38" s="702">
        <f t="shared" si="22"/>
        <v>1</v>
      </c>
      <c r="CY38" s="702">
        <f t="shared" si="22"/>
        <v>1</v>
      </c>
      <c r="CZ38" s="702">
        <f t="shared" si="22"/>
        <v>1</v>
      </c>
      <c r="DA38" s="702">
        <f t="shared" si="22"/>
        <v>1</v>
      </c>
      <c r="DB38" s="702">
        <f t="shared" si="22"/>
        <v>1</v>
      </c>
      <c r="DC38" s="695">
        <f t="shared" si="22"/>
        <v>1</v>
      </c>
      <c r="DD38" s="674">
        <f>SUM(CV38:DC38)</f>
        <v>10</v>
      </c>
      <c r="DE38" s="841"/>
    </row>
    <row r="39" spans="1:109">
      <c r="A39" s="496" t="s">
        <v>850</v>
      </c>
      <c r="B39" s="496" t="s">
        <v>851</v>
      </c>
      <c r="C39" s="496" t="s">
        <v>1079</v>
      </c>
      <c r="AH39" s="26"/>
      <c r="CR39" s="824"/>
      <c r="CS39" s="836"/>
      <c r="CT39" s="843" t="s">
        <v>1144</v>
      </c>
      <c r="CU39" s="677">
        <v>1</v>
      </c>
      <c r="CV39" s="689"/>
      <c r="CW39" s="703"/>
      <c r="CX39" s="703"/>
      <c r="CY39" s="703"/>
      <c r="CZ39" s="703"/>
      <c r="DA39" s="703"/>
      <c r="DB39" s="703"/>
      <c r="DC39" s="696"/>
      <c r="DD39" s="672"/>
      <c r="DE39" s="841"/>
    </row>
    <row r="40" spans="1:109">
      <c r="A40" s="496" t="s">
        <v>852</v>
      </c>
      <c r="B40" s="496" t="s">
        <v>853</v>
      </c>
      <c r="C40" s="496" t="s">
        <v>1079</v>
      </c>
      <c r="AH40" s="26"/>
      <c r="CR40" s="824"/>
      <c r="CS40" s="836"/>
      <c r="CT40" s="844"/>
      <c r="CU40" s="678">
        <v>2</v>
      </c>
      <c r="CV40" s="690"/>
      <c r="CW40" s="701"/>
      <c r="CX40" s="701"/>
      <c r="CY40" s="701"/>
      <c r="CZ40" s="701"/>
      <c r="DA40" s="701"/>
      <c r="DB40" s="701"/>
      <c r="DC40" s="694"/>
      <c r="DD40" s="673"/>
      <c r="DE40" s="841"/>
    </row>
    <row r="41" spans="1:109">
      <c r="A41" s="496" t="s">
        <v>856</v>
      </c>
      <c r="B41" s="496" t="s">
        <v>857</v>
      </c>
      <c r="C41" s="496" t="s">
        <v>1079</v>
      </c>
      <c r="AH41" s="26"/>
      <c r="CR41" s="824"/>
      <c r="CS41" s="836"/>
      <c r="CT41" s="844"/>
      <c r="CU41" s="678">
        <v>3</v>
      </c>
      <c r="CV41" s="690"/>
      <c r="CW41" s="701"/>
      <c r="CX41" s="701"/>
      <c r="CY41" s="701"/>
      <c r="CZ41" s="701"/>
      <c r="DA41" s="701"/>
      <c r="DB41" s="701"/>
      <c r="DC41" s="694"/>
      <c r="DD41" s="673"/>
      <c r="DE41" s="841"/>
    </row>
    <row r="42" spans="1:109" ht="12.75" thickBot="1">
      <c r="A42" s="493" t="s">
        <v>863</v>
      </c>
      <c r="B42" s="494" t="s">
        <v>864</v>
      </c>
      <c r="C42" s="496" t="s">
        <v>975</v>
      </c>
      <c r="AH42" s="26"/>
      <c r="CR42" s="824"/>
      <c r="CS42" s="837"/>
      <c r="CT42" s="845"/>
      <c r="CU42" s="705" t="s">
        <v>195</v>
      </c>
      <c r="CV42" s="706">
        <f t="shared" ref="CV42:DC42" si="23">COUNT(CV39:CV41)</f>
        <v>0</v>
      </c>
      <c r="CW42" s="707">
        <f t="shared" si="23"/>
        <v>0</v>
      </c>
      <c r="CX42" s="707">
        <f t="shared" si="23"/>
        <v>0</v>
      </c>
      <c r="CY42" s="707">
        <f t="shared" si="23"/>
        <v>0</v>
      </c>
      <c r="CZ42" s="707">
        <f t="shared" si="23"/>
        <v>0</v>
      </c>
      <c r="DA42" s="707">
        <f t="shared" si="23"/>
        <v>0</v>
      </c>
      <c r="DB42" s="707">
        <f t="shared" si="23"/>
        <v>0</v>
      </c>
      <c r="DC42" s="708">
        <f t="shared" si="23"/>
        <v>0</v>
      </c>
      <c r="DD42" s="709">
        <f>SUM(CV42:DC42)</f>
        <v>0</v>
      </c>
      <c r="DE42" s="842"/>
    </row>
    <row r="43" spans="1:109" ht="12.75" thickTop="1">
      <c r="A43" s="493" t="s">
        <v>865</v>
      </c>
      <c r="B43" s="494" t="s">
        <v>866</v>
      </c>
      <c r="C43" s="496" t="s">
        <v>975</v>
      </c>
      <c r="AH43" s="26"/>
      <c r="CR43" s="824"/>
      <c r="CS43" s="846" t="s">
        <v>1138</v>
      </c>
      <c r="CT43" s="847"/>
      <c r="CU43" s="710" t="s">
        <v>1132</v>
      </c>
      <c r="CV43" s="711"/>
      <c r="CW43" s="712"/>
      <c r="CX43" s="712"/>
      <c r="CY43" s="712"/>
      <c r="CZ43" s="712"/>
      <c r="DA43" s="712"/>
      <c r="DB43" s="712"/>
      <c r="DC43" s="713"/>
      <c r="DD43" s="714"/>
      <c r="DE43" s="852" t="s">
        <v>1146</v>
      </c>
    </row>
    <row r="44" spans="1:109">
      <c r="A44" s="493" t="s">
        <v>869</v>
      </c>
      <c r="B44" s="494" t="s">
        <v>870</v>
      </c>
      <c r="C44" s="496" t="s">
        <v>975</v>
      </c>
      <c r="AH44" s="26"/>
      <c r="CR44" s="824"/>
      <c r="CS44" s="848"/>
      <c r="CT44" s="849"/>
      <c r="CU44" s="675" t="s">
        <v>1133</v>
      </c>
      <c r="CV44" s="687"/>
      <c r="CW44" s="701"/>
      <c r="CX44" s="701"/>
      <c r="CY44" s="701"/>
      <c r="CZ44" s="701"/>
      <c r="DA44" s="701"/>
      <c r="DB44" s="701"/>
      <c r="DC44" s="694"/>
      <c r="DD44" s="673"/>
      <c r="DE44" s="841"/>
    </row>
    <row r="45" spans="1:109" ht="12.75" thickBot="1">
      <c r="A45" s="493" t="s">
        <v>871</v>
      </c>
      <c r="B45" s="494" t="s">
        <v>872</v>
      </c>
      <c r="C45" s="496" t="s">
        <v>975</v>
      </c>
      <c r="AH45" s="26"/>
      <c r="CR45" s="825"/>
      <c r="CS45" s="850"/>
      <c r="CT45" s="851"/>
      <c r="CU45" s="681" t="s">
        <v>195</v>
      </c>
      <c r="CV45" s="691">
        <f t="shared" ref="CV45:DC45" si="24">CV44-CV43+1</f>
        <v>1</v>
      </c>
      <c r="CW45" s="704">
        <f t="shared" si="24"/>
        <v>1</v>
      </c>
      <c r="CX45" s="704">
        <f t="shared" si="24"/>
        <v>1</v>
      </c>
      <c r="CY45" s="704">
        <f t="shared" si="24"/>
        <v>1</v>
      </c>
      <c r="CZ45" s="704">
        <f t="shared" si="24"/>
        <v>1</v>
      </c>
      <c r="DA45" s="704">
        <f t="shared" si="24"/>
        <v>1</v>
      </c>
      <c r="DB45" s="704">
        <f t="shared" si="24"/>
        <v>1</v>
      </c>
      <c r="DC45" s="697">
        <f t="shared" si="24"/>
        <v>1</v>
      </c>
      <c r="DD45" s="682">
        <f>SUM(CV45:DC45)</f>
        <v>8</v>
      </c>
      <c r="DE45" s="853"/>
    </row>
    <row r="46" spans="1:109">
      <c r="A46" s="493" t="s">
        <v>873</v>
      </c>
      <c r="B46" s="494" t="s">
        <v>874</v>
      </c>
      <c r="C46" s="496" t="s">
        <v>975</v>
      </c>
      <c r="AH46" s="26"/>
    </row>
    <row r="47" spans="1:109">
      <c r="A47" s="493" t="s">
        <v>875</v>
      </c>
      <c r="B47" s="494" t="s">
        <v>876</v>
      </c>
      <c r="C47" s="496" t="s">
        <v>975</v>
      </c>
      <c r="AH47" s="26"/>
    </row>
    <row r="48" spans="1:109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1128</v>
      </c>
      <c r="B50" s="494" t="s">
        <v>1129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108">
      <c r="A177" s="497"/>
      <c r="B177" s="496"/>
      <c r="C177" s="495"/>
      <c r="AH177" s="26"/>
    </row>
    <row r="178" spans="1:108">
      <c r="A178" s="497"/>
      <c r="B178" s="496"/>
      <c r="C178" s="495"/>
      <c r="AH178" s="26"/>
    </row>
    <row r="179" spans="1:108">
      <c r="A179" s="497"/>
      <c r="B179" s="496"/>
      <c r="C179" s="495"/>
      <c r="AH179" s="26"/>
    </row>
    <row r="180" spans="1:108">
      <c r="A180" s="497"/>
      <c r="B180" s="496"/>
      <c r="C180" s="495"/>
    </row>
    <row r="181" spans="1:108">
      <c r="A181" s="497"/>
      <c r="B181" s="496"/>
      <c r="C181" s="495"/>
    </row>
    <row r="182" spans="1:108">
      <c r="A182" s="497"/>
      <c r="B182" s="496"/>
      <c r="C182" s="495"/>
    </row>
    <row r="183" spans="1:108">
      <c r="A183" s="497"/>
      <c r="B183" s="496"/>
      <c r="C183" s="495"/>
    </row>
    <row r="184" spans="1:108">
      <c r="A184" s="497"/>
      <c r="B184" s="496"/>
      <c r="C184" s="495"/>
    </row>
    <row r="185" spans="1:108">
      <c r="A185" s="497"/>
      <c r="B185" s="496"/>
      <c r="C185" s="495"/>
    </row>
    <row r="186" spans="1:108">
      <c r="A186" s="497"/>
      <c r="B186" s="496"/>
      <c r="C186" s="495"/>
    </row>
    <row r="187" spans="1:108">
      <c r="A187" s="189"/>
      <c r="B187" s="190"/>
      <c r="C187" s="190"/>
    </row>
    <row r="188" spans="1:108">
      <c r="A188" s="25" t="s">
        <v>617</v>
      </c>
      <c r="B188" s="25" t="s">
        <v>660</v>
      </c>
      <c r="C188" s="25" t="s">
        <v>702</v>
      </c>
    </row>
    <row r="189" spans="1:108">
      <c r="A189" s="25" t="s">
        <v>618</v>
      </c>
      <c r="B189" s="25" t="s">
        <v>661</v>
      </c>
      <c r="C189" s="25" t="s">
        <v>702</v>
      </c>
    </row>
    <row r="190" spans="1:108">
      <c r="A190" s="25" t="s">
        <v>619</v>
      </c>
      <c r="B190" s="25" t="s">
        <v>662</v>
      </c>
      <c r="C190" s="25" t="s">
        <v>702</v>
      </c>
    </row>
    <row r="191" spans="1:108">
      <c r="A191" s="25" t="s">
        <v>620</v>
      </c>
      <c r="B191" s="25" t="s">
        <v>663</v>
      </c>
      <c r="C191" s="25" t="s">
        <v>702</v>
      </c>
      <c r="DD191" s="52"/>
    </row>
    <row r="192" spans="1:108">
      <c r="A192" s="25" t="s">
        <v>621</v>
      </c>
      <c r="B192" s="25" t="s">
        <v>664</v>
      </c>
      <c r="C192" s="25" t="s">
        <v>702</v>
      </c>
      <c r="DD192" s="52"/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DD229" s="26"/>
    </row>
    <row r="230" spans="1:108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DD230" s="26"/>
    </row>
  </sheetData>
  <sheetProtection selectLockedCells="1"/>
  <mergeCells count="28">
    <mergeCell ref="DE23:DE29"/>
    <mergeCell ref="DE30:DE32"/>
    <mergeCell ref="DE7:DE9"/>
    <mergeCell ref="DE10:DE16"/>
    <mergeCell ref="DE17:DE19"/>
    <mergeCell ref="DE20:DE22"/>
    <mergeCell ref="CS6:CU6"/>
    <mergeCell ref="CR7:CR19"/>
    <mergeCell ref="CS7:CT9"/>
    <mergeCell ref="CS10:CS16"/>
    <mergeCell ref="CT10:CT12"/>
    <mergeCell ref="CT13:CT16"/>
    <mergeCell ref="CS17:CT19"/>
    <mergeCell ref="CS30:CT32"/>
    <mergeCell ref="CR20:CR32"/>
    <mergeCell ref="CS20:CT22"/>
    <mergeCell ref="CS23:CS29"/>
    <mergeCell ref="CT23:CT25"/>
    <mergeCell ref="CT26:CT29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P183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2008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47">
        <f>DATE($B$1-1,$A13,D$14)</f>
        <v>39432</v>
      </c>
      <c r="E2" s="48">
        <f t="shared" ref="E2:S2" si="0">DATE($B$1-1,$A13,E$14)</f>
        <v>39433</v>
      </c>
      <c r="F2" s="48">
        <f t="shared" si="0"/>
        <v>39434</v>
      </c>
      <c r="G2" s="48">
        <f t="shared" si="0"/>
        <v>39435</v>
      </c>
      <c r="H2" s="48">
        <f t="shared" si="0"/>
        <v>39436</v>
      </c>
      <c r="I2" s="48">
        <f t="shared" si="0"/>
        <v>39437</v>
      </c>
      <c r="J2" s="47">
        <f t="shared" si="0"/>
        <v>39438</v>
      </c>
      <c r="K2" s="48">
        <f t="shared" si="0"/>
        <v>39439</v>
      </c>
      <c r="L2" s="48">
        <f t="shared" si="0"/>
        <v>39440</v>
      </c>
      <c r="M2" s="48">
        <f t="shared" si="0"/>
        <v>39441</v>
      </c>
      <c r="N2" s="48">
        <f t="shared" si="0"/>
        <v>39442</v>
      </c>
      <c r="O2" s="48">
        <f t="shared" si="0"/>
        <v>39443</v>
      </c>
      <c r="P2" s="48">
        <f t="shared" si="0"/>
        <v>39444</v>
      </c>
      <c r="Q2" s="47">
        <f t="shared" si="0"/>
        <v>39445</v>
      </c>
      <c r="R2" s="47">
        <f t="shared" si="0"/>
        <v>39446</v>
      </c>
      <c r="S2" s="47">
        <f t="shared" si="0"/>
        <v>39447</v>
      </c>
      <c r="T2" s="49">
        <f>DATE($B$1,$A2,T$14)</f>
        <v>39448</v>
      </c>
      <c r="U2" s="47">
        <f t="shared" ref="U2:AH13" si="1">DATE($B$1,$A2,U$14)</f>
        <v>39449</v>
      </c>
      <c r="V2" s="48">
        <f t="shared" si="1"/>
        <v>39450</v>
      </c>
      <c r="W2" s="48">
        <f t="shared" si="1"/>
        <v>39451</v>
      </c>
      <c r="X2" s="48">
        <f t="shared" si="1"/>
        <v>39452</v>
      </c>
      <c r="Y2" s="47">
        <f t="shared" si="1"/>
        <v>39453</v>
      </c>
      <c r="Z2" s="48">
        <f t="shared" si="1"/>
        <v>39454</v>
      </c>
      <c r="AA2" s="48">
        <f t="shared" si="1"/>
        <v>39455</v>
      </c>
      <c r="AB2" s="48">
        <f t="shared" si="1"/>
        <v>39456</v>
      </c>
      <c r="AC2" s="48">
        <f t="shared" si="1"/>
        <v>39457</v>
      </c>
      <c r="AD2" s="48">
        <f t="shared" si="1"/>
        <v>39458</v>
      </c>
      <c r="AE2" s="47">
        <f t="shared" si="1"/>
        <v>39459</v>
      </c>
      <c r="AF2" s="47">
        <f t="shared" si="1"/>
        <v>39460</v>
      </c>
      <c r="AG2" s="48">
        <f t="shared" si="1"/>
        <v>39461</v>
      </c>
      <c r="AH2" s="48">
        <f t="shared" si="1"/>
        <v>39462</v>
      </c>
      <c r="AJ2" s="29" t="s">
        <v>194</v>
      </c>
      <c r="AK2" s="28" t="s">
        <v>232</v>
      </c>
      <c r="AL2" s="28" t="s">
        <v>232</v>
      </c>
      <c r="AM2" s="28" t="s">
        <v>232</v>
      </c>
      <c r="AN2" s="28" t="s">
        <v>232</v>
      </c>
      <c r="AO2" s="28" t="s">
        <v>232</v>
      </c>
      <c r="AP2" s="29" t="s">
        <v>194</v>
      </c>
      <c r="AQ2" s="28" t="s">
        <v>232</v>
      </c>
      <c r="AR2" s="28" t="s">
        <v>232</v>
      </c>
      <c r="AS2" s="28" t="s">
        <v>232</v>
      </c>
      <c r="AT2" s="28" t="s">
        <v>232</v>
      </c>
      <c r="AU2" s="28" t="s">
        <v>232</v>
      </c>
      <c r="AV2" s="28" t="s">
        <v>232</v>
      </c>
      <c r="AW2" s="29" t="s">
        <v>194</v>
      </c>
      <c r="AX2" s="29" t="s">
        <v>194</v>
      </c>
      <c r="AY2" s="29" t="s">
        <v>194</v>
      </c>
      <c r="AZ2" s="30" t="s">
        <v>193</v>
      </c>
      <c r="BA2" s="29" t="s">
        <v>194</v>
      </c>
      <c r="BB2" s="28" t="s">
        <v>232</v>
      </c>
      <c r="BC2" s="28" t="s">
        <v>232</v>
      </c>
      <c r="BD2" s="28" t="s">
        <v>232</v>
      </c>
      <c r="BE2" s="29" t="s">
        <v>194</v>
      </c>
      <c r="BF2" s="28" t="s">
        <v>232</v>
      </c>
      <c r="BG2" s="28" t="s">
        <v>232</v>
      </c>
      <c r="BH2" s="28" t="s">
        <v>232</v>
      </c>
      <c r="BI2" s="28" t="s">
        <v>232</v>
      </c>
      <c r="BJ2" s="28" t="s">
        <v>232</v>
      </c>
      <c r="BK2" s="29" t="s">
        <v>194</v>
      </c>
      <c r="BL2" s="29" t="s">
        <v>194</v>
      </c>
      <c r="BM2" s="28" t="s">
        <v>232</v>
      </c>
      <c r="BN2" s="2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8">
        <f>DATE($B$1,$A2,D$14)</f>
        <v>39463</v>
      </c>
      <c r="E3" s="48">
        <f t="shared" ref="E3:S13" si="3">DATE($B$1,$A2,E$14)</f>
        <v>39464</v>
      </c>
      <c r="F3" s="48">
        <f t="shared" si="3"/>
        <v>39465</v>
      </c>
      <c r="G3" s="47">
        <f t="shared" si="3"/>
        <v>39466</v>
      </c>
      <c r="H3" s="47">
        <f t="shared" si="3"/>
        <v>39467</v>
      </c>
      <c r="I3" s="48">
        <f t="shared" si="3"/>
        <v>39468</v>
      </c>
      <c r="J3" s="48">
        <f t="shared" si="3"/>
        <v>39469</v>
      </c>
      <c r="K3" s="48">
        <f t="shared" si="3"/>
        <v>39470</v>
      </c>
      <c r="L3" s="48">
        <f t="shared" si="3"/>
        <v>39471</v>
      </c>
      <c r="M3" s="48">
        <f t="shared" si="3"/>
        <v>39472</v>
      </c>
      <c r="N3" s="47">
        <f t="shared" si="3"/>
        <v>39473</v>
      </c>
      <c r="O3" s="47">
        <f t="shared" si="3"/>
        <v>39474</v>
      </c>
      <c r="P3" s="48">
        <f t="shared" si="3"/>
        <v>39475</v>
      </c>
      <c r="Q3" s="48">
        <f t="shared" si="3"/>
        <v>39476</v>
      </c>
      <c r="R3" s="48">
        <f t="shared" si="3"/>
        <v>39477</v>
      </c>
      <c r="S3" s="47">
        <f t="shared" si="3"/>
        <v>39478</v>
      </c>
      <c r="T3" s="48">
        <f t="shared" ref="T3:T13" si="4">DATE($B$1,$A3,T$14)</f>
        <v>39479</v>
      </c>
      <c r="U3" s="48">
        <f t="shared" si="1"/>
        <v>39480</v>
      </c>
      <c r="V3" s="48">
        <f t="shared" si="1"/>
        <v>39481</v>
      </c>
      <c r="W3" s="48">
        <f t="shared" si="1"/>
        <v>39482</v>
      </c>
      <c r="X3" s="48">
        <f t="shared" si="1"/>
        <v>39483</v>
      </c>
      <c r="Y3" s="49">
        <f t="shared" si="1"/>
        <v>39484</v>
      </c>
      <c r="Z3" s="49">
        <f t="shared" si="1"/>
        <v>39485</v>
      </c>
      <c r="AA3" s="49">
        <f t="shared" si="1"/>
        <v>39486</v>
      </c>
      <c r="AB3" s="47">
        <f t="shared" si="1"/>
        <v>39487</v>
      </c>
      <c r="AC3" s="47">
        <f t="shared" si="1"/>
        <v>39488</v>
      </c>
      <c r="AD3" s="50">
        <f t="shared" si="1"/>
        <v>39489</v>
      </c>
      <c r="AE3" s="48">
        <f t="shared" si="1"/>
        <v>39490</v>
      </c>
      <c r="AF3" s="48">
        <f t="shared" si="1"/>
        <v>39491</v>
      </c>
      <c r="AG3" s="48">
        <f t="shared" si="1"/>
        <v>39492</v>
      </c>
      <c r="AH3" s="48">
        <f t="shared" si="1"/>
        <v>39493</v>
      </c>
      <c r="AJ3" s="28" t="s">
        <v>232</v>
      </c>
      <c r="AK3" s="28" t="s">
        <v>232</v>
      </c>
      <c r="AL3" s="28" t="s">
        <v>232</v>
      </c>
      <c r="AM3" s="29" t="s">
        <v>194</v>
      </c>
      <c r="AN3" s="29" t="s">
        <v>194</v>
      </c>
      <c r="AO3" s="28" t="s">
        <v>232</v>
      </c>
      <c r="AP3" s="28" t="s">
        <v>232</v>
      </c>
      <c r="AQ3" s="28" t="s">
        <v>232</v>
      </c>
      <c r="AR3" s="28" t="s">
        <v>232</v>
      </c>
      <c r="AS3" s="28" t="s">
        <v>232</v>
      </c>
      <c r="AT3" s="29" t="s">
        <v>194</v>
      </c>
      <c r="AU3" s="29" t="s">
        <v>194</v>
      </c>
      <c r="AV3" s="28" t="s">
        <v>232</v>
      </c>
      <c r="AW3" s="28" t="s">
        <v>232</v>
      </c>
      <c r="AX3" s="28" t="s">
        <v>232</v>
      </c>
      <c r="AY3" s="29" t="s">
        <v>194</v>
      </c>
      <c r="AZ3" s="28" t="s">
        <v>232</v>
      </c>
      <c r="BA3" s="28" t="s">
        <v>232</v>
      </c>
      <c r="BB3" s="28" t="s">
        <v>232</v>
      </c>
      <c r="BC3" s="28" t="s">
        <v>232</v>
      </c>
      <c r="BD3" s="28" t="s">
        <v>232</v>
      </c>
      <c r="BE3" s="30" t="s">
        <v>193</v>
      </c>
      <c r="BF3" s="30" t="s">
        <v>193</v>
      </c>
      <c r="BG3" s="30" t="s">
        <v>193</v>
      </c>
      <c r="BH3" s="29" t="s">
        <v>194</v>
      </c>
      <c r="BI3" s="29" t="s">
        <v>194</v>
      </c>
      <c r="BJ3" s="29" t="s">
        <v>194</v>
      </c>
      <c r="BK3" s="28" t="s">
        <v>232</v>
      </c>
      <c r="BL3" s="28" t="s">
        <v>232</v>
      </c>
      <c r="BM3" s="28" t="s">
        <v>232</v>
      </c>
      <c r="BN3" s="28" t="s">
        <v>232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21</v>
      </c>
      <c r="D4" s="48">
        <f t="shared" ref="D4:D13" si="7">DATE($B$1,$A3,D$14)</f>
        <v>39494</v>
      </c>
      <c r="E4" s="47">
        <f t="shared" si="3"/>
        <v>39495</v>
      </c>
      <c r="F4" s="48">
        <f t="shared" si="3"/>
        <v>39496</v>
      </c>
      <c r="G4" s="48">
        <f t="shared" si="3"/>
        <v>39497</v>
      </c>
      <c r="H4" s="48">
        <f t="shared" si="3"/>
        <v>39498</v>
      </c>
      <c r="I4" s="48">
        <f t="shared" si="3"/>
        <v>39499</v>
      </c>
      <c r="J4" s="48">
        <f t="shared" si="3"/>
        <v>39500</v>
      </c>
      <c r="K4" s="47">
        <f t="shared" si="3"/>
        <v>39501</v>
      </c>
      <c r="L4" s="47">
        <f t="shared" si="3"/>
        <v>39502</v>
      </c>
      <c r="M4" s="48">
        <f t="shared" si="3"/>
        <v>39503</v>
      </c>
      <c r="N4" s="48">
        <f t="shared" si="3"/>
        <v>39504</v>
      </c>
      <c r="O4" s="48">
        <f t="shared" si="3"/>
        <v>39505</v>
      </c>
      <c r="P4" s="48">
        <f t="shared" si="3"/>
        <v>39506</v>
      </c>
      <c r="Q4" s="48">
        <f>IF(DAY(DATE($B$1,$A3,Q$14))=1,"",DATE($B$1,$A3,Q$14))</f>
        <v>39507</v>
      </c>
      <c r="R4" s="48"/>
      <c r="S4" s="48"/>
      <c r="T4" s="47">
        <f t="shared" si="4"/>
        <v>39508</v>
      </c>
      <c r="U4" s="47">
        <f t="shared" si="1"/>
        <v>39509</v>
      </c>
      <c r="V4" s="48">
        <f t="shared" si="1"/>
        <v>39510</v>
      </c>
      <c r="W4" s="48">
        <f t="shared" si="1"/>
        <v>39511</v>
      </c>
      <c r="X4" s="48">
        <f t="shared" si="1"/>
        <v>39512</v>
      </c>
      <c r="Y4" s="48">
        <f t="shared" si="1"/>
        <v>39513</v>
      </c>
      <c r="Z4" s="48">
        <f t="shared" si="1"/>
        <v>39514</v>
      </c>
      <c r="AA4" s="47">
        <f t="shared" si="1"/>
        <v>39515</v>
      </c>
      <c r="AB4" s="47">
        <f t="shared" si="1"/>
        <v>39516</v>
      </c>
      <c r="AC4" s="48">
        <f t="shared" si="1"/>
        <v>39517</v>
      </c>
      <c r="AD4" s="48">
        <f t="shared" si="1"/>
        <v>39518</v>
      </c>
      <c r="AE4" s="48">
        <f t="shared" si="1"/>
        <v>39519</v>
      </c>
      <c r="AF4" s="48">
        <f t="shared" si="1"/>
        <v>39520</v>
      </c>
      <c r="AG4" s="48">
        <f t="shared" si="1"/>
        <v>39521</v>
      </c>
      <c r="AH4" s="47">
        <f t="shared" si="1"/>
        <v>39522</v>
      </c>
      <c r="AJ4" s="28" t="s">
        <v>232</v>
      </c>
      <c r="AK4" s="29" t="s">
        <v>194</v>
      </c>
      <c r="AL4" s="28" t="s">
        <v>232</v>
      </c>
      <c r="AM4" s="28" t="s">
        <v>232</v>
      </c>
      <c r="AN4" s="28" t="s">
        <v>232</v>
      </c>
      <c r="AO4" s="28" t="s">
        <v>232</v>
      </c>
      <c r="AP4" s="28" t="s">
        <v>232</v>
      </c>
      <c r="AQ4" s="29" t="s">
        <v>194</v>
      </c>
      <c r="AR4" s="29" t="s">
        <v>194</v>
      </c>
      <c r="AS4" s="28" t="s">
        <v>232</v>
      </c>
      <c r="AT4" s="28" t="s">
        <v>232</v>
      </c>
      <c r="AU4" s="28" t="s">
        <v>232</v>
      </c>
      <c r="AV4" s="28" t="s">
        <v>232</v>
      </c>
      <c r="AW4" s="28" t="s">
        <v>232</v>
      </c>
      <c r="AX4" s="28"/>
      <c r="AY4" s="28"/>
      <c r="AZ4" s="29" t="s">
        <v>194</v>
      </c>
      <c r="BA4" s="29" t="s">
        <v>194</v>
      </c>
      <c r="BB4" s="28" t="s">
        <v>232</v>
      </c>
      <c r="BC4" s="28" t="s">
        <v>232</v>
      </c>
      <c r="BD4" s="28" t="s">
        <v>232</v>
      </c>
      <c r="BE4" s="28" t="s">
        <v>232</v>
      </c>
      <c r="BF4" s="28" t="s">
        <v>232</v>
      </c>
      <c r="BG4" s="29" t="s">
        <v>194</v>
      </c>
      <c r="BH4" s="29" t="s">
        <v>194</v>
      </c>
      <c r="BI4" s="28" t="s">
        <v>232</v>
      </c>
      <c r="BJ4" s="28" t="s">
        <v>232</v>
      </c>
      <c r="BK4" s="28" t="s">
        <v>232</v>
      </c>
      <c r="BL4" s="28" t="s">
        <v>232</v>
      </c>
      <c r="BM4" s="28" t="s">
        <v>232</v>
      </c>
      <c r="BN4" s="29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21</v>
      </c>
      <c r="D5" s="47">
        <f t="shared" si="7"/>
        <v>39523</v>
      </c>
      <c r="E5" s="48">
        <f t="shared" si="3"/>
        <v>39524</v>
      </c>
      <c r="F5" s="48">
        <f t="shared" si="3"/>
        <v>39525</v>
      </c>
      <c r="G5" s="48">
        <f t="shared" si="3"/>
        <v>39526</v>
      </c>
      <c r="H5" s="48">
        <f t="shared" si="3"/>
        <v>39527</v>
      </c>
      <c r="I5" s="48">
        <f t="shared" si="3"/>
        <v>39528</v>
      </c>
      <c r="J5" s="47">
        <f t="shared" si="3"/>
        <v>39529</v>
      </c>
      <c r="K5" s="47">
        <f t="shared" si="3"/>
        <v>39530</v>
      </c>
      <c r="L5" s="48">
        <f t="shared" si="3"/>
        <v>39531</v>
      </c>
      <c r="M5" s="48">
        <f t="shared" si="3"/>
        <v>39532</v>
      </c>
      <c r="N5" s="48">
        <f t="shared" si="3"/>
        <v>39533</v>
      </c>
      <c r="O5" s="48">
        <f t="shared" si="3"/>
        <v>39534</v>
      </c>
      <c r="P5" s="48">
        <f t="shared" si="3"/>
        <v>39535</v>
      </c>
      <c r="Q5" s="47">
        <f t="shared" si="3"/>
        <v>39536</v>
      </c>
      <c r="R5" s="47">
        <f t="shared" si="3"/>
        <v>39537</v>
      </c>
      <c r="S5" s="48">
        <f t="shared" si="3"/>
        <v>39538</v>
      </c>
      <c r="T5" s="48">
        <f t="shared" si="4"/>
        <v>39539</v>
      </c>
      <c r="U5" s="48">
        <f t="shared" si="1"/>
        <v>39540</v>
      </c>
      <c r="V5" s="48">
        <f t="shared" si="1"/>
        <v>39541</v>
      </c>
      <c r="W5" s="49">
        <f t="shared" si="1"/>
        <v>39542</v>
      </c>
      <c r="X5" s="47">
        <f t="shared" si="1"/>
        <v>39543</v>
      </c>
      <c r="Y5" s="47">
        <f t="shared" si="1"/>
        <v>39544</v>
      </c>
      <c r="Z5" s="48">
        <f t="shared" si="1"/>
        <v>39545</v>
      </c>
      <c r="AA5" s="48">
        <f t="shared" si="1"/>
        <v>39546</v>
      </c>
      <c r="AB5" s="48">
        <f t="shared" si="1"/>
        <v>39547</v>
      </c>
      <c r="AC5" s="48">
        <f t="shared" si="1"/>
        <v>39548</v>
      </c>
      <c r="AD5" s="48">
        <f t="shared" si="1"/>
        <v>39549</v>
      </c>
      <c r="AE5" s="47">
        <f t="shared" si="1"/>
        <v>39550</v>
      </c>
      <c r="AF5" s="47">
        <f t="shared" si="1"/>
        <v>39551</v>
      </c>
      <c r="AG5" s="48">
        <f t="shared" si="1"/>
        <v>39552</v>
      </c>
      <c r="AH5" s="48">
        <f t="shared" si="1"/>
        <v>39553</v>
      </c>
      <c r="AJ5" s="29" t="s">
        <v>194</v>
      </c>
      <c r="AK5" s="28" t="s">
        <v>232</v>
      </c>
      <c r="AL5" s="28" t="s">
        <v>232</v>
      </c>
      <c r="AM5" s="28" t="s">
        <v>232</v>
      </c>
      <c r="AN5" s="28" t="s">
        <v>232</v>
      </c>
      <c r="AO5" s="28" t="s">
        <v>232</v>
      </c>
      <c r="AP5" s="29" t="s">
        <v>194</v>
      </c>
      <c r="AQ5" s="29" t="s">
        <v>194</v>
      </c>
      <c r="AR5" s="28" t="s">
        <v>232</v>
      </c>
      <c r="AS5" s="28" t="s">
        <v>232</v>
      </c>
      <c r="AT5" s="28" t="s">
        <v>232</v>
      </c>
      <c r="AU5" s="28" t="s">
        <v>232</v>
      </c>
      <c r="AV5" s="28" t="s">
        <v>232</v>
      </c>
      <c r="AW5" s="29" t="s">
        <v>194</v>
      </c>
      <c r="AX5" s="29" t="s">
        <v>194</v>
      </c>
      <c r="AY5" s="28" t="s">
        <v>232</v>
      </c>
      <c r="AZ5" s="28" t="s">
        <v>232</v>
      </c>
      <c r="BA5" s="28" t="s">
        <v>232</v>
      </c>
      <c r="BB5" s="28" t="s">
        <v>232</v>
      </c>
      <c r="BC5" s="30" t="s">
        <v>193</v>
      </c>
      <c r="BD5" s="29" t="s">
        <v>194</v>
      </c>
      <c r="BE5" s="29" t="s">
        <v>194</v>
      </c>
      <c r="BF5" s="28" t="s">
        <v>232</v>
      </c>
      <c r="BG5" s="28" t="s">
        <v>232</v>
      </c>
      <c r="BH5" s="28" t="s">
        <v>232</v>
      </c>
      <c r="BI5" s="28" t="s">
        <v>232</v>
      </c>
      <c r="BJ5" s="28" t="s">
        <v>232</v>
      </c>
      <c r="BK5" s="29" t="s">
        <v>194</v>
      </c>
      <c r="BL5" s="29" t="s">
        <v>194</v>
      </c>
      <c r="BM5" s="28" t="s">
        <v>232</v>
      </c>
      <c r="BN5" s="28" t="s">
        <v>232</v>
      </c>
      <c r="BO5" s="26">
        <f t="shared" si="5"/>
        <v>9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39554</v>
      </c>
      <c r="E6" s="48">
        <f t="shared" si="3"/>
        <v>39555</v>
      </c>
      <c r="F6" s="48">
        <f t="shared" si="3"/>
        <v>39556</v>
      </c>
      <c r="G6" s="47">
        <f t="shared" si="3"/>
        <v>39557</v>
      </c>
      <c r="H6" s="47">
        <f t="shared" si="3"/>
        <v>39558</v>
      </c>
      <c r="I6" s="48">
        <f t="shared" si="3"/>
        <v>39559</v>
      </c>
      <c r="J6" s="48">
        <f t="shared" si="3"/>
        <v>39560</v>
      </c>
      <c r="K6" s="48">
        <f t="shared" si="3"/>
        <v>39561</v>
      </c>
      <c r="L6" s="48">
        <f t="shared" si="3"/>
        <v>39562</v>
      </c>
      <c r="M6" s="48">
        <f t="shared" si="3"/>
        <v>39563</v>
      </c>
      <c r="N6" s="47">
        <f t="shared" si="3"/>
        <v>39564</v>
      </c>
      <c r="O6" s="47">
        <f t="shared" si="3"/>
        <v>39565</v>
      </c>
      <c r="P6" s="48">
        <f t="shared" si="3"/>
        <v>39566</v>
      </c>
      <c r="Q6" s="48">
        <f t="shared" si="3"/>
        <v>39567</v>
      </c>
      <c r="R6" s="48">
        <f t="shared" si="3"/>
        <v>39568</v>
      </c>
      <c r="S6" s="48"/>
      <c r="T6" s="49">
        <f t="shared" si="4"/>
        <v>39569</v>
      </c>
      <c r="U6" s="47">
        <f t="shared" si="1"/>
        <v>39570</v>
      </c>
      <c r="V6" s="47">
        <f t="shared" si="1"/>
        <v>39571</v>
      </c>
      <c r="W6" s="47">
        <f t="shared" si="1"/>
        <v>39572</v>
      </c>
      <c r="X6" s="48">
        <f t="shared" si="1"/>
        <v>39573</v>
      </c>
      <c r="Y6" s="48">
        <f t="shared" si="1"/>
        <v>39574</v>
      </c>
      <c r="Z6" s="48">
        <f t="shared" si="1"/>
        <v>39575</v>
      </c>
      <c r="AA6" s="48">
        <f t="shared" si="1"/>
        <v>39576</v>
      </c>
      <c r="AB6" s="48">
        <f t="shared" si="1"/>
        <v>39577</v>
      </c>
      <c r="AC6" s="47">
        <f t="shared" si="1"/>
        <v>39578</v>
      </c>
      <c r="AD6" s="47">
        <f t="shared" si="1"/>
        <v>39579</v>
      </c>
      <c r="AE6" s="48">
        <f t="shared" si="1"/>
        <v>39580</v>
      </c>
      <c r="AF6" s="48">
        <f t="shared" si="1"/>
        <v>39581</v>
      </c>
      <c r="AG6" s="48">
        <f t="shared" si="1"/>
        <v>39582</v>
      </c>
      <c r="AH6" s="48">
        <f t="shared" si="1"/>
        <v>39583</v>
      </c>
      <c r="AJ6" s="28" t="s">
        <v>232</v>
      </c>
      <c r="AK6" s="28" t="s">
        <v>232</v>
      </c>
      <c r="AL6" s="28" t="s">
        <v>232</v>
      </c>
      <c r="AM6" s="29" t="s">
        <v>194</v>
      </c>
      <c r="AN6" s="29" t="s">
        <v>194</v>
      </c>
      <c r="AO6" s="28" t="s">
        <v>232</v>
      </c>
      <c r="AP6" s="28" t="s">
        <v>232</v>
      </c>
      <c r="AQ6" s="28" t="s">
        <v>232</v>
      </c>
      <c r="AR6" s="28" t="s">
        <v>232</v>
      </c>
      <c r="AS6" s="28" t="s">
        <v>232</v>
      </c>
      <c r="AT6" s="29" t="s">
        <v>194</v>
      </c>
      <c r="AU6" s="29" t="s">
        <v>194</v>
      </c>
      <c r="AV6" s="28" t="s">
        <v>232</v>
      </c>
      <c r="AW6" s="28" t="s">
        <v>232</v>
      </c>
      <c r="AX6" s="28" t="s">
        <v>232</v>
      </c>
      <c r="AY6" s="28"/>
      <c r="AZ6" s="30" t="s">
        <v>193</v>
      </c>
      <c r="BA6" s="29" t="s">
        <v>194</v>
      </c>
      <c r="BB6" s="29" t="s">
        <v>194</v>
      </c>
      <c r="BC6" s="29" t="s">
        <v>194</v>
      </c>
      <c r="BD6" s="28" t="s">
        <v>232</v>
      </c>
      <c r="BE6" s="28" t="s">
        <v>232</v>
      </c>
      <c r="BF6" s="28" t="s">
        <v>232</v>
      </c>
      <c r="BG6" s="28" t="s">
        <v>232</v>
      </c>
      <c r="BH6" s="28" t="s">
        <v>232</v>
      </c>
      <c r="BI6" s="29" t="s">
        <v>194</v>
      </c>
      <c r="BJ6" s="29" t="s">
        <v>194</v>
      </c>
      <c r="BK6" s="28" t="s">
        <v>232</v>
      </c>
      <c r="BL6" s="28" t="s">
        <v>232</v>
      </c>
      <c r="BM6" s="28" t="s">
        <v>232</v>
      </c>
      <c r="BN6" s="2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20</v>
      </c>
      <c r="D7" s="48">
        <f t="shared" si="7"/>
        <v>39584</v>
      </c>
      <c r="E7" s="47">
        <f t="shared" si="3"/>
        <v>39585</v>
      </c>
      <c r="F7" s="47">
        <f t="shared" si="3"/>
        <v>39586</v>
      </c>
      <c r="G7" s="48">
        <f t="shared" si="3"/>
        <v>39587</v>
      </c>
      <c r="H7" s="48">
        <f t="shared" si="3"/>
        <v>39588</v>
      </c>
      <c r="I7" s="48">
        <f t="shared" si="3"/>
        <v>39589</v>
      </c>
      <c r="J7" s="48">
        <f t="shared" si="3"/>
        <v>39590</v>
      </c>
      <c r="K7" s="48">
        <f t="shared" si="3"/>
        <v>39591</v>
      </c>
      <c r="L7" s="47">
        <f t="shared" si="3"/>
        <v>39592</v>
      </c>
      <c r="M7" s="47">
        <f t="shared" si="3"/>
        <v>39593</v>
      </c>
      <c r="N7" s="48">
        <f t="shared" si="3"/>
        <v>39594</v>
      </c>
      <c r="O7" s="48">
        <f t="shared" si="3"/>
        <v>39595</v>
      </c>
      <c r="P7" s="48">
        <f t="shared" si="3"/>
        <v>39596</v>
      </c>
      <c r="Q7" s="48">
        <f t="shared" si="3"/>
        <v>39597</v>
      </c>
      <c r="R7" s="48">
        <f t="shared" si="3"/>
        <v>39598</v>
      </c>
      <c r="S7" s="47">
        <f t="shared" si="3"/>
        <v>39599</v>
      </c>
      <c r="T7" s="47">
        <f t="shared" si="4"/>
        <v>39600</v>
      </c>
      <c r="U7" s="48">
        <f t="shared" si="1"/>
        <v>39601</v>
      </c>
      <c r="V7" s="48">
        <f t="shared" si="1"/>
        <v>39602</v>
      </c>
      <c r="W7" s="48">
        <f t="shared" si="1"/>
        <v>39603</v>
      </c>
      <c r="X7" s="48">
        <f t="shared" si="1"/>
        <v>39604</v>
      </c>
      <c r="Y7" s="48">
        <f t="shared" si="1"/>
        <v>39605</v>
      </c>
      <c r="Z7" s="47">
        <f t="shared" si="1"/>
        <v>39606</v>
      </c>
      <c r="AA7" s="49">
        <f t="shared" si="1"/>
        <v>39607</v>
      </c>
      <c r="AB7" s="47">
        <f t="shared" si="1"/>
        <v>39608</v>
      </c>
      <c r="AC7" s="48">
        <f t="shared" si="1"/>
        <v>39609</v>
      </c>
      <c r="AD7" s="48">
        <f t="shared" si="1"/>
        <v>39610</v>
      </c>
      <c r="AE7" s="48">
        <f t="shared" si="1"/>
        <v>39611</v>
      </c>
      <c r="AF7" s="48">
        <f t="shared" si="1"/>
        <v>39612</v>
      </c>
      <c r="AG7" s="47">
        <f t="shared" si="1"/>
        <v>39613</v>
      </c>
      <c r="AH7" s="47">
        <f t="shared" si="1"/>
        <v>39614</v>
      </c>
      <c r="AJ7" s="28" t="s">
        <v>232</v>
      </c>
      <c r="AK7" s="29" t="s">
        <v>194</v>
      </c>
      <c r="AL7" s="29" t="s">
        <v>194</v>
      </c>
      <c r="AM7" s="28" t="s">
        <v>232</v>
      </c>
      <c r="AN7" s="28" t="s">
        <v>232</v>
      </c>
      <c r="AO7" s="28" t="s">
        <v>232</v>
      </c>
      <c r="AP7" s="28" t="s">
        <v>232</v>
      </c>
      <c r="AQ7" s="28" t="s">
        <v>232</v>
      </c>
      <c r="AR7" s="29" t="s">
        <v>194</v>
      </c>
      <c r="AS7" s="29" t="s">
        <v>194</v>
      </c>
      <c r="AT7" s="28" t="s">
        <v>232</v>
      </c>
      <c r="AU7" s="28" t="s">
        <v>232</v>
      </c>
      <c r="AV7" s="28" t="s">
        <v>232</v>
      </c>
      <c r="AW7" s="28" t="s">
        <v>232</v>
      </c>
      <c r="AX7" s="28" t="s">
        <v>232</v>
      </c>
      <c r="AY7" s="29" t="s">
        <v>194</v>
      </c>
      <c r="AZ7" s="29" t="s">
        <v>194</v>
      </c>
      <c r="BA7" s="28" t="s">
        <v>232</v>
      </c>
      <c r="BB7" s="28" t="s">
        <v>232</v>
      </c>
      <c r="BC7" s="28" t="s">
        <v>232</v>
      </c>
      <c r="BD7" s="28" t="s">
        <v>232</v>
      </c>
      <c r="BE7" s="28" t="s">
        <v>232</v>
      </c>
      <c r="BF7" s="29" t="s">
        <v>194</v>
      </c>
      <c r="BG7" s="30" t="s">
        <v>193</v>
      </c>
      <c r="BH7" s="29" t="s">
        <v>194</v>
      </c>
      <c r="BI7" s="28" t="s">
        <v>232</v>
      </c>
      <c r="BJ7" s="28" t="s">
        <v>232</v>
      </c>
      <c r="BK7" s="28" t="s">
        <v>232</v>
      </c>
      <c r="BL7" s="28" t="s">
        <v>232</v>
      </c>
      <c r="BM7" s="29" t="s">
        <v>194</v>
      </c>
      <c r="BN7" s="29" t="s">
        <v>194</v>
      </c>
      <c r="BO7" s="26">
        <f t="shared" si="5"/>
        <v>10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25</v>
      </c>
      <c r="D8" s="48">
        <f t="shared" si="7"/>
        <v>39615</v>
      </c>
      <c r="E8" s="48">
        <f t="shared" si="3"/>
        <v>39616</v>
      </c>
      <c r="F8" s="48">
        <f t="shared" si="3"/>
        <v>39617</v>
      </c>
      <c r="G8" s="48">
        <f t="shared" si="3"/>
        <v>39618</v>
      </c>
      <c r="H8" s="48">
        <f t="shared" si="3"/>
        <v>39619</v>
      </c>
      <c r="I8" s="47">
        <f t="shared" si="3"/>
        <v>39620</v>
      </c>
      <c r="J8" s="47">
        <f t="shared" si="3"/>
        <v>39621</v>
      </c>
      <c r="K8" s="48">
        <f t="shared" si="3"/>
        <v>39622</v>
      </c>
      <c r="L8" s="48">
        <f t="shared" si="3"/>
        <v>39623</v>
      </c>
      <c r="M8" s="48">
        <f t="shared" si="3"/>
        <v>39624</v>
      </c>
      <c r="N8" s="48">
        <f t="shared" si="3"/>
        <v>39625</v>
      </c>
      <c r="O8" s="48">
        <f t="shared" si="3"/>
        <v>39626</v>
      </c>
      <c r="P8" s="81">
        <f t="shared" si="3"/>
        <v>39627</v>
      </c>
      <c r="Q8" s="47">
        <f t="shared" si="3"/>
        <v>39628</v>
      </c>
      <c r="R8" s="48">
        <f t="shared" si="3"/>
        <v>39629</v>
      </c>
      <c r="S8" s="48"/>
      <c r="T8" s="48">
        <f t="shared" si="4"/>
        <v>39630</v>
      </c>
      <c r="U8" s="48">
        <f t="shared" si="1"/>
        <v>39631</v>
      </c>
      <c r="V8" s="48">
        <f t="shared" si="1"/>
        <v>39632</v>
      </c>
      <c r="W8" s="48">
        <f t="shared" si="1"/>
        <v>39633</v>
      </c>
      <c r="X8" s="81">
        <f t="shared" si="1"/>
        <v>39634</v>
      </c>
      <c r="Y8" s="47">
        <f t="shared" si="1"/>
        <v>39635</v>
      </c>
      <c r="Z8" s="48">
        <f t="shared" si="1"/>
        <v>39636</v>
      </c>
      <c r="AA8" s="48">
        <f t="shared" si="1"/>
        <v>39637</v>
      </c>
      <c r="AB8" s="48">
        <f t="shared" si="1"/>
        <v>39638</v>
      </c>
      <c r="AC8" s="48">
        <f t="shared" si="1"/>
        <v>39639</v>
      </c>
      <c r="AD8" s="48">
        <f t="shared" si="1"/>
        <v>39640</v>
      </c>
      <c r="AE8" s="81">
        <f t="shared" si="1"/>
        <v>39641</v>
      </c>
      <c r="AF8" s="47">
        <f t="shared" si="1"/>
        <v>39642</v>
      </c>
      <c r="AG8" s="48">
        <f t="shared" si="1"/>
        <v>39643</v>
      </c>
      <c r="AH8" s="48">
        <f t="shared" si="1"/>
        <v>39644</v>
      </c>
      <c r="AJ8" s="28" t="s">
        <v>232</v>
      </c>
      <c r="AK8" s="28" t="s">
        <v>232</v>
      </c>
      <c r="AL8" s="28" t="s">
        <v>232</v>
      </c>
      <c r="AM8" s="28" t="s">
        <v>232</v>
      </c>
      <c r="AN8" s="28" t="s">
        <v>232</v>
      </c>
      <c r="AO8" s="29" t="s">
        <v>194</v>
      </c>
      <c r="AP8" s="29" t="s">
        <v>194</v>
      </c>
      <c r="AQ8" s="28" t="s">
        <v>232</v>
      </c>
      <c r="AR8" s="28" t="s">
        <v>232</v>
      </c>
      <c r="AS8" s="28" t="s">
        <v>232</v>
      </c>
      <c r="AT8" s="28" t="s">
        <v>232</v>
      </c>
      <c r="AU8" s="28" t="s">
        <v>232</v>
      </c>
      <c r="AV8" s="28" t="s">
        <v>232</v>
      </c>
      <c r="AW8" s="29" t="s">
        <v>194</v>
      </c>
      <c r="AX8" s="28" t="s">
        <v>232</v>
      </c>
      <c r="AY8" s="28"/>
      <c r="AZ8" s="28" t="s">
        <v>232</v>
      </c>
      <c r="BA8" s="28" t="s">
        <v>232</v>
      </c>
      <c r="BB8" s="28" t="s">
        <v>232</v>
      </c>
      <c r="BC8" s="28" t="s">
        <v>232</v>
      </c>
      <c r="BD8" s="28" t="s">
        <v>232</v>
      </c>
      <c r="BE8" s="29" t="s">
        <v>194</v>
      </c>
      <c r="BF8" s="28" t="s">
        <v>232</v>
      </c>
      <c r="BG8" s="28" t="s">
        <v>232</v>
      </c>
      <c r="BH8" s="28" t="s">
        <v>232</v>
      </c>
      <c r="BI8" s="28" t="s">
        <v>232</v>
      </c>
      <c r="BJ8" s="28" t="s">
        <v>232</v>
      </c>
      <c r="BK8" s="28" t="s">
        <v>232</v>
      </c>
      <c r="BL8" s="29" t="s">
        <v>194</v>
      </c>
      <c r="BM8" s="28" t="s">
        <v>232</v>
      </c>
      <c r="BN8" s="28" t="s">
        <v>232</v>
      </c>
      <c r="BO8" s="26">
        <f t="shared" si="5"/>
        <v>5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39645</v>
      </c>
      <c r="E9" s="48">
        <f t="shared" si="3"/>
        <v>39646</v>
      </c>
      <c r="F9" s="48">
        <f t="shared" si="3"/>
        <v>39647</v>
      </c>
      <c r="G9" s="81">
        <f t="shared" si="3"/>
        <v>39648</v>
      </c>
      <c r="H9" s="47">
        <f t="shared" si="3"/>
        <v>39649</v>
      </c>
      <c r="I9" s="48">
        <f t="shared" si="3"/>
        <v>39650</v>
      </c>
      <c r="J9" s="48">
        <f t="shared" si="3"/>
        <v>39651</v>
      </c>
      <c r="K9" s="48">
        <f t="shared" si="3"/>
        <v>39652</v>
      </c>
      <c r="L9" s="48">
        <f t="shared" si="3"/>
        <v>39653</v>
      </c>
      <c r="M9" s="48">
        <f t="shared" si="3"/>
        <v>39654</v>
      </c>
      <c r="N9" s="81">
        <f t="shared" si="3"/>
        <v>39655</v>
      </c>
      <c r="O9" s="47">
        <f t="shared" si="3"/>
        <v>39656</v>
      </c>
      <c r="P9" s="48">
        <f t="shared" si="3"/>
        <v>39657</v>
      </c>
      <c r="Q9" s="48">
        <f t="shared" si="3"/>
        <v>39658</v>
      </c>
      <c r="R9" s="48">
        <f t="shared" si="3"/>
        <v>39659</v>
      </c>
      <c r="S9" s="48">
        <f t="shared" si="3"/>
        <v>39660</v>
      </c>
      <c r="T9" s="48">
        <f t="shared" si="4"/>
        <v>39661</v>
      </c>
      <c r="U9" s="47">
        <f t="shared" si="1"/>
        <v>39662</v>
      </c>
      <c r="V9" s="47">
        <f t="shared" si="1"/>
        <v>39663</v>
      </c>
      <c r="W9" s="48">
        <f t="shared" si="1"/>
        <v>39664</v>
      </c>
      <c r="X9" s="48">
        <f t="shared" si="1"/>
        <v>39665</v>
      </c>
      <c r="Y9" s="48">
        <f t="shared" si="1"/>
        <v>39666</v>
      </c>
      <c r="Z9" s="48">
        <f t="shared" si="1"/>
        <v>39667</v>
      </c>
      <c r="AA9" s="48">
        <f t="shared" si="1"/>
        <v>39668</v>
      </c>
      <c r="AB9" s="47">
        <f t="shared" si="1"/>
        <v>39669</v>
      </c>
      <c r="AC9" s="47">
        <f t="shared" si="1"/>
        <v>39670</v>
      </c>
      <c r="AD9" s="47">
        <f t="shared" si="1"/>
        <v>39671</v>
      </c>
      <c r="AE9" s="47">
        <f t="shared" si="1"/>
        <v>39672</v>
      </c>
      <c r="AF9" s="47">
        <f t="shared" si="1"/>
        <v>39673</v>
      </c>
      <c r="AG9" s="47">
        <f t="shared" si="1"/>
        <v>39674</v>
      </c>
      <c r="AH9" s="47">
        <f t="shared" si="1"/>
        <v>39675</v>
      </c>
      <c r="AJ9" s="28" t="s">
        <v>232</v>
      </c>
      <c r="AK9" s="28" t="s">
        <v>232</v>
      </c>
      <c r="AL9" s="28" t="s">
        <v>232</v>
      </c>
      <c r="AM9" s="28" t="s">
        <v>232</v>
      </c>
      <c r="AN9" s="29" t="s">
        <v>194</v>
      </c>
      <c r="AO9" s="28" t="s">
        <v>232</v>
      </c>
      <c r="AP9" s="28" t="s">
        <v>232</v>
      </c>
      <c r="AQ9" s="28" t="s">
        <v>232</v>
      </c>
      <c r="AR9" s="28" t="s">
        <v>232</v>
      </c>
      <c r="AS9" s="28" t="s">
        <v>232</v>
      </c>
      <c r="AT9" s="28" t="s">
        <v>232</v>
      </c>
      <c r="AU9" s="29" t="s">
        <v>194</v>
      </c>
      <c r="AV9" s="28" t="s">
        <v>232</v>
      </c>
      <c r="AW9" s="28" t="s">
        <v>232</v>
      </c>
      <c r="AX9" s="28" t="s">
        <v>232</v>
      </c>
      <c r="AY9" s="28" t="s">
        <v>232</v>
      </c>
      <c r="AZ9" s="28" t="s">
        <v>232</v>
      </c>
      <c r="BA9" s="29" t="s">
        <v>194</v>
      </c>
      <c r="BB9" s="29" t="s">
        <v>194</v>
      </c>
      <c r="BC9" s="28" t="s">
        <v>232</v>
      </c>
      <c r="BD9" s="28" t="s">
        <v>232</v>
      </c>
      <c r="BE9" s="28" t="s">
        <v>232</v>
      </c>
      <c r="BF9" s="28" t="s">
        <v>232</v>
      </c>
      <c r="BG9" s="28" t="s">
        <v>232</v>
      </c>
      <c r="BH9" s="29" t="s">
        <v>194</v>
      </c>
      <c r="BI9" s="29" t="s">
        <v>194</v>
      </c>
      <c r="BJ9" s="29" t="s">
        <v>194</v>
      </c>
      <c r="BK9" s="29" t="s">
        <v>194</v>
      </c>
      <c r="BL9" s="29" t="s">
        <v>194</v>
      </c>
      <c r="BM9" s="29" t="s">
        <v>194</v>
      </c>
      <c r="BN9" s="29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20</v>
      </c>
      <c r="D10" s="47">
        <f t="shared" si="7"/>
        <v>39676</v>
      </c>
      <c r="E10" s="47">
        <f t="shared" si="3"/>
        <v>39677</v>
      </c>
      <c r="F10" s="48">
        <f t="shared" si="3"/>
        <v>39678</v>
      </c>
      <c r="G10" s="48">
        <f t="shared" si="3"/>
        <v>39679</v>
      </c>
      <c r="H10" s="48">
        <f t="shared" si="3"/>
        <v>39680</v>
      </c>
      <c r="I10" s="48">
        <f t="shared" si="3"/>
        <v>39681</v>
      </c>
      <c r="J10" s="48">
        <f t="shared" si="3"/>
        <v>39682</v>
      </c>
      <c r="K10" s="47">
        <f t="shared" si="3"/>
        <v>39683</v>
      </c>
      <c r="L10" s="47">
        <f t="shared" si="3"/>
        <v>39684</v>
      </c>
      <c r="M10" s="48">
        <f t="shared" si="3"/>
        <v>39685</v>
      </c>
      <c r="N10" s="48">
        <f t="shared" si="3"/>
        <v>39686</v>
      </c>
      <c r="O10" s="48">
        <f t="shared" si="3"/>
        <v>39687</v>
      </c>
      <c r="P10" s="48">
        <f t="shared" si="3"/>
        <v>39688</v>
      </c>
      <c r="Q10" s="48">
        <f t="shared" si="3"/>
        <v>39689</v>
      </c>
      <c r="R10" s="47">
        <f t="shared" si="3"/>
        <v>39690</v>
      </c>
      <c r="S10" s="47">
        <f t="shared" si="3"/>
        <v>39691</v>
      </c>
      <c r="T10" s="48">
        <f t="shared" si="4"/>
        <v>39692</v>
      </c>
      <c r="U10" s="48">
        <f t="shared" si="1"/>
        <v>39693</v>
      </c>
      <c r="V10" s="48">
        <f t="shared" si="1"/>
        <v>39694</v>
      </c>
      <c r="W10" s="48">
        <f t="shared" si="1"/>
        <v>39695</v>
      </c>
      <c r="X10" s="48">
        <f t="shared" si="1"/>
        <v>39696</v>
      </c>
      <c r="Y10" s="47">
        <f t="shared" si="1"/>
        <v>39697</v>
      </c>
      <c r="Z10" s="47">
        <f t="shared" si="1"/>
        <v>39698</v>
      </c>
      <c r="AA10" s="48">
        <f t="shared" si="1"/>
        <v>39699</v>
      </c>
      <c r="AB10" s="48">
        <f t="shared" si="1"/>
        <v>39700</v>
      </c>
      <c r="AC10" s="48">
        <f t="shared" si="1"/>
        <v>39701</v>
      </c>
      <c r="AD10" s="48">
        <f t="shared" si="1"/>
        <v>39702</v>
      </c>
      <c r="AE10" s="48">
        <f t="shared" si="1"/>
        <v>39703</v>
      </c>
      <c r="AF10" s="47">
        <f t="shared" si="1"/>
        <v>39704</v>
      </c>
      <c r="AG10" s="49">
        <f t="shared" si="1"/>
        <v>39705</v>
      </c>
      <c r="AH10" s="47">
        <f t="shared" si="1"/>
        <v>39706</v>
      </c>
      <c r="AJ10" s="29" t="s">
        <v>194</v>
      </c>
      <c r="AK10" s="29" t="s">
        <v>194</v>
      </c>
      <c r="AL10" s="28" t="s">
        <v>232</v>
      </c>
      <c r="AM10" s="28" t="s">
        <v>232</v>
      </c>
      <c r="AN10" s="28" t="s">
        <v>232</v>
      </c>
      <c r="AO10" s="28" t="s">
        <v>232</v>
      </c>
      <c r="AP10" s="28" t="s">
        <v>232</v>
      </c>
      <c r="AQ10" s="29" t="s">
        <v>194</v>
      </c>
      <c r="AR10" s="29" t="s">
        <v>194</v>
      </c>
      <c r="AS10" s="28" t="s">
        <v>232</v>
      </c>
      <c r="AT10" s="28" t="s">
        <v>232</v>
      </c>
      <c r="AU10" s="28" t="s">
        <v>232</v>
      </c>
      <c r="AV10" s="28" t="s">
        <v>232</v>
      </c>
      <c r="AW10" s="28" t="s">
        <v>232</v>
      </c>
      <c r="AX10" s="29" t="s">
        <v>194</v>
      </c>
      <c r="AY10" s="29" t="s">
        <v>194</v>
      </c>
      <c r="AZ10" s="28" t="s">
        <v>232</v>
      </c>
      <c r="BA10" s="28" t="s">
        <v>232</v>
      </c>
      <c r="BB10" s="28" t="s">
        <v>232</v>
      </c>
      <c r="BC10" s="28" t="s">
        <v>232</v>
      </c>
      <c r="BD10" s="28" t="s">
        <v>232</v>
      </c>
      <c r="BE10" s="29" t="s">
        <v>194</v>
      </c>
      <c r="BF10" s="29" t="s">
        <v>194</v>
      </c>
      <c r="BG10" s="28" t="s">
        <v>232</v>
      </c>
      <c r="BH10" s="28" t="s">
        <v>232</v>
      </c>
      <c r="BI10" s="28" t="s">
        <v>232</v>
      </c>
      <c r="BJ10" s="28" t="s">
        <v>232</v>
      </c>
      <c r="BK10" s="28" t="s">
        <v>232</v>
      </c>
      <c r="BL10" s="29" t="s">
        <v>194</v>
      </c>
      <c r="BM10" s="30" t="s">
        <v>193</v>
      </c>
      <c r="BN10" s="29" t="s">
        <v>194</v>
      </c>
      <c r="BO10" s="26">
        <f t="shared" si="5"/>
        <v>10</v>
      </c>
      <c r="BP10" s="26">
        <f t="shared" si="6"/>
        <v>1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39707</v>
      </c>
      <c r="E11" s="48">
        <f t="shared" si="3"/>
        <v>39708</v>
      </c>
      <c r="F11" s="48">
        <f t="shared" si="3"/>
        <v>39709</v>
      </c>
      <c r="G11" s="48">
        <f t="shared" si="3"/>
        <v>39710</v>
      </c>
      <c r="H11" s="47">
        <f t="shared" si="3"/>
        <v>39711</v>
      </c>
      <c r="I11" s="47">
        <f t="shared" si="3"/>
        <v>39712</v>
      </c>
      <c r="J11" s="48">
        <f t="shared" si="3"/>
        <v>39713</v>
      </c>
      <c r="K11" s="48">
        <f t="shared" si="3"/>
        <v>39714</v>
      </c>
      <c r="L11" s="48">
        <f t="shared" si="3"/>
        <v>39715</v>
      </c>
      <c r="M11" s="48">
        <f t="shared" si="3"/>
        <v>39716</v>
      </c>
      <c r="N11" s="48">
        <f t="shared" si="3"/>
        <v>39717</v>
      </c>
      <c r="O11" s="47">
        <f t="shared" si="3"/>
        <v>39718</v>
      </c>
      <c r="P11" s="47">
        <f t="shared" si="3"/>
        <v>39719</v>
      </c>
      <c r="Q11" s="48">
        <f t="shared" si="3"/>
        <v>39720</v>
      </c>
      <c r="R11" s="48">
        <f t="shared" si="3"/>
        <v>39721</v>
      </c>
      <c r="S11" s="48"/>
      <c r="T11" s="49">
        <f t="shared" si="4"/>
        <v>39722</v>
      </c>
      <c r="U11" s="49">
        <f t="shared" si="1"/>
        <v>39723</v>
      </c>
      <c r="V11" s="49">
        <f t="shared" si="1"/>
        <v>39724</v>
      </c>
      <c r="W11" s="47">
        <f t="shared" si="1"/>
        <v>39725</v>
      </c>
      <c r="X11" s="47">
        <f t="shared" si="1"/>
        <v>39726</v>
      </c>
      <c r="Y11" s="48">
        <f t="shared" si="1"/>
        <v>39727</v>
      </c>
      <c r="Z11" s="48">
        <f t="shared" si="1"/>
        <v>39728</v>
      </c>
      <c r="AA11" s="48">
        <f t="shared" si="1"/>
        <v>39729</v>
      </c>
      <c r="AB11" s="48">
        <f t="shared" si="1"/>
        <v>39730</v>
      </c>
      <c r="AC11" s="48">
        <f t="shared" si="1"/>
        <v>39731</v>
      </c>
      <c r="AD11" s="47">
        <f t="shared" si="1"/>
        <v>39732</v>
      </c>
      <c r="AE11" s="47">
        <f t="shared" si="1"/>
        <v>39733</v>
      </c>
      <c r="AF11" s="48">
        <f t="shared" si="1"/>
        <v>39734</v>
      </c>
      <c r="AG11" s="48">
        <f t="shared" si="1"/>
        <v>39735</v>
      </c>
      <c r="AH11" s="48">
        <f t="shared" si="1"/>
        <v>39736</v>
      </c>
      <c r="AJ11" s="28" t="s">
        <v>232</v>
      </c>
      <c r="AK11" s="28" t="s">
        <v>232</v>
      </c>
      <c r="AL11" s="28" t="s">
        <v>232</v>
      </c>
      <c r="AM11" s="28" t="s">
        <v>232</v>
      </c>
      <c r="AN11" s="29" t="s">
        <v>194</v>
      </c>
      <c r="AO11" s="29" t="s">
        <v>194</v>
      </c>
      <c r="AP11" s="28" t="s">
        <v>232</v>
      </c>
      <c r="AQ11" s="28" t="s">
        <v>232</v>
      </c>
      <c r="AR11" s="28" t="s">
        <v>232</v>
      </c>
      <c r="AS11" s="28" t="s">
        <v>232</v>
      </c>
      <c r="AT11" s="28" t="s">
        <v>232</v>
      </c>
      <c r="AU11" s="29" t="s">
        <v>194</v>
      </c>
      <c r="AV11" s="29" t="s">
        <v>194</v>
      </c>
      <c r="AW11" s="28" t="s">
        <v>232</v>
      </c>
      <c r="AX11" s="28" t="s">
        <v>232</v>
      </c>
      <c r="AY11" s="28"/>
      <c r="AZ11" s="30" t="s">
        <v>193</v>
      </c>
      <c r="BA11" s="30" t="s">
        <v>193</v>
      </c>
      <c r="BB11" s="30" t="s">
        <v>193</v>
      </c>
      <c r="BC11" s="29" t="s">
        <v>194</v>
      </c>
      <c r="BD11" s="29" t="s">
        <v>194</v>
      </c>
      <c r="BE11" s="28" t="s">
        <v>232</v>
      </c>
      <c r="BF11" s="28" t="s">
        <v>232</v>
      </c>
      <c r="BG11" s="28" t="s">
        <v>232</v>
      </c>
      <c r="BH11" s="28" t="s">
        <v>232</v>
      </c>
      <c r="BI11" s="28" t="s">
        <v>232</v>
      </c>
      <c r="BJ11" s="29" t="s">
        <v>194</v>
      </c>
      <c r="BK11" s="29" t="s">
        <v>194</v>
      </c>
      <c r="BL11" s="28" t="s">
        <v>232</v>
      </c>
      <c r="BM11" s="28" t="s">
        <v>232</v>
      </c>
      <c r="BN11" s="28" t="s">
        <v>232</v>
      </c>
      <c r="BO11" s="26">
        <f t="shared" si="5"/>
        <v>8</v>
      </c>
      <c r="BP11" s="26">
        <f t="shared" si="6"/>
        <v>3</v>
      </c>
    </row>
    <row r="12" spans="1:68">
      <c r="A12" s="39">
        <v>11</v>
      </c>
      <c r="B12" s="25" t="s">
        <v>206</v>
      </c>
      <c r="C12" s="25">
        <f t="shared" si="2"/>
        <v>22</v>
      </c>
      <c r="D12" s="48">
        <f t="shared" si="7"/>
        <v>39737</v>
      </c>
      <c r="E12" s="48">
        <f t="shared" si="3"/>
        <v>39738</v>
      </c>
      <c r="F12" s="47">
        <f t="shared" si="3"/>
        <v>39739</v>
      </c>
      <c r="G12" s="47">
        <f t="shared" si="3"/>
        <v>39740</v>
      </c>
      <c r="H12" s="48">
        <f t="shared" si="3"/>
        <v>39741</v>
      </c>
      <c r="I12" s="48">
        <f t="shared" si="3"/>
        <v>39742</v>
      </c>
      <c r="J12" s="48">
        <f t="shared" si="3"/>
        <v>39743</v>
      </c>
      <c r="K12" s="48">
        <f t="shared" si="3"/>
        <v>39744</v>
      </c>
      <c r="L12" s="48">
        <f t="shared" si="3"/>
        <v>39745</v>
      </c>
      <c r="M12" s="47">
        <f t="shared" si="3"/>
        <v>39746</v>
      </c>
      <c r="N12" s="47">
        <f t="shared" si="3"/>
        <v>39747</v>
      </c>
      <c r="O12" s="48">
        <f t="shared" si="3"/>
        <v>39748</v>
      </c>
      <c r="P12" s="48">
        <f t="shared" si="3"/>
        <v>39749</v>
      </c>
      <c r="Q12" s="48">
        <f t="shared" si="3"/>
        <v>39750</v>
      </c>
      <c r="R12" s="48">
        <f t="shared" si="3"/>
        <v>39751</v>
      </c>
      <c r="S12" s="48">
        <f t="shared" si="3"/>
        <v>39752</v>
      </c>
      <c r="T12" s="47">
        <f t="shared" si="4"/>
        <v>39753</v>
      </c>
      <c r="U12" s="47">
        <f t="shared" si="1"/>
        <v>39754</v>
      </c>
      <c r="V12" s="48">
        <f t="shared" si="1"/>
        <v>39755</v>
      </c>
      <c r="W12" s="48">
        <f t="shared" si="1"/>
        <v>39756</v>
      </c>
      <c r="X12" s="48">
        <f t="shared" si="1"/>
        <v>39757</v>
      </c>
      <c r="Y12" s="48">
        <f t="shared" si="1"/>
        <v>39758</v>
      </c>
      <c r="Z12" s="48">
        <f t="shared" si="1"/>
        <v>39759</v>
      </c>
      <c r="AA12" s="81">
        <f t="shared" si="1"/>
        <v>39760</v>
      </c>
      <c r="AB12" s="47">
        <f t="shared" si="1"/>
        <v>39761</v>
      </c>
      <c r="AC12" s="47">
        <f t="shared" si="1"/>
        <v>39762</v>
      </c>
      <c r="AD12" s="48">
        <f t="shared" si="1"/>
        <v>39763</v>
      </c>
      <c r="AE12" s="48">
        <f t="shared" si="1"/>
        <v>39764</v>
      </c>
      <c r="AF12" s="48">
        <f t="shared" si="1"/>
        <v>39765</v>
      </c>
      <c r="AG12" s="48">
        <f t="shared" si="1"/>
        <v>39766</v>
      </c>
      <c r="AH12" s="47">
        <f t="shared" si="1"/>
        <v>39767</v>
      </c>
      <c r="AJ12" s="28" t="s">
        <v>232</v>
      </c>
      <c r="AK12" s="28" t="s">
        <v>232</v>
      </c>
      <c r="AL12" s="29" t="s">
        <v>194</v>
      </c>
      <c r="AM12" s="29" t="s">
        <v>194</v>
      </c>
      <c r="AN12" s="28" t="s">
        <v>232</v>
      </c>
      <c r="AO12" s="28" t="s">
        <v>232</v>
      </c>
      <c r="AP12" s="28" t="s">
        <v>232</v>
      </c>
      <c r="AQ12" s="28" t="s">
        <v>232</v>
      </c>
      <c r="AR12" s="28" t="s">
        <v>232</v>
      </c>
      <c r="AS12" s="29" t="s">
        <v>194</v>
      </c>
      <c r="AT12" s="29" t="s">
        <v>194</v>
      </c>
      <c r="AU12" s="28" t="s">
        <v>232</v>
      </c>
      <c r="AV12" s="28" t="s">
        <v>232</v>
      </c>
      <c r="AW12" s="28" t="s">
        <v>232</v>
      </c>
      <c r="AX12" s="28" t="s">
        <v>232</v>
      </c>
      <c r="AY12" s="28" t="s">
        <v>232</v>
      </c>
      <c r="AZ12" s="29" t="s">
        <v>194</v>
      </c>
      <c r="BA12" s="29" t="s">
        <v>194</v>
      </c>
      <c r="BB12" s="28" t="s">
        <v>232</v>
      </c>
      <c r="BC12" s="28" t="s">
        <v>232</v>
      </c>
      <c r="BD12" s="28" t="s">
        <v>232</v>
      </c>
      <c r="BE12" s="28" t="s">
        <v>232</v>
      </c>
      <c r="BF12" s="28" t="s">
        <v>232</v>
      </c>
      <c r="BG12" s="28" t="s">
        <v>232</v>
      </c>
      <c r="BH12" s="29" t="s">
        <v>194</v>
      </c>
      <c r="BI12" s="29" t="s">
        <v>194</v>
      </c>
      <c r="BJ12" s="28" t="s">
        <v>232</v>
      </c>
      <c r="BK12" s="28" t="s">
        <v>232</v>
      </c>
      <c r="BL12" s="28" t="s">
        <v>232</v>
      </c>
      <c r="BM12" s="28" t="s">
        <v>232</v>
      </c>
      <c r="BN12" s="29" t="s">
        <v>194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21</v>
      </c>
      <c r="D13" s="47">
        <f t="shared" si="7"/>
        <v>39768</v>
      </c>
      <c r="E13" s="48">
        <f t="shared" si="3"/>
        <v>39769</v>
      </c>
      <c r="F13" s="48">
        <f t="shared" si="3"/>
        <v>39770</v>
      </c>
      <c r="G13" s="48">
        <f t="shared" si="3"/>
        <v>39771</v>
      </c>
      <c r="H13" s="48">
        <f t="shared" si="3"/>
        <v>39772</v>
      </c>
      <c r="I13" s="48">
        <f t="shared" si="3"/>
        <v>39773</v>
      </c>
      <c r="J13" s="47">
        <f t="shared" si="3"/>
        <v>39774</v>
      </c>
      <c r="K13" s="47">
        <f t="shared" si="3"/>
        <v>39775</v>
      </c>
      <c r="L13" s="48">
        <f t="shared" si="3"/>
        <v>39776</v>
      </c>
      <c r="M13" s="48">
        <f t="shared" si="3"/>
        <v>39777</v>
      </c>
      <c r="N13" s="48">
        <f t="shared" si="3"/>
        <v>39778</v>
      </c>
      <c r="O13" s="48">
        <f t="shared" si="3"/>
        <v>39779</v>
      </c>
      <c r="P13" s="48">
        <f t="shared" si="3"/>
        <v>39780</v>
      </c>
      <c r="Q13" s="47">
        <f t="shared" si="3"/>
        <v>39781</v>
      </c>
      <c r="R13" s="47">
        <f t="shared" si="3"/>
        <v>39782</v>
      </c>
      <c r="S13" s="48"/>
      <c r="T13" s="48">
        <f t="shared" si="4"/>
        <v>39783</v>
      </c>
      <c r="U13" s="48">
        <f t="shared" si="1"/>
        <v>39784</v>
      </c>
      <c r="V13" s="48">
        <f t="shared" si="1"/>
        <v>39785</v>
      </c>
      <c r="W13" s="48">
        <f t="shared" si="1"/>
        <v>39786</v>
      </c>
      <c r="X13" s="48">
        <f t="shared" si="1"/>
        <v>39787</v>
      </c>
      <c r="Y13" s="47">
        <f t="shared" si="1"/>
        <v>39788</v>
      </c>
      <c r="Z13" s="47">
        <f t="shared" si="1"/>
        <v>39789</v>
      </c>
      <c r="AA13" s="48">
        <f t="shared" si="1"/>
        <v>39790</v>
      </c>
      <c r="AB13" s="48">
        <f t="shared" si="1"/>
        <v>39791</v>
      </c>
      <c r="AC13" s="48">
        <f t="shared" si="1"/>
        <v>39792</v>
      </c>
      <c r="AD13" s="48">
        <f t="shared" si="1"/>
        <v>39793</v>
      </c>
      <c r="AE13" s="48">
        <f t="shared" si="1"/>
        <v>39794</v>
      </c>
      <c r="AF13" s="47">
        <f t="shared" si="1"/>
        <v>39795</v>
      </c>
      <c r="AG13" s="47">
        <f t="shared" si="1"/>
        <v>39796</v>
      </c>
      <c r="AH13" s="48">
        <f t="shared" si="1"/>
        <v>39797</v>
      </c>
      <c r="AI13" s="27"/>
      <c r="AJ13" s="29" t="s">
        <v>194</v>
      </c>
      <c r="AK13" s="28" t="s">
        <v>232</v>
      </c>
      <c r="AL13" s="28" t="s">
        <v>232</v>
      </c>
      <c r="AM13" s="28" t="s">
        <v>232</v>
      </c>
      <c r="AN13" s="28" t="s">
        <v>232</v>
      </c>
      <c r="AO13" s="28" t="s">
        <v>232</v>
      </c>
      <c r="AP13" s="29" t="s">
        <v>194</v>
      </c>
      <c r="AQ13" s="29" t="s">
        <v>194</v>
      </c>
      <c r="AR13" s="28" t="s">
        <v>232</v>
      </c>
      <c r="AS13" s="28" t="s">
        <v>232</v>
      </c>
      <c r="AT13" s="28" t="s">
        <v>232</v>
      </c>
      <c r="AU13" s="28" t="s">
        <v>232</v>
      </c>
      <c r="AV13" s="28" t="s">
        <v>232</v>
      </c>
      <c r="AW13" s="29" t="s">
        <v>194</v>
      </c>
      <c r="AX13" s="29" t="s">
        <v>194</v>
      </c>
      <c r="AY13" s="28"/>
      <c r="AZ13" s="28" t="s">
        <v>232</v>
      </c>
      <c r="BA13" s="28" t="s">
        <v>232</v>
      </c>
      <c r="BB13" s="28" t="s">
        <v>232</v>
      </c>
      <c r="BC13" s="28" t="s">
        <v>232</v>
      </c>
      <c r="BD13" s="28" t="s">
        <v>232</v>
      </c>
      <c r="BE13" s="29" t="s">
        <v>194</v>
      </c>
      <c r="BF13" s="29" t="s">
        <v>194</v>
      </c>
      <c r="BG13" s="28" t="s">
        <v>232</v>
      </c>
      <c r="BH13" s="28" t="s">
        <v>232</v>
      </c>
      <c r="BI13" s="28" t="s">
        <v>232</v>
      </c>
      <c r="BJ13" s="28" t="s">
        <v>232</v>
      </c>
      <c r="BK13" s="28" t="s">
        <v>232</v>
      </c>
      <c r="BL13" s="29" t="s">
        <v>194</v>
      </c>
      <c r="BM13" s="29" t="s">
        <v>194</v>
      </c>
      <c r="BN13" s="28" t="s">
        <v>232</v>
      </c>
      <c r="BO13" s="26">
        <f t="shared" si="5"/>
        <v>9</v>
      </c>
      <c r="BP13" s="26">
        <f t="shared" si="6"/>
        <v>0</v>
      </c>
    </row>
    <row r="14" spans="1:68" hidden="1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83" t="s">
        <v>241</v>
      </c>
      <c r="B17" s="84" t="s">
        <v>242</v>
      </c>
      <c r="C17" s="83" t="s">
        <v>243</v>
      </c>
      <c r="AH17" s="26"/>
    </row>
    <row r="18" spans="1:34" ht="12" customHeight="1">
      <c r="A18" s="85" t="s">
        <v>244</v>
      </c>
      <c r="B18" s="86" t="s">
        <v>245</v>
      </c>
      <c r="C18" s="87" t="s">
        <v>246</v>
      </c>
      <c r="AH18" s="26"/>
    </row>
    <row r="19" spans="1:34">
      <c r="A19" s="85" t="s">
        <v>247</v>
      </c>
      <c r="B19" s="86" t="s">
        <v>248</v>
      </c>
      <c r="C19" s="87" t="s">
        <v>246</v>
      </c>
      <c r="AH19" s="26"/>
    </row>
    <row r="20" spans="1:34">
      <c r="A20" s="85" t="s">
        <v>249</v>
      </c>
      <c r="B20" s="86" t="s">
        <v>250</v>
      </c>
      <c r="C20" s="87" t="s">
        <v>246</v>
      </c>
      <c r="AH20" s="26"/>
    </row>
    <row r="21" spans="1:34">
      <c r="A21" s="85" t="s">
        <v>251</v>
      </c>
      <c r="B21" s="86" t="s">
        <v>252</v>
      </c>
      <c r="C21" s="87" t="s">
        <v>246</v>
      </c>
      <c r="AH21" s="26"/>
    </row>
    <row r="22" spans="1:34">
      <c r="A22" s="85" t="s">
        <v>253</v>
      </c>
      <c r="B22" s="86" t="s">
        <v>254</v>
      </c>
      <c r="C22" s="87" t="s">
        <v>246</v>
      </c>
      <c r="AH22" s="26"/>
    </row>
    <row r="23" spans="1:34">
      <c r="A23" s="85" t="s">
        <v>255</v>
      </c>
      <c r="B23" s="86" t="s">
        <v>256</v>
      </c>
      <c r="C23" s="87" t="s">
        <v>246</v>
      </c>
      <c r="AH23" s="26"/>
    </row>
    <row r="24" spans="1:34">
      <c r="A24" s="85" t="s">
        <v>0</v>
      </c>
      <c r="B24" s="86" t="s">
        <v>1</v>
      </c>
      <c r="C24" s="87" t="s">
        <v>246</v>
      </c>
      <c r="AH24" s="26"/>
    </row>
    <row r="25" spans="1:34">
      <c r="A25" s="85" t="s">
        <v>2</v>
      </c>
      <c r="B25" s="86" t="s">
        <v>3</v>
      </c>
      <c r="C25" s="87" t="s">
        <v>246</v>
      </c>
      <c r="AH25" s="26"/>
    </row>
    <row r="26" spans="1:34">
      <c r="A26" s="85" t="s">
        <v>257</v>
      </c>
      <c r="B26" s="86" t="s">
        <v>258</v>
      </c>
      <c r="C26" s="87" t="s">
        <v>246</v>
      </c>
      <c r="AH26" s="26"/>
    </row>
    <row r="27" spans="1:34">
      <c r="A27" s="85" t="s">
        <v>259</v>
      </c>
      <c r="B27" s="86" t="s">
        <v>260</v>
      </c>
      <c r="C27" s="87" t="s">
        <v>246</v>
      </c>
      <c r="AH27" s="26"/>
    </row>
    <row r="28" spans="1:34">
      <c r="A28" s="83" t="s">
        <v>261</v>
      </c>
      <c r="B28" s="88" t="s">
        <v>262</v>
      </c>
      <c r="C28" s="104" t="s">
        <v>383</v>
      </c>
      <c r="AH28" s="26"/>
    </row>
    <row r="29" spans="1:34">
      <c r="A29" s="83" t="s">
        <v>263</v>
      </c>
      <c r="B29" s="88" t="s">
        <v>264</v>
      </c>
      <c r="C29" s="104" t="s">
        <v>383</v>
      </c>
      <c r="AH29" s="26"/>
    </row>
    <row r="30" spans="1:34">
      <c r="A30" s="83" t="s">
        <v>265</v>
      </c>
      <c r="B30" s="88" t="s">
        <v>266</v>
      </c>
      <c r="C30" s="104" t="s">
        <v>384</v>
      </c>
      <c r="AH30" s="26"/>
    </row>
    <row r="31" spans="1:34" ht="12" customHeight="1">
      <c r="A31" s="83" t="s">
        <v>267</v>
      </c>
      <c r="B31" s="88" t="s">
        <v>268</v>
      </c>
      <c r="C31" s="104" t="s">
        <v>384</v>
      </c>
      <c r="AH31" s="26"/>
    </row>
    <row r="32" spans="1:34" ht="12.75">
      <c r="A32" s="83" t="s">
        <v>269</v>
      </c>
      <c r="B32" s="90" t="s">
        <v>270</v>
      </c>
      <c r="C32" s="104" t="s">
        <v>383</v>
      </c>
      <c r="AH32" s="26"/>
    </row>
    <row r="33" spans="1:34">
      <c r="A33" s="83" t="s">
        <v>271</v>
      </c>
      <c r="B33" s="84" t="s">
        <v>272</v>
      </c>
      <c r="C33" s="104" t="s">
        <v>383</v>
      </c>
      <c r="AH33" s="26"/>
    </row>
    <row r="34" spans="1:34" ht="12" customHeight="1">
      <c r="A34" s="83" t="s">
        <v>273</v>
      </c>
      <c r="B34" s="84" t="s">
        <v>274</v>
      </c>
      <c r="C34" s="104" t="s">
        <v>383</v>
      </c>
      <c r="AH34" s="26"/>
    </row>
    <row r="35" spans="1:34" ht="12.75">
      <c r="A35" s="83" t="s">
        <v>275</v>
      </c>
      <c r="B35" s="84" t="s">
        <v>276</v>
      </c>
      <c r="C35" s="104" t="s">
        <v>384</v>
      </c>
      <c r="AH35" s="26"/>
    </row>
    <row r="36" spans="1:34">
      <c r="A36" s="83" t="s">
        <v>277</v>
      </c>
      <c r="B36" s="84" t="s">
        <v>278</v>
      </c>
      <c r="C36" s="104" t="s">
        <v>384</v>
      </c>
      <c r="AH36" s="26"/>
    </row>
    <row r="37" spans="1:34">
      <c r="A37" s="101" t="s">
        <v>380</v>
      </c>
      <c r="B37" s="84" t="s">
        <v>279</v>
      </c>
      <c r="C37" s="104" t="s">
        <v>383</v>
      </c>
      <c r="AH37" s="26"/>
    </row>
    <row r="38" spans="1:34">
      <c r="A38" s="83" t="s">
        <v>378</v>
      </c>
      <c r="B38" s="84" t="s">
        <v>379</v>
      </c>
      <c r="C38" s="104" t="s">
        <v>384</v>
      </c>
      <c r="AH38" s="26"/>
    </row>
    <row r="39" spans="1:34">
      <c r="A39" s="85" t="s">
        <v>280</v>
      </c>
      <c r="B39" s="91" t="s">
        <v>4</v>
      </c>
      <c r="C39" s="104" t="s">
        <v>385</v>
      </c>
      <c r="AH39" s="26"/>
    </row>
    <row r="40" spans="1:34">
      <c r="A40" s="85" t="s">
        <v>281</v>
      </c>
      <c r="B40" s="91" t="s">
        <v>5</v>
      </c>
      <c r="C40" s="104" t="s">
        <v>385</v>
      </c>
      <c r="AH40" s="26"/>
    </row>
    <row r="41" spans="1:34">
      <c r="A41" s="85" t="s">
        <v>282</v>
      </c>
      <c r="B41" s="91" t="s">
        <v>6</v>
      </c>
      <c r="C41" s="104" t="s">
        <v>385</v>
      </c>
      <c r="AH41" s="26"/>
    </row>
    <row r="42" spans="1:34">
      <c r="A42" s="85" t="s">
        <v>283</v>
      </c>
      <c r="B42" s="91" t="s">
        <v>7</v>
      </c>
      <c r="C42" s="104" t="s">
        <v>385</v>
      </c>
      <c r="AH42" s="26"/>
    </row>
    <row r="43" spans="1:34">
      <c r="A43" s="85" t="s">
        <v>284</v>
      </c>
      <c r="B43" s="91" t="s">
        <v>8</v>
      </c>
      <c r="C43" s="104" t="s">
        <v>385</v>
      </c>
      <c r="AH43" s="26"/>
    </row>
    <row r="44" spans="1:34">
      <c r="A44" s="92" t="s">
        <v>285</v>
      </c>
      <c r="B44" s="93" t="s">
        <v>286</v>
      </c>
      <c r="C44" s="104" t="s">
        <v>385</v>
      </c>
      <c r="AH44" s="26"/>
    </row>
    <row r="45" spans="1:34">
      <c r="A45" s="103" t="s">
        <v>382</v>
      </c>
      <c r="B45" s="102" t="s">
        <v>381</v>
      </c>
      <c r="C45" s="104" t="s">
        <v>385</v>
      </c>
      <c r="AH45" s="26"/>
    </row>
    <row r="46" spans="1:34">
      <c r="A46" s="89" t="s">
        <v>9</v>
      </c>
      <c r="B46" s="89" t="s">
        <v>10</v>
      </c>
      <c r="C46" s="104" t="s">
        <v>386</v>
      </c>
      <c r="AH46" s="26"/>
    </row>
    <row r="47" spans="1:34">
      <c r="A47" s="89" t="s">
        <v>11</v>
      </c>
      <c r="B47" s="89" t="s">
        <v>12</v>
      </c>
      <c r="C47" s="104" t="s">
        <v>386</v>
      </c>
      <c r="AH47" s="26"/>
    </row>
    <row r="48" spans="1:34">
      <c r="A48" s="89" t="s">
        <v>13</v>
      </c>
      <c r="B48" s="89" t="s">
        <v>14</v>
      </c>
      <c r="C48" s="104" t="s">
        <v>386</v>
      </c>
      <c r="AH48" s="26"/>
    </row>
    <row r="49" spans="1:34">
      <c r="A49" s="89" t="s">
        <v>287</v>
      </c>
      <c r="B49" s="89" t="s">
        <v>15</v>
      </c>
      <c r="C49" s="104" t="s">
        <v>386</v>
      </c>
      <c r="AH49" s="26"/>
    </row>
    <row r="50" spans="1:34">
      <c r="A50" s="83" t="s">
        <v>288</v>
      </c>
      <c r="B50" s="84" t="s">
        <v>289</v>
      </c>
      <c r="C50" s="90" t="s">
        <v>290</v>
      </c>
      <c r="AH50" s="26"/>
    </row>
    <row r="51" spans="1:34">
      <c r="A51" s="83" t="s">
        <v>291</v>
      </c>
      <c r="B51" s="84" t="s">
        <v>292</v>
      </c>
      <c r="C51" s="90" t="s">
        <v>290</v>
      </c>
      <c r="AH51" s="26"/>
    </row>
    <row r="52" spans="1:34">
      <c r="A52" s="83" t="s">
        <v>293</v>
      </c>
      <c r="B52" s="84" t="s">
        <v>294</v>
      </c>
      <c r="C52" s="90" t="s">
        <v>290</v>
      </c>
      <c r="AH52" s="26"/>
    </row>
    <row r="53" spans="1:34">
      <c r="A53" s="83" t="s">
        <v>295</v>
      </c>
      <c r="B53" s="84" t="s">
        <v>296</v>
      </c>
      <c r="C53" s="90" t="s">
        <v>290</v>
      </c>
      <c r="AH53" s="26"/>
    </row>
    <row r="54" spans="1:34">
      <c r="A54" s="83" t="s">
        <v>297</v>
      </c>
      <c r="B54" s="84" t="s">
        <v>298</v>
      </c>
      <c r="C54" s="90" t="s">
        <v>290</v>
      </c>
      <c r="AH54" s="26"/>
    </row>
    <row r="55" spans="1:34">
      <c r="A55" s="83" t="s">
        <v>299</v>
      </c>
      <c r="B55" s="84" t="s">
        <v>300</v>
      </c>
      <c r="C55" s="90" t="s">
        <v>290</v>
      </c>
      <c r="AH55" s="26"/>
    </row>
    <row r="56" spans="1:34">
      <c r="A56" s="83" t="s">
        <v>301</v>
      </c>
      <c r="B56" s="84" t="s">
        <v>302</v>
      </c>
      <c r="C56" s="90" t="s">
        <v>290</v>
      </c>
      <c r="AH56" s="26"/>
    </row>
    <row r="57" spans="1:34">
      <c r="A57" s="83" t="s">
        <v>303</v>
      </c>
      <c r="B57" s="84" t="s">
        <v>304</v>
      </c>
      <c r="C57" s="90" t="s">
        <v>290</v>
      </c>
      <c r="AH57" s="26"/>
    </row>
    <row r="58" spans="1:34">
      <c r="A58" s="83" t="s">
        <v>305</v>
      </c>
      <c r="B58" s="84" t="s">
        <v>306</v>
      </c>
      <c r="C58" s="90" t="s">
        <v>290</v>
      </c>
      <c r="AH58" s="26"/>
    </row>
    <row r="59" spans="1:34">
      <c r="A59" s="83" t="s">
        <v>307</v>
      </c>
      <c r="B59" s="84" t="s">
        <v>308</v>
      </c>
      <c r="C59" s="90" t="s">
        <v>290</v>
      </c>
      <c r="AH59" s="26"/>
    </row>
    <row r="60" spans="1:34">
      <c r="A60" s="83" t="s">
        <v>309</v>
      </c>
      <c r="B60" s="84" t="s">
        <v>310</v>
      </c>
      <c r="C60" s="90" t="s">
        <v>290</v>
      </c>
      <c r="AH60" s="26"/>
    </row>
    <row r="61" spans="1:34">
      <c r="A61" s="85" t="s">
        <v>311</v>
      </c>
      <c r="B61" s="86" t="s">
        <v>312</v>
      </c>
      <c r="C61" s="87" t="s">
        <v>313</v>
      </c>
      <c r="AH61" s="26"/>
    </row>
    <row r="62" spans="1:34">
      <c r="A62" s="85" t="s">
        <v>314</v>
      </c>
      <c r="B62" s="86" t="s">
        <v>315</v>
      </c>
      <c r="C62" s="87" t="s">
        <v>313</v>
      </c>
      <c r="AH62" s="26"/>
    </row>
    <row r="63" spans="1:34">
      <c r="A63" s="85" t="s">
        <v>316</v>
      </c>
      <c r="B63" s="86" t="s">
        <v>317</v>
      </c>
      <c r="C63" s="87" t="s">
        <v>313</v>
      </c>
      <c r="AH63" s="26"/>
    </row>
    <row r="64" spans="1:34">
      <c r="A64" s="92" t="s">
        <v>318</v>
      </c>
      <c r="B64" s="87" t="s">
        <v>62</v>
      </c>
      <c r="C64" s="87" t="s">
        <v>313</v>
      </c>
      <c r="AH64" s="26"/>
    </row>
    <row r="65" spans="1:34">
      <c r="A65" s="92" t="s">
        <v>191</v>
      </c>
      <c r="B65" s="87" t="s">
        <v>192</v>
      </c>
      <c r="C65" s="87" t="s">
        <v>313</v>
      </c>
      <c r="AH65" s="26"/>
    </row>
    <row r="66" spans="1:34">
      <c r="A66" s="92" t="s">
        <v>319</v>
      </c>
      <c r="B66" s="87" t="s">
        <v>320</v>
      </c>
      <c r="C66" s="87" t="s">
        <v>313</v>
      </c>
      <c r="AH66" s="26"/>
    </row>
    <row r="67" spans="1:34">
      <c r="A67" s="92" t="s">
        <v>391</v>
      </c>
      <c r="B67" s="87" t="s">
        <v>392</v>
      </c>
      <c r="C67" s="87" t="s">
        <v>313</v>
      </c>
      <c r="AH67" s="26"/>
    </row>
    <row r="68" spans="1:34">
      <c r="A68" s="103" t="s">
        <v>395</v>
      </c>
      <c r="B68" s="87" t="s">
        <v>393</v>
      </c>
      <c r="C68" s="87" t="s">
        <v>313</v>
      </c>
      <c r="AH68" s="26"/>
    </row>
    <row r="69" spans="1:34">
      <c r="A69" s="103" t="s">
        <v>396</v>
      </c>
      <c r="B69" s="87" t="s">
        <v>394</v>
      </c>
      <c r="C69" s="87" t="s">
        <v>313</v>
      </c>
      <c r="AH69" s="26"/>
    </row>
    <row r="70" spans="1:34">
      <c r="A70" s="94" t="s">
        <v>16</v>
      </c>
      <c r="B70" s="95" t="s">
        <v>17</v>
      </c>
      <c r="C70" s="89" t="s">
        <v>321</v>
      </c>
      <c r="AH70" s="26"/>
    </row>
    <row r="71" spans="1:34">
      <c r="A71" s="96" t="s">
        <v>18</v>
      </c>
      <c r="B71" s="95" t="s">
        <v>19</v>
      </c>
      <c r="C71" s="89" t="s">
        <v>321</v>
      </c>
      <c r="AH71" s="26"/>
    </row>
    <row r="72" spans="1:34">
      <c r="A72" s="96" t="s">
        <v>20</v>
      </c>
      <c r="B72" s="95" t="s">
        <v>21</v>
      </c>
      <c r="C72" s="89" t="s">
        <v>321</v>
      </c>
      <c r="AH72" s="26"/>
    </row>
    <row r="73" spans="1:34">
      <c r="A73" s="96" t="s">
        <v>22</v>
      </c>
      <c r="B73" s="95" t="s">
        <v>23</v>
      </c>
      <c r="C73" s="89" t="s">
        <v>321</v>
      </c>
      <c r="AH73" s="26"/>
    </row>
    <row r="74" spans="1:34">
      <c r="A74" s="97" t="s">
        <v>24</v>
      </c>
      <c r="B74" s="90" t="s">
        <v>25</v>
      </c>
      <c r="C74" s="90" t="s">
        <v>322</v>
      </c>
      <c r="AH74" s="26"/>
    </row>
    <row r="75" spans="1:34">
      <c r="A75" s="97" t="s">
        <v>323</v>
      </c>
      <c r="B75" s="90" t="s">
        <v>324</v>
      </c>
      <c r="C75" s="90" t="s">
        <v>322</v>
      </c>
      <c r="AH75" s="26"/>
    </row>
    <row r="76" spans="1:34">
      <c r="A76" s="97" t="s">
        <v>26</v>
      </c>
      <c r="B76" s="90" t="s">
        <v>27</v>
      </c>
      <c r="C76" s="90" t="s">
        <v>322</v>
      </c>
      <c r="AH76" s="26"/>
    </row>
    <row r="77" spans="1:34">
      <c r="A77" s="97" t="s">
        <v>28</v>
      </c>
      <c r="B77" s="90" t="s">
        <v>29</v>
      </c>
      <c r="C77" s="90" t="s">
        <v>322</v>
      </c>
      <c r="AH77" s="26"/>
    </row>
    <row r="78" spans="1:34">
      <c r="A78" s="97" t="s">
        <v>325</v>
      </c>
      <c r="B78" s="90" t="s">
        <v>326</v>
      </c>
      <c r="C78" s="90" t="s">
        <v>322</v>
      </c>
      <c r="AH78" s="26"/>
    </row>
    <row r="79" spans="1:34">
      <c r="A79" s="98" t="s">
        <v>327</v>
      </c>
      <c r="B79" s="89" t="s">
        <v>30</v>
      </c>
      <c r="C79" s="105" t="s">
        <v>390</v>
      </c>
      <c r="AH79" s="26"/>
    </row>
    <row r="80" spans="1:34">
      <c r="A80" s="98" t="s">
        <v>328</v>
      </c>
      <c r="B80" s="89" t="s">
        <v>31</v>
      </c>
      <c r="C80" s="105" t="s">
        <v>390</v>
      </c>
      <c r="AH80" s="26"/>
    </row>
    <row r="81" spans="1:34">
      <c r="A81" s="98" t="s">
        <v>329</v>
      </c>
      <c r="B81" s="89" t="s">
        <v>32</v>
      </c>
      <c r="C81" s="105" t="s">
        <v>390</v>
      </c>
      <c r="AH81" s="26"/>
    </row>
    <row r="82" spans="1:34">
      <c r="A82" s="98" t="s">
        <v>33</v>
      </c>
      <c r="B82" s="89" t="s">
        <v>34</v>
      </c>
      <c r="C82" s="105" t="s">
        <v>390</v>
      </c>
      <c r="AH82" s="26"/>
    </row>
    <row r="83" spans="1:34">
      <c r="A83" s="98" t="s">
        <v>35</v>
      </c>
      <c r="B83" s="89" t="s">
        <v>36</v>
      </c>
      <c r="C83" s="105" t="s">
        <v>390</v>
      </c>
      <c r="AH83" s="26"/>
    </row>
    <row r="84" spans="1:34">
      <c r="A84" s="98" t="s">
        <v>37</v>
      </c>
      <c r="B84" s="89" t="s">
        <v>38</v>
      </c>
      <c r="C84" s="105" t="s">
        <v>390</v>
      </c>
      <c r="AH84" s="26"/>
    </row>
    <row r="85" spans="1:34">
      <c r="A85" s="98" t="s">
        <v>39</v>
      </c>
      <c r="B85" s="89" t="s">
        <v>40</v>
      </c>
      <c r="C85" s="105" t="s">
        <v>390</v>
      </c>
      <c r="AH85" s="26"/>
    </row>
    <row r="86" spans="1:34">
      <c r="A86" s="98" t="s">
        <v>41</v>
      </c>
      <c r="B86" s="89" t="s">
        <v>42</v>
      </c>
      <c r="C86" s="105" t="s">
        <v>390</v>
      </c>
      <c r="AH86" s="26"/>
    </row>
    <row r="87" spans="1:34">
      <c r="A87" s="98" t="s">
        <v>43</v>
      </c>
      <c r="B87" s="89" t="s">
        <v>44</v>
      </c>
      <c r="C87" s="105" t="s">
        <v>390</v>
      </c>
      <c r="AH87" s="26"/>
    </row>
    <row r="88" spans="1:34">
      <c r="A88" s="98" t="s">
        <v>45</v>
      </c>
      <c r="B88" s="89" t="s">
        <v>46</v>
      </c>
      <c r="C88" s="105" t="s">
        <v>390</v>
      </c>
      <c r="AH88" s="26"/>
    </row>
    <row r="89" spans="1:34">
      <c r="A89" s="98" t="s">
        <v>330</v>
      </c>
      <c r="B89" s="89" t="s">
        <v>47</v>
      </c>
      <c r="C89" s="105" t="s">
        <v>390</v>
      </c>
      <c r="AH89" s="26"/>
    </row>
    <row r="90" spans="1:34">
      <c r="A90" s="98" t="s">
        <v>48</v>
      </c>
      <c r="B90" s="89" t="s">
        <v>49</v>
      </c>
      <c r="C90" s="105" t="s">
        <v>390</v>
      </c>
      <c r="AH90" s="26"/>
    </row>
    <row r="91" spans="1:34">
      <c r="A91" s="98" t="s">
        <v>50</v>
      </c>
      <c r="B91" s="89" t="s">
        <v>51</v>
      </c>
      <c r="C91" s="105" t="s">
        <v>390</v>
      </c>
      <c r="AH91" s="26"/>
    </row>
    <row r="92" spans="1:34">
      <c r="A92" s="98" t="s">
        <v>52</v>
      </c>
      <c r="B92" s="89" t="s">
        <v>53</v>
      </c>
      <c r="C92" s="105" t="s">
        <v>390</v>
      </c>
      <c r="AH92" s="26"/>
    </row>
    <row r="93" spans="1:34">
      <c r="A93" s="92" t="s">
        <v>331</v>
      </c>
      <c r="B93" s="87" t="s">
        <v>54</v>
      </c>
      <c r="C93" s="107" t="s">
        <v>389</v>
      </c>
      <c r="AH93" s="26"/>
    </row>
    <row r="94" spans="1:34">
      <c r="A94" s="92" t="s">
        <v>332</v>
      </c>
      <c r="B94" s="87" t="s">
        <v>55</v>
      </c>
      <c r="C94" s="107" t="s">
        <v>389</v>
      </c>
      <c r="AH94" s="26"/>
    </row>
    <row r="95" spans="1:34">
      <c r="A95" s="92" t="s">
        <v>333</v>
      </c>
      <c r="B95" s="87" t="s">
        <v>56</v>
      </c>
      <c r="C95" s="107" t="s">
        <v>389</v>
      </c>
      <c r="AH95" s="26"/>
    </row>
    <row r="96" spans="1:34">
      <c r="A96" s="92" t="s">
        <v>334</v>
      </c>
      <c r="B96" s="87" t="s">
        <v>57</v>
      </c>
      <c r="C96" s="107" t="s">
        <v>389</v>
      </c>
      <c r="AH96" s="26"/>
    </row>
    <row r="97" spans="1:34">
      <c r="A97" s="92" t="s">
        <v>335</v>
      </c>
      <c r="B97" s="87" t="s">
        <v>58</v>
      </c>
      <c r="C97" s="107" t="s">
        <v>389</v>
      </c>
      <c r="AH97" s="26"/>
    </row>
    <row r="98" spans="1:34">
      <c r="A98" s="92" t="s">
        <v>336</v>
      </c>
      <c r="B98" s="87" t="s">
        <v>59</v>
      </c>
      <c r="C98" s="107" t="s">
        <v>389</v>
      </c>
      <c r="AH98" s="26"/>
    </row>
    <row r="99" spans="1:34">
      <c r="A99" s="92" t="s">
        <v>337</v>
      </c>
      <c r="B99" s="87" t="s">
        <v>60</v>
      </c>
      <c r="C99" s="107" t="s">
        <v>389</v>
      </c>
      <c r="AH99" s="26"/>
    </row>
    <row r="100" spans="1:34">
      <c r="A100" s="92" t="s">
        <v>338</v>
      </c>
      <c r="B100" s="87" t="s">
        <v>61</v>
      </c>
      <c r="C100" s="107" t="s">
        <v>389</v>
      </c>
      <c r="AH100" s="26"/>
    </row>
    <row r="101" spans="1:34">
      <c r="A101" s="92" t="s">
        <v>63</v>
      </c>
      <c r="B101" s="87" t="s">
        <v>64</v>
      </c>
      <c r="C101" s="107" t="s">
        <v>389</v>
      </c>
      <c r="AH101" s="26"/>
    </row>
    <row r="102" spans="1:34">
      <c r="A102" s="92" t="s">
        <v>65</v>
      </c>
      <c r="B102" s="87" t="s">
        <v>66</v>
      </c>
      <c r="C102" s="107" t="s">
        <v>389</v>
      </c>
      <c r="AH102" s="26"/>
    </row>
    <row r="103" spans="1:34">
      <c r="A103" s="92" t="s">
        <v>67</v>
      </c>
      <c r="B103" s="87" t="s">
        <v>68</v>
      </c>
      <c r="C103" s="107" t="s">
        <v>389</v>
      </c>
      <c r="AH103" s="26"/>
    </row>
    <row r="104" spans="1:34">
      <c r="A104" s="92" t="s">
        <v>339</v>
      </c>
      <c r="B104" s="87" t="s">
        <v>69</v>
      </c>
      <c r="C104" s="107" t="s">
        <v>389</v>
      </c>
      <c r="AH104" s="26"/>
    </row>
    <row r="105" spans="1:34">
      <c r="A105" s="92" t="s">
        <v>340</v>
      </c>
      <c r="B105" s="87" t="s">
        <v>341</v>
      </c>
      <c r="C105" s="107" t="s">
        <v>389</v>
      </c>
      <c r="AH105" s="26"/>
    </row>
    <row r="106" spans="1:34">
      <c r="A106" s="92" t="s">
        <v>342</v>
      </c>
      <c r="B106" s="87" t="s">
        <v>343</v>
      </c>
      <c r="C106" s="107" t="s">
        <v>389</v>
      </c>
      <c r="AH106" s="26"/>
    </row>
    <row r="107" spans="1:34">
      <c r="A107" s="98" t="s">
        <v>344</v>
      </c>
      <c r="B107" s="89" t="s">
        <v>70</v>
      </c>
      <c r="C107" s="104" t="s">
        <v>388</v>
      </c>
      <c r="AH107" s="26"/>
    </row>
    <row r="108" spans="1:34">
      <c r="A108" s="98" t="s">
        <v>345</v>
      </c>
      <c r="B108" s="89" t="s">
        <v>71</v>
      </c>
      <c r="C108" s="104" t="s">
        <v>388</v>
      </c>
      <c r="AH108" s="26"/>
    </row>
    <row r="109" spans="1:34">
      <c r="A109" s="98" t="s">
        <v>346</v>
      </c>
      <c r="B109" s="89" t="s">
        <v>72</v>
      </c>
      <c r="C109" s="104" t="s">
        <v>388</v>
      </c>
      <c r="AH109" s="26"/>
    </row>
    <row r="110" spans="1:34">
      <c r="A110" s="98" t="s">
        <v>347</v>
      </c>
      <c r="B110" s="89" t="s">
        <v>73</v>
      </c>
      <c r="C110" s="104" t="s">
        <v>388</v>
      </c>
      <c r="AH110" s="26"/>
    </row>
    <row r="111" spans="1:34">
      <c r="A111" s="98" t="s">
        <v>348</v>
      </c>
      <c r="B111" s="89" t="s">
        <v>349</v>
      </c>
      <c r="C111" s="104" t="s">
        <v>388</v>
      </c>
      <c r="AH111" s="26"/>
    </row>
    <row r="112" spans="1:34">
      <c r="A112" s="98" t="s">
        <v>350</v>
      </c>
      <c r="B112" s="89" t="s">
        <v>74</v>
      </c>
      <c r="C112" s="104" t="s">
        <v>388</v>
      </c>
      <c r="AH112" s="26"/>
    </row>
    <row r="113" spans="1:34">
      <c r="A113" s="98" t="s">
        <v>351</v>
      </c>
      <c r="B113" s="89" t="s">
        <v>75</v>
      </c>
      <c r="C113" s="104" t="s">
        <v>388</v>
      </c>
      <c r="AH113" s="26"/>
    </row>
    <row r="114" spans="1:34">
      <c r="A114" s="98" t="s">
        <v>76</v>
      </c>
      <c r="B114" s="99" t="s">
        <v>77</v>
      </c>
      <c r="C114" s="104" t="s">
        <v>388</v>
      </c>
      <c r="AH114" s="26"/>
    </row>
    <row r="115" spans="1:34">
      <c r="A115" s="98" t="s">
        <v>352</v>
      </c>
      <c r="B115" s="89" t="s">
        <v>78</v>
      </c>
      <c r="C115" s="104" t="s">
        <v>388</v>
      </c>
      <c r="AH115" s="26"/>
    </row>
    <row r="116" spans="1:34">
      <c r="A116" s="92" t="s">
        <v>353</v>
      </c>
      <c r="B116" s="87" t="s">
        <v>79</v>
      </c>
      <c r="C116" s="106" t="s">
        <v>387</v>
      </c>
      <c r="AH116" s="26"/>
    </row>
    <row r="117" spans="1:34">
      <c r="A117" s="92" t="s">
        <v>80</v>
      </c>
      <c r="B117" s="87" t="s">
        <v>81</v>
      </c>
      <c r="C117" s="106" t="s">
        <v>387</v>
      </c>
      <c r="AH117" s="26"/>
    </row>
    <row r="118" spans="1:34">
      <c r="A118" s="92" t="s">
        <v>82</v>
      </c>
      <c r="B118" s="87" t="s">
        <v>83</v>
      </c>
      <c r="C118" s="106" t="s">
        <v>387</v>
      </c>
      <c r="AH118" s="26"/>
    </row>
    <row r="119" spans="1:34">
      <c r="A119" s="92" t="s">
        <v>84</v>
      </c>
      <c r="B119" s="87" t="s">
        <v>85</v>
      </c>
      <c r="C119" s="106" t="s">
        <v>387</v>
      </c>
      <c r="AH119" s="26"/>
    </row>
    <row r="120" spans="1:34">
      <c r="A120" s="92" t="s">
        <v>354</v>
      </c>
      <c r="B120" s="87" t="s">
        <v>86</v>
      </c>
      <c r="C120" s="106" t="s">
        <v>387</v>
      </c>
      <c r="AH120" s="26"/>
    </row>
    <row r="121" spans="1:34">
      <c r="A121" s="92" t="s">
        <v>355</v>
      </c>
      <c r="B121" s="87" t="s">
        <v>87</v>
      </c>
      <c r="C121" s="106" t="s">
        <v>387</v>
      </c>
      <c r="AH121" s="26"/>
    </row>
    <row r="122" spans="1:34">
      <c r="A122" s="98" t="s">
        <v>356</v>
      </c>
      <c r="B122" s="89" t="s">
        <v>88</v>
      </c>
      <c r="C122" s="106" t="s">
        <v>387</v>
      </c>
      <c r="AH122" s="26"/>
    </row>
    <row r="123" spans="1:34">
      <c r="A123" s="98" t="s">
        <v>89</v>
      </c>
      <c r="B123" s="89" t="s">
        <v>90</v>
      </c>
      <c r="C123" s="106" t="s">
        <v>387</v>
      </c>
      <c r="AH123" s="26"/>
    </row>
    <row r="124" spans="1:34">
      <c r="A124" s="98" t="s">
        <v>357</v>
      </c>
      <c r="B124" s="89" t="s">
        <v>91</v>
      </c>
      <c r="C124" s="106" t="s">
        <v>387</v>
      </c>
      <c r="AH124" s="26"/>
    </row>
    <row r="125" spans="1:34">
      <c r="A125" s="98" t="s">
        <v>358</v>
      </c>
      <c r="B125" s="89" t="s">
        <v>92</v>
      </c>
      <c r="C125" s="106" t="s">
        <v>387</v>
      </c>
      <c r="AH125" s="26"/>
    </row>
    <row r="126" spans="1:34">
      <c r="A126" s="98" t="s">
        <v>93</v>
      </c>
      <c r="B126" s="89" t="s">
        <v>94</v>
      </c>
      <c r="C126" s="106" t="s">
        <v>387</v>
      </c>
      <c r="AH126" s="26"/>
    </row>
    <row r="127" spans="1:34">
      <c r="A127" s="98" t="s">
        <v>359</v>
      </c>
      <c r="B127" s="89" t="s">
        <v>95</v>
      </c>
      <c r="C127" s="106" t="s">
        <v>387</v>
      </c>
      <c r="AH127" s="26"/>
    </row>
    <row r="128" spans="1:34">
      <c r="A128" s="92" t="s">
        <v>96</v>
      </c>
      <c r="B128" s="87" t="s">
        <v>97</v>
      </c>
      <c r="C128" s="106" t="s">
        <v>387</v>
      </c>
      <c r="AH128" s="26"/>
    </row>
    <row r="129" spans="1:34">
      <c r="A129" s="92" t="s">
        <v>98</v>
      </c>
      <c r="B129" s="87" t="s">
        <v>99</v>
      </c>
      <c r="C129" s="106" t="s">
        <v>387</v>
      </c>
      <c r="AH129" s="26"/>
    </row>
    <row r="130" spans="1:34">
      <c r="A130" s="92" t="s">
        <v>100</v>
      </c>
      <c r="B130" s="87" t="s">
        <v>101</v>
      </c>
      <c r="C130" s="106" t="s">
        <v>387</v>
      </c>
      <c r="AH130" s="26"/>
    </row>
    <row r="131" spans="1:34">
      <c r="A131" s="92" t="s">
        <v>102</v>
      </c>
      <c r="B131" s="87" t="s">
        <v>103</v>
      </c>
      <c r="C131" s="106" t="s">
        <v>387</v>
      </c>
      <c r="AH131" s="26"/>
    </row>
    <row r="132" spans="1:34">
      <c r="A132" s="92" t="s">
        <v>104</v>
      </c>
      <c r="B132" s="87" t="s">
        <v>105</v>
      </c>
      <c r="C132" s="106" t="s">
        <v>387</v>
      </c>
      <c r="AH132" s="26"/>
    </row>
    <row r="133" spans="1:34">
      <c r="A133" s="92" t="s">
        <v>360</v>
      </c>
      <c r="B133" s="87" t="s">
        <v>106</v>
      </c>
      <c r="C133" s="106" t="s">
        <v>387</v>
      </c>
      <c r="AH133" s="26"/>
    </row>
    <row r="134" spans="1:34">
      <c r="A134" s="98" t="s">
        <v>361</v>
      </c>
      <c r="B134" s="89" t="s">
        <v>107</v>
      </c>
      <c r="C134" s="106" t="s">
        <v>387</v>
      </c>
      <c r="AH134" s="26"/>
    </row>
    <row r="135" spans="1:34">
      <c r="A135" s="98" t="s">
        <v>108</v>
      </c>
      <c r="B135" s="89" t="s">
        <v>109</v>
      </c>
      <c r="C135" s="106" t="s">
        <v>387</v>
      </c>
      <c r="AH135" s="26"/>
    </row>
    <row r="136" spans="1:34">
      <c r="A136" s="98" t="s">
        <v>110</v>
      </c>
      <c r="B136" s="89" t="s">
        <v>111</v>
      </c>
      <c r="C136" s="106" t="s">
        <v>387</v>
      </c>
      <c r="AH136" s="26"/>
    </row>
    <row r="137" spans="1:34">
      <c r="A137" s="98" t="s">
        <v>112</v>
      </c>
      <c r="B137" s="89" t="s">
        <v>113</v>
      </c>
      <c r="C137" s="106" t="s">
        <v>387</v>
      </c>
      <c r="AH137" s="26"/>
    </row>
    <row r="138" spans="1:34">
      <c r="A138" s="98" t="s">
        <v>114</v>
      </c>
      <c r="B138" s="89" t="s">
        <v>115</v>
      </c>
      <c r="C138" s="106" t="s">
        <v>387</v>
      </c>
      <c r="AH138" s="26"/>
    </row>
    <row r="139" spans="1:34">
      <c r="A139" s="98" t="s">
        <v>362</v>
      </c>
      <c r="B139" s="89" t="s">
        <v>116</v>
      </c>
      <c r="C139" s="106" t="s">
        <v>387</v>
      </c>
      <c r="AH139" s="26"/>
    </row>
    <row r="140" spans="1:34">
      <c r="A140" s="92" t="s">
        <v>117</v>
      </c>
      <c r="B140" s="87" t="s">
        <v>118</v>
      </c>
      <c r="C140" s="86" t="s">
        <v>363</v>
      </c>
      <c r="AH140" s="26"/>
    </row>
    <row r="141" spans="1:34">
      <c r="A141" s="92" t="s">
        <v>119</v>
      </c>
      <c r="B141" s="87" t="s">
        <v>120</v>
      </c>
      <c r="C141" s="86" t="s">
        <v>363</v>
      </c>
      <c r="AH141" s="26"/>
    </row>
    <row r="142" spans="1:34">
      <c r="A142" s="92" t="s">
        <v>121</v>
      </c>
      <c r="B142" s="87" t="s">
        <v>364</v>
      </c>
      <c r="C142" s="86" t="s">
        <v>363</v>
      </c>
      <c r="AH142" s="26"/>
    </row>
    <row r="143" spans="1:34">
      <c r="A143" s="92" t="s">
        <v>365</v>
      </c>
      <c r="B143" s="87" t="s">
        <v>366</v>
      </c>
      <c r="C143" s="86" t="s">
        <v>363</v>
      </c>
      <c r="AH143" s="26"/>
    </row>
    <row r="144" spans="1:34">
      <c r="A144" s="92" t="s">
        <v>122</v>
      </c>
      <c r="B144" s="87" t="s">
        <v>123</v>
      </c>
      <c r="C144" s="86" t="s">
        <v>363</v>
      </c>
      <c r="AH144" s="26"/>
    </row>
    <row r="145" spans="1:34">
      <c r="A145" s="92" t="s">
        <v>124</v>
      </c>
      <c r="B145" s="87" t="s">
        <v>367</v>
      </c>
      <c r="C145" s="86" t="s">
        <v>363</v>
      </c>
      <c r="AH145" s="26"/>
    </row>
    <row r="146" spans="1:34">
      <c r="A146" s="92" t="s">
        <v>125</v>
      </c>
      <c r="B146" s="87" t="s">
        <v>126</v>
      </c>
      <c r="C146" s="86" t="s">
        <v>363</v>
      </c>
      <c r="AH146" s="26"/>
    </row>
    <row r="147" spans="1:34">
      <c r="A147" s="92" t="s">
        <v>127</v>
      </c>
      <c r="B147" s="87" t="s">
        <v>128</v>
      </c>
      <c r="C147" s="86" t="s">
        <v>363</v>
      </c>
      <c r="AH147" s="26"/>
    </row>
    <row r="148" spans="1:34">
      <c r="A148" s="92" t="s">
        <v>129</v>
      </c>
      <c r="B148" s="87" t="s">
        <v>130</v>
      </c>
      <c r="C148" s="86" t="s">
        <v>363</v>
      </c>
      <c r="AH148" s="26"/>
    </row>
    <row r="149" spans="1:34">
      <c r="A149" s="92" t="s">
        <v>131</v>
      </c>
      <c r="B149" s="87" t="s">
        <v>132</v>
      </c>
      <c r="C149" s="86" t="s">
        <v>363</v>
      </c>
      <c r="AH149" s="26"/>
    </row>
    <row r="150" spans="1:34">
      <c r="A150" s="92" t="s">
        <v>133</v>
      </c>
      <c r="B150" s="87" t="s">
        <v>134</v>
      </c>
      <c r="C150" s="86" t="s">
        <v>363</v>
      </c>
      <c r="AH150" s="26"/>
    </row>
    <row r="151" spans="1:34">
      <c r="A151" s="92" t="s">
        <v>135</v>
      </c>
      <c r="B151" s="87" t="s">
        <v>368</v>
      </c>
      <c r="C151" s="86" t="s">
        <v>363</v>
      </c>
      <c r="AH151" s="26"/>
    </row>
    <row r="152" spans="1:34">
      <c r="A152" s="92" t="s">
        <v>136</v>
      </c>
      <c r="B152" s="87" t="s">
        <v>369</v>
      </c>
      <c r="C152" s="86" t="s">
        <v>363</v>
      </c>
      <c r="AH152" s="26"/>
    </row>
    <row r="153" spans="1:34">
      <c r="A153" s="92" t="s">
        <v>137</v>
      </c>
      <c r="B153" s="87" t="s">
        <v>138</v>
      </c>
      <c r="C153" s="86" t="s">
        <v>363</v>
      </c>
      <c r="AH153" s="26"/>
    </row>
    <row r="154" spans="1:34">
      <c r="A154" s="92" t="s">
        <v>139</v>
      </c>
      <c r="B154" s="87" t="s">
        <v>140</v>
      </c>
      <c r="C154" s="86" t="s">
        <v>363</v>
      </c>
      <c r="AH154" s="26"/>
    </row>
    <row r="155" spans="1:34">
      <c r="A155" s="92" t="s">
        <v>141</v>
      </c>
      <c r="B155" s="87" t="s">
        <v>142</v>
      </c>
      <c r="C155" s="86" t="s">
        <v>363</v>
      </c>
      <c r="AH155" s="26"/>
    </row>
    <row r="156" spans="1:34">
      <c r="A156" s="92" t="s">
        <v>143</v>
      </c>
      <c r="B156" s="87" t="s">
        <v>144</v>
      </c>
      <c r="C156" s="86" t="s">
        <v>363</v>
      </c>
      <c r="AH156" s="26"/>
    </row>
    <row r="157" spans="1:34">
      <c r="A157" s="92" t="s">
        <v>370</v>
      </c>
      <c r="B157" s="100" t="s">
        <v>371</v>
      </c>
      <c r="C157" s="86" t="s">
        <v>363</v>
      </c>
      <c r="AH157" s="26"/>
    </row>
    <row r="158" spans="1:34">
      <c r="A158" s="92" t="s">
        <v>145</v>
      </c>
      <c r="B158" s="87" t="s">
        <v>146</v>
      </c>
      <c r="C158" s="86" t="s">
        <v>363</v>
      </c>
      <c r="AH158" s="26"/>
    </row>
    <row r="159" spans="1:34">
      <c r="A159" s="92" t="s">
        <v>372</v>
      </c>
      <c r="B159" s="87" t="s">
        <v>147</v>
      </c>
      <c r="C159" s="86" t="s">
        <v>363</v>
      </c>
      <c r="AH159" s="26"/>
    </row>
    <row r="160" spans="1:34">
      <c r="A160" s="92" t="s">
        <v>148</v>
      </c>
      <c r="B160" s="87" t="s">
        <v>149</v>
      </c>
      <c r="C160" s="86" t="s">
        <v>363</v>
      </c>
      <c r="AH160" s="26"/>
    </row>
    <row r="161" spans="1:34">
      <c r="A161" s="92" t="s">
        <v>150</v>
      </c>
      <c r="B161" s="87" t="s">
        <v>151</v>
      </c>
      <c r="C161" s="86" t="s">
        <v>363</v>
      </c>
      <c r="AH161" s="26"/>
    </row>
    <row r="162" spans="1:34">
      <c r="A162" s="92" t="s">
        <v>152</v>
      </c>
      <c r="B162" s="87" t="s">
        <v>153</v>
      </c>
      <c r="C162" s="86" t="s">
        <v>363</v>
      </c>
      <c r="AH162" s="26"/>
    </row>
    <row r="163" spans="1:34">
      <c r="A163" s="92" t="s">
        <v>154</v>
      </c>
      <c r="B163" s="87" t="s">
        <v>155</v>
      </c>
      <c r="C163" s="86" t="s">
        <v>363</v>
      </c>
      <c r="AH163" s="26"/>
    </row>
    <row r="164" spans="1:34">
      <c r="A164" s="92" t="s">
        <v>156</v>
      </c>
      <c r="B164" s="87" t="s">
        <v>157</v>
      </c>
      <c r="C164" s="86" t="s">
        <v>363</v>
      </c>
      <c r="AH164" s="26"/>
    </row>
    <row r="165" spans="1:34">
      <c r="A165" s="92" t="s">
        <v>158</v>
      </c>
      <c r="B165" s="87" t="s">
        <v>159</v>
      </c>
      <c r="C165" s="86" t="s">
        <v>363</v>
      </c>
      <c r="AH165" s="26"/>
    </row>
    <row r="166" spans="1:34">
      <c r="A166" s="92" t="s">
        <v>160</v>
      </c>
      <c r="B166" s="87" t="s">
        <v>161</v>
      </c>
      <c r="C166" s="86" t="s">
        <v>363</v>
      </c>
      <c r="AH166" s="26"/>
    </row>
    <row r="167" spans="1:34">
      <c r="A167" s="92" t="s">
        <v>162</v>
      </c>
      <c r="B167" s="87" t="s">
        <v>163</v>
      </c>
      <c r="C167" s="86" t="s">
        <v>363</v>
      </c>
      <c r="AH167" s="26"/>
    </row>
    <row r="168" spans="1:34">
      <c r="A168" s="92" t="s">
        <v>164</v>
      </c>
      <c r="B168" s="87" t="s">
        <v>165</v>
      </c>
      <c r="C168" s="86" t="s">
        <v>363</v>
      </c>
      <c r="AH168" s="26"/>
    </row>
    <row r="169" spans="1:34">
      <c r="A169" s="92" t="s">
        <v>166</v>
      </c>
      <c r="B169" s="87" t="s">
        <v>167</v>
      </c>
      <c r="C169" s="86" t="s">
        <v>363</v>
      </c>
      <c r="AH169" s="26"/>
    </row>
    <row r="170" spans="1:34">
      <c r="A170" s="92" t="s">
        <v>168</v>
      </c>
      <c r="B170" s="87" t="s">
        <v>169</v>
      </c>
      <c r="C170" s="86" t="s">
        <v>363</v>
      </c>
      <c r="AH170" s="26"/>
    </row>
    <row r="171" spans="1:34">
      <c r="A171" s="92" t="s">
        <v>170</v>
      </c>
      <c r="B171" s="87" t="s">
        <v>171</v>
      </c>
      <c r="C171" s="86" t="s">
        <v>363</v>
      </c>
      <c r="AH171" s="26"/>
    </row>
    <row r="172" spans="1:34">
      <c r="A172" s="92" t="s">
        <v>172</v>
      </c>
      <c r="B172" s="100" t="s">
        <v>173</v>
      </c>
      <c r="C172" s="86" t="s">
        <v>363</v>
      </c>
      <c r="AH172" s="26"/>
    </row>
    <row r="173" spans="1:34">
      <c r="A173" s="92" t="s">
        <v>174</v>
      </c>
      <c r="B173" s="87" t="s">
        <v>175</v>
      </c>
      <c r="C173" s="86" t="s">
        <v>363</v>
      </c>
      <c r="AH173" s="26"/>
    </row>
    <row r="174" spans="1:34">
      <c r="A174" s="92" t="s">
        <v>176</v>
      </c>
      <c r="B174" s="87" t="s">
        <v>177</v>
      </c>
      <c r="C174" s="86" t="s">
        <v>363</v>
      </c>
      <c r="AH174" s="26"/>
    </row>
    <row r="175" spans="1:34">
      <c r="A175" s="92" t="s">
        <v>178</v>
      </c>
      <c r="B175" s="87" t="s">
        <v>179</v>
      </c>
      <c r="C175" s="86" t="s">
        <v>363</v>
      </c>
      <c r="AH175" s="26"/>
    </row>
    <row r="176" spans="1:34">
      <c r="A176" s="92" t="s">
        <v>373</v>
      </c>
      <c r="B176" s="87" t="s">
        <v>180</v>
      </c>
      <c r="C176" s="86" t="s">
        <v>363</v>
      </c>
      <c r="AH176" s="26"/>
    </row>
    <row r="177" spans="1:34">
      <c r="A177" s="92" t="s">
        <v>181</v>
      </c>
      <c r="B177" s="87" t="s">
        <v>182</v>
      </c>
      <c r="C177" s="86" t="s">
        <v>363</v>
      </c>
      <c r="AH177" s="26"/>
    </row>
    <row r="178" spans="1:34">
      <c r="A178" s="92" t="s">
        <v>183</v>
      </c>
      <c r="B178" s="87" t="s">
        <v>184</v>
      </c>
      <c r="C178" s="86" t="s">
        <v>363</v>
      </c>
      <c r="AH178" s="26"/>
    </row>
    <row r="179" spans="1:34">
      <c r="A179" s="92" t="s">
        <v>185</v>
      </c>
      <c r="B179" s="87" t="s">
        <v>186</v>
      </c>
      <c r="C179" s="86" t="s">
        <v>363</v>
      </c>
      <c r="AH179" s="26"/>
    </row>
    <row r="180" spans="1:34">
      <c r="A180" s="92" t="s">
        <v>187</v>
      </c>
      <c r="B180" s="87" t="s">
        <v>188</v>
      </c>
      <c r="C180" s="86" t="s">
        <v>363</v>
      </c>
    </row>
    <row r="181" spans="1:34">
      <c r="A181" s="92" t="s">
        <v>374</v>
      </c>
      <c r="B181" s="87" t="s">
        <v>189</v>
      </c>
      <c r="C181" s="86" t="s">
        <v>363</v>
      </c>
    </row>
    <row r="182" spans="1:34">
      <c r="A182" s="92" t="s">
        <v>375</v>
      </c>
      <c r="B182" s="87" t="s">
        <v>190</v>
      </c>
      <c r="C182" s="86" t="s">
        <v>363</v>
      </c>
    </row>
    <row r="183" spans="1:34">
      <c r="A183" s="85" t="s">
        <v>376</v>
      </c>
      <c r="B183" s="86" t="s">
        <v>377</v>
      </c>
      <c r="C183" s="86" t="s">
        <v>363</v>
      </c>
    </row>
  </sheetData>
  <sheetProtection selectLockedCells="1"/>
  <phoneticPr fontId="3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9"/>
  </sheetPr>
  <dimension ref="A1:X186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5" style="2" customWidth="1"/>
    <col min="2" max="3" width="5.375" style="2" customWidth="1"/>
    <col min="4" max="4" width="5.125" style="2" customWidth="1"/>
    <col min="5" max="5" width="9.875" style="2" customWidth="1"/>
    <col min="6" max="6" width="10.375" style="2" customWidth="1"/>
    <col min="7" max="8" width="5.375" style="2" customWidth="1"/>
    <col min="9" max="9" width="5.125" style="2" customWidth="1"/>
    <col min="10" max="10" width="23.125" style="2" customWidth="1"/>
    <col min="11" max="13" width="5.375" style="2" customWidth="1"/>
    <col min="14" max="14" width="5.5" style="2" customWidth="1"/>
    <col min="15" max="15" width="6.25" style="2" customWidth="1"/>
    <col min="16" max="17" width="6" style="2" customWidth="1"/>
    <col min="18" max="18" width="6.875" style="2" customWidth="1"/>
    <col min="19" max="19" width="5" style="2" customWidth="1"/>
    <col min="20" max="20" width="5.875" style="2" hidden="1" customWidth="1"/>
    <col min="21" max="21" width="7.5" style="2" bestFit="1" customWidth="1"/>
    <col min="22" max="22" width="5.875" style="2"/>
    <col min="23" max="23" width="7.625" style="2" bestFit="1" customWidth="1"/>
    <col min="24" max="16384" width="5.875" style="2"/>
  </cols>
  <sheetData>
    <row r="1" spans="1:24" ht="17.25" customHeight="1">
      <c r="A1" s="1475" t="s">
        <v>235</v>
      </c>
      <c r="B1" s="59" t="s">
        <v>233</v>
      </c>
      <c r="C1" s="58"/>
      <c r="D1" s="58"/>
      <c r="E1" s="58"/>
      <c r="F1" s="58"/>
      <c r="G1" s="59"/>
      <c r="H1" s="58"/>
      <c r="I1" s="58"/>
      <c r="J1" s="58"/>
    </row>
    <row r="2" spans="1:24" ht="17.25" customHeight="1">
      <c r="A2" s="1476"/>
      <c r="B2" s="216" t="s">
        <v>749</v>
      </c>
      <c r="G2" s="60"/>
    </row>
    <row r="3" spans="1:24" ht="17.25" customHeight="1">
      <c r="A3" s="1476"/>
      <c r="B3" s="60" t="s">
        <v>240</v>
      </c>
      <c r="G3" s="60"/>
    </row>
    <row r="4" spans="1:24" ht="15.75" customHeight="1">
      <c r="A4" s="1483" t="s">
        <v>209</v>
      </c>
      <c r="B4" s="1483"/>
      <c r="C4" s="1483"/>
      <c r="D4" s="1483"/>
      <c r="E4" s="1483"/>
      <c r="F4" s="1484">
        <f>日历!$B$1</f>
        <v>2016</v>
      </c>
      <c r="G4" s="1485">
        <v>12</v>
      </c>
      <c r="H4" s="1485"/>
      <c r="I4" s="1486" t="str">
        <f>VLOOKUP($G4,日历!$A$1:$AH$13,2)</f>
        <v>11月16日——12月15日</v>
      </c>
      <c r="J4" s="1486"/>
      <c r="K4" s="1450">
        <f>VLOOKUP($G4,日历!$A$1:$AH$13,3)</f>
        <v>22</v>
      </c>
      <c r="L4" s="1450"/>
      <c r="M4" s="259"/>
      <c r="N4" s="1452" t="s">
        <v>751</v>
      </c>
      <c r="O4" s="1453"/>
      <c r="P4" s="1451" t="s">
        <v>752</v>
      </c>
      <c r="Q4" s="794"/>
      <c r="R4" s="1451" t="s">
        <v>753</v>
      </c>
      <c r="S4" s="794"/>
      <c r="X4" s="26"/>
    </row>
    <row r="5" spans="1:24" ht="15" customHeight="1">
      <c r="A5" s="1483"/>
      <c r="B5" s="1483"/>
      <c r="C5" s="1483"/>
      <c r="D5" s="1483"/>
      <c r="E5" s="1483"/>
      <c r="F5" s="1484"/>
      <c r="G5" s="1485"/>
      <c r="H5" s="1485"/>
      <c r="I5" s="1486"/>
      <c r="J5" s="1486"/>
      <c r="K5" s="1450"/>
      <c r="L5" s="1450"/>
      <c r="M5" s="260"/>
      <c r="N5" s="1458"/>
      <c r="O5" s="1458"/>
      <c r="P5" s="1456"/>
      <c r="Q5" s="1456"/>
      <c r="R5" s="1454"/>
      <c r="S5" s="1454"/>
      <c r="X5" s="26"/>
    </row>
    <row r="6" spans="1:24" ht="28.5" customHeight="1">
      <c r="A6" s="270" t="s">
        <v>210</v>
      </c>
      <c r="B6" s="1477" t="str">
        <f>IF(ISERROR(VLOOKUP($F$6,日历!$A$17:$C$60000,3,))=TRUE,"",VLOOKUP($F$6,日历!$A$17:$C$60000,3,))</f>
        <v/>
      </c>
      <c r="C6" s="1477"/>
      <c r="D6" s="1477"/>
      <c r="E6" s="271" t="s">
        <v>754</v>
      </c>
      <c r="F6" s="263"/>
      <c r="G6" s="270" t="s">
        <v>212</v>
      </c>
      <c r="H6" s="1477" t="str">
        <f>IF(ISERROR(VLOOKUP($F$6,日历!$A$17:$C$60000,2,))=TRUE,"",VLOOKUP($F$6,日历!$A$17:$C$60000,2,))</f>
        <v/>
      </c>
      <c r="I6" s="1477"/>
      <c r="L6" s="40"/>
      <c r="N6" s="1458"/>
      <c r="O6" s="1458"/>
      <c r="P6" s="1456"/>
      <c r="Q6" s="1456"/>
      <c r="R6" s="1454"/>
      <c r="S6" s="1454"/>
    </row>
    <row r="7" spans="1:24" ht="16.5" customHeight="1" thickBot="1">
      <c r="A7" s="40"/>
      <c r="B7" s="261"/>
      <c r="C7" s="261"/>
      <c r="D7" s="261"/>
      <c r="E7" s="4"/>
      <c r="F7" s="262"/>
      <c r="G7" s="40"/>
      <c r="H7" s="261"/>
      <c r="I7" s="261"/>
      <c r="L7" s="40"/>
      <c r="N7" s="1459"/>
      <c r="O7" s="1459"/>
      <c r="P7" s="1457"/>
      <c r="Q7" s="1457"/>
      <c r="R7" s="1455"/>
      <c r="S7" s="1455"/>
    </row>
    <row r="8" spans="1:24" s="4" customFormat="1" ht="11.25" customHeight="1">
      <c r="A8" s="1487" t="s">
        <v>213</v>
      </c>
      <c r="B8" s="1480" t="s">
        <v>750</v>
      </c>
      <c r="C8" s="1481"/>
      <c r="D8" s="1481"/>
      <c r="E8" s="1481"/>
      <c r="F8" s="1481"/>
      <c r="G8" s="1481"/>
      <c r="H8" s="1481"/>
      <c r="I8" s="1481"/>
      <c r="J8" s="1482"/>
      <c r="K8" s="1490" t="s">
        <v>215</v>
      </c>
      <c r="L8" s="1491"/>
      <c r="M8" s="1491"/>
      <c r="N8" s="1492"/>
      <c r="O8" s="1492"/>
      <c r="P8" s="1492"/>
      <c r="Q8" s="1492"/>
      <c r="R8" s="1492"/>
      <c r="S8" s="1493"/>
    </row>
    <row r="9" spans="1:24" s="4" customFormat="1" ht="11.25" customHeight="1">
      <c r="A9" s="1488"/>
      <c r="B9" s="1462" t="s">
        <v>758</v>
      </c>
      <c r="C9" s="1463"/>
      <c r="D9" s="1463"/>
      <c r="E9" s="1463"/>
      <c r="F9" s="1463"/>
      <c r="G9" s="1467" t="s">
        <v>757</v>
      </c>
      <c r="H9" s="1463"/>
      <c r="I9" s="1463"/>
      <c r="J9" s="1498"/>
      <c r="K9" s="1462" t="s">
        <v>756</v>
      </c>
      <c r="L9" s="1466"/>
      <c r="M9" s="1467" t="s">
        <v>759</v>
      </c>
      <c r="N9" s="1466"/>
      <c r="O9" s="1472" t="s">
        <v>220</v>
      </c>
      <c r="P9" s="1473"/>
      <c r="Q9" s="1473"/>
      <c r="R9" s="1474"/>
      <c r="S9" s="1460" t="s">
        <v>755</v>
      </c>
    </row>
    <row r="10" spans="1:24" ht="12.75" customHeight="1" thickBot="1">
      <c r="A10" s="1489"/>
      <c r="B10" s="228" t="s">
        <v>224</v>
      </c>
      <c r="C10" s="229" t="s">
        <v>225</v>
      </c>
      <c r="D10" s="229" t="s">
        <v>226</v>
      </c>
      <c r="E10" s="1470" t="s">
        <v>218</v>
      </c>
      <c r="F10" s="1471"/>
      <c r="G10" s="230" t="s">
        <v>224</v>
      </c>
      <c r="H10" s="236" t="s">
        <v>225</v>
      </c>
      <c r="I10" s="244" t="s">
        <v>226</v>
      </c>
      <c r="J10" s="250" t="s">
        <v>218</v>
      </c>
      <c r="K10" s="228" t="s">
        <v>224</v>
      </c>
      <c r="L10" s="252" t="s">
        <v>225</v>
      </c>
      <c r="M10" s="230" t="s">
        <v>224</v>
      </c>
      <c r="N10" s="249" t="s">
        <v>225</v>
      </c>
      <c r="O10" s="328" t="s">
        <v>793</v>
      </c>
      <c r="P10" s="236" t="s">
        <v>228</v>
      </c>
      <c r="Q10" s="236" t="s">
        <v>229</v>
      </c>
      <c r="R10" s="253" t="s">
        <v>230</v>
      </c>
      <c r="S10" s="1461"/>
    </row>
    <row r="11" spans="1:24" ht="12.75" customHeight="1" thickTop="1">
      <c r="A11" s="33">
        <f>IF(VLOOKUP($G$4,日历!$A$1:$AH$13,4)=0,"",VLOOKUP($G$4,日历!$A$1:$AH$13,4))</f>
        <v>42690</v>
      </c>
      <c r="B11" s="264" t="str">
        <f>IF(AND(K11&lt;&gt;"",L11&lt;&gt;""),TIME(IF(MINUTE(K11)&gt;30,HOUR(K11)+1,HOUR(K11)),IF(AND(MINUTE(K11)&lt;=30,MINUTE(K11)&gt;0),30,0),0),"")</f>
        <v/>
      </c>
      <c r="C11" s="220" t="str">
        <f>IF(AND(K11&lt;&gt;"",L11&lt;&gt;""),IF(TIME(HOUR(L11),IF(MINUTE(L11)&gt;=30,30,0),0)=0,1,TIME(HOUR(L11),IF(MINUTE(L11)&gt;=30,30,0),0)),"")</f>
        <v/>
      </c>
      <c r="D11" s="224" t="str">
        <f>IF(AND(B11&lt;&gt;"",C11&lt;&gt;""),(C11-B11)*24,"")</f>
        <v/>
      </c>
      <c r="E11" s="1468"/>
      <c r="F11" s="1469"/>
      <c r="G11" s="265" t="str">
        <f>IF(AND(M11&lt;&gt;"",N11&lt;&gt;""),TIME(IF(MINUTE(M11)&gt;30,HOUR(M11)+1,HOUR(M11)),IF(AND(MINUTE(M11)&lt;=30,MINUTE(M11)&gt;0),30,0),0),"")</f>
        <v/>
      </c>
      <c r="H11" s="237" t="str">
        <f>IF(AND(M11&lt;&gt;"",N11&lt;&gt;""),IF(TIME(HOUR(N11),IF(MINUTE(N11)&gt;=30,30,0),0)=0,1,TIME(HOUR(N11),IF(MINUTE(N11)&gt;=30,30,0),0)),"")</f>
        <v/>
      </c>
      <c r="I11" s="238" t="str">
        <f>IF(AND(G11&lt;&gt;"",H11&lt;&gt;""),(H11-G11)*24,"")</f>
        <v/>
      </c>
      <c r="J11" s="272"/>
      <c r="K11" s="54"/>
      <c r="L11" s="251"/>
      <c r="M11" s="55"/>
      <c r="N11" s="251"/>
      <c r="O11" s="254" t="str">
        <f>IF(T11="出",IF(AND(D11="",I11=""),"",IF(D11="",0,D11)+IF(I11="",0,I11)-IF(S11="",0,S11)),"")</f>
        <v/>
      </c>
      <c r="P11" s="238" t="str">
        <f>IF(T11="休",IF(AND(D11="",I11=""),"",IF(D11="",0,D11)+IF(I11="",0,I11)-IF(S11="",0,S11)),"")</f>
        <v/>
      </c>
      <c r="Q11" s="238" t="str">
        <f>IF(T11="节",IF(AND(D11="",I11=""),"",IF(D11="",0,D11)+IF(I11="",0,I11)-IF(S11="",0,S11)),"")</f>
        <v/>
      </c>
      <c r="R11" s="245" t="str">
        <f>IF(SUM(O11:Q11)=0,"",SUM($O$11:Q11))</f>
        <v/>
      </c>
      <c r="S11" s="273" t="str">
        <f>IF(IF(LEFT(E11,3)="教育：",D11,0)+IF(LEFT(J11,3)="教育：",I11,0)=0,"",IF(LEFT(E11,3)="教育：",D11,0)+IF(LEFT(J11,3)="教育：",I11,0))</f>
        <v/>
      </c>
      <c r="T11" s="2" t="str">
        <f>VLOOKUP($G$4,日历!$A$1:$BN$13,36)</f>
        <v>出</v>
      </c>
    </row>
    <row r="12" spans="1:24" ht="12.95" customHeight="1">
      <c r="A12" s="33">
        <f>IF(VLOOKUP($G$4,日历!$A$1:$AH$13,5)=0,"",VLOOKUP($G$4,日历!$A$1:$AH$13,5))</f>
        <v>42691</v>
      </c>
      <c r="B12" s="264" t="str">
        <f t="shared" ref="B12:B41" si="0">IF(AND(K12&lt;&gt;"",L12&lt;&gt;""),TIME(IF(MINUTE(K12)&gt;30,HOUR(K12)+1,HOUR(K12)),IF(AND(MINUTE(K12)&lt;=30,MINUTE(K12)&gt;0),30,0),0),"")</f>
        <v/>
      </c>
      <c r="C12" s="220" t="str">
        <f t="shared" ref="C12:C41" si="1">IF(AND(K12&lt;&gt;"",L12&lt;&gt;""),IF(TIME(HOUR(L12),IF(MINUTE(L12)&gt;=30,30,0),0)=0,1,TIME(HOUR(L12),IF(MINUTE(L12)&gt;=30,30,0),0)),"")</f>
        <v/>
      </c>
      <c r="D12" s="224" t="str">
        <f t="shared" ref="D12:D41" si="2">IF(AND(B12&lt;&gt;"",C12&lt;&gt;""),(C12-B12)*24,"")</f>
        <v/>
      </c>
      <c r="E12" s="1478"/>
      <c r="F12" s="1479"/>
      <c r="G12" s="265" t="str">
        <f t="shared" ref="G12:G41" si="3">IF(AND(M12&lt;&gt;"",N12&lt;&gt;""),TIME(IF(MINUTE(M12)&gt;30,HOUR(M12)+1,HOUR(M12)),IF(AND(MINUTE(M12)&lt;=30,MINUTE(M12)&gt;0),30,0),0),"")</f>
        <v/>
      </c>
      <c r="H12" s="237" t="str">
        <f t="shared" ref="H12:H41" si="4">IF(AND(M12&lt;&gt;"",N12&lt;&gt;""),IF(TIME(HOUR(N12),IF(MINUTE(N12)&gt;=30,30,0),0)=0,1,TIME(HOUR(N12),IF(MINUTE(N12)&gt;=30,30,0),0)),"")</f>
        <v/>
      </c>
      <c r="I12" s="238" t="str">
        <f t="shared" ref="I12:I41" si="5">IF(AND(G12&lt;&gt;"",H12&lt;&gt;""),(H12-G12)*24,"")</f>
        <v/>
      </c>
      <c r="J12" s="232"/>
      <c r="K12" s="54"/>
      <c r="L12" s="251"/>
      <c r="M12" s="55"/>
      <c r="N12" s="251"/>
      <c r="O12" s="254" t="str">
        <f t="shared" ref="O12:O41" si="6">IF(T12="出",IF(AND(D12="",I12=""),"",IF(D12="",0,D12)+IF(I12="",0,I12)-IF(S12="",0,S12)),"")</f>
        <v/>
      </c>
      <c r="P12" s="238" t="str">
        <f t="shared" ref="P12:P41" si="7">IF(T12="休",IF(AND(D12="",I12=""),"",IF(D12="",0,D12)+IF(I12="",0,I12)-IF(S12="",0,S12)),"")</f>
        <v/>
      </c>
      <c r="Q12" s="238" t="str">
        <f t="shared" ref="Q12:Q41" si="8">IF(T12="节",IF(AND(D12="",I12=""),"",IF(D12="",0,D12)+IF(I12="",0,I12)-IF(S12="",0,S12)),"")</f>
        <v/>
      </c>
      <c r="R12" s="245" t="str">
        <f>IF(SUM(O12:Q12)=0,"",SUM($O$11:Q12))</f>
        <v/>
      </c>
      <c r="S12" s="273" t="str">
        <f t="shared" ref="S12:S41" si="9">IF(IF(LEFT(E12,3)="教育：",D12,0)+IF(LEFT(J12,3)="教育：",I12,0)=0,"",IF(LEFT(E12,3)="教育：",D12,0)+IF(LEFT(J12,3)="教育：",I12,0))</f>
        <v/>
      </c>
      <c r="T12" s="2" t="str">
        <f>VLOOKUP($G$4,日历!$A$1:$BN$13,37)</f>
        <v>出</v>
      </c>
    </row>
    <row r="13" spans="1:24" ht="12.95" customHeight="1">
      <c r="A13" s="33">
        <f>IF(VLOOKUP($G$4,日历!$A$1:$AH$13,6)=0,"",VLOOKUP($G$4,日历!$A$1:$AH$13,6))</f>
        <v>42692</v>
      </c>
      <c r="B13" s="264" t="str">
        <f t="shared" si="0"/>
        <v/>
      </c>
      <c r="C13" s="220" t="str">
        <f t="shared" si="1"/>
        <v/>
      </c>
      <c r="D13" s="224" t="str">
        <f t="shared" si="2"/>
        <v/>
      </c>
      <c r="E13" s="1464"/>
      <c r="F13" s="1465"/>
      <c r="G13" s="265" t="str">
        <f t="shared" si="3"/>
        <v/>
      </c>
      <c r="H13" s="237" t="str">
        <f t="shared" si="4"/>
        <v/>
      </c>
      <c r="I13" s="238" t="str">
        <f t="shared" si="5"/>
        <v/>
      </c>
      <c r="J13" s="231"/>
      <c r="K13" s="54"/>
      <c r="L13" s="251"/>
      <c r="M13" s="55"/>
      <c r="N13" s="251"/>
      <c r="O13" s="254" t="str">
        <f t="shared" si="6"/>
        <v/>
      </c>
      <c r="P13" s="238" t="str">
        <f t="shared" si="7"/>
        <v/>
      </c>
      <c r="Q13" s="238" t="str">
        <f t="shared" si="8"/>
        <v/>
      </c>
      <c r="R13" s="245" t="str">
        <f>IF(SUM(O13:Q13)=0,"",SUM($O$11:Q13))</f>
        <v/>
      </c>
      <c r="S13" s="273" t="str">
        <f t="shared" si="9"/>
        <v/>
      </c>
      <c r="T13" s="2" t="str">
        <f>VLOOKUP($G$4,日历!$A$1:$BN$13,38)</f>
        <v>出</v>
      </c>
    </row>
    <row r="14" spans="1:24" ht="12.75" customHeight="1">
      <c r="A14" s="33">
        <f>IF(VLOOKUP($G$4,日历!$A$1:$AH$13,7)=0,"",VLOOKUP($G$4,日历!$A$1:$AH$13,7))</f>
        <v>42693</v>
      </c>
      <c r="B14" s="264" t="str">
        <f t="shared" si="0"/>
        <v/>
      </c>
      <c r="C14" s="220" t="str">
        <f t="shared" si="1"/>
        <v/>
      </c>
      <c r="D14" s="224" t="str">
        <f t="shared" si="2"/>
        <v/>
      </c>
      <c r="E14" s="1464"/>
      <c r="F14" s="1465"/>
      <c r="G14" s="265" t="str">
        <f t="shared" si="3"/>
        <v/>
      </c>
      <c r="H14" s="237" t="str">
        <f t="shared" si="4"/>
        <v/>
      </c>
      <c r="I14" s="238" t="str">
        <f t="shared" si="5"/>
        <v/>
      </c>
      <c r="J14" s="231"/>
      <c r="K14" s="54"/>
      <c r="L14" s="251"/>
      <c r="M14" s="55"/>
      <c r="N14" s="251"/>
      <c r="O14" s="254" t="str">
        <f t="shared" si="6"/>
        <v/>
      </c>
      <c r="P14" s="238" t="str">
        <f t="shared" si="7"/>
        <v/>
      </c>
      <c r="Q14" s="238" t="str">
        <f t="shared" si="8"/>
        <v/>
      </c>
      <c r="R14" s="245" t="str">
        <f>IF(SUM(O14:Q14)=0,"",SUM($O$11:Q14))</f>
        <v/>
      </c>
      <c r="S14" s="273" t="str">
        <f t="shared" si="9"/>
        <v/>
      </c>
      <c r="T14" s="2" t="str">
        <f>VLOOKUP($G$4,日历!$A$1:$BN$13,39)</f>
        <v>休</v>
      </c>
    </row>
    <row r="15" spans="1:24" ht="12.75" customHeight="1">
      <c r="A15" s="33">
        <f>IF(VLOOKUP($G$4,日历!$A$1:$AH$13,8)=0,"",VLOOKUP($G$4,日历!$A$1:$AH$13,8))</f>
        <v>42694</v>
      </c>
      <c r="B15" s="264" t="str">
        <f t="shared" si="0"/>
        <v/>
      </c>
      <c r="C15" s="220" t="str">
        <f t="shared" si="1"/>
        <v/>
      </c>
      <c r="D15" s="224" t="str">
        <f t="shared" si="2"/>
        <v/>
      </c>
      <c r="E15" s="1464"/>
      <c r="F15" s="1465"/>
      <c r="G15" s="265" t="str">
        <f t="shared" si="3"/>
        <v/>
      </c>
      <c r="H15" s="237" t="str">
        <f t="shared" si="4"/>
        <v/>
      </c>
      <c r="I15" s="238" t="str">
        <f t="shared" si="5"/>
        <v/>
      </c>
      <c r="J15" s="272"/>
      <c r="K15" s="54"/>
      <c r="L15" s="251"/>
      <c r="M15" s="55"/>
      <c r="N15" s="251"/>
      <c r="O15" s="254" t="str">
        <f t="shared" si="6"/>
        <v/>
      </c>
      <c r="P15" s="238" t="str">
        <f t="shared" si="7"/>
        <v/>
      </c>
      <c r="Q15" s="238" t="str">
        <f t="shared" si="8"/>
        <v/>
      </c>
      <c r="R15" s="245" t="str">
        <f>IF(SUM(O15:Q15)=0,"",SUM($O$11:Q15))</f>
        <v/>
      </c>
      <c r="S15" s="273" t="str">
        <f t="shared" si="9"/>
        <v/>
      </c>
      <c r="T15" s="2" t="str">
        <f>VLOOKUP($G$4,日历!$A$1:$BN$13,40)</f>
        <v>休</v>
      </c>
    </row>
    <row r="16" spans="1:24" ht="12.95" customHeight="1">
      <c r="A16" s="33">
        <f>IF(VLOOKUP($G$4,日历!$A$1:$AH$13,9)=0,"",VLOOKUP($G$4,日历!$A$1:$AH$13,9))</f>
        <v>42695</v>
      </c>
      <c r="B16" s="266" t="str">
        <f t="shared" si="0"/>
        <v/>
      </c>
      <c r="C16" s="220" t="str">
        <f t="shared" si="1"/>
        <v/>
      </c>
      <c r="D16" s="225" t="str">
        <f t="shared" si="2"/>
        <v/>
      </c>
      <c r="E16" s="1464"/>
      <c r="F16" s="1465"/>
      <c r="G16" s="267" t="str">
        <f t="shared" si="3"/>
        <v/>
      </c>
      <c r="H16" s="237" t="str">
        <f t="shared" si="4"/>
        <v/>
      </c>
      <c r="I16" s="239" t="str">
        <f t="shared" si="5"/>
        <v/>
      </c>
      <c r="J16" s="233"/>
      <c r="K16" s="54"/>
      <c r="L16" s="251"/>
      <c r="M16" s="55"/>
      <c r="N16" s="251"/>
      <c r="O16" s="255" t="str">
        <f t="shared" si="6"/>
        <v/>
      </c>
      <c r="P16" s="239" t="str">
        <f t="shared" si="7"/>
        <v/>
      </c>
      <c r="Q16" s="239" t="str">
        <f t="shared" si="8"/>
        <v/>
      </c>
      <c r="R16" s="246" t="str">
        <f>IF(SUM(O16:Q16)=0,"",SUM($O$11:Q16))</f>
        <v/>
      </c>
      <c r="S16" s="274" t="str">
        <f t="shared" si="9"/>
        <v/>
      </c>
      <c r="T16" s="2" t="str">
        <f>VLOOKUP($G$4,日历!$A$1:$BN$13,41)</f>
        <v>出</v>
      </c>
    </row>
    <row r="17" spans="1:20" ht="12.95" customHeight="1">
      <c r="A17" s="33">
        <f>IF(VLOOKUP($G$4,日历!$A$1:$AH$13,10)=0,"",VLOOKUP($G$4,日历!$A$1:$AH$13,10))</f>
        <v>42696</v>
      </c>
      <c r="B17" s="266" t="str">
        <f t="shared" si="0"/>
        <v/>
      </c>
      <c r="C17" s="220" t="str">
        <f t="shared" si="1"/>
        <v/>
      </c>
      <c r="D17" s="225" t="str">
        <f t="shared" si="2"/>
        <v/>
      </c>
      <c r="E17" s="1464"/>
      <c r="F17" s="1465"/>
      <c r="G17" s="267" t="str">
        <f t="shared" si="3"/>
        <v/>
      </c>
      <c r="H17" s="237" t="str">
        <f t="shared" si="4"/>
        <v/>
      </c>
      <c r="I17" s="239" t="str">
        <f t="shared" si="5"/>
        <v/>
      </c>
      <c r="J17" s="233"/>
      <c r="K17" s="54"/>
      <c r="L17" s="251"/>
      <c r="M17" s="55"/>
      <c r="N17" s="251"/>
      <c r="O17" s="255" t="str">
        <f t="shared" si="6"/>
        <v/>
      </c>
      <c r="P17" s="239" t="str">
        <f t="shared" si="7"/>
        <v/>
      </c>
      <c r="Q17" s="239" t="str">
        <f t="shared" si="8"/>
        <v/>
      </c>
      <c r="R17" s="246" t="str">
        <f>IF(SUM(O17:Q17)=0,"",SUM($O$11:Q17))</f>
        <v/>
      </c>
      <c r="S17" s="273" t="str">
        <f t="shared" si="9"/>
        <v/>
      </c>
      <c r="T17" s="2" t="str">
        <f>VLOOKUP($G$4,日历!$A$1:$BN$13,42)</f>
        <v>出</v>
      </c>
    </row>
    <row r="18" spans="1:20" ht="12.75" customHeight="1">
      <c r="A18" s="33">
        <f>IF(VLOOKUP($G$4,日历!$A$1:$AH$13,11)=0,"",VLOOKUP($G$4,日历!$A$1:$AH$13,11))</f>
        <v>42697</v>
      </c>
      <c r="B18" s="264" t="str">
        <f t="shared" si="0"/>
        <v/>
      </c>
      <c r="C18" s="220" t="str">
        <f t="shared" si="1"/>
        <v/>
      </c>
      <c r="D18" s="224" t="str">
        <f t="shared" si="2"/>
        <v/>
      </c>
      <c r="E18" s="1464"/>
      <c r="F18" s="1465"/>
      <c r="G18" s="265" t="str">
        <f t="shared" si="3"/>
        <v/>
      </c>
      <c r="H18" s="237" t="str">
        <f t="shared" si="4"/>
        <v/>
      </c>
      <c r="I18" s="238" t="str">
        <f t="shared" si="5"/>
        <v/>
      </c>
      <c r="J18" s="231"/>
      <c r="K18" s="54"/>
      <c r="L18" s="251"/>
      <c r="M18" s="55"/>
      <c r="N18" s="251"/>
      <c r="O18" s="254" t="str">
        <f t="shared" si="6"/>
        <v/>
      </c>
      <c r="P18" s="238" t="str">
        <f t="shared" si="7"/>
        <v/>
      </c>
      <c r="Q18" s="238" t="str">
        <f t="shared" si="8"/>
        <v/>
      </c>
      <c r="R18" s="245" t="str">
        <f>IF(SUM(O18:Q18)=0,"",SUM($O$11:Q18))</f>
        <v/>
      </c>
      <c r="S18" s="273" t="str">
        <f t="shared" si="9"/>
        <v/>
      </c>
      <c r="T18" s="2" t="str">
        <f>VLOOKUP($G$4,日历!$A$1:$BN$13,43)</f>
        <v>出</v>
      </c>
    </row>
    <row r="19" spans="1:20" ht="12.95" customHeight="1">
      <c r="A19" s="33">
        <f>IF(VLOOKUP($G$4,日历!$A$1:$AH$13,12)=0,"",VLOOKUP($G$4,日历!$A$1:$AH$13,12))</f>
        <v>42698</v>
      </c>
      <c r="B19" s="264" t="str">
        <f t="shared" si="0"/>
        <v/>
      </c>
      <c r="C19" s="220" t="str">
        <f t="shared" si="1"/>
        <v/>
      </c>
      <c r="D19" s="224" t="str">
        <f t="shared" si="2"/>
        <v/>
      </c>
      <c r="E19" s="1464"/>
      <c r="F19" s="1465"/>
      <c r="G19" s="265" t="str">
        <f t="shared" si="3"/>
        <v/>
      </c>
      <c r="H19" s="237" t="str">
        <f t="shared" si="4"/>
        <v/>
      </c>
      <c r="I19" s="238" t="str">
        <f t="shared" si="5"/>
        <v/>
      </c>
      <c r="J19" s="231"/>
      <c r="K19" s="54"/>
      <c r="L19" s="251"/>
      <c r="M19" s="55"/>
      <c r="N19" s="251"/>
      <c r="O19" s="254" t="str">
        <f t="shared" si="6"/>
        <v/>
      </c>
      <c r="P19" s="238" t="str">
        <f t="shared" si="7"/>
        <v/>
      </c>
      <c r="Q19" s="238" t="str">
        <f t="shared" si="8"/>
        <v/>
      </c>
      <c r="R19" s="245" t="str">
        <f>IF(SUM(O19:Q19)=0,"",SUM($O$11:Q19))</f>
        <v/>
      </c>
      <c r="S19" s="273" t="str">
        <f t="shared" si="9"/>
        <v/>
      </c>
      <c r="T19" s="2" t="str">
        <f>VLOOKUP($G$4,日历!$A$1:$BN$13,44)</f>
        <v>出</v>
      </c>
    </row>
    <row r="20" spans="1:20" ht="12.95" customHeight="1">
      <c r="A20" s="33">
        <f>IF(VLOOKUP($G$4,日历!$A$1:$AH$13,13)=0,"",VLOOKUP($G$4,日历!$A$1:$AH$13,13))</f>
        <v>42699</v>
      </c>
      <c r="B20" s="264" t="str">
        <f t="shared" si="0"/>
        <v/>
      </c>
      <c r="C20" s="220" t="str">
        <f t="shared" si="1"/>
        <v/>
      </c>
      <c r="D20" s="224" t="str">
        <f t="shared" si="2"/>
        <v/>
      </c>
      <c r="E20" s="1464"/>
      <c r="F20" s="1465"/>
      <c r="G20" s="265" t="str">
        <f t="shared" si="3"/>
        <v/>
      </c>
      <c r="H20" s="237" t="str">
        <f t="shared" si="4"/>
        <v/>
      </c>
      <c r="I20" s="238" t="str">
        <f t="shared" si="5"/>
        <v/>
      </c>
      <c r="J20" s="231"/>
      <c r="K20" s="54"/>
      <c r="L20" s="251"/>
      <c r="M20" s="55"/>
      <c r="N20" s="251"/>
      <c r="O20" s="254" t="str">
        <f t="shared" si="6"/>
        <v/>
      </c>
      <c r="P20" s="238" t="str">
        <f t="shared" si="7"/>
        <v/>
      </c>
      <c r="Q20" s="238" t="str">
        <f t="shared" si="8"/>
        <v/>
      </c>
      <c r="R20" s="245" t="str">
        <f>IF(SUM(O20:Q20)=0,"",SUM($O$11:Q20))</f>
        <v/>
      </c>
      <c r="S20" s="273" t="str">
        <f t="shared" si="9"/>
        <v/>
      </c>
      <c r="T20" s="2" t="str">
        <f>VLOOKUP($G$4,日历!$A$1:$BN$13,45)</f>
        <v>出</v>
      </c>
    </row>
    <row r="21" spans="1:20" ht="12.95" customHeight="1">
      <c r="A21" s="33">
        <f>IF(VLOOKUP($G$4,日历!$A$1:$AH$13,14)=0,"",VLOOKUP($G$4,日历!$A$1:$AH$13,14))</f>
        <v>42700</v>
      </c>
      <c r="B21" s="264" t="str">
        <f t="shared" si="0"/>
        <v/>
      </c>
      <c r="C21" s="220" t="str">
        <f t="shared" si="1"/>
        <v/>
      </c>
      <c r="D21" s="224" t="str">
        <f t="shared" si="2"/>
        <v/>
      </c>
      <c r="E21" s="1464"/>
      <c r="F21" s="1465"/>
      <c r="G21" s="265" t="str">
        <f t="shared" si="3"/>
        <v/>
      </c>
      <c r="H21" s="237" t="str">
        <f t="shared" si="4"/>
        <v/>
      </c>
      <c r="I21" s="238" t="str">
        <f t="shared" si="5"/>
        <v/>
      </c>
      <c r="J21" s="231"/>
      <c r="K21" s="54"/>
      <c r="L21" s="251"/>
      <c r="M21" s="55"/>
      <c r="N21" s="251"/>
      <c r="O21" s="254" t="str">
        <f t="shared" si="6"/>
        <v/>
      </c>
      <c r="P21" s="238" t="str">
        <f t="shared" si="7"/>
        <v/>
      </c>
      <c r="Q21" s="238" t="str">
        <f t="shared" si="8"/>
        <v/>
      </c>
      <c r="R21" s="245" t="str">
        <f>IF(SUM(O21:Q21)=0,"",SUM($O$11:Q21))</f>
        <v/>
      </c>
      <c r="S21" s="273" t="str">
        <f t="shared" si="9"/>
        <v/>
      </c>
      <c r="T21" s="2" t="str">
        <f>VLOOKUP($G$4,日历!$A$1:$BN$13,46)</f>
        <v>休</v>
      </c>
    </row>
    <row r="22" spans="1:20" ht="12.95" customHeight="1">
      <c r="A22" s="33">
        <f>IF(VLOOKUP($G$4,日历!$A$1:$AH$13,15)=0,"",VLOOKUP($G$4,日历!$A$1:$AH$13,15))</f>
        <v>42701</v>
      </c>
      <c r="B22" s="264" t="str">
        <f t="shared" si="0"/>
        <v/>
      </c>
      <c r="C22" s="220" t="str">
        <f t="shared" si="1"/>
        <v/>
      </c>
      <c r="D22" s="224" t="str">
        <f t="shared" si="2"/>
        <v/>
      </c>
      <c r="E22" s="1464"/>
      <c r="F22" s="1465"/>
      <c r="G22" s="265" t="str">
        <f t="shared" si="3"/>
        <v/>
      </c>
      <c r="H22" s="237" t="str">
        <f t="shared" si="4"/>
        <v/>
      </c>
      <c r="I22" s="238" t="str">
        <f t="shared" si="5"/>
        <v/>
      </c>
      <c r="J22" s="231"/>
      <c r="K22" s="54"/>
      <c r="L22" s="251"/>
      <c r="M22" s="55"/>
      <c r="N22" s="251"/>
      <c r="O22" s="254" t="str">
        <f t="shared" si="6"/>
        <v/>
      </c>
      <c r="P22" s="238" t="str">
        <f t="shared" si="7"/>
        <v/>
      </c>
      <c r="Q22" s="238" t="str">
        <f t="shared" si="8"/>
        <v/>
      </c>
      <c r="R22" s="245" t="str">
        <f>IF(SUM(O22:Q22)=0,"",SUM($O$11:Q22))</f>
        <v/>
      </c>
      <c r="S22" s="273" t="str">
        <f t="shared" si="9"/>
        <v/>
      </c>
      <c r="T22" s="2" t="str">
        <f>VLOOKUP($G$4,日历!$A$1:$BN$13,47)</f>
        <v>休</v>
      </c>
    </row>
    <row r="23" spans="1:20" ht="12.95" customHeight="1">
      <c r="A23" s="33">
        <f>IF(VLOOKUP($G$4,日历!$A$1:$AH$13,16)=0,"",VLOOKUP($G$4,日历!$A$1:$AH$13,16))</f>
        <v>42702</v>
      </c>
      <c r="B23" s="264" t="str">
        <f t="shared" si="0"/>
        <v/>
      </c>
      <c r="C23" s="220" t="str">
        <f t="shared" si="1"/>
        <v/>
      </c>
      <c r="D23" s="224" t="str">
        <f t="shared" si="2"/>
        <v/>
      </c>
      <c r="E23" s="1464"/>
      <c r="F23" s="1465"/>
      <c r="G23" s="265" t="str">
        <f t="shared" si="3"/>
        <v/>
      </c>
      <c r="H23" s="237" t="str">
        <f t="shared" si="4"/>
        <v/>
      </c>
      <c r="I23" s="238" t="str">
        <f t="shared" si="5"/>
        <v/>
      </c>
      <c r="J23" s="231"/>
      <c r="K23" s="54"/>
      <c r="L23" s="251"/>
      <c r="M23" s="55"/>
      <c r="N23" s="251"/>
      <c r="O23" s="254" t="str">
        <f t="shared" si="6"/>
        <v/>
      </c>
      <c r="P23" s="238" t="str">
        <f t="shared" si="7"/>
        <v/>
      </c>
      <c r="Q23" s="238" t="str">
        <f t="shared" si="8"/>
        <v/>
      </c>
      <c r="R23" s="245" t="str">
        <f>IF(SUM(O23:Q23)=0,"",SUM($O$11:Q23))</f>
        <v/>
      </c>
      <c r="S23" s="273" t="str">
        <f t="shared" si="9"/>
        <v/>
      </c>
      <c r="T23" s="2" t="str">
        <f>VLOOKUP($G$4,日历!$A$1:$BN$13,48)</f>
        <v>出</v>
      </c>
    </row>
    <row r="24" spans="1:20" ht="12.95" customHeight="1">
      <c r="A24" s="33">
        <f>IF(VLOOKUP($G$4,日历!$A$1:$AH$13,17)=0,"",VLOOKUP($G$4,日历!$A$1:$AH$13,17))</f>
        <v>42703</v>
      </c>
      <c r="B24" s="266" t="str">
        <f t="shared" si="0"/>
        <v/>
      </c>
      <c r="C24" s="220" t="str">
        <f t="shared" si="1"/>
        <v/>
      </c>
      <c r="D24" s="225" t="str">
        <f t="shared" si="2"/>
        <v/>
      </c>
      <c r="E24" s="1464"/>
      <c r="F24" s="1465"/>
      <c r="G24" s="267" t="str">
        <f t="shared" si="3"/>
        <v/>
      </c>
      <c r="H24" s="237" t="str">
        <f t="shared" si="4"/>
        <v/>
      </c>
      <c r="I24" s="239" t="str">
        <f t="shared" si="5"/>
        <v/>
      </c>
      <c r="J24" s="233"/>
      <c r="K24" s="54"/>
      <c r="L24" s="251"/>
      <c r="M24" s="55"/>
      <c r="N24" s="251"/>
      <c r="O24" s="255" t="str">
        <f t="shared" si="6"/>
        <v/>
      </c>
      <c r="P24" s="239" t="str">
        <f t="shared" si="7"/>
        <v/>
      </c>
      <c r="Q24" s="239" t="str">
        <f t="shared" si="8"/>
        <v/>
      </c>
      <c r="R24" s="246" t="str">
        <f>IF(SUM(O24:Q24)=0,"",SUM($O$11:Q24))</f>
        <v/>
      </c>
      <c r="S24" s="274" t="str">
        <f t="shared" si="9"/>
        <v/>
      </c>
      <c r="T24" s="2" t="str">
        <f>VLOOKUP($G$4,日历!$A$1:$BN$13,49)</f>
        <v>出</v>
      </c>
    </row>
    <row r="25" spans="1:20" ht="12.75" customHeight="1">
      <c r="A25" s="33">
        <f>IF(VLOOKUP($G$4,日历!$A$1:$AH$13,18)=0,"",VLOOKUP($G$4,日历!$A$1:$AH$13,18))</f>
        <v>42704</v>
      </c>
      <c r="B25" s="266" t="str">
        <f t="shared" si="0"/>
        <v/>
      </c>
      <c r="C25" s="220" t="str">
        <f t="shared" si="1"/>
        <v/>
      </c>
      <c r="D25" s="225" t="str">
        <f t="shared" si="2"/>
        <v/>
      </c>
      <c r="E25" s="1464"/>
      <c r="F25" s="1465"/>
      <c r="G25" s="267" t="str">
        <f t="shared" si="3"/>
        <v/>
      </c>
      <c r="H25" s="237" t="str">
        <f t="shared" si="4"/>
        <v/>
      </c>
      <c r="I25" s="239" t="str">
        <f t="shared" si="5"/>
        <v/>
      </c>
      <c r="J25" s="233"/>
      <c r="K25" s="54"/>
      <c r="L25" s="251"/>
      <c r="M25" s="55"/>
      <c r="N25" s="251"/>
      <c r="O25" s="255" t="str">
        <f t="shared" si="6"/>
        <v/>
      </c>
      <c r="P25" s="239" t="str">
        <f t="shared" si="7"/>
        <v/>
      </c>
      <c r="Q25" s="239" t="str">
        <f t="shared" si="8"/>
        <v/>
      </c>
      <c r="R25" s="246" t="str">
        <f>IF(SUM(O25:Q25)=0,"",SUM($O$11:Q25))</f>
        <v/>
      </c>
      <c r="S25" s="274" t="str">
        <f t="shared" si="9"/>
        <v/>
      </c>
      <c r="T25" s="2" t="str">
        <f>VLOOKUP($G$4,日历!$A$1:$BN$13,50)</f>
        <v>出</v>
      </c>
    </row>
    <row r="26" spans="1:20" ht="12.95" customHeight="1">
      <c r="A26" s="33" t="str">
        <f>IF(VLOOKUP($G$4,日历!$A$1:$AH$13,19)=0,"",VLOOKUP($G$4,日历!$A$1:$AH$13,19))</f>
        <v/>
      </c>
      <c r="B26" s="266" t="str">
        <f t="shared" si="0"/>
        <v/>
      </c>
      <c r="C26" s="220" t="str">
        <f t="shared" si="1"/>
        <v/>
      </c>
      <c r="D26" s="225" t="str">
        <f t="shared" si="2"/>
        <v/>
      </c>
      <c r="E26" s="1464"/>
      <c r="F26" s="1465"/>
      <c r="G26" s="267" t="str">
        <f t="shared" si="3"/>
        <v/>
      </c>
      <c r="H26" s="237" t="str">
        <f t="shared" si="4"/>
        <v/>
      </c>
      <c r="I26" s="239" t="str">
        <f t="shared" si="5"/>
        <v/>
      </c>
      <c r="J26" s="233"/>
      <c r="K26" s="54"/>
      <c r="L26" s="251"/>
      <c r="M26" s="55"/>
      <c r="N26" s="251"/>
      <c r="O26" s="255" t="str">
        <f t="shared" si="6"/>
        <v/>
      </c>
      <c r="P26" s="239" t="str">
        <f t="shared" si="7"/>
        <v/>
      </c>
      <c r="Q26" s="239" t="str">
        <f t="shared" si="8"/>
        <v/>
      </c>
      <c r="R26" s="246" t="str">
        <f>IF(SUM(O26:Q26)=0,"",SUM($O$11:Q26))</f>
        <v/>
      </c>
      <c r="S26" s="274" t="str">
        <f t="shared" si="9"/>
        <v/>
      </c>
      <c r="T26" s="2">
        <f>VLOOKUP($G$4,日历!$A$1:$BN$13,51)</f>
        <v>0</v>
      </c>
    </row>
    <row r="27" spans="1:20" ht="12.95" customHeight="1">
      <c r="A27" s="33">
        <f>IF(VLOOKUP($G$4,日历!$A$1:$AH$13,20)=0,"",VLOOKUP($G$4,日历!$A$1:$AH$13,20))</f>
        <v>42705</v>
      </c>
      <c r="B27" s="266" t="str">
        <f t="shared" si="0"/>
        <v/>
      </c>
      <c r="C27" s="220" t="str">
        <f t="shared" si="1"/>
        <v/>
      </c>
      <c r="D27" s="225" t="str">
        <f t="shared" si="2"/>
        <v/>
      </c>
      <c r="E27" s="1464"/>
      <c r="F27" s="1465"/>
      <c r="G27" s="267" t="str">
        <f t="shared" si="3"/>
        <v/>
      </c>
      <c r="H27" s="237" t="str">
        <f t="shared" si="4"/>
        <v/>
      </c>
      <c r="I27" s="239" t="str">
        <f t="shared" si="5"/>
        <v/>
      </c>
      <c r="J27" s="233"/>
      <c r="K27" s="54"/>
      <c r="L27" s="251"/>
      <c r="M27" s="55"/>
      <c r="N27" s="251"/>
      <c r="O27" s="255" t="str">
        <f t="shared" si="6"/>
        <v/>
      </c>
      <c r="P27" s="239" t="str">
        <f t="shared" si="7"/>
        <v/>
      </c>
      <c r="Q27" s="239" t="str">
        <f t="shared" si="8"/>
        <v/>
      </c>
      <c r="R27" s="246" t="str">
        <f>IF(SUM(O27:Q27)=0,"",SUM($O$11:Q27))</f>
        <v/>
      </c>
      <c r="S27" s="274" t="str">
        <f t="shared" si="9"/>
        <v/>
      </c>
      <c r="T27" s="2" t="str">
        <f>VLOOKUP($G$4,日历!$A$1:$BN$13,52)</f>
        <v>出</v>
      </c>
    </row>
    <row r="28" spans="1:20" ht="12.95" customHeight="1">
      <c r="A28" s="33">
        <f>IF(VLOOKUP($G$4,日历!$A$1:$AH$13,21)=0,"",VLOOKUP($G$4,日历!$A$1:$AH$13,21))</f>
        <v>42706</v>
      </c>
      <c r="B28" s="266" t="str">
        <f t="shared" si="0"/>
        <v/>
      </c>
      <c r="C28" s="220" t="str">
        <f t="shared" si="1"/>
        <v/>
      </c>
      <c r="D28" s="225" t="str">
        <f t="shared" si="2"/>
        <v/>
      </c>
      <c r="E28" s="1464"/>
      <c r="F28" s="1465"/>
      <c r="G28" s="267" t="str">
        <f t="shared" si="3"/>
        <v/>
      </c>
      <c r="H28" s="237" t="str">
        <f t="shared" si="4"/>
        <v/>
      </c>
      <c r="I28" s="239" t="str">
        <f t="shared" si="5"/>
        <v/>
      </c>
      <c r="J28" s="233"/>
      <c r="K28" s="54"/>
      <c r="L28" s="251"/>
      <c r="M28" s="55"/>
      <c r="N28" s="251"/>
      <c r="O28" s="255" t="str">
        <f t="shared" si="6"/>
        <v/>
      </c>
      <c r="P28" s="239" t="str">
        <f t="shared" si="7"/>
        <v/>
      </c>
      <c r="Q28" s="239" t="str">
        <f t="shared" si="8"/>
        <v/>
      </c>
      <c r="R28" s="246" t="str">
        <f>IF(SUM(O28:Q28)=0,"",SUM($O$11:Q28))</f>
        <v/>
      </c>
      <c r="S28" s="274" t="str">
        <f t="shared" si="9"/>
        <v/>
      </c>
      <c r="T28" s="2" t="str">
        <f>VLOOKUP($G$4,日历!$A$1:$BN$13,53)</f>
        <v>出</v>
      </c>
    </row>
    <row r="29" spans="1:20" ht="12.95" customHeight="1">
      <c r="A29" s="33">
        <f>IF(VLOOKUP($G$4,日历!$A$1:$AH$13,22)=0,"",VLOOKUP($G$4,日历!$A$1:$AH$13,22))</f>
        <v>42707</v>
      </c>
      <c r="B29" s="266" t="str">
        <f t="shared" si="0"/>
        <v/>
      </c>
      <c r="C29" s="220" t="str">
        <f t="shared" si="1"/>
        <v/>
      </c>
      <c r="D29" s="225" t="str">
        <f t="shared" si="2"/>
        <v/>
      </c>
      <c r="E29" s="1464"/>
      <c r="F29" s="1465"/>
      <c r="G29" s="267" t="str">
        <f t="shared" si="3"/>
        <v/>
      </c>
      <c r="H29" s="237" t="str">
        <f t="shared" si="4"/>
        <v/>
      </c>
      <c r="I29" s="239" t="str">
        <f t="shared" si="5"/>
        <v/>
      </c>
      <c r="J29" s="233"/>
      <c r="K29" s="54"/>
      <c r="L29" s="251"/>
      <c r="M29" s="55"/>
      <c r="N29" s="251"/>
      <c r="O29" s="255" t="str">
        <f t="shared" si="6"/>
        <v/>
      </c>
      <c r="P29" s="239" t="str">
        <f t="shared" si="7"/>
        <v/>
      </c>
      <c r="Q29" s="239" t="str">
        <f t="shared" si="8"/>
        <v/>
      </c>
      <c r="R29" s="246" t="str">
        <f>IF(SUM(O29:Q29)=0,"",SUM($O$11:Q29))</f>
        <v/>
      </c>
      <c r="S29" s="274" t="str">
        <f t="shared" si="9"/>
        <v/>
      </c>
      <c r="T29" s="2" t="str">
        <f>VLOOKUP($G$4,日历!$A$1:$BN$13,54)</f>
        <v>休</v>
      </c>
    </row>
    <row r="30" spans="1:20" ht="12.95" customHeight="1">
      <c r="A30" s="33">
        <f>IF(VLOOKUP($G$4,日历!$A$1:$AH$13,23)=0,"",VLOOKUP($G$4,日历!$A$1:$AH$13,23))</f>
        <v>42708</v>
      </c>
      <c r="B30" s="266" t="str">
        <f t="shared" si="0"/>
        <v/>
      </c>
      <c r="C30" s="220" t="str">
        <f t="shared" si="1"/>
        <v/>
      </c>
      <c r="D30" s="225" t="str">
        <f t="shared" si="2"/>
        <v/>
      </c>
      <c r="E30" s="1464"/>
      <c r="F30" s="1465"/>
      <c r="G30" s="267" t="str">
        <f t="shared" si="3"/>
        <v/>
      </c>
      <c r="H30" s="237" t="str">
        <f t="shared" si="4"/>
        <v/>
      </c>
      <c r="I30" s="239" t="str">
        <f t="shared" si="5"/>
        <v/>
      </c>
      <c r="J30" s="233"/>
      <c r="K30" s="54"/>
      <c r="L30" s="251"/>
      <c r="M30" s="55"/>
      <c r="N30" s="251"/>
      <c r="O30" s="255" t="str">
        <f t="shared" si="6"/>
        <v/>
      </c>
      <c r="P30" s="239" t="str">
        <f t="shared" si="7"/>
        <v/>
      </c>
      <c r="Q30" s="239" t="str">
        <f t="shared" si="8"/>
        <v/>
      </c>
      <c r="R30" s="246" t="str">
        <f>IF(SUM(O30:Q30)=0,"",SUM($O$11:Q30))</f>
        <v/>
      </c>
      <c r="S30" s="274" t="str">
        <f t="shared" si="9"/>
        <v/>
      </c>
      <c r="T30" s="2" t="str">
        <f>VLOOKUP($G$4,日历!$A$1:$BN$13,55)</f>
        <v>休</v>
      </c>
    </row>
    <row r="31" spans="1:20" ht="12.95" customHeight="1">
      <c r="A31" s="33">
        <f>IF(VLOOKUP($G$4,日历!$A$1:$AH$13,24)=0,"",VLOOKUP($G$4,日历!$A$1:$AH$13,24))</f>
        <v>42709</v>
      </c>
      <c r="B31" s="266" t="str">
        <f t="shared" si="0"/>
        <v/>
      </c>
      <c r="C31" s="220" t="str">
        <f t="shared" si="1"/>
        <v/>
      </c>
      <c r="D31" s="225" t="str">
        <f t="shared" si="2"/>
        <v/>
      </c>
      <c r="E31" s="1464"/>
      <c r="F31" s="1465"/>
      <c r="G31" s="267" t="str">
        <f t="shared" si="3"/>
        <v/>
      </c>
      <c r="H31" s="237" t="str">
        <f t="shared" si="4"/>
        <v/>
      </c>
      <c r="I31" s="239" t="str">
        <f t="shared" si="5"/>
        <v/>
      </c>
      <c r="J31" s="233"/>
      <c r="K31" s="54"/>
      <c r="L31" s="251"/>
      <c r="M31" s="55"/>
      <c r="N31" s="251"/>
      <c r="O31" s="255" t="str">
        <f t="shared" si="6"/>
        <v/>
      </c>
      <c r="P31" s="239" t="str">
        <f t="shared" si="7"/>
        <v/>
      </c>
      <c r="Q31" s="239" t="str">
        <f t="shared" si="8"/>
        <v/>
      </c>
      <c r="R31" s="246" t="str">
        <f>IF(SUM(O31:Q31)=0,"",SUM($O$11:Q31))</f>
        <v/>
      </c>
      <c r="S31" s="274" t="str">
        <f t="shared" si="9"/>
        <v/>
      </c>
      <c r="T31" s="2" t="str">
        <f>VLOOKUP($G$4,日历!$A$1:$BN$13,56)</f>
        <v>出</v>
      </c>
    </row>
    <row r="32" spans="1:20" ht="12.95" customHeight="1">
      <c r="A32" s="33">
        <f>IF(VLOOKUP($G$4,日历!$A$1:$AH$13,25)=0,"",VLOOKUP($G$4,日历!$A$1:$AH$13,25))</f>
        <v>42710</v>
      </c>
      <c r="B32" s="266" t="str">
        <f t="shared" si="0"/>
        <v/>
      </c>
      <c r="C32" s="220" t="str">
        <f t="shared" si="1"/>
        <v/>
      </c>
      <c r="D32" s="225" t="str">
        <f t="shared" si="2"/>
        <v/>
      </c>
      <c r="E32" s="1464"/>
      <c r="F32" s="1465"/>
      <c r="G32" s="267" t="str">
        <f t="shared" si="3"/>
        <v/>
      </c>
      <c r="H32" s="237" t="str">
        <f t="shared" si="4"/>
        <v/>
      </c>
      <c r="I32" s="239" t="str">
        <f t="shared" si="5"/>
        <v/>
      </c>
      <c r="J32" s="233"/>
      <c r="K32" s="54"/>
      <c r="L32" s="251"/>
      <c r="M32" s="55"/>
      <c r="N32" s="251"/>
      <c r="O32" s="255" t="str">
        <f t="shared" si="6"/>
        <v/>
      </c>
      <c r="P32" s="239" t="str">
        <f t="shared" si="7"/>
        <v/>
      </c>
      <c r="Q32" s="239" t="str">
        <f t="shared" si="8"/>
        <v/>
      </c>
      <c r="R32" s="246" t="str">
        <f>IF(SUM(O32:Q32)=0,"",SUM($O$11:Q32))</f>
        <v/>
      </c>
      <c r="S32" s="274" t="str">
        <f t="shared" si="9"/>
        <v/>
      </c>
      <c r="T32" s="2" t="str">
        <f>VLOOKUP($G$4,日历!$A$1:$BN$13,57)</f>
        <v>出</v>
      </c>
    </row>
    <row r="33" spans="1:20" ht="12.95" customHeight="1">
      <c r="A33" s="33">
        <f>IF(VLOOKUP($G$4,日历!$A$1:$AH$13,26)=0,"",VLOOKUP($G$4,日历!$A$1:$AH$13,26))</f>
        <v>42711</v>
      </c>
      <c r="B33" s="264" t="str">
        <f t="shared" si="0"/>
        <v/>
      </c>
      <c r="C33" s="220" t="str">
        <f t="shared" si="1"/>
        <v/>
      </c>
      <c r="D33" s="224" t="str">
        <f t="shared" si="2"/>
        <v/>
      </c>
      <c r="E33" s="1464"/>
      <c r="F33" s="1465"/>
      <c r="G33" s="265" t="str">
        <f t="shared" si="3"/>
        <v/>
      </c>
      <c r="H33" s="237" t="str">
        <f t="shared" si="4"/>
        <v/>
      </c>
      <c r="I33" s="238" t="str">
        <f t="shared" si="5"/>
        <v/>
      </c>
      <c r="J33" s="231"/>
      <c r="K33" s="54"/>
      <c r="L33" s="251"/>
      <c r="M33" s="55"/>
      <c r="N33" s="251"/>
      <c r="O33" s="254" t="str">
        <f t="shared" si="6"/>
        <v/>
      </c>
      <c r="P33" s="238" t="str">
        <f t="shared" si="7"/>
        <v/>
      </c>
      <c r="Q33" s="238" t="str">
        <f t="shared" si="8"/>
        <v/>
      </c>
      <c r="R33" s="245" t="str">
        <f>IF(SUM(O33:Q33)=0,"",SUM($O$11:Q33))</f>
        <v/>
      </c>
      <c r="S33" s="273" t="str">
        <f t="shared" si="9"/>
        <v/>
      </c>
      <c r="T33" s="2" t="str">
        <f>VLOOKUP($G$4,日历!$A$1:$BN$13,58)</f>
        <v>出</v>
      </c>
    </row>
    <row r="34" spans="1:20" ht="12.95" customHeight="1">
      <c r="A34" s="33">
        <f>IF(VLOOKUP($G$4,日历!$A$1:$AH$13,27)=0,"",VLOOKUP($G$4,日历!$A$1:$AH$13,27))</f>
        <v>42712</v>
      </c>
      <c r="B34" s="264" t="str">
        <f t="shared" si="0"/>
        <v/>
      </c>
      <c r="C34" s="220" t="str">
        <f t="shared" si="1"/>
        <v/>
      </c>
      <c r="D34" s="224" t="str">
        <f t="shared" si="2"/>
        <v/>
      </c>
      <c r="E34" s="1464"/>
      <c r="F34" s="1465"/>
      <c r="G34" s="265" t="str">
        <f t="shared" si="3"/>
        <v/>
      </c>
      <c r="H34" s="237" t="str">
        <f t="shared" si="4"/>
        <v/>
      </c>
      <c r="I34" s="238" t="str">
        <f t="shared" si="5"/>
        <v/>
      </c>
      <c r="J34" s="231"/>
      <c r="K34" s="54"/>
      <c r="L34" s="251"/>
      <c r="M34" s="55"/>
      <c r="N34" s="251"/>
      <c r="O34" s="254" t="str">
        <f t="shared" si="6"/>
        <v/>
      </c>
      <c r="P34" s="238" t="str">
        <f t="shared" si="7"/>
        <v/>
      </c>
      <c r="Q34" s="238" t="str">
        <f t="shared" si="8"/>
        <v/>
      </c>
      <c r="R34" s="245" t="str">
        <f>IF(SUM(O34:Q34)=0,"",SUM($O$11:Q34))</f>
        <v/>
      </c>
      <c r="S34" s="273" t="str">
        <f t="shared" si="9"/>
        <v/>
      </c>
      <c r="T34" s="2" t="str">
        <f>VLOOKUP($G$4,日历!$A$1:$BN$13,59)</f>
        <v>出</v>
      </c>
    </row>
    <row r="35" spans="1:20" ht="12.95" customHeight="1">
      <c r="A35" s="33">
        <f>IF(VLOOKUP($G$4,日历!$A$1:$AH$13,28)=0,"",VLOOKUP($G$4,日历!$A$1:$AH$13,28))</f>
        <v>42713</v>
      </c>
      <c r="B35" s="264" t="str">
        <f t="shared" si="0"/>
        <v/>
      </c>
      <c r="C35" s="220" t="str">
        <f t="shared" si="1"/>
        <v/>
      </c>
      <c r="D35" s="224" t="str">
        <f t="shared" si="2"/>
        <v/>
      </c>
      <c r="E35" s="1464"/>
      <c r="F35" s="1465"/>
      <c r="G35" s="265" t="str">
        <f t="shared" si="3"/>
        <v/>
      </c>
      <c r="H35" s="237" t="str">
        <f t="shared" si="4"/>
        <v/>
      </c>
      <c r="I35" s="238" t="str">
        <f t="shared" si="5"/>
        <v/>
      </c>
      <c r="J35" s="231"/>
      <c r="K35" s="54"/>
      <c r="L35" s="251"/>
      <c r="M35" s="55"/>
      <c r="N35" s="251"/>
      <c r="O35" s="254" t="str">
        <f t="shared" si="6"/>
        <v/>
      </c>
      <c r="P35" s="238" t="str">
        <f t="shared" si="7"/>
        <v/>
      </c>
      <c r="Q35" s="238" t="str">
        <f t="shared" si="8"/>
        <v/>
      </c>
      <c r="R35" s="245" t="str">
        <f>IF(SUM(O35:Q35)=0,"",SUM($O$11:Q35))</f>
        <v/>
      </c>
      <c r="S35" s="273" t="str">
        <f t="shared" si="9"/>
        <v/>
      </c>
      <c r="T35" s="2" t="str">
        <f>VLOOKUP($G$4,日历!$A$1:$BN$13,60)</f>
        <v>出</v>
      </c>
    </row>
    <row r="36" spans="1:20" ht="12.75" customHeight="1">
      <c r="A36" s="33">
        <f>IF(VLOOKUP($G$4,日历!$A$1:$AH$13,29)=0,"",VLOOKUP($G$4,日历!$A$1:$AH$13,29))</f>
        <v>42714</v>
      </c>
      <c r="B36" s="264" t="str">
        <f t="shared" si="0"/>
        <v/>
      </c>
      <c r="C36" s="220" t="str">
        <f t="shared" si="1"/>
        <v/>
      </c>
      <c r="D36" s="224" t="str">
        <f t="shared" si="2"/>
        <v/>
      </c>
      <c r="E36" s="1464"/>
      <c r="F36" s="1465"/>
      <c r="G36" s="265" t="str">
        <f t="shared" si="3"/>
        <v/>
      </c>
      <c r="H36" s="237" t="str">
        <f t="shared" si="4"/>
        <v/>
      </c>
      <c r="I36" s="238" t="str">
        <f t="shared" si="5"/>
        <v/>
      </c>
      <c r="J36" s="231"/>
      <c r="K36" s="54"/>
      <c r="L36" s="251"/>
      <c r="M36" s="55"/>
      <c r="N36" s="251"/>
      <c r="O36" s="254" t="str">
        <f t="shared" si="6"/>
        <v/>
      </c>
      <c r="P36" s="238" t="str">
        <f t="shared" si="7"/>
        <v/>
      </c>
      <c r="Q36" s="238" t="str">
        <f t="shared" si="8"/>
        <v/>
      </c>
      <c r="R36" s="245" t="str">
        <f>IF(SUM(O36:Q36)=0,"",SUM($O$11:Q36))</f>
        <v/>
      </c>
      <c r="S36" s="273" t="str">
        <f t="shared" si="9"/>
        <v/>
      </c>
      <c r="T36" s="2" t="str">
        <f>VLOOKUP($G$4,日历!$A$1:$BN$13,61)</f>
        <v>休</v>
      </c>
    </row>
    <row r="37" spans="1:20" ht="12.75" customHeight="1">
      <c r="A37" s="33">
        <f>IF(VLOOKUP($G$4,日历!$A$1:$AH$13,30)=0,"",VLOOKUP($G$4,日历!$A$1:$AH$13,30))</f>
        <v>42715</v>
      </c>
      <c r="B37" s="264" t="str">
        <f t="shared" si="0"/>
        <v/>
      </c>
      <c r="C37" s="220" t="str">
        <f t="shared" si="1"/>
        <v/>
      </c>
      <c r="D37" s="224" t="str">
        <f t="shared" si="2"/>
        <v/>
      </c>
      <c r="E37" s="1464"/>
      <c r="F37" s="1465"/>
      <c r="G37" s="265" t="str">
        <f t="shared" si="3"/>
        <v/>
      </c>
      <c r="H37" s="237" t="str">
        <f t="shared" si="4"/>
        <v/>
      </c>
      <c r="I37" s="238" t="str">
        <f t="shared" si="5"/>
        <v/>
      </c>
      <c r="J37" s="231"/>
      <c r="K37" s="54"/>
      <c r="L37" s="251"/>
      <c r="M37" s="55"/>
      <c r="N37" s="251"/>
      <c r="O37" s="254" t="str">
        <f t="shared" si="6"/>
        <v/>
      </c>
      <c r="P37" s="238" t="str">
        <f t="shared" si="7"/>
        <v/>
      </c>
      <c r="Q37" s="238" t="str">
        <f t="shared" si="8"/>
        <v/>
      </c>
      <c r="R37" s="245" t="str">
        <f>IF(SUM(O37:Q37)=0,"",SUM($O$11:Q37))</f>
        <v/>
      </c>
      <c r="S37" s="273" t="str">
        <f t="shared" si="9"/>
        <v/>
      </c>
      <c r="T37" s="2" t="str">
        <f>VLOOKUP($G$4,日历!$A$1:$BN$13,62)</f>
        <v>休</v>
      </c>
    </row>
    <row r="38" spans="1:20" ht="12.95" customHeight="1">
      <c r="A38" s="33">
        <f>IF(VLOOKUP($G$4,日历!$A$1:$AH$13,31)=0,"",VLOOKUP($G$4,日历!$A$1:$AH$13,31))</f>
        <v>42716</v>
      </c>
      <c r="B38" s="264" t="str">
        <f t="shared" si="0"/>
        <v/>
      </c>
      <c r="C38" s="220" t="str">
        <f t="shared" si="1"/>
        <v/>
      </c>
      <c r="D38" s="224" t="str">
        <f t="shared" si="2"/>
        <v/>
      </c>
      <c r="E38" s="1464"/>
      <c r="F38" s="1465"/>
      <c r="G38" s="265" t="str">
        <f t="shared" si="3"/>
        <v/>
      </c>
      <c r="H38" s="237" t="str">
        <f t="shared" si="4"/>
        <v/>
      </c>
      <c r="I38" s="238" t="str">
        <f t="shared" si="5"/>
        <v/>
      </c>
      <c r="J38" s="231"/>
      <c r="K38" s="54"/>
      <c r="L38" s="251"/>
      <c r="M38" s="55"/>
      <c r="N38" s="251"/>
      <c r="O38" s="254" t="str">
        <f t="shared" si="6"/>
        <v/>
      </c>
      <c r="P38" s="238" t="str">
        <f t="shared" si="7"/>
        <v/>
      </c>
      <c r="Q38" s="238" t="str">
        <f t="shared" si="8"/>
        <v/>
      </c>
      <c r="R38" s="245" t="str">
        <f>IF(SUM(O38:Q38)=0,"",SUM($O$11:Q38))</f>
        <v/>
      </c>
      <c r="S38" s="273" t="str">
        <f t="shared" si="9"/>
        <v/>
      </c>
      <c r="T38" s="2" t="str">
        <f>VLOOKUP($G$4,日历!$A$1:$BN$13,63)</f>
        <v>出</v>
      </c>
    </row>
    <row r="39" spans="1:20" ht="12.95" customHeight="1">
      <c r="A39" s="33">
        <f>IF(VLOOKUP($G$4,日历!$A$1:$AH$13,32)=0,"",VLOOKUP($G$4,日历!$A$1:$AH$13,32))</f>
        <v>42717</v>
      </c>
      <c r="B39" s="266" t="str">
        <f t="shared" si="0"/>
        <v/>
      </c>
      <c r="C39" s="220" t="str">
        <f t="shared" si="1"/>
        <v/>
      </c>
      <c r="D39" s="225" t="str">
        <f t="shared" si="2"/>
        <v/>
      </c>
      <c r="E39" s="1464"/>
      <c r="F39" s="1465"/>
      <c r="G39" s="267" t="str">
        <f t="shared" si="3"/>
        <v/>
      </c>
      <c r="H39" s="237" t="str">
        <f t="shared" si="4"/>
        <v/>
      </c>
      <c r="I39" s="239" t="str">
        <f t="shared" si="5"/>
        <v/>
      </c>
      <c r="J39" s="233"/>
      <c r="K39" s="54"/>
      <c r="L39" s="251"/>
      <c r="M39" s="55"/>
      <c r="N39" s="251"/>
      <c r="O39" s="255" t="str">
        <f t="shared" si="6"/>
        <v/>
      </c>
      <c r="P39" s="239" t="str">
        <f t="shared" si="7"/>
        <v/>
      </c>
      <c r="Q39" s="239" t="str">
        <f t="shared" si="8"/>
        <v/>
      </c>
      <c r="R39" s="246" t="str">
        <f>IF(SUM(O39:Q39)=0,"",SUM($O$11:Q39))</f>
        <v/>
      </c>
      <c r="S39" s="274" t="str">
        <f t="shared" si="9"/>
        <v/>
      </c>
      <c r="T39" s="2" t="str">
        <f>VLOOKUP($G$4,日历!$A$1:$BN$13,64)</f>
        <v>出</v>
      </c>
    </row>
    <row r="40" spans="1:20" ht="12.95" customHeight="1">
      <c r="A40" s="33">
        <f>IF(VLOOKUP($G$4,日历!$A$1:$AH$13,33)=0,"",VLOOKUP($G$4,日历!$A$1:$AH$13,33))</f>
        <v>42718</v>
      </c>
      <c r="B40" s="264" t="str">
        <f t="shared" si="0"/>
        <v/>
      </c>
      <c r="C40" s="220" t="str">
        <f t="shared" si="1"/>
        <v/>
      </c>
      <c r="D40" s="224" t="str">
        <f t="shared" si="2"/>
        <v/>
      </c>
      <c r="E40" s="1464"/>
      <c r="F40" s="1465"/>
      <c r="G40" s="265" t="str">
        <f t="shared" si="3"/>
        <v/>
      </c>
      <c r="H40" s="237" t="str">
        <f t="shared" si="4"/>
        <v/>
      </c>
      <c r="I40" s="238" t="str">
        <f t="shared" si="5"/>
        <v/>
      </c>
      <c r="J40" s="231"/>
      <c r="K40" s="54"/>
      <c r="L40" s="251"/>
      <c r="M40" s="55"/>
      <c r="N40" s="251"/>
      <c r="O40" s="254" t="str">
        <f t="shared" si="6"/>
        <v/>
      </c>
      <c r="P40" s="238" t="str">
        <f t="shared" si="7"/>
        <v/>
      </c>
      <c r="Q40" s="238" t="str">
        <f t="shared" si="8"/>
        <v/>
      </c>
      <c r="R40" s="245" t="str">
        <f>IF(SUM(O40:Q40)=0,"",SUM($O$11:Q40))</f>
        <v/>
      </c>
      <c r="S40" s="273" t="str">
        <f t="shared" si="9"/>
        <v/>
      </c>
      <c r="T40" s="2" t="str">
        <f>VLOOKUP($G$4,日历!$A$1:$BN$13,65)</f>
        <v>出</v>
      </c>
    </row>
    <row r="41" spans="1:20" ht="12.95" customHeight="1">
      <c r="A41" s="33">
        <f>IF(VLOOKUP($G$4,日历!$A$1:$AH$13,34)=0,"",VLOOKUP($G$4,日历!$A$1:$AH$13,34))</f>
        <v>42719</v>
      </c>
      <c r="B41" s="264" t="str">
        <f t="shared" si="0"/>
        <v/>
      </c>
      <c r="C41" s="220" t="str">
        <f t="shared" si="1"/>
        <v/>
      </c>
      <c r="D41" s="224" t="str">
        <f t="shared" si="2"/>
        <v/>
      </c>
      <c r="E41" s="1464"/>
      <c r="F41" s="1465"/>
      <c r="G41" s="265" t="str">
        <f t="shared" si="3"/>
        <v/>
      </c>
      <c r="H41" s="237" t="str">
        <f t="shared" si="4"/>
        <v/>
      </c>
      <c r="I41" s="238" t="str">
        <f t="shared" si="5"/>
        <v/>
      </c>
      <c r="J41" s="231"/>
      <c r="K41" s="54"/>
      <c r="L41" s="251"/>
      <c r="M41" s="55"/>
      <c r="N41" s="251"/>
      <c r="O41" s="254" t="str">
        <f t="shared" si="6"/>
        <v/>
      </c>
      <c r="P41" s="238" t="str">
        <f t="shared" si="7"/>
        <v/>
      </c>
      <c r="Q41" s="238" t="str">
        <f t="shared" si="8"/>
        <v/>
      </c>
      <c r="R41" s="245" t="str">
        <f>IF(SUM(O41:Q41)=0,"",SUM($O$11:Q41))</f>
        <v/>
      </c>
      <c r="S41" s="273" t="str">
        <f t="shared" si="9"/>
        <v/>
      </c>
      <c r="T41" s="2" t="str">
        <f>VLOOKUP($G$4,日历!$A$1:$BN$13,66)</f>
        <v>出</v>
      </c>
    </row>
    <row r="42" spans="1:20" ht="12.95" customHeight="1" thickBot="1">
      <c r="A42" s="17" t="s">
        <v>238</v>
      </c>
      <c r="B42" s="268"/>
      <c r="C42" s="221"/>
      <c r="D42" s="226"/>
      <c r="E42" s="1496"/>
      <c r="F42" s="1497"/>
      <c r="G42" s="269"/>
      <c r="H42" s="240"/>
      <c r="I42" s="241"/>
      <c r="J42" s="234"/>
      <c r="K42" s="70"/>
      <c r="L42" s="218"/>
      <c r="M42" s="71"/>
      <c r="N42" s="218"/>
      <c r="O42" s="256"/>
      <c r="P42" s="258"/>
      <c r="Q42" s="241"/>
      <c r="R42" s="247" t="str">
        <f>IF(SUM(O42:Q42)=0,"",SUM($O$11:Q41)-P42*8)</f>
        <v/>
      </c>
      <c r="S42" s="72"/>
    </row>
    <row r="43" spans="1:20" s="23" customFormat="1" ht="19.5" customHeight="1" thickBot="1">
      <c r="A43" s="18" t="s">
        <v>239</v>
      </c>
      <c r="B43" s="217"/>
      <c r="C43" s="222"/>
      <c r="D43" s="227">
        <f>SUM(D11:D41)</f>
        <v>0</v>
      </c>
      <c r="E43" s="1494"/>
      <c r="F43" s="1495"/>
      <c r="G43" s="223"/>
      <c r="H43" s="242"/>
      <c r="I43" s="243">
        <f>SUM(I11:I41)</f>
        <v>0</v>
      </c>
      <c r="J43" s="235"/>
      <c r="K43" s="217"/>
      <c r="L43" s="219"/>
      <c r="M43" s="223"/>
      <c r="N43" s="219"/>
      <c r="O43" s="257">
        <f>SUM(O11:O41)</f>
        <v>0</v>
      </c>
      <c r="P43" s="243" t="str">
        <f>IF(SUM(P11:P41)-P42*8&lt;=0,"",SUM(P11:P41)-P42*8)</f>
        <v/>
      </c>
      <c r="Q43" s="243">
        <f>SUM(Q11:Q41)</f>
        <v>0</v>
      </c>
      <c r="R43" s="248">
        <f>SUM(O43:Q43)</f>
        <v>0</v>
      </c>
      <c r="S43" s="21">
        <f>SUM(S11:S41)</f>
        <v>0</v>
      </c>
    </row>
    <row r="44" spans="1:20" ht="14.45" customHeight="1">
      <c r="A44" s="24"/>
    </row>
    <row r="45" spans="1:20" ht="14.45" customHeight="1">
      <c r="A45" s="24"/>
    </row>
    <row r="46" spans="1:20" ht="14.45" customHeight="1">
      <c r="A46" s="24"/>
    </row>
    <row r="47" spans="1:20" ht="14.45" customHeight="1">
      <c r="A47" s="24"/>
    </row>
    <row r="48" spans="1:20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  <row r="186" spans="1:1" ht="14.45" customHeight="1">
      <c r="A186" s="24"/>
    </row>
  </sheetData>
  <sheetProtection sheet="1" selectLockedCells="1"/>
  <dataConsolidate/>
  <mergeCells count="57">
    <mergeCell ref="E28:F28"/>
    <mergeCell ref="E36:F36"/>
    <mergeCell ref="E35:F35"/>
    <mergeCell ref="E33:F33"/>
    <mergeCell ref="E20:F20"/>
    <mergeCell ref="E25:F25"/>
    <mergeCell ref="E32:F32"/>
    <mergeCell ref="K8:S8"/>
    <mergeCell ref="E43:F43"/>
    <mergeCell ref="E42:F42"/>
    <mergeCell ref="E41:F41"/>
    <mergeCell ref="E40:F40"/>
    <mergeCell ref="E24:F24"/>
    <mergeCell ref="E34:F34"/>
    <mergeCell ref="E27:F27"/>
    <mergeCell ref="E15:F15"/>
    <mergeCell ref="G9:J9"/>
    <mergeCell ref="E19:F19"/>
    <mergeCell ref="E18:F18"/>
    <mergeCell ref="E17:F17"/>
    <mergeCell ref="E16:F16"/>
    <mergeCell ref="E14:F14"/>
    <mergeCell ref="E38:F38"/>
    <mergeCell ref="A1:A3"/>
    <mergeCell ref="B6:D6"/>
    <mergeCell ref="H6:I6"/>
    <mergeCell ref="E13:F13"/>
    <mergeCell ref="E12:F12"/>
    <mergeCell ref="B8:J8"/>
    <mergeCell ref="A4:E5"/>
    <mergeCell ref="F4:F5"/>
    <mergeCell ref="G4:H5"/>
    <mergeCell ref="I4:J5"/>
    <mergeCell ref="A8:A10"/>
    <mergeCell ref="S9:S10"/>
    <mergeCell ref="B9:F9"/>
    <mergeCell ref="E39:F39"/>
    <mergeCell ref="K9:L9"/>
    <mergeCell ref="E31:F31"/>
    <mergeCell ref="E30:F30"/>
    <mergeCell ref="E23:F23"/>
    <mergeCell ref="E22:F22"/>
    <mergeCell ref="E37:F37"/>
    <mergeCell ref="E26:F26"/>
    <mergeCell ref="M9:N9"/>
    <mergeCell ref="E11:F11"/>
    <mergeCell ref="E10:F10"/>
    <mergeCell ref="O9:R9"/>
    <mergeCell ref="E21:F21"/>
    <mergeCell ref="E29:F29"/>
    <mergeCell ref="K4:L5"/>
    <mergeCell ref="R4:S4"/>
    <mergeCell ref="P4:Q4"/>
    <mergeCell ref="N4:O4"/>
    <mergeCell ref="R5:S7"/>
    <mergeCell ref="P5:Q7"/>
    <mergeCell ref="N5:O7"/>
  </mergeCells>
  <phoneticPr fontId="2" type="noConversion"/>
  <conditionalFormatting sqref="A11:E41 F12:F41 G11:S41">
    <cfRule type="expression" dxfId="3" priority="2" stopIfTrue="1">
      <formula>OR($T11="休",$T11="节")</formula>
    </cfRule>
  </conditionalFormatting>
  <conditionalFormatting sqref="B43:S43">
    <cfRule type="cellIs" dxfId="2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theme="9"/>
  </sheetPr>
  <dimension ref="A1:T185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7.625" style="2" customWidth="1"/>
    <col min="2" max="3" width="7.5" style="2" customWidth="1"/>
    <col min="4" max="4" width="6.25" style="2" customWidth="1"/>
    <col min="5" max="5" width="27" style="2" customWidth="1"/>
    <col min="6" max="6" width="7.875" style="2" customWidth="1"/>
    <col min="7" max="7" width="7.75" style="2" customWidth="1"/>
    <col min="8" max="8" width="5.75" style="2" customWidth="1"/>
    <col min="9" max="9" width="5.375" style="2" customWidth="1"/>
    <col min="10" max="10" width="5.75" style="2" customWidth="1"/>
    <col min="11" max="11" width="7.875" style="2" bestFit="1" customWidth="1"/>
    <col min="12" max="12" width="5.75" style="2" customWidth="1"/>
    <col min="13" max="13" width="8.625" style="2" customWidth="1"/>
    <col min="14" max="14" width="8.875" style="2" customWidth="1"/>
    <col min="15" max="15" width="9.25" style="2" customWidth="1"/>
    <col min="16" max="16" width="5.875" style="2" hidden="1" customWidth="1"/>
    <col min="17" max="17" width="7.375" style="2" bestFit="1" customWidth="1"/>
    <col min="18" max="18" width="5.875" style="2"/>
    <col min="19" max="19" width="7.625" style="2" bestFit="1" customWidth="1"/>
    <col min="20" max="16384" width="5.875" style="2"/>
  </cols>
  <sheetData>
    <row r="1" spans="1:20" ht="17.25" customHeight="1">
      <c r="A1" s="1514" t="s">
        <v>235</v>
      </c>
      <c r="B1" s="59" t="s">
        <v>233</v>
      </c>
      <c r="C1" s="58"/>
      <c r="D1" s="58"/>
      <c r="E1" s="58"/>
    </row>
    <row r="2" spans="1:20" ht="17.25" customHeight="1">
      <c r="A2" s="1515"/>
      <c r="B2" s="60" t="s">
        <v>234</v>
      </c>
    </row>
    <row r="3" spans="1:20" ht="17.25" customHeight="1">
      <c r="A3" s="1515"/>
      <c r="B3" s="60" t="s">
        <v>240</v>
      </c>
    </row>
    <row r="4" spans="1:20" ht="22.9" customHeight="1">
      <c r="A4" s="1" t="s">
        <v>209</v>
      </c>
      <c r="E4" s="1522">
        <f>日历!$B$1</f>
        <v>2016</v>
      </c>
      <c r="F4" s="1522"/>
      <c r="G4" s="82">
        <v>1</v>
      </c>
      <c r="I4" s="3" t="str">
        <f>VLOOKUP($G4,日历!$A$1:$AH$13,2)</f>
        <v>12月16日——1月15日</v>
      </c>
      <c r="K4" s="4"/>
      <c r="N4" s="1499">
        <f>VLOOKUP($G4,日历!$A$1:$AH$13,3)</f>
        <v>22</v>
      </c>
      <c r="O4" s="1499"/>
      <c r="T4" s="26"/>
    </row>
    <row r="5" spans="1:20" ht="22.5" customHeight="1" thickBot="1">
      <c r="A5" s="4"/>
      <c r="G5" s="40" t="s">
        <v>210</v>
      </c>
      <c r="H5" s="1500" t="str">
        <f>IF(ISERROR(VLOOKUP($L$5,日历!$A$17:$C$60000,3,))=TRUE,"",VLOOKUP($L$5,日历!$A$17:$C$60000,3,))</f>
        <v/>
      </c>
      <c r="I5" s="1500"/>
      <c r="J5" s="1500"/>
      <c r="K5" s="4" t="s">
        <v>211</v>
      </c>
      <c r="L5" s="1501"/>
      <c r="M5" s="1501"/>
      <c r="N5" s="40" t="s">
        <v>212</v>
      </c>
      <c r="O5" s="41" t="str">
        <f>IF(ISERROR(VLOOKUP($L$5,日历!$A$17:$C$60000,2,))=TRUE,"",VLOOKUP($L$5,日历!$A$17:$C$60000,2,))</f>
        <v/>
      </c>
    </row>
    <row r="6" spans="1:20" s="4" customFormat="1" ht="11.25" customHeight="1">
      <c r="A6" s="1516" t="s">
        <v>213</v>
      </c>
      <c r="B6" s="1490" t="s">
        <v>214</v>
      </c>
      <c r="C6" s="1519"/>
      <c r="D6" s="1491"/>
      <c r="E6" s="1491"/>
      <c r="F6" s="1490" t="s">
        <v>215</v>
      </c>
      <c r="G6" s="1491"/>
      <c r="H6" s="1491"/>
      <c r="I6" s="1491"/>
      <c r="J6" s="1491"/>
      <c r="K6" s="1491"/>
      <c r="L6" s="1491"/>
      <c r="M6" s="1491"/>
      <c r="N6" s="1510"/>
      <c r="O6" s="1487" t="s">
        <v>216</v>
      </c>
    </row>
    <row r="7" spans="1:20" ht="12.75" customHeight="1">
      <c r="A7" s="1517"/>
      <c r="B7" s="1511" t="s">
        <v>217</v>
      </c>
      <c r="C7" s="1512"/>
      <c r="D7" s="1513"/>
      <c r="E7" s="1520" t="s">
        <v>218</v>
      </c>
      <c r="F7" s="1502" t="s">
        <v>219</v>
      </c>
      <c r="G7" s="1503"/>
      <c r="H7" s="1504" t="s">
        <v>220</v>
      </c>
      <c r="I7" s="1505"/>
      <c r="J7" s="1505"/>
      <c r="K7" s="1505"/>
      <c r="L7" s="1506" t="s">
        <v>221</v>
      </c>
      <c r="M7" s="5" t="s">
        <v>222</v>
      </c>
      <c r="N7" s="6" t="s">
        <v>223</v>
      </c>
      <c r="O7" s="1508"/>
    </row>
    <row r="8" spans="1:20" ht="12" customHeight="1" thickBot="1">
      <c r="A8" s="1518"/>
      <c r="B8" s="7" t="s">
        <v>224</v>
      </c>
      <c r="C8" s="8" t="s">
        <v>225</v>
      </c>
      <c r="D8" s="9" t="s">
        <v>226</v>
      </c>
      <c r="E8" s="1521"/>
      <c r="F8" s="7" t="s">
        <v>224</v>
      </c>
      <c r="G8" s="8" t="s">
        <v>225</v>
      </c>
      <c r="H8" s="9" t="s">
        <v>227</v>
      </c>
      <c r="I8" s="9" t="s">
        <v>228</v>
      </c>
      <c r="J8" s="9" t="s">
        <v>229</v>
      </c>
      <c r="K8" s="8" t="s">
        <v>230</v>
      </c>
      <c r="L8" s="1507"/>
      <c r="M8" s="10" t="s">
        <v>231</v>
      </c>
      <c r="N8" s="11" t="s">
        <v>231</v>
      </c>
      <c r="O8" s="1509"/>
    </row>
    <row r="9" spans="1:20" ht="12.75" customHeight="1" thickTop="1">
      <c r="A9" s="33">
        <f>IF(VLOOKUP($G$4,日历!$A$1:$AH$13,4)=0,"",VLOOKUP($G$4,日历!$A$1:$AH$13,4))</f>
        <v>42354</v>
      </c>
      <c r="B9" s="34" t="str">
        <f t="shared" ref="B9:B19" si="0">IF(AND(F9&lt;&gt;"",G9&lt;&gt;""),TIME(IF(MINUTE(F9)&gt;30,HOUR(F9)+1,HOUR(F9)),IF(AND(MINUTE(F9)&lt;=30,MINUTE(F9)&gt;0),30,0),0),"")</f>
        <v/>
      </c>
      <c r="C9" s="36" t="str">
        <f t="shared" ref="C9:C15" si="1">IF(AND(F9&lt;&gt;"",G9&lt;&gt;""),IF(TIME(HOUR(G9),IF(MINUTE(G9)&gt;=30,30,0),0)=0,1,TIME(HOUR(G9),IF(MINUTE(G9)&gt;=30,30,0),0)),"")</f>
        <v/>
      </c>
      <c r="D9" s="75" t="str">
        <f>IF(AND(B9&lt;&gt;"",C9&lt;&gt;""),(C9-B9)*24,"")</f>
        <v/>
      </c>
      <c r="E9" s="43"/>
      <c r="F9" s="54"/>
      <c r="G9" s="55"/>
      <c r="H9" s="75" t="str">
        <f>IF(LEFT(E9,3)="教育：","",IF(P9="出",$D9,""))</f>
        <v/>
      </c>
      <c r="I9" s="75" t="str">
        <f>IF(LEFT(E9,3)="教育：","",IF(P9="休",$D9,""))</f>
        <v/>
      </c>
      <c r="J9" s="75" t="str">
        <f>IF(LEFT(E9,3)="教育：","",IF(P9="节",$D9,""))</f>
        <v/>
      </c>
      <c r="K9" s="75" t="str">
        <f>IF(SUM(H9:J9)=0,"",SUM($H$9:J9))</f>
        <v/>
      </c>
      <c r="L9" s="12" t="str">
        <f>IF(LEFT(E9,3)="教育：",$D9,"")</f>
        <v/>
      </c>
      <c r="M9" s="12"/>
      <c r="N9" s="13"/>
      <c r="O9" s="56"/>
      <c r="P9" s="2" t="str">
        <f>VLOOKUP($G$4,日历!$A$1:$BN$13,36)</f>
        <v>出</v>
      </c>
    </row>
    <row r="10" spans="1:20" ht="12.95" customHeight="1">
      <c r="A10" s="33">
        <f>IF(VLOOKUP($G$4,日历!$A$1:$AH$13,5)=0,"",VLOOKUP($G$4,日历!$A$1:$AH$13,5))</f>
        <v>42355</v>
      </c>
      <c r="B10" s="34" t="str">
        <f t="shared" si="0"/>
        <v/>
      </c>
      <c r="C10" s="36" t="str">
        <f t="shared" si="1"/>
        <v/>
      </c>
      <c r="D10" s="75" t="str">
        <f t="shared" ref="D10:D39" si="2">IF(AND(B10&lt;&gt;"",C10&lt;&gt;""),(C10-B10)*24,"")</f>
        <v/>
      </c>
      <c r="E10" s="74"/>
      <c r="F10" s="54"/>
      <c r="G10" s="55"/>
      <c r="H10" s="75" t="str">
        <f t="shared" ref="H10:H39" si="3">IF(LEFT(E10,3)="教育：","",IF(P10="出",$D10,""))</f>
        <v/>
      </c>
      <c r="I10" s="75" t="str">
        <f t="shared" ref="I10:I39" si="4">IF(LEFT(E10,3)="教育：","",IF(P10="休",$D10,""))</f>
        <v/>
      </c>
      <c r="J10" s="75" t="str">
        <f t="shared" ref="J10:J39" si="5">IF(LEFT(E10,3)="教育：","",IF(P10="节",$D10,""))</f>
        <v/>
      </c>
      <c r="K10" s="75" t="str">
        <f>IF(SUM(H10:J10)=0,"",SUM($H$9:J10))</f>
        <v/>
      </c>
      <c r="L10" s="12" t="str">
        <f t="shared" ref="L10:L39" si="6">IF(LEFT(E10,3)="教育：",$D10,"")</f>
        <v/>
      </c>
      <c r="M10" s="12"/>
      <c r="N10" s="13"/>
      <c r="O10" s="56"/>
      <c r="P10" s="2" t="str">
        <f>VLOOKUP($G$4,日历!$A$1:$BN$13,37)</f>
        <v>出</v>
      </c>
    </row>
    <row r="11" spans="1:20" ht="12.95" customHeight="1">
      <c r="A11" s="33">
        <f>IF(VLOOKUP($G$4,日历!$A$1:$AH$13,6)=0,"",VLOOKUP($G$4,日历!$A$1:$AH$13,6))</f>
        <v>42356</v>
      </c>
      <c r="B11" s="34" t="str">
        <f t="shared" si="0"/>
        <v/>
      </c>
      <c r="C11" s="36" t="str">
        <f t="shared" si="1"/>
        <v/>
      </c>
      <c r="D11" s="75" t="str">
        <f t="shared" si="2"/>
        <v/>
      </c>
      <c r="E11" s="43"/>
      <c r="F11" s="54"/>
      <c r="G11" s="55"/>
      <c r="H11" s="75" t="str">
        <f t="shared" si="3"/>
        <v/>
      </c>
      <c r="I11" s="75" t="str">
        <f t="shared" si="4"/>
        <v/>
      </c>
      <c r="J11" s="75" t="str">
        <f t="shared" si="5"/>
        <v/>
      </c>
      <c r="K11" s="75" t="str">
        <f>IF(SUM(H11:J11)=0,"",SUM($H$9:J11))</f>
        <v/>
      </c>
      <c r="L11" s="12" t="str">
        <f t="shared" si="6"/>
        <v/>
      </c>
      <c r="M11" s="12"/>
      <c r="N11" s="13"/>
      <c r="O11" s="56"/>
      <c r="P11" s="2" t="str">
        <f>VLOOKUP($G$4,日历!$A$1:$BN$13,38)</f>
        <v>出</v>
      </c>
    </row>
    <row r="12" spans="1:20" ht="12.75" customHeight="1">
      <c r="A12" s="33">
        <f>IF(VLOOKUP($G$4,日历!$A$1:$AH$13,7)=0,"",VLOOKUP($G$4,日历!$A$1:$AH$13,7))</f>
        <v>42357</v>
      </c>
      <c r="B12" s="34" t="str">
        <f t="shared" si="0"/>
        <v/>
      </c>
      <c r="C12" s="36" t="str">
        <f t="shared" si="1"/>
        <v/>
      </c>
      <c r="D12" s="75" t="str">
        <f t="shared" si="2"/>
        <v/>
      </c>
      <c r="E12" s="43"/>
      <c r="F12" s="54"/>
      <c r="G12" s="55"/>
      <c r="H12" s="75" t="str">
        <f t="shared" si="3"/>
        <v/>
      </c>
      <c r="I12" s="75" t="str">
        <f t="shared" si="4"/>
        <v/>
      </c>
      <c r="J12" s="75" t="str">
        <f t="shared" si="5"/>
        <v/>
      </c>
      <c r="K12" s="75" t="str">
        <f>IF(SUM(H12:J12)=0,"",SUM($H$9:J12))</f>
        <v/>
      </c>
      <c r="L12" s="12" t="str">
        <f t="shared" si="6"/>
        <v/>
      </c>
      <c r="M12" s="12"/>
      <c r="N12" s="13"/>
      <c r="O12" s="56"/>
      <c r="P12" s="2" t="str">
        <f>VLOOKUP($G$4,日历!$A$1:$BN$13,39)</f>
        <v>休</v>
      </c>
    </row>
    <row r="13" spans="1:20" ht="12.75" customHeight="1">
      <c r="A13" s="33">
        <f>IF(VLOOKUP($G$4,日历!$A$1:$AH$13,8)=0,"",VLOOKUP($G$4,日历!$A$1:$AH$13,8))</f>
        <v>42358</v>
      </c>
      <c r="B13" s="34" t="str">
        <f t="shared" si="0"/>
        <v/>
      </c>
      <c r="C13" s="36" t="str">
        <f t="shared" si="1"/>
        <v/>
      </c>
      <c r="D13" s="75" t="str">
        <f t="shared" si="2"/>
        <v/>
      </c>
      <c r="E13" s="43"/>
      <c r="F13" s="54"/>
      <c r="G13" s="55"/>
      <c r="H13" s="75" t="str">
        <f t="shared" si="3"/>
        <v/>
      </c>
      <c r="I13" s="75" t="str">
        <f t="shared" si="4"/>
        <v/>
      </c>
      <c r="J13" s="75" t="str">
        <f t="shared" si="5"/>
        <v/>
      </c>
      <c r="K13" s="75" t="str">
        <f>IF(SUM(H13:J13)=0,"",SUM($H$9:J13))</f>
        <v/>
      </c>
      <c r="L13" s="12" t="str">
        <f t="shared" si="6"/>
        <v/>
      </c>
      <c r="M13" s="12"/>
      <c r="N13" s="13"/>
      <c r="O13" s="56"/>
      <c r="P13" s="2" t="str">
        <f>VLOOKUP($G$4,日历!$A$1:$BN$13,40)</f>
        <v>休</v>
      </c>
    </row>
    <row r="14" spans="1:20" ht="12.95" customHeight="1">
      <c r="A14" s="33">
        <f>IF(VLOOKUP($G$4,日历!$A$1:$AH$13,9)=0,"",VLOOKUP($G$4,日历!$A$1:$AH$13,9))</f>
        <v>42359</v>
      </c>
      <c r="B14" s="35" t="str">
        <f t="shared" si="0"/>
        <v/>
      </c>
      <c r="C14" s="36" t="str">
        <f t="shared" si="1"/>
        <v/>
      </c>
      <c r="D14" s="76" t="str">
        <f t="shared" si="2"/>
        <v/>
      </c>
      <c r="E14" s="44"/>
      <c r="F14" s="54"/>
      <c r="G14" s="55"/>
      <c r="H14" s="76" t="str">
        <f t="shared" si="3"/>
        <v/>
      </c>
      <c r="I14" s="76" t="str">
        <f t="shared" si="4"/>
        <v/>
      </c>
      <c r="J14" s="76" t="str">
        <f t="shared" si="5"/>
        <v/>
      </c>
      <c r="K14" s="76" t="str">
        <f>IF(SUM(H14:J14)=0,"",SUM($H$9:J14))</f>
        <v/>
      </c>
      <c r="L14" s="14" t="str">
        <f t="shared" si="6"/>
        <v/>
      </c>
      <c r="M14" s="14"/>
      <c r="N14" s="15"/>
      <c r="O14" s="16"/>
      <c r="P14" s="2" t="str">
        <f>VLOOKUP($G$4,日历!$A$1:$BN$13,41)</f>
        <v>出</v>
      </c>
    </row>
    <row r="15" spans="1:20" ht="12.95" customHeight="1">
      <c r="A15" s="33">
        <f>IF(VLOOKUP($G$4,日历!$A$1:$AH$13,10)=0,"",VLOOKUP($G$4,日历!$A$1:$AH$13,10))</f>
        <v>42360</v>
      </c>
      <c r="B15" s="35" t="str">
        <f t="shared" si="0"/>
        <v/>
      </c>
      <c r="C15" s="36" t="str">
        <f t="shared" si="1"/>
        <v/>
      </c>
      <c r="D15" s="76" t="str">
        <f t="shared" si="2"/>
        <v/>
      </c>
      <c r="E15" s="44"/>
      <c r="F15" s="54"/>
      <c r="G15" s="55"/>
      <c r="H15" s="76" t="str">
        <f t="shared" si="3"/>
        <v/>
      </c>
      <c r="I15" s="76" t="str">
        <f t="shared" si="4"/>
        <v/>
      </c>
      <c r="J15" s="76" t="str">
        <f t="shared" si="5"/>
        <v/>
      </c>
      <c r="K15" s="76" t="str">
        <f>IF(SUM(H15:J15)=0,"",SUM($H$9:J15))</f>
        <v/>
      </c>
      <c r="L15" s="12" t="str">
        <f t="shared" si="6"/>
        <v/>
      </c>
      <c r="M15" s="14"/>
      <c r="N15" s="15"/>
      <c r="O15" s="16"/>
      <c r="P15" s="2" t="str">
        <f>VLOOKUP($G$4,日历!$A$1:$BN$13,42)</f>
        <v>出</v>
      </c>
    </row>
    <row r="16" spans="1:20" ht="12.75" customHeight="1">
      <c r="A16" s="33">
        <f>IF(VLOOKUP($G$4,日历!$A$1:$AH$13,11)=0,"",VLOOKUP($G$4,日历!$A$1:$AH$13,11))</f>
        <v>42361</v>
      </c>
      <c r="B16" s="34" t="str">
        <f t="shared" si="0"/>
        <v/>
      </c>
      <c r="C16" s="36" t="str">
        <f>IF(AND(F16&lt;&gt;"",G16&lt;&gt;""),IF(TIME(HOUR(G16),IF(MINUTE(G16)&gt;=30,30,0),0)=0,1,TIME(HOUR(G16),IF(MINUTE(G16)&gt;=30,30,0),0)),"")</f>
        <v/>
      </c>
      <c r="D16" s="75" t="str">
        <f t="shared" si="2"/>
        <v/>
      </c>
      <c r="E16" s="43"/>
      <c r="F16" s="54"/>
      <c r="G16" s="55"/>
      <c r="H16" s="75" t="str">
        <f t="shared" si="3"/>
        <v/>
      </c>
      <c r="I16" s="75" t="str">
        <f t="shared" si="4"/>
        <v/>
      </c>
      <c r="J16" s="75" t="str">
        <f t="shared" si="5"/>
        <v/>
      </c>
      <c r="K16" s="75" t="str">
        <f>IF(SUM(H16:J16)=0,"",SUM($H$9:J16))</f>
        <v/>
      </c>
      <c r="L16" s="12" t="str">
        <f t="shared" si="6"/>
        <v/>
      </c>
      <c r="M16" s="12"/>
      <c r="N16" s="13"/>
      <c r="O16" s="56"/>
      <c r="P16" s="2" t="str">
        <f>VLOOKUP($G$4,日历!$A$1:$BN$13,43)</f>
        <v>出</v>
      </c>
    </row>
    <row r="17" spans="1:16" ht="12.95" customHeight="1">
      <c r="A17" s="33">
        <f>IF(VLOOKUP($G$4,日历!$A$1:$AH$13,12)=0,"",VLOOKUP($G$4,日历!$A$1:$AH$13,12))</f>
        <v>42362</v>
      </c>
      <c r="B17" s="34" t="str">
        <f t="shared" si="0"/>
        <v/>
      </c>
      <c r="C17" s="36" t="str">
        <f t="shared" ref="C17:C39" si="7">IF(AND(F17&lt;&gt;"",G17&lt;&gt;""),IF(TIME(HOUR(G17),IF(MINUTE(G17)&gt;=30,30,0),0)=0,1,TIME(HOUR(G17),IF(MINUTE(G17)&gt;=30,30,0),0)),"")</f>
        <v/>
      </c>
      <c r="D17" s="75" t="str">
        <f t="shared" si="2"/>
        <v/>
      </c>
      <c r="E17" s="43"/>
      <c r="F17" s="54"/>
      <c r="G17" s="55"/>
      <c r="H17" s="75" t="str">
        <f t="shared" si="3"/>
        <v/>
      </c>
      <c r="I17" s="75" t="str">
        <f t="shared" si="4"/>
        <v/>
      </c>
      <c r="J17" s="75" t="str">
        <f t="shared" si="5"/>
        <v/>
      </c>
      <c r="K17" s="75" t="str">
        <f>IF(SUM(H17:J17)=0,"",SUM($H$9:J17))</f>
        <v/>
      </c>
      <c r="L17" s="12" t="str">
        <f t="shared" si="6"/>
        <v/>
      </c>
      <c r="M17" s="12"/>
      <c r="N17" s="13"/>
      <c r="O17" s="56"/>
      <c r="P17" s="2" t="str">
        <f>VLOOKUP($G$4,日历!$A$1:$BN$13,44)</f>
        <v>出</v>
      </c>
    </row>
    <row r="18" spans="1:16" ht="12.95" customHeight="1">
      <c r="A18" s="33">
        <f>IF(VLOOKUP($G$4,日历!$A$1:$AH$13,13)=0,"",VLOOKUP($G$4,日历!$A$1:$AH$13,13))</f>
        <v>42363</v>
      </c>
      <c r="B18" s="34" t="str">
        <f t="shared" si="0"/>
        <v/>
      </c>
      <c r="C18" s="36" t="str">
        <f t="shared" si="7"/>
        <v/>
      </c>
      <c r="D18" s="75" t="str">
        <f t="shared" si="2"/>
        <v/>
      </c>
      <c r="E18" s="43"/>
      <c r="F18" s="54"/>
      <c r="G18" s="55"/>
      <c r="H18" s="75" t="str">
        <f t="shared" si="3"/>
        <v/>
      </c>
      <c r="I18" s="75" t="str">
        <f t="shared" si="4"/>
        <v/>
      </c>
      <c r="J18" s="75" t="str">
        <f t="shared" si="5"/>
        <v/>
      </c>
      <c r="K18" s="75" t="str">
        <f>IF(SUM(H18:J18)=0,"",SUM($H$9:J18))</f>
        <v/>
      </c>
      <c r="L18" s="12" t="str">
        <f t="shared" si="6"/>
        <v/>
      </c>
      <c r="M18" s="12"/>
      <c r="N18" s="13"/>
      <c r="O18" s="56"/>
      <c r="P18" s="2" t="str">
        <f>VLOOKUP($G$4,日历!$A$1:$BN$13,45)</f>
        <v>出</v>
      </c>
    </row>
    <row r="19" spans="1:16" ht="12.95" customHeight="1">
      <c r="A19" s="33">
        <f>IF(VLOOKUP($G$4,日历!$A$1:$AH$13,14)=0,"",VLOOKUP($G$4,日历!$A$1:$AH$13,14))</f>
        <v>42364</v>
      </c>
      <c r="B19" s="34" t="str">
        <f t="shared" si="0"/>
        <v/>
      </c>
      <c r="C19" s="36" t="str">
        <f t="shared" si="7"/>
        <v/>
      </c>
      <c r="D19" s="75" t="str">
        <f t="shared" si="2"/>
        <v/>
      </c>
      <c r="E19" s="43"/>
      <c r="F19" s="54"/>
      <c r="G19" s="55"/>
      <c r="H19" s="75" t="str">
        <f t="shared" si="3"/>
        <v/>
      </c>
      <c r="I19" s="75" t="str">
        <f t="shared" si="4"/>
        <v/>
      </c>
      <c r="J19" s="75" t="str">
        <f t="shared" si="5"/>
        <v/>
      </c>
      <c r="K19" s="75" t="str">
        <f>IF(SUM(H19:J19)=0,"",SUM($H$9:J19))</f>
        <v/>
      </c>
      <c r="L19" s="12" t="str">
        <f t="shared" si="6"/>
        <v/>
      </c>
      <c r="M19" s="12"/>
      <c r="N19" s="13"/>
      <c r="O19" s="56"/>
      <c r="P19" s="2" t="str">
        <f>VLOOKUP($G$4,日历!$A$1:$BN$13,46)</f>
        <v>休</v>
      </c>
    </row>
    <row r="20" spans="1:16" ht="12.95" customHeight="1">
      <c r="A20" s="33">
        <f>IF(VLOOKUP($G$4,日历!$A$1:$AH$13,15)=0,"",VLOOKUP($G$4,日历!$A$1:$AH$13,15))</f>
        <v>42365</v>
      </c>
      <c r="B20" s="34" t="str">
        <f t="shared" ref="B20:B39" si="8">IF(AND(F20&lt;&gt;"",G20&lt;&gt;""),TIME(IF(MINUTE(F20)&gt;30,HOUR(F20)+1,HOUR(F20)),IF(AND(MINUTE(F20)&lt;=30,MINUTE(F20)&gt;0),30,0),0),"")</f>
        <v/>
      </c>
      <c r="C20" s="36" t="str">
        <f t="shared" si="7"/>
        <v/>
      </c>
      <c r="D20" s="75" t="str">
        <f t="shared" si="2"/>
        <v/>
      </c>
      <c r="E20" s="43"/>
      <c r="F20" s="54"/>
      <c r="G20" s="55"/>
      <c r="H20" s="75" t="str">
        <f t="shared" si="3"/>
        <v/>
      </c>
      <c r="I20" s="75" t="str">
        <f t="shared" si="4"/>
        <v/>
      </c>
      <c r="J20" s="75" t="str">
        <f t="shared" si="5"/>
        <v/>
      </c>
      <c r="K20" s="75" t="str">
        <f>IF(SUM(H20:J20)=0,"",SUM($H$9:J20))</f>
        <v/>
      </c>
      <c r="L20" s="12" t="str">
        <f t="shared" si="6"/>
        <v/>
      </c>
      <c r="M20" s="12"/>
      <c r="N20" s="13"/>
      <c r="O20" s="56"/>
      <c r="P20" s="2" t="str">
        <f>VLOOKUP($G$4,日历!$A$1:$BN$13,47)</f>
        <v>出</v>
      </c>
    </row>
    <row r="21" spans="1:16" ht="12.95" customHeight="1">
      <c r="A21" s="33">
        <f>IF(VLOOKUP($G$4,日历!$A$1:$AH$13,16)=0,"",VLOOKUP($G$4,日历!$A$1:$AH$13,16))</f>
        <v>42366</v>
      </c>
      <c r="B21" s="34" t="str">
        <f t="shared" si="8"/>
        <v/>
      </c>
      <c r="C21" s="36" t="str">
        <f t="shared" si="7"/>
        <v/>
      </c>
      <c r="D21" s="75" t="str">
        <f t="shared" si="2"/>
        <v/>
      </c>
      <c r="E21" s="43"/>
      <c r="F21" s="54"/>
      <c r="G21" s="55"/>
      <c r="H21" s="75" t="str">
        <f t="shared" si="3"/>
        <v/>
      </c>
      <c r="I21" s="75" t="str">
        <f t="shared" si="4"/>
        <v/>
      </c>
      <c r="J21" s="75" t="str">
        <f t="shared" si="5"/>
        <v/>
      </c>
      <c r="K21" s="75" t="str">
        <f>IF(SUM(H21:J21)=0,"",SUM($H$9:J21))</f>
        <v/>
      </c>
      <c r="L21" s="12" t="str">
        <f t="shared" si="6"/>
        <v/>
      </c>
      <c r="M21" s="12"/>
      <c r="N21" s="13"/>
      <c r="O21" s="56"/>
      <c r="P21" s="2" t="str">
        <f>VLOOKUP($G$4,日历!$A$1:$BN$13,48)</f>
        <v>出</v>
      </c>
    </row>
    <row r="22" spans="1:16" ht="12.95" customHeight="1">
      <c r="A22" s="33">
        <f>IF(VLOOKUP($G$4,日历!$A$1:$AH$13,17)=0,"",VLOOKUP($G$4,日历!$A$1:$AH$13,17))</f>
        <v>42367</v>
      </c>
      <c r="B22" s="35" t="str">
        <f t="shared" si="8"/>
        <v/>
      </c>
      <c r="C22" s="36" t="str">
        <f t="shared" si="7"/>
        <v/>
      </c>
      <c r="D22" s="76" t="str">
        <f t="shared" si="2"/>
        <v/>
      </c>
      <c r="E22" s="44"/>
      <c r="F22" s="54"/>
      <c r="G22" s="55"/>
      <c r="H22" s="76" t="str">
        <f t="shared" si="3"/>
        <v/>
      </c>
      <c r="I22" s="76" t="str">
        <f t="shared" si="4"/>
        <v/>
      </c>
      <c r="J22" s="76" t="str">
        <f t="shared" si="5"/>
        <v/>
      </c>
      <c r="K22" s="76" t="str">
        <f>IF(SUM(H22:J22)=0,"",SUM($H$9:J22))</f>
        <v/>
      </c>
      <c r="L22" s="14" t="str">
        <f t="shared" si="6"/>
        <v/>
      </c>
      <c r="M22" s="14"/>
      <c r="N22" s="15"/>
      <c r="O22" s="16"/>
      <c r="P22" s="2" t="str">
        <f>VLOOKUP($G$4,日历!$A$1:$BN$13,49)</f>
        <v>出</v>
      </c>
    </row>
    <row r="23" spans="1:16" ht="12.75" customHeight="1">
      <c r="A23" s="33">
        <f>IF(VLOOKUP($G$4,日历!$A$1:$AH$13,18)=0,"",VLOOKUP($G$4,日历!$A$1:$AH$13,18))</f>
        <v>42368</v>
      </c>
      <c r="B23" s="35" t="str">
        <f t="shared" si="8"/>
        <v/>
      </c>
      <c r="C23" s="36" t="str">
        <f t="shared" si="7"/>
        <v/>
      </c>
      <c r="D23" s="76" t="str">
        <f t="shared" si="2"/>
        <v/>
      </c>
      <c r="E23" s="44"/>
      <c r="F23" s="54"/>
      <c r="G23" s="55"/>
      <c r="H23" s="76" t="str">
        <f t="shared" si="3"/>
        <v/>
      </c>
      <c r="I23" s="76" t="str">
        <f t="shared" si="4"/>
        <v/>
      </c>
      <c r="J23" s="76" t="str">
        <f t="shared" si="5"/>
        <v/>
      </c>
      <c r="K23" s="76" t="str">
        <f>IF(SUM(H23:J23)=0,"",SUM($H$9:J23))</f>
        <v/>
      </c>
      <c r="L23" s="14" t="str">
        <f t="shared" si="6"/>
        <v/>
      </c>
      <c r="M23" s="14"/>
      <c r="N23" s="15"/>
      <c r="O23" s="16"/>
      <c r="P23" s="2" t="str">
        <f>VLOOKUP($G$4,日历!$A$1:$BN$13,50)</f>
        <v>出</v>
      </c>
    </row>
    <row r="24" spans="1:16" ht="12.95" customHeight="1">
      <c r="A24" s="33">
        <f>IF(VLOOKUP($G$4,日历!$A$1:$AH$13,19)=0,"",VLOOKUP($G$4,日历!$A$1:$AH$13,19))</f>
        <v>42369</v>
      </c>
      <c r="B24" s="35" t="str">
        <f t="shared" si="8"/>
        <v/>
      </c>
      <c r="C24" s="36" t="str">
        <f t="shared" si="7"/>
        <v/>
      </c>
      <c r="D24" s="76" t="str">
        <f t="shared" si="2"/>
        <v/>
      </c>
      <c r="E24" s="44"/>
      <c r="F24" s="54"/>
      <c r="G24" s="55"/>
      <c r="H24" s="76" t="str">
        <f t="shared" si="3"/>
        <v/>
      </c>
      <c r="I24" s="76" t="str">
        <f t="shared" si="4"/>
        <v/>
      </c>
      <c r="J24" s="76" t="str">
        <f t="shared" si="5"/>
        <v/>
      </c>
      <c r="K24" s="76" t="str">
        <f>IF(SUM(H24:J24)=0,"",SUM($H$9:J24))</f>
        <v/>
      </c>
      <c r="L24" s="14" t="str">
        <f t="shared" si="6"/>
        <v/>
      </c>
      <c r="M24" s="14"/>
      <c r="N24" s="15"/>
      <c r="O24" s="16"/>
      <c r="P24" s="2" t="str">
        <f>VLOOKUP($G$4,日历!$A$1:$BN$13,51)</f>
        <v>休</v>
      </c>
    </row>
    <row r="25" spans="1:16" ht="12.95" customHeight="1">
      <c r="A25" s="33">
        <f>IF(VLOOKUP($G$4,日历!$A$1:$AH$13,20)=0,"",VLOOKUP($G$4,日历!$A$1:$AH$13,20))</f>
        <v>42370</v>
      </c>
      <c r="B25" s="35" t="str">
        <f t="shared" si="8"/>
        <v/>
      </c>
      <c r="C25" s="36" t="str">
        <f t="shared" si="7"/>
        <v/>
      </c>
      <c r="D25" s="76" t="str">
        <f t="shared" si="2"/>
        <v/>
      </c>
      <c r="E25" s="44"/>
      <c r="F25" s="54"/>
      <c r="G25" s="55"/>
      <c r="H25" s="76" t="str">
        <f t="shared" si="3"/>
        <v/>
      </c>
      <c r="I25" s="76" t="str">
        <f t="shared" si="4"/>
        <v/>
      </c>
      <c r="J25" s="76" t="str">
        <f t="shared" si="5"/>
        <v/>
      </c>
      <c r="K25" s="76" t="str">
        <f>IF(SUM(H25:J25)=0,"",SUM($H$9:J25))</f>
        <v/>
      </c>
      <c r="L25" s="14" t="str">
        <f t="shared" si="6"/>
        <v/>
      </c>
      <c r="M25" s="14"/>
      <c r="N25" s="15"/>
      <c r="O25" s="16"/>
      <c r="P25" s="2" t="str">
        <f>VLOOKUP($G$4,日历!$A$1:$BN$13,52)</f>
        <v>节</v>
      </c>
    </row>
    <row r="26" spans="1:16" ht="12.95" customHeight="1">
      <c r="A26" s="33">
        <f>IF(VLOOKUP($G$4,日历!$A$1:$AH$13,21)=0,"",VLOOKUP($G$4,日历!$A$1:$AH$13,21))</f>
        <v>42371</v>
      </c>
      <c r="B26" s="35" t="str">
        <f t="shared" si="8"/>
        <v/>
      </c>
      <c r="C26" s="36" t="str">
        <f t="shared" si="7"/>
        <v/>
      </c>
      <c r="D26" s="76" t="str">
        <f t="shared" si="2"/>
        <v/>
      </c>
      <c r="E26" s="44"/>
      <c r="F26" s="54"/>
      <c r="G26" s="55"/>
      <c r="H26" s="76" t="str">
        <f t="shared" si="3"/>
        <v/>
      </c>
      <c r="I26" s="76" t="str">
        <f t="shared" si="4"/>
        <v/>
      </c>
      <c r="J26" s="76" t="str">
        <f t="shared" si="5"/>
        <v/>
      </c>
      <c r="K26" s="76" t="str">
        <f>IF(SUM(H26:J26)=0,"",SUM($H$9:J26))</f>
        <v/>
      </c>
      <c r="L26" s="14" t="str">
        <f t="shared" si="6"/>
        <v/>
      </c>
      <c r="M26" s="14"/>
      <c r="N26" s="15"/>
      <c r="O26" s="16"/>
      <c r="P26" s="2" t="str">
        <f>VLOOKUP($G$4,日历!$A$1:$BN$13,53)</f>
        <v>休</v>
      </c>
    </row>
    <row r="27" spans="1:16" ht="12.95" customHeight="1">
      <c r="A27" s="33">
        <f>IF(VLOOKUP($G$4,日历!$A$1:$AH$13,22)=0,"",VLOOKUP($G$4,日历!$A$1:$AH$13,22))</f>
        <v>42372</v>
      </c>
      <c r="B27" s="35" t="str">
        <f t="shared" si="8"/>
        <v/>
      </c>
      <c r="C27" s="36" t="str">
        <f t="shared" si="7"/>
        <v/>
      </c>
      <c r="D27" s="76" t="str">
        <f t="shared" si="2"/>
        <v/>
      </c>
      <c r="E27" s="44"/>
      <c r="F27" s="54"/>
      <c r="G27" s="55"/>
      <c r="H27" s="76" t="str">
        <f t="shared" si="3"/>
        <v/>
      </c>
      <c r="I27" s="76" t="str">
        <f t="shared" si="4"/>
        <v/>
      </c>
      <c r="J27" s="76" t="str">
        <f t="shared" si="5"/>
        <v/>
      </c>
      <c r="K27" s="76" t="str">
        <f>IF(SUM(H27:J27)=0,"",SUM($H$9:J27))</f>
        <v/>
      </c>
      <c r="L27" s="14" t="str">
        <f t="shared" si="6"/>
        <v/>
      </c>
      <c r="M27" s="14"/>
      <c r="N27" s="15"/>
      <c r="O27" s="16"/>
      <c r="P27" s="2" t="str">
        <f>VLOOKUP($G$4,日历!$A$1:$BN$13,54)</f>
        <v>休</v>
      </c>
    </row>
    <row r="28" spans="1:16" ht="12.95" customHeight="1">
      <c r="A28" s="33">
        <f>IF(VLOOKUP($G$4,日历!$A$1:$AH$13,23)=0,"",VLOOKUP($G$4,日历!$A$1:$AH$13,23))</f>
        <v>42373</v>
      </c>
      <c r="B28" s="35" t="str">
        <f t="shared" si="8"/>
        <v/>
      </c>
      <c r="C28" s="36" t="str">
        <f t="shared" si="7"/>
        <v/>
      </c>
      <c r="D28" s="76" t="str">
        <f t="shared" si="2"/>
        <v/>
      </c>
      <c r="E28" s="44"/>
      <c r="F28" s="54"/>
      <c r="G28" s="55"/>
      <c r="H28" s="76" t="str">
        <f t="shared" si="3"/>
        <v/>
      </c>
      <c r="I28" s="76" t="str">
        <f t="shared" si="4"/>
        <v/>
      </c>
      <c r="J28" s="76" t="str">
        <f t="shared" si="5"/>
        <v/>
      </c>
      <c r="K28" s="76" t="str">
        <f>IF(SUM(H28:J28)=0,"",SUM($H$9:J28))</f>
        <v/>
      </c>
      <c r="L28" s="14" t="str">
        <f t="shared" si="6"/>
        <v/>
      </c>
      <c r="M28" s="14"/>
      <c r="N28" s="15"/>
      <c r="O28" s="16"/>
      <c r="P28" s="2" t="str">
        <f>VLOOKUP($G$4,日历!$A$1:$BN$13,55)</f>
        <v>出</v>
      </c>
    </row>
    <row r="29" spans="1:16" ht="12.95" customHeight="1">
      <c r="A29" s="33">
        <f>IF(VLOOKUP($G$4,日历!$A$1:$AH$13,24)=0,"",VLOOKUP($G$4,日历!$A$1:$AH$13,24))</f>
        <v>42374</v>
      </c>
      <c r="B29" s="35" t="str">
        <f t="shared" si="8"/>
        <v/>
      </c>
      <c r="C29" s="36" t="str">
        <f t="shared" si="7"/>
        <v/>
      </c>
      <c r="D29" s="76" t="str">
        <f t="shared" si="2"/>
        <v/>
      </c>
      <c r="E29" s="44"/>
      <c r="F29" s="54"/>
      <c r="G29" s="55"/>
      <c r="H29" s="76" t="str">
        <f t="shared" si="3"/>
        <v/>
      </c>
      <c r="I29" s="76" t="str">
        <f t="shared" si="4"/>
        <v/>
      </c>
      <c r="J29" s="76" t="str">
        <f t="shared" si="5"/>
        <v/>
      </c>
      <c r="K29" s="76" t="str">
        <f>IF(SUM(H29:J29)=0,"",SUM($H$9:J29))</f>
        <v/>
      </c>
      <c r="L29" s="14" t="str">
        <f t="shared" si="6"/>
        <v/>
      </c>
      <c r="M29" s="14"/>
      <c r="N29" s="15"/>
      <c r="O29" s="16"/>
      <c r="P29" s="2" t="str">
        <f>VLOOKUP($G$4,日历!$A$1:$BN$13,56)</f>
        <v>出</v>
      </c>
    </row>
    <row r="30" spans="1:16" ht="12.95" customHeight="1">
      <c r="A30" s="33">
        <f>IF(VLOOKUP($G$4,日历!$A$1:$AH$13,25)=0,"",VLOOKUP($G$4,日历!$A$1:$AH$13,25))</f>
        <v>42375</v>
      </c>
      <c r="B30" s="35" t="str">
        <f t="shared" si="8"/>
        <v/>
      </c>
      <c r="C30" s="36" t="str">
        <f t="shared" si="7"/>
        <v/>
      </c>
      <c r="D30" s="76" t="str">
        <f t="shared" si="2"/>
        <v/>
      </c>
      <c r="E30" s="44"/>
      <c r="F30" s="54"/>
      <c r="G30" s="55"/>
      <c r="H30" s="76" t="str">
        <f t="shared" si="3"/>
        <v/>
      </c>
      <c r="I30" s="76" t="str">
        <f t="shared" si="4"/>
        <v/>
      </c>
      <c r="J30" s="76" t="str">
        <f t="shared" si="5"/>
        <v/>
      </c>
      <c r="K30" s="76" t="str">
        <f>IF(SUM(H30:J30)=0,"",SUM($H$9:J30))</f>
        <v/>
      </c>
      <c r="L30" s="14" t="str">
        <f t="shared" si="6"/>
        <v/>
      </c>
      <c r="M30" s="14"/>
      <c r="N30" s="15"/>
      <c r="O30" s="16"/>
      <c r="P30" s="2" t="str">
        <f>VLOOKUP($G$4,日历!$A$1:$BN$13,57)</f>
        <v>出</v>
      </c>
    </row>
    <row r="31" spans="1:16" ht="12.95" customHeight="1">
      <c r="A31" s="33">
        <f>IF(VLOOKUP($G$4,日历!$A$1:$AH$13,26)=0,"",VLOOKUP($G$4,日历!$A$1:$AH$13,26))</f>
        <v>42376</v>
      </c>
      <c r="B31" s="34" t="str">
        <f t="shared" si="8"/>
        <v/>
      </c>
      <c r="C31" s="36" t="str">
        <f t="shared" si="7"/>
        <v/>
      </c>
      <c r="D31" s="75" t="str">
        <f t="shared" si="2"/>
        <v/>
      </c>
      <c r="E31" s="43"/>
      <c r="F31" s="54"/>
      <c r="G31" s="55"/>
      <c r="H31" s="75" t="str">
        <f t="shared" si="3"/>
        <v/>
      </c>
      <c r="I31" s="75" t="str">
        <f t="shared" si="4"/>
        <v/>
      </c>
      <c r="J31" s="75" t="str">
        <f t="shared" si="5"/>
        <v/>
      </c>
      <c r="K31" s="75" t="str">
        <f>IF(SUM(H31:J31)=0,"",SUM($H$9:J31))</f>
        <v/>
      </c>
      <c r="L31" s="12" t="str">
        <f t="shared" si="6"/>
        <v/>
      </c>
      <c r="M31" s="12"/>
      <c r="N31" s="13"/>
      <c r="O31" s="56"/>
      <c r="P31" s="2" t="str">
        <f>VLOOKUP($G$4,日历!$A$1:$BN$13,58)</f>
        <v>出</v>
      </c>
    </row>
    <row r="32" spans="1:16" ht="12.95" customHeight="1">
      <c r="A32" s="33">
        <f>IF(VLOOKUP($G$4,日历!$A$1:$AH$13,27)=0,"",VLOOKUP($G$4,日历!$A$1:$AH$13,27))</f>
        <v>42377</v>
      </c>
      <c r="B32" s="34" t="str">
        <f t="shared" si="8"/>
        <v/>
      </c>
      <c r="C32" s="36" t="str">
        <f t="shared" si="7"/>
        <v/>
      </c>
      <c r="D32" s="75" t="str">
        <f t="shared" si="2"/>
        <v/>
      </c>
      <c r="E32" s="43"/>
      <c r="F32" s="54"/>
      <c r="G32" s="55"/>
      <c r="H32" s="75" t="str">
        <f t="shared" si="3"/>
        <v/>
      </c>
      <c r="I32" s="75" t="str">
        <f t="shared" si="4"/>
        <v/>
      </c>
      <c r="J32" s="75" t="str">
        <f t="shared" si="5"/>
        <v/>
      </c>
      <c r="K32" s="75" t="str">
        <f>IF(SUM(H32:J32)=0,"",SUM($H$9:J32))</f>
        <v/>
      </c>
      <c r="L32" s="12" t="str">
        <f t="shared" si="6"/>
        <v/>
      </c>
      <c r="M32" s="12"/>
      <c r="N32" s="13"/>
      <c r="O32" s="56"/>
      <c r="P32" s="2" t="str">
        <f>VLOOKUP($G$4,日历!$A$1:$BN$13,59)</f>
        <v>出</v>
      </c>
    </row>
    <row r="33" spans="1:16" ht="12.95" customHeight="1">
      <c r="A33" s="33">
        <f>IF(VLOOKUP($G$4,日历!$A$1:$AH$13,28)=0,"",VLOOKUP($G$4,日历!$A$1:$AH$13,28))</f>
        <v>42378</v>
      </c>
      <c r="B33" s="34" t="str">
        <f t="shared" si="8"/>
        <v/>
      </c>
      <c r="C33" s="36" t="str">
        <f t="shared" si="7"/>
        <v/>
      </c>
      <c r="D33" s="75" t="str">
        <f t="shared" si="2"/>
        <v/>
      </c>
      <c r="E33" s="43"/>
      <c r="F33" s="54"/>
      <c r="G33" s="55"/>
      <c r="H33" s="75" t="str">
        <f t="shared" si="3"/>
        <v/>
      </c>
      <c r="I33" s="75" t="str">
        <f t="shared" si="4"/>
        <v/>
      </c>
      <c r="J33" s="75" t="str">
        <f t="shared" si="5"/>
        <v/>
      </c>
      <c r="K33" s="75" t="str">
        <f>IF(SUM(H33:J33)=0,"",SUM($H$9:J33))</f>
        <v/>
      </c>
      <c r="L33" s="12" t="str">
        <f t="shared" si="6"/>
        <v/>
      </c>
      <c r="M33" s="12"/>
      <c r="N33" s="13"/>
      <c r="O33" s="56"/>
      <c r="P33" s="2" t="str">
        <f>VLOOKUP($G$4,日历!$A$1:$BN$13,60)</f>
        <v>休</v>
      </c>
    </row>
    <row r="34" spans="1:16" ht="12.75" customHeight="1">
      <c r="A34" s="33">
        <f>IF(VLOOKUP($G$4,日历!$A$1:$AH$13,29)=0,"",VLOOKUP($G$4,日历!$A$1:$AH$13,29))</f>
        <v>42379</v>
      </c>
      <c r="B34" s="34" t="str">
        <f t="shared" si="8"/>
        <v/>
      </c>
      <c r="C34" s="36" t="str">
        <f t="shared" si="7"/>
        <v/>
      </c>
      <c r="D34" s="75" t="str">
        <f t="shared" si="2"/>
        <v/>
      </c>
      <c r="E34" s="43"/>
      <c r="F34" s="54"/>
      <c r="G34" s="55"/>
      <c r="H34" s="75" t="str">
        <f t="shared" si="3"/>
        <v/>
      </c>
      <c r="I34" s="75" t="str">
        <f t="shared" si="4"/>
        <v/>
      </c>
      <c r="J34" s="75" t="str">
        <f t="shared" si="5"/>
        <v/>
      </c>
      <c r="K34" s="75" t="str">
        <f>IF(SUM(H34:J34)=0,"",SUM($H$9:J34))</f>
        <v/>
      </c>
      <c r="L34" s="12" t="str">
        <f t="shared" si="6"/>
        <v/>
      </c>
      <c r="M34" s="12"/>
      <c r="N34" s="13"/>
      <c r="O34" s="56"/>
      <c r="P34" s="2" t="str">
        <f>VLOOKUP($G$4,日历!$A$1:$BN$13,61)</f>
        <v>休</v>
      </c>
    </row>
    <row r="35" spans="1:16" ht="12.75" customHeight="1">
      <c r="A35" s="33">
        <f>IF(VLOOKUP($G$4,日历!$A$1:$AH$13,30)=0,"",VLOOKUP($G$4,日历!$A$1:$AH$13,30))</f>
        <v>42380</v>
      </c>
      <c r="B35" s="34" t="str">
        <f t="shared" si="8"/>
        <v/>
      </c>
      <c r="C35" s="36" t="str">
        <f t="shared" si="7"/>
        <v/>
      </c>
      <c r="D35" s="75" t="str">
        <f t="shared" si="2"/>
        <v/>
      </c>
      <c r="E35" s="43"/>
      <c r="F35" s="54"/>
      <c r="G35" s="55"/>
      <c r="H35" s="75" t="str">
        <f t="shared" si="3"/>
        <v/>
      </c>
      <c r="I35" s="75" t="str">
        <f t="shared" si="4"/>
        <v/>
      </c>
      <c r="J35" s="75" t="str">
        <f t="shared" si="5"/>
        <v/>
      </c>
      <c r="K35" s="75" t="str">
        <f>IF(SUM(H35:J35)=0,"",SUM($H$9:J35))</f>
        <v/>
      </c>
      <c r="L35" s="12" t="str">
        <f t="shared" si="6"/>
        <v/>
      </c>
      <c r="M35" s="12"/>
      <c r="N35" s="13"/>
      <c r="O35" s="56"/>
      <c r="P35" s="2" t="str">
        <f>VLOOKUP($G$4,日历!$A$1:$BN$13,62)</f>
        <v>出</v>
      </c>
    </row>
    <row r="36" spans="1:16" ht="12.95" customHeight="1">
      <c r="A36" s="33">
        <f>IF(VLOOKUP($G$4,日历!$A$1:$AH$13,31)=0,"",VLOOKUP($G$4,日历!$A$1:$AH$13,31))</f>
        <v>42381</v>
      </c>
      <c r="B36" s="34" t="str">
        <f t="shared" si="8"/>
        <v/>
      </c>
      <c r="C36" s="36" t="str">
        <f t="shared" si="7"/>
        <v/>
      </c>
      <c r="D36" s="75" t="str">
        <f t="shared" si="2"/>
        <v/>
      </c>
      <c r="E36" s="43"/>
      <c r="F36" s="54"/>
      <c r="G36" s="55"/>
      <c r="H36" s="75" t="str">
        <f t="shared" si="3"/>
        <v/>
      </c>
      <c r="I36" s="75" t="str">
        <f t="shared" si="4"/>
        <v/>
      </c>
      <c r="J36" s="75" t="str">
        <f t="shared" si="5"/>
        <v/>
      </c>
      <c r="K36" s="75" t="str">
        <f>IF(SUM(H36:J36)=0,"",SUM($H$9:J36))</f>
        <v/>
      </c>
      <c r="L36" s="12" t="str">
        <f t="shared" si="6"/>
        <v/>
      </c>
      <c r="M36" s="12"/>
      <c r="N36" s="13"/>
      <c r="O36" s="56"/>
      <c r="P36" s="2" t="str">
        <f>VLOOKUP($G$4,日历!$A$1:$BN$13,63)</f>
        <v>出</v>
      </c>
    </row>
    <row r="37" spans="1:16" ht="12.95" customHeight="1">
      <c r="A37" s="33">
        <f>IF(VLOOKUP($G$4,日历!$A$1:$AH$13,32)=0,"",VLOOKUP($G$4,日历!$A$1:$AH$13,32))</f>
        <v>42382</v>
      </c>
      <c r="B37" s="35" t="str">
        <f t="shared" si="8"/>
        <v/>
      </c>
      <c r="C37" s="36" t="str">
        <f t="shared" si="7"/>
        <v/>
      </c>
      <c r="D37" s="76" t="str">
        <f t="shared" si="2"/>
        <v/>
      </c>
      <c r="E37" s="44"/>
      <c r="F37" s="54"/>
      <c r="G37" s="55"/>
      <c r="H37" s="76" t="str">
        <f t="shared" si="3"/>
        <v/>
      </c>
      <c r="I37" s="76" t="str">
        <f t="shared" si="4"/>
        <v/>
      </c>
      <c r="J37" s="76" t="str">
        <f t="shared" si="5"/>
        <v/>
      </c>
      <c r="K37" s="76" t="str">
        <f>IF(SUM(H37:J37)=0,"",SUM($H$9:J37))</f>
        <v/>
      </c>
      <c r="L37" s="14" t="str">
        <f t="shared" si="6"/>
        <v/>
      </c>
      <c r="M37" s="14"/>
      <c r="N37" s="15"/>
      <c r="O37" s="16"/>
      <c r="P37" s="2" t="str">
        <f>VLOOKUP($G$4,日历!$A$1:$BN$13,64)</f>
        <v>出</v>
      </c>
    </row>
    <row r="38" spans="1:16" ht="12.95" customHeight="1">
      <c r="A38" s="33">
        <f>IF(VLOOKUP($G$4,日历!$A$1:$AH$13,33)=0,"",VLOOKUP($G$4,日历!$A$1:$AH$13,33))</f>
        <v>42383</v>
      </c>
      <c r="B38" s="34" t="str">
        <f t="shared" si="8"/>
        <v/>
      </c>
      <c r="C38" s="36" t="str">
        <f t="shared" si="7"/>
        <v/>
      </c>
      <c r="D38" s="75" t="str">
        <f t="shared" si="2"/>
        <v/>
      </c>
      <c r="E38" s="43"/>
      <c r="F38" s="54"/>
      <c r="G38" s="55"/>
      <c r="H38" s="75" t="str">
        <f t="shared" si="3"/>
        <v/>
      </c>
      <c r="I38" s="75" t="str">
        <f t="shared" si="4"/>
        <v/>
      </c>
      <c r="J38" s="75" t="str">
        <f t="shared" si="5"/>
        <v/>
      </c>
      <c r="K38" s="75" t="str">
        <f>IF(SUM(H38:J38)=0,"",SUM($H$9:J38))</f>
        <v/>
      </c>
      <c r="L38" s="12" t="str">
        <f t="shared" si="6"/>
        <v/>
      </c>
      <c r="M38" s="12"/>
      <c r="N38" s="13"/>
      <c r="O38" s="56"/>
      <c r="P38" s="2" t="str">
        <f>VLOOKUP($G$4,日历!$A$1:$BN$13,65)</f>
        <v>出</v>
      </c>
    </row>
    <row r="39" spans="1:16" ht="12.95" customHeight="1">
      <c r="A39" s="33">
        <f>IF(VLOOKUP($G$4,日历!$A$1:$AH$13,34)=0,"",VLOOKUP($G$4,日历!$A$1:$AH$13,34))</f>
        <v>42384</v>
      </c>
      <c r="B39" s="34" t="str">
        <f t="shared" si="8"/>
        <v/>
      </c>
      <c r="C39" s="36" t="str">
        <f t="shared" si="7"/>
        <v/>
      </c>
      <c r="D39" s="75" t="str">
        <f t="shared" si="2"/>
        <v/>
      </c>
      <c r="E39" s="43"/>
      <c r="F39" s="54"/>
      <c r="G39" s="55"/>
      <c r="H39" s="75" t="str">
        <f t="shared" si="3"/>
        <v/>
      </c>
      <c r="I39" s="75" t="str">
        <f t="shared" si="4"/>
        <v/>
      </c>
      <c r="J39" s="75" t="str">
        <f t="shared" si="5"/>
        <v/>
      </c>
      <c r="K39" s="75" t="str">
        <f>IF(SUM(H39:J39)=0,"",SUM($H$9:J39))</f>
        <v/>
      </c>
      <c r="L39" s="12" t="str">
        <f t="shared" si="6"/>
        <v/>
      </c>
      <c r="M39" s="12"/>
      <c r="N39" s="13"/>
      <c r="O39" s="56"/>
      <c r="P39" s="2" t="str">
        <f>VLOOKUP($G$4,日历!$A$1:$BN$13,66)</f>
        <v>出</v>
      </c>
    </row>
    <row r="40" spans="1:16" ht="12.95" customHeight="1">
      <c r="A40" s="65" t="s">
        <v>237</v>
      </c>
      <c r="B40" s="66"/>
      <c r="C40" s="57"/>
      <c r="D40" s="77"/>
      <c r="E40" s="43"/>
      <c r="F40" s="54"/>
      <c r="G40" s="55"/>
      <c r="H40" s="77"/>
      <c r="I40" s="77"/>
      <c r="J40" s="77"/>
      <c r="K40" s="75" t="str">
        <f>IF(SUM(H40:J40)=0,"",SUM($H$9:J40))</f>
        <v/>
      </c>
      <c r="L40" s="12"/>
      <c r="M40" s="12"/>
      <c r="N40" s="13"/>
      <c r="O40" s="56"/>
    </row>
    <row r="41" spans="1:16" ht="12.95" customHeight="1" thickBot="1">
      <c r="A41" s="17" t="s">
        <v>238</v>
      </c>
      <c r="B41" s="67"/>
      <c r="C41" s="68"/>
      <c r="D41" s="78"/>
      <c r="E41" s="42"/>
      <c r="F41" s="70"/>
      <c r="G41" s="71"/>
      <c r="H41" s="78"/>
      <c r="I41" s="79"/>
      <c r="J41" s="78"/>
      <c r="K41" s="78" t="str">
        <f>IF(SUM(H41:J41)=0,"",SUM($H$9:J40)-I41*8)</f>
        <v/>
      </c>
      <c r="L41" s="69"/>
      <c r="M41" s="69"/>
      <c r="N41" s="72"/>
      <c r="O41" s="73"/>
    </row>
    <row r="42" spans="1:16" s="23" customFormat="1" ht="22.5" customHeight="1" thickBot="1">
      <c r="A42" s="18" t="s">
        <v>239</v>
      </c>
      <c r="B42" s="20"/>
      <c r="C42" s="19"/>
      <c r="D42" s="80">
        <f>SUM(D9:D40)</f>
        <v>0</v>
      </c>
      <c r="E42" s="19"/>
      <c r="F42" s="20"/>
      <c r="G42" s="19"/>
      <c r="H42" s="80">
        <f>SUM(H9:H40)</f>
        <v>0</v>
      </c>
      <c r="I42" s="80" t="str">
        <f>IF(SUM(I9:I40)-I41*8&lt;=0,"",SUM(I9:I40)-I41*8)</f>
        <v/>
      </c>
      <c r="J42" s="80">
        <f>SUM(J9:J40)</f>
        <v>0</v>
      </c>
      <c r="K42" s="80">
        <f>SUM(H42:J42)</f>
        <v>0</v>
      </c>
      <c r="L42" s="19">
        <f>SUM(L9:L40)</f>
        <v>0</v>
      </c>
      <c r="M42" s="19"/>
      <c r="N42" s="21"/>
      <c r="O42" s="22"/>
    </row>
    <row r="43" spans="1:16" ht="14.45" customHeight="1">
      <c r="A43" s="24"/>
    </row>
    <row r="44" spans="1:16" ht="14.45" customHeight="1">
      <c r="A44" s="24"/>
    </row>
    <row r="45" spans="1:16" ht="14.45" customHeight="1">
      <c r="A45" s="24"/>
    </row>
    <row r="46" spans="1:16" ht="14.45" customHeight="1">
      <c r="A46" s="24"/>
    </row>
    <row r="47" spans="1:16" ht="14.45" customHeight="1">
      <c r="A47" s="24"/>
    </row>
    <row r="48" spans="1:16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</sheetData>
  <sheetProtection password="C765" sheet="1" selectLockedCells="1"/>
  <dataConsolidate/>
  <mergeCells count="14">
    <mergeCell ref="B7:D7"/>
    <mergeCell ref="A1:A3"/>
    <mergeCell ref="A6:A8"/>
    <mergeCell ref="B6:E6"/>
    <mergeCell ref="E7:E8"/>
    <mergeCell ref="E4:F4"/>
    <mergeCell ref="N4:O4"/>
    <mergeCell ref="H5:J5"/>
    <mergeCell ref="L5:M5"/>
    <mergeCell ref="F7:G7"/>
    <mergeCell ref="H7:K7"/>
    <mergeCell ref="L7:L8"/>
    <mergeCell ref="O6:O8"/>
    <mergeCell ref="F6:N6"/>
  </mergeCells>
  <phoneticPr fontId="2" type="noConversion"/>
  <conditionalFormatting sqref="A9:O39">
    <cfRule type="expression" dxfId="1" priority="6" stopIfTrue="1">
      <formula>OR($P9="休",$P9="节")</formula>
    </cfRule>
  </conditionalFormatting>
  <conditionalFormatting sqref="B42:O42">
    <cfRule type="cellIs" dxfId="0" priority="5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8" top="0.44" bottom="0.23622047244094491" header="0.32" footer="0.19685039370078741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DQ232"/>
  <sheetViews>
    <sheetView workbookViewId="0">
      <selection activeCell="H29" sqref="H29"/>
    </sheetView>
  </sheetViews>
  <sheetFormatPr defaultRowHeight="14.25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22" max="16384" width="9" style="26"/>
  </cols>
  <sheetData>
    <row r="1" spans="1:109" s="31" customFormat="1" ht="12">
      <c r="A1" s="32" t="s">
        <v>236</v>
      </c>
      <c r="B1" s="45">
        <v>2015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41989</v>
      </c>
      <c r="E2" s="504">
        <f t="shared" si="1"/>
        <v>41990</v>
      </c>
      <c r="F2" s="504">
        <f t="shared" si="1"/>
        <v>41991</v>
      </c>
      <c r="G2" s="504">
        <f t="shared" si="1"/>
        <v>41992</v>
      </c>
      <c r="H2" s="503">
        <f t="shared" si="1"/>
        <v>41993</v>
      </c>
      <c r="I2" s="503">
        <f t="shared" si="1"/>
        <v>41994</v>
      </c>
      <c r="J2" s="504">
        <f t="shared" si="1"/>
        <v>41995</v>
      </c>
      <c r="K2" s="504">
        <f t="shared" si="1"/>
        <v>41996</v>
      </c>
      <c r="L2" s="504">
        <f t="shared" si="1"/>
        <v>41997</v>
      </c>
      <c r="M2" s="504">
        <f t="shared" si="1"/>
        <v>41998</v>
      </c>
      <c r="N2" s="504">
        <f t="shared" si="1"/>
        <v>41999</v>
      </c>
      <c r="O2" s="503">
        <f t="shared" si="1"/>
        <v>42000</v>
      </c>
      <c r="P2" s="504">
        <f t="shared" si="1"/>
        <v>42001</v>
      </c>
      <c r="Q2" s="504">
        <f t="shared" si="1"/>
        <v>42002</v>
      </c>
      <c r="R2" s="504">
        <f t="shared" si="1"/>
        <v>42003</v>
      </c>
      <c r="S2" s="503">
        <f t="shared" si="1"/>
        <v>42004</v>
      </c>
      <c r="T2" s="505">
        <f t="shared" ref="T2:AH13" si="2">DATE($B$1,$A2,T$15)</f>
        <v>42005</v>
      </c>
      <c r="U2" s="503">
        <f t="shared" si="2"/>
        <v>42006</v>
      </c>
      <c r="V2" s="503">
        <f t="shared" si="2"/>
        <v>42007</v>
      </c>
      <c r="W2" s="503">
        <f t="shared" si="2"/>
        <v>42008</v>
      </c>
      <c r="X2" s="504">
        <f t="shared" si="2"/>
        <v>42009</v>
      </c>
      <c r="Y2" s="504">
        <f t="shared" si="2"/>
        <v>42010</v>
      </c>
      <c r="Z2" s="506">
        <f t="shared" si="2"/>
        <v>42011</v>
      </c>
      <c r="AA2" s="506">
        <f t="shared" si="2"/>
        <v>42012</v>
      </c>
      <c r="AB2" s="506">
        <f t="shared" si="2"/>
        <v>42013</v>
      </c>
      <c r="AC2" s="506">
        <f t="shared" si="2"/>
        <v>42014</v>
      </c>
      <c r="AD2" s="503">
        <f t="shared" si="2"/>
        <v>42015</v>
      </c>
      <c r="AE2" s="504">
        <f t="shared" si="2"/>
        <v>42016</v>
      </c>
      <c r="AF2" s="504">
        <f t="shared" si="2"/>
        <v>42017</v>
      </c>
      <c r="AG2" s="506">
        <f t="shared" si="2"/>
        <v>42018</v>
      </c>
      <c r="AH2" s="506">
        <f t="shared" si="2"/>
        <v>42019</v>
      </c>
      <c r="AJ2" s="504" t="s">
        <v>232</v>
      </c>
      <c r="AK2" s="504" t="s">
        <v>832</v>
      </c>
      <c r="AL2" s="504" t="s">
        <v>832</v>
      </c>
      <c r="AM2" s="504" t="s">
        <v>832</v>
      </c>
      <c r="AN2" s="503" t="s">
        <v>194</v>
      </c>
      <c r="AO2" s="503" t="s">
        <v>194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3" t="s">
        <v>194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3" t="s">
        <v>194</v>
      </c>
      <c r="BD2" s="504" t="s">
        <v>832</v>
      </c>
      <c r="BE2" s="504" t="s">
        <v>232</v>
      </c>
      <c r="BF2" s="574" t="s">
        <v>832</v>
      </c>
      <c r="BG2" s="574" t="s">
        <v>832</v>
      </c>
      <c r="BH2" s="574" t="s">
        <v>832</v>
      </c>
      <c r="BI2" s="574" t="s">
        <v>832</v>
      </c>
      <c r="BJ2" s="503" t="s">
        <v>194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194</v>
      </c>
      <c r="BS2" s="503" t="s">
        <v>194</v>
      </c>
      <c r="BT2" s="504" t="s">
        <v>832</v>
      </c>
      <c r="BU2" s="574" t="s">
        <v>232</v>
      </c>
      <c r="BV2" s="574" t="s">
        <v>832</v>
      </c>
      <c r="BW2" s="574" t="s">
        <v>832</v>
      </c>
      <c r="BX2" s="574" t="s">
        <v>832</v>
      </c>
      <c r="BY2" s="503" t="s">
        <v>194</v>
      </c>
      <c r="BZ2" s="503" t="s">
        <v>194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194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21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1</v>
      </c>
      <c r="CP2" s="39">
        <f>CM2*8</f>
        <v>168</v>
      </c>
    </row>
    <row r="3" spans="1:109" ht="14.25" customHeight="1">
      <c r="A3" s="39">
        <v>2</v>
      </c>
      <c r="B3" s="25" t="s">
        <v>197</v>
      </c>
      <c r="C3" s="25">
        <f t="shared" si="0"/>
        <v>23</v>
      </c>
      <c r="D3" s="506">
        <f t="shared" ref="D3:S14" si="9">DATE($B$1,$A2,D$15)</f>
        <v>42020</v>
      </c>
      <c r="E3" s="503">
        <f t="shared" si="9"/>
        <v>42021</v>
      </c>
      <c r="F3" s="503">
        <f t="shared" si="9"/>
        <v>42022</v>
      </c>
      <c r="G3" s="506">
        <f t="shared" si="9"/>
        <v>42023</v>
      </c>
      <c r="H3" s="506">
        <f t="shared" si="9"/>
        <v>42024</v>
      </c>
      <c r="I3" s="506">
        <f t="shared" si="9"/>
        <v>42025</v>
      </c>
      <c r="J3" s="506">
        <f t="shared" si="9"/>
        <v>42026</v>
      </c>
      <c r="K3" s="506">
        <f t="shared" si="9"/>
        <v>42027</v>
      </c>
      <c r="L3" s="503">
        <f t="shared" si="9"/>
        <v>42028</v>
      </c>
      <c r="M3" s="503">
        <f t="shared" si="9"/>
        <v>42029</v>
      </c>
      <c r="N3" s="504">
        <f t="shared" si="9"/>
        <v>42030</v>
      </c>
      <c r="O3" s="504">
        <f t="shared" si="9"/>
        <v>42031</v>
      </c>
      <c r="P3" s="504">
        <f t="shared" si="9"/>
        <v>42032</v>
      </c>
      <c r="Q3" s="504">
        <f t="shared" si="9"/>
        <v>42033</v>
      </c>
      <c r="R3" s="504">
        <f t="shared" si="9"/>
        <v>42034</v>
      </c>
      <c r="S3" s="503">
        <f t="shared" si="9"/>
        <v>42035</v>
      </c>
      <c r="T3" s="503">
        <f t="shared" si="2"/>
        <v>42036</v>
      </c>
      <c r="U3" s="504">
        <f t="shared" si="2"/>
        <v>42037</v>
      </c>
      <c r="V3" s="504">
        <f t="shared" si="2"/>
        <v>42038</v>
      </c>
      <c r="W3" s="504">
        <f t="shared" si="2"/>
        <v>42039</v>
      </c>
      <c r="X3" s="506">
        <f t="shared" si="2"/>
        <v>42040</v>
      </c>
      <c r="Y3" s="506">
        <f t="shared" si="2"/>
        <v>42041</v>
      </c>
      <c r="Z3" s="504">
        <f t="shared" si="2"/>
        <v>42042</v>
      </c>
      <c r="AA3" s="503">
        <f t="shared" si="2"/>
        <v>42043</v>
      </c>
      <c r="AB3" s="504">
        <f t="shared" si="2"/>
        <v>42044</v>
      </c>
      <c r="AC3" s="504">
        <f t="shared" si="2"/>
        <v>42045</v>
      </c>
      <c r="AD3" s="504">
        <f t="shared" si="2"/>
        <v>42046</v>
      </c>
      <c r="AE3" s="504">
        <f t="shared" si="2"/>
        <v>42047</v>
      </c>
      <c r="AF3" s="504">
        <f t="shared" si="2"/>
        <v>42048</v>
      </c>
      <c r="AG3" s="504">
        <f t="shared" si="2"/>
        <v>42049</v>
      </c>
      <c r="AH3" s="503">
        <f t="shared" si="2"/>
        <v>42050</v>
      </c>
      <c r="AJ3" s="574" t="s">
        <v>832</v>
      </c>
      <c r="AK3" s="503" t="s">
        <v>194</v>
      </c>
      <c r="AL3" s="503" t="s">
        <v>194</v>
      </c>
      <c r="AM3" s="504" t="s">
        <v>832</v>
      </c>
      <c r="AN3" s="574" t="s">
        <v>232</v>
      </c>
      <c r="AO3" s="574" t="s">
        <v>832</v>
      </c>
      <c r="AP3" s="574" t="s">
        <v>832</v>
      </c>
      <c r="AQ3" s="574" t="s">
        <v>832</v>
      </c>
      <c r="AR3" s="503" t="s">
        <v>194</v>
      </c>
      <c r="AS3" s="503" t="s">
        <v>194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3" t="s">
        <v>194</v>
      </c>
      <c r="BA3" s="504" t="s">
        <v>832</v>
      </c>
      <c r="BB3" s="504" t="s">
        <v>832</v>
      </c>
      <c r="BC3" s="504" t="s">
        <v>832</v>
      </c>
      <c r="BD3" s="504" t="s">
        <v>832</v>
      </c>
      <c r="BE3" s="574" t="s">
        <v>832</v>
      </c>
      <c r="BF3" s="504" t="s">
        <v>232</v>
      </c>
      <c r="BG3" s="503" t="s">
        <v>194</v>
      </c>
      <c r="BH3" s="504" t="s">
        <v>832</v>
      </c>
      <c r="BI3" s="504" t="s">
        <v>232</v>
      </c>
      <c r="BJ3" s="504" t="s">
        <v>232</v>
      </c>
      <c r="BK3" s="504" t="s">
        <v>232</v>
      </c>
      <c r="BL3" s="504" t="s">
        <v>232</v>
      </c>
      <c r="BM3" s="504" t="s">
        <v>232</v>
      </c>
      <c r="BN3" s="503" t="s">
        <v>194</v>
      </c>
      <c r="BO3" s="575"/>
      <c r="BP3" s="575"/>
      <c r="BQ3" s="503" t="s">
        <v>194</v>
      </c>
      <c r="BR3" s="503" t="s">
        <v>194</v>
      </c>
      <c r="BS3" s="669" t="s">
        <v>194</v>
      </c>
      <c r="BT3" s="505" t="s">
        <v>193</v>
      </c>
      <c r="BU3" s="505" t="s">
        <v>193</v>
      </c>
      <c r="BV3" s="670" t="s">
        <v>193</v>
      </c>
      <c r="BW3" s="503" t="s">
        <v>194</v>
      </c>
      <c r="BX3" s="503" t="s">
        <v>194</v>
      </c>
      <c r="BY3" s="504" t="s">
        <v>232</v>
      </c>
      <c r="BZ3" s="574" t="s">
        <v>832</v>
      </c>
      <c r="CA3" s="574" t="s">
        <v>832</v>
      </c>
      <c r="CB3" s="574" t="s">
        <v>832</v>
      </c>
      <c r="CC3" s="574" t="s">
        <v>832</v>
      </c>
      <c r="CD3" s="576"/>
      <c r="CE3" s="576"/>
      <c r="CF3" s="576"/>
      <c r="CH3" s="25">
        <f t="shared" si="3"/>
        <v>23</v>
      </c>
      <c r="CI3" s="25">
        <f t="shared" si="4"/>
        <v>8</v>
      </c>
      <c r="CJ3" s="25">
        <f t="shared" si="5"/>
        <v>0</v>
      </c>
      <c r="CK3" s="39">
        <f t="shared" ref="CK3:CK13" si="10">CH3*8</f>
        <v>184</v>
      </c>
      <c r="CM3" s="25">
        <f t="shared" si="6"/>
        <v>17</v>
      </c>
      <c r="CN3" s="25">
        <f t="shared" si="7"/>
        <v>8</v>
      </c>
      <c r="CO3" s="25">
        <f t="shared" si="8"/>
        <v>3</v>
      </c>
      <c r="CP3" s="39">
        <f t="shared" ref="CP3:CP13" si="11">CM3*8</f>
        <v>136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15</v>
      </c>
      <c r="D4" s="503">
        <f t="shared" si="9"/>
        <v>42051</v>
      </c>
      <c r="E4" s="503">
        <f t="shared" si="9"/>
        <v>42052</v>
      </c>
      <c r="F4" s="503">
        <f t="shared" si="9"/>
        <v>42053</v>
      </c>
      <c r="G4" s="505">
        <f t="shared" si="9"/>
        <v>42054</v>
      </c>
      <c r="H4" s="505">
        <f t="shared" si="9"/>
        <v>42055</v>
      </c>
      <c r="I4" s="505">
        <f t="shared" si="9"/>
        <v>42056</v>
      </c>
      <c r="J4" s="503">
        <f t="shared" si="9"/>
        <v>42057</v>
      </c>
      <c r="K4" s="503">
        <f t="shared" si="9"/>
        <v>42058</v>
      </c>
      <c r="L4" s="504">
        <f t="shared" si="9"/>
        <v>42059</v>
      </c>
      <c r="M4" s="506">
        <f t="shared" si="9"/>
        <v>42060</v>
      </c>
      <c r="N4" s="506">
        <f t="shared" si="9"/>
        <v>42061</v>
      </c>
      <c r="O4" s="506">
        <f t="shared" si="9"/>
        <v>42062</v>
      </c>
      <c r="P4" s="506">
        <f t="shared" si="9"/>
        <v>42063</v>
      </c>
      <c r="Q4" s="507" t="str">
        <f>IF(DAY(DATE($B$1,$A3,Q$15))=1,"",DATE($B$1,$A3,Q$15))</f>
        <v/>
      </c>
      <c r="R4" s="507"/>
      <c r="S4" s="507"/>
      <c r="T4" s="503">
        <f t="shared" si="2"/>
        <v>42064</v>
      </c>
      <c r="U4" s="506">
        <f t="shared" si="2"/>
        <v>42065</v>
      </c>
      <c r="V4" s="506">
        <f t="shared" si="2"/>
        <v>42066</v>
      </c>
      <c r="W4" s="506">
        <f t="shared" si="2"/>
        <v>42067</v>
      </c>
      <c r="X4" s="506">
        <f t="shared" si="2"/>
        <v>42068</v>
      </c>
      <c r="Y4" s="506">
        <f t="shared" si="2"/>
        <v>42069</v>
      </c>
      <c r="Z4" s="503">
        <f t="shared" si="2"/>
        <v>42070</v>
      </c>
      <c r="AA4" s="503">
        <f t="shared" si="2"/>
        <v>42071</v>
      </c>
      <c r="AB4" s="506">
        <f t="shared" si="2"/>
        <v>42072</v>
      </c>
      <c r="AC4" s="506">
        <f t="shared" si="2"/>
        <v>42073</v>
      </c>
      <c r="AD4" s="506">
        <f t="shared" si="2"/>
        <v>42074</v>
      </c>
      <c r="AE4" s="506">
        <f t="shared" si="2"/>
        <v>42075</v>
      </c>
      <c r="AF4" s="506">
        <f t="shared" si="2"/>
        <v>42076</v>
      </c>
      <c r="AG4" s="503">
        <f t="shared" si="2"/>
        <v>42077</v>
      </c>
      <c r="AH4" s="503">
        <f t="shared" si="2"/>
        <v>42078</v>
      </c>
      <c r="AJ4" s="503" t="s">
        <v>194</v>
      </c>
      <c r="AK4" s="503" t="s">
        <v>194</v>
      </c>
      <c r="AL4" s="669" t="s">
        <v>194</v>
      </c>
      <c r="AM4" s="505" t="s">
        <v>193</v>
      </c>
      <c r="AN4" s="505" t="s">
        <v>193</v>
      </c>
      <c r="AO4" s="670" t="s">
        <v>193</v>
      </c>
      <c r="AP4" s="503" t="s">
        <v>194</v>
      </c>
      <c r="AQ4" s="503" t="s">
        <v>194</v>
      </c>
      <c r="AR4" s="504" t="s">
        <v>232</v>
      </c>
      <c r="AS4" s="574" t="s">
        <v>832</v>
      </c>
      <c r="AT4" s="574" t="s">
        <v>832</v>
      </c>
      <c r="AU4" s="574" t="s">
        <v>832</v>
      </c>
      <c r="AV4" s="574" t="s">
        <v>832</v>
      </c>
      <c r="AW4" s="576"/>
      <c r="AX4" s="576"/>
      <c r="AY4" s="576"/>
      <c r="AZ4" s="503" t="s">
        <v>194</v>
      </c>
      <c r="BA4" s="504" t="s">
        <v>832</v>
      </c>
      <c r="BB4" s="574" t="s">
        <v>232</v>
      </c>
      <c r="BC4" s="574" t="s">
        <v>832</v>
      </c>
      <c r="BD4" s="574" t="s">
        <v>832</v>
      </c>
      <c r="BE4" s="574" t="s">
        <v>832</v>
      </c>
      <c r="BF4" s="503" t="s">
        <v>194</v>
      </c>
      <c r="BG4" s="503" t="s">
        <v>194</v>
      </c>
      <c r="BH4" s="504" t="s">
        <v>832</v>
      </c>
      <c r="BI4" s="574" t="s">
        <v>232</v>
      </c>
      <c r="BJ4" s="574" t="s">
        <v>832</v>
      </c>
      <c r="BK4" s="574" t="s">
        <v>832</v>
      </c>
      <c r="BL4" s="574" t="s">
        <v>832</v>
      </c>
      <c r="BM4" s="503" t="s">
        <v>194</v>
      </c>
      <c r="BN4" s="503" t="s">
        <v>194</v>
      </c>
      <c r="BO4" s="575"/>
      <c r="BP4" s="575"/>
      <c r="BQ4" s="504" t="s">
        <v>832</v>
      </c>
      <c r="BR4" s="574" t="s">
        <v>232</v>
      </c>
      <c r="BS4" s="574" t="s">
        <v>832</v>
      </c>
      <c r="BT4" s="574" t="s">
        <v>832</v>
      </c>
      <c r="BU4" s="574" t="s">
        <v>832</v>
      </c>
      <c r="BV4" s="503" t="s">
        <v>194</v>
      </c>
      <c r="BW4" s="503" t="s">
        <v>194</v>
      </c>
      <c r="BX4" s="504" t="s">
        <v>832</v>
      </c>
      <c r="BY4" s="574" t="s">
        <v>232</v>
      </c>
      <c r="BZ4" s="574" t="s">
        <v>832</v>
      </c>
      <c r="CA4" s="574" t="s">
        <v>832</v>
      </c>
      <c r="CB4" s="574" t="s">
        <v>832</v>
      </c>
      <c r="CC4" s="503" t="s">
        <v>194</v>
      </c>
      <c r="CD4" s="503" t="s">
        <v>194</v>
      </c>
      <c r="CE4" s="504" t="s">
        <v>832</v>
      </c>
      <c r="CF4" s="574" t="s">
        <v>232</v>
      </c>
      <c r="CH4" s="25">
        <f t="shared" si="3"/>
        <v>15</v>
      </c>
      <c r="CI4" s="25">
        <f t="shared" si="4"/>
        <v>10</v>
      </c>
      <c r="CJ4" s="25">
        <f t="shared" si="5"/>
        <v>3</v>
      </c>
      <c r="CK4" s="39">
        <f t="shared" si="10"/>
        <v>120</v>
      </c>
      <c r="CM4" s="25">
        <f t="shared" si="6"/>
        <v>22</v>
      </c>
      <c r="CN4" s="25">
        <f t="shared" si="7"/>
        <v>9</v>
      </c>
      <c r="CO4" s="25">
        <f t="shared" si="8"/>
        <v>0</v>
      </c>
      <c r="CP4" s="39">
        <f t="shared" si="11"/>
        <v>176</v>
      </c>
      <c r="CR4" s="671" t="s">
        <v>1149</v>
      </c>
    </row>
    <row r="5" spans="1:109" ht="1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42079</v>
      </c>
      <c r="E5" s="506">
        <f t="shared" si="9"/>
        <v>42080</v>
      </c>
      <c r="F5" s="506">
        <f t="shared" si="9"/>
        <v>42081</v>
      </c>
      <c r="G5" s="506">
        <f t="shared" si="9"/>
        <v>42082</v>
      </c>
      <c r="H5" s="506">
        <f t="shared" si="9"/>
        <v>42083</v>
      </c>
      <c r="I5" s="503">
        <f t="shared" si="9"/>
        <v>42084</v>
      </c>
      <c r="J5" s="503">
        <f t="shared" si="9"/>
        <v>42085</v>
      </c>
      <c r="K5" s="506">
        <f t="shared" si="9"/>
        <v>42086</v>
      </c>
      <c r="L5" s="506">
        <f t="shared" si="9"/>
        <v>42087</v>
      </c>
      <c r="M5" s="506">
        <f t="shared" si="9"/>
        <v>42088</v>
      </c>
      <c r="N5" s="506">
        <f t="shared" si="9"/>
        <v>42089</v>
      </c>
      <c r="O5" s="506">
        <f t="shared" si="9"/>
        <v>42090</v>
      </c>
      <c r="P5" s="503">
        <f t="shared" si="9"/>
        <v>42091</v>
      </c>
      <c r="Q5" s="503">
        <f>DATE($B$1,$A4,Q$15)</f>
        <v>42092</v>
      </c>
      <c r="R5" s="506">
        <f>DATE($B$1,$A4,R$15)</f>
        <v>42093</v>
      </c>
      <c r="S5" s="506">
        <f>DATE($B$1,$A4,S$15)</f>
        <v>42094</v>
      </c>
      <c r="T5" s="506">
        <f t="shared" si="2"/>
        <v>42095</v>
      </c>
      <c r="U5" s="506">
        <f t="shared" si="2"/>
        <v>42096</v>
      </c>
      <c r="V5" s="506">
        <f t="shared" si="2"/>
        <v>42097</v>
      </c>
      <c r="W5" s="503">
        <f t="shared" si="2"/>
        <v>42098</v>
      </c>
      <c r="X5" s="505">
        <f t="shared" si="2"/>
        <v>42099</v>
      </c>
      <c r="Y5" s="503">
        <f t="shared" si="2"/>
        <v>42100</v>
      </c>
      <c r="Z5" s="504">
        <f t="shared" si="2"/>
        <v>42101</v>
      </c>
      <c r="AA5" s="506">
        <f t="shared" si="2"/>
        <v>42102</v>
      </c>
      <c r="AB5" s="506">
        <f t="shared" si="2"/>
        <v>42103</v>
      </c>
      <c r="AC5" s="506">
        <f t="shared" si="2"/>
        <v>42104</v>
      </c>
      <c r="AD5" s="503">
        <f t="shared" si="2"/>
        <v>42105</v>
      </c>
      <c r="AE5" s="503">
        <f t="shared" si="2"/>
        <v>42106</v>
      </c>
      <c r="AF5" s="506">
        <f t="shared" si="2"/>
        <v>42107</v>
      </c>
      <c r="AG5" s="506">
        <f t="shared" si="2"/>
        <v>42108</v>
      </c>
      <c r="AH5" s="506">
        <f t="shared" si="2"/>
        <v>42109</v>
      </c>
      <c r="AJ5" s="504" t="s">
        <v>832</v>
      </c>
      <c r="AK5" s="574" t="s">
        <v>232</v>
      </c>
      <c r="AL5" s="574" t="s">
        <v>832</v>
      </c>
      <c r="AM5" s="574" t="s">
        <v>832</v>
      </c>
      <c r="AN5" s="574" t="s">
        <v>832</v>
      </c>
      <c r="AO5" s="503" t="s">
        <v>194</v>
      </c>
      <c r="AP5" s="503" t="s">
        <v>194</v>
      </c>
      <c r="AQ5" s="504" t="s">
        <v>832</v>
      </c>
      <c r="AR5" s="574" t="s">
        <v>232</v>
      </c>
      <c r="AS5" s="574" t="s">
        <v>832</v>
      </c>
      <c r="AT5" s="574" t="s">
        <v>832</v>
      </c>
      <c r="AU5" s="574" t="s">
        <v>832</v>
      </c>
      <c r="AV5" s="503" t="s">
        <v>194</v>
      </c>
      <c r="AW5" s="503" t="s">
        <v>194</v>
      </c>
      <c r="AX5" s="504" t="s">
        <v>832</v>
      </c>
      <c r="AY5" s="574" t="s">
        <v>232</v>
      </c>
      <c r="AZ5" s="574" t="s">
        <v>832</v>
      </c>
      <c r="BA5" s="574" t="s">
        <v>832</v>
      </c>
      <c r="BB5" s="574" t="s">
        <v>232</v>
      </c>
      <c r="BC5" s="503" t="s">
        <v>194</v>
      </c>
      <c r="BD5" s="505" t="s">
        <v>193</v>
      </c>
      <c r="BE5" s="503" t="s">
        <v>194</v>
      </c>
      <c r="BF5" s="504" t="s">
        <v>232</v>
      </c>
      <c r="BG5" s="574" t="s">
        <v>832</v>
      </c>
      <c r="BH5" s="574" t="s">
        <v>832</v>
      </c>
      <c r="BI5" s="574" t="s">
        <v>832</v>
      </c>
      <c r="BJ5" s="503" t="s">
        <v>194</v>
      </c>
      <c r="BK5" s="503" t="s">
        <v>194</v>
      </c>
      <c r="BL5" s="504" t="s">
        <v>832</v>
      </c>
      <c r="BM5" s="574" t="s">
        <v>232</v>
      </c>
      <c r="BN5" s="574" t="s">
        <v>832</v>
      </c>
      <c r="BO5" s="575"/>
      <c r="BP5" s="575"/>
      <c r="BQ5" s="574" t="s">
        <v>832</v>
      </c>
      <c r="BR5" s="574" t="s">
        <v>832</v>
      </c>
      <c r="BS5" s="503" t="s">
        <v>194</v>
      </c>
      <c r="BT5" s="503" t="s">
        <v>194</v>
      </c>
      <c r="BU5" s="504" t="s">
        <v>832</v>
      </c>
      <c r="BV5" s="574" t="s">
        <v>232</v>
      </c>
      <c r="BW5" s="574" t="s">
        <v>832</v>
      </c>
      <c r="BX5" s="574" t="s">
        <v>832</v>
      </c>
      <c r="BY5" s="574" t="s">
        <v>832</v>
      </c>
      <c r="BZ5" s="503" t="s">
        <v>194</v>
      </c>
      <c r="CA5" s="574" t="s">
        <v>832</v>
      </c>
      <c r="CB5" s="504" t="s">
        <v>832</v>
      </c>
      <c r="CC5" s="504" t="s">
        <v>232</v>
      </c>
      <c r="CD5" s="504" t="s">
        <v>232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671" t="s">
        <v>1150</v>
      </c>
    </row>
    <row r="6" spans="1:109" ht="15" customHeight="1" thickBot="1">
      <c r="A6" s="39">
        <v>5</v>
      </c>
      <c r="B6" s="25" t="s">
        <v>200</v>
      </c>
      <c r="C6" s="25">
        <f t="shared" si="0"/>
        <v>21</v>
      </c>
      <c r="D6" s="506">
        <f t="shared" si="9"/>
        <v>42110</v>
      </c>
      <c r="E6" s="506">
        <f t="shared" si="9"/>
        <v>42111</v>
      </c>
      <c r="F6" s="503">
        <f t="shared" si="9"/>
        <v>42112</v>
      </c>
      <c r="G6" s="503">
        <f t="shared" si="9"/>
        <v>42113</v>
      </c>
      <c r="H6" s="506">
        <f t="shared" si="9"/>
        <v>42114</v>
      </c>
      <c r="I6" s="506">
        <f t="shared" si="9"/>
        <v>42115</v>
      </c>
      <c r="J6" s="506">
        <f t="shared" si="9"/>
        <v>42116</v>
      </c>
      <c r="K6" s="506">
        <f t="shared" si="9"/>
        <v>42117</v>
      </c>
      <c r="L6" s="506">
        <f t="shared" si="9"/>
        <v>42118</v>
      </c>
      <c r="M6" s="503">
        <f t="shared" si="9"/>
        <v>42119</v>
      </c>
      <c r="N6" s="506">
        <f t="shared" si="9"/>
        <v>42120</v>
      </c>
      <c r="O6" s="504">
        <f t="shared" si="9"/>
        <v>42121</v>
      </c>
      <c r="P6" s="504">
        <f t="shared" si="9"/>
        <v>42122</v>
      </c>
      <c r="Q6" s="504">
        <f t="shared" si="9"/>
        <v>42123</v>
      </c>
      <c r="R6" s="503">
        <f t="shared" si="9"/>
        <v>42124</v>
      </c>
      <c r="S6" s="507"/>
      <c r="T6" s="505">
        <f t="shared" si="2"/>
        <v>42125</v>
      </c>
      <c r="U6" s="503">
        <f t="shared" si="2"/>
        <v>42126</v>
      </c>
      <c r="V6" s="503">
        <f t="shared" si="2"/>
        <v>42127</v>
      </c>
      <c r="W6" s="503">
        <f t="shared" si="2"/>
        <v>42128</v>
      </c>
      <c r="X6" s="504">
        <f t="shared" si="2"/>
        <v>42129</v>
      </c>
      <c r="Y6" s="506">
        <f t="shared" si="2"/>
        <v>42130</v>
      </c>
      <c r="Z6" s="506">
        <f t="shared" si="2"/>
        <v>42131</v>
      </c>
      <c r="AA6" s="506">
        <f t="shared" si="2"/>
        <v>42132</v>
      </c>
      <c r="AB6" s="506">
        <f t="shared" si="2"/>
        <v>42133</v>
      </c>
      <c r="AC6" s="503">
        <f t="shared" si="2"/>
        <v>42134</v>
      </c>
      <c r="AD6" s="504">
        <f t="shared" si="2"/>
        <v>42135</v>
      </c>
      <c r="AE6" s="504">
        <f t="shared" si="2"/>
        <v>42136</v>
      </c>
      <c r="AF6" s="506">
        <f t="shared" si="2"/>
        <v>42137</v>
      </c>
      <c r="AG6" s="506">
        <f t="shared" si="2"/>
        <v>42138</v>
      </c>
      <c r="AH6" s="506">
        <f t="shared" si="2"/>
        <v>42139</v>
      </c>
      <c r="AJ6" s="574" t="s">
        <v>832</v>
      </c>
      <c r="AK6" s="574" t="s">
        <v>832</v>
      </c>
      <c r="AL6" s="503" t="s">
        <v>194</v>
      </c>
      <c r="AM6" s="503" t="s">
        <v>194</v>
      </c>
      <c r="AN6" s="504" t="s">
        <v>832</v>
      </c>
      <c r="AO6" s="574" t="s">
        <v>232</v>
      </c>
      <c r="AP6" s="574" t="s">
        <v>832</v>
      </c>
      <c r="AQ6" s="574" t="s">
        <v>832</v>
      </c>
      <c r="AR6" s="574" t="s">
        <v>832</v>
      </c>
      <c r="AS6" s="503" t="s">
        <v>194</v>
      </c>
      <c r="AT6" s="57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3" t="s">
        <v>194</v>
      </c>
      <c r="BC6" s="503" t="s">
        <v>194</v>
      </c>
      <c r="BD6" s="504" t="s">
        <v>232</v>
      </c>
      <c r="BE6" s="574" t="s">
        <v>832</v>
      </c>
      <c r="BF6" s="574" t="s">
        <v>832</v>
      </c>
      <c r="BG6" s="574" t="s">
        <v>832</v>
      </c>
      <c r="BH6" s="574" t="s">
        <v>832</v>
      </c>
      <c r="BI6" s="503" t="s">
        <v>194</v>
      </c>
      <c r="BJ6" s="504" t="s">
        <v>832</v>
      </c>
      <c r="BK6" s="504" t="s">
        <v>232</v>
      </c>
      <c r="BL6" s="574" t="s">
        <v>832</v>
      </c>
      <c r="BM6" s="574" t="s">
        <v>832</v>
      </c>
      <c r="BN6" s="574" t="s">
        <v>832</v>
      </c>
      <c r="BO6" s="575"/>
      <c r="BP6" s="575"/>
      <c r="BQ6" s="503" t="s">
        <v>194</v>
      </c>
      <c r="BR6" s="503" t="s">
        <v>194</v>
      </c>
      <c r="BS6" s="504" t="s">
        <v>832</v>
      </c>
      <c r="BT6" s="574" t="s">
        <v>232</v>
      </c>
      <c r="BU6" s="574" t="s">
        <v>832</v>
      </c>
      <c r="BV6" s="574" t="s">
        <v>832</v>
      </c>
      <c r="BW6" s="574" t="s">
        <v>832</v>
      </c>
      <c r="BX6" s="503" t="s">
        <v>194</v>
      </c>
      <c r="BY6" s="503" t="s">
        <v>194</v>
      </c>
      <c r="BZ6" s="504" t="s">
        <v>832</v>
      </c>
      <c r="CA6" s="574" t="s">
        <v>232</v>
      </c>
      <c r="CB6" s="577" t="s">
        <v>832</v>
      </c>
      <c r="CC6" s="577" t="s">
        <v>832</v>
      </c>
      <c r="CD6" s="574" t="s">
        <v>832</v>
      </c>
      <c r="CE6" s="503" t="s">
        <v>194</v>
      </c>
      <c r="CF6" s="503" t="s">
        <v>194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20</v>
      </c>
      <c r="CN6" s="25">
        <f t="shared" si="7"/>
        <v>10</v>
      </c>
      <c r="CO6" s="25">
        <f t="shared" si="8"/>
        <v>1</v>
      </c>
      <c r="CP6" s="39">
        <f t="shared" si="11"/>
        <v>160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1136</v>
      </c>
      <c r="DE6" s="685" t="s">
        <v>1140</v>
      </c>
    </row>
    <row r="7" spans="1:109">
      <c r="A7" s="39">
        <v>6</v>
      </c>
      <c r="B7" s="25" t="s">
        <v>201</v>
      </c>
      <c r="C7" s="25">
        <f t="shared" si="0"/>
        <v>21</v>
      </c>
      <c r="D7" s="503">
        <f t="shared" si="9"/>
        <v>42140</v>
      </c>
      <c r="E7" s="503">
        <f t="shared" si="9"/>
        <v>42141</v>
      </c>
      <c r="F7" s="506">
        <f t="shared" si="9"/>
        <v>42142</v>
      </c>
      <c r="G7" s="506">
        <f t="shared" si="9"/>
        <v>42143</v>
      </c>
      <c r="H7" s="506">
        <f t="shared" si="9"/>
        <v>42144</v>
      </c>
      <c r="I7" s="506">
        <f t="shared" si="9"/>
        <v>42145</v>
      </c>
      <c r="J7" s="506">
        <f t="shared" si="9"/>
        <v>42146</v>
      </c>
      <c r="K7" s="503">
        <f t="shared" si="9"/>
        <v>42147</v>
      </c>
      <c r="L7" s="503">
        <f t="shared" si="9"/>
        <v>42148</v>
      </c>
      <c r="M7" s="506">
        <f t="shared" si="9"/>
        <v>42149</v>
      </c>
      <c r="N7" s="506">
        <f t="shared" si="9"/>
        <v>42150</v>
      </c>
      <c r="O7" s="508">
        <f t="shared" si="9"/>
        <v>42151</v>
      </c>
      <c r="P7" s="508">
        <f t="shared" si="9"/>
        <v>42152</v>
      </c>
      <c r="Q7" s="506">
        <f t="shared" si="9"/>
        <v>42153</v>
      </c>
      <c r="R7" s="503">
        <f t="shared" si="9"/>
        <v>42154</v>
      </c>
      <c r="S7" s="503">
        <f>DATE($B$1,$A6,S$15)</f>
        <v>42155</v>
      </c>
      <c r="T7" s="504">
        <f t="shared" si="2"/>
        <v>42156</v>
      </c>
      <c r="U7" s="504">
        <f t="shared" si="2"/>
        <v>42157</v>
      </c>
      <c r="V7" s="506">
        <f t="shared" si="2"/>
        <v>42158</v>
      </c>
      <c r="W7" s="506">
        <f t="shared" si="2"/>
        <v>42159</v>
      </c>
      <c r="X7" s="506">
        <f t="shared" si="2"/>
        <v>42160</v>
      </c>
      <c r="Y7" s="503">
        <f t="shared" si="2"/>
        <v>42161</v>
      </c>
      <c r="Z7" s="503">
        <f t="shared" si="2"/>
        <v>42162</v>
      </c>
      <c r="AA7" s="504">
        <f t="shared" si="2"/>
        <v>42163</v>
      </c>
      <c r="AB7" s="504">
        <f t="shared" si="2"/>
        <v>42164</v>
      </c>
      <c r="AC7" s="504">
        <f t="shared" si="2"/>
        <v>42165</v>
      </c>
      <c r="AD7" s="504">
        <f t="shared" si="2"/>
        <v>42166</v>
      </c>
      <c r="AE7" s="506">
        <f t="shared" si="2"/>
        <v>42167</v>
      </c>
      <c r="AF7" s="503">
        <f t="shared" si="2"/>
        <v>42168</v>
      </c>
      <c r="AG7" s="503">
        <f t="shared" si="2"/>
        <v>42169</v>
      </c>
      <c r="AH7" s="504">
        <f t="shared" si="2"/>
        <v>42170</v>
      </c>
      <c r="AJ7" s="503" t="s">
        <v>194</v>
      </c>
      <c r="AK7" s="503" t="s">
        <v>194</v>
      </c>
      <c r="AL7" s="504" t="s">
        <v>832</v>
      </c>
      <c r="AM7" s="574" t="s">
        <v>232</v>
      </c>
      <c r="AN7" s="574" t="s">
        <v>832</v>
      </c>
      <c r="AO7" s="574" t="s">
        <v>832</v>
      </c>
      <c r="AP7" s="574" t="s">
        <v>832</v>
      </c>
      <c r="AQ7" s="503" t="s">
        <v>194</v>
      </c>
      <c r="AR7" s="503" t="s">
        <v>194</v>
      </c>
      <c r="AS7" s="504" t="s">
        <v>832</v>
      </c>
      <c r="AT7" s="574" t="s">
        <v>232</v>
      </c>
      <c r="AU7" s="577" t="s">
        <v>832</v>
      </c>
      <c r="AV7" s="577" t="s">
        <v>832</v>
      </c>
      <c r="AW7" s="574" t="s">
        <v>832</v>
      </c>
      <c r="AX7" s="503" t="s">
        <v>194</v>
      </c>
      <c r="AY7" s="503" t="s">
        <v>194</v>
      </c>
      <c r="AZ7" s="504" t="s">
        <v>832</v>
      </c>
      <c r="BA7" s="504" t="s">
        <v>832</v>
      </c>
      <c r="BB7" s="574" t="s">
        <v>832</v>
      </c>
      <c r="BC7" s="574" t="s">
        <v>832</v>
      </c>
      <c r="BD7" s="574" t="s">
        <v>832</v>
      </c>
      <c r="BE7" s="503" t="s">
        <v>194</v>
      </c>
      <c r="BF7" s="503" t="s">
        <v>194</v>
      </c>
      <c r="BG7" s="504" t="s">
        <v>832</v>
      </c>
      <c r="BH7" s="504" t="s">
        <v>232</v>
      </c>
      <c r="BI7" s="504" t="s">
        <v>232</v>
      </c>
      <c r="BJ7" s="504" t="s">
        <v>232</v>
      </c>
      <c r="BK7" s="574" t="s">
        <v>232</v>
      </c>
      <c r="BL7" s="503" t="s">
        <v>194</v>
      </c>
      <c r="BM7" s="503" t="s">
        <v>194</v>
      </c>
      <c r="BN7" s="504" t="s">
        <v>832</v>
      </c>
      <c r="BO7" s="575"/>
      <c r="BP7" s="575"/>
      <c r="BQ7" s="504" t="s">
        <v>232</v>
      </c>
      <c r="BR7" s="574" t="s">
        <v>832</v>
      </c>
      <c r="BS7" s="574" t="s">
        <v>832</v>
      </c>
      <c r="BT7" s="503" t="s">
        <v>194</v>
      </c>
      <c r="BU7" s="505" t="s">
        <v>193</v>
      </c>
      <c r="BV7" s="503" t="s">
        <v>194</v>
      </c>
      <c r="BW7" s="504" t="s">
        <v>832</v>
      </c>
      <c r="BX7" s="504" t="s">
        <v>232</v>
      </c>
      <c r="BY7" s="574" t="s">
        <v>832</v>
      </c>
      <c r="BZ7" s="574" t="s">
        <v>832</v>
      </c>
      <c r="CA7" s="574" t="s">
        <v>832</v>
      </c>
      <c r="CB7" s="503" t="s">
        <v>194</v>
      </c>
      <c r="CC7" s="503" t="s">
        <v>194</v>
      </c>
      <c r="CD7" s="504" t="s">
        <v>832</v>
      </c>
      <c r="CE7" s="504" t="s">
        <v>232</v>
      </c>
      <c r="CF7" s="576"/>
      <c r="CH7" s="25">
        <f t="shared" si="3"/>
        <v>21</v>
      </c>
      <c r="CI7" s="25">
        <f t="shared" si="4"/>
        <v>10</v>
      </c>
      <c r="CJ7" s="25">
        <f t="shared" si="5"/>
        <v>0</v>
      </c>
      <c r="CK7" s="39">
        <f t="shared" si="10"/>
        <v>168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21</v>
      </c>
      <c r="D8" s="504">
        <f t="shared" si="9"/>
        <v>42171</v>
      </c>
      <c r="E8" s="506">
        <f t="shared" si="9"/>
        <v>42172</v>
      </c>
      <c r="F8" s="506">
        <f t="shared" si="9"/>
        <v>42173</v>
      </c>
      <c r="G8" s="503">
        <f t="shared" si="9"/>
        <v>42174</v>
      </c>
      <c r="H8" s="505">
        <f t="shared" si="9"/>
        <v>42175</v>
      </c>
      <c r="I8" s="503">
        <f t="shared" si="9"/>
        <v>42176</v>
      </c>
      <c r="J8" s="504">
        <f t="shared" si="9"/>
        <v>42177</v>
      </c>
      <c r="K8" s="504">
        <f t="shared" si="9"/>
        <v>42178</v>
      </c>
      <c r="L8" s="506">
        <f t="shared" si="9"/>
        <v>42179</v>
      </c>
      <c r="M8" s="506">
        <f t="shared" si="9"/>
        <v>42180</v>
      </c>
      <c r="N8" s="506">
        <f t="shared" si="9"/>
        <v>42181</v>
      </c>
      <c r="O8" s="503">
        <f t="shared" si="9"/>
        <v>42182</v>
      </c>
      <c r="P8" s="503">
        <f t="shared" si="9"/>
        <v>42183</v>
      </c>
      <c r="Q8" s="504">
        <f t="shared" si="9"/>
        <v>42184</v>
      </c>
      <c r="R8" s="504">
        <f t="shared" si="9"/>
        <v>42185</v>
      </c>
      <c r="S8" s="507"/>
      <c r="T8" s="506">
        <f t="shared" si="2"/>
        <v>42186</v>
      </c>
      <c r="U8" s="506">
        <f t="shared" si="2"/>
        <v>42187</v>
      </c>
      <c r="V8" s="506">
        <f t="shared" si="2"/>
        <v>42188</v>
      </c>
      <c r="W8" s="503">
        <f t="shared" si="2"/>
        <v>42189</v>
      </c>
      <c r="X8" s="503">
        <f t="shared" si="2"/>
        <v>42190</v>
      </c>
      <c r="Y8" s="506">
        <f t="shared" si="2"/>
        <v>42191</v>
      </c>
      <c r="Z8" s="506">
        <f t="shared" si="2"/>
        <v>42192</v>
      </c>
      <c r="AA8" s="506">
        <f t="shared" si="2"/>
        <v>42193</v>
      </c>
      <c r="AB8" s="506">
        <f t="shared" si="2"/>
        <v>42194</v>
      </c>
      <c r="AC8" s="506">
        <f t="shared" si="2"/>
        <v>42195</v>
      </c>
      <c r="AD8" s="503">
        <f t="shared" si="2"/>
        <v>42196</v>
      </c>
      <c r="AE8" s="503">
        <f t="shared" si="2"/>
        <v>42197</v>
      </c>
      <c r="AF8" s="506">
        <f t="shared" si="2"/>
        <v>42198</v>
      </c>
      <c r="AG8" s="506">
        <f t="shared" si="2"/>
        <v>42199</v>
      </c>
      <c r="AH8" s="506">
        <f t="shared" si="2"/>
        <v>42200</v>
      </c>
      <c r="AJ8" s="504" t="s">
        <v>232</v>
      </c>
      <c r="AK8" s="574" t="s">
        <v>832</v>
      </c>
      <c r="AL8" s="574" t="s">
        <v>832</v>
      </c>
      <c r="AM8" s="503" t="s">
        <v>194</v>
      </c>
      <c r="AN8" s="505" t="s">
        <v>193</v>
      </c>
      <c r="AO8" s="503" t="s">
        <v>194</v>
      </c>
      <c r="AP8" s="504" t="s">
        <v>832</v>
      </c>
      <c r="AQ8" s="504" t="s">
        <v>232</v>
      </c>
      <c r="AR8" s="574" t="s">
        <v>832</v>
      </c>
      <c r="AS8" s="574" t="s">
        <v>832</v>
      </c>
      <c r="AT8" s="574" t="s">
        <v>832</v>
      </c>
      <c r="AU8" s="503" t="s">
        <v>194</v>
      </c>
      <c r="AV8" s="503" t="s">
        <v>194</v>
      </c>
      <c r="AW8" s="504" t="s">
        <v>832</v>
      </c>
      <c r="AX8" s="504" t="s">
        <v>232</v>
      </c>
      <c r="AY8" s="576"/>
      <c r="AZ8" s="574" t="s">
        <v>832</v>
      </c>
      <c r="BA8" s="574" t="s">
        <v>832</v>
      </c>
      <c r="BB8" s="574" t="s">
        <v>832</v>
      </c>
      <c r="BC8" s="503" t="s">
        <v>194</v>
      </c>
      <c r="BD8" s="503" t="s">
        <v>194</v>
      </c>
      <c r="BE8" s="504" t="s">
        <v>832</v>
      </c>
      <c r="BF8" s="574" t="s">
        <v>232</v>
      </c>
      <c r="BG8" s="574" t="s">
        <v>832</v>
      </c>
      <c r="BH8" s="574" t="s">
        <v>832</v>
      </c>
      <c r="BI8" s="574" t="s">
        <v>832</v>
      </c>
      <c r="BJ8" s="503" t="s">
        <v>194</v>
      </c>
      <c r="BK8" s="503" t="s">
        <v>194</v>
      </c>
      <c r="BL8" s="504" t="s">
        <v>832</v>
      </c>
      <c r="BM8" s="574" t="s">
        <v>232</v>
      </c>
      <c r="BN8" s="574" t="s">
        <v>832</v>
      </c>
      <c r="BO8" s="575"/>
      <c r="BP8" s="575"/>
      <c r="BQ8" s="574" t="s">
        <v>832</v>
      </c>
      <c r="BR8" s="574" t="s">
        <v>832</v>
      </c>
      <c r="BS8" s="503" t="s">
        <v>194</v>
      </c>
      <c r="BT8" s="503" t="s">
        <v>194</v>
      </c>
      <c r="BU8" s="504" t="s">
        <v>832</v>
      </c>
      <c r="BV8" s="574" t="s">
        <v>232</v>
      </c>
      <c r="BW8" s="574" t="s">
        <v>832</v>
      </c>
      <c r="BX8" s="574" t="s">
        <v>832</v>
      </c>
      <c r="BY8" s="574" t="s">
        <v>832</v>
      </c>
      <c r="BZ8" s="503" t="s">
        <v>194</v>
      </c>
      <c r="CA8" s="503" t="s">
        <v>194</v>
      </c>
      <c r="CB8" s="504" t="s">
        <v>832</v>
      </c>
      <c r="CC8" s="574" t="s">
        <v>232</v>
      </c>
      <c r="CD8" s="574" t="s">
        <v>832</v>
      </c>
      <c r="CE8" s="574" t="s">
        <v>832</v>
      </c>
      <c r="CF8" s="574" t="s">
        <v>832</v>
      </c>
      <c r="CH8" s="25">
        <f t="shared" si="3"/>
        <v>21</v>
      </c>
      <c r="CI8" s="25">
        <f t="shared" si="4"/>
        <v>8</v>
      </c>
      <c r="CJ8" s="25">
        <f t="shared" si="5"/>
        <v>1</v>
      </c>
      <c r="CK8" s="39">
        <f t="shared" si="10"/>
        <v>168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4.25" customHeight="1" thickBot="1">
      <c r="A9" s="39">
        <v>8</v>
      </c>
      <c r="B9" s="25" t="s">
        <v>203</v>
      </c>
      <c r="C9" s="25">
        <f t="shared" si="0"/>
        <v>22</v>
      </c>
      <c r="D9" s="506">
        <f t="shared" si="9"/>
        <v>42201</v>
      </c>
      <c r="E9" s="506">
        <f t="shared" si="9"/>
        <v>42202</v>
      </c>
      <c r="F9" s="503">
        <f t="shared" si="9"/>
        <v>42203</v>
      </c>
      <c r="G9" s="503">
        <f t="shared" si="9"/>
        <v>42204</v>
      </c>
      <c r="H9" s="506">
        <f t="shared" si="9"/>
        <v>42205</v>
      </c>
      <c r="I9" s="506">
        <f t="shared" si="9"/>
        <v>42206</v>
      </c>
      <c r="J9" s="506">
        <f t="shared" si="9"/>
        <v>42207</v>
      </c>
      <c r="K9" s="506">
        <f t="shared" si="9"/>
        <v>42208</v>
      </c>
      <c r="L9" s="506">
        <f t="shared" si="9"/>
        <v>42209</v>
      </c>
      <c r="M9" s="503">
        <f t="shared" si="9"/>
        <v>42210</v>
      </c>
      <c r="N9" s="503">
        <f t="shared" si="9"/>
        <v>42211</v>
      </c>
      <c r="O9" s="506">
        <f t="shared" si="9"/>
        <v>42212</v>
      </c>
      <c r="P9" s="506">
        <f t="shared" si="9"/>
        <v>42213</v>
      </c>
      <c r="Q9" s="506">
        <f t="shared" si="9"/>
        <v>42214</v>
      </c>
      <c r="R9" s="506">
        <f t="shared" si="9"/>
        <v>42215</v>
      </c>
      <c r="S9" s="506">
        <f>DATE($B$1,$A8,S$15)</f>
        <v>42216</v>
      </c>
      <c r="T9" s="503">
        <f t="shared" si="2"/>
        <v>42217</v>
      </c>
      <c r="U9" s="503">
        <f t="shared" si="2"/>
        <v>42218</v>
      </c>
      <c r="V9" s="504">
        <f t="shared" si="2"/>
        <v>42219</v>
      </c>
      <c r="W9" s="506">
        <f t="shared" si="2"/>
        <v>42220</v>
      </c>
      <c r="X9" s="506">
        <f t="shared" si="2"/>
        <v>42221</v>
      </c>
      <c r="Y9" s="506">
        <f t="shared" si="2"/>
        <v>42222</v>
      </c>
      <c r="Z9" s="506">
        <f t="shared" si="2"/>
        <v>42223</v>
      </c>
      <c r="AA9" s="503">
        <f t="shared" si="2"/>
        <v>42224</v>
      </c>
      <c r="AB9" s="503">
        <f t="shared" si="2"/>
        <v>42225</v>
      </c>
      <c r="AC9" s="504">
        <f t="shared" si="2"/>
        <v>42226</v>
      </c>
      <c r="AD9" s="504">
        <f t="shared" si="2"/>
        <v>42227</v>
      </c>
      <c r="AE9" s="504">
        <f t="shared" si="2"/>
        <v>42228</v>
      </c>
      <c r="AF9" s="504">
        <f t="shared" si="2"/>
        <v>42229</v>
      </c>
      <c r="AG9" s="506">
        <f t="shared" si="2"/>
        <v>42230</v>
      </c>
      <c r="AH9" s="503">
        <f t="shared" si="2"/>
        <v>42231</v>
      </c>
      <c r="AJ9" s="574" t="s">
        <v>832</v>
      </c>
      <c r="AK9" s="574" t="s">
        <v>832</v>
      </c>
      <c r="AL9" s="503" t="s">
        <v>194</v>
      </c>
      <c r="AM9" s="503" t="s">
        <v>194</v>
      </c>
      <c r="AN9" s="504" t="s">
        <v>832</v>
      </c>
      <c r="AO9" s="574" t="s">
        <v>232</v>
      </c>
      <c r="AP9" s="574" t="s">
        <v>832</v>
      </c>
      <c r="AQ9" s="574" t="s">
        <v>832</v>
      </c>
      <c r="AR9" s="574" t="s">
        <v>832</v>
      </c>
      <c r="AS9" s="503" t="s">
        <v>194</v>
      </c>
      <c r="AT9" s="503" t="s">
        <v>194</v>
      </c>
      <c r="AU9" s="504" t="s">
        <v>832</v>
      </c>
      <c r="AV9" s="574" t="s">
        <v>232</v>
      </c>
      <c r="AW9" s="574" t="s">
        <v>832</v>
      </c>
      <c r="AX9" s="574" t="s">
        <v>832</v>
      </c>
      <c r="AY9" s="574" t="s">
        <v>832</v>
      </c>
      <c r="AZ9" s="503" t="s">
        <v>194</v>
      </c>
      <c r="BA9" s="503" t="s">
        <v>194</v>
      </c>
      <c r="BB9" s="504" t="s">
        <v>832</v>
      </c>
      <c r="BC9" s="574" t="s">
        <v>232</v>
      </c>
      <c r="BD9" s="574" t="s">
        <v>832</v>
      </c>
      <c r="BE9" s="574" t="s">
        <v>832</v>
      </c>
      <c r="BF9" s="574" t="s">
        <v>832</v>
      </c>
      <c r="BG9" s="503" t="s">
        <v>194</v>
      </c>
      <c r="BH9" s="503" t="s">
        <v>194</v>
      </c>
      <c r="BI9" s="504" t="s">
        <v>832</v>
      </c>
      <c r="BJ9" s="504" t="s">
        <v>832</v>
      </c>
      <c r="BK9" s="504" t="s">
        <v>832</v>
      </c>
      <c r="BL9" s="504" t="s">
        <v>832</v>
      </c>
      <c r="BM9" s="574" t="s">
        <v>832</v>
      </c>
      <c r="BN9" s="503" t="s">
        <v>194</v>
      </c>
      <c r="BO9" s="575"/>
      <c r="BP9" s="575"/>
      <c r="BQ9" s="503" t="s">
        <v>194</v>
      </c>
      <c r="BR9" s="504" t="s">
        <v>832</v>
      </c>
      <c r="BS9" s="574" t="s">
        <v>232</v>
      </c>
      <c r="BT9" s="574" t="s">
        <v>832</v>
      </c>
      <c r="BU9" s="574" t="s">
        <v>832</v>
      </c>
      <c r="BV9" s="574" t="s">
        <v>832</v>
      </c>
      <c r="BW9" s="503" t="s">
        <v>194</v>
      </c>
      <c r="BX9" s="503" t="s">
        <v>194</v>
      </c>
      <c r="BY9" s="504" t="s">
        <v>832</v>
      </c>
      <c r="BZ9" s="574" t="s">
        <v>232</v>
      </c>
      <c r="CA9" s="574" t="s">
        <v>832</v>
      </c>
      <c r="CB9" s="574" t="s">
        <v>832</v>
      </c>
      <c r="CC9" s="574" t="s">
        <v>832</v>
      </c>
      <c r="CD9" s="503" t="s">
        <v>194</v>
      </c>
      <c r="CE9" s="503" t="s">
        <v>194</v>
      </c>
      <c r="CF9" s="504" t="s">
        <v>832</v>
      </c>
      <c r="CH9" s="25">
        <f t="shared" si="3"/>
        <v>22</v>
      </c>
      <c r="CI9" s="25">
        <f t="shared" si="4"/>
        <v>9</v>
      </c>
      <c r="CJ9" s="25">
        <f t="shared" si="5"/>
        <v>0</v>
      </c>
      <c r="CK9" s="39">
        <f t="shared" si="10"/>
        <v>176</v>
      </c>
      <c r="CM9" s="25">
        <f t="shared" si="6"/>
        <v>21</v>
      </c>
      <c r="CN9" s="25">
        <f t="shared" si="7"/>
        <v>10</v>
      </c>
      <c r="CO9" s="25">
        <f t="shared" si="8"/>
        <v>0</v>
      </c>
      <c r="CP9" s="39">
        <f t="shared" si="11"/>
        <v>168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5" thickTop="1">
      <c r="A10" s="39">
        <v>9</v>
      </c>
      <c r="B10" s="25" t="s">
        <v>204</v>
      </c>
      <c r="C10" s="25">
        <f t="shared" si="0"/>
        <v>21</v>
      </c>
      <c r="D10" s="503">
        <f t="shared" si="9"/>
        <v>42232</v>
      </c>
      <c r="E10" s="504">
        <f t="shared" si="9"/>
        <v>42233</v>
      </c>
      <c r="F10" s="506">
        <f t="shared" si="9"/>
        <v>42234</v>
      </c>
      <c r="G10" s="506">
        <f t="shared" si="9"/>
        <v>42235</v>
      </c>
      <c r="H10" s="506">
        <f t="shared" si="9"/>
        <v>42236</v>
      </c>
      <c r="I10" s="506">
        <f t="shared" si="9"/>
        <v>42237</v>
      </c>
      <c r="J10" s="503">
        <f t="shared" si="9"/>
        <v>42238</v>
      </c>
      <c r="K10" s="503">
        <f t="shared" si="9"/>
        <v>42239</v>
      </c>
      <c r="L10" s="506">
        <f t="shared" si="9"/>
        <v>42240</v>
      </c>
      <c r="M10" s="506">
        <f t="shared" si="9"/>
        <v>42241</v>
      </c>
      <c r="N10" s="506">
        <f t="shared" si="9"/>
        <v>42242</v>
      </c>
      <c r="O10" s="506">
        <f t="shared" si="9"/>
        <v>42243</v>
      </c>
      <c r="P10" s="506">
        <f t="shared" si="9"/>
        <v>42244</v>
      </c>
      <c r="Q10" s="503">
        <f t="shared" si="9"/>
        <v>42245</v>
      </c>
      <c r="R10" s="503">
        <f t="shared" si="9"/>
        <v>42246</v>
      </c>
      <c r="S10" s="506">
        <f>DATE($B$1,$A9,S$15)</f>
        <v>42247</v>
      </c>
      <c r="T10" s="506">
        <f t="shared" si="2"/>
        <v>42248</v>
      </c>
      <c r="U10" s="506">
        <f t="shared" si="2"/>
        <v>42249</v>
      </c>
      <c r="V10" s="503">
        <f t="shared" si="2"/>
        <v>42250</v>
      </c>
      <c r="W10" s="503">
        <f t="shared" si="2"/>
        <v>42251</v>
      </c>
      <c r="X10" s="503">
        <f t="shared" si="2"/>
        <v>42252</v>
      </c>
      <c r="Y10" s="504">
        <f t="shared" si="2"/>
        <v>42253</v>
      </c>
      <c r="Z10" s="504">
        <f t="shared" si="2"/>
        <v>42254</v>
      </c>
      <c r="AA10" s="504">
        <f t="shared" si="2"/>
        <v>42255</v>
      </c>
      <c r="AB10" s="506">
        <f t="shared" si="2"/>
        <v>42256</v>
      </c>
      <c r="AC10" s="506">
        <f t="shared" si="2"/>
        <v>42257</v>
      </c>
      <c r="AD10" s="506">
        <f t="shared" si="2"/>
        <v>42258</v>
      </c>
      <c r="AE10" s="503">
        <f t="shared" si="2"/>
        <v>42259</v>
      </c>
      <c r="AF10" s="503">
        <f t="shared" si="2"/>
        <v>42260</v>
      </c>
      <c r="AG10" s="504">
        <f t="shared" si="2"/>
        <v>42261</v>
      </c>
      <c r="AH10" s="504">
        <f t="shared" si="2"/>
        <v>42262</v>
      </c>
      <c r="AJ10" s="503" t="s">
        <v>194</v>
      </c>
      <c r="AK10" s="504" t="s">
        <v>832</v>
      </c>
      <c r="AL10" s="574" t="s">
        <v>232</v>
      </c>
      <c r="AM10" s="574" t="s">
        <v>832</v>
      </c>
      <c r="AN10" s="574" t="s">
        <v>832</v>
      </c>
      <c r="AO10" s="574" t="s">
        <v>832</v>
      </c>
      <c r="AP10" s="503" t="s">
        <v>194</v>
      </c>
      <c r="AQ10" s="503" t="s">
        <v>194</v>
      </c>
      <c r="AR10" s="504" t="s">
        <v>832</v>
      </c>
      <c r="AS10" s="574" t="s">
        <v>232</v>
      </c>
      <c r="AT10" s="574" t="s">
        <v>832</v>
      </c>
      <c r="AU10" s="574" t="s">
        <v>832</v>
      </c>
      <c r="AV10" s="574" t="s">
        <v>832</v>
      </c>
      <c r="AW10" s="503" t="s">
        <v>194</v>
      </c>
      <c r="AX10" s="503" t="s">
        <v>194</v>
      </c>
      <c r="AY10" s="504" t="s">
        <v>832</v>
      </c>
      <c r="AZ10" s="574" t="s">
        <v>232</v>
      </c>
      <c r="BA10" s="574" t="s">
        <v>832</v>
      </c>
      <c r="BB10" s="503" t="s">
        <v>194</v>
      </c>
      <c r="BC10" s="503" t="s">
        <v>194</v>
      </c>
      <c r="BD10" s="503" t="s">
        <v>194</v>
      </c>
      <c r="BE10" s="504" t="s">
        <v>1151</v>
      </c>
      <c r="BF10" s="504" t="s">
        <v>832</v>
      </c>
      <c r="BG10" s="504" t="s">
        <v>832</v>
      </c>
      <c r="BH10" s="574" t="s">
        <v>832</v>
      </c>
      <c r="BI10" s="574" t="s">
        <v>832</v>
      </c>
      <c r="BJ10" s="574" t="s">
        <v>832</v>
      </c>
      <c r="BK10" s="503" t="s">
        <v>194</v>
      </c>
      <c r="BL10" s="503" t="s">
        <v>194</v>
      </c>
      <c r="BM10" s="504" t="s">
        <v>832</v>
      </c>
      <c r="BN10" s="504" t="s">
        <v>232</v>
      </c>
      <c r="BO10" s="575"/>
      <c r="BP10" s="575"/>
      <c r="BQ10" s="574" t="s">
        <v>832</v>
      </c>
      <c r="BR10" s="574" t="s">
        <v>832</v>
      </c>
      <c r="BS10" s="504" t="s">
        <v>232</v>
      </c>
      <c r="BT10" s="503" t="s">
        <v>194</v>
      </c>
      <c r="BU10" s="503" t="s">
        <v>194</v>
      </c>
      <c r="BV10" s="504" t="s">
        <v>832</v>
      </c>
      <c r="BW10" s="504" t="s">
        <v>232</v>
      </c>
      <c r="BX10" s="574" t="s">
        <v>832</v>
      </c>
      <c r="BY10" s="574" t="s">
        <v>832</v>
      </c>
      <c r="BZ10" s="574" t="s">
        <v>832</v>
      </c>
      <c r="CA10" s="503" t="s">
        <v>194</v>
      </c>
      <c r="CB10" s="505" t="s">
        <v>193</v>
      </c>
      <c r="CC10" s="574" t="s">
        <v>832</v>
      </c>
      <c r="CD10" s="504" t="s">
        <v>232</v>
      </c>
      <c r="CE10" s="503" t="s">
        <v>1049</v>
      </c>
      <c r="CF10" s="576"/>
      <c r="CH10" s="25">
        <f t="shared" si="3"/>
        <v>21</v>
      </c>
      <c r="CI10" s="25">
        <f t="shared" si="4"/>
        <v>10</v>
      </c>
      <c r="CJ10" s="25">
        <f t="shared" si="5"/>
        <v>0</v>
      </c>
      <c r="CK10" s="39">
        <f t="shared" si="10"/>
        <v>168</v>
      </c>
      <c r="CM10" s="25">
        <f t="shared" si="6"/>
        <v>20</v>
      </c>
      <c r="CN10" s="25">
        <f t="shared" si="7"/>
        <v>9</v>
      </c>
      <c r="CO10" s="25">
        <f t="shared" si="8"/>
        <v>1</v>
      </c>
      <c r="CP10" s="39">
        <f t="shared" si="11"/>
        <v>160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18</v>
      </c>
      <c r="D11" s="506">
        <f t="shared" si="9"/>
        <v>42263</v>
      </c>
      <c r="E11" s="506">
        <f t="shared" si="9"/>
        <v>42264</v>
      </c>
      <c r="F11" s="504">
        <f t="shared" si="9"/>
        <v>42265</v>
      </c>
      <c r="G11" s="503">
        <f t="shared" si="9"/>
        <v>42266</v>
      </c>
      <c r="H11" s="503">
        <f t="shared" si="9"/>
        <v>42267</v>
      </c>
      <c r="I11" s="504">
        <f t="shared" si="9"/>
        <v>42268</v>
      </c>
      <c r="J11" s="504">
        <f t="shared" si="9"/>
        <v>42269</v>
      </c>
      <c r="K11" s="506">
        <f t="shared" si="9"/>
        <v>42270</v>
      </c>
      <c r="L11" s="506">
        <f t="shared" si="9"/>
        <v>42271</v>
      </c>
      <c r="M11" s="506">
        <f t="shared" si="9"/>
        <v>42272</v>
      </c>
      <c r="N11" s="503">
        <f t="shared" si="9"/>
        <v>42273</v>
      </c>
      <c r="O11" s="505">
        <f t="shared" si="9"/>
        <v>42274</v>
      </c>
      <c r="P11" s="506">
        <f t="shared" si="9"/>
        <v>42275</v>
      </c>
      <c r="Q11" s="504">
        <f t="shared" si="9"/>
        <v>42276</v>
      </c>
      <c r="R11" s="503">
        <f t="shared" si="9"/>
        <v>42277</v>
      </c>
      <c r="S11" s="507"/>
      <c r="T11" s="505">
        <f t="shared" si="2"/>
        <v>42278</v>
      </c>
      <c r="U11" s="505">
        <f t="shared" si="2"/>
        <v>42279</v>
      </c>
      <c r="V11" s="505">
        <f t="shared" si="2"/>
        <v>42280</v>
      </c>
      <c r="W11" s="503">
        <f t="shared" si="2"/>
        <v>42281</v>
      </c>
      <c r="X11" s="503">
        <f t="shared" si="2"/>
        <v>42282</v>
      </c>
      <c r="Y11" s="504">
        <f t="shared" si="2"/>
        <v>42283</v>
      </c>
      <c r="Z11" s="506">
        <f t="shared" si="2"/>
        <v>42284</v>
      </c>
      <c r="AA11" s="506">
        <f t="shared" si="2"/>
        <v>42285</v>
      </c>
      <c r="AB11" s="506">
        <f t="shared" si="2"/>
        <v>42286</v>
      </c>
      <c r="AC11" s="503">
        <f t="shared" si="2"/>
        <v>42287</v>
      </c>
      <c r="AD11" s="503">
        <f t="shared" si="2"/>
        <v>42288</v>
      </c>
      <c r="AE11" s="504">
        <f t="shared" si="2"/>
        <v>42289</v>
      </c>
      <c r="AF11" s="504">
        <f t="shared" si="2"/>
        <v>42290</v>
      </c>
      <c r="AG11" s="506">
        <f t="shared" si="2"/>
        <v>42291</v>
      </c>
      <c r="AH11" s="506">
        <f t="shared" si="2"/>
        <v>42292</v>
      </c>
      <c r="AJ11" s="574" t="s">
        <v>832</v>
      </c>
      <c r="AK11" s="574" t="s">
        <v>832</v>
      </c>
      <c r="AL11" s="504" t="s">
        <v>232</v>
      </c>
      <c r="AM11" s="503" t="s">
        <v>194</v>
      </c>
      <c r="AN11" s="503" t="s">
        <v>194</v>
      </c>
      <c r="AO11" s="504" t="s">
        <v>832</v>
      </c>
      <c r="AP11" s="504" t="s">
        <v>232</v>
      </c>
      <c r="AQ11" s="574" t="s">
        <v>832</v>
      </c>
      <c r="AR11" s="574" t="s">
        <v>832</v>
      </c>
      <c r="AS11" s="574" t="s">
        <v>832</v>
      </c>
      <c r="AT11" s="503" t="s">
        <v>194</v>
      </c>
      <c r="AU11" s="505" t="s">
        <v>193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194</v>
      </c>
      <c r="BE11" s="504" t="s">
        <v>232</v>
      </c>
      <c r="BF11" s="574" t="s">
        <v>832</v>
      </c>
      <c r="BG11" s="574" t="s">
        <v>832</v>
      </c>
      <c r="BH11" s="574" t="s">
        <v>832</v>
      </c>
      <c r="BI11" s="503" t="s">
        <v>194</v>
      </c>
      <c r="BJ11" s="503" t="s">
        <v>194</v>
      </c>
      <c r="BK11" s="504" t="s">
        <v>832</v>
      </c>
      <c r="BL11" s="504" t="s">
        <v>232</v>
      </c>
      <c r="BM11" s="574" t="s">
        <v>832</v>
      </c>
      <c r="BN11" s="574" t="s">
        <v>832</v>
      </c>
      <c r="BO11" s="575"/>
      <c r="BP11" s="575"/>
      <c r="BQ11" s="574" t="s">
        <v>832</v>
      </c>
      <c r="BR11" s="503" t="s">
        <v>194</v>
      </c>
      <c r="BS11" s="503" t="s">
        <v>194</v>
      </c>
      <c r="BT11" s="504" t="s">
        <v>832</v>
      </c>
      <c r="BU11" s="574" t="s">
        <v>232</v>
      </c>
      <c r="BV11" s="574" t="s">
        <v>832</v>
      </c>
      <c r="BW11" s="574" t="s">
        <v>832</v>
      </c>
      <c r="BX11" s="574" t="s">
        <v>832</v>
      </c>
      <c r="BY11" s="503" t="s">
        <v>194</v>
      </c>
      <c r="BZ11" s="503" t="s">
        <v>194</v>
      </c>
      <c r="CA11" s="504" t="s">
        <v>832</v>
      </c>
      <c r="CB11" s="574" t="s">
        <v>232</v>
      </c>
      <c r="CC11" s="574" t="s">
        <v>832</v>
      </c>
      <c r="CD11" s="574" t="s">
        <v>832</v>
      </c>
      <c r="CE11" s="574" t="s">
        <v>832</v>
      </c>
      <c r="CF11" s="503" t="s">
        <v>194</v>
      </c>
      <c r="CH11" s="25">
        <f t="shared" si="3"/>
        <v>18</v>
      </c>
      <c r="CI11" s="25">
        <f t="shared" si="4"/>
        <v>8</v>
      </c>
      <c r="CJ11" s="25">
        <f t="shared" si="5"/>
        <v>4</v>
      </c>
      <c r="CK11" s="39">
        <f t="shared" si="10"/>
        <v>144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>
      <c r="A12" s="39">
        <v>11</v>
      </c>
      <c r="B12" s="25" t="s">
        <v>206</v>
      </c>
      <c r="C12" s="25">
        <f t="shared" si="0"/>
        <v>21</v>
      </c>
      <c r="D12" s="506">
        <f t="shared" si="9"/>
        <v>42293</v>
      </c>
      <c r="E12" s="503">
        <f t="shared" si="9"/>
        <v>42294</v>
      </c>
      <c r="F12" s="503">
        <f t="shared" si="9"/>
        <v>42295</v>
      </c>
      <c r="G12" s="506">
        <f t="shared" si="9"/>
        <v>42296</v>
      </c>
      <c r="H12" s="506">
        <f t="shared" si="9"/>
        <v>42297</v>
      </c>
      <c r="I12" s="506">
        <f t="shared" si="9"/>
        <v>42298</v>
      </c>
      <c r="J12" s="506">
        <f t="shared" si="9"/>
        <v>42299</v>
      </c>
      <c r="K12" s="506">
        <f t="shared" si="9"/>
        <v>42300</v>
      </c>
      <c r="L12" s="503">
        <f t="shared" si="9"/>
        <v>42301</v>
      </c>
      <c r="M12" s="503">
        <f t="shared" si="9"/>
        <v>42302</v>
      </c>
      <c r="N12" s="506">
        <f t="shared" si="9"/>
        <v>42303</v>
      </c>
      <c r="O12" s="506">
        <f t="shared" si="9"/>
        <v>42304</v>
      </c>
      <c r="P12" s="506">
        <f t="shared" si="9"/>
        <v>42305</v>
      </c>
      <c r="Q12" s="506">
        <f t="shared" si="9"/>
        <v>42306</v>
      </c>
      <c r="R12" s="506">
        <f t="shared" si="9"/>
        <v>42307</v>
      </c>
      <c r="S12" s="503">
        <f>DATE($B$1,$A11,S$15)</f>
        <v>42308</v>
      </c>
      <c r="T12" s="503">
        <f t="shared" si="2"/>
        <v>42309</v>
      </c>
      <c r="U12" s="506">
        <f t="shared" si="2"/>
        <v>42310</v>
      </c>
      <c r="V12" s="506">
        <f t="shared" si="2"/>
        <v>42311</v>
      </c>
      <c r="W12" s="506">
        <f t="shared" si="2"/>
        <v>42312</v>
      </c>
      <c r="X12" s="506">
        <f t="shared" si="2"/>
        <v>42313</v>
      </c>
      <c r="Y12" s="506">
        <f t="shared" si="2"/>
        <v>42314</v>
      </c>
      <c r="Z12" s="503">
        <f t="shared" si="2"/>
        <v>42315</v>
      </c>
      <c r="AA12" s="503">
        <f t="shared" si="2"/>
        <v>42316</v>
      </c>
      <c r="AB12" s="506">
        <f t="shared" si="2"/>
        <v>42317</v>
      </c>
      <c r="AC12" s="506">
        <f t="shared" si="2"/>
        <v>42318</v>
      </c>
      <c r="AD12" s="506">
        <f t="shared" si="2"/>
        <v>42319</v>
      </c>
      <c r="AE12" s="506">
        <f t="shared" si="2"/>
        <v>42320</v>
      </c>
      <c r="AF12" s="506">
        <f t="shared" si="2"/>
        <v>42321</v>
      </c>
      <c r="AG12" s="503">
        <f t="shared" si="2"/>
        <v>42322</v>
      </c>
      <c r="AH12" s="503">
        <f t="shared" si="2"/>
        <v>42323</v>
      </c>
      <c r="AJ12" s="574" t="s">
        <v>832</v>
      </c>
      <c r="AK12" s="503" t="s">
        <v>194</v>
      </c>
      <c r="AL12" s="503" t="s">
        <v>194</v>
      </c>
      <c r="AM12" s="504" t="s">
        <v>832</v>
      </c>
      <c r="AN12" s="574" t="s">
        <v>232</v>
      </c>
      <c r="AO12" s="574" t="s">
        <v>832</v>
      </c>
      <c r="AP12" s="574" t="s">
        <v>832</v>
      </c>
      <c r="AQ12" s="574" t="s">
        <v>832</v>
      </c>
      <c r="AR12" s="503" t="s">
        <v>194</v>
      </c>
      <c r="AS12" s="503" t="s">
        <v>194</v>
      </c>
      <c r="AT12" s="504" t="s">
        <v>832</v>
      </c>
      <c r="AU12" s="574" t="s">
        <v>232</v>
      </c>
      <c r="AV12" s="574" t="s">
        <v>832</v>
      </c>
      <c r="AW12" s="574" t="s">
        <v>832</v>
      </c>
      <c r="AX12" s="574" t="s">
        <v>832</v>
      </c>
      <c r="AY12" s="503" t="s">
        <v>194</v>
      </c>
      <c r="AZ12" s="503" t="s">
        <v>194</v>
      </c>
      <c r="BA12" s="504" t="s">
        <v>832</v>
      </c>
      <c r="BB12" s="574" t="s">
        <v>232</v>
      </c>
      <c r="BC12" s="574" t="s">
        <v>832</v>
      </c>
      <c r="BD12" s="574" t="s">
        <v>832</v>
      </c>
      <c r="BE12" s="574" t="s">
        <v>832</v>
      </c>
      <c r="BF12" s="503" t="s">
        <v>194</v>
      </c>
      <c r="BG12" s="503" t="s">
        <v>194</v>
      </c>
      <c r="BH12" s="504" t="s">
        <v>832</v>
      </c>
      <c r="BI12" s="574" t="s">
        <v>232</v>
      </c>
      <c r="BJ12" s="574" t="s">
        <v>832</v>
      </c>
      <c r="BK12" s="574" t="s">
        <v>832</v>
      </c>
      <c r="BL12" s="574" t="s">
        <v>832</v>
      </c>
      <c r="BM12" s="503" t="s">
        <v>194</v>
      </c>
      <c r="BN12" s="503" t="s">
        <v>194</v>
      </c>
      <c r="BO12" s="575"/>
      <c r="BP12" s="575"/>
      <c r="BQ12" s="504" t="s">
        <v>832</v>
      </c>
      <c r="BR12" s="574" t="s">
        <v>232</v>
      </c>
      <c r="BS12" s="574" t="s">
        <v>832</v>
      </c>
      <c r="BT12" s="574" t="s">
        <v>832</v>
      </c>
      <c r="BU12" s="574" t="s">
        <v>832</v>
      </c>
      <c r="BV12" s="503" t="s">
        <v>194</v>
      </c>
      <c r="BW12" s="503" t="s">
        <v>194</v>
      </c>
      <c r="BX12" s="504" t="s">
        <v>832</v>
      </c>
      <c r="BY12" s="574" t="s">
        <v>232</v>
      </c>
      <c r="BZ12" s="574" t="s">
        <v>832</v>
      </c>
      <c r="CA12" s="574" t="s">
        <v>832</v>
      </c>
      <c r="CB12" s="574" t="s">
        <v>832</v>
      </c>
      <c r="CC12" s="503" t="s">
        <v>194</v>
      </c>
      <c r="CD12" s="503" t="s">
        <v>194</v>
      </c>
      <c r="CE12" s="574" t="s">
        <v>832</v>
      </c>
      <c r="CF12" s="576"/>
      <c r="CH12" s="25">
        <f t="shared" si="3"/>
        <v>21</v>
      </c>
      <c r="CI12" s="25">
        <f t="shared" si="4"/>
        <v>10</v>
      </c>
      <c r="CJ12" s="25">
        <f t="shared" si="5"/>
        <v>0</v>
      </c>
      <c r="CK12" s="39">
        <f t="shared" si="10"/>
        <v>168</v>
      </c>
      <c r="CM12" s="25">
        <f t="shared" si="6"/>
        <v>21</v>
      </c>
      <c r="CN12" s="25">
        <f t="shared" si="7"/>
        <v>9</v>
      </c>
      <c r="CO12" s="25">
        <f t="shared" si="8"/>
        <v>0</v>
      </c>
      <c r="CP12" s="39">
        <f t="shared" si="11"/>
        <v>168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5" customHeight="1">
      <c r="A13" s="39">
        <v>12</v>
      </c>
      <c r="B13" s="25" t="s">
        <v>207</v>
      </c>
      <c r="C13" s="25">
        <f t="shared" si="0"/>
        <v>22</v>
      </c>
      <c r="D13" s="506">
        <f t="shared" si="9"/>
        <v>42324</v>
      </c>
      <c r="E13" s="506">
        <f t="shared" si="9"/>
        <v>42325</v>
      </c>
      <c r="F13" s="506">
        <f t="shared" si="9"/>
        <v>42326</v>
      </c>
      <c r="G13" s="506">
        <f t="shared" si="9"/>
        <v>42327</v>
      </c>
      <c r="H13" s="506">
        <f t="shared" si="9"/>
        <v>42328</v>
      </c>
      <c r="I13" s="503">
        <f t="shared" si="9"/>
        <v>42329</v>
      </c>
      <c r="J13" s="503">
        <f t="shared" si="9"/>
        <v>42330</v>
      </c>
      <c r="K13" s="506">
        <f t="shared" si="9"/>
        <v>42331</v>
      </c>
      <c r="L13" s="506">
        <f t="shared" si="9"/>
        <v>42332</v>
      </c>
      <c r="M13" s="506">
        <f t="shared" si="9"/>
        <v>42333</v>
      </c>
      <c r="N13" s="506">
        <f t="shared" si="9"/>
        <v>42334</v>
      </c>
      <c r="O13" s="506">
        <f t="shared" si="9"/>
        <v>42335</v>
      </c>
      <c r="P13" s="503">
        <f t="shared" si="9"/>
        <v>42336</v>
      </c>
      <c r="Q13" s="503">
        <f t="shared" si="9"/>
        <v>42337</v>
      </c>
      <c r="R13" s="507">
        <f t="shared" si="9"/>
        <v>42338</v>
      </c>
      <c r="S13" s="507"/>
      <c r="T13" s="506">
        <f t="shared" si="2"/>
        <v>42339</v>
      </c>
      <c r="U13" s="506">
        <f t="shared" si="2"/>
        <v>42340</v>
      </c>
      <c r="V13" s="506">
        <f t="shared" si="2"/>
        <v>42341</v>
      </c>
      <c r="W13" s="506">
        <f t="shared" si="2"/>
        <v>42342</v>
      </c>
      <c r="X13" s="503">
        <f t="shared" si="2"/>
        <v>42343</v>
      </c>
      <c r="Y13" s="503">
        <f t="shared" si="2"/>
        <v>42344</v>
      </c>
      <c r="Z13" s="506">
        <f t="shared" si="2"/>
        <v>42345</v>
      </c>
      <c r="AA13" s="506">
        <f t="shared" si="2"/>
        <v>42346</v>
      </c>
      <c r="AB13" s="506">
        <f t="shared" si="2"/>
        <v>42347</v>
      </c>
      <c r="AC13" s="506">
        <f t="shared" si="2"/>
        <v>42348</v>
      </c>
      <c r="AD13" s="506">
        <f t="shared" si="2"/>
        <v>42349</v>
      </c>
      <c r="AE13" s="503">
        <f t="shared" si="2"/>
        <v>42350</v>
      </c>
      <c r="AF13" s="503">
        <f t="shared" si="2"/>
        <v>42351</v>
      </c>
      <c r="AG13" s="504">
        <f t="shared" si="2"/>
        <v>42352</v>
      </c>
      <c r="AH13" s="504">
        <f t="shared" si="2"/>
        <v>42353</v>
      </c>
      <c r="AI13" s="27"/>
      <c r="AJ13" s="504" t="s">
        <v>832</v>
      </c>
      <c r="AK13" s="574" t="s">
        <v>232</v>
      </c>
      <c r="AL13" s="574" t="s">
        <v>832</v>
      </c>
      <c r="AM13" s="574" t="s">
        <v>832</v>
      </c>
      <c r="AN13" s="574" t="s">
        <v>832</v>
      </c>
      <c r="AO13" s="503" t="s">
        <v>194</v>
      </c>
      <c r="AP13" s="503" t="s">
        <v>194</v>
      </c>
      <c r="AQ13" s="504" t="s">
        <v>832</v>
      </c>
      <c r="AR13" s="574" t="s">
        <v>232</v>
      </c>
      <c r="AS13" s="574" t="s">
        <v>832</v>
      </c>
      <c r="AT13" s="574" t="s">
        <v>832</v>
      </c>
      <c r="AU13" s="574" t="s">
        <v>832</v>
      </c>
      <c r="AV13" s="503" t="s">
        <v>194</v>
      </c>
      <c r="AW13" s="503" t="s">
        <v>194</v>
      </c>
      <c r="AX13" s="574" t="s">
        <v>832</v>
      </c>
      <c r="AY13" s="576"/>
      <c r="AZ13" s="574" t="s">
        <v>232</v>
      </c>
      <c r="BA13" s="574" t="s">
        <v>832</v>
      </c>
      <c r="BB13" s="574" t="s">
        <v>832</v>
      </c>
      <c r="BC13" s="574" t="s">
        <v>832</v>
      </c>
      <c r="BD13" s="503" t="s">
        <v>194</v>
      </c>
      <c r="BE13" s="503" t="s">
        <v>194</v>
      </c>
      <c r="BF13" s="504" t="s">
        <v>832</v>
      </c>
      <c r="BG13" s="574" t="s">
        <v>232</v>
      </c>
      <c r="BH13" s="574" t="s">
        <v>832</v>
      </c>
      <c r="BI13" s="574" t="s">
        <v>832</v>
      </c>
      <c r="BJ13" s="574" t="s">
        <v>832</v>
      </c>
      <c r="BK13" s="503" t="s">
        <v>194</v>
      </c>
      <c r="BL13" s="503" t="s">
        <v>194</v>
      </c>
      <c r="BM13" s="504" t="s">
        <v>832</v>
      </c>
      <c r="BN13" s="504" t="s">
        <v>232</v>
      </c>
      <c r="BO13" s="575"/>
      <c r="BP13" s="575"/>
      <c r="BQ13" s="504" t="s">
        <v>832</v>
      </c>
      <c r="BR13" s="504" t="s">
        <v>832</v>
      </c>
      <c r="BS13" s="504" t="s">
        <v>832</v>
      </c>
      <c r="BT13" s="503" t="s">
        <v>194</v>
      </c>
      <c r="BU13" s="503" t="s">
        <v>194</v>
      </c>
      <c r="BV13" s="504" t="s">
        <v>832</v>
      </c>
      <c r="BW13" s="504" t="s">
        <v>232</v>
      </c>
      <c r="BX13" s="504" t="s">
        <v>832</v>
      </c>
      <c r="BY13" s="504" t="s">
        <v>832</v>
      </c>
      <c r="BZ13" s="504" t="s">
        <v>832</v>
      </c>
      <c r="CA13" s="503" t="s">
        <v>194</v>
      </c>
      <c r="CB13" s="504" t="s">
        <v>832</v>
      </c>
      <c r="CC13" s="504" t="s">
        <v>232</v>
      </c>
      <c r="CD13" s="504" t="s">
        <v>232</v>
      </c>
      <c r="CE13" s="504" t="s">
        <v>232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239</v>
      </c>
      <c r="B14" s="25">
        <f>SUM(C2:C13)</f>
        <v>249</v>
      </c>
      <c r="C14" s="489" t="str">
        <f>B1&amp;"年12月"</f>
        <v>2015年12月</v>
      </c>
      <c r="D14" s="81">
        <f t="shared" si="9"/>
        <v>42354</v>
      </c>
      <c r="E14" s="81">
        <f t="shared" si="9"/>
        <v>42355</v>
      </c>
      <c r="F14" s="81">
        <f t="shared" si="9"/>
        <v>42356</v>
      </c>
      <c r="G14" s="47">
        <f t="shared" si="9"/>
        <v>42357</v>
      </c>
      <c r="H14" s="47">
        <f t="shared" si="9"/>
        <v>42358</v>
      </c>
      <c r="I14" s="81">
        <f t="shared" si="9"/>
        <v>42359</v>
      </c>
      <c r="J14" s="81">
        <f t="shared" si="9"/>
        <v>42360</v>
      </c>
      <c r="K14" s="81">
        <f t="shared" si="9"/>
        <v>42361</v>
      </c>
      <c r="L14" s="81">
        <f t="shared" si="9"/>
        <v>42362</v>
      </c>
      <c r="M14" s="81">
        <f t="shared" si="9"/>
        <v>42363</v>
      </c>
      <c r="N14" s="47">
        <f t="shared" si="9"/>
        <v>42364</v>
      </c>
      <c r="O14" s="81">
        <f t="shared" si="9"/>
        <v>42365</v>
      </c>
      <c r="P14" s="81">
        <f t="shared" si="9"/>
        <v>42366</v>
      </c>
      <c r="Q14" s="81">
        <f t="shared" si="9"/>
        <v>42367</v>
      </c>
      <c r="R14" s="81">
        <f t="shared" si="9"/>
        <v>42368</v>
      </c>
      <c r="S14" s="47">
        <f>DATE($B$1,$A13,S$15)</f>
        <v>42369</v>
      </c>
      <c r="T14" s="573"/>
      <c r="U14" s="573"/>
      <c r="V14" s="573"/>
      <c r="W14" s="573"/>
      <c r="X14" s="573"/>
      <c r="Y14" s="573"/>
      <c r="Z14" s="573"/>
      <c r="AA14" s="573"/>
      <c r="AB14" s="573"/>
      <c r="AC14" s="573"/>
      <c r="AD14" s="573"/>
      <c r="AE14" s="573"/>
      <c r="AF14" s="573"/>
      <c r="AG14" s="573"/>
      <c r="AH14" s="573"/>
      <c r="AJ14" s="504" t="s">
        <v>832</v>
      </c>
      <c r="AK14" s="504" t="s">
        <v>832</v>
      </c>
      <c r="AL14" s="504" t="s">
        <v>832</v>
      </c>
      <c r="AM14" s="503" t="s">
        <v>194</v>
      </c>
      <c r="AN14" s="503" t="s">
        <v>194</v>
      </c>
      <c r="AO14" s="504" t="s">
        <v>832</v>
      </c>
      <c r="AP14" s="504" t="s">
        <v>232</v>
      </c>
      <c r="AQ14" s="504" t="s">
        <v>832</v>
      </c>
      <c r="AR14" s="504" t="s">
        <v>832</v>
      </c>
      <c r="AS14" s="504" t="s">
        <v>832</v>
      </c>
      <c r="AT14" s="503" t="s">
        <v>194</v>
      </c>
      <c r="AU14" s="504" t="s">
        <v>832</v>
      </c>
      <c r="AV14" s="504" t="s">
        <v>232</v>
      </c>
      <c r="AW14" s="504" t="s">
        <v>232</v>
      </c>
      <c r="AX14" s="504" t="s">
        <v>232</v>
      </c>
      <c r="AY14" s="503" t="s">
        <v>1049</v>
      </c>
      <c r="AZ14" s="573"/>
      <c r="BA14" s="573"/>
      <c r="BB14" s="573"/>
      <c r="BC14" s="573"/>
      <c r="BD14" s="573"/>
      <c r="BE14" s="573"/>
      <c r="BF14" s="573"/>
      <c r="BG14" s="573"/>
      <c r="BH14" s="573"/>
      <c r="BI14" s="573"/>
      <c r="BJ14" s="573"/>
      <c r="BK14" s="573"/>
      <c r="BL14" s="573"/>
      <c r="BM14" s="573"/>
      <c r="BN14" s="573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249</v>
      </c>
      <c r="CI14" s="25">
        <f>SUM(CI2:CI13)</f>
        <v>105</v>
      </c>
      <c r="CJ14" s="25">
        <f>SUM(CJ2:CJ13)</f>
        <v>11</v>
      </c>
      <c r="CK14" s="25">
        <f>SUM(CK2:CK13)</f>
        <v>1992</v>
      </c>
      <c r="CM14" s="25">
        <f>SUM(CM2:CM13)</f>
        <v>249</v>
      </c>
      <c r="CN14" s="25">
        <f>SUM(CN2:CN13)</f>
        <v>105</v>
      </c>
      <c r="CO14" s="25">
        <f>SUM(CO2:CO13)</f>
        <v>11</v>
      </c>
      <c r="CP14" s="25">
        <f>SUM(CP2:CP13)</f>
        <v>1992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5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5" customHeight="1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>
      <c r="A20" s="493" t="s">
        <v>1061</v>
      </c>
      <c r="B20" s="495" t="s">
        <v>1062</v>
      </c>
      <c r="C20" s="496" t="s">
        <v>971</v>
      </c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4.25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5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5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5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1081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108" s="52" customFormat="1" ht="12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</row>
    <row r="194" spans="1:108" s="52" customFormat="1" ht="12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</row>
    <row r="195" spans="1:108" s="52" customFormat="1" ht="12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108" s="52" customFormat="1" ht="12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108" s="52" customFormat="1" ht="12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108" s="52" customFormat="1" ht="12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108" s="52" customFormat="1" ht="12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108" s="52" customFormat="1" ht="12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108" s="52" customFormat="1" ht="12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108" s="52" customFormat="1" ht="12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108" s="52" customFormat="1" ht="12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108" s="52" customFormat="1" ht="12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108" s="52" customFormat="1" ht="12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108" s="52" customFormat="1" ht="12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108" s="52" customFormat="1" ht="12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108" s="52" customFormat="1" ht="12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 ht="12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 ht="12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 ht="12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 ht="12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 ht="12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 ht="12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 ht="12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 ht="12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 ht="12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 ht="12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 ht="12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 ht="12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 ht="12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 ht="12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 ht="12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 ht="12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 ht="12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 ht="12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 ht="12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 ht="12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 ht="12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108" s="52" customFormat="1" ht="12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spans="1:108"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</row>
    <row r="232" spans="1:108"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</row>
  </sheetData>
  <sheetProtection selectLockedCells="1"/>
  <mergeCells count="19">
    <mergeCell ref="CR20:CR32"/>
    <mergeCell ref="CS6:CU6"/>
    <mergeCell ref="CR7:CR19"/>
    <mergeCell ref="CS7:CT9"/>
    <mergeCell ref="CS17:CT19"/>
    <mergeCell ref="DE7:DE9"/>
    <mergeCell ref="CS10:CS16"/>
    <mergeCell ref="CT10:CT12"/>
    <mergeCell ref="DE10:DE16"/>
    <mergeCell ref="CT13:CT16"/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CU230"/>
  <sheetViews>
    <sheetView workbookViewId="0">
      <selection activeCell="B45" sqref="B4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2014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41624</v>
      </c>
      <c r="E2" s="504">
        <f t="shared" si="1"/>
        <v>41625</v>
      </c>
      <c r="F2" s="504">
        <f t="shared" si="1"/>
        <v>41626</v>
      </c>
      <c r="G2" s="504">
        <f t="shared" si="1"/>
        <v>41627</v>
      </c>
      <c r="H2" s="504">
        <f t="shared" si="1"/>
        <v>41628</v>
      </c>
      <c r="I2" s="503">
        <f t="shared" si="1"/>
        <v>41629</v>
      </c>
      <c r="J2" s="503">
        <f t="shared" si="1"/>
        <v>41630</v>
      </c>
      <c r="K2" s="504">
        <f t="shared" si="1"/>
        <v>41631</v>
      </c>
      <c r="L2" s="504">
        <f t="shared" si="1"/>
        <v>41632</v>
      </c>
      <c r="M2" s="504">
        <f t="shared" si="1"/>
        <v>41633</v>
      </c>
      <c r="N2" s="504">
        <f t="shared" si="1"/>
        <v>41634</v>
      </c>
      <c r="O2" s="504">
        <f t="shared" si="1"/>
        <v>41635</v>
      </c>
      <c r="P2" s="503">
        <f t="shared" si="1"/>
        <v>41636</v>
      </c>
      <c r="Q2" s="503">
        <f t="shared" si="1"/>
        <v>41637</v>
      </c>
      <c r="R2" s="503">
        <f t="shared" si="1"/>
        <v>41638</v>
      </c>
      <c r="S2" s="503">
        <f t="shared" si="1"/>
        <v>41639</v>
      </c>
      <c r="T2" s="505">
        <f t="shared" ref="T2:AH13" si="2">DATE($B$1,$A2,T$15)</f>
        <v>41640</v>
      </c>
      <c r="U2" s="504">
        <f t="shared" si="2"/>
        <v>41641</v>
      </c>
      <c r="V2" s="504">
        <f t="shared" si="2"/>
        <v>41642</v>
      </c>
      <c r="W2" s="506">
        <f t="shared" si="2"/>
        <v>41643</v>
      </c>
      <c r="X2" s="503">
        <f t="shared" si="2"/>
        <v>41644</v>
      </c>
      <c r="Y2" s="504">
        <f t="shared" si="2"/>
        <v>41645</v>
      </c>
      <c r="Z2" s="506">
        <f t="shared" si="2"/>
        <v>41646</v>
      </c>
      <c r="AA2" s="506">
        <f t="shared" si="2"/>
        <v>41647</v>
      </c>
      <c r="AB2" s="506">
        <f t="shared" si="2"/>
        <v>41648</v>
      </c>
      <c r="AC2" s="506">
        <f t="shared" si="2"/>
        <v>41649</v>
      </c>
      <c r="AD2" s="506">
        <f t="shared" si="2"/>
        <v>41650</v>
      </c>
      <c r="AE2" s="503">
        <f t="shared" si="2"/>
        <v>41651</v>
      </c>
      <c r="AF2" s="504">
        <f t="shared" si="2"/>
        <v>41652</v>
      </c>
      <c r="AG2" s="506">
        <f t="shared" si="2"/>
        <v>41653</v>
      </c>
      <c r="AH2" s="506">
        <f t="shared" si="2"/>
        <v>41654</v>
      </c>
      <c r="AJ2" s="504" t="s">
        <v>1085</v>
      </c>
      <c r="AK2" s="504" t="s">
        <v>832</v>
      </c>
      <c r="AL2" s="504" t="s">
        <v>832</v>
      </c>
      <c r="AM2" s="504" t="s">
        <v>832</v>
      </c>
      <c r="AN2" s="504" t="s">
        <v>832</v>
      </c>
      <c r="AO2" s="503" t="s">
        <v>194</v>
      </c>
      <c r="AP2" s="503" t="s">
        <v>1049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4" t="s">
        <v>832</v>
      </c>
      <c r="AV2" s="503" t="s">
        <v>194</v>
      </c>
      <c r="AW2" s="503" t="s">
        <v>194</v>
      </c>
      <c r="AX2" s="503" t="s">
        <v>1049</v>
      </c>
      <c r="AY2" s="503" t="s">
        <v>1049</v>
      </c>
      <c r="AZ2" s="505" t="s">
        <v>193</v>
      </c>
      <c r="BA2" s="504" t="s">
        <v>232</v>
      </c>
      <c r="BB2" s="504" t="s">
        <v>232</v>
      </c>
      <c r="BC2" s="506" t="s">
        <v>832</v>
      </c>
      <c r="BD2" s="503" t="s">
        <v>1084</v>
      </c>
      <c r="BE2" s="504" t="s">
        <v>1085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3" t="s">
        <v>1049</v>
      </c>
      <c r="BL2" s="504" t="s">
        <v>232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3" t="s">
        <v>194</v>
      </c>
      <c r="BT2" s="503" t="s">
        <v>1049</v>
      </c>
      <c r="BU2" s="506" t="s">
        <v>232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3" t="s">
        <v>1084</v>
      </c>
      <c r="CB2" s="503" t="s">
        <v>1084</v>
      </c>
      <c r="CC2" s="503" t="s">
        <v>1084</v>
      </c>
      <c r="CD2" s="503" t="s">
        <v>1084</v>
      </c>
      <c r="CE2" s="503" t="s">
        <v>1084</v>
      </c>
      <c r="CF2" s="505" t="s">
        <v>1086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20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2</v>
      </c>
      <c r="CP2" s="39">
        <f>CM2*8</f>
        <v>160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si="0"/>
        <v>17</v>
      </c>
      <c r="D3" s="506">
        <f t="shared" ref="D3:S14" si="9">DATE($B$1,$A2,D$15)</f>
        <v>41655</v>
      </c>
      <c r="E3" s="506">
        <f t="shared" si="9"/>
        <v>41656</v>
      </c>
      <c r="F3" s="503">
        <f t="shared" si="9"/>
        <v>41657</v>
      </c>
      <c r="G3" s="503">
        <f t="shared" si="9"/>
        <v>41658</v>
      </c>
      <c r="H3" s="506">
        <f t="shared" si="9"/>
        <v>41659</v>
      </c>
      <c r="I3" s="506">
        <f t="shared" si="9"/>
        <v>41660</v>
      </c>
      <c r="J3" s="506">
        <f t="shared" si="9"/>
        <v>41661</v>
      </c>
      <c r="K3" s="506">
        <f t="shared" si="9"/>
        <v>41662</v>
      </c>
      <c r="L3" s="506">
        <f t="shared" si="9"/>
        <v>41663</v>
      </c>
      <c r="M3" s="506">
        <f t="shared" si="9"/>
        <v>41664</v>
      </c>
      <c r="N3" s="503">
        <f t="shared" si="9"/>
        <v>41665</v>
      </c>
      <c r="O3" s="503">
        <f t="shared" si="9"/>
        <v>41666</v>
      </c>
      <c r="P3" s="503">
        <f t="shared" si="9"/>
        <v>41667</v>
      </c>
      <c r="Q3" s="503">
        <f t="shared" si="9"/>
        <v>41668</v>
      </c>
      <c r="R3" s="503">
        <f t="shared" si="9"/>
        <v>41669</v>
      </c>
      <c r="S3" s="505">
        <f t="shared" si="9"/>
        <v>41670</v>
      </c>
      <c r="T3" s="505">
        <f t="shared" si="2"/>
        <v>41671</v>
      </c>
      <c r="U3" s="505">
        <f t="shared" si="2"/>
        <v>41672</v>
      </c>
      <c r="V3" s="503">
        <f t="shared" si="2"/>
        <v>41673</v>
      </c>
      <c r="W3" s="503">
        <f t="shared" si="2"/>
        <v>41674</v>
      </c>
      <c r="X3" s="506">
        <f t="shared" si="2"/>
        <v>41675</v>
      </c>
      <c r="Y3" s="506">
        <f t="shared" si="2"/>
        <v>41676</v>
      </c>
      <c r="Z3" s="504">
        <f t="shared" si="2"/>
        <v>41677</v>
      </c>
      <c r="AA3" s="504">
        <f t="shared" si="2"/>
        <v>41678</v>
      </c>
      <c r="AB3" s="503">
        <f t="shared" si="2"/>
        <v>41679</v>
      </c>
      <c r="AC3" s="504">
        <f t="shared" si="2"/>
        <v>41680</v>
      </c>
      <c r="AD3" s="504">
        <f t="shared" si="2"/>
        <v>41681</v>
      </c>
      <c r="AE3" s="504">
        <f t="shared" si="2"/>
        <v>41682</v>
      </c>
      <c r="AF3" s="504">
        <f t="shared" si="2"/>
        <v>41683</v>
      </c>
      <c r="AG3" s="504">
        <f t="shared" si="2"/>
        <v>41684</v>
      </c>
      <c r="AH3" s="503">
        <f t="shared" si="2"/>
        <v>41685</v>
      </c>
      <c r="AJ3" s="506" t="s">
        <v>832</v>
      </c>
      <c r="AK3" s="506" t="s">
        <v>832</v>
      </c>
      <c r="AL3" s="503" t="s">
        <v>194</v>
      </c>
      <c r="AM3" s="503" t="s">
        <v>1049</v>
      </c>
      <c r="AN3" s="506" t="s">
        <v>232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3" t="s">
        <v>194</v>
      </c>
      <c r="AU3" s="503" t="s">
        <v>194</v>
      </c>
      <c r="AV3" s="503" t="s">
        <v>194</v>
      </c>
      <c r="AW3" s="503" t="s">
        <v>1084</v>
      </c>
      <c r="AX3" s="503" t="s">
        <v>1084</v>
      </c>
      <c r="AY3" s="505" t="s">
        <v>1086</v>
      </c>
      <c r="AZ3" s="505" t="s">
        <v>1086</v>
      </c>
      <c r="BA3" s="505" t="s">
        <v>1086</v>
      </c>
      <c r="BB3" s="503" t="s">
        <v>1049</v>
      </c>
      <c r="BC3" s="503" t="s">
        <v>1084</v>
      </c>
      <c r="BD3" s="506" t="s">
        <v>832</v>
      </c>
      <c r="BE3" s="506" t="s">
        <v>832</v>
      </c>
      <c r="BF3" s="504" t="s">
        <v>1085</v>
      </c>
      <c r="BG3" s="504" t="s">
        <v>1085</v>
      </c>
      <c r="BH3" s="503" t="s">
        <v>1084</v>
      </c>
      <c r="BI3" s="504" t="s">
        <v>1085</v>
      </c>
      <c r="BJ3" s="504" t="s">
        <v>1085</v>
      </c>
      <c r="BK3" s="504" t="s">
        <v>1085</v>
      </c>
      <c r="BL3" s="504" t="s">
        <v>1085</v>
      </c>
      <c r="BM3" s="504" t="s">
        <v>1085</v>
      </c>
      <c r="BN3" s="503" t="s">
        <v>1084</v>
      </c>
      <c r="BQ3" s="503" t="s">
        <v>1084</v>
      </c>
      <c r="BR3" s="504" t="s">
        <v>1085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3" t="s">
        <v>1084</v>
      </c>
      <c r="BX3" s="503" t="s">
        <v>1084</v>
      </c>
      <c r="BY3" s="504" t="s">
        <v>1085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07"/>
      <c r="CE3" s="507"/>
      <c r="CF3" s="507"/>
      <c r="CH3" s="25">
        <f t="shared" si="3"/>
        <v>17</v>
      </c>
      <c r="CI3" s="25">
        <f t="shared" si="4"/>
        <v>11</v>
      </c>
      <c r="CJ3" s="25">
        <f t="shared" si="5"/>
        <v>3</v>
      </c>
      <c r="CK3" s="39">
        <f t="shared" ref="CK3:CK13" si="10">CH3*8</f>
        <v>136</v>
      </c>
      <c r="CM3" s="25">
        <f t="shared" si="6"/>
        <v>19</v>
      </c>
      <c r="CN3" s="25">
        <f t="shared" si="7"/>
        <v>7</v>
      </c>
      <c r="CO3" s="25">
        <f t="shared" si="8"/>
        <v>2</v>
      </c>
      <c r="CP3" s="39">
        <f t="shared" ref="CP3:CP13" si="11">CM3*8</f>
        <v>152</v>
      </c>
      <c r="CR3" s="501" t="s">
        <v>998</v>
      </c>
      <c r="CS3" s="572" t="s">
        <v>1087</v>
      </c>
      <c r="CT3" s="501"/>
      <c r="CU3" s="501" t="s">
        <v>1001</v>
      </c>
    </row>
    <row r="4" spans="1:99">
      <c r="A4" s="39">
        <v>3</v>
      </c>
      <c r="B4" s="25" t="s">
        <v>198</v>
      </c>
      <c r="C4" s="25">
        <f t="shared" si="0"/>
        <v>20</v>
      </c>
      <c r="D4" s="503">
        <f t="shared" si="9"/>
        <v>41686</v>
      </c>
      <c r="E4" s="504">
        <f t="shared" si="9"/>
        <v>41687</v>
      </c>
      <c r="F4" s="506">
        <f t="shared" si="9"/>
        <v>41688</v>
      </c>
      <c r="G4" s="506">
        <f t="shared" si="9"/>
        <v>41689</v>
      </c>
      <c r="H4" s="506">
        <f t="shared" si="9"/>
        <v>41690</v>
      </c>
      <c r="I4" s="506">
        <f t="shared" si="9"/>
        <v>41691</v>
      </c>
      <c r="J4" s="503">
        <f t="shared" si="9"/>
        <v>41692</v>
      </c>
      <c r="K4" s="503">
        <f t="shared" si="9"/>
        <v>41693</v>
      </c>
      <c r="L4" s="504">
        <f t="shared" si="9"/>
        <v>41694</v>
      </c>
      <c r="M4" s="506">
        <f t="shared" si="9"/>
        <v>41695</v>
      </c>
      <c r="N4" s="506">
        <f t="shared" si="9"/>
        <v>41696</v>
      </c>
      <c r="O4" s="506">
        <f t="shared" si="9"/>
        <v>41697</v>
      </c>
      <c r="P4" s="506">
        <f t="shared" si="9"/>
        <v>41698</v>
      </c>
      <c r="Q4" s="507" t="str">
        <f>IF(DAY(DATE($B$1,$A3,Q$15))=1,"",DATE($B$1,$A3,Q$15))</f>
        <v/>
      </c>
      <c r="R4" s="507"/>
      <c r="S4" s="507"/>
      <c r="T4" s="503">
        <f t="shared" si="2"/>
        <v>41699</v>
      </c>
      <c r="U4" s="503">
        <f t="shared" si="2"/>
        <v>41700</v>
      </c>
      <c r="V4" s="506">
        <f t="shared" si="2"/>
        <v>41701</v>
      </c>
      <c r="W4" s="506">
        <f t="shared" si="2"/>
        <v>41702</v>
      </c>
      <c r="X4" s="506">
        <f t="shared" si="2"/>
        <v>41703</v>
      </c>
      <c r="Y4" s="506">
        <f t="shared" si="2"/>
        <v>41704</v>
      </c>
      <c r="Z4" s="506">
        <f t="shared" si="2"/>
        <v>41705</v>
      </c>
      <c r="AA4" s="503">
        <f t="shared" si="2"/>
        <v>41706</v>
      </c>
      <c r="AB4" s="503">
        <f t="shared" si="2"/>
        <v>41707</v>
      </c>
      <c r="AC4" s="506">
        <f t="shared" si="2"/>
        <v>41708</v>
      </c>
      <c r="AD4" s="506">
        <f t="shared" si="2"/>
        <v>41709</v>
      </c>
      <c r="AE4" s="506">
        <f t="shared" si="2"/>
        <v>41710</v>
      </c>
      <c r="AF4" s="506">
        <f t="shared" si="2"/>
        <v>41711</v>
      </c>
      <c r="AG4" s="506">
        <f t="shared" si="2"/>
        <v>41712</v>
      </c>
      <c r="AH4" s="503">
        <f t="shared" si="2"/>
        <v>41713</v>
      </c>
      <c r="AJ4" s="503" t="s">
        <v>194</v>
      </c>
      <c r="AK4" s="504" t="s">
        <v>1085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3" t="s">
        <v>1084</v>
      </c>
      <c r="AQ4" s="503" t="s">
        <v>1084</v>
      </c>
      <c r="AR4" s="504" t="s">
        <v>1085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07"/>
      <c r="AX4" s="507"/>
      <c r="AY4" s="507"/>
      <c r="AZ4" s="503" t="s">
        <v>1084</v>
      </c>
      <c r="BA4" s="503" t="s">
        <v>1049</v>
      </c>
      <c r="BB4" s="506" t="s">
        <v>1085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3" t="s">
        <v>1084</v>
      </c>
      <c r="BH4" s="503" t="s">
        <v>1049</v>
      </c>
      <c r="BI4" s="506" t="s">
        <v>1085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3" t="s">
        <v>1084</v>
      </c>
      <c r="BQ4" s="503" t="s">
        <v>1084</v>
      </c>
      <c r="BR4" s="504" t="s">
        <v>1085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3" t="s">
        <v>194</v>
      </c>
      <c r="BX4" s="503" t="s">
        <v>1049</v>
      </c>
      <c r="BY4" s="506" t="s">
        <v>1085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3" t="s">
        <v>194</v>
      </c>
      <c r="CE4" s="503" t="s">
        <v>1049</v>
      </c>
      <c r="CF4" s="506" t="s">
        <v>1085</v>
      </c>
      <c r="CH4" s="25">
        <f t="shared" si="3"/>
        <v>20</v>
      </c>
      <c r="CI4" s="25">
        <f t="shared" si="4"/>
        <v>8</v>
      </c>
      <c r="CJ4" s="25">
        <f t="shared" si="5"/>
        <v>0</v>
      </c>
      <c r="CK4" s="39">
        <f t="shared" si="10"/>
        <v>160</v>
      </c>
      <c r="CM4" s="25">
        <f t="shared" si="6"/>
        <v>21</v>
      </c>
      <c r="CN4" s="25">
        <f t="shared" si="7"/>
        <v>10</v>
      </c>
      <c r="CO4" s="25">
        <f t="shared" si="8"/>
        <v>0</v>
      </c>
      <c r="CP4" s="39">
        <f t="shared" si="11"/>
        <v>168</v>
      </c>
      <c r="CR4" s="501" t="s">
        <v>1002</v>
      </c>
      <c r="CS4" s="501" t="s">
        <v>1088</v>
      </c>
      <c r="CT4" s="501"/>
      <c r="CU4" s="501" t="s">
        <v>1005</v>
      </c>
    </row>
    <row r="5" spans="1:99">
      <c r="A5" s="39">
        <v>4</v>
      </c>
      <c r="B5" s="25" t="s">
        <v>199</v>
      </c>
      <c r="C5" s="25">
        <f t="shared" si="0"/>
        <v>21</v>
      </c>
      <c r="D5" s="503">
        <f t="shared" si="9"/>
        <v>41714</v>
      </c>
      <c r="E5" s="504">
        <f t="shared" si="9"/>
        <v>41715</v>
      </c>
      <c r="F5" s="506">
        <f t="shared" si="9"/>
        <v>41716</v>
      </c>
      <c r="G5" s="506">
        <f t="shared" si="9"/>
        <v>41717</v>
      </c>
      <c r="H5" s="506">
        <f t="shared" si="9"/>
        <v>41718</v>
      </c>
      <c r="I5" s="506">
        <f t="shared" si="9"/>
        <v>41719</v>
      </c>
      <c r="J5" s="503">
        <f t="shared" si="9"/>
        <v>41720</v>
      </c>
      <c r="K5" s="503">
        <f t="shared" si="9"/>
        <v>41721</v>
      </c>
      <c r="L5" s="506">
        <f t="shared" si="9"/>
        <v>41722</v>
      </c>
      <c r="M5" s="506">
        <f t="shared" si="9"/>
        <v>41723</v>
      </c>
      <c r="N5" s="506">
        <f t="shared" si="9"/>
        <v>41724</v>
      </c>
      <c r="O5" s="506">
        <f t="shared" si="9"/>
        <v>41725</v>
      </c>
      <c r="P5" s="506">
        <f t="shared" si="9"/>
        <v>41726</v>
      </c>
      <c r="Q5" s="503">
        <f>DATE($B$1,$A4,Q$15)</f>
        <v>41727</v>
      </c>
      <c r="R5" s="503">
        <f>DATE($B$1,$A4,R$15)</f>
        <v>41728</v>
      </c>
      <c r="S5" s="506">
        <f>DATE($B$1,$A4,S$15)</f>
        <v>41729</v>
      </c>
      <c r="T5" s="506">
        <f t="shared" si="2"/>
        <v>41730</v>
      </c>
      <c r="U5" s="506">
        <f t="shared" si="2"/>
        <v>41731</v>
      </c>
      <c r="V5" s="506">
        <f t="shared" si="2"/>
        <v>41732</v>
      </c>
      <c r="W5" s="503">
        <f t="shared" si="2"/>
        <v>41733</v>
      </c>
      <c r="X5" s="505">
        <f t="shared" si="2"/>
        <v>41734</v>
      </c>
      <c r="Y5" s="503">
        <f t="shared" si="2"/>
        <v>41735</v>
      </c>
      <c r="Z5" s="504">
        <f t="shared" si="2"/>
        <v>41736</v>
      </c>
      <c r="AA5" s="506">
        <f t="shared" si="2"/>
        <v>41737</v>
      </c>
      <c r="AB5" s="506">
        <f t="shared" si="2"/>
        <v>41738</v>
      </c>
      <c r="AC5" s="506">
        <f t="shared" si="2"/>
        <v>41739</v>
      </c>
      <c r="AD5" s="506">
        <f t="shared" si="2"/>
        <v>41740</v>
      </c>
      <c r="AE5" s="503">
        <f t="shared" si="2"/>
        <v>41741</v>
      </c>
      <c r="AF5" s="503">
        <f t="shared" si="2"/>
        <v>41742</v>
      </c>
      <c r="AG5" s="506">
        <f t="shared" si="2"/>
        <v>41743</v>
      </c>
      <c r="AH5" s="506">
        <f t="shared" si="2"/>
        <v>41744</v>
      </c>
      <c r="AJ5" s="503" t="s">
        <v>1049</v>
      </c>
      <c r="AK5" s="504" t="s">
        <v>232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3" t="s">
        <v>194</v>
      </c>
      <c r="AQ5" s="503" t="s">
        <v>1049</v>
      </c>
      <c r="AR5" s="506" t="s">
        <v>232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3" t="s">
        <v>194</v>
      </c>
      <c r="AX5" s="503" t="s">
        <v>1049</v>
      </c>
      <c r="AY5" s="506" t="s">
        <v>1085</v>
      </c>
      <c r="AZ5" s="506" t="s">
        <v>832</v>
      </c>
      <c r="BA5" s="506" t="s">
        <v>832</v>
      </c>
      <c r="BB5" s="506" t="s">
        <v>1085</v>
      </c>
      <c r="BC5" s="503" t="s">
        <v>1084</v>
      </c>
      <c r="BD5" s="505" t="s">
        <v>1086</v>
      </c>
      <c r="BE5" s="503" t="s">
        <v>1084</v>
      </c>
      <c r="BF5" s="504" t="s">
        <v>1085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3" t="s">
        <v>1084</v>
      </c>
      <c r="BL5" s="503" t="s">
        <v>1049</v>
      </c>
      <c r="BM5" s="506" t="s">
        <v>1085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3" t="s">
        <v>1084</v>
      </c>
      <c r="BU5" s="503" t="s">
        <v>1049</v>
      </c>
      <c r="BV5" s="506" t="s">
        <v>1085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3" t="s">
        <v>1084</v>
      </c>
      <c r="CC5" s="504" t="s">
        <v>1085</v>
      </c>
      <c r="CD5" s="504" t="s">
        <v>1085</v>
      </c>
      <c r="CE5" s="503" t="s">
        <v>1049</v>
      </c>
      <c r="CF5" s="507"/>
      <c r="CH5" s="25">
        <f t="shared" si="3"/>
        <v>21</v>
      </c>
      <c r="CI5" s="25">
        <f t="shared" si="4"/>
        <v>9</v>
      </c>
      <c r="CJ5" s="25">
        <f t="shared" si="5"/>
        <v>1</v>
      </c>
      <c r="CK5" s="39">
        <f t="shared" si="10"/>
        <v>168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501" t="s">
        <v>1006</v>
      </c>
      <c r="CS5" s="501" t="s">
        <v>1007</v>
      </c>
      <c r="CT5" s="501"/>
      <c r="CU5" s="501" t="s">
        <v>1001</v>
      </c>
    </row>
    <row r="6" spans="1:99">
      <c r="A6" s="39">
        <v>5</v>
      </c>
      <c r="B6" s="25" t="s">
        <v>200</v>
      </c>
      <c r="C6" s="25">
        <f t="shared" si="0"/>
        <v>21</v>
      </c>
      <c r="D6" s="506">
        <f t="shared" si="9"/>
        <v>41745</v>
      </c>
      <c r="E6" s="506">
        <f t="shared" si="9"/>
        <v>41746</v>
      </c>
      <c r="F6" s="506">
        <f t="shared" si="9"/>
        <v>41747</v>
      </c>
      <c r="G6" s="503">
        <f t="shared" si="9"/>
        <v>41748</v>
      </c>
      <c r="H6" s="503">
        <f t="shared" si="9"/>
        <v>41749</v>
      </c>
      <c r="I6" s="506">
        <f t="shared" si="9"/>
        <v>41750</v>
      </c>
      <c r="J6" s="506">
        <f t="shared" si="9"/>
        <v>41751</v>
      </c>
      <c r="K6" s="506">
        <f t="shared" si="9"/>
        <v>41752</v>
      </c>
      <c r="L6" s="506">
        <f t="shared" si="9"/>
        <v>41753</v>
      </c>
      <c r="M6" s="506">
        <f t="shared" si="9"/>
        <v>41754</v>
      </c>
      <c r="N6" s="506">
        <f t="shared" si="9"/>
        <v>41755</v>
      </c>
      <c r="O6" s="503">
        <f t="shared" si="9"/>
        <v>41756</v>
      </c>
      <c r="P6" s="504">
        <f t="shared" si="9"/>
        <v>41757</v>
      </c>
      <c r="Q6" s="504">
        <f t="shared" si="9"/>
        <v>41758</v>
      </c>
      <c r="R6" s="503">
        <f t="shared" si="9"/>
        <v>41759</v>
      </c>
      <c r="S6" s="507"/>
      <c r="T6" s="505">
        <f t="shared" si="2"/>
        <v>41760</v>
      </c>
      <c r="U6" s="503">
        <f t="shared" si="2"/>
        <v>41761</v>
      </c>
      <c r="V6" s="503">
        <f t="shared" si="2"/>
        <v>41762</v>
      </c>
      <c r="W6" s="503">
        <f t="shared" si="2"/>
        <v>41763</v>
      </c>
      <c r="X6" s="504">
        <f t="shared" si="2"/>
        <v>41764</v>
      </c>
      <c r="Y6" s="506">
        <f t="shared" si="2"/>
        <v>41765</v>
      </c>
      <c r="Z6" s="506">
        <f t="shared" si="2"/>
        <v>41766</v>
      </c>
      <c r="AA6" s="506">
        <f t="shared" si="2"/>
        <v>41767</v>
      </c>
      <c r="AB6" s="506">
        <f t="shared" si="2"/>
        <v>41768</v>
      </c>
      <c r="AC6" s="506">
        <f t="shared" si="2"/>
        <v>41769</v>
      </c>
      <c r="AD6" s="503">
        <f t="shared" si="2"/>
        <v>41770</v>
      </c>
      <c r="AE6" s="504">
        <f t="shared" si="2"/>
        <v>41771</v>
      </c>
      <c r="AF6" s="506">
        <f t="shared" si="2"/>
        <v>41772</v>
      </c>
      <c r="AG6" s="506">
        <f t="shared" si="2"/>
        <v>41773</v>
      </c>
      <c r="AH6" s="506">
        <f t="shared" si="2"/>
        <v>41774</v>
      </c>
      <c r="AJ6" s="506" t="s">
        <v>832</v>
      </c>
      <c r="AK6" s="506" t="s">
        <v>832</v>
      </c>
      <c r="AL6" s="506" t="s">
        <v>832</v>
      </c>
      <c r="AM6" s="503" t="s">
        <v>194</v>
      </c>
      <c r="AN6" s="503" t="s">
        <v>1049</v>
      </c>
      <c r="AO6" s="506" t="s">
        <v>232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3" t="s">
        <v>194</v>
      </c>
      <c r="AV6" s="504" t="s">
        <v>232</v>
      </c>
      <c r="AW6" s="504" t="s">
        <v>232</v>
      </c>
      <c r="AX6" s="503" t="s">
        <v>1049</v>
      </c>
      <c r="AY6" s="507"/>
      <c r="AZ6" s="505" t="s">
        <v>1051</v>
      </c>
      <c r="BA6" s="503" t="s">
        <v>1049</v>
      </c>
      <c r="BB6" s="503" t="s">
        <v>194</v>
      </c>
      <c r="BC6" s="503" t="s">
        <v>1084</v>
      </c>
      <c r="BD6" s="504" t="s">
        <v>232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3" t="s">
        <v>1049</v>
      </c>
      <c r="BK6" s="504" t="s">
        <v>1085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3" t="s">
        <v>1084</v>
      </c>
      <c r="BS6" s="503" t="s">
        <v>1049</v>
      </c>
      <c r="BT6" s="506" t="s">
        <v>1085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3" t="s">
        <v>1084</v>
      </c>
      <c r="BZ6" s="503" t="s">
        <v>1049</v>
      </c>
      <c r="CA6" s="506" t="s">
        <v>1085</v>
      </c>
      <c r="CB6" s="506" t="s">
        <v>832</v>
      </c>
      <c r="CC6" s="508" t="s">
        <v>832</v>
      </c>
      <c r="CD6" s="508" t="s">
        <v>832</v>
      </c>
      <c r="CE6" s="506" t="s">
        <v>832</v>
      </c>
      <c r="CF6" s="503" t="s">
        <v>1084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501" t="s">
        <v>1009</v>
      </c>
      <c r="CS6" s="501" t="s">
        <v>1010</v>
      </c>
      <c r="CT6" s="501"/>
      <c r="CU6" s="501" t="s">
        <v>1001</v>
      </c>
    </row>
    <row r="7" spans="1:99">
      <c r="A7" s="39">
        <v>6</v>
      </c>
      <c r="B7" s="25" t="s">
        <v>201</v>
      </c>
      <c r="C7" s="25">
        <f t="shared" si="0"/>
        <v>20</v>
      </c>
      <c r="D7" s="506">
        <f t="shared" si="9"/>
        <v>41775</v>
      </c>
      <c r="E7" s="503">
        <f t="shared" si="9"/>
        <v>41776</v>
      </c>
      <c r="F7" s="503">
        <f t="shared" si="9"/>
        <v>41777</v>
      </c>
      <c r="G7" s="506">
        <f t="shared" si="9"/>
        <v>41778</v>
      </c>
      <c r="H7" s="506">
        <f t="shared" si="9"/>
        <v>41779</v>
      </c>
      <c r="I7" s="506">
        <f t="shared" si="9"/>
        <v>41780</v>
      </c>
      <c r="J7" s="506">
        <f t="shared" si="9"/>
        <v>41781</v>
      </c>
      <c r="K7" s="506">
        <f t="shared" si="9"/>
        <v>41782</v>
      </c>
      <c r="L7" s="503">
        <f t="shared" si="9"/>
        <v>41783</v>
      </c>
      <c r="M7" s="503">
        <f t="shared" si="9"/>
        <v>41784</v>
      </c>
      <c r="N7" s="506">
        <f t="shared" si="9"/>
        <v>41785</v>
      </c>
      <c r="O7" s="506">
        <f t="shared" si="9"/>
        <v>41786</v>
      </c>
      <c r="P7" s="508">
        <f t="shared" si="9"/>
        <v>41787</v>
      </c>
      <c r="Q7" s="508">
        <f t="shared" si="9"/>
        <v>41788</v>
      </c>
      <c r="R7" s="506">
        <f t="shared" si="9"/>
        <v>41789</v>
      </c>
      <c r="S7" s="503">
        <f>DATE($B$1,$A6,S$15)</f>
        <v>41790</v>
      </c>
      <c r="T7" s="503">
        <f t="shared" si="2"/>
        <v>41791</v>
      </c>
      <c r="U7" s="505">
        <f t="shared" si="2"/>
        <v>41792</v>
      </c>
      <c r="V7" s="506">
        <f t="shared" si="2"/>
        <v>41793</v>
      </c>
      <c r="W7" s="506">
        <f t="shared" si="2"/>
        <v>41794</v>
      </c>
      <c r="X7" s="506">
        <f t="shared" si="2"/>
        <v>41795</v>
      </c>
      <c r="Y7" s="506">
        <f t="shared" si="2"/>
        <v>41796</v>
      </c>
      <c r="Z7" s="503">
        <f t="shared" si="2"/>
        <v>41797</v>
      </c>
      <c r="AA7" s="503">
        <f t="shared" si="2"/>
        <v>41798</v>
      </c>
      <c r="AB7" s="504">
        <f t="shared" si="2"/>
        <v>41799</v>
      </c>
      <c r="AC7" s="504">
        <f t="shared" si="2"/>
        <v>41800</v>
      </c>
      <c r="AD7" s="504">
        <f t="shared" si="2"/>
        <v>41801</v>
      </c>
      <c r="AE7" s="504">
        <f t="shared" si="2"/>
        <v>41802</v>
      </c>
      <c r="AF7" s="506">
        <f t="shared" si="2"/>
        <v>41803</v>
      </c>
      <c r="AG7" s="503">
        <f t="shared" si="2"/>
        <v>41804</v>
      </c>
      <c r="AH7" s="503">
        <f t="shared" si="2"/>
        <v>41805</v>
      </c>
      <c r="AJ7" s="506" t="s">
        <v>832</v>
      </c>
      <c r="AK7" s="503" t="s">
        <v>194</v>
      </c>
      <c r="AL7" s="503" t="s">
        <v>1049</v>
      </c>
      <c r="AM7" s="506" t="s">
        <v>232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3" t="s">
        <v>194</v>
      </c>
      <c r="AS7" s="503" t="s">
        <v>1049</v>
      </c>
      <c r="AT7" s="506" t="s">
        <v>232</v>
      </c>
      <c r="AU7" s="506" t="s">
        <v>832</v>
      </c>
      <c r="AV7" s="508" t="s">
        <v>832</v>
      </c>
      <c r="AW7" s="508" t="s">
        <v>832</v>
      </c>
      <c r="AX7" s="506" t="s">
        <v>832</v>
      </c>
      <c r="AY7" s="503" t="s">
        <v>194</v>
      </c>
      <c r="AZ7" s="503" t="s">
        <v>1049</v>
      </c>
      <c r="BA7" s="505" t="s">
        <v>193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3" t="s">
        <v>1084</v>
      </c>
      <c r="BG7" s="503" t="s">
        <v>1084</v>
      </c>
      <c r="BH7" s="504" t="s">
        <v>1085</v>
      </c>
      <c r="BI7" s="504" t="s">
        <v>1085</v>
      </c>
      <c r="BJ7" s="504" t="s">
        <v>1085</v>
      </c>
      <c r="BK7" s="504" t="s">
        <v>232</v>
      </c>
      <c r="BL7" s="506" t="s">
        <v>832</v>
      </c>
      <c r="BM7" s="503" t="s">
        <v>1084</v>
      </c>
      <c r="BN7" s="503" t="s">
        <v>1084</v>
      </c>
      <c r="BQ7" s="504" t="s">
        <v>1085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3" t="s">
        <v>1084</v>
      </c>
      <c r="BW7" s="503" t="s">
        <v>1084</v>
      </c>
      <c r="BX7" s="504" t="s">
        <v>1085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3" t="s">
        <v>1084</v>
      </c>
      <c r="CD7" s="503" t="s">
        <v>1049</v>
      </c>
      <c r="CE7" s="504" t="s">
        <v>1085</v>
      </c>
      <c r="CF7" s="507"/>
      <c r="CH7" s="25">
        <f t="shared" si="3"/>
        <v>20</v>
      </c>
      <c r="CI7" s="25">
        <f t="shared" si="4"/>
        <v>10</v>
      </c>
      <c r="CJ7" s="25">
        <f t="shared" si="5"/>
        <v>1</v>
      </c>
      <c r="CK7" s="39">
        <f t="shared" si="10"/>
        <v>160</v>
      </c>
      <c r="CM7" s="25">
        <f t="shared" si="6"/>
        <v>20</v>
      </c>
      <c r="CN7" s="25">
        <f t="shared" si="7"/>
        <v>9</v>
      </c>
      <c r="CO7" s="25">
        <f t="shared" si="8"/>
        <v>1</v>
      </c>
      <c r="CP7" s="39">
        <f t="shared" si="11"/>
        <v>160</v>
      </c>
      <c r="CR7" s="501" t="s">
        <v>1012</v>
      </c>
      <c r="CS7" s="501" t="s">
        <v>1013</v>
      </c>
      <c r="CT7" s="501"/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41806</v>
      </c>
      <c r="E8" s="506">
        <f t="shared" si="9"/>
        <v>41807</v>
      </c>
      <c r="F8" s="506">
        <f t="shared" si="9"/>
        <v>41808</v>
      </c>
      <c r="G8" s="506">
        <f t="shared" si="9"/>
        <v>41809</v>
      </c>
      <c r="H8" s="506">
        <f t="shared" si="9"/>
        <v>41810</v>
      </c>
      <c r="I8" s="503">
        <f t="shared" si="9"/>
        <v>41811</v>
      </c>
      <c r="J8" s="503">
        <f t="shared" si="9"/>
        <v>41812</v>
      </c>
      <c r="K8" s="504">
        <f t="shared" si="9"/>
        <v>41813</v>
      </c>
      <c r="L8" s="506">
        <f t="shared" si="9"/>
        <v>41814</v>
      </c>
      <c r="M8" s="506">
        <f t="shared" si="9"/>
        <v>41815</v>
      </c>
      <c r="N8" s="506">
        <f t="shared" si="9"/>
        <v>41816</v>
      </c>
      <c r="O8" s="506">
        <f t="shared" si="9"/>
        <v>41817</v>
      </c>
      <c r="P8" s="503">
        <f t="shared" si="9"/>
        <v>41818</v>
      </c>
      <c r="Q8" s="503">
        <f t="shared" si="9"/>
        <v>41819</v>
      </c>
      <c r="R8" s="504">
        <f t="shared" si="9"/>
        <v>41820</v>
      </c>
      <c r="S8" s="507"/>
      <c r="T8" s="506">
        <f t="shared" si="2"/>
        <v>41821</v>
      </c>
      <c r="U8" s="506">
        <f t="shared" si="2"/>
        <v>41822</v>
      </c>
      <c r="V8" s="506">
        <f t="shared" si="2"/>
        <v>41823</v>
      </c>
      <c r="W8" s="508">
        <f t="shared" si="2"/>
        <v>41824</v>
      </c>
      <c r="X8" s="503">
        <f t="shared" si="2"/>
        <v>41825</v>
      </c>
      <c r="Y8" s="503">
        <f t="shared" si="2"/>
        <v>41826</v>
      </c>
      <c r="Z8" s="506">
        <f t="shared" si="2"/>
        <v>41827</v>
      </c>
      <c r="AA8" s="506">
        <f t="shared" si="2"/>
        <v>41828</v>
      </c>
      <c r="AB8" s="506">
        <f t="shared" si="2"/>
        <v>41829</v>
      </c>
      <c r="AC8" s="506">
        <f t="shared" si="2"/>
        <v>41830</v>
      </c>
      <c r="AD8" s="506">
        <f t="shared" si="2"/>
        <v>41831</v>
      </c>
      <c r="AE8" s="503">
        <f t="shared" si="2"/>
        <v>41832</v>
      </c>
      <c r="AF8" s="503">
        <f t="shared" si="2"/>
        <v>41833</v>
      </c>
      <c r="AG8" s="506">
        <f t="shared" si="2"/>
        <v>41834</v>
      </c>
      <c r="AH8" s="506">
        <f t="shared" si="2"/>
        <v>41835</v>
      </c>
      <c r="AJ8" s="504" t="s">
        <v>232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3" t="s">
        <v>194</v>
      </c>
      <c r="AP8" s="503" t="s">
        <v>194</v>
      </c>
      <c r="AQ8" s="504" t="s">
        <v>232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3" t="s">
        <v>194</v>
      </c>
      <c r="AW8" s="503" t="s">
        <v>1049</v>
      </c>
      <c r="AX8" s="504" t="s">
        <v>232</v>
      </c>
      <c r="AY8" s="507"/>
      <c r="AZ8" s="506" t="s">
        <v>832</v>
      </c>
      <c r="BA8" s="506" t="s">
        <v>832</v>
      </c>
      <c r="BB8" s="506" t="s">
        <v>832</v>
      </c>
      <c r="BC8" s="508" t="s">
        <v>832</v>
      </c>
      <c r="BD8" s="503" t="s">
        <v>194</v>
      </c>
      <c r="BE8" s="503" t="s">
        <v>1049</v>
      </c>
      <c r="BF8" s="506" t="s">
        <v>1085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3" t="s">
        <v>1084</v>
      </c>
      <c r="BL8" s="503" t="s">
        <v>1049</v>
      </c>
      <c r="BM8" s="506" t="s">
        <v>1085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3" t="s">
        <v>1084</v>
      </c>
      <c r="BU8" s="503" t="s">
        <v>1049</v>
      </c>
      <c r="BV8" s="506" t="s">
        <v>1085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3" t="s">
        <v>1084</v>
      </c>
      <c r="CB8" s="503" t="s">
        <v>1049</v>
      </c>
      <c r="CC8" s="506" t="s">
        <v>1085</v>
      </c>
      <c r="CD8" s="506" t="s">
        <v>832</v>
      </c>
      <c r="CE8" s="506" t="s">
        <v>832</v>
      </c>
      <c r="CF8" s="506" t="s">
        <v>832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501" t="s">
        <v>1015</v>
      </c>
      <c r="CS8" s="501" t="s">
        <v>1016</v>
      </c>
      <c r="CT8" s="501"/>
      <c r="CU8" s="501" t="s">
        <v>1018</v>
      </c>
    </row>
    <row r="9" spans="1:99">
      <c r="A9" s="39">
        <v>8</v>
      </c>
      <c r="B9" s="25" t="s">
        <v>203</v>
      </c>
      <c r="C9" s="25">
        <f t="shared" si="0"/>
        <v>21</v>
      </c>
      <c r="D9" s="506">
        <f t="shared" si="9"/>
        <v>41836</v>
      </c>
      <c r="E9" s="506">
        <f t="shared" si="9"/>
        <v>41837</v>
      </c>
      <c r="F9" s="506">
        <f t="shared" si="9"/>
        <v>41838</v>
      </c>
      <c r="G9" s="503">
        <f t="shared" si="9"/>
        <v>41839</v>
      </c>
      <c r="H9" s="503">
        <f t="shared" si="9"/>
        <v>41840</v>
      </c>
      <c r="I9" s="506">
        <f t="shared" si="9"/>
        <v>41841</v>
      </c>
      <c r="J9" s="506">
        <f t="shared" si="9"/>
        <v>41842</v>
      </c>
      <c r="K9" s="506">
        <f t="shared" si="9"/>
        <v>41843</v>
      </c>
      <c r="L9" s="506">
        <f t="shared" si="9"/>
        <v>41844</v>
      </c>
      <c r="M9" s="506">
        <f t="shared" si="9"/>
        <v>41845</v>
      </c>
      <c r="N9" s="503">
        <f t="shared" si="9"/>
        <v>41846</v>
      </c>
      <c r="O9" s="503">
        <f t="shared" si="9"/>
        <v>41847</v>
      </c>
      <c r="P9" s="506">
        <f t="shared" si="9"/>
        <v>41848</v>
      </c>
      <c r="Q9" s="506">
        <f t="shared" si="9"/>
        <v>41849</v>
      </c>
      <c r="R9" s="506">
        <f t="shared" si="9"/>
        <v>41850</v>
      </c>
      <c r="S9" s="506">
        <f>DATE($B$1,$A8,S$15)</f>
        <v>41851</v>
      </c>
      <c r="T9" s="506">
        <f t="shared" si="2"/>
        <v>41852</v>
      </c>
      <c r="U9" s="504">
        <f t="shared" si="2"/>
        <v>41853</v>
      </c>
      <c r="V9" s="503">
        <f t="shared" si="2"/>
        <v>41854</v>
      </c>
      <c r="W9" s="506">
        <f t="shared" si="2"/>
        <v>41855</v>
      </c>
      <c r="X9" s="506">
        <f t="shared" si="2"/>
        <v>41856</v>
      </c>
      <c r="Y9" s="506">
        <f t="shared" si="2"/>
        <v>41857</v>
      </c>
      <c r="Z9" s="506">
        <f t="shared" si="2"/>
        <v>41858</v>
      </c>
      <c r="AA9" s="506">
        <f t="shared" si="2"/>
        <v>41859</v>
      </c>
      <c r="AB9" s="503">
        <f t="shared" si="2"/>
        <v>41860</v>
      </c>
      <c r="AC9" s="503">
        <f t="shared" si="2"/>
        <v>41861</v>
      </c>
      <c r="AD9" s="503">
        <f t="shared" si="2"/>
        <v>41862</v>
      </c>
      <c r="AE9" s="503">
        <f t="shared" si="2"/>
        <v>41863</v>
      </c>
      <c r="AF9" s="503">
        <f t="shared" si="2"/>
        <v>41864</v>
      </c>
      <c r="AG9" s="506">
        <f t="shared" si="2"/>
        <v>41865</v>
      </c>
      <c r="AH9" s="506">
        <f t="shared" si="2"/>
        <v>41866</v>
      </c>
      <c r="AJ9" s="506" t="s">
        <v>832</v>
      </c>
      <c r="AK9" s="506" t="s">
        <v>832</v>
      </c>
      <c r="AL9" s="506" t="s">
        <v>832</v>
      </c>
      <c r="AM9" s="503" t="s">
        <v>194</v>
      </c>
      <c r="AN9" s="503" t="s">
        <v>1049</v>
      </c>
      <c r="AO9" s="506" t="s">
        <v>232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3" t="s">
        <v>194</v>
      </c>
      <c r="AU9" s="503" t="s">
        <v>1049</v>
      </c>
      <c r="AV9" s="506" t="s">
        <v>232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4" t="s">
        <v>832</v>
      </c>
      <c r="BB9" s="503" t="s">
        <v>1049</v>
      </c>
      <c r="BC9" s="506" t="s">
        <v>232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3" t="s">
        <v>194</v>
      </c>
      <c r="BI9" s="503" t="s">
        <v>1049</v>
      </c>
      <c r="BJ9" s="503" t="s">
        <v>1049</v>
      </c>
      <c r="BK9" s="503" t="s">
        <v>1084</v>
      </c>
      <c r="BL9" s="503" t="s">
        <v>1084</v>
      </c>
      <c r="BM9" s="506" t="s">
        <v>832</v>
      </c>
      <c r="BN9" s="506" t="s">
        <v>832</v>
      </c>
      <c r="BQ9" s="506" t="s">
        <v>832</v>
      </c>
      <c r="BR9" s="503" t="s">
        <v>1049</v>
      </c>
      <c r="BS9" s="504" t="s">
        <v>1085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3" t="s">
        <v>194</v>
      </c>
      <c r="BY9" s="503" t="s">
        <v>1049</v>
      </c>
      <c r="BZ9" s="506" t="s">
        <v>1085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3" t="s">
        <v>1084</v>
      </c>
      <c r="CF9" s="503" t="s">
        <v>1049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20</v>
      </c>
      <c r="CN9" s="25">
        <f t="shared" si="7"/>
        <v>11</v>
      </c>
      <c r="CO9" s="25">
        <f t="shared" si="8"/>
        <v>0</v>
      </c>
      <c r="CP9" s="39">
        <f t="shared" si="11"/>
        <v>160</v>
      </c>
    </row>
    <row r="10" spans="1:99">
      <c r="A10" s="39">
        <v>9</v>
      </c>
      <c r="B10" s="25" t="s">
        <v>204</v>
      </c>
      <c r="C10" s="25">
        <f t="shared" si="0"/>
        <v>22</v>
      </c>
      <c r="D10" s="506">
        <f t="shared" si="9"/>
        <v>41867</v>
      </c>
      <c r="E10" s="503">
        <f t="shared" si="9"/>
        <v>41868</v>
      </c>
      <c r="F10" s="504">
        <f t="shared" si="9"/>
        <v>41869</v>
      </c>
      <c r="G10" s="506">
        <f t="shared" si="9"/>
        <v>41870</v>
      </c>
      <c r="H10" s="506">
        <f t="shared" si="9"/>
        <v>41871</v>
      </c>
      <c r="I10" s="506">
        <f t="shared" si="9"/>
        <v>41872</v>
      </c>
      <c r="J10" s="506">
        <f t="shared" si="9"/>
        <v>41873</v>
      </c>
      <c r="K10" s="503">
        <f t="shared" si="9"/>
        <v>41874</v>
      </c>
      <c r="L10" s="503">
        <f t="shared" si="9"/>
        <v>41875</v>
      </c>
      <c r="M10" s="506">
        <f t="shared" si="9"/>
        <v>41876</v>
      </c>
      <c r="N10" s="506">
        <f t="shared" si="9"/>
        <v>41877</v>
      </c>
      <c r="O10" s="506">
        <f t="shared" si="9"/>
        <v>41878</v>
      </c>
      <c r="P10" s="506">
        <f t="shared" si="9"/>
        <v>41879</v>
      </c>
      <c r="Q10" s="506">
        <f t="shared" si="9"/>
        <v>41880</v>
      </c>
      <c r="R10" s="503">
        <f t="shared" si="9"/>
        <v>41881</v>
      </c>
      <c r="S10" s="503">
        <f>DATE($B$1,$A9,S$15)</f>
        <v>41882</v>
      </c>
      <c r="T10" s="506">
        <f t="shared" si="2"/>
        <v>41883</v>
      </c>
      <c r="U10" s="506">
        <f t="shared" si="2"/>
        <v>41884</v>
      </c>
      <c r="V10" s="506">
        <f t="shared" si="2"/>
        <v>41885</v>
      </c>
      <c r="W10" s="506">
        <f t="shared" si="2"/>
        <v>41886</v>
      </c>
      <c r="X10" s="506">
        <f t="shared" si="2"/>
        <v>41887</v>
      </c>
      <c r="Y10" s="503">
        <f t="shared" si="2"/>
        <v>41888</v>
      </c>
      <c r="Z10" s="503">
        <f t="shared" si="2"/>
        <v>41889</v>
      </c>
      <c r="AA10" s="505">
        <f t="shared" si="2"/>
        <v>41890</v>
      </c>
      <c r="AB10" s="506">
        <f t="shared" si="2"/>
        <v>41891</v>
      </c>
      <c r="AC10" s="506">
        <f t="shared" si="2"/>
        <v>41892</v>
      </c>
      <c r="AD10" s="506">
        <f t="shared" si="2"/>
        <v>41893</v>
      </c>
      <c r="AE10" s="506">
        <f t="shared" si="2"/>
        <v>41894</v>
      </c>
      <c r="AF10" s="506">
        <f t="shared" si="2"/>
        <v>41895</v>
      </c>
      <c r="AG10" s="503">
        <f t="shared" si="2"/>
        <v>41896</v>
      </c>
      <c r="AH10" s="504">
        <f t="shared" si="2"/>
        <v>41897</v>
      </c>
      <c r="AJ10" s="506" t="s">
        <v>832</v>
      </c>
      <c r="AK10" s="503" t="s">
        <v>1049</v>
      </c>
      <c r="AL10" s="504" t="s">
        <v>232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3" t="s">
        <v>194</v>
      </c>
      <c r="AR10" s="503" t="s">
        <v>1049</v>
      </c>
      <c r="AS10" s="506" t="s">
        <v>232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3" t="s">
        <v>194</v>
      </c>
      <c r="AY10" s="503" t="s">
        <v>1049</v>
      </c>
      <c r="AZ10" s="506" t="s">
        <v>232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3" t="s">
        <v>1084</v>
      </c>
      <c r="BF10" s="503" t="s">
        <v>1049</v>
      </c>
      <c r="BG10" s="505" t="s">
        <v>1086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3" t="s">
        <v>1084</v>
      </c>
      <c r="BN10" s="504" t="s">
        <v>232</v>
      </c>
      <c r="BQ10" s="506" t="s">
        <v>832</v>
      </c>
      <c r="BR10" s="506" t="s">
        <v>832</v>
      </c>
      <c r="BS10" s="504" t="s">
        <v>1085</v>
      </c>
      <c r="BT10" s="504" t="s">
        <v>1085</v>
      </c>
      <c r="BU10" s="503" t="s">
        <v>1084</v>
      </c>
      <c r="BV10" s="503" t="s">
        <v>1084</v>
      </c>
      <c r="BW10" s="504" t="s">
        <v>1085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3" t="s">
        <v>1084</v>
      </c>
      <c r="CC10" s="506" t="s">
        <v>832</v>
      </c>
      <c r="CD10" s="504" t="s">
        <v>1085</v>
      </c>
      <c r="CE10" s="503" t="s">
        <v>1049</v>
      </c>
      <c r="CF10" s="507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22</v>
      </c>
      <c r="CN10" s="25">
        <f t="shared" si="7"/>
        <v>7</v>
      </c>
      <c r="CO10" s="25">
        <f t="shared" si="8"/>
        <v>1</v>
      </c>
      <c r="CP10" s="39">
        <f t="shared" si="11"/>
        <v>176</v>
      </c>
    </row>
    <row r="11" spans="1:99">
      <c r="A11" s="39">
        <v>10</v>
      </c>
      <c r="B11" s="25" t="s">
        <v>205</v>
      </c>
      <c r="C11" s="25">
        <f t="shared" si="0"/>
        <v>19</v>
      </c>
      <c r="D11" s="506">
        <f t="shared" si="9"/>
        <v>41898</v>
      </c>
      <c r="E11" s="506">
        <f t="shared" si="9"/>
        <v>41899</v>
      </c>
      <c r="F11" s="504">
        <f t="shared" si="9"/>
        <v>41900</v>
      </c>
      <c r="G11" s="504">
        <f t="shared" si="9"/>
        <v>41901</v>
      </c>
      <c r="H11" s="503">
        <f t="shared" si="9"/>
        <v>41902</v>
      </c>
      <c r="I11" s="503">
        <f t="shared" si="9"/>
        <v>41903</v>
      </c>
      <c r="J11" s="504">
        <f t="shared" si="9"/>
        <v>41904</v>
      </c>
      <c r="K11" s="506">
        <f t="shared" si="9"/>
        <v>41905</v>
      </c>
      <c r="L11" s="506">
        <f t="shared" si="9"/>
        <v>41906</v>
      </c>
      <c r="M11" s="506">
        <f t="shared" si="9"/>
        <v>41907</v>
      </c>
      <c r="N11" s="506">
        <f t="shared" si="9"/>
        <v>41908</v>
      </c>
      <c r="O11" s="503">
        <f t="shared" si="9"/>
        <v>41909</v>
      </c>
      <c r="P11" s="506">
        <f t="shared" si="9"/>
        <v>41910</v>
      </c>
      <c r="Q11" s="504">
        <f t="shared" si="9"/>
        <v>41911</v>
      </c>
      <c r="R11" s="503">
        <f t="shared" si="9"/>
        <v>41912</v>
      </c>
      <c r="S11" s="507"/>
      <c r="T11" s="505">
        <f t="shared" si="2"/>
        <v>41913</v>
      </c>
      <c r="U11" s="505">
        <f t="shared" si="2"/>
        <v>41914</v>
      </c>
      <c r="V11" s="505">
        <f t="shared" si="2"/>
        <v>41915</v>
      </c>
      <c r="W11" s="503">
        <f t="shared" si="2"/>
        <v>41916</v>
      </c>
      <c r="X11" s="503">
        <f t="shared" si="2"/>
        <v>41917</v>
      </c>
      <c r="Y11" s="504">
        <f t="shared" si="2"/>
        <v>41918</v>
      </c>
      <c r="Z11" s="506">
        <f t="shared" si="2"/>
        <v>41919</v>
      </c>
      <c r="AA11" s="506">
        <f t="shared" si="2"/>
        <v>41920</v>
      </c>
      <c r="AB11" s="506">
        <f t="shared" si="2"/>
        <v>41921</v>
      </c>
      <c r="AC11" s="506">
        <f t="shared" si="2"/>
        <v>41922</v>
      </c>
      <c r="AD11" s="503">
        <f t="shared" si="2"/>
        <v>41923</v>
      </c>
      <c r="AE11" s="503">
        <f t="shared" si="2"/>
        <v>41924</v>
      </c>
      <c r="AF11" s="504">
        <f t="shared" si="2"/>
        <v>41925</v>
      </c>
      <c r="AG11" s="506">
        <f t="shared" si="2"/>
        <v>41926</v>
      </c>
      <c r="AH11" s="506">
        <f t="shared" si="2"/>
        <v>41927</v>
      </c>
      <c r="AJ11" s="506" t="s">
        <v>832</v>
      </c>
      <c r="AK11" s="506" t="s">
        <v>832</v>
      </c>
      <c r="AL11" s="504" t="s">
        <v>232</v>
      </c>
      <c r="AM11" s="504" t="s">
        <v>232</v>
      </c>
      <c r="AN11" s="503" t="s">
        <v>194</v>
      </c>
      <c r="AO11" s="503" t="s">
        <v>194</v>
      </c>
      <c r="AP11" s="504" t="s">
        <v>232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3" t="s">
        <v>194</v>
      </c>
      <c r="AV11" s="506" t="s">
        <v>832</v>
      </c>
      <c r="AW11" s="504" t="s">
        <v>232</v>
      </c>
      <c r="AX11" s="503" t="s">
        <v>1049</v>
      </c>
      <c r="AY11" s="507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1084</v>
      </c>
      <c r="BE11" s="504" t="s">
        <v>1085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3" t="s">
        <v>1084</v>
      </c>
      <c r="BK11" s="503" t="s">
        <v>1084</v>
      </c>
      <c r="BL11" s="504" t="s">
        <v>1085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3" t="s">
        <v>1084</v>
      </c>
      <c r="BT11" s="503" t="s">
        <v>1049</v>
      </c>
      <c r="BU11" s="506" t="s">
        <v>1085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3" t="s">
        <v>1084</v>
      </c>
      <c r="CA11" s="503" t="s">
        <v>1049</v>
      </c>
      <c r="CB11" s="506" t="s">
        <v>1085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20</v>
      </c>
      <c r="CN11" s="25">
        <f t="shared" si="7"/>
        <v>8</v>
      </c>
      <c r="CO11" s="25">
        <f t="shared" si="8"/>
        <v>3</v>
      </c>
      <c r="CP11" s="39">
        <f t="shared" si="11"/>
        <v>160</v>
      </c>
    </row>
    <row r="12" spans="1:99">
      <c r="A12" s="39">
        <v>11</v>
      </c>
      <c r="B12" s="25" t="s">
        <v>206</v>
      </c>
      <c r="C12" s="25">
        <f t="shared" si="0"/>
        <v>22</v>
      </c>
      <c r="D12" s="506">
        <f t="shared" si="9"/>
        <v>41928</v>
      </c>
      <c r="E12" s="506">
        <f t="shared" si="9"/>
        <v>41929</v>
      </c>
      <c r="F12" s="503">
        <f t="shared" si="9"/>
        <v>41930</v>
      </c>
      <c r="G12" s="503">
        <f t="shared" si="9"/>
        <v>41931</v>
      </c>
      <c r="H12" s="506">
        <f t="shared" si="9"/>
        <v>41932</v>
      </c>
      <c r="I12" s="506">
        <f t="shared" si="9"/>
        <v>41933</v>
      </c>
      <c r="J12" s="506">
        <f t="shared" si="9"/>
        <v>41934</v>
      </c>
      <c r="K12" s="506">
        <f t="shared" si="9"/>
        <v>41935</v>
      </c>
      <c r="L12" s="506">
        <f t="shared" si="9"/>
        <v>41936</v>
      </c>
      <c r="M12" s="503">
        <f t="shared" si="9"/>
        <v>41937</v>
      </c>
      <c r="N12" s="503">
        <f t="shared" si="9"/>
        <v>41938</v>
      </c>
      <c r="O12" s="506">
        <f t="shared" si="9"/>
        <v>41939</v>
      </c>
      <c r="P12" s="506">
        <f t="shared" si="9"/>
        <v>41940</v>
      </c>
      <c r="Q12" s="506">
        <f t="shared" si="9"/>
        <v>41941</v>
      </c>
      <c r="R12" s="506">
        <f t="shared" si="9"/>
        <v>41942</v>
      </c>
      <c r="S12" s="506">
        <f>DATE($B$1,$A11,S$15)</f>
        <v>41943</v>
      </c>
      <c r="T12" s="503">
        <f t="shared" si="2"/>
        <v>41944</v>
      </c>
      <c r="U12" s="503">
        <f t="shared" si="2"/>
        <v>41945</v>
      </c>
      <c r="V12" s="506">
        <f t="shared" si="2"/>
        <v>41946</v>
      </c>
      <c r="W12" s="506">
        <f t="shared" si="2"/>
        <v>41947</v>
      </c>
      <c r="X12" s="506">
        <f t="shared" si="2"/>
        <v>41948</v>
      </c>
      <c r="Y12" s="506">
        <f t="shared" si="2"/>
        <v>41949</v>
      </c>
      <c r="Z12" s="506">
        <f t="shared" si="2"/>
        <v>41950</v>
      </c>
      <c r="AA12" s="503">
        <f t="shared" si="2"/>
        <v>41951</v>
      </c>
      <c r="AB12" s="503">
        <f t="shared" si="2"/>
        <v>41952</v>
      </c>
      <c r="AC12" s="506">
        <f t="shared" si="2"/>
        <v>41953</v>
      </c>
      <c r="AD12" s="506">
        <f t="shared" si="2"/>
        <v>41954</v>
      </c>
      <c r="AE12" s="506">
        <f t="shared" si="2"/>
        <v>41955</v>
      </c>
      <c r="AF12" s="506">
        <f t="shared" si="2"/>
        <v>41956</v>
      </c>
      <c r="AG12" s="506">
        <f t="shared" si="2"/>
        <v>41957</v>
      </c>
      <c r="AH12" s="503">
        <f t="shared" si="2"/>
        <v>41958</v>
      </c>
      <c r="AJ12" s="506" t="s">
        <v>832</v>
      </c>
      <c r="AK12" s="506" t="s">
        <v>832</v>
      </c>
      <c r="AL12" s="503" t="s">
        <v>194</v>
      </c>
      <c r="AM12" s="503" t="s">
        <v>1049</v>
      </c>
      <c r="AN12" s="506" t="s">
        <v>232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3" t="s">
        <v>194</v>
      </c>
      <c r="AT12" s="503" t="s">
        <v>1049</v>
      </c>
      <c r="AU12" s="506" t="s">
        <v>232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3" t="s">
        <v>194</v>
      </c>
      <c r="BA12" s="503" t="s">
        <v>1049</v>
      </c>
      <c r="BB12" s="506" t="s">
        <v>1085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3" t="s">
        <v>194</v>
      </c>
      <c r="BH12" s="503" t="s">
        <v>1049</v>
      </c>
      <c r="BI12" s="506" t="s">
        <v>1085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3" t="s">
        <v>1084</v>
      </c>
      <c r="BQ12" s="503" t="s">
        <v>1049</v>
      </c>
      <c r="BR12" s="506" t="s">
        <v>1085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3" t="s">
        <v>1084</v>
      </c>
      <c r="BX12" s="503" t="s">
        <v>1049</v>
      </c>
      <c r="BY12" s="506" t="s">
        <v>1085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3" t="s">
        <v>1084</v>
      </c>
      <c r="CE12" s="503" t="s">
        <v>1049</v>
      </c>
      <c r="CF12" s="507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20</v>
      </c>
      <c r="CN12" s="25">
        <f t="shared" si="7"/>
        <v>10</v>
      </c>
      <c r="CO12" s="25">
        <f t="shared" si="8"/>
        <v>0</v>
      </c>
      <c r="CP12" s="39">
        <f t="shared" si="11"/>
        <v>160</v>
      </c>
    </row>
    <row r="13" spans="1:99">
      <c r="A13" s="39">
        <v>12</v>
      </c>
      <c r="B13" s="25" t="s">
        <v>207</v>
      </c>
      <c r="C13" s="25">
        <f t="shared" si="0"/>
        <v>21</v>
      </c>
      <c r="D13" s="503">
        <f t="shared" si="9"/>
        <v>41959</v>
      </c>
      <c r="E13" s="506">
        <f t="shared" si="9"/>
        <v>41960</v>
      </c>
      <c r="F13" s="506">
        <f t="shared" si="9"/>
        <v>41961</v>
      </c>
      <c r="G13" s="506">
        <f t="shared" si="9"/>
        <v>41962</v>
      </c>
      <c r="H13" s="506">
        <f t="shared" si="9"/>
        <v>41963</v>
      </c>
      <c r="I13" s="506">
        <f t="shared" si="9"/>
        <v>41964</v>
      </c>
      <c r="J13" s="503">
        <f t="shared" si="9"/>
        <v>41965</v>
      </c>
      <c r="K13" s="503">
        <f t="shared" si="9"/>
        <v>41966</v>
      </c>
      <c r="L13" s="506">
        <f t="shared" si="9"/>
        <v>41967</v>
      </c>
      <c r="M13" s="506">
        <f t="shared" si="9"/>
        <v>41968</v>
      </c>
      <c r="N13" s="506">
        <f t="shared" si="9"/>
        <v>41969</v>
      </c>
      <c r="O13" s="506">
        <f t="shared" si="9"/>
        <v>41970</v>
      </c>
      <c r="P13" s="506">
        <f t="shared" si="9"/>
        <v>41971</v>
      </c>
      <c r="Q13" s="503">
        <f t="shared" si="9"/>
        <v>41972</v>
      </c>
      <c r="R13" s="503">
        <f t="shared" si="9"/>
        <v>41973</v>
      </c>
      <c r="S13" s="507"/>
      <c r="T13" s="506">
        <f t="shared" si="2"/>
        <v>41974</v>
      </c>
      <c r="U13" s="506">
        <f t="shared" si="2"/>
        <v>41975</v>
      </c>
      <c r="V13" s="506">
        <f t="shared" si="2"/>
        <v>41976</v>
      </c>
      <c r="W13" s="506">
        <f t="shared" si="2"/>
        <v>41977</v>
      </c>
      <c r="X13" s="506">
        <f t="shared" si="2"/>
        <v>41978</v>
      </c>
      <c r="Y13" s="503">
        <f t="shared" si="2"/>
        <v>41979</v>
      </c>
      <c r="Z13" s="503">
        <f t="shared" si="2"/>
        <v>41980</v>
      </c>
      <c r="AA13" s="506">
        <f t="shared" si="2"/>
        <v>41981</v>
      </c>
      <c r="AB13" s="506">
        <f t="shared" si="2"/>
        <v>41982</v>
      </c>
      <c r="AC13" s="506">
        <f t="shared" si="2"/>
        <v>41983</v>
      </c>
      <c r="AD13" s="506">
        <f t="shared" si="2"/>
        <v>41984</v>
      </c>
      <c r="AE13" s="506">
        <f t="shared" si="2"/>
        <v>41985</v>
      </c>
      <c r="AF13" s="503">
        <f t="shared" si="2"/>
        <v>41986</v>
      </c>
      <c r="AG13" s="503">
        <f t="shared" si="2"/>
        <v>41987</v>
      </c>
      <c r="AH13" s="504">
        <f t="shared" si="2"/>
        <v>41988</v>
      </c>
      <c r="AI13" s="27"/>
      <c r="AJ13" s="503" t="s">
        <v>1049</v>
      </c>
      <c r="AK13" s="506" t="s">
        <v>232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3" t="s">
        <v>194</v>
      </c>
      <c r="AQ13" s="503" t="s">
        <v>1049</v>
      </c>
      <c r="AR13" s="506" t="s">
        <v>232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3" t="s">
        <v>194</v>
      </c>
      <c r="AX13" s="503" t="s">
        <v>1049</v>
      </c>
      <c r="AY13" s="507"/>
      <c r="AZ13" s="506" t="s">
        <v>232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3" t="s">
        <v>194</v>
      </c>
      <c r="BF13" s="503" t="s">
        <v>1049</v>
      </c>
      <c r="BG13" s="506" t="s">
        <v>1085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3" t="s">
        <v>194</v>
      </c>
      <c r="BM13" s="503" t="s">
        <v>1049</v>
      </c>
      <c r="BN13" s="504" t="s">
        <v>1085</v>
      </c>
      <c r="BQ13" s="81" t="s">
        <v>832</v>
      </c>
      <c r="BR13" s="81" t="s">
        <v>832</v>
      </c>
      <c r="BS13" s="81" t="s">
        <v>832</v>
      </c>
      <c r="BT13" s="81" t="s">
        <v>832</v>
      </c>
      <c r="BU13" s="47" t="s">
        <v>1084</v>
      </c>
      <c r="BV13" s="47" t="s">
        <v>1049</v>
      </c>
      <c r="BW13" s="81" t="s">
        <v>1085</v>
      </c>
      <c r="BX13" s="81" t="s">
        <v>832</v>
      </c>
      <c r="BY13" s="81" t="s">
        <v>832</v>
      </c>
      <c r="BZ13" s="81" t="s">
        <v>832</v>
      </c>
      <c r="CA13" s="81" t="s">
        <v>832</v>
      </c>
      <c r="CB13" s="47" t="s">
        <v>1084</v>
      </c>
      <c r="CC13" s="81" t="s">
        <v>1085</v>
      </c>
      <c r="CD13" s="81" t="s">
        <v>1085</v>
      </c>
      <c r="CE13" s="81" t="s">
        <v>1085</v>
      </c>
      <c r="CF13" s="47" t="s">
        <v>1049</v>
      </c>
      <c r="CH13" s="25">
        <f t="shared" si="3"/>
        <v>21</v>
      </c>
      <c r="CI13" s="25">
        <f t="shared" si="4"/>
        <v>9</v>
      </c>
      <c r="CJ13" s="25">
        <f t="shared" si="5"/>
        <v>0</v>
      </c>
      <c r="CK13" s="39">
        <f t="shared" si="10"/>
        <v>168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</row>
    <row r="14" spans="1:99">
      <c r="A14" s="490" t="s">
        <v>239</v>
      </c>
      <c r="B14" s="25">
        <f>SUM(C2:C13)</f>
        <v>248</v>
      </c>
      <c r="C14" s="489" t="str">
        <f>B1&amp;"年12月"</f>
        <v>2014年12月</v>
      </c>
      <c r="D14" s="81">
        <f t="shared" si="9"/>
        <v>41989</v>
      </c>
      <c r="E14" s="81">
        <f t="shared" si="9"/>
        <v>41990</v>
      </c>
      <c r="F14" s="81">
        <f t="shared" si="9"/>
        <v>41991</v>
      </c>
      <c r="G14" s="81">
        <f t="shared" si="9"/>
        <v>41992</v>
      </c>
      <c r="H14" s="47">
        <f t="shared" si="9"/>
        <v>41993</v>
      </c>
      <c r="I14" s="47">
        <f t="shared" si="9"/>
        <v>41994</v>
      </c>
      <c r="J14" s="81">
        <f t="shared" si="9"/>
        <v>41995</v>
      </c>
      <c r="K14" s="81">
        <f t="shared" si="9"/>
        <v>41996</v>
      </c>
      <c r="L14" s="81">
        <f t="shared" si="9"/>
        <v>41997</v>
      </c>
      <c r="M14" s="81">
        <f t="shared" si="9"/>
        <v>41998</v>
      </c>
      <c r="N14" s="81">
        <f t="shared" si="9"/>
        <v>41999</v>
      </c>
      <c r="O14" s="47">
        <f t="shared" si="9"/>
        <v>42000</v>
      </c>
      <c r="P14" s="81">
        <f t="shared" si="9"/>
        <v>42001</v>
      </c>
      <c r="Q14" s="81">
        <f t="shared" si="9"/>
        <v>42002</v>
      </c>
      <c r="R14" s="81">
        <f t="shared" si="9"/>
        <v>42003</v>
      </c>
      <c r="S14" s="47">
        <f>DATE($B$1,$A13,S$15)</f>
        <v>42004</v>
      </c>
      <c r="AJ14" s="81" t="s">
        <v>832</v>
      </c>
      <c r="AK14" s="81" t="s">
        <v>832</v>
      </c>
      <c r="AL14" s="81" t="s">
        <v>832</v>
      </c>
      <c r="AM14" s="81" t="s">
        <v>832</v>
      </c>
      <c r="AN14" s="47" t="s">
        <v>194</v>
      </c>
      <c r="AO14" s="47" t="s">
        <v>1049</v>
      </c>
      <c r="AP14" s="81" t="s">
        <v>1085</v>
      </c>
      <c r="AQ14" s="81" t="s">
        <v>832</v>
      </c>
      <c r="AR14" s="81" t="s">
        <v>832</v>
      </c>
      <c r="AS14" s="81" t="s">
        <v>832</v>
      </c>
      <c r="AT14" s="81" t="s">
        <v>832</v>
      </c>
      <c r="AU14" s="47" t="s">
        <v>1084</v>
      </c>
      <c r="AV14" s="81" t="s">
        <v>1085</v>
      </c>
      <c r="AW14" s="81" t="s">
        <v>1085</v>
      </c>
      <c r="AX14" s="81" t="s">
        <v>1085</v>
      </c>
      <c r="AY14" s="47" t="s">
        <v>1049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CH14" s="25">
        <f>SUM(CH2:CH13)</f>
        <v>248</v>
      </c>
      <c r="CI14" s="25">
        <f>SUM(CI2:CI13)</f>
        <v>106</v>
      </c>
      <c r="CJ14" s="25">
        <f>SUM(CJ2:CJ13)</f>
        <v>11</v>
      </c>
      <c r="CK14" s="25">
        <f>SUM(CK2:CK13)</f>
        <v>1984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CU230"/>
  <sheetViews>
    <sheetView workbookViewId="0">
      <pane xSplit="2" ySplit="1" topLeftCell="C161" activePane="bottomRight" state="frozen"/>
      <selection activeCell="E28" sqref="E28:F28"/>
      <selection pane="topRight" activeCell="E28" sqref="E28:F28"/>
      <selection pane="bottomLeft" activeCell="E28" sqref="E28:F28"/>
      <selection pane="bottomRight" activeCell="G194" sqref="G194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2013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20</v>
      </c>
      <c r="D2" s="503">
        <f t="shared" ref="D2:S2" si="0">DATE($B$1-1,$A13,D$15)</f>
        <v>41259</v>
      </c>
      <c r="E2" s="504">
        <f t="shared" si="0"/>
        <v>41260</v>
      </c>
      <c r="F2" s="504">
        <f t="shared" si="0"/>
        <v>41261</v>
      </c>
      <c r="G2" s="504">
        <f t="shared" si="0"/>
        <v>41262</v>
      </c>
      <c r="H2" s="504">
        <f t="shared" si="0"/>
        <v>41263</v>
      </c>
      <c r="I2" s="504">
        <f t="shared" si="0"/>
        <v>41264</v>
      </c>
      <c r="J2" s="503">
        <f t="shared" si="0"/>
        <v>41265</v>
      </c>
      <c r="K2" s="503">
        <f t="shared" si="0"/>
        <v>41266</v>
      </c>
      <c r="L2" s="504">
        <f t="shared" si="0"/>
        <v>41267</v>
      </c>
      <c r="M2" s="504">
        <f t="shared" si="0"/>
        <v>41268</v>
      </c>
      <c r="N2" s="504">
        <f t="shared" si="0"/>
        <v>41269</v>
      </c>
      <c r="O2" s="504">
        <f t="shared" si="0"/>
        <v>41270</v>
      </c>
      <c r="P2" s="504">
        <f t="shared" si="0"/>
        <v>41271</v>
      </c>
      <c r="Q2" s="504">
        <f t="shared" si="0"/>
        <v>41272</v>
      </c>
      <c r="R2" s="503">
        <f t="shared" si="0"/>
        <v>41273</v>
      </c>
      <c r="S2" s="503">
        <f t="shared" si="0"/>
        <v>41274</v>
      </c>
      <c r="T2" s="505">
        <f t="shared" ref="T2:AH13" si="1">DATE($B$1,$A2,T$15)</f>
        <v>41275</v>
      </c>
      <c r="U2" s="503">
        <f t="shared" si="1"/>
        <v>41276</v>
      </c>
      <c r="V2" s="503">
        <f t="shared" si="1"/>
        <v>41277</v>
      </c>
      <c r="W2" s="506">
        <f t="shared" si="1"/>
        <v>41278</v>
      </c>
      <c r="X2" s="506">
        <f t="shared" si="1"/>
        <v>41279</v>
      </c>
      <c r="Y2" s="503">
        <f t="shared" si="1"/>
        <v>41280</v>
      </c>
      <c r="Z2" s="506">
        <f t="shared" si="1"/>
        <v>41281</v>
      </c>
      <c r="AA2" s="506">
        <f t="shared" si="1"/>
        <v>41282</v>
      </c>
      <c r="AB2" s="506">
        <f t="shared" si="1"/>
        <v>41283</v>
      </c>
      <c r="AC2" s="506">
        <f t="shared" si="1"/>
        <v>41284</v>
      </c>
      <c r="AD2" s="506">
        <f t="shared" si="1"/>
        <v>41285</v>
      </c>
      <c r="AE2" s="503">
        <f t="shared" si="1"/>
        <v>41286</v>
      </c>
      <c r="AF2" s="503">
        <f t="shared" si="1"/>
        <v>41287</v>
      </c>
      <c r="AG2" s="506">
        <f t="shared" si="1"/>
        <v>41288</v>
      </c>
      <c r="AH2" s="506">
        <f t="shared" si="1"/>
        <v>41289</v>
      </c>
      <c r="AJ2" s="509" t="s">
        <v>1050</v>
      </c>
      <c r="AK2" s="510" t="s">
        <v>832</v>
      </c>
      <c r="AL2" s="510" t="s">
        <v>832</v>
      </c>
      <c r="AM2" s="510" t="s">
        <v>832</v>
      </c>
      <c r="AN2" s="510" t="s">
        <v>832</v>
      </c>
      <c r="AO2" s="510" t="s">
        <v>832</v>
      </c>
      <c r="AP2" s="509" t="s">
        <v>1049</v>
      </c>
      <c r="AQ2" s="509" t="s">
        <v>1049</v>
      </c>
      <c r="AR2" s="510" t="s">
        <v>832</v>
      </c>
      <c r="AS2" s="510" t="s">
        <v>832</v>
      </c>
      <c r="AT2" s="510" t="s">
        <v>832</v>
      </c>
      <c r="AU2" s="510" t="s">
        <v>832</v>
      </c>
      <c r="AV2" s="510" t="s">
        <v>832</v>
      </c>
      <c r="AW2" s="510" t="s">
        <v>232</v>
      </c>
      <c r="AX2" s="509" t="s">
        <v>1049</v>
      </c>
      <c r="AY2" s="509" t="s">
        <v>1049</v>
      </c>
      <c r="AZ2" s="511" t="s">
        <v>193</v>
      </c>
      <c r="BA2" s="509" t="s">
        <v>1049</v>
      </c>
      <c r="BB2" s="509" t="s">
        <v>1049</v>
      </c>
      <c r="BC2" s="506" t="s">
        <v>832</v>
      </c>
      <c r="BD2" s="506" t="s">
        <v>832</v>
      </c>
      <c r="BE2" s="509" t="s">
        <v>1049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9" t="s">
        <v>1049</v>
      </c>
      <c r="BL2" s="509" t="s">
        <v>1049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6" t="s">
        <v>832</v>
      </c>
      <c r="BT2" s="509" t="s">
        <v>1049</v>
      </c>
      <c r="BU2" s="509" t="s">
        <v>1049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9" t="s">
        <v>194</v>
      </c>
      <c r="CB2" s="509" t="s">
        <v>194</v>
      </c>
      <c r="CC2" s="506" t="s">
        <v>832</v>
      </c>
      <c r="CD2" s="506" t="s">
        <v>232</v>
      </c>
      <c r="CE2" s="506" t="s">
        <v>832</v>
      </c>
      <c r="CF2" s="506" t="s">
        <v>832</v>
      </c>
      <c r="CH2" s="25">
        <f t="shared" ref="CH2:CH13" si="2">COUNTIF(AJ2:BN2,CH$1)</f>
        <v>20</v>
      </c>
      <c r="CI2" s="25">
        <f t="shared" ref="CI2:CI13" si="3">COUNTIF(AJ2:BN2,CI$1)</f>
        <v>10</v>
      </c>
      <c r="CJ2" s="25">
        <f t="shared" ref="CJ2:CJ13" si="4">COUNTIF(AJ2:BN2,CJ$1)</f>
        <v>1</v>
      </c>
      <c r="CK2" s="39">
        <f>CH2*8</f>
        <v>160</v>
      </c>
      <c r="CM2" s="25">
        <f t="shared" ref="CM2:CM13" si="5">COUNTIF(AZ2:BN2,CM$1)+COUNTIF(AJ3:AY3,CM$1)</f>
        <v>21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1</v>
      </c>
      <c r="CP2" s="39">
        <f>CM2*8</f>
        <v>168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506">
        <f t="shared" ref="D3:S14" si="9">DATE($B$1,$A2,D$15)</f>
        <v>41290</v>
      </c>
      <c r="E3" s="506">
        <f t="shared" si="9"/>
        <v>41291</v>
      </c>
      <c r="F3" s="506">
        <f t="shared" si="9"/>
        <v>41292</v>
      </c>
      <c r="G3" s="503">
        <f t="shared" si="9"/>
        <v>41293</v>
      </c>
      <c r="H3" s="503">
        <f t="shared" si="9"/>
        <v>41294</v>
      </c>
      <c r="I3" s="506">
        <f t="shared" si="9"/>
        <v>41295</v>
      </c>
      <c r="J3" s="506">
        <f t="shared" si="9"/>
        <v>41296</v>
      </c>
      <c r="K3" s="506">
        <f t="shared" si="9"/>
        <v>41297</v>
      </c>
      <c r="L3" s="506">
        <f t="shared" si="9"/>
        <v>41298</v>
      </c>
      <c r="M3" s="506">
        <f t="shared" si="9"/>
        <v>41299</v>
      </c>
      <c r="N3" s="503">
        <f t="shared" si="9"/>
        <v>41300</v>
      </c>
      <c r="O3" s="503">
        <f t="shared" si="9"/>
        <v>41301</v>
      </c>
      <c r="P3" s="506">
        <f t="shared" si="9"/>
        <v>41302</v>
      </c>
      <c r="Q3" s="506">
        <f t="shared" si="9"/>
        <v>41303</v>
      </c>
      <c r="R3" s="506">
        <f t="shared" si="9"/>
        <v>41304</v>
      </c>
      <c r="S3" s="506">
        <f t="shared" si="9"/>
        <v>41305</v>
      </c>
      <c r="T3" s="506">
        <f t="shared" si="1"/>
        <v>41306</v>
      </c>
      <c r="U3" s="506">
        <f t="shared" si="1"/>
        <v>41307</v>
      </c>
      <c r="V3" s="503">
        <f t="shared" si="1"/>
        <v>41308</v>
      </c>
      <c r="W3" s="506">
        <f t="shared" si="1"/>
        <v>41309</v>
      </c>
      <c r="X3" s="506">
        <f t="shared" si="1"/>
        <v>41310</v>
      </c>
      <c r="Y3" s="506">
        <f t="shared" si="1"/>
        <v>41311</v>
      </c>
      <c r="Z3" s="503">
        <f t="shared" si="1"/>
        <v>41312</v>
      </c>
      <c r="AA3" s="503">
        <f t="shared" si="1"/>
        <v>41313</v>
      </c>
      <c r="AB3" s="505">
        <f t="shared" si="1"/>
        <v>41314</v>
      </c>
      <c r="AC3" s="505">
        <f t="shared" si="1"/>
        <v>41315</v>
      </c>
      <c r="AD3" s="505">
        <f t="shared" si="1"/>
        <v>41316</v>
      </c>
      <c r="AE3" s="503">
        <f t="shared" si="1"/>
        <v>41317</v>
      </c>
      <c r="AF3" s="503">
        <f t="shared" si="1"/>
        <v>41318</v>
      </c>
      <c r="AG3" s="503">
        <f t="shared" si="1"/>
        <v>41319</v>
      </c>
      <c r="AH3" s="506">
        <f t="shared" si="1"/>
        <v>41320</v>
      </c>
      <c r="AJ3" s="506" t="s">
        <v>832</v>
      </c>
      <c r="AK3" s="506" t="s">
        <v>832</v>
      </c>
      <c r="AL3" s="506" t="s">
        <v>832</v>
      </c>
      <c r="AM3" s="509" t="s">
        <v>1049</v>
      </c>
      <c r="AN3" s="509" t="s">
        <v>1049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9" t="s">
        <v>194</v>
      </c>
      <c r="AU3" s="509" t="s">
        <v>194</v>
      </c>
      <c r="AV3" s="506" t="s">
        <v>832</v>
      </c>
      <c r="AW3" s="506" t="s">
        <v>232</v>
      </c>
      <c r="AX3" s="506" t="s">
        <v>832</v>
      </c>
      <c r="AY3" s="506" t="s">
        <v>832</v>
      </c>
      <c r="AZ3" s="506" t="s">
        <v>832</v>
      </c>
      <c r="BA3" s="506" t="s">
        <v>832</v>
      </c>
      <c r="BB3" s="509" t="s">
        <v>1049</v>
      </c>
      <c r="BC3" s="506" t="s">
        <v>832</v>
      </c>
      <c r="BD3" s="506" t="s">
        <v>832</v>
      </c>
      <c r="BE3" s="506" t="s">
        <v>832</v>
      </c>
      <c r="BF3" s="509" t="s">
        <v>1049</v>
      </c>
      <c r="BG3" s="509" t="s">
        <v>1049</v>
      </c>
      <c r="BH3" s="511" t="s">
        <v>1051</v>
      </c>
      <c r="BI3" s="511" t="s">
        <v>1051</v>
      </c>
      <c r="BJ3" s="511" t="s">
        <v>1051</v>
      </c>
      <c r="BK3" s="509" t="s">
        <v>1049</v>
      </c>
      <c r="BL3" s="509" t="s">
        <v>1049</v>
      </c>
      <c r="BM3" s="509" t="s">
        <v>1049</v>
      </c>
      <c r="BN3" s="506" t="s">
        <v>832</v>
      </c>
      <c r="BQ3" s="506" t="s">
        <v>832</v>
      </c>
      <c r="BR3" s="509" t="s">
        <v>1049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6" t="s">
        <v>832</v>
      </c>
      <c r="BX3" s="506" t="s">
        <v>832</v>
      </c>
      <c r="BY3" s="509" t="s">
        <v>1049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12"/>
      <c r="CE3" s="512"/>
      <c r="CF3" s="512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17</v>
      </c>
      <c r="CN3" s="25">
        <f t="shared" si="6"/>
        <v>8</v>
      </c>
      <c r="CO3" s="25">
        <f t="shared" si="7"/>
        <v>3</v>
      </c>
      <c r="CP3" s="39">
        <f t="shared" ref="CP3:CP13" si="11">CM3*8</f>
        <v>136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22</v>
      </c>
      <c r="D4" s="506">
        <f t="shared" si="9"/>
        <v>41321</v>
      </c>
      <c r="E4" s="503">
        <f t="shared" si="9"/>
        <v>41322</v>
      </c>
      <c r="F4" s="506">
        <f t="shared" si="9"/>
        <v>41323</v>
      </c>
      <c r="G4" s="506">
        <f t="shared" si="9"/>
        <v>41324</v>
      </c>
      <c r="H4" s="506">
        <f t="shared" si="9"/>
        <v>41325</v>
      </c>
      <c r="I4" s="506">
        <f t="shared" si="9"/>
        <v>41326</v>
      </c>
      <c r="J4" s="506">
        <f t="shared" si="9"/>
        <v>41327</v>
      </c>
      <c r="K4" s="506">
        <f t="shared" si="9"/>
        <v>41328</v>
      </c>
      <c r="L4" s="503">
        <f t="shared" si="9"/>
        <v>41329</v>
      </c>
      <c r="M4" s="506">
        <f t="shared" si="9"/>
        <v>41330</v>
      </c>
      <c r="N4" s="506">
        <f t="shared" si="9"/>
        <v>41331</v>
      </c>
      <c r="O4" s="506">
        <f t="shared" si="9"/>
        <v>41332</v>
      </c>
      <c r="P4" s="506">
        <f t="shared" si="9"/>
        <v>41333</v>
      </c>
      <c r="Q4" s="507" t="str">
        <f>IF(DAY(DATE($B$1,$A3,Q$15))=1,"",DATE($B$1,$A3,Q$15))</f>
        <v/>
      </c>
      <c r="R4" s="507"/>
      <c r="S4" s="507"/>
      <c r="T4" s="506">
        <f t="shared" si="1"/>
        <v>41334</v>
      </c>
      <c r="U4" s="503">
        <f t="shared" si="1"/>
        <v>41335</v>
      </c>
      <c r="V4" s="503">
        <f t="shared" si="1"/>
        <v>41336</v>
      </c>
      <c r="W4" s="506">
        <f t="shared" si="1"/>
        <v>41337</v>
      </c>
      <c r="X4" s="506">
        <f t="shared" si="1"/>
        <v>41338</v>
      </c>
      <c r="Y4" s="506">
        <f t="shared" si="1"/>
        <v>41339</v>
      </c>
      <c r="Z4" s="506">
        <f t="shared" si="1"/>
        <v>41340</v>
      </c>
      <c r="AA4" s="506">
        <f t="shared" si="1"/>
        <v>41341</v>
      </c>
      <c r="AB4" s="503">
        <f t="shared" si="1"/>
        <v>41342</v>
      </c>
      <c r="AC4" s="503">
        <f t="shared" si="1"/>
        <v>41343</v>
      </c>
      <c r="AD4" s="506">
        <f t="shared" si="1"/>
        <v>41344</v>
      </c>
      <c r="AE4" s="506">
        <f t="shared" si="1"/>
        <v>41345</v>
      </c>
      <c r="AF4" s="506">
        <f t="shared" si="1"/>
        <v>41346</v>
      </c>
      <c r="AG4" s="506">
        <f t="shared" si="1"/>
        <v>41347</v>
      </c>
      <c r="AH4" s="506">
        <f t="shared" si="1"/>
        <v>41348</v>
      </c>
      <c r="AJ4" s="506" t="s">
        <v>832</v>
      </c>
      <c r="AK4" s="509" t="s">
        <v>1049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6" t="s">
        <v>832</v>
      </c>
      <c r="AQ4" s="506" t="s">
        <v>832</v>
      </c>
      <c r="AR4" s="509" t="s">
        <v>1049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12"/>
      <c r="AX4" s="512"/>
      <c r="AY4" s="512"/>
      <c r="AZ4" s="506" t="s">
        <v>832</v>
      </c>
      <c r="BA4" s="509" t="s">
        <v>1049</v>
      </c>
      <c r="BB4" s="509" t="s">
        <v>1049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6" t="s">
        <v>832</v>
      </c>
      <c r="BH4" s="509" t="s">
        <v>1049</v>
      </c>
      <c r="BI4" s="509" t="s">
        <v>1049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6" t="s">
        <v>832</v>
      </c>
      <c r="BQ4" s="509" t="s">
        <v>1049</v>
      </c>
      <c r="BR4" s="509" t="s">
        <v>1049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6" t="s">
        <v>832</v>
      </c>
      <c r="BX4" s="509" t="s">
        <v>1049</v>
      </c>
      <c r="BY4" s="509" t="s">
        <v>1049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6" t="s">
        <v>832</v>
      </c>
      <c r="CE4" s="509" t="s">
        <v>1049</v>
      </c>
      <c r="CF4" s="509" t="s">
        <v>1049</v>
      </c>
      <c r="CH4" s="25">
        <f t="shared" si="2"/>
        <v>22</v>
      </c>
      <c r="CI4" s="25">
        <f t="shared" si="3"/>
        <v>6</v>
      </c>
      <c r="CJ4" s="25">
        <f t="shared" si="4"/>
        <v>0</v>
      </c>
      <c r="CK4" s="39">
        <f t="shared" si="10"/>
        <v>176</v>
      </c>
      <c r="CM4" s="25">
        <f t="shared" si="5"/>
        <v>21</v>
      </c>
      <c r="CN4" s="25">
        <f t="shared" si="6"/>
        <v>10</v>
      </c>
      <c r="CO4" s="25">
        <f t="shared" si="7"/>
        <v>0</v>
      </c>
      <c r="CP4" s="39">
        <f t="shared" si="11"/>
        <v>168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20</v>
      </c>
      <c r="D5" s="503">
        <f t="shared" si="9"/>
        <v>41349</v>
      </c>
      <c r="E5" s="503">
        <f t="shared" si="9"/>
        <v>41350</v>
      </c>
      <c r="F5" s="506">
        <f t="shared" si="9"/>
        <v>41351</v>
      </c>
      <c r="G5" s="506">
        <f t="shared" si="9"/>
        <v>41352</v>
      </c>
      <c r="H5" s="506">
        <f t="shared" si="9"/>
        <v>41353</v>
      </c>
      <c r="I5" s="506">
        <f t="shared" si="9"/>
        <v>41354</v>
      </c>
      <c r="J5" s="506">
        <f t="shared" si="9"/>
        <v>41355</v>
      </c>
      <c r="K5" s="503">
        <f t="shared" si="9"/>
        <v>41356</v>
      </c>
      <c r="L5" s="503">
        <f t="shared" si="9"/>
        <v>41357</v>
      </c>
      <c r="M5" s="506">
        <f t="shared" si="9"/>
        <v>41358</v>
      </c>
      <c r="N5" s="506">
        <f t="shared" si="9"/>
        <v>41359</v>
      </c>
      <c r="O5" s="506">
        <f t="shared" si="9"/>
        <v>41360</v>
      </c>
      <c r="P5" s="506">
        <f t="shared" si="9"/>
        <v>41361</v>
      </c>
      <c r="Q5" s="506">
        <f>DATE($B$1,$A4,Q$15)</f>
        <v>41362</v>
      </c>
      <c r="R5" s="503">
        <f>DATE($B$1,$A4,R$15)</f>
        <v>41363</v>
      </c>
      <c r="S5" s="503">
        <f>DATE($B$1,$A4,S$15)</f>
        <v>41364</v>
      </c>
      <c r="T5" s="506">
        <f t="shared" si="1"/>
        <v>41365</v>
      </c>
      <c r="U5" s="506">
        <f t="shared" si="1"/>
        <v>41366</v>
      </c>
      <c r="V5" s="503">
        <f t="shared" si="1"/>
        <v>41367</v>
      </c>
      <c r="W5" s="505">
        <f t="shared" si="1"/>
        <v>41368</v>
      </c>
      <c r="X5" s="508">
        <f t="shared" si="1"/>
        <v>41369</v>
      </c>
      <c r="Y5" s="506">
        <f t="shared" si="1"/>
        <v>41370</v>
      </c>
      <c r="Z5" s="503">
        <f t="shared" si="1"/>
        <v>41371</v>
      </c>
      <c r="AA5" s="506">
        <f t="shared" si="1"/>
        <v>41372</v>
      </c>
      <c r="AB5" s="506">
        <f t="shared" si="1"/>
        <v>41373</v>
      </c>
      <c r="AC5" s="506">
        <f t="shared" si="1"/>
        <v>41374</v>
      </c>
      <c r="AD5" s="506">
        <f t="shared" si="1"/>
        <v>41375</v>
      </c>
      <c r="AE5" s="506">
        <f t="shared" si="1"/>
        <v>41376</v>
      </c>
      <c r="AF5" s="503">
        <f t="shared" si="1"/>
        <v>41377</v>
      </c>
      <c r="AG5" s="503">
        <f t="shared" si="1"/>
        <v>41378</v>
      </c>
      <c r="AH5" s="506">
        <f t="shared" si="1"/>
        <v>41379</v>
      </c>
      <c r="AJ5" s="509" t="s">
        <v>1049</v>
      </c>
      <c r="AK5" s="509" t="s">
        <v>1049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6" t="s">
        <v>832</v>
      </c>
      <c r="AQ5" s="509" t="s">
        <v>1049</v>
      </c>
      <c r="AR5" s="509" t="s">
        <v>1049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6" t="s">
        <v>832</v>
      </c>
      <c r="AX5" s="509" t="s">
        <v>1049</v>
      </c>
      <c r="AY5" s="509" t="s">
        <v>1049</v>
      </c>
      <c r="AZ5" s="506" t="s">
        <v>832</v>
      </c>
      <c r="BA5" s="506" t="s">
        <v>832</v>
      </c>
      <c r="BB5" s="509" t="s">
        <v>1049</v>
      </c>
      <c r="BC5" s="511" t="s">
        <v>1051</v>
      </c>
      <c r="BD5" s="508" t="s">
        <v>832</v>
      </c>
      <c r="BE5" s="506" t="s">
        <v>832</v>
      </c>
      <c r="BF5" s="509" t="s">
        <v>1049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6" t="s">
        <v>832</v>
      </c>
      <c r="BL5" s="509" t="s">
        <v>1049</v>
      </c>
      <c r="BM5" s="509" t="s">
        <v>1049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6" t="s">
        <v>832</v>
      </c>
      <c r="BU5" s="509" t="s">
        <v>1049</v>
      </c>
      <c r="BV5" s="509" t="s">
        <v>1049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6" t="s">
        <v>832</v>
      </c>
      <c r="CC5" s="509" t="s">
        <v>1049</v>
      </c>
      <c r="CD5" s="509" t="s">
        <v>1049</v>
      </c>
      <c r="CE5" s="509" t="s">
        <v>1049</v>
      </c>
      <c r="CF5" s="512"/>
      <c r="CH5" s="25">
        <f t="shared" si="2"/>
        <v>20</v>
      </c>
      <c r="CI5" s="25">
        <f t="shared" si="3"/>
        <v>10</v>
      </c>
      <c r="CJ5" s="25">
        <f t="shared" si="4"/>
        <v>1</v>
      </c>
      <c r="CK5" s="39">
        <f t="shared" si="10"/>
        <v>160</v>
      </c>
      <c r="CM5" s="25">
        <f t="shared" si="5"/>
        <v>20</v>
      </c>
      <c r="CN5" s="25">
        <f t="shared" si="6"/>
        <v>9</v>
      </c>
      <c r="CO5" s="25">
        <f t="shared" si="7"/>
        <v>1</v>
      </c>
      <c r="CP5" s="39">
        <f t="shared" si="11"/>
        <v>160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506">
        <f t="shared" si="9"/>
        <v>41380</v>
      </c>
      <c r="E6" s="506">
        <f t="shared" si="9"/>
        <v>41381</v>
      </c>
      <c r="F6" s="506">
        <f t="shared" si="9"/>
        <v>41382</v>
      </c>
      <c r="G6" s="506">
        <f t="shared" si="9"/>
        <v>41383</v>
      </c>
      <c r="H6" s="503">
        <f t="shared" si="9"/>
        <v>41384</v>
      </c>
      <c r="I6" s="503">
        <f t="shared" si="9"/>
        <v>41385</v>
      </c>
      <c r="J6" s="506">
        <f t="shared" si="9"/>
        <v>41386</v>
      </c>
      <c r="K6" s="506">
        <f t="shared" si="9"/>
        <v>41387</v>
      </c>
      <c r="L6" s="506">
        <f t="shared" si="9"/>
        <v>41388</v>
      </c>
      <c r="M6" s="506">
        <f t="shared" si="9"/>
        <v>41389</v>
      </c>
      <c r="N6" s="506">
        <f t="shared" si="9"/>
        <v>41390</v>
      </c>
      <c r="O6" s="506">
        <f t="shared" si="9"/>
        <v>41391</v>
      </c>
      <c r="P6" s="503">
        <f t="shared" si="9"/>
        <v>41392</v>
      </c>
      <c r="Q6" s="503">
        <f t="shared" si="9"/>
        <v>41393</v>
      </c>
      <c r="R6" s="503">
        <f t="shared" si="9"/>
        <v>41394</v>
      </c>
      <c r="S6" s="507"/>
      <c r="T6" s="505">
        <f t="shared" si="1"/>
        <v>41395</v>
      </c>
      <c r="U6" s="503">
        <f t="shared" si="1"/>
        <v>41396</v>
      </c>
      <c r="V6" s="506">
        <f t="shared" si="1"/>
        <v>41397</v>
      </c>
      <c r="W6" s="506">
        <f t="shared" si="1"/>
        <v>41398</v>
      </c>
      <c r="X6" s="503">
        <f t="shared" si="1"/>
        <v>41399</v>
      </c>
      <c r="Y6" s="506">
        <f t="shared" si="1"/>
        <v>41400</v>
      </c>
      <c r="Z6" s="506">
        <f t="shared" si="1"/>
        <v>41401</v>
      </c>
      <c r="AA6" s="506">
        <f t="shared" si="1"/>
        <v>41402</v>
      </c>
      <c r="AB6" s="506">
        <f t="shared" si="1"/>
        <v>41403</v>
      </c>
      <c r="AC6" s="506">
        <f t="shared" si="1"/>
        <v>41404</v>
      </c>
      <c r="AD6" s="503">
        <f t="shared" si="1"/>
        <v>41405</v>
      </c>
      <c r="AE6" s="503">
        <f t="shared" si="1"/>
        <v>41406</v>
      </c>
      <c r="AF6" s="506">
        <f t="shared" si="1"/>
        <v>41407</v>
      </c>
      <c r="AG6" s="506">
        <f t="shared" si="1"/>
        <v>41408</v>
      </c>
      <c r="AH6" s="506">
        <f t="shared" si="1"/>
        <v>41409</v>
      </c>
      <c r="AJ6" s="506" t="s">
        <v>832</v>
      </c>
      <c r="AK6" s="506" t="s">
        <v>832</v>
      </c>
      <c r="AL6" s="506" t="s">
        <v>832</v>
      </c>
      <c r="AM6" s="506" t="s">
        <v>832</v>
      </c>
      <c r="AN6" s="509" t="s">
        <v>1049</v>
      </c>
      <c r="AO6" s="509" t="s">
        <v>1049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6" t="s">
        <v>832</v>
      </c>
      <c r="AV6" s="509" t="s">
        <v>1049</v>
      </c>
      <c r="AW6" s="509" t="s">
        <v>1049</v>
      </c>
      <c r="AX6" s="509" t="s">
        <v>1049</v>
      </c>
      <c r="AY6" s="512"/>
      <c r="AZ6" s="511" t="s">
        <v>1051</v>
      </c>
      <c r="BA6" s="509" t="s">
        <v>1049</v>
      </c>
      <c r="BB6" s="506" t="s">
        <v>832</v>
      </c>
      <c r="BC6" s="506" t="s">
        <v>832</v>
      </c>
      <c r="BD6" s="509" t="s">
        <v>1049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9" t="s">
        <v>1049</v>
      </c>
      <c r="BK6" s="509" t="s">
        <v>1049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6" t="s">
        <v>832</v>
      </c>
      <c r="BS6" s="509" t="s">
        <v>1049</v>
      </c>
      <c r="BT6" s="509" t="s">
        <v>1049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6" t="s">
        <v>832</v>
      </c>
      <c r="BZ6" s="509" t="s">
        <v>1049</v>
      </c>
      <c r="CA6" s="509" t="s">
        <v>1049</v>
      </c>
      <c r="CB6" s="506" t="s">
        <v>832</v>
      </c>
      <c r="CC6" s="506" t="s">
        <v>832</v>
      </c>
      <c r="CD6" s="508" t="s">
        <v>832</v>
      </c>
      <c r="CE6" s="508" t="s">
        <v>832</v>
      </c>
      <c r="CF6" s="506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22</v>
      </c>
      <c r="CN6" s="25">
        <f t="shared" si="6"/>
        <v>8</v>
      </c>
      <c r="CO6" s="25">
        <f t="shared" si="7"/>
        <v>1</v>
      </c>
      <c r="CP6" s="39">
        <f t="shared" si="11"/>
        <v>176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21</v>
      </c>
      <c r="D7" s="506">
        <f t="shared" si="9"/>
        <v>41410</v>
      </c>
      <c r="E7" s="506">
        <f t="shared" si="9"/>
        <v>41411</v>
      </c>
      <c r="F7" s="503">
        <f t="shared" si="9"/>
        <v>41412</v>
      </c>
      <c r="G7" s="503">
        <f t="shared" si="9"/>
        <v>41413</v>
      </c>
      <c r="H7" s="506">
        <f t="shared" si="9"/>
        <v>41414</v>
      </c>
      <c r="I7" s="506">
        <f t="shared" si="9"/>
        <v>41415</v>
      </c>
      <c r="J7" s="506">
        <f t="shared" si="9"/>
        <v>41416</v>
      </c>
      <c r="K7" s="506">
        <f t="shared" si="9"/>
        <v>41417</v>
      </c>
      <c r="L7" s="506">
        <f t="shared" si="9"/>
        <v>41418</v>
      </c>
      <c r="M7" s="503">
        <f t="shared" si="9"/>
        <v>41419</v>
      </c>
      <c r="N7" s="503">
        <f t="shared" si="9"/>
        <v>41420</v>
      </c>
      <c r="O7" s="506">
        <f t="shared" si="9"/>
        <v>41421</v>
      </c>
      <c r="P7" s="506">
        <f t="shared" si="9"/>
        <v>41422</v>
      </c>
      <c r="Q7" s="508">
        <f t="shared" si="9"/>
        <v>41423</v>
      </c>
      <c r="R7" s="508">
        <f t="shared" si="9"/>
        <v>41424</v>
      </c>
      <c r="S7" s="506">
        <f>DATE($B$1,$A6,S$15)</f>
        <v>41425</v>
      </c>
      <c r="T7" s="503">
        <f t="shared" si="1"/>
        <v>41426</v>
      </c>
      <c r="U7" s="503">
        <f t="shared" si="1"/>
        <v>41427</v>
      </c>
      <c r="V7" s="506">
        <f t="shared" si="1"/>
        <v>41428</v>
      </c>
      <c r="W7" s="506">
        <f t="shared" si="1"/>
        <v>41429</v>
      </c>
      <c r="X7" s="506">
        <f t="shared" si="1"/>
        <v>41430</v>
      </c>
      <c r="Y7" s="506">
        <f t="shared" si="1"/>
        <v>41431</v>
      </c>
      <c r="Z7" s="506">
        <f t="shared" si="1"/>
        <v>41432</v>
      </c>
      <c r="AA7" s="506">
        <f t="shared" si="1"/>
        <v>41433</v>
      </c>
      <c r="AB7" s="503">
        <f t="shared" si="1"/>
        <v>41434</v>
      </c>
      <c r="AC7" s="503">
        <f t="shared" si="1"/>
        <v>41435</v>
      </c>
      <c r="AD7" s="503">
        <f t="shared" si="1"/>
        <v>41436</v>
      </c>
      <c r="AE7" s="505">
        <f t="shared" si="1"/>
        <v>41437</v>
      </c>
      <c r="AF7" s="506">
        <f t="shared" si="1"/>
        <v>41438</v>
      </c>
      <c r="AG7" s="506">
        <f t="shared" si="1"/>
        <v>41439</v>
      </c>
      <c r="AH7" s="506">
        <f t="shared" si="1"/>
        <v>41440</v>
      </c>
      <c r="AJ7" s="506" t="s">
        <v>832</v>
      </c>
      <c r="AK7" s="506" t="s">
        <v>832</v>
      </c>
      <c r="AL7" s="509" t="s">
        <v>1049</v>
      </c>
      <c r="AM7" s="509" t="s">
        <v>1049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6" t="s">
        <v>832</v>
      </c>
      <c r="AS7" s="509" t="s">
        <v>1049</v>
      </c>
      <c r="AT7" s="509" t="s">
        <v>1049</v>
      </c>
      <c r="AU7" s="506" t="s">
        <v>832</v>
      </c>
      <c r="AV7" s="506" t="s">
        <v>832</v>
      </c>
      <c r="AW7" s="508" t="s">
        <v>832</v>
      </c>
      <c r="AX7" s="508" t="s">
        <v>832</v>
      </c>
      <c r="AY7" s="506" t="s">
        <v>832</v>
      </c>
      <c r="AZ7" s="509" t="s">
        <v>1049</v>
      </c>
      <c r="BA7" s="509" t="s">
        <v>1049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6" t="s">
        <v>832</v>
      </c>
      <c r="BG7" s="506" t="s">
        <v>832</v>
      </c>
      <c r="BH7" s="509" t="s">
        <v>1049</v>
      </c>
      <c r="BI7" s="509" t="s">
        <v>1049</v>
      </c>
      <c r="BJ7" s="509" t="s">
        <v>1049</v>
      </c>
      <c r="BK7" s="511" t="s">
        <v>1051</v>
      </c>
      <c r="BL7" s="506" t="s">
        <v>832</v>
      </c>
      <c r="BM7" s="506" t="s">
        <v>832</v>
      </c>
      <c r="BN7" s="506" t="s">
        <v>832</v>
      </c>
      <c r="BQ7" s="509" t="s">
        <v>1049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6" t="s">
        <v>832</v>
      </c>
      <c r="BW7" s="506" t="s">
        <v>832</v>
      </c>
      <c r="BX7" s="509" t="s">
        <v>1049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6" t="s">
        <v>832</v>
      </c>
      <c r="CD7" s="509" t="s">
        <v>1049</v>
      </c>
      <c r="CE7" s="509" t="s">
        <v>1049</v>
      </c>
      <c r="CF7" s="512"/>
      <c r="CH7" s="25">
        <f t="shared" si="2"/>
        <v>21</v>
      </c>
      <c r="CI7" s="25">
        <f t="shared" si="3"/>
        <v>9</v>
      </c>
      <c r="CJ7" s="25">
        <f t="shared" si="4"/>
        <v>1</v>
      </c>
      <c r="CK7" s="39">
        <f t="shared" si="10"/>
        <v>168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22</v>
      </c>
      <c r="D8" s="503">
        <f t="shared" si="9"/>
        <v>41441</v>
      </c>
      <c r="E8" s="506">
        <f t="shared" si="9"/>
        <v>41442</v>
      </c>
      <c r="F8" s="506">
        <f t="shared" si="9"/>
        <v>41443</v>
      </c>
      <c r="G8" s="506">
        <f t="shared" si="9"/>
        <v>41444</v>
      </c>
      <c r="H8" s="506">
        <f t="shared" si="9"/>
        <v>41445</v>
      </c>
      <c r="I8" s="506">
        <f t="shared" si="9"/>
        <v>41446</v>
      </c>
      <c r="J8" s="506">
        <f t="shared" si="9"/>
        <v>41447</v>
      </c>
      <c r="K8" s="503">
        <f t="shared" si="9"/>
        <v>41448</v>
      </c>
      <c r="L8" s="506">
        <f t="shared" si="9"/>
        <v>41449</v>
      </c>
      <c r="M8" s="506">
        <f t="shared" si="9"/>
        <v>41450</v>
      </c>
      <c r="N8" s="506">
        <f t="shared" si="9"/>
        <v>41451</v>
      </c>
      <c r="O8" s="506">
        <f t="shared" si="9"/>
        <v>41452</v>
      </c>
      <c r="P8" s="506">
        <f t="shared" si="9"/>
        <v>41453</v>
      </c>
      <c r="Q8" s="503">
        <f t="shared" si="9"/>
        <v>41454</v>
      </c>
      <c r="R8" s="503">
        <f t="shared" si="9"/>
        <v>41455</v>
      </c>
      <c r="S8" s="507"/>
      <c r="T8" s="506">
        <f t="shared" si="1"/>
        <v>41456</v>
      </c>
      <c r="U8" s="506">
        <f t="shared" si="1"/>
        <v>41457</v>
      </c>
      <c r="V8" s="506">
        <f t="shared" si="1"/>
        <v>41458</v>
      </c>
      <c r="W8" s="508">
        <f t="shared" si="1"/>
        <v>41459</v>
      </c>
      <c r="X8" s="508">
        <f t="shared" si="1"/>
        <v>41460</v>
      </c>
      <c r="Y8" s="503">
        <f t="shared" si="1"/>
        <v>41461</v>
      </c>
      <c r="Z8" s="503">
        <f t="shared" si="1"/>
        <v>41462</v>
      </c>
      <c r="AA8" s="506">
        <f t="shared" si="1"/>
        <v>41463</v>
      </c>
      <c r="AB8" s="506">
        <f t="shared" si="1"/>
        <v>41464</v>
      </c>
      <c r="AC8" s="506">
        <f t="shared" si="1"/>
        <v>41465</v>
      </c>
      <c r="AD8" s="506">
        <f t="shared" si="1"/>
        <v>41466</v>
      </c>
      <c r="AE8" s="506">
        <f t="shared" si="1"/>
        <v>41467</v>
      </c>
      <c r="AF8" s="503">
        <f t="shared" si="1"/>
        <v>41468</v>
      </c>
      <c r="AG8" s="503">
        <f t="shared" si="1"/>
        <v>41469</v>
      </c>
      <c r="AH8" s="506">
        <f t="shared" si="1"/>
        <v>41470</v>
      </c>
      <c r="AJ8" s="509" t="s">
        <v>1049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6" t="s">
        <v>832</v>
      </c>
      <c r="AP8" s="506" t="s">
        <v>832</v>
      </c>
      <c r="AQ8" s="509" t="s">
        <v>1049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6" t="s">
        <v>832</v>
      </c>
      <c r="AW8" s="509" t="s">
        <v>1049</v>
      </c>
      <c r="AX8" s="509" t="s">
        <v>1049</v>
      </c>
      <c r="AY8" s="512"/>
      <c r="AZ8" s="506" t="s">
        <v>832</v>
      </c>
      <c r="BA8" s="506" t="s">
        <v>832</v>
      </c>
      <c r="BB8" s="506" t="s">
        <v>832</v>
      </c>
      <c r="BC8" s="508" t="s">
        <v>832</v>
      </c>
      <c r="BD8" s="508" t="s">
        <v>832</v>
      </c>
      <c r="BE8" s="509" t="s">
        <v>1049</v>
      </c>
      <c r="BF8" s="509" t="s">
        <v>1049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6" t="s">
        <v>832</v>
      </c>
      <c r="BL8" s="509" t="s">
        <v>1049</v>
      </c>
      <c r="BM8" s="509" t="s">
        <v>1049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6" t="s">
        <v>832</v>
      </c>
      <c r="BU8" s="509" t="s">
        <v>1049</v>
      </c>
      <c r="BV8" s="509" t="s">
        <v>1049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6" t="s">
        <v>832</v>
      </c>
      <c r="CB8" s="509" t="s">
        <v>1049</v>
      </c>
      <c r="CC8" s="509" t="s">
        <v>1049</v>
      </c>
      <c r="CD8" s="506" t="s">
        <v>832</v>
      </c>
      <c r="CE8" s="506" t="s">
        <v>832</v>
      </c>
      <c r="CF8" s="506" t="s">
        <v>832</v>
      </c>
      <c r="CH8" s="25">
        <f t="shared" si="2"/>
        <v>22</v>
      </c>
      <c r="CI8" s="25">
        <f t="shared" si="3"/>
        <v>8</v>
      </c>
      <c r="CJ8" s="25">
        <f t="shared" si="4"/>
        <v>0</v>
      </c>
      <c r="CK8" s="39">
        <f t="shared" si="10"/>
        <v>176</v>
      </c>
      <c r="CM8" s="25">
        <f t="shared" si="5"/>
        <v>23</v>
      </c>
      <c r="CN8" s="25">
        <f t="shared" si="6"/>
        <v>8</v>
      </c>
      <c r="CO8" s="25">
        <f t="shared" si="7"/>
        <v>0</v>
      </c>
      <c r="CP8" s="39">
        <f t="shared" si="11"/>
        <v>184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23</v>
      </c>
      <c r="D9" s="506">
        <f t="shared" si="9"/>
        <v>41471</v>
      </c>
      <c r="E9" s="506">
        <f t="shared" si="9"/>
        <v>41472</v>
      </c>
      <c r="F9" s="506">
        <f t="shared" si="9"/>
        <v>41473</v>
      </c>
      <c r="G9" s="506">
        <f t="shared" si="9"/>
        <v>41474</v>
      </c>
      <c r="H9" s="503">
        <f t="shared" si="9"/>
        <v>41475</v>
      </c>
      <c r="I9" s="503">
        <f t="shared" si="9"/>
        <v>41476</v>
      </c>
      <c r="J9" s="506">
        <f t="shared" si="9"/>
        <v>41477</v>
      </c>
      <c r="K9" s="506">
        <f t="shared" si="9"/>
        <v>41478</v>
      </c>
      <c r="L9" s="506">
        <f t="shared" si="9"/>
        <v>41479</v>
      </c>
      <c r="M9" s="506">
        <f t="shared" si="9"/>
        <v>41480</v>
      </c>
      <c r="N9" s="506">
        <f t="shared" si="9"/>
        <v>41481</v>
      </c>
      <c r="O9" s="503">
        <f t="shared" si="9"/>
        <v>41482</v>
      </c>
      <c r="P9" s="503">
        <f t="shared" si="9"/>
        <v>41483</v>
      </c>
      <c r="Q9" s="506">
        <f t="shared" si="9"/>
        <v>41484</v>
      </c>
      <c r="R9" s="506">
        <f t="shared" si="9"/>
        <v>41485</v>
      </c>
      <c r="S9" s="506">
        <f>DATE($B$1,$A8,S$15)</f>
        <v>41486</v>
      </c>
      <c r="T9" s="506">
        <f t="shared" si="1"/>
        <v>41487</v>
      </c>
      <c r="U9" s="506">
        <f t="shared" si="1"/>
        <v>41488</v>
      </c>
      <c r="V9" s="503">
        <f t="shared" si="1"/>
        <v>41489</v>
      </c>
      <c r="W9" s="503">
        <f t="shared" si="1"/>
        <v>41490</v>
      </c>
      <c r="X9" s="506">
        <f t="shared" si="1"/>
        <v>41491</v>
      </c>
      <c r="Y9" s="506">
        <f t="shared" si="1"/>
        <v>41492</v>
      </c>
      <c r="Z9" s="506">
        <f t="shared" si="1"/>
        <v>41493</v>
      </c>
      <c r="AA9" s="506">
        <f t="shared" si="1"/>
        <v>41494</v>
      </c>
      <c r="AB9" s="506">
        <f t="shared" si="1"/>
        <v>41495</v>
      </c>
      <c r="AC9" s="503">
        <f t="shared" si="1"/>
        <v>41496</v>
      </c>
      <c r="AD9" s="503">
        <f t="shared" si="1"/>
        <v>41497</v>
      </c>
      <c r="AE9" s="506">
        <f t="shared" si="1"/>
        <v>41498</v>
      </c>
      <c r="AF9" s="506">
        <f t="shared" si="1"/>
        <v>41499</v>
      </c>
      <c r="AG9" s="506">
        <f t="shared" si="1"/>
        <v>41500</v>
      </c>
      <c r="AH9" s="506">
        <f t="shared" si="1"/>
        <v>41501</v>
      </c>
      <c r="AJ9" s="506" t="s">
        <v>832</v>
      </c>
      <c r="AK9" s="506" t="s">
        <v>832</v>
      </c>
      <c r="AL9" s="506" t="s">
        <v>832</v>
      </c>
      <c r="AM9" s="506" t="s">
        <v>832</v>
      </c>
      <c r="AN9" s="509" t="s">
        <v>1049</v>
      </c>
      <c r="AO9" s="509" t="s">
        <v>1049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6" t="s">
        <v>832</v>
      </c>
      <c r="AU9" s="509" t="s">
        <v>1049</v>
      </c>
      <c r="AV9" s="509" t="s">
        <v>1049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6" t="s">
        <v>832</v>
      </c>
      <c r="BB9" s="509" t="s">
        <v>1049</v>
      </c>
      <c r="BC9" s="509" t="s">
        <v>1049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6" t="s">
        <v>832</v>
      </c>
      <c r="BI9" s="509" t="s">
        <v>1049</v>
      </c>
      <c r="BJ9" s="509" t="s">
        <v>1049</v>
      </c>
      <c r="BK9" s="506" t="s">
        <v>832</v>
      </c>
      <c r="BL9" s="506" t="s">
        <v>832</v>
      </c>
      <c r="BM9" s="506" t="s">
        <v>832</v>
      </c>
      <c r="BN9" s="506" t="s">
        <v>832</v>
      </c>
      <c r="BQ9" s="506" t="s">
        <v>832</v>
      </c>
      <c r="BR9" s="509" t="s">
        <v>1049</v>
      </c>
      <c r="BS9" s="509" t="s">
        <v>1049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6" t="s">
        <v>832</v>
      </c>
      <c r="BY9" s="509" t="s">
        <v>1049</v>
      </c>
      <c r="BZ9" s="509" t="s">
        <v>1049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6" t="s">
        <v>832</v>
      </c>
      <c r="CF9" s="509" t="s">
        <v>1049</v>
      </c>
      <c r="CH9" s="25">
        <f t="shared" si="2"/>
        <v>23</v>
      </c>
      <c r="CI9" s="25">
        <f t="shared" si="3"/>
        <v>8</v>
      </c>
      <c r="CJ9" s="25">
        <f t="shared" si="4"/>
        <v>0</v>
      </c>
      <c r="CK9" s="39">
        <f t="shared" si="10"/>
        <v>184</v>
      </c>
      <c r="CM9" s="25">
        <f t="shared" si="5"/>
        <v>22</v>
      </c>
      <c r="CN9" s="25">
        <f t="shared" si="6"/>
        <v>9</v>
      </c>
      <c r="CO9" s="25">
        <f t="shared" si="7"/>
        <v>0</v>
      </c>
      <c r="CP9" s="39">
        <f t="shared" si="11"/>
        <v>176</v>
      </c>
    </row>
    <row r="10" spans="1:99">
      <c r="A10" s="39">
        <v>9</v>
      </c>
      <c r="B10" s="25" t="s">
        <v>204</v>
      </c>
      <c r="C10" s="25">
        <f t="shared" si="8"/>
        <v>22</v>
      </c>
      <c r="D10" s="506">
        <f t="shared" si="9"/>
        <v>41502</v>
      </c>
      <c r="E10" s="503">
        <f t="shared" si="9"/>
        <v>41503</v>
      </c>
      <c r="F10" s="503">
        <f t="shared" si="9"/>
        <v>41504</v>
      </c>
      <c r="G10" s="506">
        <f t="shared" si="9"/>
        <v>41505</v>
      </c>
      <c r="H10" s="506">
        <f t="shared" si="9"/>
        <v>41506</v>
      </c>
      <c r="I10" s="506">
        <f t="shared" si="9"/>
        <v>41507</v>
      </c>
      <c r="J10" s="506">
        <f t="shared" si="9"/>
        <v>41508</v>
      </c>
      <c r="K10" s="506">
        <f t="shared" si="9"/>
        <v>41509</v>
      </c>
      <c r="L10" s="503">
        <f t="shared" si="9"/>
        <v>41510</v>
      </c>
      <c r="M10" s="503">
        <f t="shared" si="9"/>
        <v>41511</v>
      </c>
      <c r="N10" s="506">
        <f t="shared" si="9"/>
        <v>41512</v>
      </c>
      <c r="O10" s="506">
        <f t="shared" si="9"/>
        <v>41513</v>
      </c>
      <c r="P10" s="506">
        <f t="shared" si="9"/>
        <v>41514</v>
      </c>
      <c r="Q10" s="506">
        <f t="shared" si="9"/>
        <v>41515</v>
      </c>
      <c r="R10" s="506">
        <f t="shared" si="9"/>
        <v>41516</v>
      </c>
      <c r="S10" s="503">
        <f>DATE($B$1,$A9,S$15)</f>
        <v>41517</v>
      </c>
      <c r="T10" s="503">
        <f t="shared" si="1"/>
        <v>41518</v>
      </c>
      <c r="U10" s="506">
        <f t="shared" si="1"/>
        <v>41519</v>
      </c>
      <c r="V10" s="506">
        <f t="shared" si="1"/>
        <v>41520</v>
      </c>
      <c r="W10" s="506">
        <f t="shared" si="1"/>
        <v>41521</v>
      </c>
      <c r="X10" s="506">
        <f t="shared" si="1"/>
        <v>41522</v>
      </c>
      <c r="Y10" s="506">
        <f t="shared" si="1"/>
        <v>41523</v>
      </c>
      <c r="Z10" s="503">
        <f t="shared" si="1"/>
        <v>41524</v>
      </c>
      <c r="AA10" s="503">
        <f t="shared" si="1"/>
        <v>41525</v>
      </c>
      <c r="AB10" s="506">
        <f t="shared" si="1"/>
        <v>41526</v>
      </c>
      <c r="AC10" s="506">
        <f t="shared" si="1"/>
        <v>41527</v>
      </c>
      <c r="AD10" s="506">
        <f t="shared" si="1"/>
        <v>41528</v>
      </c>
      <c r="AE10" s="506">
        <f t="shared" si="1"/>
        <v>41529</v>
      </c>
      <c r="AF10" s="506">
        <f t="shared" si="1"/>
        <v>41530</v>
      </c>
      <c r="AG10" s="506">
        <f t="shared" si="1"/>
        <v>41531</v>
      </c>
      <c r="AH10" s="503">
        <f t="shared" si="1"/>
        <v>41532</v>
      </c>
      <c r="AJ10" s="506" t="s">
        <v>832</v>
      </c>
      <c r="AK10" s="509" t="s">
        <v>1049</v>
      </c>
      <c r="AL10" s="509" t="s">
        <v>1049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6" t="s">
        <v>832</v>
      </c>
      <c r="AR10" s="509" t="s">
        <v>1049</v>
      </c>
      <c r="AS10" s="509" t="s">
        <v>1049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6" t="s">
        <v>832</v>
      </c>
      <c r="AY10" s="509" t="s">
        <v>1049</v>
      </c>
      <c r="AZ10" s="509" t="s">
        <v>1049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6" t="s">
        <v>832</v>
      </c>
      <c r="BF10" s="509" t="s">
        <v>1049</v>
      </c>
      <c r="BG10" s="509" t="s">
        <v>1049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6" t="s">
        <v>832</v>
      </c>
      <c r="BN10" s="509" t="s">
        <v>1049</v>
      </c>
      <c r="BQ10" s="506" t="s">
        <v>832</v>
      </c>
      <c r="BR10" s="506" t="s">
        <v>832</v>
      </c>
      <c r="BS10" s="509" t="s">
        <v>1049</v>
      </c>
      <c r="BT10" s="511" t="s">
        <v>1051</v>
      </c>
      <c r="BU10" s="506" t="s">
        <v>832</v>
      </c>
      <c r="BV10" s="506" t="s">
        <v>832</v>
      </c>
      <c r="BW10" s="509" t="s">
        <v>1049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6" t="s">
        <v>832</v>
      </c>
      <c r="CC10" s="506" t="s">
        <v>832</v>
      </c>
      <c r="CD10" s="509" t="s">
        <v>1049</v>
      </c>
      <c r="CE10" s="509" t="s">
        <v>1049</v>
      </c>
      <c r="CF10" s="512"/>
      <c r="CH10" s="25">
        <f t="shared" si="2"/>
        <v>22</v>
      </c>
      <c r="CI10" s="25">
        <f t="shared" si="3"/>
        <v>9</v>
      </c>
      <c r="CJ10" s="25">
        <f t="shared" si="4"/>
        <v>0</v>
      </c>
      <c r="CK10" s="39">
        <f t="shared" si="10"/>
        <v>176</v>
      </c>
      <c r="CM10" s="25">
        <f t="shared" si="5"/>
        <v>21</v>
      </c>
      <c r="CN10" s="25">
        <f t="shared" si="6"/>
        <v>8</v>
      </c>
      <c r="CO10" s="25">
        <f t="shared" si="7"/>
        <v>1</v>
      </c>
      <c r="CP10" s="39">
        <f t="shared" si="11"/>
        <v>168</v>
      </c>
    </row>
    <row r="11" spans="1:99">
      <c r="A11" s="39">
        <v>10</v>
      </c>
      <c r="B11" s="25" t="s">
        <v>205</v>
      </c>
      <c r="C11" s="25">
        <f t="shared" si="8"/>
        <v>20</v>
      </c>
      <c r="D11" s="506">
        <f t="shared" si="9"/>
        <v>41533</v>
      </c>
      <c r="E11" s="506">
        <f t="shared" si="9"/>
        <v>41534</v>
      </c>
      <c r="F11" s="503">
        <f t="shared" si="9"/>
        <v>41535</v>
      </c>
      <c r="G11" s="505">
        <f t="shared" si="9"/>
        <v>41536</v>
      </c>
      <c r="H11" s="506">
        <f t="shared" si="9"/>
        <v>41537</v>
      </c>
      <c r="I11" s="506">
        <f t="shared" si="9"/>
        <v>41538</v>
      </c>
      <c r="J11" s="503">
        <f t="shared" si="9"/>
        <v>41539</v>
      </c>
      <c r="K11" s="506">
        <f t="shared" si="9"/>
        <v>41540</v>
      </c>
      <c r="L11" s="506">
        <f t="shared" si="9"/>
        <v>41541</v>
      </c>
      <c r="M11" s="506">
        <f t="shared" si="9"/>
        <v>41542</v>
      </c>
      <c r="N11" s="506">
        <f t="shared" si="9"/>
        <v>41543</v>
      </c>
      <c r="O11" s="506">
        <f t="shared" si="9"/>
        <v>41544</v>
      </c>
      <c r="P11" s="506">
        <f t="shared" si="9"/>
        <v>41545</v>
      </c>
      <c r="Q11" s="503">
        <f t="shared" si="9"/>
        <v>41546</v>
      </c>
      <c r="R11" s="503">
        <f t="shared" si="9"/>
        <v>41547</v>
      </c>
      <c r="S11" s="507"/>
      <c r="T11" s="505">
        <f t="shared" si="1"/>
        <v>41548</v>
      </c>
      <c r="U11" s="505">
        <f t="shared" si="1"/>
        <v>41549</v>
      </c>
      <c r="V11" s="505">
        <f t="shared" si="1"/>
        <v>41550</v>
      </c>
      <c r="W11" s="506">
        <f t="shared" si="1"/>
        <v>41551</v>
      </c>
      <c r="X11" s="506">
        <f t="shared" si="1"/>
        <v>41552</v>
      </c>
      <c r="Y11" s="503">
        <f t="shared" si="1"/>
        <v>41553</v>
      </c>
      <c r="Z11" s="506">
        <f t="shared" si="1"/>
        <v>41554</v>
      </c>
      <c r="AA11" s="506">
        <f t="shared" si="1"/>
        <v>41555</v>
      </c>
      <c r="AB11" s="506">
        <f t="shared" si="1"/>
        <v>41556</v>
      </c>
      <c r="AC11" s="506">
        <f t="shared" si="1"/>
        <v>41557</v>
      </c>
      <c r="AD11" s="506">
        <f t="shared" si="1"/>
        <v>41558</v>
      </c>
      <c r="AE11" s="506">
        <f t="shared" si="1"/>
        <v>41559</v>
      </c>
      <c r="AF11" s="503">
        <f t="shared" si="1"/>
        <v>41560</v>
      </c>
      <c r="AG11" s="506">
        <f t="shared" si="1"/>
        <v>41561</v>
      </c>
      <c r="AH11" s="506">
        <f t="shared" si="1"/>
        <v>41562</v>
      </c>
      <c r="AJ11" s="506" t="s">
        <v>832</v>
      </c>
      <c r="AK11" s="506" t="s">
        <v>832</v>
      </c>
      <c r="AL11" s="509" t="s">
        <v>1049</v>
      </c>
      <c r="AM11" s="511" t="s">
        <v>1051</v>
      </c>
      <c r="AN11" s="506" t="s">
        <v>832</v>
      </c>
      <c r="AO11" s="506" t="s">
        <v>832</v>
      </c>
      <c r="AP11" s="509" t="s">
        <v>1049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6" t="s">
        <v>832</v>
      </c>
      <c r="AV11" s="506" t="s">
        <v>832</v>
      </c>
      <c r="AW11" s="509" t="s">
        <v>1049</v>
      </c>
      <c r="AX11" s="509" t="s">
        <v>1049</v>
      </c>
      <c r="AY11" s="512"/>
      <c r="AZ11" s="511" t="s">
        <v>193</v>
      </c>
      <c r="BA11" s="511" t="s">
        <v>193</v>
      </c>
      <c r="BB11" s="511" t="s">
        <v>193</v>
      </c>
      <c r="BC11" s="506" t="s">
        <v>832</v>
      </c>
      <c r="BD11" s="506" t="s">
        <v>832</v>
      </c>
      <c r="BE11" s="509" t="s">
        <v>1049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6" t="s">
        <v>832</v>
      </c>
      <c r="BK11" s="506" t="s">
        <v>832</v>
      </c>
      <c r="BL11" s="509" t="s">
        <v>1049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6" t="s">
        <v>832</v>
      </c>
      <c r="BT11" s="509" t="s">
        <v>1049</v>
      </c>
      <c r="BU11" s="509" t="s">
        <v>1049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6" t="s">
        <v>832</v>
      </c>
      <c r="CA11" s="509" t="s">
        <v>1049</v>
      </c>
      <c r="CB11" s="509" t="s">
        <v>1049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2"/>
        <v>20</v>
      </c>
      <c r="CI11" s="25">
        <f t="shared" si="3"/>
        <v>6</v>
      </c>
      <c r="CJ11" s="25">
        <f t="shared" si="4"/>
        <v>4</v>
      </c>
      <c r="CK11" s="39">
        <f t="shared" si="10"/>
        <v>160</v>
      </c>
      <c r="CM11" s="25">
        <f t="shared" si="5"/>
        <v>22</v>
      </c>
      <c r="CN11" s="25">
        <f t="shared" si="6"/>
        <v>6</v>
      </c>
      <c r="CO11" s="25">
        <f t="shared" si="7"/>
        <v>3</v>
      </c>
      <c r="CP11" s="39">
        <f t="shared" si="11"/>
        <v>176</v>
      </c>
    </row>
    <row r="12" spans="1:99">
      <c r="A12" s="39">
        <v>11</v>
      </c>
      <c r="B12" s="25" t="s">
        <v>206</v>
      </c>
      <c r="C12" s="25">
        <f t="shared" si="8"/>
        <v>23</v>
      </c>
      <c r="D12" s="506">
        <f t="shared" si="9"/>
        <v>41563</v>
      </c>
      <c r="E12" s="506">
        <f t="shared" si="9"/>
        <v>41564</v>
      </c>
      <c r="F12" s="506">
        <f t="shared" si="9"/>
        <v>41565</v>
      </c>
      <c r="G12" s="503">
        <f t="shared" si="9"/>
        <v>41566</v>
      </c>
      <c r="H12" s="503">
        <f t="shared" si="9"/>
        <v>41567</v>
      </c>
      <c r="I12" s="506">
        <f t="shared" si="9"/>
        <v>41568</v>
      </c>
      <c r="J12" s="506">
        <f t="shared" si="9"/>
        <v>41569</v>
      </c>
      <c r="K12" s="506">
        <f t="shared" si="9"/>
        <v>41570</v>
      </c>
      <c r="L12" s="506">
        <f t="shared" si="9"/>
        <v>41571</v>
      </c>
      <c r="M12" s="506">
        <f t="shared" si="9"/>
        <v>41572</v>
      </c>
      <c r="N12" s="503">
        <f t="shared" si="9"/>
        <v>41573</v>
      </c>
      <c r="O12" s="503">
        <f t="shared" si="9"/>
        <v>41574</v>
      </c>
      <c r="P12" s="506">
        <f t="shared" si="9"/>
        <v>41575</v>
      </c>
      <c r="Q12" s="506">
        <f t="shared" si="9"/>
        <v>41576</v>
      </c>
      <c r="R12" s="506">
        <f t="shared" si="9"/>
        <v>41577</v>
      </c>
      <c r="S12" s="506">
        <f>DATE($B$1,$A11,S$15)</f>
        <v>41578</v>
      </c>
      <c r="T12" s="506">
        <f t="shared" si="1"/>
        <v>41579</v>
      </c>
      <c r="U12" s="503">
        <f t="shared" si="1"/>
        <v>41580</v>
      </c>
      <c r="V12" s="503">
        <f t="shared" si="1"/>
        <v>41581</v>
      </c>
      <c r="W12" s="506">
        <f t="shared" si="1"/>
        <v>41582</v>
      </c>
      <c r="X12" s="506">
        <f t="shared" si="1"/>
        <v>41583</v>
      </c>
      <c r="Y12" s="506">
        <f t="shared" si="1"/>
        <v>41584</v>
      </c>
      <c r="Z12" s="506">
        <f t="shared" si="1"/>
        <v>41585</v>
      </c>
      <c r="AA12" s="506">
        <f t="shared" si="1"/>
        <v>41586</v>
      </c>
      <c r="AB12" s="503">
        <f t="shared" si="1"/>
        <v>41587</v>
      </c>
      <c r="AC12" s="503">
        <f t="shared" si="1"/>
        <v>41588</v>
      </c>
      <c r="AD12" s="506">
        <f t="shared" si="1"/>
        <v>41589</v>
      </c>
      <c r="AE12" s="506">
        <f t="shared" si="1"/>
        <v>41590</v>
      </c>
      <c r="AF12" s="506">
        <f t="shared" si="1"/>
        <v>41591</v>
      </c>
      <c r="AG12" s="506">
        <f t="shared" si="1"/>
        <v>41592</v>
      </c>
      <c r="AH12" s="506">
        <f t="shared" si="1"/>
        <v>41593</v>
      </c>
      <c r="AJ12" s="506" t="s">
        <v>832</v>
      </c>
      <c r="AK12" s="506" t="s">
        <v>832</v>
      </c>
      <c r="AL12" s="506" t="s">
        <v>832</v>
      </c>
      <c r="AM12" s="509" t="s">
        <v>1049</v>
      </c>
      <c r="AN12" s="509" t="s">
        <v>1049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6" t="s">
        <v>832</v>
      </c>
      <c r="AT12" s="509" t="s">
        <v>1049</v>
      </c>
      <c r="AU12" s="509" t="s">
        <v>1049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6" t="s">
        <v>832</v>
      </c>
      <c r="BA12" s="509" t="s">
        <v>1049</v>
      </c>
      <c r="BB12" s="509" t="s">
        <v>1049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6" t="s">
        <v>832</v>
      </c>
      <c r="BH12" s="509" t="s">
        <v>1049</v>
      </c>
      <c r="BI12" s="509" t="s">
        <v>1049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6" t="s">
        <v>832</v>
      </c>
      <c r="BQ12" s="509" t="s">
        <v>1049</v>
      </c>
      <c r="BR12" s="509" t="s">
        <v>1049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6" t="s">
        <v>832</v>
      </c>
      <c r="BX12" s="509" t="s">
        <v>1049</v>
      </c>
      <c r="BY12" s="509" t="s">
        <v>1049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6" t="s">
        <v>832</v>
      </c>
      <c r="CE12" s="509" t="s">
        <v>1049</v>
      </c>
      <c r="CF12" s="512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21</v>
      </c>
      <c r="CN12" s="25">
        <f t="shared" si="6"/>
        <v>9</v>
      </c>
      <c r="CO12" s="25">
        <f t="shared" si="7"/>
        <v>0</v>
      </c>
      <c r="CP12" s="39">
        <f t="shared" si="11"/>
        <v>168</v>
      </c>
    </row>
    <row r="13" spans="1:99">
      <c r="A13" s="39">
        <v>12</v>
      </c>
      <c r="B13" s="25" t="s">
        <v>207</v>
      </c>
      <c r="C13" s="25">
        <f t="shared" si="8"/>
        <v>20</v>
      </c>
      <c r="D13" s="503">
        <f t="shared" si="9"/>
        <v>41594</v>
      </c>
      <c r="E13" s="503">
        <f t="shared" si="9"/>
        <v>41595</v>
      </c>
      <c r="F13" s="506">
        <f t="shared" si="9"/>
        <v>41596</v>
      </c>
      <c r="G13" s="506">
        <f t="shared" si="9"/>
        <v>41597</v>
      </c>
      <c r="H13" s="506">
        <f t="shared" si="9"/>
        <v>41598</v>
      </c>
      <c r="I13" s="506">
        <f t="shared" si="9"/>
        <v>41599</v>
      </c>
      <c r="J13" s="506">
        <f t="shared" si="9"/>
        <v>41600</v>
      </c>
      <c r="K13" s="503">
        <f t="shared" si="9"/>
        <v>41601</v>
      </c>
      <c r="L13" s="503">
        <f t="shared" si="9"/>
        <v>41602</v>
      </c>
      <c r="M13" s="506">
        <f t="shared" si="9"/>
        <v>41603</v>
      </c>
      <c r="N13" s="506">
        <f t="shared" si="9"/>
        <v>41604</v>
      </c>
      <c r="O13" s="506">
        <f t="shared" si="9"/>
        <v>41605</v>
      </c>
      <c r="P13" s="506">
        <f t="shared" si="9"/>
        <v>41606</v>
      </c>
      <c r="Q13" s="506">
        <f t="shared" si="9"/>
        <v>41607</v>
      </c>
      <c r="R13" s="503">
        <f t="shared" si="9"/>
        <v>41608</v>
      </c>
      <c r="S13" s="507"/>
      <c r="T13" s="503">
        <f t="shared" si="1"/>
        <v>41609</v>
      </c>
      <c r="U13" s="506">
        <f t="shared" si="1"/>
        <v>41610</v>
      </c>
      <c r="V13" s="506">
        <f t="shared" si="1"/>
        <v>41611</v>
      </c>
      <c r="W13" s="506">
        <f t="shared" si="1"/>
        <v>41612</v>
      </c>
      <c r="X13" s="506">
        <f t="shared" si="1"/>
        <v>41613</v>
      </c>
      <c r="Y13" s="506">
        <f t="shared" si="1"/>
        <v>41614</v>
      </c>
      <c r="Z13" s="503">
        <f t="shared" si="1"/>
        <v>41615</v>
      </c>
      <c r="AA13" s="503">
        <f t="shared" si="1"/>
        <v>41616</v>
      </c>
      <c r="AB13" s="506">
        <f t="shared" si="1"/>
        <v>41617</v>
      </c>
      <c r="AC13" s="506">
        <f t="shared" si="1"/>
        <v>41618</v>
      </c>
      <c r="AD13" s="506">
        <f t="shared" si="1"/>
        <v>41619</v>
      </c>
      <c r="AE13" s="506">
        <f t="shared" si="1"/>
        <v>41620</v>
      </c>
      <c r="AF13" s="506">
        <f t="shared" si="1"/>
        <v>41621</v>
      </c>
      <c r="AG13" s="503">
        <f t="shared" si="1"/>
        <v>41622</v>
      </c>
      <c r="AH13" s="503">
        <f t="shared" si="1"/>
        <v>41623</v>
      </c>
      <c r="AI13" s="27"/>
      <c r="AJ13" s="509" t="s">
        <v>1049</v>
      </c>
      <c r="AK13" s="509" t="s">
        <v>1049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6" t="s">
        <v>832</v>
      </c>
      <c r="AQ13" s="509" t="s">
        <v>1049</v>
      </c>
      <c r="AR13" s="509" t="s">
        <v>1049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6" t="s">
        <v>832</v>
      </c>
      <c r="AX13" s="509" t="s">
        <v>1049</v>
      </c>
      <c r="AY13" s="512"/>
      <c r="AZ13" s="509" t="s">
        <v>1049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6" t="s">
        <v>832</v>
      </c>
      <c r="BF13" s="509" t="s">
        <v>1049</v>
      </c>
      <c r="BG13" s="509" t="s">
        <v>1049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6" t="s">
        <v>832</v>
      </c>
      <c r="BM13" s="509" t="s">
        <v>1049</v>
      </c>
      <c r="BN13" s="509" t="s">
        <v>1049</v>
      </c>
      <c r="BQ13" s="510" t="s">
        <v>832</v>
      </c>
      <c r="BR13" s="510" t="s">
        <v>832</v>
      </c>
      <c r="BS13" s="510" t="s">
        <v>832</v>
      </c>
      <c r="BT13" s="510" t="s">
        <v>832</v>
      </c>
      <c r="BU13" s="510" t="s">
        <v>832</v>
      </c>
      <c r="BV13" s="509" t="s">
        <v>1049</v>
      </c>
      <c r="BW13" s="509" t="s">
        <v>1049</v>
      </c>
      <c r="BX13" s="510" t="s">
        <v>832</v>
      </c>
      <c r="BY13" s="510" t="s">
        <v>832</v>
      </c>
      <c r="BZ13" s="510" t="s">
        <v>832</v>
      </c>
      <c r="CA13" s="510" t="s">
        <v>832</v>
      </c>
      <c r="CB13" s="510" t="s">
        <v>832</v>
      </c>
      <c r="CC13" s="509" t="s">
        <v>1049</v>
      </c>
      <c r="CD13" s="509" t="s">
        <v>1049</v>
      </c>
      <c r="CE13" s="509" t="s">
        <v>1049</v>
      </c>
      <c r="CF13" s="509" t="s">
        <v>1049</v>
      </c>
      <c r="CH13" s="25">
        <f t="shared" si="2"/>
        <v>20</v>
      </c>
      <c r="CI13" s="25">
        <f t="shared" si="3"/>
        <v>10</v>
      </c>
      <c r="CJ13" s="25">
        <f t="shared" si="4"/>
        <v>0</v>
      </c>
      <c r="CK13" s="39">
        <f t="shared" si="10"/>
        <v>160</v>
      </c>
      <c r="CM13" s="25">
        <f t="shared" si="5"/>
        <v>20</v>
      </c>
      <c r="CN13" s="25">
        <f t="shared" si="6"/>
        <v>11</v>
      </c>
      <c r="CO13" s="25">
        <f t="shared" si="7"/>
        <v>0</v>
      </c>
      <c r="CP13" s="39">
        <f t="shared" si="11"/>
        <v>160</v>
      </c>
    </row>
    <row r="14" spans="1:99">
      <c r="A14" s="490" t="s">
        <v>239</v>
      </c>
      <c r="B14" s="25">
        <f>SUM(C2:C13)</f>
        <v>251</v>
      </c>
      <c r="C14" s="489" t="str">
        <f>B1&amp;"年12月"</f>
        <v>2013年12月</v>
      </c>
      <c r="D14" s="81">
        <f t="shared" si="9"/>
        <v>41624</v>
      </c>
      <c r="E14" s="81">
        <f t="shared" si="9"/>
        <v>41625</v>
      </c>
      <c r="F14" s="81">
        <f t="shared" si="9"/>
        <v>41626</v>
      </c>
      <c r="G14" s="81">
        <f t="shared" si="9"/>
        <v>41627</v>
      </c>
      <c r="H14" s="81">
        <f t="shared" si="9"/>
        <v>41628</v>
      </c>
      <c r="I14" s="47">
        <f t="shared" si="9"/>
        <v>41629</v>
      </c>
      <c r="J14" s="47">
        <f t="shared" si="9"/>
        <v>41630</v>
      </c>
      <c r="K14" s="81">
        <f t="shared" si="9"/>
        <v>41631</v>
      </c>
      <c r="L14" s="81">
        <f t="shared" si="9"/>
        <v>41632</v>
      </c>
      <c r="M14" s="81">
        <f t="shared" si="9"/>
        <v>41633</v>
      </c>
      <c r="N14" s="81">
        <f t="shared" si="9"/>
        <v>41634</v>
      </c>
      <c r="O14" s="81">
        <f t="shared" si="9"/>
        <v>41635</v>
      </c>
      <c r="P14" s="47">
        <f t="shared" si="9"/>
        <v>41636</v>
      </c>
      <c r="Q14" s="47">
        <f t="shared" si="9"/>
        <v>41637</v>
      </c>
      <c r="R14" s="47">
        <f t="shared" si="9"/>
        <v>41638</v>
      </c>
      <c r="S14" s="47">
        <f>DATE($B$1,$A13,S$15)</f>
        <v>41639</v>
      </c>
      <c r="AJ14" s="510" t="s">
        <v>832</v>
      </c>
      <c r="AK14" s="510" t="s">
        <v>832</v>
      </c>
      <c r="AL14" s="510" t="s">
        <v>832</v>
      </c>
      <c r="AM14" s="510" t="s">
        <v>832</v>
      </c>
      <c r="AN14" s="510" t="s">
        <v>832</v>
      </c>
      <c r="AO14" s="509" t="s">
        <v>1049</v>
      </c>
      <c r="AP14" s="509" t="s">
        <v>1049</v>
      </c>
      <c r="AQ14" s="510" t="s">
        <v>832</v>
      </c>
      <c r="AR14" s="510" t="s">
        <v>832</v>
      </c>
      <c r="AS14" s="510" t="s">
        <v>832</v>
      </c>
      <c r="AT14" s="510" t="s">
        <v>832</v>
      </c>
      <c r="AU14" s="510" t="s">
        <v>832</v>
      </c>
      <c r="AV14" s="509" t="s">
        <v>1049</v>
      </c>
      <c r="AW14" s="509" t="s">
        <v>1049</v>
      </c>
      <c r="AX14" s="509" t="s">
        <v>1049</v>
      </c>
      <c r="AY14" s="509" t="s">
        <v>1049</v>
      </c>
      <c r="AZ14" s="513"/>
      <c r="BA14" s="513"/>
      <c r="BB14" s="513"/>
      <c r="BC14" s="513"/>
      <c r="BD14" s="513"/>
      <c r="BE14" s="513"/>
      <c r="BF14" s="513"/>
      <c r="BG14" s="513"/>
      <c r="BH14" s="513"/>
      <c r="BI14" s="513"/>
      <c r="BJ14" s="513"/>
      <c r="BK14" s="513"/>
      <c r="BL14" s="513"/>
      <c r="BM14" s="513"/>
      <c r="BN14" s="513"/>
      <c r="CH14" s="25">
        <f>SUM(CH2:CH13)</f>
        <v>251</v>
      </c>
      <c r="CI14" s="25">
        <f>SUM(CI2:CI13)</f>
        <v>103</v>
      </c>
      <c r="CJ14" s="25">
        <f>SUM(CJ2:CJ13)</f>
        <v>11</v>
      </c>
      <c r="CK14" s="25">
        <f>SUM(CK2:CK13)</f>
        <v>2008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7030A0"/>
  </sheetPr>
  <dimension ref="A1:CU230"/>
  <sheetViews>
    <sheetView workbookViewId="0">
      <pane xSplit="2" ySplit="1" topLeftCell="C2" activePane="bottomRight" state="frozen"/>
      <selection activeCell="S35" sqref="S35"/>
      <selection pane="topRight" activeCell="S35" sqref="S35"/>
      <selection pane="bottomLeft" activeCell="S35" sqref="S35"/>
      <selection pane="bottomRight" activeCell="N37" sqref="N37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2012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22</v>
      </c>
      <c r="D2" s="81">
        <f t="shared" ref="D2:S2" si="0">DATE($B$1-1,$A13,D$15)</f>
        <v>40893</v>
      </c>
      <c r="E2" s="47">
        <f t="shared" si="0"/>
        <v>40894</v>
      </c>
      <c r="F2" s="47">
        <f t="shared" si="0"/>
        <v>40895</v>
      </c>
      <c r="G2" s="81">
        <f t="shared" si="0"/>
        <v>40896</v>
      </c>
      <c r="H2" s="81">
        <f t="shared" si="0"/>
        <v>40897</v>
      </c>
      <c r="I2" s="81">
        <f t="shared" si="0"/>
        <v>40898</v>
      </c>
      <c r="J2" s="48">
        <f t="shared" si="0"/>
        <v>40899</v>
      </c>
      <c r="K2" s="48">
        <f t="shared" si="0"/>
        <v>40900</v>
      </c>
      <c r="L2" s="47">
        <f t="shared" si="0"/>
        <v>40901</v>
      </c>
      <c r="M2" s="47">
        <f t="shared" si="0"/>
        <v>40902</v>
      </c>
      <c r="N2" s="81">
        <f t="shared" si="0"/>
        <v>40903</v>
      </c>
      <c r="O2" s="81">
        <f t="shared" si="0"/>
        <v>40904</v>
      </c>
      <c r="P2" s="81">
        <f t="shared" si="0"/>
        <v>40905</v>
      </c>
      <c r="Q2" s="81">
        <f t="shared" si="0"/>
        <v>40906</v>
      </c>
      <c r="R2" s="81">
        <f t="shared" si="0"/>
        <v>40907</v>
      </c>
      <c r="S2" s="47">
        <f t="shared" si="0"/>
        <v>40908</v>
      </c>
      <c r="T2" s="49">
        <f t="shared" ref="T2:AH13" si="1">DATE($B$1,$A2,T$15)</f>
        <v>40909</v>
      </c>
      <c r="U2" s="81">
        <f t="shared" si="1"/>
        <v>40910</v>
      </c>
      <c r="V2" s="81">
        <f t="shared" si="1"/>
        <v>40911</v>
      </c>
      <c r="W2" s="81">
        <f t="shared" si="1"/>
        <v>40912</v>
      </c>
      <c r="X2" s="48">
        <f t="shared" si="1"/>
        <v>40913</v>
      </c>
      <c r="Y2" s="81">
        <f t="shared" si="1"/>
        <v>40914</v>
      </c>
      <c r="Z2" s="47">
        <f t="shared" si="1"/>
        <v>40915</v>
      </c>
      <c r="AA2" s="47">
        <f t="shared" si="1"/>
        <v>40916</v>
      </c>
      <c r="AB2" s="81">
        <f t="shared" si="1"/>
        <v>40917</v>
      </c>
      <c r="AC2" s="81">
        <f t="shared" si="1"/>
        <v>40918</v>
      </c>
      <c r="AD2" s="81">
        <f t="shared" si="1"/>
        <v>40919</v>
      </c>
      <c r="AE2" s="81">
        <f t="shared" si="1"/>
        <v>40920</v>
      </c>
      <c r="AF2" s="81">
        <f t="shared" si="1"/>
        <v>40921</v>
      </c>
      <c r="AG2" s="48">
        <f t="shared" si="1"/>
        <v>40922</v>
      </c>
      <c r="AH2" s="47">
        <f t="shared" si="1"/>
        <v>40923</v>
      </c>
      <c r="AJ2" s="81" t="s">
        <v>832</v>
      </c>
      <c r="AK2" s="47" t="s">
        <v>194</v>
      </c>
      <c r="AL2" s="47" t="s">
        <v>194</v>
      </c>
      <c r="AM2" s="81" t="s">
        <v>832</v>
      </c>
      <c r="AN2" s="81" t="s">
        <v>832</v>
      </c>
      <c r="AO2" s="81" t="s">
        <v>832</v>
      </c>
      <c r="AP2" s="48" t="s">
        <v>832</v>
      </c>
      <c r="AQ2" s="48" t="s">
        <v>832</v>
      </c>
      <c r="AR2" s="47" t="s">
        <v>194</v>
      </c>
      <c r="AS2" s="47" t="s">
        <v>194</v>
      </c>
      <c r="AT2" s="81" t="s">
        <v>832</v>
      </c>
      <c r="AU2" s="81" t="s">
        <v>832</v>
      </c>
      <c r="AV2" s="81" t="s">
        <v>832</v>
      </c>
      <c r="AW2" s="81" t="s">
        <v>832</v>
      </c>
      <c r="AX2" s="81" t="s">
        <v>832</v>
      </c>
      <c r="AY2" s="47" t="s">
        <v>194</v>
      </c>
      <c r="AZ2" s="49" t="s">
        <v>193</v>
      </c>
      <c r="BA2" s="81" t="s">
        <v>832</v>
      </c>
      <c r="BB2" s="81" t="s">
        <v>832</v>
      </c>
      <c r="BC2" s="81" t="s">
        <v>832</v>
      </c>
      <c r="BD2" s="48" t="s">
        <v>832</v>
      </c>
      <c r="BE2" s="81" t="s">
        <v>832</v>
      </c>
      <c r="BF2" s="47" t="s">
        <v>194</v>
      </c>
      <c r="BG2" s="47" t="s">
        <v>194</v>
      </c>
      <c r="BH2" s="81" t="s">
        <v>832</v>
      </c>
      <c r="BI2" s="81" t="s">
        <v>832</v>
      </c>
      <c r="BJ2" s="81" t="s">
        <v>832</v>
      </c>
      <c r="BK2" s="81" t="s">
        <v>832</v>
      </c>
      <c r="BL2" s="81" t="s">
        <v>832</v>
      </c>
      <c r="BM2" s="48" t="s">
        <v>832</v>
      </c>
      <c r="BN2" s="47" t="s">
        <v>194</v>
      </c>
      <c r="BQ2" s="81" t="s">
        <v>832</v>
      </c>
      <c r="BR2" s="81" t="s">
        <v>832</v>
      </c>
      <c r="BS2" s="81" t="s">
        <v>832</v>
      </c>
      <c r="BT2" s="81" t="s">
        <v>832</v>
      </c>
      <c r="BU2" s="81" t="s">
        <v>832</v>
      </c>
      <c r="BV2" s="47" t="s">
        <v>194</v>
      </c>
      <c r="BW2" s="49" t="s">
        <v>193</v>
      </c>
      <c r="BX2" s="49" t="s">
        <v>193</v>
      </c>
      <c r="BY2" s="49" t="s">
        <v>193</v>
      </c>
      <c r="BZ2" s="47" t="s">
        <v>194</v>
      </c>
      <c r="CA2" s="47" t="s">
        <v>194</v>
      </c>
      <c r="CB2" s="47" t="s">
        <v>194</v>
      </c>
      <c r="CC2" s="47" t="s">
        <v>194</v>
      </c>
      <c r="CD2" s="47" t="s">
        <v>194</v>
      </c>
      <c r="CE2" s="81" t="s">
        <v>832</v>
      </c>
      <c r="CF2" s="81" t="s">
        <v>832</v>
      </c>
      <c r="CH2" s="25">
        <f t="shared" ref="CH2:CH13" si="2">COUNTIF(AJ2:BN2,CH$1)</f>
        <v>22</v>
      </c>
      <c r="CI2" s="25">
        <f t="shared" ref="CI2:CI13" si="3">COUNTIF(AJ2:BN2,CI$1)</f>
        <v>8</v>
      </c>
      <c r="CJ2" s="25">
        <f t="shared" ref="CJ2:CJ13" si="4">COUNTIF(AJ2:BN2,CJ$1)</f>
        <v>1</v>
      </c>
      <c r="CK2" s="39">
        <f>CH2*8</f>
        <v>176</v>
      </c>
      <c r="CM2" s="25">
        <f t="shared" ref="CM2:CM13" si="5">COUNTIF(AZ2:BN2,CM$1)+COUNTIF(AJ3:AY3,CM$1)</f>
        <v>18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4</v>
      </c>
      <c r="CP2" s="39">
        <f>CM2*8</f>
        <v>144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81">
        <f t="shared" ref="D3:S3" si="9">DATE($B$1,$A2,D$15)</f>
        <v>40924</v>
      </c>
      <c r="E3" s="81">
        <f t="shared" si="9"/>
        <v>40925</v>
      </c>
      <c r="F3" s="81">
        <f t="shared" si="9"/>
        <v>40926</v>
      </c>
      <c r="G3" s="81">
        <f t="shared" si="9"/>
        <v>40927</v>
      </c>
      <c r="H3" s="81">
        <f t="shared" si="9"/>
        <v>40928</v>
      </c>
      <c r="I3" s="47">
        <f t="shared" si="9"/>
        <v>40929</v>
      </c>
      <c r="J3" s="49">
        <f t="shared" si="9"/>
        <v>40930</v>
      </c>
      <c r="K3" s="49">
        <f t="shared" si="9"/>
        <v>40931</v>
      </c>
      <c r="L3" s="49">
        <f t="shared" si="9"/>
        <v>40932</v>
      </c>
      <c r="M3" s="47">
        <f t="shared" si="9"/>
        <v>40933</v>
      </c>
      <c r="N3" s="47">
        <f t="shared" si="9"/>
        <v>40934</v>
      </c>
      <c r="O3" s="47">
        <f t="shared" si="9"/>
        <v>40935</v>
      </c>
      <c r="P3" s="47">
        <f t="shared" si="9"/>
        <v>40936</v>
      </c>
      <c r="Q3" s="47">
        <f t="shared" si="9"/>
        <v>40937</v>
      </c>
      <c r="R3" s="81">
        <f t="shared" si="9"/>
        <v>40938</v>
      </c>
      <c r="S3" s="81">
        <f t="shared" si="9"/>
        <v>40939</v>
      </c>
      <c r="T3" s="81">
        <f t="shared" si="1"/>
        <v>40940</v>
      </c>
      <c r="U3" s="81">
        <f t="shared" si="1"/>
        <v>40941</v>
      </c>
      <c r="V3" s="81">
        <f t="shared" si="1"/>
        <v>40942</v>
      </c>
      <c r="W3" s="47">
        <f t="shared" si="1"/>
        <v>40943</v>
      </c>
      <c r="X3" s="47">
        <f t="shared" si="1"/>
        <v>40944</v>
      </c>
      <c r="Y3" s="81">
        <f t="shared" si="1"/>
        <v>40945</v>
      </c>
      <c r="Z3" s="81">
        <f t="shared" si="1"/>
        <v>40946</v>
      </c>
      <c r="AA3" s="81">
        <f t="shared" si="1"/>
        <v>40947</v>
      </c>
      <c r="AB3" s="81">
        <f t="shared" si="1"/>
        <v>40948</v>
      </c>
      <c r="AC3" s="81">
        <f t="shared" si="1"/>
        <v>40949</v>
      </c>
      <c r="AD3" s="47">
        <f t="shared" si="1"/>
        <v>40950</v>
      </c>
      <c r="AE3" s="47">
        <f t="shared" si="1"/>
        <v>40951</v>
      </c>
      <c r="AF3" s="81">
        <f t="shared" si="1"/>
        <v>40952</v>
      </c>
      <c r="AG3" s="81">
        <f t="shared" si="1"/>
        <v>40953</v>
      </c>
      <c r="AH3" s="81">
        <f t="shared" si="1"/>
        <v>40954</v>
      </c>
      <c r="AJ3" s="81" t="s">
        <v>832</v>
      </c>
      <c r="AK3" s="81" t="s">
        <v>832</v>
      </c>
      <c r="AL3" s="81" t="s">
        <v>832</v>
      </c>
      <c r="AM3" s="81" t="s">
        <v>832</v>
      </c>
      <c r="AN3" s="81" t="s">
        <v>832</v>
      </c>
      <c r="AO3" s="47" t="s">
        <v>194</v>
      </c>
      <c r="AP3" s="49" t="s">
        <v>193</v>
      </c>
      <c r="AQ3" s="49" t="s">
        <v>193</v>
      </c>
      <c r="AR3" s="49" t="s">
        <v>193</v>
      </c>
      <c r="AS3" s="47" t="s">
        <v>194</v>
      </c>
      <c r="AT3" s="47" t="s">
        <v>194</v>
      </c>
      <c r="AU3" s="47" t="s">
        <v>194</v>
      </c>
      <c r="AV3" s="47" t="s">
        <v>194</v>
      </c>
      <c r="AW3" s="47" t="s">
        <v>194</v>
      </c>
      <c r="AX3" s="81" t="s">
        <v>832</v>
      </c>
      <c r="AY3" s="81" t="s">
        <v>832</v>
      </c>
      <c r="AZ3" s="81" t="s">
        <v>832</v>
      </c>
      <c r="BA3" s="81" t="s">
        <v>832</v>
      </c>
      <c r="BB3" s="81" t="s">
        <v>832</v>
      </c>
      <c r="BC3" s="47" t="s">
        <v>194</v>
      </c>
      <c r="BD3" s="47" t="s">
        <v>194</v>
      </c>
      <c r="BE3" s="81" t="s">
        <v>832</v>
      </c>
      <c r="BF3" s="81" t="s">
        <v>832</v>
      </c>
      <c r="BG3" s="81" t="s">
        <v>832</v>
      </c>
      <c r="BH3" s="81" t="s">
        <v>832</v>
      </c>
      <c r="BI3" s="81" t="s">
        <v>832</v>
      </c>
      <c r="BJ3" s="47" t="s">
        <v>194</v>
      </c>
      <c r="BK3" s="47" t="s">
        <v>194</v>
      </c>
      <c r="BL3" s="81" t="s">
        <v>832</v>
      </c>
      <c r="BM3" s="81" t="s">
        <v>832</v>
      </c>
      <c r="BN3" s="81" t="s">
        <v>832</v>
      </c>
      <c r="BQ3" s="81" t="s">
        <v>832</v>
      </c>
      <c r="BR3" s="81" t="s">
        <v>832</v>
      </c>
      <c r="BS3" s="47" t="s">
        <v>194</v>
      </c>
      <c r="BT3" s="47" t="s">
        <v>194</v>
      </c>
      <c r="BU3" s="81" t="s">
        <v>832</v>
      </c>
      <c r="BV3" s="81" t="s">
        <v>832</v>
      </c>
      <c r="BW3" s="81" t="s">
        <v>832</v>
      </c>
      <c r="BX3" s="81" t="s">
        <v>832</v>
      </c>
      <c r="BY3" s="81" t="s">
        <v>832</v>
      </c>
      <c r="BZ3" s="47" t="s">
        <v>194</v>
      </c>
      <c r="CA3" s="47" t="s">
        <v>194</v>
      </c>
      <c r="CB3" s="81" t="s">
        <v>832</v>
      </c>
      <c r="CC3" s="81" t="s">
        <v>832</v>
      </c>
      <c r="CD3" s="81" t="s">
        <v>832</v>
      </c>
      <c r="CE3" s="81"/>
      <c r="CF3" s="81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21</v>
      </c>
      <c r="CN3" s="25">
        <f t="shared" si="6"/>
        <v>8</v>
      </c>
      <c r="CO3" s="25">
        <f t="shared" si="7"/>
        <v>0</v>
      </c>
      <c r="CP3" s="39">
        <f t="shared" ref="CP3:CP13" si="11">CM3*8</f>
        <v>168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21</v>
      </c>
      <c r="D4" s="81">
        <f t="shared" ref="D4:D14" si="12">DATE($B$1,$A3,D$15)</f>
        <v>40955</v>
      </c>
      <c r="E4" s="81">
        <f t="shared" ref="E4:E14" si="13">DATE($B$1,$A3,E$15)</f>
        <v>40956</v>
      </c>
      <c r="F4" s="47">
        <f t="shared" ref="F4:F14" si="14">DATE($B$1,$A3,F$15)</f>
        <v>40957</v>
      </c>
      <c r="G4" s="47">
        <f t="shared" ref="G4:G14" si="15">DATE($B$1,$A3,G$15)</f>
        <v>40958</v>
      </c>
      <c r="H4" s="81">
        <f t="shared" ref="H4:H14" si="16">DATE($B$1,$A3,H$15)</f>
        <v>40959</v>
      </c>
      <c r="I4" s="81">
        <f t="shared" ref="I4:I14" si="17">DATE($B$1,$A3,I$15)</f>
        <v>40960</v>
      </c>
      <c r="J4" s="81">
        <f t="shared" ref="J4:J14" si="18">DATE($B$1,$A3,J$15)</f>
        <v>40961</v>
      </c>
      <c r="K4" s="81">
        <f t="shared" ref="K4:K14" si="19">DATE($B$1,$A3,K$15)</f>
        <v>40962</v>
      </c>
      <c r="L4" s="81">
        <f t="shared" ref="L4:L14" si="20">DATE($B$1,$A3,L$15)</f>
        <v>40963</v>
      </c>
      <c r="M4" s="47">
        <f t="shared" ref="M4:M14" si="21">DATE($B$1,$A3,M$15)</f>
        <v>40964</v>
      </c>
      <c r="N4" s="47">
        <f t="shared" ref="N4:N14" si="22">DATE($B$1,$A3,N$15)</f>
        <v>40965</v>
      </c>
      <c r="O4" s="81">
        <f t="shared" ref="O4:O14" si="23">DATE($B$1,$A3,O$15)</f>
        <v>40966</v>
      </c>
      <c r="P4" s="81">
        <f t="shared" ref="P4:P14" si="24">DATE($B$1,$A3,P$15)</f>
        <v>40967</v>
      </c>
      <c r="Q4" s="81">
        <f>IF(DAY(DATE($B$1,$A3,Q$15))=1,"",DATE($B$1,$A3,Q$15))</f>
        <v>40968</v>
      </c>
      <c r="R4" s="81"/>
      <c r="S4" s="81"/>
      <c r="T4" s="81">
        <f t="shared" si="1"/>
        <v>40969</v>
      </c>
      <c r="U4" s="81">
        <f t="shared" si="1"/>
        <v>40970</v>
      </c>
      <c r="V4" s="47">
        <f t="shared" si="1"/>
        <v>40971</v>
      </c>
      <c r="W4" s="47">
        <f t="shared" si="1"/>
        <v>40972</v>
      </c>
      <c r="X4" s="81">
        <f t="shared" si="1"/>
        <v>40973</v>
      </c>
      <c r="Y4" s="81">
        <f t="shared" si="1"/>
        <v>40974</v>
      </c>
      <c r="Z4" s="81">
        <f t="shared" si="1"/>
        <v>40975</v>
      </c>
      <c r="AA4" s="81">
        <f t="shared" si="1"/>
        <v>40976</v>
      </c>
      <c r="AB4" s="81">
        <f t="shared" si="1"/>
        <v>40977</v>
      </c>
      <c r="AC4" s="47">
        <f t="shared" si="1"/>
        <v>40978</v>
      </c>
      <c r="AD4" s="47">
        <f t="shared" si="1"/>
        <v>40979</v>
      </c>
      <c r="AE4" s="81">
        <f t="shared" si="1"/>
        <v>40980</v>
      </c>
      <c r="AF4" s="81">
        <f t="shared" si="1"/>
        <v>40981</v>
      </c>
      <c r="AG4" s="81">
        <f t="shared" si="1"/>
        <v>40982</v>
      </c>
      <c r="AH4" s="81">
        <f t="shared" si="1"/>
        <v>40983</v>
      </c>
      <c r="AJ4" s="81" t="s">
        <v>832</v>
      </c>
      <c r="AK4" s="81" t="s">
        <v>832</v>
      </c>
      <c r="AL4" s="47" t="s">
        <v>194</v>
      </c>
      <c r="AM4" s="47" t="s">
        <v>194</v>
      </c>
      <c r="AN4" s="81" t="s">
        <v>832</v>
      </c>
      <c r="AO4" s="81" t="s">
        <v>832</v>
      </c>
      <c r="AP4" s="81" t="s">
        <v>832</v>
      </c>
      <c r="AQ4" s="81" t="s">
        <v>832</v>
      </c>
      <c r="AR4" s="81" t="s">
        <v>832</v>
      </c>
      <c r="AS4" s="47" t="s">
        <v>194</v>
      </c>
      <c r="AT4" s="47" t="s">
        <v>194</v>
      </c>
      <c r="AU4" s="81" t="s">
        <v>832</v>
      </c>
      <c r="AV4" s="81" t="s">
        <v>832</v>
      </c>
      <c r="AW4" s="81" t="s">
        <v>832</v>
      </c>
      <c r="AX4" s="81"/>
      <c r="AY4" s="81"/>
      <c r="AZ4" s="81" t="s">
        <v>832</v>
      </c>
      <c r="BA4" s="81" t="s">
        <v>832</v>
      </c>
      <c r="BB4" s="47" t="s">
        <v>194</v>
      </c>
      <c r="BC4" s="47" t="s">
        <v>194</v>
      </c>
      <c r="BD4" s="81" t="s">
        <v>832</v>
      </c>
      <c r="BE4" s="81" t="s">
        <v>832</v>
      </c>
      <c r="BF4" s="81" t="s">
        <v>832</v>
      </c>
      <c r="BG4" s="81" t="s">
        <v>832</v>
      </c>
      <c r="BH4" s="81" t="s">
        <v>832</v>
      </c>
      <c r="BI4" s="47" t="s">
        <v>194</v>
      </c>
      <c r="BJ4" s="47" t="s">
        <v>194</v>
      </c>
      <c r="BK4" s="81" t="s">
        <v>832</v>
      </c>
      <c r="BL4" s="81" t="s">
        <v>832</v>
      </c>
      <c r="BM4" s="81" t="s">
        <v>832</v>
      </c>
      <c r="BN4" s="81" t="s">
        <v>832</v>
      </c>
      <c r="BQ4" s="81" t="s">
        <v>832</v>
      </c>
      <c r="BR4" s="47" t="s">
        <v>194</v>
      </c>
      <c r="BS4" s="47" t="s">
        <v>194</v>
      </c>
      <c r="BT4" s="81" t="s">
        <v>832</v>
      </c>
      <c r="BU4" s="81" t="s">
        <v>832</v>
      </c>
      <c r="BV4" s="81" t="s">
        <v>832</v>
      </c>
      <c r="BW4" s="81" t="s">
        <v>832</v>
      </c>
      <c r="BX4" s="81" t="s">
        <v>832</v>
      </c>
      <c r="BY4" s="47" t="s">
        <v>194</v>
      </c>
      <c r="BZ4" s="47" t="s">
        <v>194</v>
      </c>
      <c r="CA4" s="81" t="s">
        <v>832</v>
      </c>
      <c r="CB4" s="81" t="s">
        <v>832</v>
      </c>
      <c r="CC4" s="81" t="s">
        <v>832</v>
      </c>
      <c r="CD4" s="81" t="s">
        <v>832</v>
      </c>
      <c r="CE4" s="81" t="s">
        <v>832</v>
      </c>
      <c r="CF4" s="47" t="s">
        <v>194</v>
      </c>
      <c r="CH4" s="25">
        <f t="shared" si="2"/>
        <v>21</v>
      </c>
      <c r="CI4" s="25">
        <f t="shared" si="3"/>
        <v>8</v>
      </c>
      <c r="CJ4" s="25">
        <f t="shared" si="4"/>
        <v>0</v>
      </c>
      <c r="CK4" s="39">
        <f t="shared" si="10"/>
        <v>168</v>
      </c>
      <c r="CM4" s="25">
        <f t="shared" si="5"/>
        <v>22</v>
      </c>
      <c r="CN4" s="25">
        <f t="shared" si="6"/>
        <v>9</v>
      </c>
      <c r="CO4" s="25">
        <f t="shared" si="7"/>
        <v>0</v>
      </c>
      <c r="CP4" s="39">
        <f t="shared" si="11"/>
        <v>176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21</v>
      </c>
      <c r="D5" s="81">
        <f t="shared" si="12"/>
        <v>40984</v>
      </c>
      <c r="E5" s="47">
        <f t="shared" si="13"/>
        <v>40985</v>
      </c>
      <c r="F5" s="47">
        <f t="shared" si="14"/>
        <v>40986</v>
      </c>
      <c r="G5" s="81">
        <f t="shared" si="15"/>
        <v>40987</v>
      </c>
      <c r="H5" s="81">
        <f t="shared" si="16"/>
        <v>40988</v>
      </c>
      <c r="I5" s="81">
        <f t="shared" si="17"/>
        <v>40989</v>
      </c>
      <c r="J5" s="81">
        <f t="shared" si="18"/>
        <v>40990</v>
      </c>
      <c r="K5" s="81">
        <f t="shared" si="19"/>
        <v>40991</v>
      </c>
      <c r="L5" s="47">
        <f t="shared" si="20"/>
        <v>40992</v>
      </c>
      <c r="M5" s="47">
        <f t="shared" si="21"/>
        <v>40993</v>
      </c>
      <c r="N5" s="81">
        <f t="shared" si="22"/>
        <v>40994</v>
      </c>
      <c r="O5" s="81">
        <f t="shared" si="23"/>
        <v>40995</v>
      </c>
      <c r="P5" s="81">
        <f t="shared" si="24"/>
        <v>40996</v>
      </c>
      <c r="Q5" s="81">
        <f>DATE($B$1,$A4,Q$15)</f>
        <v>40997</v>
      </c>
      <c r="R5" s="81">
        <f>DATE($B$1,$A4,R$15)</f>
        <v>40998</v>
      </c>
      <c r="S5" s="47">
        <f>DATE($B$1,$A4,S$15)</f>
        <v>40999</v>
      </c>
      <c r="T5" s="81">
        <f t="shared" si="1"/>
        <v>41000</v>
      </c>
      <c r="U5" s="81">
        <f t="shared" si="1"/>
        <v>41001</v>
      </c>
      <c r="V5" s="47">
        <f t="shared" si="1"/>
        <v>41002</v>
      </c>
      <c r="W5" s="49">
        <f t="shared" si="1"/>
        <v>41003</v>
      </c>
      <c r="X5" s="81">
        <f t="shared" si="1"/>
        <v>41004</v>
      </c>
      <c r="Y5" s="81">
        <f t="shared" si="1"/>
        <v>41005</v>
      </c>
      <c r="Z5" s="81">
        <f t="shared" si="1"/>
        <v>41006</v>
      </c>
      <c r="AA5" s="47">
        <f t="shared" si="1"/>
        <v>41007</v>
      </c>
      <c r="AB5" s="81">
        <f t="shared" si="1"/>
        <v>41008</v>
      </c>
      <c r="AC5" s="81">
        <f t="shared" si="1"/>
        <v>41009</v>
      </c>
      <c r="AD5" s="81">
        <f t="shared" si="1"/>
        <v>41010</v>
      </c>
      <c r="AE5" s="81">
        <f t="shared" si="1"/>
        <v>41011</v>
      </c>
      <c r="AF5" s="81">
        <f t="shared" si="1"/>
        <v>41012</v>
      </c>
      <c r="AG5" s="47">
        <f t="shared" si="1"/>
        <v>41013</v>
      </c>
      <c r="AH5" s="47">
        <f t="shared" si="1"/>
        <v>41014</v>
      </c>
      <c r="AJ5" s="81" t="s">
        <v>832</v>
      </c>
      <c r="AK5" s="47" t="s">
        <v>194</v>
      </c>
      <c r="AL5" s="47" t="s">
        <v>194</v>
      </c>
      <c r="AM5" s="81" t="s">
        <v>832</v>
      </c>
      <c r="AN5" s="81" t="s">
        <v>832</v>
      </c>
      <c r="AO5" s="81" t="s">
        <v>832</v>
      </c>
      <c r="AP5" s="81" t="s">
        <v>832</v>
      </c>
      <c r="AQ5" s="81" t="s">
        <v>832</v>
      </c>
      <c r="AR5" s="47" t="s">
        <v>194</v>
      </c>
      <c r="AS5" s="47" t="s">
        <v>194</v>
      </c>
      <c r="AT5" s="81" t="s">
        <v>832</v>
      </c>
      <c r="AU5" s="81" t="s">
        <v>832</v>
      </c>
      <c r="AV5" s="81" t="s">
        <v>832</v>
      </c>
      <c r="AW5" s="81" t="s">
        <v>832</v>
      </c>
      <c r="AX5" s="81" t="s">
        <v>832</v>
      </c>
      <c r="AY5" s="47" t="s">
        <v>194</v>
      </c>
      <c r="AZ5" s="81" t="s">
        <v>832</v>
      </c>
      <c r="BA5" s="81" t="s">
        <v>832</v>
      </c>
      <c r="BB5" s="47" t="s">
        <v>194</v>
      </c>
      <c r="BC5" s="49" t="s">
        <v>193</v>
      </c>
      <c r="BD5" s="81" t="s">
        <v>832</v>
      </c>
      <c r="BE5" s="81" t="s">
        <v>832</v>
      </c>
      <c r="BF5" s="81" t="s">
        <v>832</v>
      </c>
      <c r="BG5" s="47" t="s">
        <v>194</v>
      </c>
      <c r="BH5" s="81" t="s">
        <v>832</v>
      </c>
      <c r="BI5" s="81" t="s">
        <v>832</v>
      </c>
      <c r="BJ5" s="81" t="s">
        <v>832</v>
      </c>
      <c r="BK5" s="81" t="s">
        <v>832</v>
      </c>
      <c r="BL5" s="81" t="s">
        <v>832</v>
      </c>
      <c r="BM5" s="47" t="s">
        <v>194</v>
      </c>
      <c r="BN5" s="47" t="s">
        <v>194</v>
      </c>
      <c r="BQ5" s="81" t="s">
        <v>832</v>
      </c>
      <c r="BR5" s="81" t="s">
        <v>832</v>
      </c>
      <c r="BS5" s="81" t="s">
        <v>832</v>
      </c>
      <c r="BT5" s="81" t="s">
        <v>832</v>
      </c>
      <c r="BU5" s="81" t="s">
        <v>832</v>
      </c>
      <c r="BV5" s="47" t="s">
        <v>194</v>
      </c>
      <c r="BW5" s="47" t="s">
        <v>194</v>
      </c>
      <c r="BX5" s="81" t="s">
        <v>832</v>
      </c>
      <c r="BY5" s="81" t="s">
        <v>832</v>
      </c>
      <c r="BZ5" s="81" t="s">
        <v>832</v>
      </c>
      <c r="CA5" s="81" t="s">
        <v>832</v>
      </c>
      <c r="CB5" s="81" t="s">
        <v>832</v>
      </c>
      <c r="CC5" s="81" t="s">
        <v>832</v>
      </c>
      <c r="CD5" s="47" t="s">
        <v>194</v>
      </c>
      <c r="CE5" s="47" t="s">
        <v>194</v>
      </c>
      <c r="CF5" s="81"/>
      <c r="CH5" s="25">
        <f t="shared" si="2"/>
        <v>21</v>
      </c>
      <c r="CI5" s="25">
        <f t="shared" si="3"/>
        <v>9</v>
      </c>
      <c r="CJ5" s="25">
        <f t="shared" si="4"/>
        <v>1</v>
      </c>
      <c r="CK5" s="39">
        <f t="shared" si="10"/>
        <v>168</v>
      </c>
      <c r="CM5" s="25">
        <f t="shared" si="5"/>
        <v>21</v>
      </c>
      <c r="CN5" s="25">
        <f t="shared" si="6"/>
        <v>8</v>
      </c>
      <c r="CO5" s="25">
        <f t="shared" si="7"/>
        <v>1</v>
      </c>
      <c r="CP5" s="39">
        <f t="shared" si="11"/>
        <v>168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81">
        <f t="shared" si="12"/>
        <v>41015</v>
      </c>
      <c r="E6" s="81">
        <f t="shared" si="13"/>
        <v>41016</v>
      </c>
      <c r="F6" s="81">
        <f t="shared" si="14"/>
        <v>41017</v>
      </c>
      <c r="G6" s="81">
        <f t="shared" si="15"/>
        <v>41018</v>
      </c>
      <c r="H6" s="81">
        <f t="shared" si="16"/>
        <v>41019</v>
      </c>
      <c r="I6" s="47">
        <f t="shared" si="17"/>
        <v>41020</v>
      </c>
      <c r="J6" s="47">
        <f t="shared" si="18"/>
        <v>41021</v>
      </c>
      <c r="K6" s="81">
        <f t="shared" si="19"/>
        <v>41022</v>
      </c>
      <c r="L6" s="81">
        <f t="shared" si="20"/>
        <v>41023</v>
      </c>
      <c r="M6" s="81">
        <f t="shared" si="21"/>
        <v>41024</v>
      </c>
      <c r="N6" s="81">
        <f t="shared" si="22"/>
        <v>41025</v>
      </c>
      <c r="O6" s="81">
        <f t="shared" si="23"/>
        <v>41026</v>
      </c>
      <c r="P6" s="81">
        <f t="shared" si="24"/>
        <v>41027</v>
      </c>
      <c r="Q6" s="47">
        <f t="shared" ref="Q6:Q14" si="25">DATE($B$1,$A5,Q$15)</f>
        <v>41028</v>
      </c>
      <c r="R6" s="47">
        <f t="shared" ref="R6:R14" si="26">DATE($B$1,$A5,R$15)</f>
        <v>41029</v>
      </c>
      <c r="S6" s="81"/>
      <c r="T6" s="49">
        <f t="shared" si="1"/>
        <v>41030</v>
      </c>
      <c r="U6" s="47">
        <f t="shared" si="1"/>
        <v>41031</v>
      </c>
      <c r="V6" s="47">
        <f t="shared" si="1"/>
        <v>41032</v>
      </c>
      <c r="W6" s="81">
        <f t="shared" si="1"/>
        <v>41033</v>
      </c>
      <c r="X6" s="81">
        <f t="shared" si="1"/>
        <v>41034</v>
      </c>
      <c r="Y6" s="47">
        <f t="shared" si="1"/>
        <v>41035</v>
      </c>
      <c r="Z6" s="81">
        <f t="shared" si="1"/>
        <v>41036</v>
      </c>
      <c r="AA6" s="81">
        <f t="shared" si="1"/>
        <v>41037</v>
      </c>
      <c r="AB6" s="81">
        <f t="shared" si="1"/>
        <v>41038</v>
      </c>
      <c r="AC6" s="81">
        <f t="shared" si="1"/>
        <v>41039</v>
      </c>
      <c r="AD6" s="81">
        <f t="shared" si="1"/>
        <v>41040</v>
      </c>
      <c r="AE6" s="47">
        <f t="shared" si="1"/>
        <v>41041</v>
      </c>
      <c r="AF6" s="47">
        <f t="shared" si="1"/>
        <v>41042</v>
      </c>
      <c r="AG6" s="81">
        <f t="shared" si="1"/>
        <v>41043</v>
      </c>
      <c r="AH6" s="81">
        <f t="shared" si="1"/>
        <v>41044</v>
      </c>
      <c r="AJ6" s="81" t="s">
        <v>832</v>
      </c>
      <c r="AK6" s="81" t="s">
        <v>832</v>
      </c>
      <c r="AL6" s="81" t="s">
        <v>832</v>
      </c>
      <c r="AM6" s="81" t="s">
        <v>832</v>
      </c>
      <c r="AN6" s="81" t="s">
        <v>832</v>
      </c>
      <c r="AO6" s="47" t="s">
        <v>194</v>
      </c>
      <c r="AP6" s="47" t="s">
        <v>194</v>
      </c>
      <c r="AQ6" s="81" t="s">
        <v>832</v>
      </c>
      <c r="AR6" s="81" t="s">
        <v>832</v>
      </c>
      <c r="AS6" s="81" t="s">
        <v>832</v>
      </c>
      <c r="AT6" s="81" t="s">
        <v>832</v>
      </c>
      <c r="AU6" s="81" t="s">
        <v>832</v>
      </c>
      <c r="AV6" s="81" t="s">
        <v>832</v>
      </c>
      <c r="AW6" s="47" t="s">
        <v>194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81" t="s">
        <v>832</v>
      </c>
      <c r="BD6" s="81" t="s">
        <v>832</v>
      </c>
      <c r="BE6" s="47" t="s">
        <v>194</v>
      </c>
      <c r="BF6" s="81" t="s">
        <v>832</v>
      </c>
      <c r="BG6" s="81" t="s">
        <v>832</v>
      </c>
      <c r="BH6" s="81" t="s">
        <v>832</v>
      </c>
      <c r="BI6" s="81" t="s">
        <v>832</v>
      </c>
      <c r="BJ6" s="81" t="s">
        <v>832</v>
      </c>
      <c r="BK6" s="47" t="s">
        <v>194</v>
      </c>
      <c r="BL6" s="47" t="s">
        <v>194</v>
      </c>
      <c r="BM6" s="81" t="s">
        <v>832</v>
      </c>
      <c r="BN6" s="81" t="s">
        <v>832</v>
      </c>
      <c r="BQ6" s="81" t="s">
        <v>832</v>
      </c>
      <c r="BR6" s="81" t="s">
        <v>832</v>
      </c>
      <c r="BS6" s="81" t="s">
        <v>832</v>
      </c>
      <c r="BT6" s="47" t="s">
        <v>194</v>
      </c>
      <c r="BU6" s="47" t="s">
        <v>194</v>
      </c>
      <c r="BV6" s="81" t="s">
        <v>832</v>
      </c>
      <c r="BW6" s="81" t="s">
        <v>832</v>
      </c>
      <c r="BX6" s="81" t="s">
        <v>832</v>
      </c>
      <c r="BY6" s="81" t="s">
        <v>832</v>
      </c>
      <c r="BZ6" s="81" t="s">
        <v>832</v>
      </c>
      <c r="CA6" s="47" t="s">
        <v>194</v>
      </c>
      <c r="CB6" s="47" t="s">
        <v>194</v>
      </c>
      <c r="CC6" s="81" t="s">
        <v>832</v>
      </c>
      <c r="CD6" s="81" t="s">
        <v>832</v>
      </c>
      <c r="CE6" s="81" t="s">
        <v>832</v>
      </c>
      <c r="CF6" s="81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21</v>
      </c>
      <c r="CN6" s="25">
        <f t="shared" si="6"/>
        <v>9</v>
      </c>
      <c r="CO6" s="25">
        <f t="shared" si="7"/>
        <v>1</v>
      </c>
      <c r="CP6" s="39">
        <f t="shared" si="11"/>
        <v>168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23</v>
      </c>
      <c r="D7" s="81">
        <f t="shared" si="12"/>
        <v>41045</v>
      </c>
      <c r="E7" s="81">
        <f t="shared" si="13"/>
        <v>41046</v>
      </c>
      <c r="F7" s="81">
        <f t="shared" si="14"/>
        <v>41047</v>
      </c>
      <c r="G7" s="47">
        <f t="shared" si="15"/>
        <v>41048</v>
      </c>
      <c r="H7" s="47">
        <f t="shared" si="16"/>
        <v>41049</v>
      </c>
      <c r="I7" s="81">
        <f t="shared" si="17"/>
        <v>41050</v>
      </c>
      <c r="J7" s="81">
        <f t="shared" si="18"/>
        <v>41051</v>
      </c>
      <c r="K7" s="81">
        <f t="shared" si="19"/>
        <v>41052</v>
      </c>
      <c r="L7" s="81">
        <f t="shared" si="20"/>
        <v>41053</v>
      </c>
      <c r="M7" s="81">
        <f t="shared" si="21"/>
        <v>41054</v>
      </c>
      <c r="N7" s="47">
        <f t="shared" si="22"/>
        <v>41055</v>
      </c>
      <c r="O7" s="47">
        <f t="shared" si="23"/>
        <v>41056</v>
      </c>
      <c r="P7" s="81">
        <f t="shared" si="24"/>
        <v>41057</v>
      </c>
      <c r="Q7" s="81">
        <f t="shared" si="25"/>
        <v>41058</v>
      </c>
      <c r="R7" s="81">
        <f t="shared" si="26"/>
        <v>41059</v>
      </c>
      <c r="S7" s="81">
        <f>DATE($B$1,$A6,S$15)</f>
        <v>41060</v>
      </c>
      <c r="T7" s="81">
        <f t="shared" si="1"/>
        <v>41061</v>
      </c>
      <c r="U7" s="47">
        <f t="shared" si="1"/>
        <v>41062</v>
      </c>
      <c r="V7" s="47">
        <f t="shared" si="1"/>
        <v>41063</v>
      </c>
      <c r="W7" s="81">
        <f t="shared" si="1"/>
        <v>41064</v>
      </c>
      <c r="X7" s="81">
        <f t="shared" si="1"/>
        <v>41065</v>
      </c>
      <c r="Y7" s="81">
        <f t="shared" si="1"/>
        <v>41066</v>
      </c>
      <c r="Z7" s="81">
        <f t="shared" si="1"/>
        <v>41067</v>
      </c>
      <c r="AA7" s="81">
        <f t="shared" si="1"/>
        <v>41068</v>
      </c>
      <c r="AB7" s="47">
        <f t="shared" si="1"/>
        <v>41069</v>
      </c>
      <c r="AC7" s="47">
        <f t="shared" si="1"/>
        <v>41070</v>
      </c>
      <c r="AD7" s="81">
        <f t="shared" si="1"/>
        <v>41071</v>
      </c>
      <c r="AE7" s="81">
        <f t="shared" si="1"/>
        <v>41072</v>
      </c>
      <c r="AF7" s="81">
        <f t="shared" si="1"/>
        <v>41073</v>
      </c>
      <c r="AG7" s="81">
        <f t="shared" si="1"/>
        <v>41074</v>
      </c>
      <c r="AH7" s="81">
        <f t="shared" si="1"/>
        <v>41075</v>
      </c>
      <c r="AJ7" s="81" t="s">
        <v>832</v>
      </c>
      <c r="AK7" s="81" t="s">
        <v>832</v>
      </c>
      <c r="AL7" s="81" t="s">
        <v>832</v>
      </c>
      <c r="AM7" s="47" t="s">
        <v>194</v>
      </c>
      <c r="AN7" s="47" t="s">
        <v>194</v>
      </c>
      <c r="AO7" s="81" t="s">
        <v>832</v>
      </c>
      <c r="AP7" s="81" t="s">
        <v>832</v>
      </c>
      <c r="AQ7" s="81" t="s">
        <v>832</v>
      </c>
      <c r="AR7" s="81" t="s">
        <v>832</v>
      </c>
      <c r="AS7" s="81" t="s">
        <v>832</v>
      </c>
      <c r="AT7" s="47" t="s">
        <v>194</v>
      </c>
      <c r="AU7" s="47" t="s">
        <v>194</v>
      </c>
      <c r="AV7" s="81" t="s">
        <v>832</v>
      </c>
      <c r="AW7" s="81" t="s">
        <v>832</v>
      </c>
      <c r="AX7" s="81" t="s">
        <v>832</v>
      </c>
      <c r="AY7" s="81" t="s">
        <v>832</v>
      </c>
      <c r="AZ7" s="81" t="s">
        <v>832</v>
      </c>
      <c r="BA7" s="47" t="s">
        <v>194</v>
      </c>
      <c r="BB7" s="47" t="s">
        <v>194</v>
      </c>
      <c r="BC7" s="81" t="s">
        <v>832</v>
      </c>
      <c r="BD7" s="81" t="s">
        <v>832</v>
      </c>
      <c r="BE7" s="81" t="s">
        <v>832</v>
      </c>
      <c r="BF7" s="81" t="s">
        <v>832</v>
      </c>
      <c r="BG7" s="81" t="s">
        <v>832</v>
      </c>
      <c r="BH7" s="47" t="s">
        <v>194</v>
      </c>
      <c r="BI7" s="47" t="s">
        <v>194</v>
      </c>
      <c r="BJ7" s="81" t="s">
        <v>832</v>
      </c>
      <c r="BK7" s="81" t="s">
        <v>832</v>
      </c>
      <c r="BL7" s="81" t="s">
        <v>832</v>
      </c>
      <c r="BM7" s="81" t="s">
        <v>832</v>
      </c>
      <c r="BN7" s="81" t="s">
        <v>832</v>
      </c>
      <c r="BQ7" s="47" t="s">
        <v>194</v>
      </c>
      <c r="BR7" s="47" t="s">
        <v>194</v>
      </c>
      <c r="BS7" s="81" t="s">
        <v>832</v>
      </c>
      <c r="BT7" s="81" t="s">
        <v>832</v>
      </c>
      <c r="BU7" s="81" t="s">
        <v>832</v>
      </c>
      <c r="BV7" s="81" t="s">
        <v>832</v>
      </c>
      <c r="BW7" s="47" t="s">
        <v>194</v>
      </c>
      <c r="BX7" s="49" t="s">
        <v>193</v>
      </c>
      <c r="BY7" s="47" t="s">
        <v>194</v>
      </c>
      <c r="BZ7" s="81" t="s">
        <v>832</v>
      </c>
      <c r="CA7" s="81" t="s">
        <v>832</v>
      </c>
      <c r="CB7" s="81" t="s">
        <v>832</v>
      </c>
      <c r="CC7" s="81" t="s">
        <v>832</v>
      </c>
      <c r="CD7" s="81" t="s">
        <v>832</v>
      </c>
      <c r="CE7" s="47" t="s">
        <v>194</v>
      </c>
      <c r="CF7" s="81"/>
      <c r="CH7" s="25">
        <f t="shared" si="2"/>
        <v>23</v>
      </c>
      <c r="CI7" s="25">
        <f t="shared" si="3"/>
        <v>8</v>
      </c>
      <c r="CJ7" s="25">
        <f t="shared" si="4"/>
        <v>0</v>
      </c>
      <c r="CK7" s="39">
        <f t="shared" si="10"/>
        <v>184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19</v>
      </c>
      <c r="D8" s="47">
        <f t="shared" si="12"/>
        <v>41076</v>
      </c>
      <c r="E8" s="47">
        <f t="shared" si="13"/>
        <v>41077</v>
      </c>
      <c r="F8" s="81">
        <f t="shared" si="14"/>
        <v>41078</v>
      </c>
      <c r="G8" s="81">
        <f t="shared" si="15"/>
        <v>41079</v>
      </c>
      <c r="H8" s="81">
        <f t="shared" si="16"/>
        <v>41080</v>
      </c>
      <c r="I8" s="81">
        <f t="shared" si="17"/>
        <v>41081</v>
      </c>
      <c r="J8" s="47">
        <f t="shared" si="18"/>
        <v>41082</v>
      </c>
      <c r="K8" s="49">
        <f t="shared" si="19"/>
        <v>41083</v>
      </c>
      <c r="L8" s="47">
        <f t="shared" si="20"/>
        <v>41084</v>
      </c>
      <c r="M8" s="81">
        <f t="shared" si="21"/>
        <v>41085</v>
      </c>
      <c r="N8" s="81">
        <f t="shared" si="22"/>
        <v>41086</v>
      </c>
      <c r="O8" s="81">
        <f t="shared" si="23"/>
        <v>41087</v>
      </c>
      <c r="P8" s="81">
        <f t="shared" si="24"/>
        <v>41088</v>
      </c>
      <c r="Q8" s="81">
        <f t="shared" si="25"/>
        <v>41089</v>
      </c>
      <c r="R8" s="47">
        <f t="shared" si="26"/>
        <v>41090</v>
      </c>
      <c r="S8" s="81"/>
      <c r="T8" s="47">
        <f t="shared" si="1"/>
        <v>41091</v>
      </c>
      <c r="U8" s="81">
        <f t="shared" si="1"/>
        <v>41092</v>
      </c>
      <c r="V8" s="81">
        <f t="shared" si="1"/>
        <v>41093</v>
      </c>
      <c r="W8" s="81">
        <f t="shared" si="1"/>
        <v>41094</v>
      </c>
      <c r="X8" s="81">
        <f t="shared" si="1"/>
        <v>41095</v>
      </c>
      <c r="Y8" s="81">
        <f t="shared" si="1"/>
        <v>41096</v>
      </c>
      <c r="Z8" s="47">
        <f t="shared" si="1"/>
        <v>41097</v>
      </c>
      <c r="AA8" s="47">
        <f t="shared" si="1"/>
        <v>41098</v>
      </c>
      <c r="AB8" s="81">
        <f t="shared" si="1"/>
        <v>41099</v>
      </c>
      <c r="AC8" s="81">
        <f t="shared" si="1"/>
        <v>41100</v>
      </c>
      <c r="AD8" s="81">
        <f t="shared" si="1"/>
        <v>41101</v>
      </c>
      <c r="AE8" s="81">
        <f t="shared" si="1"/>
        <v>41102</v>
      </c>
      <c r="AF8" s="81">
        <f t="shared" si="1"/>
        <v>41103</v>
      </c>
      <c r="AG8" s="47">
        <f t="shared" si="1"/>
        <v>41104</v>
      </c>
      <c r="AH8" s="47">
        <f t="shared" si="1"/>
        <v>41105</v>
      </c>
      <c r="AJ8" s="47" t="s">
        <v>194</v>
      </c>
      <c r="AK8" s="47" t="s">
        <v>194</v>
      </c>
      <c r="AL8" s="81" t="s">
        <v>832</v>
      </c>
      <c r="AM8" s="81" t="s">
        <v>832</v>
      </c>
      <c r="AN8" s="81" t="s">
        <v>832</v>
      </c>
      <c r="AO8" s="81" t="s">
        <v>832</v>
      </c>
      <c r="AP8" s="47" t="s">
        <v>194</v>
      </c>
      <c r="AQ8" s="49" t="s">
        <v>193</v>
      </c>
      <c r="AR8" s="47" t="s">
        <v>194</v>
      </c>
      <c r="AS8" s="81" t="s">
        <v>832</v>
      </c>
      <c r="AT8" s="81" t="s">
        <v>832</v>
      </c>
      <c r="AU8" s="81" t="s">
        <v>832</v>
      </c>
      <c r="AV8" s="81" t="s">
        <v>832</v>
      </c>
      <c r="AW8" s="81" t="s">
        <v>832</v>
      </c>
      <c r="AX8" s="47" t="s">
        <v>194</v>
      </c>
      <c r="AY8" s="81"/>
      <c r="AZ8" s="47" t="s">
        <v>194</v>
      </c>
      <c r="BA8" s="81" t="s">
        <v>832</v>
      </c>
      <c r="BB8" s="81" t="s">
        <v>832</v>
      </c>
      <c r="BC8" s="81" t="s">
        <v>832</v>
      </c>
      <c r="BD8" s="81" t="s">
        <v>832</v>
      </c>
      <c r="BE8" s="81" t="s">
        <v>832</v>
      </c>
      <c r="BF8" s="47" t="s">
        <v>194</v>
      </c>
      <c r="BG8" s="47" t="s">
        <v>194</v>
      </c>
      <c r="BH8" s="81" t="s">
        <v>832</v>
      </c>
      <c r="BI8" s="81" t="s">
        <v>832</v>
      </c>
      <c r="BJ8" s="81" t="s">
        <v>832</v>
      </c>
      <c r="BK8" s="81" t="s">
        <v>832</v>
      </c>
      <c r="BL8" s="81" t="s">
        <v>832</v>
      </c>
      <c r="BM8" s="47" t="s">
        <v>194</v>
      </c>
      <c r="BN8" s="47" t="s">
        <v>194</v>
      </c>
      <c r="BQ8" s="81" t="s">
        <v>832</v>
      </c>
      <c r="BR8" s="81" t="s">
        <v>832</v>
      </c>
      <c r="BS8" s="81" t="s">
        <v>832</v>
      </c>
      <c r="BT8" s="81" t="s">
        <v>832</v>
      </c>
      <c r="BU8" s="81" t="s">
        <v>832</v>
      </c>
      <c r="BV8" s="47" t="s">
        <v>194</v>
      </c>
      <c r="BW8" s="47" t="s">
        <v>194</v>
      </c>
      <c r="BX8" s="81" t="s">
        <v>832</v>
      </c>
      <c r="BY8" s="81" t="s">
        <v>832</v>
      </c>
      <c r="BZ8" s="81" t="s">
        <v>832</v>
      </c>
      <c r="CA8" s="81" t="s">
        <v>832</v>
      </c>
      <c r="CB8" s="81" t="s">
        <v>832</v>
      </c>
      <c r="CC8" s="47" t="s">
        <v>194</v>
      </c>
      <c r="CD8" s="47" t="s">
        <v>194</v>
      </c>
      <c r="CE8" s="81" t="s">
        <v>832</v>
      </c>
      <c r="CF8" s="81" t="s">
        <v>832</v>
      </c>
      <c r="CH8" s="25">
        <f t="shared" si="2"/>
        <v>19</v>
      </c>
      <c r="CI8" s="25">
        <f t="shared" si="3"/>
        <v>10</v>
      </c>
      <c r="CJ8" s="25">
        <f t="shared" si="4"/>
        <v>1</v>
      </c>
      <c r="CK8" s="39">
        <f t="shared" si="10"/>
        <v>152</v>
      </c>
      <c r="CM8" s="25">
        <f t="shared" si="5"/>
        <v>22</v>
      </c>
      <c r="CN8" s="25">
        <f t="shared" si="6"/>
        <v>9</v>
      </c>
      <c r="CO8" s="25">
        <f t="shared" si="7"/>
        <v>0</v>
      </c>
      <c r="CP8" s="39">
        <f t="shared" si="11"/>
        <v>176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20</v>
      </c>
      <c r="D9" s="81">
        <f t="shared" si="12"/>
        <v>41106</v>
      </c>
      <c r="E9" s="81">
        <f t="shared" si="13"/>
        <v>41107</v>
      </c>
      <c r="F9" s="81">
        <f t="shared" si="14"/>
        <v>41108</v>
      </c>
      <c r="G9" s="81">
        <f t="shared" si="15"/>
        <v>41109</v>
      </c>
      <c r="H9" s="81">
        <f t="shared" si="16"/>
        <v>41110</v>
      </c>
      <c r="I9" s="47">
        <f t="shared" si="17"/>
        <v>41111</v>
      </c>
      <c r="J9" s="47">
        <f t="shared" si="18"/>
        <v>41112</v>
      </c>
      <c r="K9" s="81">
        <f t="shared" si="19"/>
        <v>41113</v>
      </c>
      <c r="L9" s="81">
        <f t="shared" si="20"/>
        <v>41114</v>
      </c>
      <c r="M9" s="81">
        <f t="shared" si="21"/>
        <v>41115</v>
      </c>
      <c r="N9" s="81">
        <f t="shared" si="22"/>
        <v>41116</v>
      </c>
      <c r="O9" s="81">
        <f t="shared" si="23"/>
        <v>41117</v>
      </c>
      <c r="P9" s="47">
        <f t="shared" si="24"/>
        <v>41118</v>
      </c>
      <c r="Q9" s="47">
        <f t="shared" si="25"/>
        <v>41119</v>
      </c>
      <c r="R9" s="81">
        <f t="shared" si="26"/>
        <v>41120</v>
      </c>
      <c r="S9" s="81">
        <f>DATE($B$1,$A8,S$15)</f>
        <v>41121</v>
      </c>
      <c r="T9" s="81">
        <f t="shared" si="1"/>
        <v>41122</v>
      </c>
      <c r="U9" s="81">
        <f t="shared" si="1"/>
        <v>41123</v>
      </c>
      <c r="V9" s="81">
        <f t="shared" si="1"/>
        <v>41124</v>
      </c>
      <c r="W9" s="47">
        <f t="shared" si="1"/>
        <v>41125</v>
      </c>
      <c r="X9" s="47">
        <f t="shared" si="1"/>
        <v>41126</v>
      </c>
      <c r="Y9" s="81">
        <f t="shared" si="1"/>
        <v>41127</v>
      </c>
      <c r="Z9" s="81">
        <f t="shared" si="1"/>
        <v>41128</v>
      </c>
      <c r="AA9" s="81">
        <f t="shared" si="1"/>
        <v>41129</v>
      </c>
      <c r="AB9" s="81">
        <f t="shared" si="1"/>
        <v>41130</v>
      </c>
      <c r="AC9" s="81">
        <f t="shared" si="1"/>
        <v>41131</v>
      </c>
      <c r="AD9" s="47">
        <f t="shared" si="1"/>
        <v>41132</v>
      </c>
      <c r="AE9" s="47">
        <f t="shared" si="1"/>
        <v>41133</v>
      </c>
      <c r="AF9" s="47">
        <f t="shared" si="1"/>
        <v>41134</v>
      </c>
      <c r="AG9" s="47">
        <f t="shared" si="1"/>
        <v>41135</v>
      </c>
      <c r="AH9" s="47">
        <f t="shared" si="1"/>
        <v>41136</v>
      </c>
      <c r="AJ9" s="81" t="s">
        <v>832</v>
      </c>
      <c r="AK9" s="81" t="s">
        <v>832</v>
      </c>
      <c r="AL9" s="81" t="s">
        <v>832</v>
      </c>
      <c r="AM9" s="81" t="s">
        <v>832</v>
      </c>
      <c r="AN9" s="81" t="s">
        <v>832</v>
      </c>
      <c r="AO9" s="47" t="s">
        <v>194</v>
      </c>
      <c r="AP9" s="47" t="s">
        <v>194</v>
      </c>
      <c r="AQ9" s="81" t="s">
        <v>832</v>
      </c>
      <c r="AR9" s="81" t="s">
        <v>832</v>
      </c>
      <c r="AS9" s="81" t="s">
        <v>832</v>
      </c>
      <c r="AT9" s="81" t="s">
        <v>832</v>
      </c>
      <c r="AU9" s="81" t="s">
        <v>832</v>
      </c>
      <c r="AV9" s="47" t="s">
        <v>194</v>
      </c>
      <c r="AW9" s="47" t="s">
        <v>194</v>
      </c>
      <c r="AX9" s="81" t="s">
        <v>832</v>
      </c>
      <c r="AY9" s="81" t="s">
        <v>832</v>
      </c>
      <c r="AZ9" s="81" t="s">
        <v>832</v>
      </c>
      <c r="BA9" s="81" t="s">
        <v>832</v>
      </c>
      <c r="BB9" s="81" t="s">
        <v>832</v>
      </c>
      <c r="BC9" s="47" t="s">
        <v>194</v>
      </c>
      <c r="BD9" s="47" t="s">
        <v>194</v>
      </c>
      <c r="BE9" s="81" t="s">
        <v>832</v>
      </c>
      <c r="BF9" s="81" t="s">
        <v>832</v>
      </c>
      <c r="BG9" s="81" t="s">
        <v>832</v>
      </c>
      <c r="BH9" s="81" t="s">
        <v>832</v>
      </c>
      <c r="BI9" s="81" t="s">
        <v>832</v>
      </c>
      <c r="BJ9" s="47" t="s">
        <v>194</v>
      </c>
      <c r="BK9" s="47" t="s">
        <v>194</v>
      </c>
      <c r="BL9" s="47" t="s">
        <v>194</v>
      </c>
      <c r="BM9" s="47" t="s">
        <v>194</v>
      </c>
      <c r="BN9" s="47" t="s">
        <v>194</v>
      </c>
      <c r="BQ9" s="81" t="s">
        <v>832</v>
      </c>
      <c r="BR9" s="81" t="s">
        <v>832</v>
      </c>
      <c r="BS9" s="81" t="s">
        <v>832</v>
      </c>
      <c r="BT9" s="47" t="s">
        <v>194</v>
      </c>
      <c r="BU9" s="81" t="s">
        <v>832</v>
      </c>
      <c r="BV9" s="81" t="s">
        <v>832</v>
      </c>
      <c r="BW9" s="81" t="s">
        <v>832</v>
      </c>
      <c r="BX9" s="81" t="s">
        <v>832</v>
      </c>
      <c r="BY9" s="81" t="s">
        <v>832</v>
      </c>
      <c r="BZ9" s="47" t="s">
        <v>194</v>
      </c>
      <c r="CA9" s="47" t="s">
        <v>194</v>
      </c>
      <c r="CB9" s="81" t="s">
        <v>832</v>
      </c>
      <c r="CC9" s="81" t="s">
        <v>832</v>
      </c>
      <c r="CD9" s="81" t="s">
        <v>832</v>
      </c>
      <c r="CE9" s="81" t="s">
        <v>832</v>
      </c>
      <c r="CF9" s="81" t="s">
        <v>832</v>
      </c>
      <c r="CH9" s="25">
        <f t="shared" si="2"/>
        <v>20</v>
      </c>
      <c r="CI9" s="25">
        <f t="shared" si="3"/>
        <v>11</v>
      </c>
      <c r="CJ9" s="25">
        <f t="shared" si="4"/>
        <v>0</v>
      </c>
      <c r="CK9" s="39">
        <f t="shared" si="10"/>
        <v>160</v>
      </c>
      <c r="CM9" s="25">
        <f t="shared" si="5"/>
        <v>21</v>
      </c>
      <c r="CN9" s="25">
        <f t="shared" si="6"/>
        <v>10</v>
      </c>
      <c r="CO9" s="25">
        <f t="shared" si="7"/>
        <v>0</v>
      </c>
      <c r="CP9" s="39">
        <f t="shared" si="11"/>
        <v>168</v>
      </c>
    </row>
    <row r="10" spans="1:99">
      <c r="A10" s="39">
        <v>9</v>
      </c>
      <c r="B10" s="25" t="s">
        <v>204</v>
      </c>
      <c r="C10" s="25">
        <f t="shared" si="8"/>
        <v>23</v>
      </c>
      <c r="D10" s="81">
        <f t="shared" si="12"/>
        <v>41137</v>
      </c>
      <c r="E10" s="81">
        <f t="shared" si="13"/>
        <v>41138</v>
      </c>
      <c r="F10" s="81">
        <f t="shared" si="14"/>
        <v>41139</v>
      </c>
      <c r="G10" s="47">
        <f t="shared" si="15"/>
        <v>41140</v>
      </c>
      <c r="H10" s="81">
        <f t="shared" si="16"/>
        <v>41141</v>
      </c>
      <c r="I10" s="81">
        <f t="shared" si="17"/>
        <v>41142</v>
      </c>
      <c r="J10" s="81">
        <f t="shared" si="18"/>
        <v>41143</v>
      </c>
      <c r="K10" s="81">
        <f t="shared" si="19"/>
        <v>41144</v>
      </c>
      <c r="L10" s="81">
        <f t="shared" si="20"/>
        <v>41145</v>
      </c>
      <c r="M10" s="47">
        <f t="shared" si="21"/>
        <v>41146</v>
      </c>
      <c r="N10" s="47">
        <f t="shared" si="22"/>
        <v>41147</v>
      </c>
      <c r="O10" s="81">
        <f t="shared" si="23"/>
        <v>41148</v>
      </c>
      <c r="P10" s="81">
        <f t="shared" si="24"/>
        <v>41149</v>
      </c>
      <c r="Q10" s="81">
        <f t="shared" si="25"/>
        <v>41150</v>
      </c>
      <c r="R10" s="81">
        <f t="shared" si="26"/>
        <v>41151</v>
      </c>
      <c r="S10" s="81">
        <f>DATE($B$1,$A9,S$15)</f>
        <v>41152</v>
      </c>
      <c r="T10" s="47">
        <f t="shared" si="1"/>
        <v>41153</v>
      </c>
      <c r="U10" s="47">
        <f t="shared" si="1"/>
        <v>41154</v>
      </c>
      <c r="V10" s="81">
        <f t="shared" si="1"/>
        <v>41155</v>
      </c>
      <c r="W10" s="81">
        <f t="shared" si="1"/>
        <v>41156</v>
      </c>
      <c r="X10" s="81">
        <f t="shared" si="1"/>
        <v>41157</v>
      </c>
      <c r="Y10" s="81">
        <f t="shared" si="1"/>
        <v>41158</v>
      </c>
      <c r="Z10" s="81">
        <f t="shared" si="1"/>
        <v>41159</v>
      </c>
      <c r="AA10" s="47">
        <f t="shared" si="1"/>
        <v>41160</v>
      </c>
      <c r="AB10" s="47">
        <f t="shared" si="1"/>
        <v>41161</v>
      </c>
      <c r="AC10" s="81">
        <f t="shared" si="1"/>
        <v>41162</v>
      </c>
      <c r="AD10" s="81">
        <f t="shared" si="1"/>
        <v>41163</v>
      </c>
      <c r="AE10" s="81">
        <f t="shared" si="1"/>
        <v>41164</v>
      </c>
      <c r="AF10" s="81">
        <f t="shared" si="1"/>
        <v>41165</v>
      </c>
      <c r="AG10" s="81">
        <f t="shared" si="1"/>
        <v>41166</v>
      </c>
      <c r="AH10" s="47">
        <f t="shared" si="1"/>
        <v>41167</v>
      </c>
      <c r="AJ10" s="81" t="s">
        <v>832</v>
      </c>
      <c r="AK10" s="81" t="s">
        <v>832</v>
      </c>
      <c r="AL10" s="81" t="s">
        <v>832</v>
      </c>
      <c r="AM10" s="47" t="s">
        <v>194</v>
      </c>
      <c r="AN10" s="81" t="s">
        <v>832</v>
      </c>
      <c r="AO10" s="81" t="s">
        <v>832</v>
      </c>
      <c r="AP10" s="81" t="s">
        <v>832</v>
      </c>
      <c r="AQ10" s="81" t="s">
        <v>832</v>
      </c>
      <c r="AR10" s="81" t="s">
        <v>832</v>
      </c>
      <c r="AS10" s="47" t="s">
        <v>194</v>
      </c>
      <c r="AT10" s="47" t="s">
        <v>194</v>
      </c>
      <c r="AU10" s="81" t="s">
        <v>832</v>
      </c>
      <c r="AV10" s="81" t="s">
        <v>832</v>
      </c>
      <c r="AW10" s="81" t="s">
        <v>832</v>
      </c>
      <c r="AX10" s="81" t="s">
        <v>832</v>
      </c>
      <c r="AY10" s="81" t="s">
        <v>832</v>
      </c>
      <c r="AZ10" s="47" t="s">
        <v>194</v>
      </c>
      <c r="BA10" s="47" t="s">
        <v>194</v>
      </c>
      <c r="BB10" s="81" t="s">
        <v>832</v>
      </c>
      <c r="BC10" s="81" t="s">
        <v>832</v>
      </c>
      <c r="BD10" s="81" t="s">
        <v>832</v>
      </c>
      <c r="BE10" s="81" t="s">
        <v>832</v>
      </c>
      <c r="BF10" s="81" t="s">
        <v>832</v>
      </c>
      <c r="BG10" s="47" t="s">
        <v>194</v>
      </c>
      <c r="BH10" s="47" t="s">
        <v>194</v>
      </c>
      <c r="BI10" s="81" t="s">
        <v>832</v>
      </c>
      <c r="BJ10" s="81" t="s">
        <v>832</v>
      </c>
      <c r="BK10" s="81" t="s">
        <v>832</v>
      </c>
      <c r="BL10" s="81" t="s">
        <v>832</v>
      </c>
      <c r="BM10" s="81" t="s">
        <v>832</v>
      </c>
      <c r="BN10" s="47" t="s">
        <v>194</v>
      </c>
      <c r="BQ10" s="47" t="s">
        <v>194</v>
      </c>
      <c r="BR10" s="81" t="s">
        <v>832</v>
      </c>
      <c r="BS10" s="81" t="s">
        <v>832</v>
      </c>
      <c r="BT10" s="81" t="s">
        <v>832</v>
      </c>
      <c r="BU10" s="81" t="s">
        <v>832</v>
      </c>
      <c r="BV10" s="81" t="s">
        <v>832</v>
      </c>
      <c r="BW10" s="47" t="s">
        <v>194</v>
      </c>
      <c r="BX10" s="47" t="s">
        <v>194</v>
      </c>
      <c r="BY10" s="81" t="s">
        <v>832</v>
      </c>
      <c r="BZ10" s="81" t="s">
        <v>832</v>
      </c>
      <c r="CA10" s="81" t="s">
        <v>832</v>
      </c>
      <c r="CB10" s="81" t="s">
        <v>832</v>
      </c>
      <c r="CC10" s="81" t="s">
        <v>832</v>
      </c>
      <c r="CD10" s="47" t="s">
        <v>194</v>
      </c>
      <c r="CE10" s="49" t="s">
        <v>193</v>
      </c>
      <c r="CF10" s="81"/>
      <c r="CH10" s="25">
        <f t="shared" si="2"/>
        <v>23</v>
      </c>
      <c r="CI10" s="25">
        <f t="shared" si="3"/>
        <v>8</v>
      </c>
      <c r="CJ10" s="25">
        <f t="shared" si="4"/>
        <v>0</v>
      </c>
      <c r="CK10" s="39">
        <f t="shared" si="10"/>
        <v>184</v>
      </c>
      <c r="CM10" s="25">
        <f t="shared" si="5"/>
        <v>20</v>
      </c>
      <c r="CN10" s="25">
        <f t="shared" si="6"/>
        <v>9</v>
      </c>
      <c r="CO10" s="25">
        <f t="shared" si="7"/>
        <v>1</v>
      </c>
      <c r="CP10" s="39">
        <f t="shared" si="11"/>
        <v>160</v>
      </c>
    </row>
    <row r="11" spans="1:99">
      <c r="A11" s="39">
        <v>10</v>
      </c>
      <c r="B11" s="25" t="s">
        <v>205</v>
      </c>
      <c r="C11" s="25">
        <f t="shared" si="8"/>
        <v>19</v>
      </c>
      <c r="D11" s="47">
        <f t="shared" si="12"/>
        <v>41168</v>
      </c>
      <c r="E11" s="81">
        <f t="shared" si="13"/>
        <v>41169</v>
      </c>
      <c r="F11" s="81">
        <f t="shared" si="14"/>
        <v>41170</v>
      </c>
      <c r="G11" s="81">
        <f t="shared" si="15"/>
        <v>41171</v>
      </c>
      <c r="H11" s="81">
        <f t="shared" si="16"/>
        <v>41172</v>
      </c>
      <c r="I11" s="81">
        <f t="shared" si="17"/>
        <v>41173</v>
      </c>
      <c r="J11" s="47">
        <f t="shared" si="18"/>
        <v>41174</v>
      </c>
      <c r="K11" s="47">
        <f t="shared" si="19"/>
        <v>41175</v>
      </c>
      <c r="L11" s="81">
        <f t="shared" si="20"/>
        <v>41176</v>
      </c>
      <c r="M11" s="81">
        <f t="shared" si="21"/>
        <v>41177</v>
      </c>
      <c r="N11" s="81">
        <f t="shared" si="22"/>
        <v>41178</v>
      </c>
      <c r="O11" s="81">
        <f t="shared" si="23"/>
        <v>41179</v>
      </c>
      <c r="P11" s="81">
        <f t="shared" si="24"/>
        <v>41180</v>
      </c>
      <c r="Q11" s="47">
        <f t="shared" si="25"/>
        <v>41181</v>
      </c>
      <c r="R11" s="49">
        <f t="shared" si="26"/>
        <v>41182</v>
      </c>
      <c r="S11" s="81"/>
      <c r="T11" s="49">
        <f t="shared" si="1"/>
        <v>41183</v>
      </c>
      <c r="U11" s="49">
        <f t="shared" si="1"/>
        <v>41184</v>
      </c>
      <c r="V11" s="49">
        <f t="shared" si="1"/>
        <v>41185</v>
      </c>
      <c r="W11" s="81">
        <f t="shared" si="1"/>
        <v>41186</v>
      </c>
      <c r="X11" s="81">
        <f t="shared" si="1"/>
        <v>41187</v>
      </c>
      <c r="Y11" s="206">
        <f t="shared" si="1"/>
        <v>41188</v>
      </c>
      <c r="Z11" s="47">
        <f t="shared" si="1"/>
        <v>41189</v>
      </c>
      <c r="AA11" s="206">
        <f t="shared" si="1"/>
        <v>41190</v>
      </c>
      <c r="AB11" s="206">
        <f t="shared" si="1"/>
        <v>41191</v>
      </c>
      <c r="AC11" s="81">
        <f t="shared" si="1"/>
        <v>41192</v>
      </c>
      <c r="AD11" s="81">
        <f t="shared" si="1"/>
        <v>41193</v>
      </c>
      <c r="AE11" s="81">
        <f t="shared" si="1"/>
        <v>41194</v>
      </c>
      <c r="AF11" s="47">
        <f t="shared" si="1"/>
        <v>41195</v>
      </c>
      <c r="AG11" s="47">
        <f t="shared" si="1"/>
        <v>41196</v>
      </c>
      <c r="AH11" s="81">
        <f t="shared" si="1"/>
        <v>41197</v>
      </c>
      <c r="AJ11" s="47" t="s">
        <v>194</v>
      </c>
      <c r="AK11" s="81" t="s">
        <v>832</v>
      </c>
      <c r="AL11" s="81" t="s">
        <v>832</v>
      </c>
      <c r="AM11" s="81" t="s">
        <v>832</v>
      </c>
      <c r="AN11" s="81" t="s">
        <v>832</v>
      </c>
      <c r="AO11" s="81" t="s">
        <v>832</v>
      </c>
      <c r="AP11" s="47" t="s">
        <v>194</v>
      </c>
      <c r="AQ11" s="47" t="s">
        <v>194</v>
      </c>
      <c r="AR11" s="81" t="s">
        <v>832</v>
      </c>
      <c r="AS11" s="81" t="s">
        <v>832</v>
      </c>
      <c r="AT11" s="81" t="s">
        <v>832</v>
      </c>
      <c r="AU11" s="81" t="s">
        <v>832</v>
      </c>
      <c r="AV11" s="81" t="s">
        <v>832</v>
      </c>
      <c r="AW11" s="47" t="s">
        <v>194</v>
      </c>
      <c r="AX11" s="49" t="s">
        <v>193</v>
      </c>
      <c r="AY11" s="81"/>
      <c r="AZ11" s="49" t="s">
        <v>193</v>
      </c>
      <c r="BA11" s="49" t="s">
        <v>193</v>
      </c>
      <c r="BB11" s="49" t="s">
        <v>193</v>
      </c>
      <c r="BC11" s="81" t="s">
        <v>832</v>
      </c>
      <c r="BD11" s="81" t="s">
        <v>832</v>
      </c>
      <c r="BE11" s="206" t="s">
        <v>832</v>
      </c>
      <c r="BF11" s="47" t="s">
        <v>194</v>
      </c>
      <c r="BG11" s="206" t="s">
        <v>832</v>
      </c>
      <c r="BH11" s="206" t="s">
        <v>832</v>
      </c>
      <c r="BI11" s="81" t="s">
        <v>832</v>
      </c>
      <c r="BJ11" s="81" t="s">
        <v>832</v>
      </c>
      <c r="BK11" s="81" t="s">
        <v>832</v>
      </c>
      <c r="BL11" s="47" t="s">
        <v>194</v>
      </c>
      <c r="BM11" s="47" t="s">
        <v>194</v>
      </c>
      <c r="BN11" s="81" t="s">
        <v>832</v>
      </c>
      <c r="BQ11" s="81" t="s">
        <v>832</v>
      </c>
      <c r="BR11" s="81" t="s">
        <v>832</v>
      </c>
      <c r="BS11" s="81" t="s">
        <v>832</v>
      </c>
      <c r="BT11" s="81" t="s">
        <v>832</v>
      </c>
      <c r="BU11" s="47" t="s">
        <v>194</v>
      </c>
      <c r="BV11" s="47" t="s">
        <v>194</v>
      </c>
      <c r="BW11" s="81" t="s">
        <v>832</v>
      </c>
      <c r="BX11" s="81" t="s">
        <v>832</v>
      </c>
      <c r="BY11" s="81" t="s">
        <v>832</v>
      </c>
      <c r="BZ11" s="81" t="s">
        <v>832</v>
      </c>
      <c r="CA11" s="81" t="s">
        <v>832</v>
      </c>
      <c r="CB11" s="47" t="s">
        <v>194</v>
      </c>
      <c r="CC11" s="47" t="s">
        <v>194</v>
      </c>
      <c r="CD11" s="81" t="s">
        <v>832</v>
      </c>
      <c r="CE11" s="81" t="s">
        <v>832</v>
      </c>
      <c r="CF11" s="81" t="s">
        <v>832</v>
      </c>
      <c r="CH11" s="25">
        <f t="shared" si="2"/>
        <v>19</v>
      </c>
      <c r="CI11" s="25">
        <f t="shared" si="3"/>
        <v>7</v>
      </c>
      <c r="CJ11" s="25">
        <f t="shared" si="4"/>
        <v>4</v>
      </c>
      <c r="CK11" s="39">
        <f t="shared" si="10"/>
        <v>152</v>
      </c>
      <c r="CM11" s="25">
        <f t="shared" si="5"/>
        <v>21</v>
      </c>
      <c r="CN11" s="25">
        <f t="shared" si="6"/>
        <v>7</v>
      </c>
      <c r="CO11" s="25">
        <f t="shared" si="7"/>
        <v>3</v>
      </c>
      <c r="CP11" s="39">
        <f t="shared" si="11"/>
        <v>168</v>
      </c>
    </row>
    <row r="12" spans="1:99">
      <c r="A12" s="39">
        <v>11</v>
      </c>
      <c r="B12" s="25" t="s">
        <v>206</v>
      </c>
      <c r="C12" s="25">
        <f t="shared" si="8"/>
        <v>23</v>
      </c>
      <c r="D12" s="81">
        <f t="shared" si="12"/>
        <v>41198</v>
      </c>
      <c r="E12" s="81">
        <f t="shared" si="13"/>
        <v>41199</v>
      </c>
      <c r="F12" s="81">
        <f t="shared" si="14"/>
        <v>41200</v>
      </c>
      <c r="G12" s="81">
        <f t="shared" si="15"/>
        <v>41201</v>
      </c>
      <c r="H12" s="47">
        <f t="shared" si="16"/>
        <v>41202</v>
      </c>
      <c r="I12" s="47">
        <f t="shared" si="17"/>
        <v>41203</v>
      </c>
      <c r="J12" s="81">
        <f t="shared" si="18"/>
        <v>41204</v>
      </c>
      <c r="K12" s="81">
        <f t="shared" si="19"/>
        <v>41205</v>
      </c>
      <c r="L12" s="81">
        <f t="shared" si="20"/>
        <v>41206</v>
      </c>
      <c r="M12" s="81">
        <f t="shared" si="21"/>
        <v>41207</v>
      </c>
      <c r="N12" s="81">
        <f t="shared" si="22"/>
        <v>41208</v>
      </c>
      <c r="O12" s="47">
        <f t="shared" si="23"/>
        <v>41209</v>
      </c>
      <c r="P12" s="47">
        <f t="shared" si="24"/>
        <v>41210</v>
      </c>
      <c r="Q12" s="81">
        <f t="shared" si="25"/>
        <v>41211</v>
      </c>
      <c r="R12" s="81">
        <f t="shared" si="26"/>
        <v>41212</v>
      </c>
      <c r="S12" s="81">
        <f>DATE($B$1,$A11,S$15)</f>
        <v>41213</v>
      </c>
      <c r="T12" s="81">
        <f t="shared" si="1"/>
        <v>41214</v>
      </c>
      <c r="U12" s="81">
        <f t="shared" si="1"/>
        <v>41215</v>
      </c>
      <c r="V12" s="47">
        <f t="shared" si="1"/>
        <v>41216</v>
      </c>
      <c r="W12" s="47">
        <f t="shared" si="1"/>
        <v>41217</v>
      </c>
      <c r="X12" s="81">
        <f t="shared" si="1"/>
        <v>41218</v>
      </c>
      <c r="Y12" s="81">
        <f t="shared" si="1"/>
        <v>41219</v>
      </c>
      <c r="Z12" s="81">
        <f t="shared" si="1"/>
        <v>41220</v>
      </c>
      <c r="AA12" s="81">
        <f t="shared" si="1"/>
        <v>41221</v>
      </c>
      <c r="AB12" s="81">
        <f t="shared" si="1"/>
        <v>41222</v>
      </c>
      <c r="AC12" s="47">
        <f t="shared" si="1"/>
        <v>41223</v>
      </c>
      <c r="AD12" s="47">
        <f t="shared" si="1"/>
        <v>41224</v>
      </c>
      <c r="AE12" s="81">
        <f t="shared" si="1"/>
        <v>41225</v>
      </c>
      <c r="AF12" s="81">
        <f t="shared" si="1"/>
        <v>41226</v>
      </c>
      <c r="AG12" s="81">
        <f t="shared" si="1"/>
        <v>41227</v>
      </c>
      <c r="AH12" s="81">
        <f t="shared" si="1"/>
        <v>41228</v>
      </c>
      <c r="AJ12" s="81" t="s">
        <v>832</v>
      </c>
      <c r="AK12" s="81" t="s">
        <v>832</v>
      </c>
      <c r="AL12" s="81" t="s">
        <v>832</v>
      </c>
      <c r="AM12" s="81" t="s">
        <v>832</v>
      </c>
      <c r="AN12" s="47" t="s">
        <v>194</v>
      </c>
      <c r="AO12" s="47" t="s">
        <v>194</v>
      </c>
      <c r="AP12" s="81" t="s">
        <v>832</v>
      </c>
      <c r="AQ12" s="81" t="s">
        <v>832</v>
      </c>
      <c r="AR12" s="81" t="s">
        <v>832</v>
      </c>
      <c r="AS12" s="81" t="s">
        <v>832</v>
      </c>
      <c r="AT12" s="81" t="s">
        <v>832</v>
      </c>
      <c r="AU12" s="47" t="s">
        <v>194</v>
      </c>
      <c r="AV12" s="47" t="s">
        <v>194</v>
      </c>
      <c r="AW12" s="81" t="s">
        <v>832</v>
      </c>
      <c r="AX12" s="81" t="s">
        <v>832</v>
      </c>
      <c r="AY12" s="81" t="s">
        <v>832</v>
      </c>
      <c r="AZ12" s="81" t="s">
        <v>832</v>
      </c>
      <c r="BA12" s="81" t="s">
        <v>832</v>
      </c>
      <c r="BB12" s="47" t="s">
        <v>194</v>
      </c>
      <c r="BC12" s="47" t="s">
        <v>194</v>
      </c>
      <c r="BD12" s="81" t="s">
        <v>832</v>
      </c>
      <c r="BE12" s="81" t="s">
        <v>832</v>
      </c>
      <c r="BF12" s="81" t="s">
        <v>832</v>
      </c>
      <c r="BG12" s="81" t="s">
        <v>832</v>
      </c>
      <c r="BH12" s="81" t="s">
        <v>832</v>
      </c>
      <c r="BI12" s="47" t="s">
        <v>194</v>
      </c>
      <c r="BJ12" s="47" t="s">
        <v>194</v>
      </c>
      <c r="BK12" s="81" t="s">
        <v>832</v>
      </c>
      <c r="BL12" s="81" t="s">
        <v>832</v>
      </c>
      <c r="BM12" s="81" t="s">
        <v>832</v>
      </c>
      <c r="BN12" s="81" t="s">
        <v>832</v>
      </c>
      <c r="BQ12" s="81" t="s">
        <v>832</v>
      </c>
      <c r="BR12" s="47" t="s">
        <v>194</v>
      </c>
      <c r="BS12" s="47" t="s">
        <v>194</v>
      </c>
      <c r="BT12" s="81" t="s">
        <v>832</v>
      </c>
      <c r="BU12" s="81" t="s">
        <v>832</v>
      </c>
      <c r="BV12" s="81" t="s">
        <v>832</v>
      </c>
      <c r="BW12" s="81" t="s">
        <v>832</v>
      </c>
      <c r="BX12" s="81" t="s">
        <v>832</v>
      </c>
      <c r="BY12" s="47" t="s">
        <v>194</v>
      </c>
      <c r="BZ12" s="47" t="s">
        <v>194</v>
      </c>
      <c r="CA12" s="81" t="s">
        <v>832</v>
      </c>
      <c r="CB12" s="81" t="s">
        <v>832</v>
      </c>
      <c r="CC12" s="81" t="s">
        <v>832</v>
      </c>
      <c r="CD12" s="81" t="s">
        <v>832</v>
      </c>
      <c r="CE12" s="81" t="s">
        <v>832</v>
      </c>
      <c r="CF12" s="81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22</v>
      </c>
      <c r="CN12" s="25">
        <f t="shared" si="6"/>
        <v>8</v>
      </c>
      <c r="CO12" s="25">
        <f t="shared" si="7"/>
        <v>0</v>
      </c>
      <c r="CP12" s="39">
        <f t="shared" si="11"/>
        <v>176</v>
      </c>
    </row>
    <row r="13" spans="1:99">
      <c r="A13" s="39">
        <v>12</v>
      </c>
      <c r="B13" s="25" t="s">
        <v>207</v>
      </c>
      <c r="C13" s="25">
        <f t="shared" si="8"/>
        <v>21</v>
      </c>
      <c r="D13" s="81">
        <f t="shared" si="12"/>
        <v>41229</v>
      </c>
      <c r="E13" s="47">
        <f t="shared" si="13"/>
        <v>41230</v>
      </c>
      <c r="F13" s="47">
        <f t="shared" si="14"/>
        <v>41231</v>
      </c>
      <c r="G13" s="81">
        <f t="shared" si="15"/>
        <v>41232</v>
      </c>
      <c r="H13" s="81">
        <f t="shared" si="16"/>
        <v>41233</v>
      </c>
      <c r="I13" s="81">
        <f t="shared" si="17"/>
        <v>41234</v>
      </c>
      <c r="J13" s="81">
        <f t="shared" si="18"/>
        <v>41235</v>
      </c>
      <c r="K13" s="81">
        <f t="shared" si="19"/>
        <v>41236</v>
      </c>
      <c r="L13" s="47">
        <f t="shared" si="20"/>
        <v>41237</v>
      </c>
      <c r="M13" s="47">
        <f t="shared" si="21"/>
        <v>41238</v>
      </c>
      <c r="N13" s="81">
        <f t="shared" si="22"/>
        <v>41239</v>
      </c>
      <c r="O13" s="81">
        <f t="shared" si="23"/>
        <v>41240</v>
      </c>
      <c r="P13" s="81">
        <f t="shared" si="24"/>
        <v>41241</v>
      </c>
      <c r="Q13" s="81">
        <f t="shared" si="25"/>
        <v>41242</v>
      </c>
      <c r="R13" s="81">
        <f t="shared" si="26"/>
        <v>41243</v>
      </c>
      <c r="S13" s="81"/>
      <c r="T13" s="47">
        <f t="shared" si="1"/>
        <v>41244</v>
      </c>
      <c r="U13" s="47">
        <f t="shared" si="1"/>
        <v>41245</v>
      </c>
      <c r="V13" s="81">
        <f t="shared" si="1"/>
        <v>41246</v>
      </c>
      <c r="W13" s="81">
        <f t="shared" si="1"/>
        <v>41247</v>
      </c>
      <c r="X13" s="81">
        <f t="shared" si="1"/>
        <v>41248</v>
      </c>
      <c r="Y13" s="81">
        <f t="shared" si="1"/>
        <v>41249</v>
      </c>
      <c r="Z13" s="81">
        <f t="shared" si="1"/>
        <v>41250</v>
      </c>
      <c r="AA13" s="47">
        <f t="shared" si="1"/>
        <v>41251</v>
      </c>
      <c r="AB13" s="47">
        <f t="shared" si="1"/>
        <v>41252</v>
      </c>
      <c r="AC13" s="81">
        <f t="shared" si="1"/>
        <v>41253</v>
      </c>
      <c r="AD13" s="81">
        <f t="shared" si="1"/>
        <v>41254</v>
      </c>
      <c r="AE13" s="81">
        <f t="shared" si="1"/>
        <v>41255</v>
      </c>
      <c r="AF13" s="81">
        <f t="shared" si="1"/>
        <v>41256</v>
      </c>
      <c r="AG13" s="81">
        <f t="shared" si="1"/>
        <v>41257</v>
      </c>
      <c r="AH13" s="47">
        <f t="shared" si="1"/>
        <v>41258</v>
      </c>
      <c r="AI13" s="27"/>
      <c r="AJ13" s="81" t="s">
        <v>832</v>
      </c>
      <c r="AK13" s="47" t="s">
        <v>194</v>
      </c>
      <c r="AL13" s="47" t="s">
        <v>194</v>
      </c>
      <c r="AM13" s="81" t="s">
        <v>832</v>
      </c>
      <c r="AN13" s="81" t="s">
        <v>832</v>
      </c>
      <c r="AO13" s="81" t="s">
        <v>832</v>
      </c>
      <c r="AP13" s="81" t="s">
        <v>832</v>
      </c>
      <c r="AQ13" s="81" t="s">
        <v>832</v>
      </c>
      <c r="AR13" s="47" t="s">
        <v>194</v>
      </c>
      <c r="AS13" s="47" t="s">
        <v>194</v>
      </c>
      <c r="AT13" s="81" t="s">
        <v>832</v>
      </c>
      <c r="AU13" s="81" t="s">
        <v>832</v>
      </c>
      <c r="AV13" s="81" t="s">
        <v>832</v>
      </c>
      <c r="AW13" s="81" t="s">
        <v>832</v>
      </c>
      <c r="AX13" s="81" t="s">
        <v>832</v>
      </c>
      <c r="AY13" s="81"/>
      <c r="AZ13" s="47" t="s">
        <v>194</v>
      </c>
      <c r="BA13" s="47" t="s">
        <v>194</v>
      </c>
      <c r="BB13" s="81" t="s">
        <v>832</v>
      </c>
      <c r="BC13" s="81" t="s">
        <v>832</v>
      </c>
      <c r="BD13" s="81" t="s">
        <v>832</v>
      </c>
      <c r="BE13" s="81" t="s">
        <v>832</v>
      </c>
      <c r="BF13" s="81" t="s">
        <v>832</v>
      </c>
      <c r="BG13" s="47" t="s">
        <v>194</v>
      </c>
      <c r="BH13" s="47" t="s">
        <v>194</v>
      </c>
      <c r="BI13" s="81" t="s">
        <v>832</v>
      </c>
      <c r="BJ13" s="81" t="s">
        <v>832</v>
      </c>
      <c r="BK13" s="81" t="s">
        <v>832</v>
      </c>
      <c r="BL13" s="81" t="s">
        <v>832</v>
      </c>
      <c r="BM13" s="81" t="s">
        <v>832</v>
      </c>
      <c r="BN13" s="47" t="s">
        <v>194</v>
      </c>
      <c r="BQ13" s="47" t="s">
        <v>194</v>
      </c>
      <c r="BR13" s="81" t="s">
        <v>832</v>
      </c>
      <c r="BS13" s="81" t="s">
        <v>832</v>
      </c>
      <c r="BT13" s="81" t="s">
        <v>832</v>
      </c>
      <c r="BU13" s="81" t="s">
        <v>832</v>
      </c>
      <c r="BV13" s="81" t="s">
        <v>832</v>
      </c>
      <c r="BW13" s="47" t="s">
        <v>194</v>
      </c>
      <c r="BX13" s="47" t="s">
        <v>194</v>
      </c>
      <c r="BY13" s="81" t="s">
        <v>832</v>
      </c>
      <c r="BZ13" s="81" t="s">
        <v>832</v>
      </c>
      <c r="CA13" s="81" t="s">
        <v>832</v>
      </c>
      <c r="CB13" s="81" t="s">
        <v>832</v>
      </c>
      <c r="CC13" s="81" t="s">
        <v>832</v>
      </c>
      <c r="CD13" s="81" t="s">
        <v>832</v>
      </c>
      <c r="CE13" s="47" t="s">
        <v>194</v>
      </c>
      <c r="CF13" s="47" t="s">
        <v>194</v>
      </c>
      <c r="CH13" s="25">
        <f t="shared" si="2"/>
        <v>21</v>
      </c>
      <c r="CI13" s="25">
        <f t="shared" si="3"/>
        <v>9</v>
      </c>
      <c r="CJ13" s="25">
        <f t="shared" si="4"/>
        <v>0</v>
      </c>
      <c r="CK13" s="39">
        <f t="shared" si="10"/>
        <v>168</v>
      </c>
      <c r="CM13" s="25">
        <f t="shared" si="5"/>
        <v>21</v>
      </c>
      <c r="CN13" s="25">
        <f t="shared" si="6"/>
        <v>10</v>
      </c>
      <c r="CO13" s="25">
        <f t="shared" si="7"/>
        <v>0</v>
      </c>
      <c r="CP13" s="39">
        <f t="shared" si="11"/>
        <v>168</v>
      </c>
    </row>
    <row r="14" spans="1:99">
      <c r="A14" s="490" t="s">
        <v>833</v>
      </c>
      <c r="B14" s="25">
        <f>SUM(C2:C13)</f>
        <v>250</v>
      </c>
      <c r="C14" s="489" t="str">
        <f>B1&amp;"年12月"</f>
        <v>2012年12月</v>
      </c>
      <c r="D14" s="47">
        <f t="shared" si="12"/>
        <v>41259</v>
      </c>
      <c r="E14" s="81">
        <f t="shared" si="13"/>
        <v>41260</v>
      </c>
      <c r="F14" s="81">
        <f t="shared" si="14"/>
        <v>41261</v>
      </c>
      <c r="G14" s="81">
        <f t="shared" si="15"/>
        <v>41262</v>
      </c>
      <c r="H14" s="81">
        <f t="shared" si="16"/>
        <v>41263</v>
      </c>
      <c r="I14" s="81">
        <f t="shared" si="17"/>
        <v>41264</v>
      </c>
      <c r="J14" s="47">
        <f t="shared" si="18"/>
        <v>41265</v>
      </c>
      <c r="K14" s="47">
        <f t="shared" si="19"/>
        <v>41266</v>
      </c>
      <c r="L14" s="81">
        <f t="shared" si="20"/>
        <v>41267</v>
      </c>
      <c r="M14" s="81">
        <f t="shared" si="21"/>
        <v>41268</v>
      </c>
      <c r="N14" s="81">
        <f t="shared" si="22"/>
        <v>41269</v>
      </c>
      <c r="O14" s="81">
        <f t="shared" si="23"/>
        <v>41270</v>
      </c>
      <c r="P14" s="81">
        <f t="shared" si="24"/>
        <v>41271</v>
      </c>
      <c r="Q14" s="81">
        <f t="shared" si="25"/>
        <v>41272</v>
      </c>
      <c r="R14" s="47">
        <f t="shared" si="26"/>
        <v>41273</v>
      </c>
      <c r="S14" s="47">
        <f>DATE($B$1,$A13,S$15)</f>
        <v>41274</v>
      </c>
      <c r="AJ14" s="47" t="s">
        <v>194</v>
      </c>
      <c r="AK14" s="81" t="s">
        <v>832</v>
      </c>
      <c r="AL14" s="81" t="s">
        <v>832</v>
      </c>
      <c r="AM14" s="81" t="s">
        <v>832</v>
      </c>
      <c r="AN14" s="81" t="s">
        <v>832</v>
      </c>
      <c r="AO14" s="81" t="s">
        <v>832</v>
      </c>
      <c r="AP14" s="47" t="s">
        <v>194</v>
      </c>
      <c r="AQ14" s="47" t="s">
        <v>194</v>
      </c>
      <c r="AR14" s="81" t="s">
        <v>832</v>
      </c>
      <c r="AS14" s="81" t="s">
        <v>832</v>
      </c>
      <c r="AT14" s="81" t="s">
        <v>832</v>
      </c>
      <c r="AU14" s="81" t="s">
        <v>832</v>
      </c>
      <c r="AV14" s="81" t="s">
        <v>832</v>
      </c>
      <c r="AW14" s="81" t="s">
        <v>832</v>
      </c>
      <c r="AX14" s="47" t="s">
        <v>194</v>
      </c>
      <c r="AY14" s="47" t="s">
        <v>194</v>
      </c>
      <c r="CH14" s="25">
        <f>SUM(CH2:CH13)</f>
        <v>250</v>
      </c>
      <c r="CI14" s="25">
        <f>SUM(CI2:CI13)</f>
        <v>105</v>
      </c>
      <c r="CJ14" s="25">
        <f>SUM(CJ2:CJ13)</f>
        <v>11</v>
      </c>
      <c r="CK14" s="25">
        <f>SUM(CK2:CK13)</f>
        <v>2000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837</v>
      </c>
      <c r="B17" s="494" t="s">
        <v>838</v>
      </c>
      <c r="C17" s="493"/>
      <c r="AH17" s="26"/>
    </row>
    <row r="18" spans="1:34" ht="12" customHeight="1">
      <c r="A18" s="493" t="s">
        <v>839</v>
      </c>
      <c r="B18" s="495" t="s">
        <v>840</v>
      </c>
      <c r="C18" s="493" t="s">
        <v>971</v>
      </c>
      <c r="AH18" s="26"/>
    </row>
    <row r="19" spans="1:34">
      <c r="A19" s="493" t="s">
        <v>841</v>
      </c>
      <c r="B19" s="495" t="s">
        <v>842</v>
      </c>
      <c r="C19" s="496" t="s">
        <v>971</v>
      </c>
      <c r="M19" s="214"/>
      <c r="AH19" s="26"/>
    </row>
    <row r="20" spans="1:34">
      <c r="A20" s="493" t="s">
        <v>843</v>
      </c>
      <c r="B20" s="495" t="s">
        <v>844</v>
      </c>
      <c r="C20" s="496" t="s">
        <v>971</v>
      </c>
      <c r="AH20" s="26"/>
    </row>
    <row r="21" spans="1:34">
      <c r="A21" s="493" t="s">
        <v>845</v>
      </c>
      <c r="B21" s="495" t="s">
        <v>846</v>
      </c>
      <c r="C21" s="496" t="s">
        <v>971</v>
      </c>
      <c r="AH21" s="26"/>
    </row>
    <row r="22" spans="1:34">
      <c r="A22" s="493" t="s">
        <v>847</v>
      </c>
      <c r="B22" s="495" t="s">
        <v>848</v>
      </c>
      <c r="C22" s="496" t="s">
        <v>971</v>
      </c>
      <c r="AH22" s="26"/>
    </row>
    <row r="23" spans="1:34">
      <c r="A23" s="493" t="s">
        <v>849</v>
      </c>
      <c r="B23" s="495" t="s">
        <v>683</v>
      </c>
      <c r="C23" s="496" t="s">
        <v>971</v>
      </c>
      <c r="AH23" s="26"/>
    </row>
    <row r="24" spans="1:34">
      <c r="A24" s="493" t="s">
        <v>0</v>
      </c>
      <c r="B24" s="495" t="s">
        <v>1</v>
      </c>
      <c r="C24" s="496" t="s">
        <v>971</v>
      </c>
      <c r="AH24" s="26"/>
    </row>
    <row r="25" spans="1:34">
      <c r="A25" s="493" t="s">
        <v>850</v>
      </c>
      <c r="B25" s="495" t="s">
        <v>851</v>
      </c>
      <c r="C25" s="496" t="s">
        <v>972</v>
      </c>
      <c r="AH25" s="26"/>
    </row>
    <row r="26" spans="1:34">
      <c r="A26" s="493" t="s">
        <v>852</v>
      </c>
      <c r="B26" s="495" t="s">
        <v>853</v>
      </c>
      <c r="C26" s="496" t="s">
        <v>972</v>
      </c>
      <c r="AH26" s="26"/>
    </row>
    <row r="27" spans="1:34">
      <c r="A27" s="493" t="s">
        <v>854</v>
      </c>
      <c r="B27" s="495" t="s">
        <v>855</v>
      </c>
      <c r="C27" s="496" t="s">
        <v>972</v>
      </c>
      <c r="AH27" s="26"/>
    </row>
    <row r="28" spans="1:34">
      <c r="A28" s="493" t="s">
        <v>856</v>
      </c>
      <c r="B28" s="495" t="s">
        <v>857</v>
      </c>
      <c r="C28" s="496" t="s">
        <v>972</v>
      </c>
      <c r="AH28" s="26"/>
    </row>
    <row r="29" spans="1:34">
      <c r="A29" s="493" t="s">
        <v>858</v>
      </c>
      <c r="B29" s="495" t="s">
        <v>859</v>
      </c>
      <c r="C29" s="496" t="s">
        <v>973</v>
      </c>
      <c r="AH29" s="26"/>
    </row>
    <row r="30" spans="1:34">
      <c r="A30" s="493" t="s">
        <v>860</v>
      </c>
      <c r="B30" s="495" t="s">
        <v>861</v>
      </c>
      <c r="C30" s="496" t="s">
        <v>973</v>
      </c>
      <c r="AH30" s="26"/>
    </row>
    <row r="31" spans="1:34">
      <c r="A31" s="493" t="s">
        <v>13</v>
      </c>
      <c r="B31" s="495" t="s">
        <v>14</v>
      </c>
      <c r="C31" s="496" t="s">
        <v>974</v>
      </c>
      <c r="AH31" s="26"/>
    </row>
    <row r="32" spans="1:34" ht="12" customHeight="1">
      <c r="A32" s="493" t="s">
        <v>9</v>
      </c>
      <c r="B32" s="495" t="s">
        <v>10</v>
      </c>
      <c r="C32" s="496" t="s">
        <v>974</v>
      </c>
      <c r="AH32" s="26"/>
    </row>
    <row r="33" spans="1:34">
      <c r="A33" s="493" t="s">
        <v>11</v>
      </c>
      <c r="B33" s="496" t="s">
        <v>12</v>
      </c>
      <c r="C33" s="496" t="s">
        <v>974</v>
      </c>
      <c r="AH33" s="26"/>
    </row>
    <row r="34" spans="1:34">
      <c r="A34" s="493" t="s">
        <v>862</v>
      </c>
      <c r="B34" s="494" t="s">
        <v>15</v>
      </c>
      <c r="C34" s="496" t="s">
        <v>974</v>
      </c>
      <c r="AH34" s="26"/>
    </row>
    <row r="35" spans="1:34" ht="12" customHeight="1">
      <c r="A35" s="493" t="s">
        <v>863</v>
      </c>
      <c r="B35" s="494" t="s">
        <v>864</v>
      </c>
      <c r="C35" s="496" t="s">
        <v>975</v>
      </c>
      <c r="AH35" s="26"/>
    </row>
    <row r="36" spans="1:34">
      <c r="A36" s="493" t="s">
        <v>865</v>
      </c>
      <c r="B36" s="494" t="s">
        <v>866</v>
      </c>
      <c r="C36" s="496" t="s">
        <v>975</v>
      </c>
      <c r="AH36" s="26"/>
    </row>
    <row r="37" spans="1:34">
      <c r="A37" s="493" t="s">
        <v>867</v>
      </c>
      <c r="B37" s="494" t="s">
        <v>868</v>
      </c>
      <c r="C37" s="496" t="s">
        <v>975</v>
      </c>
      <c r="AH37" s="26"/>
    </row>
    <row r="38" spans="1:34">
      <c r="A38" s="496" t="s">
        <v>869</v>
      </c>
      <c r="B38" s="496" t="s">
        <v>870</v>
      </c>
      <c r="C38" s="496" t="s">
        <v>975</v>
      </c>
      <c r="AH38" s="26"/>
    </row>
    <row r="39" spans="1:34">
      <c r="A39" s="496" t="s">
        <v>871</v>
      </c>
      <c r="B39" s="496" t="s">
        <v>872</v>
      </c>
      <c r="C39" s="496" t="s">
        <v>975</v>
      </c>
      <c r="AH39" s="26"/>
    </row>
    <row r="40" spans="1:34">
      <c r="A40" s="496" t="s">
        <v>873</v>
      </c>
      <c r="B40" s="496" t="s">
        <v>874</v>
      </c>
      <c r="C40" s="496" t="s">
        <v>975</v>
      </c>
      <c r="AH40" s="26"/>
    </row>
    <row r="41" spans="1:34">
      <c r="A41" s="496" t="s">
        <v>875</v>
      </c>
      <c r="B41" s="496" t="s">
        <v>876</v>
      </c>
      <c r="C41" s="496" t="s">
        <v>975</v>
      </c>
      <c r="AH41" s="26"/>
    </row>
    <row r="42" spans="1:34">
      <c r="A42" s="493" t="s">
        <v>877</v>
      </c>
      <c r="B42" s="494" t="s">
        <v>878</v>
      </c>
      <c r="C42" s="496" t="s">
        <v>975</v>
      </c>
      <c r="AH42" s="26"/>
    </row>
    <row r="43" spans="1:34">
      <c r="A43" s="493" t="s">
        <v>879</v>
      </c>
      <c r="B43" s="494" t="s">
        <v>880</v>
      </c>
      <c r="C43" s="496" t="s">
        <v>975</v>
      </c>
      <c r="AH43" s="26"/>
    </row>
    <row r="44" spans="1:34">
      <c r="A44" s="493" t="s">
        <v>881</v>
      </c>
      <c r="B44" s="494" t="s">
        <v>882</v>
      </c>
      <c r="C44" s="496" t="s">
        <v>975</v>
      </c>
      <c r="AH44" s="26"/>
    </row>
    <row r="45" spans="1:34">
      <c r="A45" s="493" t="s">
        <v>24</v>
      </c>
      <c r="B45" s="494" t="s">
        <v>25</v>
      </c>
      <c r="C45" s="496" t="s">
        <v>976</v>
      </c>
      <c r="AH45" s="26"/>
    </row>
    <row r="46" spans="1:34">
      <c r="A46" s="493" t="s">
        <v>191</v>
      </c>
      <c r="B46" s="494" t="s">
        <v>192</v>
      </c>
      <c r="C46" s="496" t="s">
        <v>978</v>
      </c>
      <c r="AH46" s="26"/>
    </row>
    <row r="47" spans="1:34">
      <c r="A47" s="493" t="s">
        <v>883</v>
      </c>
      <c r="B47" s="494" t="s">
        <v>62</v>
      </c>
      <c r="C47" s="496" t="s">
        <v>977</v>
      </c>
      <c r="AH47" s="26"/>
    </row>
    <row r="48" spans="1:34">
      <c r="A48" s="493" t="s">
        <v>884</v>
      </c>
      <c r="B48" s="494" t="s">
        <v>885</v>
      </c>
      <c r="C48" s="496" t="s">
        <v>982</v>
      </c>
      <c r="AH48" s="26"/>
    </row>
    <row r="49" spans="1:34">
      <c r="A49" s="493" t="s">
        <v>63</v>
      </c>
      <c r="B49" s="494" t="s">
        <v>64</v>
      </c>
      <c r="C49" s="496" t="s">
        <v>978</v>
      </c>
      <c r="AH49" s="26"/>
    </row>
    <row r="50" spans="1:34">
      <c r="A50" s="493" t="s">
        <v>65</v>
      </c>
      <c r="B50" s="494" t="s">
        <v>66</v>
      </c>
      <c r="C50" s="496" t="s">
        <v>978</v>
      </c>
      <c r="AH50" s="26"/>
    </row>
    <row r="51" spans="1:34">
      <c r="A51" s="493" t="s">
        <v>67</v>
      </c>
      <c r="B51" s="494" t="s">
        <v>68</v>
      </c>
      <c r="C51" s="496" t="s">
        <v>978</v>
      </c>
      <c r="AH51" s="26"/>
    </row>
    <row r="52" spans="1:34">
      <c r="A52" s="493" t="s">
        <v>886</v>
      </c>
      <c r="B52" s="494" t="s">
        <v>887</v>
      </c>
      <c r="C52" s="496" t="s">
        <v>978</v>
      </c>
      <c r="AH52" s="26"/>
    </row>
    <row r="53" spans="1:34">
      <c r="A53" s="493" t="s">
        <v>888</v>
      </c>
      <c r="B53" s="494" t="s">
        <v>889</v>
      </c>
      <c r="C53" s="496" t="s">
        <v>978</v>
      </c>
      <c r="AH53" s="26"/>
    </row>
    <row r="54" spans="1:34">
      <c r="A54" s="493" t="s">
        <v>890</v>
      </c>
      <c r="B54" s="494" t="s">
        <v>54</v>
      </c>
      <c r="C54" s="496" t="s">
        <v>978</v>
      </c>
      <c r="AH54" s="26"/>
    </row>
    <row r="55" spans="1:34">
      <c r="A55" s="493" t="s">
        <v>891</v>
      </c>
      <c r="B55" s="494" t="s">
        <v>55</v>
      </c>
      <c r="C55" s="496" t="s">
        <v>978</v>
      </c>
      <c r="AH55" s="26"/>
    </row>
    <row r="56" spans="1:34">
      <c r="A56" s="493" t="s">
        <v>892</v>
      </c>
      <c r="B56" s="494" t="s">
        <v>56</v>
      </c>
      <c r="C56" s="496" t="s">
        <v>978</v>
      </c>
      <c r="AH56" s="26"/>
    </row>
    <row r="57" spans="1:34">
      <c r="A57" s="493" t="s">
        <v>893</v>
      </c>
      <c r="B57" s="495" t="s">
        <v>57</v>
      </c>
      <c r="C57" s="496" t="s">
        <v>978</v>
      </c>
      <c r="AH57" s="26"/>
    </row>
    <row r="58" spans="1:34">
      <c r="A58" s="493" t="s">
        <v>894</v>
      </c>
      <c r="B58" s="495" t="s">
        <v>58</v>
      </c>
      <c r="C58" s="496" t="s">
        <v>978</v>
      </c>
      <c r="AH58" s="26"/>
    </row>
    <row r="59" spans="1:34">
      <c r="A59" s="497" t="s">
        <v>895</v>
      </c>
      <c r="B59" s="496" t="s">
        <v>59</v>
      </c>
      <c r="C59" s="496" t="s">
        <v>978</v>
      </c>
      <c r="AH59" s="26"/>
    </row>
    <row r="60" spans="1:34">
      <c r="A60" s="497" t="s">
        <v>896</v>
      </c>
      <c r="B60" s="496" t="s">
        <v>60</v>
      </c>
      <c r="C60" s="496" t="s">
        <v>978</v>
      </c>
      <c r="AH60" s="26"/>
    </row>
    <row r="61" spans="1:34">
      <c r="A61" s="497" t="s">
        <v>897</v>
      </c>
      <c r="B61" s="496" t="s">
        <v>61</v>
      </c>
      <c r="C61" s="496" t="s">
        <v>978</v>
      </c>
      <c r="AH61" s="26"/>
    </row>
    <row r="62" spans="1:34">
      <c r="A62" s="497" t="s">
        <v>898</v>
      </c>
      <c r="B62" s="496" t="s">
        <v>899</v>
      </c>
      <c r="C62" s="496" t="s">
        <v>979</v>
      </c>
      <c r="AH62" s="26"/>
    </row>
    <row r="63" spans="1:34">
      <c r="A63" s="497" t="s">
        <v>900</v>
      </c>
      <c r="B63" s="496" t="s">
        <v>901</v>
      </c>
      <c r="C63" s="496" t="s">
        <v>979</v>
      </c>
      <c r="AH63" s="26"/>
    </row>
    <row r="64" spans="1:34">
      <c r="A64" s="497" t="s">
        <v>902</v>
      </c>
      <c r="B64" s="496" t="s">
        <v>903</v>
      </c>
      <c r="C64" s="496" t="s">
        <v>980</v>
      </c>
      <c r="AH64" s="26"/>
    </row>
    <row r="65" spans="1:34">
      <c r="A65" s="495" t="s">
        <v>904</v>
      </c>
      <c r="B65" s="494" t="s">
        <v>47</v>
      </c>
      <c r="C65" s="496" t="s">
        <v>981</v>
      </c>
      <c r="AH65" s="26"/>
    </row>
    <row r="66" spans="1:34">
      <c r="A66" s="493" t="s">
        <v>905</v>
      </c>
      <c r="B66" s="494" t="s">
        <v>32</v>
      </c>
      <c r="C66" s="496" t="s">
        <v>981</v>
      </c>
      <c r="AH66" s="26"/>
    </row>
    <row r="67" spans="1:34">
      <c r="A67" s="493" t="s">
        <v>906</v>
      </c>
      <c r="B67" s="494" t="s">
        <v>907</v>
      </c>
      <c r="C67" s="496" t="s">
        <v>982</v>
      </c>
      <c r="AH67" s="26"/>
    </row>
    <row r="68" spans="1:34">
      <c r="A68" s="493" t="s">
        <v>908</v>
      </c>
      <c r="B68" s="494" t="s">
        <v>909</v>
      </c>
      <c r="C68" s="496" t="s">
        <v>982</v>
      </c>
      <c r="AH68" s="26"/>
    </row>
    <row r="69" spans="1:34">
      <c r="A69" s="497" t="s">
        <v>910</v>
      </c>
      <c r="B69" s="496" t="s">
        <v>911</v>
      </c>
      <c r="C69" s="496" t="s">
        <v>982</v>
      </c>
      <c r="AH69" s="26"/>
    </row>
    <row r="70" spans="1:34">
      <c r="A70" s="497" t="s">
        <v>48</v>
      </c>
      <c r="B70" s="496" t="s">
        <v>49</v>
      </c>
      <c r="C70" s="496" t="s">
        <v>982</v>
      </c>
      <c r="AH70" s="26"/>
    </row>
    <row r="71" spans="1:34">
      <c r="A71" s="497" t="s">
        <v>45</v>
      </c>
      <c r="B71" s="496" t="s">
        <v>912</v>
      </c>
      <c r="C71" s="496" t="s">
        <v>982</v>
      </c>
      <c r="AH71" s="26"/>
    </row>
    <row r="72" spans="1:34">
      <c r="A72" s="497" t="s">
        <v>35</v>
      </c>
      <c r="B72" s="496" t="s">
        <v>36</v>
      </c>
      <c r="C72" s="496" t="s">
        <v>982</v>
      </c>
      <c r="AH72" s="26"/>
    </row>
    <row r="73" spans="1:34">
      <c r="A73" s="497" t="s">
        <v>41</v>
      </c>
      <c r="B73" s="496" t="s">
        <v>42</v>
      </c>
      <c r="C73" s="496" t="s">
        <v>982</v>
      </c>
      <c r="AH73" s="26"/>
    </row>
    <row r="74" spans="1:34">
      <c r="A74" s="493" t="s">
        <v>50</v>
      </c>
      <c r="B74" s="494" t="s">
        <v>51</v>
      </c>
      <c r="C74" s="496" t="s">
        <v>982</v>
      </c>
      <c r="AH74" s="26"/>
    </row>
    <row r="75" spans="1:34">
      <c r="A75" s="493" t="s">
        <v>913</v>
      </c>
      <c r="B75" s="494" t="s">
        <v>86</v>
      </c>
      <c r="C75" s="496" t="s">
        <v>983</v>
      </c>
      <c r="AH75" s="26"/>
    </row>
    <row r="76" spans="1:34">
      <c r="A76" s="493" t="s">
        <v>82</v>
      </c>
      <c r="B76" s="494" t="s">
        <v>83</v>
      </c>
      <c r="C76" s="496" t="s">
        <v>983</v>
      </c>
      <c r="AH76" s="26"/>
    </row>
    <row r="77" spans="1:34">
      <c r="A77" s="493" t="s">
        <v>914</v>
      </c>
      <c r="B77" s="494" t="s">
        <v>116</v>
      </c>
      <c r="C77" s="496" t="s">
        <v>983</v>
      </c>
      <c r="AH77" s="26"/>
    </row>
    <row r="78" spans="1:34">
      <c r="A78" s="493" t="s">
        <v>915</v>
      </c>
      <c r="B78" s="494" t="s">
        <v>916</v>
      </c>
      <c r="C78" s="496" t="s">
        <v>983</v>
      </c>
      <c r="AH78" s="26"/>
    </row>
    <row r="79" spans="1:34">
      <c r="A79" s="493" t="s">
        <v>89</v>
      </c>
      <c r="B79" s="494" t="s">
        <v>917</v>
      </c>
      <c r="C79" s="496" t="s">
        <v>984</v>
      </c>
      <c r="AH79" s="26"/>
    </row>
    <row r="80" spans="1:34">
      <c r="A80" s="493" t="s">
        <v>93</v>
      </c>
      <c r="B80" s="494" t="s">
        <v>94</v>
      </c>
      <c r="C80" s="496" t="s">
        <v>984</v>
      </c>
      <c r="AH80" s="26"/>
    </row>
    <row r="81" spans="1:34">
      <c r="A81" s="497" t="s">
        <v>918</v>
      </c>
      <c r="B81" s="498" t="s">
        <v>87</v>
      </c>
      <c r="C81" s="496" t="s">
        <v>984</v>
      </c>
      <c r="AH81" s="26"/>
    </row>
    <row r="82" spans="1:34">
      <c r="A82" s="497" t="s">
        <v>919</v>
      </c>
      <c r="B82" s="498" t="s">
        <v>95</v>
      </c>
      <c r="C82" s="496" t="s">
        <v>984</v>
      </c>
      <c r="AH82" s="26"/>
    </row>
    <row r="83" spans="1:34">
      <c r="A83" s="497" t="s">
        <v>920</v>
      </c>
      <c r="B83" s="496" t="s">
        <v>88</v>
      </c>
      <c r="C83" s="495" t="s">
        <v>984</v>
      </c>
      <c r="AH83" s="26"/>
    </row>
    <row r="84" spans="1:34">
      <c r="A84" s="497" t="s">
        <v>98</v>
      </c>
      <c r="B84" s="496" t="s">
        <v>99</v>
      </c>
      <c r="C84" s="495" t="s">
        <v>985</v>
      </c>
      <c r="AH84" s="26"/>
    </row>
    <row r="85" spans="1:34">
      <c r="A85" s="497" t="s">
        <v>80</v>
      </c>
      <c r="B85" s="496" t="s">
        <v>81</v>
      </c>
      <c r="C85" s="495" t="s">
        <v>985</v>
      </c>
      <c r="AH85" s="26"/>
    </row>
    <row r="86" spans="1:34">
      <c r="A86" s="497" t="s">
        <v>921</v>
      </c>
      <c r="B86" s="496" t="s">
        <v>106</v>
      </c>
      <c r="C86" s="495" t="s">
        <v>985</v>
      </c>
      <c r="AH86" s="26"/>
    </row>
    <row r="87" spans="1:34">
      <c r="A87" s="497" t="s">
        <v>922</v>
      </c>
      <c r="B87" s="496" t="s">
        <v>92</v>
      </c>
      <c r="C87" s="495" t="s">
        <v>985</v>
      </c>
      <c r="AH87" s="26"/>
    </row>
    <row r="88" spans="1:34">
      <c r="A88" s="497" t="s">
        <v>108</v>
      </c>
      <c r="B88" s="496" t="s">
        <v>109</v>
      </c>
      <c r="C88" s="495" t="s">
        <v>986</v>
      </c>
      <c r="AH88" s="26"/>
    </row>
    <row r="89" spans="1:34">
      <c r="A89" s="497" t="s">
        <v>96</v>
      </c>
      <c r="B89" s="496" t="s">
        <v>97</v>
      </c>
      <c r="C89" s="495" t="s">
        <v>986</v>
      </c>
      <c r="AH89" s="26"/>
    </row>
    <row r="90" spans="1:34">
      <c r="A90" s="497" t="s">
        <v>114</v>
      </c>
      <c r="B90" s="496" t="s">
        <v>115</v>
      </c>
      <c r="C90" s="495" t="s">
        <v>986</v>
      </c>
      <c r="AH90" s="26"/>
    </row>
    <row r="91" spans="1:34">
      <c r="A91" s="497" t="s">
        <v>112</v>
      </c>
      <c r="B91" s="496" t="s">
        <v>113</v>
      </c>
      <c r="C91" s="495" t="s">
        <v>986</v>
      </c>
      <c r="AH91" s="26"/>
    </row>
    <row r="92" spans="1:34">
      <c r="A92" s="497" t="s">
        <v>102</v>
      </c>
      <c r="B92" s="496" t="s">
        <v>103</v>
      </c>
      <c r="C92" s="495" t="s">
        <v>986</v>
      </c>
      <c r="AH92" s="26"/>
    </row>
    <row r="93" spans="1:34">
      <c r="A93" s="497" t="s">
        <v>100</v>
      </c>
      <c r="B93" s="496" t="s">
        <v>101</v>
      </c>
      <c r="C93" s="495" t="s">
        <v>987</v>
      </c>
      <c r="AH93" s="26"/>
    </row>
    <row r="94" spans="1:34">
      <c r="A94" s="497" t="s">
        <v>923</v>
      </c>
      <c r="B94" s="496" t="s">
        <v>79</v>
      </c>
      <c r="C94" s="495" t="s">
        <v>987</v>
      </c>
      <c r="AH94" s="26"/>
    </row>
    <row r="95" spans="1:34">
      <c r="A95" s="497" t="s">
        <v>924</v>
      </c>
      <c r="B95" s="496" t="s">
        <v>925</v>
      </c>
      <c r="C95" s="495" t="s">
        <v>988</v>
      </c>
      <c r="AH95" s="26"/>
    </row>
    <row r="96" spans="1:34">
      <c r="A96" s="497" t="s">
        <v>926</v>
      </c>
      <c r="B96" s="496" t="s">
        <v>78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933</v>
      </c>
      <c r="B102" s="496" t="s">
        <v>7</v>
      </c>
      <c r="C102" s="496" t="s">
        <v>989</v>
      </c>
      <c r="AH102" s="26"/>
    </row>
    <row r="103" spans="1:34">
      <c r="A103" s="497" t="s">
        <v>934</v>
      </c>
      <c r="B103" s="496" t="s">
        <v>8</v>
      </c>
      <c r="C103" s="496" t="s">
        <v>989</v>
      </c>
      <c r="AH103" s="26"/>
    </row>
    <row r="104" spans="1:34">
      <c r="A104" s="497" t="s">
        <v>935</v>
      </c>
      <c r="B104" s="496" t="s">
        <v>936</v>
      </c>
      <c r="C104" s="496" t="s">
        <v>989</v>
      </c>
      <c r="AH104" s="26"/>
    </row>
    <row r="105" spans="1:34">
      <c r="A105" s="497" t="s">
        <v>937</v>
      </c>
      <c r="B105" s="496" t="s">
        <v>4</v>
      </c>
      <c r="C105" s="496" t="s">
        <v>989</v>
      </c>
      <c r="AH105" s="26"/>
    </row>
    <row r="106" spans="1:34">
      <c r="A106" s="497" t="s">
        <v>938</v>
      </c>
      <c r="B106" s="496" t="s">
        <v>939</v>
      </c>
      <c r="C106" s="496" t="s">
        <v>989</v>
      </c>
      <c r="AH106" s="26"/>
    </row>
    <row r="107" spans="1:34">
      <c r="A107" s="497" t="s">
        <v>940</v>
      </c>
      <c r="B107" s="496" t="s">
        <v>6</v>
      </c>
      <c r="C107" s="496" t="s">
        <v>989</v>
      </c>
      <c r="AH107" s="26"/>
    </row>
    <row r="108" spans="1:34">
      <c r="A108" s="497" t="s">
        <v>28</v>
      </c>
      <c r="B108" s="496" t="s">
        <v>29</v>
      </c>
      <c r="C108" s="496" t="s">
        <v>991</v>
      </c>
      <c r="AH108" s="26"/>
    </row>
    <row r="109" spans="1:34">
      <c r="A109" s="497" t="s">
        <v>26</v>
      </c>
      <c r="B109" s="496" t="s">
        <v>27</v>
      </c>
      <c r="C109" s="496" t="s">
        <v>991</v>
      </c>
      <c r="AH109" s="26"/>
    </row>
    <row r="110" spans="1:34">
      <c r="A110" s="497" t="s">
        <v>941</v>
      </c>
      <c r="B110" s="496" t="s">
        <v>942</v>
      </c>
      <c r="C110" s="496" t="s">
        <v>991</v>
      </c>
      <c r="AH110" s="26"/>
    </row>
    <row r="111" spans="1:34">
      <c r="A111" s="497" t="s">
        <v>943</v>
      </c>
      <c r="B111" s="496" t="s">
        <v>944</v>
      </c>
      <c r="C111" s="496" t="s">
        <v>991</v>
      </c>
      <c r="AH111" s="26"/>
    </row>
    <row r="112" spans="1:34">
      <c r="A112" s="497" t="s">
        <v>174</v>
      </c>
      <c r="B112" s="496" t="s">
        <v>175</v>
      </c>
      <c r="C112" s="496" t="s">
        <v>990</v>
      </c>
      <c r="AH112" s="26"/>
    </row>
    <row r="113" spans="1:34">
      <c r="A113" s="497" t="s">
        <v>176</v>
      </c>
      <c r="B113" s="496" t="s">
        <v>177</v>
      </c>
      <c r="C113" s="496" t="s">
        <v>990</v>
      </c>
      <c r="AH113" s="26"/>
    </row>
    <row r="114" spans="1:34">
      <c r="A114" s="497" t="s">
        <v>178</v>
      </c>
      <c r="B114" s="496" t="s">
        <v>179</v>
      </c>
      <c r="C114" s="496" t="s">
        <v>990</v>
      </c>
      <c r="AH114" s="26"/>
    </row>
    <row r="115" spans="1:34">
      <c r="A115" s="497" t="s">
        <v>181</v>
      </c>
      <c r="B115" s="496" t="s">
        <v>182</v>
      </c>
      <c r="C115" s="496" t="s">
        <v>990</v>
      </c>
      <c r="AH115" s="26"/>
    </row>
    <row r="116" spans="1:34">
      <c r="A116" s="497" t="s">
        <v>183</v>
      </c>
      <c r="B116" s="496" t="s">
        <v>184</v>
      </c>
      <c r="C116" s="496" t="s">
        <v>990</v>
      </c>
      <c r="AH116" s="26"/>
    </row>
    <row r="117" spans="1:34">
      <c r="A117" s="497" t="s">
        <v>185</v>
      </c>
      <c r="B117" s="496" t="s">
        <v>186</v>
      </c>
      <c r="C117" s="496" t="s">
        <v>990</v>
      </c>
      <c r="AH117" s="26"/>
    </row>
    <row r="118" spans="1:34">
      <c r="A118" s="497" t="s">
        <v>187</v>
      </c>
      <c r="B118" s="496" t="s">
        <v>188</v>
      </c>
      <c r="C118" s="496" t="s">
        <v>990</v>
      </c>
      <c r="AH118" s="26"/>
    </row>
    <row r="119" spans="1:34">
      <c r="A119" s="497" t="s">
        <v>945</v>
      </c>
      <c r="B119" s="496" t="s">
        <v>189</v>
      </c>
      <c r="C119" s="496" t="s">
        <v>990</v>
      </c>
      <c r="AH119" s="26"/>
    </row>
    <row r="120" spans="1:34">
      <c r="A120" s="497" t="s">
        <v>946</v>
      </c>
      <c r="B120" s="496" t="s">
        <v>947</v>
      </c>
      <c r="C120" s="496" t="s">
        <v>990</v>
      </c>
      <c r="AH120" s="26"/>
    </row>
    <row r="121" spans="1:34">
      <c r="A121" s="497" t="s">
        <v>948</v>
      </c>
      <c r="B121" s="496" t="s">
        <v>949</v>
      </c>
      <c r="C121" s="496" t="s">
        <v>990</v>
      </c>
      <c r="AH121" s="26"/>
    </row>
    <row r="122" spans="1:34">
      <c r="A122" s="497" t="s">
        <v>117</v>
      </c>
      <c r="B122" s="496" t="s">
        <v>118</v>
      </c>
      <c r="C122" s="496" t="s">
        <v>990</v>
      </c>
      <c r="AH122" s="26"/>
    </row>
    <row r="123" spans="1:34">
      <c r="A123" s="497" t="s">
        <v>119</v>
      </c>
      <c r="B123" s="496" t="s">
        <v>120</v>
      </c>
      <c r="C123" s="496" t="s">
        <v>990</v>
      </c>
      <c r="AH123" s="26"/>
    </row>
    <row r="124" spans="1:34">
      <c r="A124" s="497" t="s">
        <v>121</v>
      </c>
      <c r="B124" s="496" t="s">
        <v>950</v>
      </c>
      <c r="C124" s="496" t="s">
        <v>990</v>
      </c>
      <c r="AH124" s="26"/>
    </row>
    <row r="125" spans="1:34">
      <c r="A125" s="497" t="s">
        <v>951</v>
      </c>
      <c r="B125" s="496" t="s">
        <v>952</v>
      </c>
      <c r="C125" s="496" t="s">
        <v>990</v>
      </c>
      <c r="AH125" s="26"/>
    </row>
    <row r="126" spans="1:34">
      <c r="A126" s="497" t="s">
        <v>122</v>
      </c>
      <c r="B126" s="496" t="s">
        <v>123</v>
      </c>
      <c r="C126" s="496" t="s">
        <v>990</v>
      </c>
      <c r="AH126" s="26"/>
    </row>
    <row r="127" spans="1:34">
      <c r="A127" s="497" t="s">
        <v>125</v>
      </c>
      <c r="B127" s="496" t="s">
        <v>126</v>
      </c>
      <c r="C127" s="496" t="s">
        <v>990</v>
      </c>
      <c r="AH127" s="26"/>
    </row>
    <row r="128" spans="1:34">
      <c r="A128" s="497" t="s">
        <v>127</v>
      </c>
      <c r="B128" s="496" t="s">
        <v>128</v>
      </c>
      <c r="C128" s="496" t="s">
        <v>990</v>
      </c>
      <c r="AH128" s="26"/>
    </row>
    <row r="129" spans="1:34">
      <c r="A129" s="497" t="s">
        <v>129</v>
      </c>
      <c r="B129" s="496" t="s">
        <v>130</v>
      </c>
      <c r="C129" s="496" t="s">
        <v>990</v>
      </c>
      <c r="AH129" s="26"/>
    </row>
    <row r="130" spans="1:34">
      <c r="A130" s="497" t="s">
        <v>133</v>
      </c>
      <c r="B130" s="496" t="s">
        <v>134</v>
      </c>
      <c r="C130" s="496" t="s">
        <v>990</v>
      </c>
      <c r="AH130" s="26"/>
    </row>
    <row r="131" spans="1:34">
      <c r="A131" s="497" t="s">
        <v>135</v>
      </c>
      <c r="B131" s="496" t="s">
        <v>953</v>
      </c>
      <c r="C131" s="496" t="s">
        <v>990</v>
      </c>
      <c r="AH131" s="26"/>
    </row>
    <row r="132" spans="1:34">
      <c r="A132" s="497" t="s">
        <v>136</v>
      </c>
      <c r="B132" s="496" t="s">
        <v>954</v>
      </c>
      <c r="C132" s="496" t="s">
        <v>990</v>
      </c>
      <c r="AH132" s="26"/>
    </row>
    <row r="133" spans="1:34">
      <c r="A133" s="497" t="s">
        <v>137</v>
      </c>
      <c r="B133" s="496" t="s">
        <v>138</v>
      </c>
      <c r="C133" s="496" t="s">
        <v>990</v>
      </c>
      <c r="AH133" s="26"/>
    </row>
    <row r="134" spans="1:34">
      <c r="A134" s="497" t="s">
        <v>143</v>
      </c>
      <c r="B134" s="496" t="s">
        <v>144</v>
      </c>
      <c r="C134" s="496" t="s">
        <v>990</v>
      </c>
      <c r="AH134" s="26"/>
    </row>
    <row r="135" spans="1:34">
      <c r="A135" s="497" t="s">
        <v>145</v>
      </c>
      <c r="B135" s="496" t="s">
        <v>146</v>
      </c>
      <c r="C135" s="496" t="s">
        <v>990</v>
      </c>
      <c r="AH135" s="26"/>
    </row>
    <row r="136" spans="1:34">
      <c r="A136" s="497" t="s">
        <v>955</v>
      </c>
      <c r="B136" s="496" t="s">
        <v>147</v>
      </c>
      <c r="C136" s="496" t="s">
        <v>990</v>
      </c>
      <c r="AH136" s="26"/>
    </row>
    <row r="137" spans="1:34">
      <c r="A137" s="497" t="s">
        <v>148</v>
      </c>
      <c r="B137" s="496" t="s">
        <v>149</v>
      </c>
      <c r="C137" s="496" t="s">
        <v>990</v>
      </c>
      <c r="AH137" s="26"/>
    </row>
    <row r="138" spans="1:34">
      <c r="A138" s="497" t="s">
        <v>150</v>
      </c>
      <c r="B138" s="496" t="s">
        <v>151</v>
      </c>
      <c r="C138" s="496" t="s">
        <v>990</v>
      </c>
      <c r="AH138" s="26"/>
    </row>
    <row r="139" spans="1:34">
      <c r="A139" s="497" t="s">
        <v>154</v>
      </c>
      <c r="B139" s="496" t="s">
        <v>155</v>
      </c>
      <c r="C139" s="496" t="s">
        <v>990</v>
      </c>
      <c r="AH139" s="26"/>
    </row>
    <row r="140" spans="1:34">
      <c r="A140" s="497" t="s">
        <v>158</v>
      </c>
      <c r="B140" s="496" t="s">
        <v>159</v>
      </c>
      <c r="C140" s="496" t="s">
        <v>990</v>
      </c>
      <c r="AH140" s="26"/>
    </row>
    <row r="141" spans="1:34">
      <c r="A141" s="497" t="s">
        <v>160</v>
      </c>
      <c r="B141" s="496" t="s">
        <v>161</v>
      </c>
      <c r="C141" s="496" t="s">
        <v>990</v>
      </c>
      <c r="AH141" s="26"/>
    </row>
    <row r="142" spans="1:34">
      <c r="A142" s="497" t="s">
        <v>162</v>
      </c>
      <c r="B142" s="496" t="s">
        <v>163</v>
      </c>
      <c r="C142" s="496" t="s">
        <v>990</v>
      </c>
      <c r="AH142" s="26"/>
    </row>
    <row r="143" spans="1:34">
      <c r="A143" s="497" t="s">
        <v>956</v>
      </c>
      <c r="B143" s="496" t="s">
        <v>957</v>
      </c>
      <c r="C143" s="496" t="s">
        <v>990</v>
      </c>
      <c r="AH143" s="26"/>
    </row>
    <row r="144" spans="1:34">
      <c r="A144" s="497" t="s">
        <v>164</v>
      </c>
      <c r="B144" s="496" t="s">
        <v>958</v>
      </c>
      <c r="C144" s="495" t="s">
        <v>990</v>
      </c>
      <c r="AH144" s="26"/>
    </row>
    <row r="145" spans="1:34">
      <c r="A145" s="497" t="s">
        <v>156</v>
      </c>
      <c r="B145" s="496" t="s">
        <v>157</v>
      </c>
      <c r="C145" s="495" t="s">
        <v>990</v>
      </c>
      <c r="AH145" s="26"/>
    </row>
    <row r="146" spans="1:34">
      <c r="A146" s="497" t="s">
        <v>168</v>
      </c>
      <c r="B146" s="496" t="s">
        <v>169</v>
      </c>
      <c r="C146" s="495" t="s">
        <v>990</v>
      </c>
      <c r="AH146" s="26"/>
    </row>
    <row r="147" spans="1:34">
      <c r="A147" s="497" t="s">
        <v>166</v>
      </c>
      <c r="B147" s="496" t="s">
        <v>167</v>
      </c>
      <c r="C147" s="495" t="s">
        <v>990</v>
      </c>
      <c r="AH147" s="26"/>
    </row>
    <row r="148" spans="1:34">
      <c r="A148" s="497" t="s">
        <v>959</v>
      </c>
      <c r="B148" s="496" t="s">
        <v>960</v>
      </c>
      <c r="C148" s="495" t="s">
        <v>990</v>
      </c>
      <c r="AH148" s="26"/>
    </row>
    <row r="149" spans="1:34">
      <c r="A149" s="497" t="s">
        <v>961</v>
      </c>
      <c r="B149" s="496" t="s">
        <v>962</v>
      </c>
      <c r="C149" s="495" t="s">
        <v>990</v>
      </c>
      <c r="AH149" s="26"/>
    </row>
    <row r="150" spans="1:34">
      <c r="A150" s="497" t="s">
        <v>963</v>
      </c>
      <c r="B150" s="496" t="s">
        <v>964</v>
      </c>
      <c r="C150" s="495" t="s">
        <v>990</v>
      </c>
      <c r="AH150" s="26"/>
    </row>
    <row r="151" spans="1:34">
      <c r="A151" s="497" t="s">
        <v>965</v>
      </c>
      <c r="B151" s="496" t="s">
        <v>966</v>
      </c>
      <c r="C151" s="495" t="s">
        <v>990</v>
      </c>
      <c r="AH151" s="26"/>
    </row>
    <row r="152" spans="1:34">
      <c r="A152" s="497" t="s">
        <v>967</v>
      </c>
      <c r="B152" s="496" t="s">
        <v>968</v>
      </c>
      <c r="C152" s="495" t="s">
        <v>990</v>
      </c>
      <c r="AH152" s="26"/>
    </row>
    <row r="153" spans="1:34">
      <c r="A153" s="497" t="s">
        <v>969</v>
      </c>
      <c r="B153" s="496" t="s">
        <v>970</v>
      </c>
      <c r="C153" s="495" t="s">
        <v>990</v>
      </c>
      <c r="AH153" s="26"/>
    </row>
    <row r="154" spans="1:34">
      <c r="A154" s="497" t="s">
        <v>993</v>
      </c>
      <c r="B154" s="496" t="s">
        <v>992</v>
      </c>
      <c r="C154" s="495" t="s">
        <v>990</v>
      </c>
      <c r="AH154" s="26"/>
    </row>
    <row r="155" spans="1:34">
      <c r="A155" s="497" t="s">
        <v>1021</v>
      </c>
      <c r="B155" s="496" t="s">
        <v>1022</v>
      </c>
      <c r="C155" s="495" t="s">
        <v>1048</v>
      </c>
      <c r="AH155" s="26"/>
    </row>
    <row r="156" spans="1:34">
      <c r="A156" s="497" t="s">
        <v>1023</v>
      </c>
      <c r="B156" s="496" t="s">
        <v>1024</v>
      </c>
      <c r="C156" s="495" t="s">
        <v>1048</v>
      </c>
      <c r="AH156" s="26"/>
    </row>
    <row r="157" spans="1:34">
      <c r="A157" s="497" t="s">
        <v>1025</v>
      </c>
      <c r="B157" s="496" t="s">
        <v>1026</v>
      </c>
      <c r="C157" s="495" t="s">
        <v>1048</v>
      </c>
      <c r="AH157" s="26"/>
    </row>
    <row r="158" spans="1:34">
      <c r="A158" s="497" t="s">
        <v>1027</v>
      </c>
      <c r="B158" s="496" t="s">
        <v>1028</v>
      </c>
      <c r="C158" s="495" t="s">
        <v>1048</v>
      </c>
      <c r="AH158" s="26"/>
    </row>
    <row r="159" spans="1:34">
      <c r="A159" s="497" t="s">
        <v>1029</v>
      </c>
      <c r="B159" s="496" t="s">
        <v>1030</v>
      </c>
      <c r="C159" s="495" t="s">
        <v>1048</v>
      </c>
      <c r="AH159" s="26"/>
    </row>
    <row r="160" spans="1:34">
      <c r="A160" s="497" t="s">
        <v>1031</v>
      </c>
      <c r="B160" s="496" t="s">
        <v>1032</v>
      </c>
      <c r="C160" s="495" t="s">
        <v>1048</v>
      </c>
      <c r="AH160" s="26"/>
    </row>
    <row r="161" spans="1:34">
      <c r="A161" s="497" t="s">
        <v>1033</v>
      </c>
      <c r="B161" s="496" t="s">
        <v>1034</v>
      </c>
      <c r="C161" s="495" t="s">
        <v>1048</v>
      </c>
      <c r="AH161" s="26"/>
    </row>
    <row r="162" spans="1:34">
      <c r="A162" s="497" t="s">
        <v>1035</v>
      </c>
      <c r="B162" s="496" t="s">
        <v>1036</v>
      </c>
      <c r="C162" s="495" t="s">
        <v>1048</v>
      </c>
      <c r="AH162" s="26"/>
    </row>
    <row r="163" spans="1:34">
      <c r="A163" s="497" t="s">
        <v>1037</v>
      </c>
      <c r="B163" s="496" t="s">
        <v>1038</v>
      </c>
      <c r="C163" s="495" t="s">
        <v>1048</v>
      </c>
      <c r="AH163" s="26"/>
    </row>
    <row r="164" spans="1:34">
      <c r="A164" s="497" t="s">
        <v>1039</v>
      </c>
      <c r="B164" s="496" t="s">
        <v>1040</v>
      </c>
      <c r="C164" s="495" t="s">
        <v>1048</v>
      </c>
      <c r="AH164" s="26"/>
    </row>
    <row r="165" spans="1:34">
      <c r="A165" s="497" t="s">
        <v>1041</v>
      </c>
      <c r="B165" s="496" t="s">
        <v>853</v>
      </c>
      <c r="C165" s="495" t="s">
        <v>1048</v>
      </c>
      <c r="AH165" s="26"/>
    </row>
    <row r="166" spans="1:34">
      <c r="A166" s="497" t="s">
        <v>1042</v>
      </c>
      <c r="B166" s="496" t="s">
        <v>1043</v>
      </c>
      <c r="C166" s="495" t="s">
        <v>1048</v>
      </c>
      <c r="AH166" s="26"/>
    </row>
    <row r="167" spans="1:34">
      <c r="A167" s="497" t="s">
        <v>1044</v>
      </c>
      <c r="B167" s="496" t="s">
        <v>1045</v>
      </c>
      <c r="C167" s="495" t="s">
        <v>1048</v>
      </c>
      <c r="AH167" s="26"/>
    </row>
    <row r="168" spans="1:34">
      <c r="A168" s="497" t="s">
        <v>643</v>
      </c>
      <c r="B168" s="496" t="s">
        <v>686</v>
      </c>
      <c r="C168" s="495" t="s">
        <v>1048</v>
      </c>
      <c r="AH168" s="26"/>
    </row>
    <row r="169" spans="1:34">
      <c r="A169" s="497" t="s">
        <v>1046</v>
      </c>
      <c r="B169" s="496" t="s">
        <v>1047</v>
      </c>
      <c r="C169" s="495" t="s">
        <v>1048</v>
      </c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1154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 t="s">
        <v>1109</v>
      </c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965" t="s">
        <v>1111</v>
      </c>
      <c r="N7" s="965"/>
      <c r="O7" s="966" t="s">
        <v>1112</v>
      </c>
      <c r="P7" s="966"/>
      <c r="Q7" s="966"/>
      <c r="R7" s="966"/>
      <c r="S7" s="967" t="s">
        <v>1111</v>
      </c>
      <c r="T7" s="967"/>
      <c r="U7" s="968" t="s">
        <v>1157</v>
      </c>
      <c r="V7" s="968"/>
      <c r="W7" s="968"/>
      <c r="X7" s="968"/>
      <c r="Y7" s="968"/>
      <c r="Z7" s="725"/>
      <c r="AA7" s="725"/>
      <c r="AB7" s="725"/>
      <c r="AC7" s="725"/>
      <c r="AD7" s="725"/>
      <c r="AE7" s="725"/>
      <c r="AF7" s="726" t="s">
        <v>402</v>
      </c>
      <c r="AG7" s="633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63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17">
        <v>27</v>
      </c>
      <c r="D10" s="921"/>
      <c r="E10" s="917">
        <v>28</v>
      </c>
      <c r="F10" s="921"/>
      <c r="G10" s="917">
        <v>29</v>
      </c>
      <c r="H10" s="921"/>
      <c r="I10" s="919">
        <v>30</v>
      </c>
      <c r="J10" s="920"/>
      <c r="K10" s="910">
        <v>31</v>
      </c>
      <c r="L10" s="911"/>
      <c r="M10" s="942" t="s">
        <v>1158</v>
      </c>
      <c r="N10" s="943"/>
      <c r="O10" s="928">
        <v>2</v>
      </c>
      <c r="P10" s="929"/>
      <c r="Q10" s="733"/>
      <c r="R10" s="734">
        <v>22</v>
      </c>
      <c r="S10" s="917"/>
      <c r="T10" s="921"/>
      <c r="U10" s="917"/>
      <c r="V10" s="921"/>
      <c r="W10" s="917"/>
      <c r="X10" s="921"/>
      <c r="Y10" s="919"/>
      <c r="Z10" s="920"/>
      <c r="AA10" s="919"/>
      <c r="AB10" s="920"/>
      <c r="AC10" s="919">
        <v>1</v>
      </c>
      <c r="AD10" s="920"/>
      <c r="AE10" s="928">
        <v>2</v>
      </c>
      <c r="AF10" s="929"/>
      <c r="AG10" s="635"/>
      <c r="AH10" s="617"/>
    </row>
    <row r="11" spans="1:34" s="590" customFormat="1" ht="14.25" customHeight="1">
      <c r="A11" s="634"/>
      <c r="B11" s="735" t="s">
        <v>1159</v>
      </c>
      <c r="C11" s="910">
        <v>3</v>
      </c>
      <c r="D11" s="911"/>
      <c r="E11" s="919">
        <v>4</v>
      </c>
      <c r="F11" s="920"/>
      <c r="G11" s="919">
        <v>5</v>
      </c>
      <c r="H11" s="920"/>
      <c r="I11" s="919">
        <v>6</v>
      </c>
      <c r="J11" s="920"/>
      <c r="K11" s="919">
        <v>7</v>
      </c>
      <c r="L11" s="920"/>
      <c r="M11" s="919">
        <v>8</v>
      </c>
      <c r="N11" s="920"/>
      <c r="O11" s="910">
        <v>9</v>
      </c>
      <c r="P11" s="912"/>
      <c r="Q11" s="733"/>
      <c r="R11" s="735" t="s">
        <v>1159</v>
      </c>
      <c r="S11" s="910">
        <v>3</v>
      </c>
      <c r="T11" s="911"/>
      <c r="U11" s="917">
        <v>4</v>
      </c>
      <c r="V11" s="921"/>
      <c r="W11" s="919">
        <v>5</v>
      </c>
      <c r="X11" s="920"/>
      <c r="Y11" s="919">
        <v>6</v>
      </c>
      <c r="Z11" s="920"/>
      <c r="AA11" s="919">
        <v>7</v>
      </c>
      <c r="AB11" s="920"/>
      <c r="AC11" s="919">
        <v>8</v>
      </c>
      <c r="AD11" s="920"/>
      <c r="AE11" s="910">
        <v>9</v>
      </c>
      <c r="AF11" s="912"/>
      <c r="AG11" s="635"/>
    </row>
    <row r="12" spans="1:34" s="590" customFormat="1" ht="14.25" customHeight="1">
      <c r="A12" s="634"/>
      <c r="B12" s="736">
        <v>1</v>
      </c>
      <c r="C12" s="910">
        <v>10</v>
      </c>
      <c r="D12" s="911"/>
      <c r="E12" s="919">
        <v>11</v>
      </c>
      <c r="F12" s="920"/>
      <c r="G12" s="919">
        <v>12</v>
      </c>
      <c r="H12" s="920"/>
      <c r="I12" s="919">
        <v>13</v>
      </c>
      <c r="J12" s="920"/>
      <c r="K12" s="919">
        <v>14</v>
      </c>
      <c r="L12" s="920"/>
      <c r="M12" s="919">
        <v>15</v>
      </c>
      <c r="N12" s="920"/>
      <c r="O12" s="919">
        <v>16</v>
      </c>
      <c r="P12" s="939"/>
      <c r="Q12" s="733"/>
      <c r="R12" s="737">
        <v>7</v>
      </c>
      <c r="S12" s="910">
        <v>10</v>
      </c>
      <c r="T12" s="911"/>
      <c r="U12" s="919">
        <v>11</v>
      </c>
      <c r="V12" s="920"/>
      <c r="W12" s="919">
        <v>12</v>
      </c>
      <c r="X12" s="920"/>
      <c r="Y12" s="919">
        <v>13</v>
      </c>
      <c r="Z12" s="920"/>
      <c r="AA12" s="919">
        <v>14</v>
      </c>
      <c r="AB12" s="920"/>
      <c r="AC12" s="919">
        <v>15</v>
      </c>
      <c r="AD12" s="920"/>
      <c r="AE12" s="910">
        <v>16</v>
      </c>
      <c r="AF12" s="912"/>
      <c r="AG12" s="635"/>
    </row>
    <row r="13" spans="1:34" s="590" customFormat="1" ht="14.25" customHeight="1">
      <c r="A13" s="634"/>
      <c r="B13" s="736" t="s">
        <v>417</v>
      </c>
      <c r="C13" s="910">
        <v>17</v>
      </c>
      <c r="D13" s="911"/>
      <c r="E13" s="919">
        <v>18</v>
      </c>
      <c r="F13" s="920"/>
      <c r="G13" s="919">
        <v>19</v>
      </c>
      <c r="H13" s="920"/>
      <c r="I13" s="919">
        <v>20</v>
      </c>
      <c r="J13" s="920"/>
      <c r="K13" s="919">
        <v>21</v>
      </c>
      <c r="L13" s="920"/>
      <c r="M13" s="919">
        <v>22</v>
      </c>
      <c r="N13" s="920"/>
      <c r="O13" s="910">
        <v>23</v>
      </c>
      <c r="P13" s="912"/>
      <c r="Q13" s="733"/>
      <c r="R13" s="738" t="s">
        <v>1160</v>
      </c>
      <c r="S13" s="910">
        <v>17</v>
      </c>
      <c r="T13" s="911"/>
      <c r="U13" s="919">
        <v>18</v>
      </c>
      <c r="V13" s="920"/>
      <c r="W13" s="919">
        <v>19</v>
      </c>
      <c r="X13" s="920"/>
      <c r="Y13" s="917">
        <v>20</v>
      </c>
      <c r="Z13" s="921"/>
      <c r="AA13" s="919">
        <v>21</v>
      </c>
      <c r="AB13" s="920"/>
      <c r="AC13" s="919">
        <v>22</v>
      </c>
      <c r="AD13" s="920"/>
      <c r="AE13" s="910">
        <v>23</v>
      </c>
      <c r="AF13" s="912"/>
      <c r="AG13" s="635"/>
    </row>
    <row r="14" spans="1:34" s="590" customFormat="1" ht="14.25" customHeight="1">
      <c r="A14" s="634"/>
      <c r="B14" s="739">
        <v>22</v>
      </c>
      <c r="C14" s="910">
        <v>24</v>
      </c>
      <c r="D14" s="911"/>
      <c r="E14" s="919">
        <v>25</v>
      </c>
      <c r="F14" s="920"/>
      <c r="G14" s="919">
        <v>26</v>
      </c>
      <c r="H14" s="920"/>
      <c r="I14" s="919">
        <v>27</v>
      </c>
      <c r="J14" s="920"/>
      <c r="K14" s="919">
        <v>28</v>
      </c>
      <c r="L14" s="920"/>
      <c r="M14" s="919">
        <v>29</v>
      </c>
      <c r="N14" s="920"/>
      <c r="O14" s="919">
        <v>30</v>
      </c>
      <c r="P14" s="939"/>
      <c r="Q14" s="733"/>
      <c r="R14" s="740">
        <v>21</v>
      </c>
      <c r="S14" s="910">
        <v>24</v>
      </c>
      <c r="T14" s="911"/>
      <c r="U14" s="919">
        <v>25</v>
      </c>
      <c r="V14" s="920"/>
      <c r="W14" s="919">
        <v>26</v>
      </c>
      <c r="X14" s="920"/>
      <c r="Y14" s="917">
        <v>27</v>
      </c>
      <c r="Z14" s="921"/>
      <c r="AA14" s="917">
        <v>28</v>
      </c>
      <c r="AB14" s="921"/>
      <c r="AC14" s="919">
        <v>29</v>
      </c>
      <c r="AD14" s="920"/>
      <c r="AE14" s="910">
        <v>30</v>
      </c>
      <c r="AF14" s="912"/>
      <c r="AG14" s="635"/>
      <c r="AH14" s="617"/>
    </row>
    <row r="15" spans="1:34" s="590" customFormat="1" ht="14.25" customHeight="1" thickBot="1">
      <c r="A15" s="634"/>
      <c r="B15" s="735" t="s">
        <v>1161</v>
      </c>
      <c r="C15" s="905">
        <v>31</v>
      </c>
      <c r="D15" s="906"/>
      <c r="E15" s="907"/>
      <c r="F15" s="908"/>
      <c r="G15" s="907"/>
      <c r="H15" s="908"/>
      <c r="I15" s="907"/>
      <c r="J15" s="908"/>
      <c r="K15" s="907"/>
      <c r="L15" s="908"/>
      <c r="M15" s="907"/>
      <c r="N15" s="908"/>
      <c r="O15" s="907"/>
      <c r="P15" s="909"/>
      <c r="Q15" s="733"/>
      <c r="R15" s="735" t="s">
        <v>1161</v>
      </c>
      <c r="S15" s="905">
        <v>31</v>
      </c>
      <c r="T15" s="906"/>
      <c r="U15" s="907"/>
      <c r="V15" s="908"/>
      <c r="W15" s="907"/>
      <c r="X15" s="908"/>
      <c r="Y15" s="907"/>
      <c r="Z15" s="908"/>
      <c r="AA15" s="907"/>
      <c r="AB15" s="908"/>
      <c r="AC15" s="907"/>
      <c r="AD15" s="908"/>
      <c r="AE15" s="907"/>
      <c r="AF15" s="909"/>
      <c r="AG15" s="635"/>
    </row>
    <row r="16" spans="1:34" s="590" customFormat="1" ht="14.25" customHeight="1">
      <c r="A16" s="634"/>
      <c r="B16" s="741">
        <v>18</v>
      </c>
      <c r="C16" s="937"/>
      <c r="D16" s="938"/>
      <c r="E16" s="937">
        <v>1</v>
      </c>
      <c r="F16" s="938"/>
      <c r="G16" s="937">
        <v>2</v>
      </c>
      <c r="H16" s="938"/>
      <c r="I16" s="937">
        <v>3</v>
      </c>
      <c r="J16" s="938"/>
      <c r="K16" s="937">
        <v>4</v>
      </c>
      <c r="L16" s="938"/>
      <c r="M16" s="937">
        <v>5</v>
      </c>
      <c r="N16" s="938"/>
      <c r="O16" s="928">
        <v>6</v>
      </c>
      <c r="P16" s="929"/>
      <c r="Q16" s="733"/>
      <c r="R16" s="732">
        <v>21</v>
      </c>
      <c r="S16" s="937"/>
      <c r="T16" s="938"/>
      <c r="U16" s="937">
        <v>1</v>
      </c>
      <c r="V16" s="938"/>
      <c r="W16" s="937">
        <v>2</v>
      </c>
      <c r="X16" s="938"/>
      <c r="Y16" s="937">
        <v>3</v>
      </c>
      <c r="Z16" s="938"/>
      <c r="AA16" s="937">
        <v>4</v>
      </c>
      <c r="AB16" s="938"/>
      <c r="AC16" s="937">
        <v>5</v>
      </c>
      <c r="AD16" s="938"/>
      <c r="AE16" s="928">
        <v>6</v>
      </c>
      <c r="AF16" s="929"/>
      <c r="AG16" s="635"/>
    </row>
    <row r="17" spans="1:33" s="590" customFormat="1" ht="14.25" customHeight="1">
      <c r="A17" s="634"/>
      <c r="B17" s="735" t="s">
        <v>1159</v>
      </c>
      <c r="C17" s="910" t="s">
        <v>1162</v>
      </c>
      <c r="D17" s="911"/>
      <c r="E17" s="930" t="s">
        <v>1163</v>
      </c>
      <c r="F17" s="931"/>
      <c r="G17" s="930" t="s">
        <v>1164</v>
      </c>
      <c r="H17" s="931"/>
      <c r="I17" s="930" t="s">
        <v>1165</v>
      </c>
      <c r="J17" s="931"/>
      <c r="K17" s="910">
        <v>11</v>
      </c>
      <c r="L17" s="911"/>
      <c r="M17" s="910">
        <v>12</v>
      </c>
      <c r="N17" s="911"/>
      <c r="O17" s="910">
        <v>13</v>
      </c>
      <c r="P17" s="912"/>
      <c r="Q17" s="733"/>
      <c r="R17" s="735" t="s">
        <v>1159</v>
      </c>
      <c r="S17" s="910">
        <v>7</v>
      </c>
      <c r="T17" s="911"/>
      <c r="U17" s="919">
        <v>8</v>
      </c>
      <c r="V17" s="920"/>
      <c r="W17" s="919">
        <v>9</v>
      </c>
      <c r="X17" s="920"/>
      <c r="Y17" s="919">
        <v>10</v>
      </c>
      <c r="Z17" s="920"/>
      <c r="AA17" s="919">
        <v>11</v>
      </c>
      <c r="AB17" s="920"/>
      <c r="AC17" s="919">
        <v>12</v>
      </c>
      <c r="AD17" s="920"/>
      <c r="AE17" s="910">
        <v>13</v>
      </c>
      <c r="AF17" s="912"/>
      <c r="AG17" s="635"/>
    </row>
    <row r="18" spans="1:33" s="590" customFormat="1" ht="14.25" customHeight="1">
      <c r="A18" s="634"/>
      <c r="B18" s="742">
        <v>2</v>
      </c>
      <c r="C18" s="910">
        <v>14</v>
      </c>
      <c r="D18" s="911"/>
      <c r="E18" s="917">
        <v>15</v>
      </c>
      <c r="F18" s="921"/>
      <c r="G18" s="917">
        <v>16</v>
      </c>
      <c r="H18" s="921"/>
      <c r="I18" s="917">
        <v>17</v>
      </c>
      <c r="J18" s="921"/>
      <c r="K18" s="917">
        <v>18</v>
      </c>
      <c r="L18" s="921"/>
      <c r="M18" s="917">
        <v>19</v>
      </c>
      <c r="N18" s="921"/>
      <c r="O18" s="953">
        <v>20</v>
      </c>
      <c r="P18" s="954"/>
      <c r="Q18" s="733"/>
      <c r="R18" s="743">
        <v>8</v>
      </c>
      <c r="S18" s="910">
        <v>14</v>
      </c>
      <c r="T18" s="911"/>
      <c r="U18" s="919">
        <v>15</v>
      </c>
      <c r="V18" s="920"/>
      <c r="W18" s="919">
        <v>16</v>
      </c>
      <c r="X18" s="920"/>
      <c r="Y18" s="919">
        <v>17</v>
      </c>
      <c r="Z18" s="920"/>
      <c r="AA18" s="919">
        <v>18</v>
      </c>
      <c r="AB18" s="920"/>
      <c r="AC18" s="919">
        <v>19</v>
      </c>
      <c r="AD18" s="920"/>
      <c r="AE18" s="952">
        <v>20</v>
      </c>
      <c r="AF18" s="912"/>
      <c r="AG18" s="635"/>
    </row>
    <row r="19" spans="1:33" s="590" customFormat="1" ht="14.25" customHeight="1">
      <c r="A19" s="634"/>
      <c r="B19" s="742" t="s">
        <v>1160</v>
      </c>
      <c r="C19" s="910">
        <v>21</v>
      </c>
      <c r="D19" s="911"/>
      <c r="E19" s="917">
        <v>22</v>
      </c>
      <c r="F19" s="921"/>
      <c r="G19" s="917">
        <v>23</v>
      </c>
      <c r="H19" s="921"/>
      <c r="I19" s="917">
        <v>24</v>
      </c>
      <c r="J19" s="921"/>
      <c r="K19" s="917">
        <v>25</v>
      </c>
      <c r="L19" s="921"/>
      <c r="M19" s="917">
        <v>26</v>
      </c>
      <c r="N19" s="921"/>
      <c r="O19" s="953">
        <v>27</v>
      </c>
      <c r="P19" s="954"/>
      <c r="Q19" s="733"/>
      <c r="R19" s="744" t="s">
        <v>1160</v>
      </c>
      <c r="S19" s="910">
        <v>21</v>
      </c>
      <c r="T19" s="911"/>
      <c r="U19" s="919">
        <v>22</v>
      </c>
      <c r="V19" s="920"/>
      <c r="W19" s="919">
        <v>23</v>
      </c>
      <c r="X19" s="920"/>
      <c r="Y19" s="919">
        <v>24</v>
      </c>
      <c r="Z19" s="920"/>
      <c r="AA19" s="919">
        <v>25</v>
      </c>
      <c r="AB19" s="920"/>
      <c r="AC19" s="919">
        <v>26</v>
      </c>
      <c r="AD19" s="920"/>
      <c r="AE19" s="910">
        <v>27</v>
      </c>
      <c r="AF19" s="912"/>
      <c r="AG19" s="635"/>
    </row>
    <row r="20" spans="1:33" s="590" customFormat="1" ht="14.25" customHeight="1">
      <c r="A20" s="634"/>
      <c r="B20" s="745">
        <v>16</v>
      </c>
      <c r="C20" s="910">
        <v>28</v>
      </c>
      <c r="D20" s="911"/>
      <c r="E20" s="917">
        <v>29</v>
      </c>
      <c r="F20" s="921"/>
      <c r="G20" s="950"/>
      <c r="H20" s="951"/>
      <c r="I20" s="950"/>
      <c r="J20" s="951"/>
      <c r="K20" s="919"/>
      <c r="L20" s="920"/>
      <c r="M20" s="919"/>
      <c r="N20" s="920"/>
      <c r="O20" s="919"/>
      <c r="P20" s="939"/>
      <c r="Q20" s="733"/>
      <c r="R20" s="739">
        <v>23</v>
      </c>
      <c r="S20" s="910">
        <v>28</v>
      </c>
      <c r="T20" s="911"/>
      <c r="U20" s="919">
        <v>29</v>
      </c>
      <c r="V20" s="920"/>
      <c r="W20" s="919">
        <v>30</v>
      </c>
      <c r="X20" s="920"/>
      <c r="Y20" s="919">
        <v>31</v>
      </c>
      <c r="Z20" s="920"/>
      <c r="AA20" s="919"/>
      <c r="AB20" s="920"/>
      <c r="AC20" s="919"/>
      <c r="AD20" s="920"/>
      <c r="AE20" s="919"/>
      <c r="AF20" s="939"/>
      <c r="AG20" s="635"/>
    </row>
    <row r="21" spans="1:33" s="590" customFormat="1" ht="14.25" customHeight="1" thickBot="1">
      <c r="A21" s="634"/>
      <c r="B21" s="735" t="s">
        <v>1161</v>
      </c>
      <c r="C21" s="913"/>
      <c r="D21" s="914"/>
      <c r="E21" s="907"/>
      <c r="F21" s="908"/>
      <c r="G21" s="907"/>
      <c r="H21" s="908"/>
      <c r="I21" s="907"/>
      <c r="J21" s="908"/>
      <c r="K21" s="907"/>
      <c r="L21" s="908"/>
      <c r="M21" s="907"/>
      <c r="N21" s="908"/>
      <c r="O21" s="907"/>
      <c r="P21" s="909"/>
      <c r="Q21" s="746"/>
      <c r="R21" s="747" t="s">
        <v>1161</v>
      </c>
      <c r="S21" s="913"/>
      <c r="T21" s="914"/>
      <c r="U21" s="907"/>
      <c r="V21" s="908"/>
      <c r="W21" s="907"/>
      <c r="X21" s="908"/>
      <c r="Y21" s="907"/>
      <c r="Z21" s="908"/>
      <c r="AA21" s="907"/>
      <c r="AB21" s="908"/>
      <c r="AC21" s="907"/>
      <c r="AD21" s="908"/>
      <c r="AE21" s="907"/>
      <c r="AF21" s="909"/>
      <c r="AG21" s="635"/>
    </row>
    <row r="22" spans="1:33" s="590" customFormat="1" ht="14.25" customHeight="1">
      <c r="A22" s="634"/>
      <c r="B22" s="741">
        <v>21</v>
      </c>
      <c r="C22" s="937"/>
      <c r="D22" s="938"/>
      <c r="E22" s="937"/>
      <c r="F22" s="938"/>
      <c r="G22" s="937">
        <v>1</v>
      </c>
      <c r="H22" s="938"/>
      <c r="I22" s="937">
        <v>2</v>
      </c>
      <c r="J22" s="938"/>
      <c r="K22" s="937">
        <v>3</v>
      </c>
      <c r="L22" s="938"/>
      <c r="M22" s="937">
        <v>4</v>
      </c>
      <c r="N22" s="938"/>
      <c r="O22" s="928">
        <v>5</v>
      </c>
      <c r="P22" s="929"/>
      <c r="Q22" s="733"/>
      <c r="R22" s="748">
        <v>22</v>
      </c>
      <c r="S22" s="926"/>
      <c r="T22" s="936"/>
      <c r="U22" s="937"/>
      <c r="V22" s="938"/>
      <c r="W22" s="926"/>
      <c r="X22" s="927"/>
      <c r="Y22" s="926"/>
      <c r="Z22" s="927"/>
      <c r="AA22" s="926">
        <v>1</v>
      </c>
      <c r="AB22" s="927"/>
      <c r="AC22" s="926">
        <v>2</v>
      </c>
      <c r="AD22" s="927"/>
      <c r="AE22" s="928">
        <v>3</v>
      </c>
      <c r="AF22" s="929"/>
      <c r="AG22" s="635"/>
    </row>
    <row r="23" spans="1:33" s="590" customFormat="1" ht="14.25" customHeight="1">
      <c r="A23" s="634"/>
      <c r="B23" s="735" t="s">
        <v>1159</v>
      </c>
      <c r="C23" s="910">
        <v>6</v>
      </c>
      <c r="D23" s="911"/>
      <c r="E23" s="919">
        <v>7</v>
      </c>
      <c r="F23" s="920"/>
      <c r="G23" s="919">
        <v>8</v>
      </c>
      <c r="H23" s="920"/>
      <c r="I23" s="919">
        <v>9</v>
      </c>
      <c r="J23" s="920"/>
      <c r="K23" s="919">
        <v>10</v>
      </c>
      <c r="L23" s="920"/>
      <c r="M23" s="919">
        <v>11</v>
      </c>
      <c r="N23" s="920"/>
      <c r="O23" s="910">
        <v>12</v>
      </c>
      <c r="P23" s="912"/>
      <c r="Q23" s="733"/>
      <c r="R23" s="735" t="s">
        <v>1159</v>
      </c>
      <c r="S23" s="910">
        <v>4</v>
      </c>
      <c r="T23" s="911"/>
      <c r="U23" s="919">
        <v>5</v>
      </c>
      <c r="V23" s="920"/>
      <c r="W23" s="919">
        <v>6</v>
      </c>
      <c r="X23" s="920"/>
      <c r="Y23" s="919">
        <v>7</v>
      </c>
      <c r="Z23" s="920"/>
      <c r="AA23" s="919">
        <v>8</v>
      </c>
      <c r="AB23" s="920"/>
      <c r="AC23" s="919">
        <v>9</v>
      </c>
      <c r="AD23" s="920"/>
      <c r="AE23" s="910">
        <v>10</v>
      </c>
      <c r="AF23" s="912"/>
      <c r="AG23" s="635"/>
    </row>
    <row r="24" spans="1:33" s="590" customFormat="1" ht="14.25" customHeight="1">
      <c r="A24" s="634"/>
      <c r="B24" s="742">
        <v>3</v>
      </c>
      <c r="C24" s="910">
        <v>13</v>
      </c>
      <c r="D24" s="911"/>
      <c r="E24" s="919">
        <v>14</v>
      </c>
      <c r="F24" s="920"/>
      <c r="G24" s="919">
        <v>15</v>
      </c>
      <c r="H24" s="920"/>
      <c r="I24" s="919">
        <v>16</v>
      </c>
      <c r="J24" s="920"/>
      <c r="K24" s="919">
        <v>17</v>
      </c>
      <c r="L24" s="920"/>
      <c r="M24" s="919">
        <v>18</v>
      </c>
      <c r="N24" s="920"/>
      <c r="O24" s="910">
        <v>19</v>
      </c>
      <c r="P24" s="912"/>
      <c r="Q24" s="733"/>
      <c r="R24" s="737">
        <v>9</v>
      </c>
      <c r="S24" s="932">
        <v>11</v>
      </c>
      <c r="T24" s="933"/>
      <c r="U24" s="919">
        <v>12</v>
      </c>
      <c r="V24" s="920"/>
      <c r="W24" s="919">
        <v>13</v>
      </c>
      <c r="X24" s="920"/>
      <c r="Y24" s="910">
        <v>14</v>
      </c>
      <c r="Z24" s="911"/>
      <c r="AA24" s="930" t="s">
        <v>1166</v>
      </c>
      <c r="AB24" s="931"/>
      <c r="AC24" s="932">
        <v>16</v>
      </c>
      <c r="AD24" s="933"/>
      <c r="AE24" s="932">
        <v>17</v>
      </c>
      <c r="AF24" s="918"/>
      <c r="AG24" s="635"/>
    </row>
    <row r="25" spans="1:33" s="590" customFormat="1" ht="14.25" customHeight="1">
      <c r="A25" s="634"/>
      <c r="B25" s="742" t="s">
        <v>1160</v>
      </c>
      <c r="C25" s="910">
        <v>20</v>
      </c>
      <c r="D25" s="911"/>
      <c r="E25" s="919">
        <v>21</v>
      </c>
      <c r="F25" s="920"/>
      <c r="G25" s="919">
        <v>22</v>
      </c>
      <c r="H25" s="920"/>
      <c r="I25" s="919">
        <v>23</v>
      </c>
      <c r="J25" s="920"/>
      <c r="K25" s="919">
        <v>24</v>
      </c>
      <c r="L25" s="920"/>
      <c r="M25" s="919">
        <v>25</v>
      </c>
      <c r="N25" s="920"/>
      <c r="O25" s="910">
        <v>26</v>
      </c>
      <c r="P25" s="912"/>
      <c r="Q25" s="733"/>
      <c r="R25" s="749" t="s">
        <v>1160</v>
      </c>
      <c r="S25" s="910">
        <v>18</v>
      </c>
      <c r="T25" s="911"/>
      <c r="U25" s="919">
        <v>19</v>
      </c>
      <c r="V25" s="920"/>
      <c r="W25" s="919">
        <v>20</v>
      </c>
      <c r="X25" s="920"/>
      <c r="Y25" s="919">
        <v>21</v>
      </c>
      <c r="Z25" s="920"/>
      <c r="AA25" s="919">
        <v>22</v>
      </c>
      <c r="AB25" s="920"/>
      <c r="AC25" s="919">
        <v>23</v>
      </c>
      <c r="AD25" s="920"/>
      <c r="AE25" s="910">
        <v>24</v>
      </c>
      <c r="AF25" s="912"/>
      <c r="AG25" s="635"/>
    </row>
    <row r="26" spans="1:33" s="590" customFormat="1" ht="14.25" customHeight="1">
      <c r="A26" s="634"/>
      <c r="B26" s="745">
        <v>23</v>
      </c>
      <c r="C26" s="910">
        <v>27</v>
      </c>
      <c r="D26" s="911"/>
      <c r="E26" s="917">
        <v>28</v>
      </c>
      <c r="F26" s="921"/>
      <c r="G26" s="917">
        <v>29</v>
      </c>
      <c r="H26" s="921"/>
      <c r="I26" s="919">
        <v>30</v>
      </c>
      <c r="J26" s="920"/>
      <c r="K26" s="919">
        <v>31</v>
      </c>
      <c r="L26" s="920"/>
      <c r="M26" s="919"/>
      <c r="N26" s="920"/>
      <c r="O26" s="919"/>
      <c r="P26" s="939"/>
      <c r="Q26" s="733"/>
      <c r="R26" s="740">
        <v>21</v>
      </c>
      <c r="S26" s="910">
        <v>25</v>
      </c>
      <c r="T26" s="911"/>
      <c r="U26" s="919">
        <v>26</v>
      </c>
      <c r="V26" s="920"/>
      <c r="W26" s="919">
        <v>27</v>
      </c>
      <c r="X26" s="920"/>
      <c r="Y26" s="919">
        <v>28</v>
      </c>
      <c r="Z26" s="920"/>
      <c r="AA26" s="919">
        <v>29</v>
      </c>
      <c r="AB26" s="920"/>
      <c r="AC26" s="910">
        <v>30</v>
      </c>
      <c r="AD26" s="911"/>
      <c r="AE26" s="919"/>
      <c r="AF26" s="939"/>
      <c r="AG26" s="635"/>
    </row>
    <row r="27" spans="1:33" s="590" customFormat="1" ht="14.25" customHeight="1" thickBot="1">
      <c r="A27" s="634"/>
      <c r="B27" s="735" t="s">
        <v>1161</v>
      </c>
      <c r="C27" s="940"/>
      <c r="D27" s="941"/>
      <c r="E27" s="940"/>
      <c r="F27" s="941"/>
      <c r="G27" s="907"/>
      <c r="H27" s="908"/>
      <c r="I27" s="907"/>
      <c r="J27" s="908"/>
      <c r="K27" s="907"/>
      <c r="L27" s="908"/>
      <c r="M27" s="907"/>
      <c r="N27" s="908"/>
      <c r="O27" s="907"/>
      <c r="P27" s="909"/>
      <c r="Q27" s="746"/>
      <c r="R27" s="735" t="s">
        <v>1161</v>
      </c>
      <c r="S27" s="907"/>
      <c r="T27" s="908"/>
      <c r="U27" s="907"/>
      <c r="V27" s="908"/>
      <c r="W27" s="907"/>
      <c r="X27" s="908"/>
      <c r="Y27" s="907"/>
      <c r="Z27" s="908"/>
      <c r="AA27" s="907"/>
      <c r="AB27" s="908"/>
      <c r="AC27" s="907"/>
      <c r="AD27" s="908"/>
      <c r="AE27" s="907"/>
      <c r="AF27" s="909"/>
      <c r="AG27" s="635"/>
    </row>
    <row r="28" spans="1:33" s="590" customFormat="1" ht="14.25" customHeight="1">
      <c r="A28" s="634"/>
      <c r="B28" s="741">
        <v>22</v>
      </c>
      <c r="C28" s="948"/>
      <c r="D28" s="949"/>
      <c r="E28" s="937"/>
      <c r="F28" s="938"/>
      <c r="G28" s="926"/>
      <c r="H28" s="927"/>
      <c r="I28" s="926"/>
      <c r="J28" s="927"/>
      <c r="K28" s="926"/>
      <c r="L28" s="927"/>
      <c r="M28" s="926">
        <v>1</v>
      </c>
      <c r="N28" s="927"/>
      <c r="O28" s="910">
        <v>2</v>
      </c>
      <c r="P28" s="912"/>
      <c r="Q28" s="733"/>
      <c r="R28" s="734">
        <v>19</v>
      </c>
      <c r="S28" s="917"/>
      <c r="T28" s="921"/>
      <c r="U28" s="917"/>
      <c r="V28" s="921"/>
      <c r="W28" s="917"/>
      <c r="X28" s="921"/>
      <c r="Y28" s="917"/>
      <c r="Z28" s="921"/>
      <c r="AA28" s="937"/>
      <c r="AB28" s="938"/>
      <c r="AC28" s="937"/>
      <c r="AD28" s="938"/>
      <c r="AE28" s="942" t="s">
        <v>1167</v>
      </c>
      <c r="AF28" s="943"/>
      <c r="AG28" s="635"/>
    </row>
    <row r="29" spans="1:33" s="590" customFormat="1" ht="14.25" customHeight="1">
      <c r="A29" s="634"/>
      <c r="B29" s="735" t="s">
        <v>1159</v>
      </c>
      <c r="C29" s="910">
        <v>3</v>
      </c>
      <c r="D29" s="911"/>
      <c r="E29" s="930" t="s">
        <v>1168</v>
      </c>
      <c r="F29" s="931"/>
      <c r="G29" s="919">
        <v>5</v>
      </c>
      <c r="H29" s="920"/>
      <c r="I29" s="919">
        <v>6</v>
      </c>
      <c r="J29" s="920"/>
      <c r="K29" s="919">
        <v>7</v>
      </c>
      <c r="L29" s="920"/>
      <c r="M29" s="919">
        <v>8</v>
      </c>
      <c r="N29" s="920"/>
      <c r="O29" s="910">
        <v>9</v>
      </c>
      <c r="P29" s="912"/>
      <c r="Q29" s="733"/>
      <c r="R29" s="735" t="s">
        <v>1159</v>
      </c>
      <c r="S29" s="930" t="s">
        <v>1169</v>
      </c>
      <c r="T29" s="931"/>
      <c r="U29" s="930" t="s">
        <v>1170</v>
      </c>
      <c r="V29" s="931"/>
      <c r="W29" s="910">
        <v>4</v>
      </c>
      <c r="X29" s="911"/>
      <c r="Y29" s="919">
        <v>5</v>
      </c>
      <c r="Z29" s="920"/>
      <c r="AA29" s="919">
        <v>6</v>
      </c>
      <c r="AB29" s="920"/>
      <c r="AC29" s="919">
        <v>7</v>
      </c>
      <c r="AD29" s="920"/>
      <c r="AE29" s="910">
        <v>8</v>
      </c>
      <c r="AF29" s="912"/>
      <c r="AG29" s="635"/>
    </row>
    <row r="30" spans="1:33" s="590" customFormat="1" ht="14.25" customHeight="1">
      <c r="A30" s="634"/>
      <c r="B30" s="742">
        <v>4</v>
      </c>
      <c r="C30" s="910">
        <v>10</v>
      </c>
      <c r="D30" s="911"/>
      <c r="E30" s="919">
        <v>11</v>
      </c>
      <c r="F30" s="920"/>
      <c r="G30" s="919">
        <v>12</v>
      </c>
      <c r="H30" s="920"/>
      <c r="I30" s="919">
        <v>13</v>
      </c>
      <c r="J30" s="920"/>
      <c r="K30" s="919">
        <v>14</v>
      </c>
      <c r="L30" s="920"/>
      <c r="M30" s="919">
        <v>15</v>
      </c>
      <c r="N30" s="920"/>
      <c r="O30" s="910">
        <v>16</v>
      </c>
      <c r="P30" s="912"/>
      <c r="Q30" s="733"/>
      <c r="R30" s="737">
        <v>10</v>
      </c>
      <c r="S30" s="910">
        <v>9</v>
      </c>
      <c r="T30" s="911"/>
      <c r="U30" s="919">
        <v>10</v>
      </c>
      <c r="V30" s="920"/>
      <c r="W30" s="919">
        <v>11</v>
      </c>
      <c r="X30" s="920"/>
      <c r="Y30" s="919">
        <v>12</v>
      </c>
      <c r="Z30" s="920"/>
      <c r="AA30" s="919">
        <v>13</v>
      </c>
      <c r="AB30" s="920"/>
      <c r="AC30" s="919">
        <v>14</v>
      </c>
      <c r="AD30" s="920"/>
      <c r="AE30" s="910">
        <v>15</v>
      </c>
      <c r="AF30" s="912"/>
      <c r="AG30" s="635"/>
    </row>
    <row r="31" spans="1:33" s="590" customFormat="1" ht="14.25" customHeight="1">
      <c r="A31" s="634"/>
      <c r="B31" s="742" t="s">
        <v>1160</v>
      </c>
      <c r="C31" s="910">
        <v>17</v>
      </c>
      <c r="D31" s="911"/>
      <c r="E31" s="919">
        <v>18</v>
      </c>
      <c r="F31" s="920"/>
      <c r="G31" s="919">
        <v>19</v>
      </c>
      <c r="H31" s="920"/>
      <c r="I31" s="919">
        <v>20</v>
      </c>
      <c r="J31" s="920"/>
      <c r="K31" s="919">
        <v>21</v>
      </c>
      <c r="L31" s="920"/>
      <c r="M31" s="919">
        <v>22</v>
      </c>
      <c r="N31" s="920"/>
      <c r="O31" s="910">
        <v>23</v>
      </c>
      <c r="P31" s="912"/>
      <c r="Q31" s="733"/>
      <c r="R31" s="749" t="s">
        <v>1160</v>
      </c>
      <c r="S31" s="910">
        <v>16</v>
      </c>
      <c r="T31" s="911"/>
      <c r="U31" s="919">
        <v>17</v>
      </c>
      <c r="V31" s="920"/>
      <c r="W31" s="919">
        <v>18</v>
      </c>
      <c r="X31" s="920"/>
      <c r="Y31" s="919">
        <v>19</v>
      </c>
      <c r="Z31" s="920"/>
      <c r="AA31" s="919">
        <v>20</v>
      </c>
      <c r="AB31" s="920"/>
      <c r="AC31" s="919">
        <v>21</v>
      </c>
      <c r="AD31" s="920"/>
      <c r="AE31" s="910">
        <v>22</v>
      </c>
      <c r="AF31" s="912"/>
      <c r="AG31" s="635"/>
    </row>
    <row r="32" spans="1:33" s="590" customFormat="1" ht="14.25" customHeight="1">
      <c r="A32" s="634"/>
      <c r="B32" s="745">
        <v>20</v>
      </c>
      <c r="C32" s="910">
        <v>24</v>
      </c>
      <c r="D32" s="911"/>
      <c r="E32" s="919">
        <v>25</v>
      </c>
      <c r="F32" s="920"/>
      <c r="G32" s="919">
        <v>26</v>
      </c>
      <c r="H32" s="920"/>
      <c r="I32" s="919">
        <v>27</v>
      </c>
      <c r="J32" s="920"/>
      <c r="K32" s="919">
        <v>28</v>
      </c>
      <c r="L32" s="920"/>
      <c r="M32" s="947">
        <v>29</v>
      </c>
      <c r="N32" s="920"/>
      <c r="O32" s="910">
        <v>30</v>
      </c>
      <c r="P32" s="912"/>
      <c r="Q32" s="750"/>
      <c r="R32" s="740">
        <v>19</v>
      </c>
      <c r="S32" s="910">
        <v>23</v>
      </c>
      <c r="T32" s="911"/>
      <c r="U32" s="919">
        <v>24</v>
      </c>
      <c r="V32" s="920"/>
      <c r="W32" s="919">
        <v>25</v>
      </c>
      <c r="X32" s="920"/>
      <c r="Y32" s="919">
        <v>26</v>
      </c>
      <c r="Z32" s="920"/>
      <c r="AA32" s="919">
        <v>27</v>
      </c>
      <c r="AB32" s="920"/>
      <c r="AC32" s="919">
        <v>28</v>
      </c>
      <c r="AD32" s="920"/>
      <c r="AE32" s="910">
        <v>29</v>
      </c>
      <c r="AF32" s="912"/>
      <c r="AG32" s="635"/>
    </row>
    <row r="33" spans="1:33" s="590" customFormat="1" ht="14.25" customHeight="1" thickBot="1">
      <c r="A33" s="634"/>
      <c r="B33" s="735" t="s">
        <v>1161</v>
      </c>
      <c r="C33" s="940"/>
      <c r="D33" s="941"/>
      <c r="E33" s="907"/>
      <c r="F33" s="908"/>
      <c r="G33" s="907"/>
      <c r="H33" s="908"/>
      <c r="I33" s="907"/>
      <c r="J33" s="908"/>
      <c r="K33" s="907"/>
      <c r="L33" s="908"/>
      <c r="M33" s="907"/>
      <c r="N33" s="908"/>
      <c r="O33" s="907"/>
      <c r="P33" s="909"/>
      <c r="Q33" s="746"/>
      <c r="R33" s="735" t="s">
        <v>1161</v>
      </c>
      <c r="S33" s="905">
        <v>30</v>
      </c>
      <c r="T33" s="906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942" t="s">
        <v>1171</v>
      </c>
      <c r="D34" s="943"/>
      <c r="E34" s="910">
        <v>2</v>
      </c>
      <c r="F34" s="911"/>
      <c r="G34" s="937">
        <v>3</v>
      </c>
      <c r="H34" s="938"/>
      <c r="I34" s="937">
        <v>4</v>
      </c>
      <c r="J34" s="938"/>
      <c r="K34" s="937">
        <v>5</v>
      </c>
      <c r="L34" s="938"/>
      <c r="M34" s="926">
        <v>6</v>
      </c>
      <c r="N34" s="927"/>
      <c r="O34" s="928">
        <v>7</v>
      </c>
      <c r="P34" s="929"/>
      <c r="Q34" s="733"/>
      <c r="R34" s="734">
        <v>22</v>
      </c>
      <c r="S34" s="937"/>
      <c r="T34" s="938"/>
      <c r="U34" s="937"/>
      <c r="V34" s="938"/>
      <c r="W34" s="937">
        <v>1</v>
      </c>
      <c r="X34" s="938"/>
      <c r="Y34" s="937">
        <v>2</v>
      </c>
      <c r="Z34" s="938"/>
      <c r="AA34" s="937">
        <v>3</v>
      </c>
      <c r="AB34" s="938"/>
      <c r="AC34" s="937">
        <v>4</v>
      </c>
      <c r="AD34" s="938"/>
      <c r="AE34" s="928">
        <v>5</v>
      </c>
      <c r="AF34" s="929"/>
      <c r="AG34" s="635"/>
    </row>
    <row r="35" spans="1:33" s="590" customFormat="1" ht="14.25" customHeight="1">
      <c r="A35" s="634"/>
      <c r="B35" s="735" t="s">
        <v>1159</v>
      </c>
      <c r="C35" s="910">
        <v>8</v>
      </c>
      <c r="D35" s="911"/>
      <c r="E35" s="919">
        <v>9</v>
      </c>
      <c r="F35" s="920"/>
      <c r="G35" s="919">
        <v>10</v>
      </c>
      <c r="H35" s="920"/>
      <c r="I35" s="919">
        <v>11</v>
      </c>
      <c r="J35" s="920"/>
      <c r="K35" s="919">
        <v>12</v>
      </c>
      <c r="L35" s="920"/>
      <c r="M35" s="919">
        <v>13</v>
      </c>
      <c r="N35" s="920"/>
      <c r="O35" s="910">
        <v>14</v>
      </c>
      <c r="P35" s="912"/>
      <c r="Q35" s="733"/>
      <c r="R35" s="735" t="s">
        <v>1159</v>
      </c>
      <c r="S35" s="910">
        <v>6</v>
      </c>
      <c r="T35" s="911"/>
      <c r="U35" s="919">
        <v>7</v>
      </c>
      <c r="V35" s="920"/>
      <c r="W35" s="919">
        <v>8</v>
      </c>
      <c r="X35" s="920"/>
      <c r="Y35" s="919">
        <v>9</v>
      </c>
      <c r="Z35" s="920"/>
      <c r="AA35" s="919">
        <v>10</v>
      </c>
      <c r="AB35" s="920"/>
      <c r="AC35" s="919">
        <v>11</v>
      </c>
      <c r="AD35" s="920"/>
      <c r="AE35" s="910">
        <v>12</v>
      </c>
      <c r="AF35" s="912"/>
      <c r="AG35" s="635"/>
    </row>
    <row r="36" spans="1:33" s="590" customFormat="1" ht="14.25" customHeight="1">
      <c r="A36" s="634"/>
      <c r="B36" s="742">
        <v>5</v>
      </c>
      <c r="C36" s="910">
        <v>15</v>
      </c>
      <c r="D36" s="911"/>
      <c r="E36" s="919">
        <v>16</v>
      </c>
      <c r="F36" s="920"/>
      <c r="G36" s="919">
        <v>17</v>
      </c>
      <c r="H36" s="920"/>
      <c r="I36" s="919">
        <v>18</v>
      </c>
      <c r="J36" s="920"/>
      <c r="K36" s="919">
        <v>19</v>
      </c>
      <c r="L36" s="920"/>
      <c r="M36" s="919">
        <v>20</v>
      </c>
      <c r="N36" s="920"/>
      <c r="O36" s="910">
        <v>21</v>
      </c>
      <c r="P36" s="912"/>
      <c r="Q36" s="733"/>
      <c r="R36" s="737">
        <v>11</v>
      </c>
      <c r="S36" s="910">
        <v>13</v>
      </c>
      <c r="T36" s="911"/>
      <c r="U36" s="919">
        <v>14</v>
      </c>
      <c r="V36" s="920"/>
      <c r="W36" s="919">
        <v>15</v>
      </c>
      <c r="X36" s="920"/>
      <c r="Y36" s="919">
        <v>16</v>
      </c>
      <c r="Z36" s="920"/>
      <c r="AA36" s="919">
        <v>17</v>
      </c>
      <c r="AB36" s="920"/>
      <c r="AC36" s="919">
        <v>18</v>
      </c>
      <c r="AD36" s="920"/>
      <c r="AE36" s="910">
        <v>19</v>
      </c>
      <c r="AF36" s="912"/>
      <c r="AG36" s="635"/>
    </row>
    <row r="37" spans="1:33" s="590" customFormat="1" ht="14.25" customHeight="1">
      <c r="A37" s="634"/>
      <c r="B37" s="742" t="s">
        <v>1160</v>
      </c>
      <c r="C37" s="910">
        <v>22</v>
      </c>
      <c r="D37" s="911"/>
      <c r="E37" s="919">
        <v>23</v>
      </c>
      <c r="F37" s="920"/>
      <c r="G37" s="919">
        <v>24</v>
      </c>
      <c r="H37" s="920"/>
      <c r="I37" s="919">
        <v>25</v>
      </c>
      <c r="J37" s="920"/>
      <c r="K37" s="919">
        <v>26</v>
      </c>
      <c r="L37" s="920"/>
      <c r="M37" s="919">
        <v>27</v>
      </c>
      <c r="N37" s="920"/>
      <c r="O37" s="910">
        <v>28</v>
      </c>
      <c r="P37" s="912"/>
      <c r="Q37" s="733"/>
      <c r="R37" s="749" t="s">
        <v>1160</v>
      </c>
      <c r="S37" s="910">
        <v>20</v>
      </c>
      <c r="T37" s="911"/>
      <c r="U37" s="919">
        <v>21</v>
      </c>
      <c r="V37" s="920"/>
      <c r="W37" s="919">
        <v>22</v>
      </c>
      <c r="X37" s="920"/>
      <c r="Y37" s="919">
        <v>23</v>
      </c>
      <c r="Z37" s="920"/>
      <c r="AA37" s="919">
        <v>24</v>
      </c>
      <c r="AB37" s="920"/>
      <c r="AC37" s="919">
        <v>25</v>
      </c>
      <c r="AD37" s="920"/>
      <c r="AE37" s="910">
        <v>26</v>
      </c>
      <c r="AF37" s="912"/>
      <c r="AG37" s="635"/>
    </row>
    <row r="38" spans="1:33" s="590" customFormat="1" ht="14.25" customHeight="1">
      <c r="A38" s="634"/>
      <c r="B38" s="745">
        <v>21</v>
      </c>
      <c r="C38" s="910">
        <v>29</v>
      </c>
      <c r="D38" s="911"/>
      <c r="E38" s="919">
        <v>30</v>
      </c>
      <c r="F38" s="920"/>
      <c r="G38" s="919">
        <v>31</v>
      </c>
      <c r="H38" s="920"/>
      <c r="I38" s="919"/>
      <c r="J38" s="920"/>
      <c r="K38" s="919"/>
      <c r="L38" s="920"/>
      <c r="M38" s="919"/>
      <c r="N38" s="920"/>
      <c r="O38" s="919"/>
      <c r="P38" s="939"/>
      <c r="Q38" s="733"/>
      <c r="R38" s="740">
        <v>22</v>
      </c>
      <c r="S38" s="910">
        <v>27</v>
      </c>
      <c r="T38" s="911"/>
      <c r="U38" s="917">
        <v>28</v>
      </c>
      <c r="V38" s="921"/>
      <c r="W38" s="917">
        <v>29</v>
      </c>
      <c r="X38" s="921"/>
      <c r="Y38" s="917">
        <v>30</v>
      </c>
      <c r="Z38" s="921"/>
      <c r="AA38" s="919"/>
      <c r="AB38" s="920"/>
      <c r="AC38" s="919"/>
      <c r="AD38" s="920"/>
      <c r="AE38" s="919"/>
      <c r="AF38" s="939"/>
      <c r="AG38" s="635"/>
    </row>
    <row r="39" spans="1:33" s="590" customFormat="1" ht="14.25" customHeight="1" thickBot="1">
      <c r="A39" s="634"/>
      <c r="B39" s="735" t="s">
        <v>1161</v>
      </c>
      <c r="C39" s="940"/>
      <c r="D39" s="941"/>
      <c r="E39" s="907"/>
      <c r="F39" s="908"/>
      <c r="G39" s="907"/>
      <c r="H39" s="908"/>
      <c r="I39" s="907"/>
      <c r="J39" s="908"/>
      <c r="K39" s="907"/>
      <c r="L39" s="908"/>
      <c r="M39" s="907"/>
      <c r="N39" s="908"/>
      <c r="O39" s="907"/>
      <c r="P39" s="909"/>
      <c r="Q39" s="746"/>
      <c r="R39" s="735" t="s">
        <v>1161</v>
      </c>
      <c r="S39" s="940"/>
      <c r="T39" s="941"/>
      <c r="U39" s="907"/>
      <c r="V39" s="908"/>
      <c r="W39" s="907"/>
      <c r="X39" s="908"/>
      <c r="Y39" s="907"/>
      <c r="Z39" s="908"/>
      <c r="AA39" s="907"/>
      <c r="AB39" s="908"/>
      <c r="AC39" s="907"/>
      <c r="AD39" s="908"/>
      <c r="AE39" s="907"/>
      <c r="AF39" s="909"/>
      <c r="AG39" s="635"/>
    </row>
    <row r="40" spans="1:33" s="590" customFormat="1" ht="14.25" customHeight="1">
      <c r="A40" s="634"/>
      <c r="B40" s="741">
        <v>22</v>
      </c>
      <c r="C40" s="926"/>
      <c r="D40" s="927"/>
      <c r="E40" s="937"/>
      <c r="F40" s="938"/>
      <c r="G40" s="937"/>
      <c r="H40" s="938"/>
      <c r="I40" s="926">
        <v>1</v>
      </c>
      <c r="J40" s="927"/>
      <c r="K40" s="926">
        <v>2</v>
      </c>
      <c r="L40" s="927"/>
      <c r="M40" s="926">
        <v>3</v>
      </c>
      <c r="N40" s="927"/>
      <c r="O40" s="928">
        <v>4</v>
      </c>
      <c r="P40" s="929"/>
      <c r="Q40" s="733"/>
      <c r="R40" s="741">
        <v>22</v>
      </c>
      <c r="S40" s="926"/>
      <c r="T40" s="936"/>
      <c r="U40" s="937"/>
      <c r="V40" s="938"/>
      <c r="W40" s="926"/>
      <c r="X40" s="927"/>
      <c r="Y40" s="926"/>
      <c r="Z40" s="927"/>
      <c r="AA40" s="926">
        <v>1</v>
      </c>
      <c r="AB40" s="927"/>
      <c r="AC40" s="926">
        <v>2</v>
      </c>
      <c r="AD40" s="927"/>
      <c r="AE40" s="928">
        <v>3</v>
      </c>
      <c r="AF40" s="929"/>
      <c r="AG40" s="635"/>
    </row>
    <row r="41" spans="1:33" s="590" customFormat="1" ht="14.25" customHeight="1">
      <c r="A41" s="634"/>
      <c r="B41" s="735" t="s">
        <v>1159</v>
      </c>
      <c r="C41" s="910">
        <v>5</v>
      </c>
      <c r="D41" s="911"/>
      <c r="E41" s="919">
        <v>6</v>
      </c>
      <c r="F41" s="920"/>
      <c r="G41" s="919">
        <v>7</v>
      </c>
      <c r="H41" s="920"/>
      <c r="I41" s="910">
        <v>8</v>
      </c>
      <c r="J41" s="911"/>
      <c r="K41" s="930" t="s">
        <v>1172</v>
      </c>
      <c r="L41" s="931"/>
      <c r="M41" s="932">
        <v>10</v>
      </c>
      <c r="N41" s="933"/>
      <c r="O41" s="934">
        <v>11</v>
      </c>
      <c r="P41" s="935"/>
      <c r="Q41" s="733"/>
      <c r="R41" s="735" t="s">
        <v>1159</v>
      </c>
      <c r="S41" s="910">
        <v>4</v>
      </c>
      <c r="T41" s="911"/>
      <c r="U41" s="919">
        <v>5</v>
      </c>
      <c r="V41" s="920"/>
      <c r="W41" s="919">
        <v>6</v>
      </c>
      <c r="X41" s="920"/>
      <c r="Y41" s="919">
        <v>7</v>
      </c>
      <c r="Z41" s="920"/>
      <c r="AA41" s="919">
        <v>8</v>
      </c>
      <c r="AB41" s="920"/>
      <c r="AC41" s="919">
        <v>9</v>
      </c>
      <c r="AD41" s="920"/>
      <c r="AE41" s="910">
        <v>10</v>
      </c>
      <c r="AF41" s="912"/>
      <c r="AG41" s="635"/>
    </row>
    <row r="42" spans="1:33" s="590" customFormat="1" ht="14.25" customHeight="1">
      <c r="A42" s="634"/>
      <c r="B42" s="742">
        <v>6</v>
      </c>
      <c r="C42" s="910">
        <v>12</v>
      </c>
      <c r="D42" s="911"/>
      <c r="E42" s="919">
        <v>13</v>
      </c>
      <c r="F42" s="920"/>
      <c r="G42" s="919">
        <v>14</v>
      </c>
      <c r="H42" s="920"/>
      <c r="I42" s="919">
        <v>15</v>
      </c>
      <c r="J42" s="920"/>
      <c r="K42" s="919">
        <v>16</v>
      </c>
      <c r="L42" s="920"/>
      <c r="M42" s="919">
        <v>17</v>
      </c>
      <c r="N42" s="920"/>
      <c r="O42" s="924">
        <v>18</v>
      </c>
      <c r="P42" s="925"/>
      <c r="Q42" s="733"/>
      <c r="R42" s="751">
        <v>12</v>
      </c>
      <c r="S42" s="910">
        <v>11</v>
      </c>
      <c r="T42" s="911"/>
      <c r="U42" s="919">
        <v>12</v>
      </c>
      <c r="V42" s="920"/>
      <c r="W42" s="919">
        <v>13</v>
      </c>
      <c r="X42" s="920"/>
      <c r="Y42" s="919">
        <v>14</v>
      </c>
      <c r="Z42" s="920"/>
      <c r="AA42" s="919">
        <v>15</v>
      </c>
      <c r="AB42" s="920"/>
      <c r="AC42" s="919">
        <v>16</v>
      </c>
      <c r="AD42" s="920"/>
      <c r="AE42" s="910">
        <v>17</v>
      </c>
      <c r="AF42" s="912"/>
      <c r="AG42" s="635"/>
    </row>
    <row r="43" spans="1:33" s="590" customFormat="1" ht="14.25" customHeight="1">
      <c r="A43" s="634"/>
      <c r="B43" s="742" t="s">
        <v>1160</v>
      </c>
      <c r="C43" s="910">
        <v>19</v>
      </c>
      <c r="D43" s="911"/>
      <c r="E43" s="919">
        <v>20</v>
      </c>
      <c r="F43" s="920"/>
      <c r="G43" s="919">
        <v>21</v>
      </c>
      <c r="H43" s="920"/>
      <c r="I43" s="919">
        <v>22</v>
      </c>
      <c r="J43" s="920"/>
      <c r="K43" s="919">
        <v>23</v>
      </c>
      <c r="L43" s="920"/>
      <c r="M43" s="919">
        <v>24</v>
      </c>
      <c r="N43" s="920"/>
      <c r="O43" s="910">
        <v>25</v>
      </c>
      <c r="P43" s="912"/>
      <c r="Q43" s="733"/>
      <c r="R43" s="744" t="s">
        <v>1160</v>
      </c>
      <c r="S43" s="910">
        <v>18</v>
      </c>
      <c r="T43" s="911"/>
      <c r="U43" s="919">
        <v>19</v>
      </c>
      <c r="V43" s="920"/>
      <c r="W43" s="919">
        <v>20</v>
      </c>
      <c r="X43" s="920"/>
      <c r="Y43" s="919">
        <v>21</v>
      </c>
      <c r="Z43" s="920"/>
      <c r="AA43" s="919">
        <v>22</v>
      </c>
      <c r="AB43" s="920"/>
      <c r="AC43" s="922">
        <v>23</v>
      </c>
      <c r="AD43" s="923"/>
      <c r="AE43" s="910">
        <v>24</v>
      </c>
      <c r="AF43" s="912"/>
      <c r="AG43" s="635"/>
    </row>
    <row r="44" spans="1:33" s="590" customFormat="1" ht="14.25" customHeight="1">
      <c r="A44" s="634"/>
      <c r="B44" s="745">
        <v>21</v>
      </c>
      <c r="C44" s="910">
        <v>26</v>
      </c>
      <c r="D44" s="911"/>
      <c r="E44" s="917">
        <v>27</v>
      </c>
      <c r="F44" s="921"/>
      <c r="G44" s="917">
        <v>28</v>
      </c>
      <c r="H44" s="921"/>
      <c r="I44" s="917">
        <v>29</v>
      </c>
      <c r="J44" s="921"/>
      <c r="K44" s="917">
        <v>30</v>
      </c>
      <c r="L44" s="921"/>
      <c r="M44" s="917"/>
      <c r="N44" s="921"/>
      <c r="O44" s="917"/>
      <c r="P44" s="918"/>
      <c r="Q44" s="733"/>
      <c r="R44" s="752">
        <v>21</v>
      </c>
      <c r="S44" s="910">
        <v>25</v>
      </c>
      <c r="T44" s="911"/>
      <c r="U44" s="919">
        <v>26</v>
      </c>
      <c r="V44" s="920"/>
      <c r="W44" s="919">
        <v>27</v>
      </c>
      <c r="X44" s="920"/>
      <c r="Y44" s="919">
        <v>28</v>
      </c>
      <c r="Z44" s="920"/>
      <c r="AA44" s="919">
        <v>29</v>
      </c>
      <c r="AB44" s="920"/>
      <c r="AC44" s="910">
        <v>30</v>
      </c>
      <c r="AD44" s="911"/>
      <c r="AE44" s="910">
        <v>31</v>
      </c>
      <c r="AF44" s="912"/>
      <c r="AG44" s="635"/>
    </row>
    <row r="45" spans="1:33" s="590" customFormat="1" ht="14.25" customHeight="1" thickBot="1">
      <c r="A45" s="634"/>
      <c r="B45" s="747" t="s">
        <v>1161</v>
      </c>
      <c r="C45" s="913"/>
      <c r="D45" s="914"/>
      <c r="E45" s="907"/>
      <c r="F45" s="908"/>
      <c r="G45" s="907"/>
      <c r="H45" s="908"/>
      <c r="I45" s="907"/>
      <c r="J45" s="908"/>
      <c r="K45" s="907"/>
      <c r="L45" s="908"/>
      <c r="M45" s="907"/>
      <c r="N45" s="908"/>
      <c r="O45" s="907"/>
      <c r="P45" s="909"/>
      <c r="Q45" s="746"/>
      <c r="R45" s="747" t="s">
        <v>1161</v>
      </c>
      <c r="S45" s="915" t="s">
        <v>1158</v>
      </c>
      <c r="T45" s="916"/>
      <c r="U45" s="905">
        <v>2</v>
      </c>
      <c r="V45" s="906"/>
      <c r="W45" s="907">
        <v>3</v>
      </c>
      <c r="X45" s="908"/>
      <c r="Y45" s="907"/>
      <c r="Z45" s="908"/>
      <c r="AA45" s="907"/>
      <c r="AB45" s="908"/>
      <c r="AC45" s="907"/>
      <c r="AD45" s="908"/>
      <c r="AE45" s="907"/>
      <c r="AF45" s="909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21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21</v>
      </c>
      <c r="N50" s="757">
        <f>R32</f>
        <v>19</v>
      </c>
      <c r="O50" s="757">
        <f>R38</f>
        <v>22</v>
      </c>
      <c r="P50" s="757">
        <f>R44</f>
        <v>21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10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9</v>
      </c>
      <c r="N53" s="758">
        <f t="shared" si="1"/>
        <v>12</v>
      </c>
      <c r="O53" s="758">
        <f t="shared" si="1"/>
        <v>8</v>
      </c>
      <c r="P53" s="758">
        <f t="shared" si="1"/>
        <v>10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1182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1183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/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763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1032"/>
      <c r="N7" s="1032"/>
      <c r="O7" s="964" t="s">
        <v>1184</v>
      </c>
      <c r="P7" s="964"/>
      <c r="Q7" s="964"/>
      <c r="R7" s="964"/>
      <c r="S7" s="764"/>
      <c r="T7" s="1033"/>
      <c r="U7" s="1033"/>
      <c r="V7" s="1034" t="s">
        <v>1185</v>
      </c>
      <c r="W7" s="1034"/>
      <c r="X7" s="1034"/>
      <c r="Y7" s="1034"/>
      <c r="Z7" s="1034"/>
      <c r="AA7" s="967" t="s">
        <v>1111</v>
      </c>
      <c r="AB7" s="967"/>
      <c r="AC7" s="968" t="s">
        <v>1157</v>
      </c>
      <c r="AD7" s="968"/>
      <c r="AE7" s="968"/>
      <c r="AF7" s="968"/>
      <c r="AG7" s="966"/>
      <c r="AH7" s="629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76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95">
        <v>27</v>
      </c>
      <c r="D10" s="1000"/>
      <c r="E10" s="995">
        <v>28</v>
      </c>
      <c r="F10" s="1000"/>
      <c r="G10" s="995">
        <v>29</v>
      </c>
      <c r="H10" s="1000"/>
      <c r="I10" s="998">
        <v>30</v>
      </c>
      <c r="J10" s="999"/>
      <c r="K10" s="989">
        <v>31</v>
      </c>
      <c r="L10" s="997"/>
      <c r="M10" s="1020" t="s">
        <v>1158</v>
      </c>
      <c r="N10" s="1021"/>
      <c r="O10" s="1007">
        <v>2</v>
      </c>
      <c r="P10" s="1008"/>
      <c r="Q10" s="733"/>
      <c r="R10" s="734">
        <v>22</v>
      </c>
      <c r="S10" s="995"/>
      <c r="T10" s="1000"/>
      <c r="U10" s="995"/>
      <c r="V10" s="1000"/>
      <c r="W10" s="995"/>
      <c r="X10" s="1000"/>
      <c r="Y10" s="998"/>
      <c r="Z10" s="999"/>
      <c r="AA10" s="998"/>
      <c r="AB10" s="999"/>
      <c r="AC10" s="998">
        <v>1</v>
      </c>
      <c r="AD10" s="999"/>
      <c r="AE10" s="1007">
        <v>2</v>
      </c>
      <c r="AF10" s="1008"/>
      <c r="AG10" s="635"/>
      <c r="AH10" s="617"/>
    </row>
    <row r="11" spans="1:34" s="590" customFormat="1" ht="14.25" customHeight="1">
      <c r="A11" s="634"/>
      <c r="B11" s="735" t="s">
        <v>1159</v>
      </c>
      <c r="C11" s="989">
        <v>3</v>
      </c>
      <c r="D11" s="997"/>
      <c r="E11" s="998">
        <v>4</v>
      </c>
      <c r="F11" s="999"/>
      <c r="G11" s="998">
        <v>5</v>
      </c>
      <c r="H11" s="999"/>
      <c r="I11" s="998">
        <v>6</v>
      </c>
      <c r="J11" s="999"/>
      <c r="K11" s="998">
        <v>7</v>
      </c>
      <c r="L11" s="999"/>
      <c r="M11" s="998">
        <v>8</v>
      </c>
      <c r="N11" s="999"/>
      <c r="O11" s="989">
        <v>9</v>
      </c>
      <c r="P11" s="990"/>
      <c r="Q11" s="733"/>
      <c r="R11" s="735" t="s">
        <v>1159</v>
      </c>
      <c r="S11" s="989">
        <v>3</v>
      </c>
      <c r="T11" s="997"/>
      <c r="U11" s="995">
        <v>4</v>
      </c>
      <c r="V11" s="1000"/>
      <c r="W11" s="998">
        <v>5</v>
      </c>
      <c r="X11" s="999"/>
      <c r="Y11" s="998">
        <v>6</v>
      </c>
      <c r="Z11" s="999"/>
      <c r="AA11" s="998">
        <v>7</v>
      </c>
      <c r="AB11" s="999"/>
      <c r="AC11" s="998">
        <v>8</v>
      </c>
      <c r="AD11" s="999"/>
      <c r="AE11" s="989">
        <v>9</v>
      </c>
      <c r="AF11" s="990"/>
      <c r="AG11" s="635"/>
    </row>
    <row r="12" spans="1:34" s="590" customFormat="1" ht="14.25" customHeight="1">
      <c r="A12" s="634"/>
      <c r="B12" s="736">
        <v>1</v>
      </c>
      <c r="C12" s="989">
        <v>10</v>
      </c>
      <c r="D12" s="997"/>
      <c r="E12" s="998">
        <v>11</v>
      </c>
      <c r="F12" s="999"/>
      <c r="G12" s="998">
        <v>12</v>
      </c>
      <c r="H12" s="999"/>
      <c r="I12" s="998">
        <v>13</v>
      </c>
      <c r="J12" s="999"/>
      <c r="K12" s="998">
        <v>14</v>
      </c>
      <c r="L12" s="999"/>
      <c r="M12" s="998">
        <v>15</v>
      </c>
      <c r="N12" s="999"/>
      <c r="O12" s="998">
        <v>16</v>
      </c>
      <c r="P12" s="1015"/>
      <c r="Q12" s="733"/>
      <c r="R12" s="737">
        <v>7</v>
      </c>
      <c r="S12" s="989">
        <v>10</v>
      </c>
      <c r="T12" s="997"/>
      <c r="U12" s="998">
        <v>11</v>
      </c>
      <c r="V12" s="999"/>
      <c r="W12" s="998">
        <v>12</v>
      </c>
      <c r="X12" s="999"/>
      <c r="Y12" s="998">
        <v>13</v>
      </c>
      <c r="Z12" s="999"/>
      <c r="AA12" s="998">
        <v>14</v>
      </c>
      <c r="AB12" s="999"/>
      <c r="AC12" s="998">
        <v>15</v>
      </c>
      <c r="AD12" s="999"/>
      <c r="AE12" s="989">
        <v>16</v>
      </c>
      <c r="AF12" s="990"/>
      <c r="AG12" s="635"/>
    </row>
    <row r="13" spans="1:34" s="590" customFormat="1" ht="14.25" customHeight="1">
      <c r="A13" s="634"/>
      <c r="B13" s="736" t="s">
        <v>417</v>
      </c>
      <c r="C13" s="989">
        <v>17</v>
      </c>
      <c r="D13" s="997"/>
      <c r="E13" s="998">
        <v>18</v>
      </c>
      <c r="F13" s="999"/>
      <c r="G13" s="998">
        <v>19</v>
      </c>
      <c r="H13" s="999"/>
      <c r="I13" s="998">
        <v>20</v>
      </c>
      <c r="J13" s="999"/>
      <c r="K13" s="998">
        <v>21</v>
      </c>
      <c r="L13" s="999"/>
      <c r="M13" s="998">
        <v>22</v>
      </c>
      <c r="N13" s="999"/>
      <c r="O13" s="989">
        <v>23</v>
      </c>
      <c r="P13" s="990"/>
      <c r="Q13" s="733"/>
      <c r="R13" s="738" t="s">
        <v>1160</v>
      </c>
      <c r="S13" s="989">
        <v>17</v>
      </c>
      <c r="T13" s="997"/>
      <c r="U13" s="998">
        <v>18</v>
      </c>
      <c r="V13" s="999"/>
      <c r="W13" s="998">
        <v>19</v>
      </c>
      <c r="X13" s="999"/>
      <c r="Y13" s="995">
        <v>20</v>
      </c>
      <c r="Z13" s="1000"/>
      <c r="AA13" s="998">
        <v>21</v>
      </c>
      <c r="AB13" s="999"/>
      <c r="AC13" s="998">
        <v>22</v>
      </c>
      <c r="AD13" s="999"/>
      <c r="AE13" s="989">
        <v>23</v>
      </c>
      <c r="AF13" s="990"/>
      <c r="AG13" s="635"/>
    </row>
    <row r="14" spans="1:34" s="590" customFormat="1" ht="14.25" customHeight="1">
      <c r="A14" s="634"/>
      <c r="B14" s="739">
        <v>22</v>
      </c>
      <c r="C14" s="989">
        <v>24</v>
      </c>
      <c r="D14" s="997"/>
      <c r="E14" s="998">
        <v>25</v>
      </c>
      <c r="F14" s="999"/>
      <c r="G14" s="998">
        <v>26</v>
      </c>
      <c r="H14" s="999"/>
      <c r="I14" s="998">
        <v>27</v>
      </c>
      <c r="J14" s="999"/>
      <c r="K14" s="998">
        <v>28</v>
      </c>
      <c r="L14" s="999"/>
      <c r="M14" s="998">
        <v>29</v>
      </c>
      <c r="N14" s="999"/>
      <c r="O14" s="998">
        <v>30</v>
      </c>
      <c r="P14" s="1015"/>
      <c r="Q14" s="733"/>
      <c r="R14" s="740">
        <v>21</v>
      </c>
      <c r="S14" s="989">
        <v>24</v>
      </c>
      <c r="T14" s="997"/>
      <c r="U14" s="998">
        <v>25</v>
      </c>
      <c r="V14" s="999"/>
      <c r="W14" s="998">
        <v>26</v>
      </c>
      <c r="X14" s="999"/>
      <c r="Y14" s="995">
        <v>27</v>
      </c>
      <c r="Z14" s="1000"/>
      <c r="AA14" s="995">
        <v>28</v>
      </c>
      <c r="AB14" s="1000"/>
      <c r="AC14" s="998">
        <v>29</v>
      </c>
      <c r="AD14" s="999"/>
      <c r="AE14" s="989">
        <v>30</v>
      </c>
      <c r="AF14" s="990"/>
      <c r="AG14" s="635"/>
      <c r="AH14" s="617"/>
    </row>
    <row r="15" spans="1:34" s="590" customFormat="1" ht="14.25" customHeight="1" thickBot="1">
      <c r="A15" s="634"/>
      <c r="B15" s="735" t="s">
        <v>1161</v>
      </c>
      <c r="C15" s="982">
        <v>31</v>
      </c>
      <c r="D15" s="983"/>
      <c r="E15" s="984"/>
      <c r="F15" s="985"/>
      <c r="G15" s="984"/>
      <c r="H15" s="985"/>
      <c r="I15" s="984"/>
      <c r="J15" s="985"/>
      <c r="K15" s="984"/>
      <c r="L15" s="985"/>
      <c r="M15" s="984"/>
      <c r="N15" s="985"/>
      <c r="O15" s="984"/>
      <c r="P15" s="986"/>
      <c r="Q15" s="733"/>
      <c r="R15" s="735" t="s">
        <v>1161</v>
      </c>
      <c r="S15" s="982">
        <v>31</v>
      </c>
      <c r="T15" s="983"/>
      <c r="U15" s="984"/>
      <c r="V15" s="985"/>
      <c r="W15" s="984"/>
      <c r="X15" s="985"/>
      <c r="Y15" s="984"/>
      <c r="Z15" s="985"/>
      <c r="AA15" s="984"/>
      <c r="AB15" s="985"/>
      <c r="AC15" s="984"/>
      <c r="AD15" s="985"/>
      <c r="AE15" s="984"/>
      <c r="AF15" s="986"/>
      <c r="AG15" s="635"/>
    </row>
    <row r="16" spans="1:34" s="590" customFormat="1" ht="14.25" customHeight="1">
      <c r="A16" s="634"/>
      <c r="B16" s="741">
        <v>18</v>
      </c>
      <c r="C16" s="1013"/>
      <c r="D16" s="1014"/>
      <c r="E16" s="1013">
        <v>1</v>
      </c>
      <c r="F16" s="1014"/>
      <c r="G16" s="1013">
        <v>2</v>
      </c>
      <c r="H16" s="1014"/>
      <c r="I16" s="1013">
        <v>3</v>
      </c>
      <c r="J16" s="1014"/>
      <c r="K16" s="1013">
        <v>4</v>
      </c>
      <c r="L16" s="1014"/>
      <c r="M16" s="1013">
        <v>5</v>
      </c>
      <c r="N16" s="1014"/>
      <c r="O16" s="1007">
        <v>6</v>
      </c>
      <c r="P16" s="1008"/>
      <c r="Q16" s="733"/>
      <c r="R16" s="732">
        <v>21</v>
      </c>
      <c r="S16" s="1013"/>
      <c r="T16" s="1014"/>
      <c r="U16" s="1013">
        <v>1</v>
      </c>
      <c r="V16" s="1014"/>
      <c r="W16" s="1013">
        <v>2</v>
      </c>
      <c r="X16" s="1014"/>
      <c r="Y16" s="1013">
        <v>3</v>
      </c>
      <c r="Z16" s="1014"/>
      <c r="AA16" s="1013">
        <v>4</v>
      </c>
      <c r="AB16" s="1014"/>
      <c r="AC16" s="1013">
        <v>5</v>
      </c>
      <c r="AD16" s="1014"/>
      <c r="AE16" s="1007">
        <v>6</v>
      </c>
      <c r="AF16" s="1008"/>
      <c r="AG16" s="635"/>
    </row>
    <row r="17" spans="1:33" s="590" customFormat="1" ht="14.25" customHeight="1">
      <c r="A17" s="634"/>
      <c r="B17" s="735" t="s">
        <v>1159</v>
      </c>
      <c r="C17" s="989" t="s">
        <v>1162</v>
      </c>
      <c r="D17" s="997"/>
      <c r="E17" s="1009" t="s">
        <v>1163</v>
      </c>
      <c r="F17" s="1010"/>
      <c r="G17" s="1009" t="s">
        <v>1164</v>
      </c>
      <c r="H17" s="1010"/>
      <c r="I17" s="1009" t="s">
        <v>1165</v>
      </c>
      <c r="J17" s="1010"/>
      <c r="K17" s="989">
        <v>11</v>
      </c>
      <c r="L17" s="997"/>
      <c r="M17" s="989">
        <v>12</v>
      </c>
      <c r="N17" s="997"/>
      <c r="O17" s="989">
        <v>13</v>
      </c>
      <c r="P17" s="990"/>
      <c r="Q17" s="733"/>
      <c r="R17" s="735" t="s">
        <v>1159</v>
      </c>
      <c r="S17" s="989">
        <v>7</v>
      </c>
      <c r="T17" s="997"/>
      <c r="U17" s="998">
        <v>8</v>
      </c>
      <c r="V17" s="999"/>
      <c r="W17" s="998">
        <v>9</v>
      </c>
      <c r="X17" s="999"/>
      <c r="Y17" s="998">
        <v>10</v>
      </c>
      <c r="Z17" s="999"/>
      <c r="AA17" s="998">
        <v>11</v>
      </c>
      <c r="AB17" s="999"/>
      <c r="AC17" s="998">
        <v>12</v>
      </c>
      <c r="AD17" s="999"/>
      <c r="AE17" s="989">
        <v>13</v>
      </c>
      <c r="AF17" s="990"/>
      <c r="AG17" s="635"/>
    </row>
    <row r="18" spans="1:33" s="590" customFormat="1" ht="14.25" customHeight="1">
      <c r="A18" s="634"/>
      <c r="B18" s="742">
        <v>2</v>
      </c>
      <c r="C18" s="989">
        <v>14</v>
      </c>
      <c r="D18" s="997"/>
      <c r="E18" s="995">
        <v>15</v>
      </c>
      <c r="F18" s="1000"/>
      <c r="G18" s="995">
        <v>16</v>
      </c>
      <c r="H18" s="1000"/>
      <c r="I18" s="995">
        <v>17</v>
      </c>
      <c r="J18" s="1000"/>
      <c r="K18" s="995">
        <v>18</v>
      </c>
      <c r="L18" s="1000"/>
      <c r="M18" s="995">
        <v>19</v>
      </c>
      <c r="N18" s="1000"/>
      <c r="O18" s="1030">
        <v>20</v>
      </c>
      <c r="P18" s="1031"/>
      <c r="Q18" s="733"/>
      <c r="R18" s="743">
        <v>8</v>
      </c>
      <c r="S18" s="989">
        <v>14</v>
      </c>
      <c r="T18" s="997"/>
      <c r="U18" s="998">
        <v>15</v>
      </c>
      <c r="V18" s="999"/>
      <c r="W18" s="998">
        <v>16</v>
      </c>
      <c r="X18" s="999"/>
      <c r="Y18" s="998">
        <v>17</v>
      </c>
      <c r="Z18" s="999"/>
      <c r="AA18" s="998">
        <v>18</v>
      </c>
      <c r="AB18" s="999"/>
      <c r="AC18" s="998">
        <v>19</v>
      </c>
      <c r="AD18" s="999"/>
      <c r="AE18" s="1029">
        <v>20</v>
      </c>
      <c r="AF18" s="990"/>
      <c r="AG18" s="635"/>
    </row>
    <row r="19" spans="1:33" s="590" customFormat="1" ht="14.25" customHeight="1">
      <c r="A19" s="634"/>
      <c r="B19" s="742" t="s">
        <v>1160</v>
      </c>
      <c r="C19" s="989">
        <v>21</v>
      </c>
      <c r="D19" s="997"/>
      <c r="E19" s="995">
        <v>22</v>
      </c>
      <c r="F19" s="1000"/>
      <c r="G19" s="995">
        <v>23</v>
      </c>
      <c r="H19" s="1000"/>
      <c r="I19" s="995">
        <v>24</v>
      </c>
      <c r="J19" s="1000"/>
      <c r="K19" s="995">
        <v>25</v>
      </c>
      <c r="L19" s="1000"/>
      <c r="M19" s="995">
        <v>26</v>
      </c>
      <c r="N19" s="1000"/>
      <c r="O19" s="1030">
        <v>27</v>
      </c>
      <c r="P19" s="1031"/>
      <c r="Q19" s="733"/>
      <c r="R19" s="744" t="s">
        <v>1160</v>
      </c>
      <c r="S19" s="989">
        <v>21</v>
      </c>
      <c r="T19" s="997"/>
      <c r="U19" s="998">
        <v>22</v>
      </c>
      <c r="V19" s="999"/>
      <c r="W19" s="998">
        <v>23</v>
      </c>
      <c r="X19" s="999"/>
      <c r="Y19" s="998">
        <v>24</v>
      </c>
      <c r="Z19" s="999"/>
      <c r="AA19" s="998">
        <v>25</v>
      </c>
      <c r="AB19" s="999"/>
      <c r="AC19" s="998">
        <v>26</v>
      </c>
      <c r="AD19" s="999"/>
      <c r="AE19" s="989">
        <v>27</v>
      </c>
      <c r="AF19" s="990"/>
      <c r="AG19" s="635"/>
    </row>
    <row r="20" spans="1:33" s="590" customFormat="1" ht="14.25" customHeight="1">
      <c r="A20" s="634"/>
      <c r="B20" s="745">
        <v>16</v>
      </c>
      <c r="C20" s="989">
        <v>28</v>
      </c>
      <c r="D20" s="997"/>
      <c r="E20" s="995">
        <v>29</v>
      </c>
      <c r="F20" s="1000"/>
      <c r="G20" s="1027"/>
      <c r="H20" s="1028"/>
      <c r="I20" s="1027"/>
      <c r="J20" s="1028"/>
      <c r="K20" s="998"/>
      <c r="L20" s="999"/>
      <c r="M20" s="998"/>
      <c r="N20" s="999"/>
      <c r="O20" s="998"/>
      <c r="P20" s="1015"/>
      <c r="Q20" s="733"/>
      <c r="R20" s="739">
        <v>23</v>
      </c>
      <c r="S20" s="989">
        <v>28</v>
      </c>
      <c r="T20" s="997"/>
      <c r="U20" s="998">
        <v>29</v>
      </c>
      <c r="V20" s="999"/>
      <c r="W20" s="998">
        <v>30</v>
      </c>
      <c r="X20" s="999"/>
      <c r="Y20" s="998">
        <v>31</v>
      </c>
      <c r="Z20" s="999"/>
      <c r="AA20" s="998"/>
      <c r="AB20" s="999"/>
      <c r="AC20" s="998"/>
      <c r="AD20" s="999"/>
      <c r="AE20" s="998"/>
      <c r="AF20" s="1015"/>
      <c r="AG20" s="635"/>
    </row>
    <row r="21" spans="1:33" s="590" customFormat="1" ht="14.25" customHeight="1" thickBot="1">
      <c r="A21" s="634"/>
      <c r="B21" s="735" t="s">
        <v>1161</v>
      </c>
      <c r="C21" s="991"/>
      <c r="D21" s="992"/>
      <c r="E21" s="984"/>
      <c r="F21" s="985"/>
      <c r="G21" s="984"/>
      <c r="H21" s="985"/>
      <c r="I21" s="984"/>
      <c r="J21" s="985"/>
      <c r="K21" s="984"/>
      <c r="L21" s="985"/>
      <c r="M21" s="984"/>
      <c r="N21" s="985"/>
      <c r="O21" s="984"/>
      <c r="P21" s="986"/>
      <c r="Q21" s="746"/>
      <c r="R21" s="747" t="s">
        <v>1161</v>
      </c>
      <c r="S21" s="991"/>
      <c r="T21" s="992"/>
      <c r="U21" s="984"/>
      <c r="V21" s="985"/>
      <c r="W21" s="984"/>
      <c r="X21" s="985"/>
      <c r="Y21" s="984"/>
      <c r="Z21" s="985"/>
      <c r="AA21" s="984"/>
      <c r="AB21" s="985"/>
      <c r="AC21" s="984"/>
      <c r="AD21" s="985"/>
      <c r="AE21" s="984"/>
      <c r="AF21" s="986"/>
      <c r="AG21" s="635"/>
    </row>
    <row r="22" spans="1:33" s="590" customFormat="1" ht="14.25" customHeight="1">
      <c r="A22" s="634"/>
      <c r="B22" s="741">
        <v>21</v>
      </c>
      <c r="C22" s="1013"/>
      <c r="D22" s="1014"/>
      <c r="E22" s="1013"/>
      <c r="F22" s="1014"/>
      <c r="G22" s="1013">
        <v>1</v>
      </c>
      <c r="H22" s="1014"/>
      <c r="I22" s="1013">
        <v>2</v>
      </c>
      <c r="J22" s="1014"/>
      <c r="K22" s="1013">
        <v>3</v>
      </c>
      <c r="L22" s="1014"/>
      <c r="M22" s="1013">
        <v>4</v>
      </c>
      <c r="N22" s="1014"/>
      <c r="O22" s="1007">
        <v>5</v>
      </c>
      <c r="P22" s="1008"/>
      <c r="Q22" s="733"/>
      <c r="R22" s="748">
        <v>22</v>
      </c>
      <c r="S22" s="1005"/>
      <c r="T22" s="1012"/>
      <c r="U22" s="1013"/>
      <c r="V22" s="1014"/>
      <c r="W22" s="1005"/>
      <c r="X22" s="1006"/>
      <c r="Y22" s="1005"/>
      <c r="Z22" s="1006"/>
      <c r="AA22" s="1005">
        <v>1</v>
      </c>
      <c r="AB22" s="1006"/>
      <c r="AC22" s="1005">
        <v>2</v>
      </c>
      <c r="AD22" s="1006"/>
      <c r="AE22" s="1007">
        <v>3</v>
      </c>
      <c r="AF22" s="1008"/>
      <c r="AG22" s="635"/>
    </row>
    <row r="23" spans="1:33" s="590" customFormat="1" ht="14.25" customHeight="1">
      <c r="A23" s="634"/>
      <c r="B23" s="735" t="s">
        <v>1159</v>
      </c>
      <c r="C23" s="989">
        <v>6</v>
      </c>
      <c r="D23" s="997"/>
      <c r="E23" s="998">
        <v>7</v>
      </c>
      <c r="F23" s="999"/>
      <c r="G23" s="998">
        <v>8</v>
      </c>
      <c r="H23" s="999"/>
      <c r="I23" s="998">
        <v>9</v>
      </c>
      <c r="J23" s="999"/>
      <c r="K23" s="998">
        <v>10</v>
      </c>
      <c r="L23" s="999"/>
      <c r="M23" s="998">
        <v>11</v>
      </c>
      <c r="N23" s="999"/>
      <c r="O23" s="989">
        <v>12</v>
      </c>
      <c r="P23" s="990"/>
      <c r="Q23" s="733"/>
      <c r="R23" s="735" t="s">
        <v>1159</v>
      </c>
      <c r="S23" s="989">
        <v>4</v>
      </c>
      <c r="T23" s="997"/>
      <c r="U23" s="998">
        <v>5</v>
      </c>
      <c r="V23" s="999"/>
      <c r="W23" s="998">
        <v>6</v>
      </c>
      <c r="X23" s="999"/>
      <c r="Y23" s="998">
        <v>7</v>
      </c>
      <c r="Z23" s="999"/>
      <c r="AA23" s="998">
        <v>8</v>
      </c>
      <c r="AB23" s="999"/>
      <c r="AC23" s="998">
        <v>9</v>
      </c>
      <c r="AD23" s="999"/>
      <c r="AE23" s="989">
        <v>10</v>
      </c>
      <c r="AF23" s="990"/>
      <c r="AG23" s="635"/>
    </row>
    <row r="24" spans="1:33" s="590" customFormat="1" ht="14.25" customHeight="1">
      <c r="A24" s="634"/>
      <c r="B24" s="742">
        <v>3</v>
      </c>
      <c r="C24" s="989">
        <v>13</v>
      </c>
      <c r="D24" s="997"/>
      <c r="E24" s="998">
        <v>14</v>
      </c>
      <c r="F24" s="999"/>
      <c r="G24" s="998">
        <v>15</v>
      </c>
      <c r="H24" s="999"/>
      <c r="I24" s="998">
        <v>16</v>
      </c>
      <c r="J24" s="999"/>
      <c r="K24" s="998">
        <v>17</v>
      </c>
      <c r="L24" s="999"/>
      <c r="M24" s="998">
        <v>18</v>
      </c>
      <c r="N24" s="999"/>
      <c r="O24" s="989">
        <v>19</v>
      </c>
      <c r="P24" s="990"/>
      <c r="Q24" s="733"/>
      <c r="R24" s="737">
        <v>9</v>
      </c>
      <c r="S24" s="998">
        <v>11</v>
      </c>
      <c r="T24" s="999"/>
      <c r="U24" s="998">
        <v>12</v>
      </c>
      <c r="V24" s="999"/>
      <c r="W24" s="998">
        <v>13</v>
      </c>
      <c r="X24" s="999"/>
      <c r="Y24" s="989">
        <v>14</v>
      </c>
      <c r="Z24" s="997"/>
      <c r="AA24" s="1009" t="s">
        <v>1166</v>
      </c>
      <c r="AB24" s="1010"/>
      <c r="AC24" s="998">
        <v>16</v>
      </c>
      <c r="AD24" s="999"/>
      <c r="AE24" s="998">
        <v>17</v>
      </c>
      <c r="AF24" s="1015"/>
      <c r="AG24" s="635"/>
    </row>
    <row r="25" spans="1:33" s="590" customFormat="1" ht="14.25" customHeight="1">
      <c r="A25" s="634"/>
      <c r="B25" s="742" t="s">
        <v>1160</v>
      </c>
      <c r="C25" s="989">
        <v>20</v>
      </c>
      <c r="D25" s="997"/>
      <c r="E25" s="998">
        <v>21</v>
      </c>
      <c r="F25" s="999"/>
      <c r="G25" s="998">
        <v>22</v>
      </c>
      <c r="H25" s="999"/>
      <c r="I25" s="998">
        <v>23</v>
      </c>
      <c r="J25" s="999"/>
      <c r="K25" s="998">
        <v>24</v>
      </c>
      <c r="L25" s="999"/>
      <c r="M25" s="998">
        <v>25</v>
      </c>
      <c r="N25" s="999"/>
      <c r="O25" s="989">
        <v>26</v>
      </c>
      <c r="P25" s="990"/>
      <c r="Q25" s="733"/>
      <c r="R25" s="749" t="s">
        <v>1160</v>
      </c>
      <c r="S25" s="989">
        <v>18</v>
      </c>
      <c r="T25" s="997"/>
      <c r="U25" s="998">
        <v>19</v>
      </c>
      <c r="V25" s="999"/>
      <c r="W25" s="998">
        <v>20</v>
      </c>
      <c r="X25" s="999"/>
      <c r="Y25" s="998">
        <v>21</v>
      </c>
      <c r="Z25" s="999"/>
      <c r="AA25" s="998">
        <v>22</v>
      </c>
      <c r="AB25" s="999"/>
      <c r="AC25" s="998">
        <v>23</v>
      </c>
      <c r="AD25" s="999"/>
      <c r="AE25" s="989">
        <v>24</v>
      </c>
      <c r="AF25" s="990"/>
      <c r="AG25" s="635"/>
    </row>
    <row r="26" spans="1:33" s="590" customFormat="1" ht="14.25" customHeight="1">
      <c r="A26" s="634"/>
      <c r="B26" s="745">
        <v>23</v>
      </c>
      <c r="C26" s="989">
        <v>27</v>
      </c>
      <c r="D26" s="997"/>
      <c r="E26" s="995">
        <v>28</v>
      </c>
      <c r="F26" s="1000"/>
      <c r="G26" s="995">
        <v>29</v>
      </c>
      <c r="H26" s="1000"/>
      <c r="I26" s="998">
        <v>30</v>
      </c>
      <c r="J26" s="999"/>
      <c r="K26" s="998">
        <v>31</v>
      </c>
      <c r="L26" s="999"/>
      <c r="M26" s="998"/>
      <c r="N26" s="999"/>
      <c r="O26" s="998"/>
      <c r="P26" s="1015"/>
      <c r="Q26" s="733"/>
      <c r="R26" s="740">
        <v>22</v>
      </c>
      <c r="S26" s="989">
        <v>25</v>
      </c>
      <c r="T26" s="997"/>
      <c r="U26" s="998">
        <v>26</v>
      </c>
      <c r="V26" s="999"/>
      <c r="W26" s="998">
        <v>27</v>
      </c>
      <c r="X26" s="999"/>
      <c r="Y26" s="998">
        <v>28</v>
      </c>
      <c r="Z26" s="999"/>
      <c r="AA26" s="998">
        <v>29</v>
      </c>
      <c r="AB26" s="999"/>
      <c r="AC26" s="987">
        <v>30</v>
      </c>
      <c r="AD26" s="988"/>
      <c r="AE26" s="998"/>
      <c r="AF26" s="1015"/>
      <c r="AG26" s="635"/>
    </row>
    <row r="27" spans="1:33" s="590" customFormat="1" ht="14.25" customHeight="1" thickBot="1">
      <c r="A27" s="634"/>
      <c r="B27" s="735" t="s">
        <v>1161</v>
      </c>
      <c r="C27" s="1016"/>
      <c r="D27" s="1017"/>
      <c r="E27" s="1016"/>
      <c r="F27" s="1017"/>
      <c r="G27" s="984"/>
      <c r="H27" s="985"/>
      <c r="I27" s="984"/>
      <c r="J27" s="985"/>
      <c r="K27" s="984"/>
      <c r="L27" s="985"/>
      <c r="M27" s="984"/>
      <c r="N27" s="985"/>
      <c r="O27" s="984"/>
      <c r="P27" s="986"/>
      <c r="Q27" s="746"/>
      <c r="R27" s="735" t="s">
        <v>1161</v>
      </c>
      <c r="S27" s="984"/>
      <c r="T27" s="985"/>
      <c r="U27" s="984"/>
      <c r="V27" s="985"/>
      <c r="W27" s="984"/>
      <c r="X27" s="985"/>
      <c r="Y27" s="984"/>
      <c r="Z27" s="985"/>
      <c r="AA27" s="984"/>
      <c r="AB27" s="985"/>
      <c r="AC27" s="984"/>
      <c r="AD27" s="985"/>
      <c r="AE27" s="984"/>
      <c r="AF27" s="986"/>
      <c r="AG27" s="635"/>
    </row>
    <row r="28" spans="1:33" s="590" customFormat="1" ht="14.25" customHeight="1">
      <c r="A28" s="634"/>
      <c r="B28" s="741">
        <v>22</v>
      </c>
      <c r="C28" s="1025"/>
      <c r="D28" s="1026"/>
      <c r="E28" s="1013"/>
      <c r="F28" s="1014"/>
      <c r="G28" s="1005"/>
      <c r="H28" s="1006"/>
      <c r="I28" s="1005"/>
      <c r="J28" s="1006"/>
      <c r="K28" s="1005"/>
      <c r="L28" s="1006"/>
      <c r="M28" s="1005">
        <v>1</v>
      </c>
      <c r="N28" s="1006"/>
      <c r="O28" s="989">
        <v>2</v>
      </c>
      <c r="P28" s="990"/>
      <c r="Q28" s="733"/>
      <c r="R28" s="734">
        <v>19</v>
      </c>
      <c r="S28" s="995"/>
      <c r="T28" s="1000"/>
      <c r="U28" s="995"/>
      <c r="V28" s="1000"/>
      <c r="W28" s="995"/>
      <c r="X28" s="1000"/>
      <c r="Y28" s="995"/>
      <c r="Z28" s="1000"/>
      <c r="AA28" s="1013"/>
      <c r="AB28" s="1014"/>
      <c r="AC28" s="1013"/>
      <c r="AD28" s="1014"/>
      <c r="AE28" s="1020" t="s">
        <v>1167</v>
      </c>
      <c r="AF28" s="1021"/>
      <c r="AG28" s="635"/>
    </row>
    <row r="29" spans="1:33" s="590" customFormat="1" ht="14.25" customHeight="1">
      <c r="A29" s="634"/>
      <c r="B29" s="735" t="s">
        <v>1159</v>
      </c>
      <c r="C29" s="989">
        <v>3</v>
      </c>
      <c r="D29" s="997"/>
      <c r="E29" s="1009" t="s">
        <v>1168</v>
      </c>
      <c r="F29" s="1010"/>
      <c r="G29" s="998">
        <v>5</v>
      </c>
      <c r="H29" s="999"/>
      <c r="I29" s="998">
        <v>6</v>
      </c>
      <c r="J29" s="999"/>
      <c r="K29" s="998">
        <v>7</v>
      </c>
      <c r="L29" s="999"/>
      <c r="M29" s="998">
        <v>8</v>
      </c>
      <c r="N29" s="999"/>
      <c r="O29" s="989">
        <v>9</v>
      </c>
      <c r="P29" s="990"/>
      <c r="Q29" s="733"/>
      <c r="R29" s="735" t="s">
        <v>1159</v>
      </c>
      <c r="S29" s="1009" t="s">
        <v>1169</v>
      </c>
      <c r="T29" s="1010"/>
      <c r="U29" s="1009" t="s">
        <v>1170</v>
      </c>
      <c r="V29" s="1010"/>
      <c r="W29" s="989">
        <v>4</v>
      </c>
      <c r="X29" s="997"/>
      <c r="Y29" s="1023">
        <v>5</v>
      </c>
      <c r="Z29" s="1024"/>
      <c r="AA29" s="1023">
        <v>6</v>
      </c>
      <c r="AB29" s="1024"/>
      <c r="AC29" s="1023">
        <v>7</v>
      </c>
      <c r="AD29" s="1024"/>
      <c r="AE29" s="989">
        <v>8</v>
      </c>
      <c r="AF29" s="990"/>
      <c r="AG29" s="635"/>
    </row>
    <row r="30" spans="1:33" s="590" customFormat="1" ht="14.25" customHeight="1">
      <c r="A30" s="634"/>
      <c r="B30" s="742">
        <v>4</v>
      </c>
      <c r="C30" s="989">
        <v>10</v>
      </c>
      <c r="D30" s="997"/>
      <c r="E30" s="998">
        <v>11</v>
      </c>
      <c r="F30" s="999"/>
      <c r="G30" s="998">
        <v>12</v>
      </c>
      <c r="H30" s="999"/>
      <c r="I30" s="998">
        <v>13</v>
      </c>
      <c r="J30" s="999"/>
      <c r="K30" s="998">
        <v>14</v>
      </c>
      <c r="L30" s="999"/>
      <c r="M30" s="998">
        <v>15</v>
      </c>
      <c r="N30" s="999"/>
      <c r="O30" s="989">
        <v>16</v>
      </c>
      <c r="P30" s="990"/>
      <c r="Q30" s="733"/>
      <c r="R30" s="737">
        <v>10</v>
      </c>
      <c r="S30" s="989">
        <v>9</v>
      </c>
      <c r="T30" s="997"/>
      <c r="U30" s="998">
        <v>10</v>
      </c>
      <c r="V30" s="999"/>
      <c r="W30" s="998">
        <v>11</v>
      </c>
      <c r="X30" s="999"/>
      <c r="Y30" s="998">
        <v>12</v>
      </c>
      <c r="Z30" s="999"/>
      <c r="AA30" s="998">
        <v>13</v>
      </c>
      <c r="AB30" s="999"/>
      <c r="AC30" s="998">
        <v>14</v>
      </c>
      <c r="AD30" s="999"/>
      <c r="AE30" s="989">
        <v>15</v>
      </c>
      <c r="AF30" s="990"/>
      <c r="AG30" s="635"/>
    </row>
    <row r="31" spans="1:33" s="590" customFormat="1" ht="14.25" customHeight="1">
      <c r="A31" s="634"/>
      <c r="B31" s="742" t="s">
        <v>1160</v>
      </c>
      <c r="C31" s="989">
        <v>17</v>
      </c>
      <c r="D31" s="997"/>
      <c r="E31" s="998">
        <v>18</v>
      </c>
      <c r="F31" s="999"/>
      <c r="G31" s="998">
        <v>19</v>
      </c>
      <c r="H31" s="999"/>
      <c r="I31" s="998">
        <v>20</v>
      </c>
      <c r="J31" s="999"/>
      <c r="K31" s="998">
        <v>21</v>
      </c>
      <c r="L31" s="999"/>
      <c r="M31" s="998">
        <v>22</v>
      </c>
      <c r="N31" s="999"/>
      <c r="O31" s="989">
        <v>23</v>
      </c>
      <c r="P31" s="990"/>
      <c r="Q31" s="733"/>
      <c r="R31" s="749" t="s">
        <v>1160</v>
      </c>
      <c r="S31" s="989">
        <v>16</v>
      </c>
      <c r="T31" s="997"/>
      <c r="U31" s="998">
        <v>17</v>
      </c>
      <c r="V31" s="999"/>
      <c r="W31" s="998">
        <v>18</v>
      </c>
      <c r="X31" s="999"/>
      <c r="Y31" s="998">
        <v>19</v>
      </c>
      <c r="Z31" s="999"/>
      <c r="AA31" s="998">
        <v>20</v>
      </c>
      <c r="AB31" s="999"/>
      <c r="AC31" s="998">
        <v>21</v>
      </c>
      <c r="AD31" s="999"/>
      <c r="AE31" s="989">
        <v>22</v>
      </c>
      <c r="AF31" s="990"/>
      <c r="AG31" s="635"/>
    </row>
    <row r="32" spans="1:33" s="590" customFormat="1" ht="14.25" customHeight="1">
      <c r="A32" s="634"/>
      <c r="B32" s="745">
        <v>20</v>
      </c>
      <c r="C32" s="989">
        <v>24</v>
      </c>
      <c r="D32" s="997"/>
      <c r="E32" s="998">
        <v>25</v>
      </c>
      <c r="F32" s="999"/>
      <c r="G32" s="998">
        <v>26</v>
      </c>
      <c r="H32" s="999"/>
      <c r="I32" s="998">
        <v>27</v>
      </c>
      <c r="J32" s="999"/>
      <c r="K32" s="998">
        <v>28</v>
      </c>
      <c r="L32" s="999"/>
      <c r="M32" s="1022">
        <v>29</v>
      </c>
      <c r="N32" s="999"/>
      <c r="O32" s="989">
        <v>30</v>
      </c>
      <c r="P32" s="990"/>
      <c r="Q32" s="750"/>
      <c r="R32" s="740">
        <v>16</v>
      </c>
      <c r="S32" s="989">
        <v>23</v>
      </c>
      <c r="T32" s="997"/>
      <c r="U32" s="998">
        <v>24</v>
      </c>
      <c r="V32" s="999"/>
      <c r="W32" s="998">
        <v>25</v>
      </c>
      <c r="X32" s="999"/>
      <c r="Y32" s="998">
        <v>26</v>
      </c>
      <c r="Z32" s="999"/>
      <c r="AA32" s="998">
        <v>27</v>
      </c>
      <c r="AB32" s="999"/>
      <c r="AC32" s="998">
        <v>28</v>
      </c>
      <c r="AD32" s="999"/>
      <c r="AE32" s="989">
        <v>29</v>
      </c>
      <c r="AF32" s="990"/>
      <c r="AG32" s="635"/>
    </row>
    <row r="33" spans="1:33" s="590" customFormat="1" ht="14.25" customHeight="1" thickBot="1">
      <c r="A33" s="634"/>
      <c r="B33" s="735" t="s">
        <v>1161</v>
      </c>
      <c r="C33" s="1016"/>
      <c r="D33" s="1017"/>
      <c r="E33" s="984"/>
      <c r="F33" s="985"/>
      <c r="G33" s="984"/>
      <c r="H33" s="985"/>
      <c r="I33" s="984"/>
      <c r="J33" s="985"/>
      <c r="K33" s="984"/>
      <c r="L33" s="985"/>
      <c r="M33" s="984"/>
      <c r="N33" s="985"/>
      <c r="O33" s="984"/>
      <c r="P33" s="986"/>
      <c r="Q33" s="746"/>
      <c r="R33" s="735" t="s">
        <v>1161</v>
      </c>
      <c r="S33" s="982">
        <v>30</v>
      </c>
      <c r="T33" s="983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1020" t="s">
        <v>1171</v>
      </c>
      <c r="D34" s="1021"/>
      <c r="E34" s="989">
        <v>2</v>
      </c>
      <c r="F34" s="997"/>
      <c r="G34" s="1013">
        <v>3</v>
      </c>
      <c r="H34" s="1014"/>
      <c r="I34" s="1013">
        <v>4</v>
      </c>
      <c r="J34" s="1014"/>
      <c r="K34" s="1013">
        <v>5</v>
      </c>
      <c r="L34" s="1014"/>
      <c r="M34" s="1005">
        <v>6</v>
      </c>
      <c r="N34" s="1006"/>
      <c r="O34" s="1018">
        <v>7</v>
      </c>
      <c r="P34" s="1019"/>
      <c r="Q34" s="733"/>
      <c r="R34" s="734">
        <v>22</v>
      </c>
      <c r="S34" s="1013"/>
      <c r="T34" s="1014"/>
      <c r="U34" s="1013"/>
      <c r="V34" s="1014"/>
      <c r="W34" s="1013">
        <v>1</v>
      </c>
      <c r="X34" s="1014"/>
      <c r="Y34" s="1013">
        <v>2</v>
      </c>
      <c r="Z34" s="1014"/>
      <c r="AA34" s="1013">
        <v>3</v>
      </c>
      <c r="AB34" s="1014"/>
      <c r="AC34" s="1013">
        <v>4</v>
      </c>
      <c r="AD34" s="1014"/>
      <c r="AE34" s="1007">
        <v>5</v>
      </c>
      <c r="AF34" s="1008"/>
      <c r="AG34" s="635"/>
    </row>
    <row r="35" spans="1:33" s="590" customFormat="1" ht="14.25" customHeight="1">
      <c r="A35" s="634"/>
      <c r="B35" s="735" t="s">
        <v>1159</v>
      </c>
      <c r="C35" s="989">
        <v>8</v>
      </c>
      <c r="D35" s="997"/>
      <c r="E35" s="998">
        <v>9</v>
      </c>
      <c r="F35" s="999"/>
      <c r="G35" s="998">
        <v>10</v>
      </c>
      <c r="H35" s="999"/>
      <c r="I35" s="998">
        <v>11</v>
      </c>
      <c r="J35" s="999"/>
      <c r="K35" s="998">
        <v>12</v>
      </c>
      <c r="L35" s="999"/>
      <c r="M35" s="998">
        <v>13</v>
      </c>
      <c r="N35" s="999"/>
      <c r="O35" s="989">
        <v>14</v>
      </c>
      <c r="P35" s="990"/>
      <c r="Q35" s="733"/>
      <c r="R35" s="735" t="s">
        <v>1159</v>
      </c>
      <c r="S35" s="989">
        <v>6</v>
      </c>
      <c r="T35" s="997"/>
      <c r="U35" s="998">
        <v>7</v>
      </c>
      <c r="V35" s="999"/>
      <c r="W35" s="998">
        <v>8</v>
      </c>
      <c r="X35" s="999"/>
      <c r="Y35" s="998">
        <v>9</v>
      </c>
      <c r="Z35" s="999"/>
      <c r="AA35" s="998">
        <v>10</v>
      </c>
      <c r="AB35" s="999"/>
      <c r="AC35" s="998">
        <v>11</v>
      </c>
      <c r="AD35" s="999"/>
      <c r="AE35" s="989">
        <v>12</v>
      </c>
      <c r="AF35" s="990"/>
      <c r="AG35" s="635"/>
    </row>
    <row r="36" spans="1:33" s="590" customFormat="1" ht="14.25" customHeight="1">
      <c r="A36" s="634"/>
      <c r="B36" s="742">
        <v>5</v>
      </c>
      <c r="C36" s="989">
        <v>15</v>
      </c>
      <c r="D36" s="997"/>
      <c r="E36" s="998">
        <v>16</v>
      </c>
      <c r="F36" s="999"/>
      <c r="G36" s="998">
        <v>17</v>
      </c>
      <c r="H36" s="999"/>
      <c r="I36" s="998">
        <v>18</v>
      </c>
      <c r="J36" s="999"/>
      <c r="K36" s="998">
        <v>19</v>
      </c>
      <c r="L36" s="999"/>
      <c r="M36" s="998">
        <v>20</v>
      </c>
      <c r="N36" s="999"/>
      <c r="O36" s="989">
        <v>21</v>
      </c>
      <c r="P36" s="990"/>
      <c r="Q36" s="733"/>
      <c r="R36" s="737">
        <v>11</v>
      </c>
      <c r="S36" s="989">
        <v>13</v>
      </c>
      <c r="T36" s="997"/>
      <c r="U36" s="998">
        <v>14</v>
      </c>
      <c r="V36" s="999"/>
      <c r="W36" s="998">
        <v>15</v>
      </c>
      <c r="X36" s="999"/>
      <c r="Y36" s="998">
        <v>16</v>
      </c>
      <c r="Z36" s="999"/>
      <c r="AA36" s="998">
        <v>17</v>
      </c>
      <c r="AB36" s="999"/>
      <c r="AC36" s="998">
        <v>18</v>
      </c>
      <c r="AD36" s="999"/>
      <c r="AE36" s="989">
        <v>19</v>
      </c>
      <c r="AF36" s="990"/>
      <c r="AG36" s="635"/>
    </row>
    <row r="37" spans="1:33" s="590" customFormat="1" ht="14.25" customHeight="1">
      <c r="A37" s="634"/>
      <c r="B37" s="742" t="s">
        <v>1160</v>
      </c>
      <c r="C37" s="989">
        <v>22</v>
      </c>
      <c r="D37" s="997"/>
      <c r="E37" s="998">
        <v>23</v>
      </c>
      <c r="F37" s="999"/>
      <c r="G37" s="998">
        <v>24</v>
      </c>
      <c r="H37" s="999"/>
      <c r="I37" s="998">
        <v>25</v>
      </c>
      <c r="J37" s="999"/>
      <c r="K37" s="998">
        <v>26</v>
      </c>
      <c r="L37" s="999"/>
      <c r="M37" s="998">
        <v>27</v>
      </c>
      <c r="N37" s="999"/>
      <c r="O37" s="989">
        <v>28</v>
      </c>
      <c r="P37" s="990"/>
      <c r="Q37" s="733"/>
      <c r="R37" s="749" t="s">
        <v>1160</v>
      </c>
      <c r="S37" s="989">
        <v>20</v>
      </c>
      <c r="T37" s="997"/>
      <c r="U37" s="998">
        <v>21</v>
      </c>
      <c r="V37" s="999"/>
      <c r="W37" s="998">
        <v>22</v>
      </c>
      <c r="X37" s="999"/>
      <c r="Y37" s="998">
        <v>23</v>
      </c>
      <c r="Z37" s="999"/>
      <c r="AA37" s="998">
        <v>24</v>
      </c>
      <c r="AB37" s="999"/>
      <c r="AC37" s="998">
        <v>25</v>
      </c>
      <c r="AD37" s="999"/>
      <c r="AE37" s="989">
        <v>26</v>
      </c>
      <c r="AF37" s="990"/>
      <c r="AG37" s="635"/>
    </row>
    <row r="38" spans="1:33" s="590" customFormat="1" ht="14.25" customHeight="1">
      <c r="A38" s="634"/>
      <c r="B38" s="745">
        <v>22</v>
      </c>
      <c r="C38" s="989">
        <v>29</v>
      </c>
      <c r="D38" s="997"/>
      <c r="E38" s="998">
        <v>30</v>
      </c>
      <c r="F38" s="999"/>
      <c r="G38" s="998">
        <v>31</v>
      </c>
      <c r="H38" s="999"/>
      <c r="I38" s="998"/>
      <c r="J38" s="999"/>
      <c r="K38" s="998"/>
      <c r="L38" s="999"/>
      <c r="M38" s="998"/>
      <c r="N38" s="999"/>
      <c r="O38" s="998"/>
      <c r="P38" s="1015"/>
      <c r="Q38" s="733"/>
      <c r="R38" s="740">
        <v>22</v>
      </c>
      <c r="S38" s="989">
        <v>27</v>
      </c>
      <c r="T38" s="997"/>
      <c r="U38" s="995">
        <v>28</v>
      </c>
      <c r="V38" s="1000"/>
      <c r="W38" s="995">
        <v>29</v>
      </c>
      <c r="X38" s="1000"/>
      <c r="Y38" s="995">
        <v>30</v>
      </c>
      <c r="Z38" s="1000"/>
      <c r="AA38" s="998"/>
      <c r="AB38" s="999"/>
      <c r="AC38" s="998"/>
      <c r="AD38" s="999"/>
      <c r="AE38" s="998"/>
      <c r="AF38" s="1015"/>
      <c r="AG38" s="635"/>
    </row>
    <row r="39" spans="1:33" s="590" customFormat="1" ht="14.25" customHeight="1" thickBot="1">
      <c r="A39" s="634"/>
      <c r="B39" s="735" t="s">
        <v>1161</v>
      </c>
      <c r="C39" s="1016"/>
      <c r="D39" s="1017"/>
      <c r="E39" s="984"/>
      <c r="F39" s="985"/>
      <c r="G39" s="984"/>
      <c r="H39" s="985"/>
      <c r="I39" s="984"/>
      <c r="J39" s="985"/>
      <c r="K39" s="984"/>
      <c r="L39" s="985"/>
      <c r="M39" s="984"/>
      <c r="N39" s="985"/>
      <c r="O39" s="984"/>
      <c r="P39" s="986"/>
      <c r="Q39" s="746"/>
      <c r="R39" s="735" t="s">
        <v>1161</v>
      </c>
      <c r="S39" s="1016"/>
      <c r="T39" s="1017"/>
      <c r="U39" s="984"/>
      <c r="V39" s="985"/>
      <c r="W39" s="984"/>
      <c r="X39" s="985"/>
      <c r="Y39" s="984"/>
      <c r="Z39" s="985"/>
      <c r="AA39" s="984"/>
      <c r="AB39" s="985"/>
      <c r="AC39" s="984"/>
      <c r="AD39" s="985"/>
      <c r="AE39" s="984"/>
      <c r="AF39" s="986"/>
      <c r="AG39" s="635"/>
    </row>
    <row r="40" spans="1:33" s="590" customFormat="1" ht="14.25" customHeight="1">
      <c r="A40" s="634"/>
      <c r="B40" s="741">
        <v>22</v>
      </c>
      <c r="C40" s="1005"/>
      <c r="D40" s="1006"/>
      <c r="E40" s="1013"/>
      <c r="F40" s="1014"/>
      <c r="G40" s="1013"/>
      <c r="H40" s="1014"/>
      <c r="I40" s="1005">
        <v>1</v>
      </c>
      <c r="J40" s="1006"/>
      <c r="K40" s="1005">
        <v>2</v>
      </c>
      <c r="L40" s="1006"/>
      <c r="M40" s="1005">
        <v>3</v>
      </c>
      <c r="N40" s="1006"/>
      <c r="O40" s="1007">
        <v>4</v>
      </c>
      <c r="P40" s="1008"/>
      <c r="Q40" s="733"/>
      <c r="R40" s="741">
        <v>22</v>
      </c>
      <c r="S40" s="1005"/>
      <c r="T40" s="1012"/>
      <c r="U40" s="1013"/>
      <c r="V40" s="1014"/>
      <c r="W40" s="1005"/>
      <c r="X40" s="1006"/>
      <c r="Y40" s="1005"/>
      <c r="Z40" s="1006"/>
      <c r="AA40" s="1005">
        <v>1</v>
      </c>
      <c r="AB40" s="1006"/>
      <c r="AC40" s="1005">
        <v>2</v>
      </c>
      <c r="AD40" s="1006"/>
      <c r="AE40" s="1007">
        <v>3</v>
      </c>
      <c r="AF40" s="1008"/>
      <c r="AG40" s="635"/>
    </row>
    <row r="41" spans="1:33" s="590" customFormat="1" ht="14.25" customHeight="1">
      <c r="A41" s="634"/>
      <c r="B41" s="735" t="s">
        <v>1159</v>
      </c>
      <c r="C41" s="989">
        <v>5</v>
      </c>
      <c r="D41" s="997"/>
      <c r="E41" s="998">
        <v>6</v>
      </c>
      <c r="F41" s="999"/>
      <c r="G41" s="998">
        <v>7</v>
      </c>
      <c r="H41" s="999"/>
      <c r="I41" s="989">
        <v>8</v>
      </c>
      <c r="J41" s="997"/>
      <c r="K41" s="1009" t="s">
        <v>1172</v>
      </c>
      <c r="L41" s="1010"/>
      <c r="M41" s="998">
        <v>10</v>
      </c>
      <c r="N41" s="999"/>
      <c r="O41" s="1001">
        <v>11</v>
      </c>
      <c r="P41" s="1011"/>
      <c r="Q41" s="733"/>
      <c r="R41" s="735" t="s">
        <v>1159</v>
      </c>
      <c r="S41" s="989">
        <v>4</v>
      </c>
      <c r="T41" s="997"/>
      <c r="U41" s="998">
        <v>5</v>
      </c>
      <c r="V41" s="999"/>
      <c r="W41" s="998">
        <v>6</v>
      </c>
      <c r="X41" s="999"/>
      <c r="Y41" s="998">
        <v>7</v>
      </c>
      <c r="Z41" s="999"/>
      <c r="AA41" s="998">
        <v>8</v>
      </c>
      <c r="AB41" s="999"/>
      <c r="AC41" s="998">
        <v>9</v>
      </c>
      <c r="AD41" s="999"/>
      <c r="AE41" s="989">
        <v>10</v>
      </c>
      <c r="AF41" s="990"/>
      <c r="AG41" s="635"/>
    </row>
    <row r="42" spans="1:33" s="590" customFormat="1" ht="14.25" customHeight="1">
      <c r="A42" s="634"/>
      <c r="B42" s="742">
        <v>6</v>
      </c>
      <c r="C42" s="989">
        <v>12</v>
      </c>
      <c r="D42" s="997"/>
      <c r="E42" s="998">
        <v>13</v>
      </c>
      <c r="F42" s="999"/>
      <c r="G42" s="998">
        <v>14</v>
      </c>
      <c r="H42" s="999"/>
      <c r="I42" s="998">
        <v>15</v>
      </c>
      <c r="J42" s="999"/>
      <c r="K42" s="998">
        <v>16</v>
      </c>
      <c r="L42" s="999"/>
      <c r="M42" s="998">
        <v>17</v>
      </c>
      <c r="N42" s="999"/>
      <c r="O42" s="1003">
        <v>18</v>
      </c>
      <c r="P42" s="1004"/>
      <c r="Q42" s="733"/>
      <c r="R42" s="751">
        <v>12</v>
      </c>
      <c r="S42" s="989">
        <v>11</v>
      </c>
      <c r="T42" s="997"/>
      <c r="U42" s="998">
        <v>12</v>
      </c>
      <c r="V42" s="999"/>
      <c r="W42" s="998">
        <v>13</v>
      </c>
      <c r="X42" s="999"/>
      <c r="Y42" s="998">
        <v>14</v>
      </c>
      <c r="Z42" s="999"/>
      <c r="AA42" s="998">
        <v>15</v>
      </c>
      <c r="AB42" s="999"/>
      <c r="AC42" s="998">
        <v>16</v>
      </c>
      <c r="AD42" s="999"/>
      <c r="AE42" s="989">
        <v>17</v>
      </c>
      <c r="AF42" s="990"/>
      <c r="AG42" s="635"/>
    </row>
    <row r="43" spans="1:33" s="590" customFormat="1" ht="14.25" customHeight="1">
      <c r="A43" s="634"/>
      <c r="B43" s="742" t="s">
        <v>1160</v>
      </c>
      <c r="C43" s="989">
        <v>19</v>
      </c>
      <c r="D43" s="997"/>
      <c r="E43" s="998">
        <v>20</v>
      </c>
      <c r="F43" s="999"/>
      <c r="G43" s="998">
        <v>21</v>
      </c>
      <c r="H43" s="999"/>
      <c r="I43" s="998">
        <v>22</v>
      </c>
      <c r="J43" s="999"/>
      <c r="K43" s="998">
        <v>23</v>
      </c>
      <c r="L43" s="999"/>
      <c r="M43" s="998">
        <v>24</v>
      </c>
      <c r="N43" s="999"/>
      <c r="O43" s="989">
        <v>25</v>
      </c>
      <c r="P43" s="990"/>
      <c r="Q43" s="733"/>
      <c r="R43" s="744" t="s">
        <v>1160</v>
      </c>
      <c r="S43" s="989">
        <v>18</v>
      </c>
      <c r="T43" s="997"/>
      <c r="U43" s="998">
        <v>19</v>
      </c>
      <c r="V43" s="999"/>
      <c r="W43" s="998">
        <v>20</v>
      </c>
      <c r="X43" s="999"/>
      <c r="Y43" s="998">
        <v>21</v>
      </c>
      <c r="Z43" s="999"/>
      <c r="AA43" s="998">
        <v>22</v>
      </c>
      <c r="AB43" s="999"/>
      <c r="AC43" s="1001">
        <v>23</v>
      </c>
      <c r="AD43" s="1002"/>
      <c r="AE43" s="989">
        <v>24</v>
      </c>
      <c r="AF43" s="990"/>
      <c r="AG43" s="635"/>
    </row>
    <row r="44" spans="1:33" s="590" customFormat="1" ht="14.25" customHeight="1">
      <c r="A44" s="634"/>
      <c r="B44" s="745">
        <v>21</v>
      </c>
      <c r="C44" s="989">
        <v>26</v>
      </c>
      <c r="D44" s="997"/>
      <c r="E44" s="995">
        <v>27</v>
      </c>
      <c r="F44" s="1000"/>
      <c r="G44" s="995">
        <v>28</v>
      </c>
      <c r="H44" s="1000"/>
      <c r="I44" s="995">
        <v>29</v>
      </c>
      <c r="J44" s="1000"/>
      <c r="K44" s="995">
        <v>30</v>
      </c>
      <c r="L44" s="1000"/>
      <c r="M44" s="995"/>
      <c r="N44" s="1000"/>
      <c r="O44" s="995"/>
      <c r="P44" s="996"/>
      <c r="Q44" s="733"/>
      <c r="R44" s="752">
        <v>22</v>
      </c>
      <c r="S44" s="989">
        <v>25</v>
      </c>
      <c r="T44" s="997"/>
      <c r="U44" s="998">
        <v>26</v>
      </c>
      <c r="V44" s="999"/>
      <c r="W44" s="998">
        <v>27</v>
      </c>
      <c r="X44" s="999"/>
      <c r="Y44" s="998">
        <v>28</v>
      </c>
      <c r="Z44" s="999"/>
      <c r="AA44" s="998">
        <v>29</v>
      </c>
      <c r="AB44" s="999"/>
      <c r="AC44" s="987">
        <v>30</v>
      </c>
      <c r="AD44" s="988"/>
      <c r="AE44" s="989">
        <v>31</v>
      </c>
      <c r="AF44" s="990"/>
      <c r="AG44" s="635"/>
    </row>
    <row r="45" spans="1:33" s="590" customFormat="1" ht="14.25" customHeight="1" thickBot="1">
      <c r="A45" s="634"/>
      <c r="B45" s="747" t="s">
        <v>1161</v>
      </c>
      <c r="C45" s="991"/>
      <c r="D45" s="992"/>
      <c r="E45" s="984"/>
      <c r="F45" s="985"/>
      <c r="G45" s="984"/>
      <c r="H45" s="985"/>
      <c r="I45" s="984"/>
      <c r="J45" s="985"/>
      <c r="K45" s="984"/>
      <c r="L45" s="985"/>
      <c r="M45" s="984"/>
      <c r="N45" s="985"/>
      <c r="O45" s="984"/>
      <c r="P45" s="986"/>
      <c r="Q45" s="746"/>
      <c r="R45" s="747" t="s">
        <v>1161</v>
      </c>
      <c r="S45" s="993" t="s">
        <v>1158</v>
      </c>
      <c r="T45" s="994"/>
      <c r="U45" s="982">
        <v>2</v>
      </c>
      <c r="V45" s="983"/>
      <c r="W45" s="984">
        <v>3</v>
      </c>
      <c r="X45" s="985"/>
      <c r="Y45" s="984"/>
      <c r="Z45" s="985"/>
      <c r="AA45" s="984"/>
      <c r="AB45" s="985"/>
      <c r="AC45" s="984"/>
      <c r="AD45" s="985"/>
      <c r="AE45" s="984"/>
      <c r="AF45" s="986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s="584" customFormat="1" ht="15.75" customHeight="1" thickBot="1">
      <c r="A47" s="647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49"/>
    </row>
    <row r="48" spans="1:33" s="584" customFormat="1" ht="15.75" customHeight="1" thickTop="1">
      <c r="A48" s="647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49"/>
    </row>
    <row r="49" spans="1:34" s="584" customFormat="1" ht="15.75" customHeight="1">
      <c r="A49" s="647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49"/>
    </row>
    <row r="50" spans="1:34" s="584" customFormat="1" ht="15.75" customHeight="1">
      <c r="A50" s="647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22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22</v>
      </c>
      <c r="N50" s="757">
        <f>R32</f>
        <v>16</v>
      </c>
      <c r="O50" s="757">
        <f>R38</f>
        <v>22</v>
      </c>
      <c r="P50" s="757">
        <f>R44</f>
        <v>22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49"/>
    </row>
    <row r="51" spans="1:34" s="584" customFormat="1" ht="15.75" customHeight="1">
      <c r="A51" s="647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49"/>
    </row>
    <row r="52" spans="1:34" s="584" customFormat="1" ht="15.75" customHeight="1">
      <c r="A52" s="766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49"/>
      <c r="AH52" s="767"/>
    </row>
    <row r="53" spans="1:34" s="584" customFormat="1" ht="15.75" customHeight="1">
      <c r="A53" s="766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9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8</v>
      </c>
      <c r="N53" s="758">
        <f t="shared" si="1"/>
        <v>15</v>
      </c>
      <c r="O53" s="758">
        <f t="shared" si="1"/>
        <v>8</v>
      </c>
      <c r="P53" s="758">
        <f t="shared" si="1"/>
        <v>9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49"/>
      <c r="AH53" s="767"/>
    </row>
    <row r="54" spans="1:34" s="584" customFormat="1" ht="15.75" customHeight="1">
      <c r="A54" s="766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49"/>
      <c r="AH54" s="767"/>
    </row>
    <row r="55" spans="1:34" s="584" customFormat="1" ht="15.75" customHeight="1">
      <c r="A55" s="647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49"/>
    </row>
    <row r="56" spans="1:34" s="584" customFormat="1" ht="15.75" customHeight="1" thickBot="1">
      <c r="A56" s="647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49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1104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1107</v>
      </c>
      <c r="AC1" s="976"/>
      <c r="AD1" s="976"/>
      <c r="AE1" s="976" t="s">
        <v>1108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1113" t="s">
        <v>1109</v>
      </c>
      <c r="C6" s="1113"/>
      <c r="D6" s="1113"/>
      <c r="E6" s="1113"/>
      <c r="F6" s="1113"/>
      <c r="G6" s="1113"/>
      <c r="H6" s="1113"/>
      <c r="I6" s="1113"/>
      <c r="J6" s="1113"/>
      <c r="K6" s="1113"/>
      <c r="L6" s="1113"/>
      <c r="M6" s="1113"/>
      <c r="N6" s="1113"/>
      <c r="O6" s="1113"/>
      <c r="P6" s="1113"/>
      <c r="Q6" s="1113"/>
      <c r="R6" s="1113"/>
      <c r="S6" s="1113"/>
      <c r="T6" s="1113"/>
      <c r="U6" s="1113"/>
      <c r="V6" s="1113"/>
      <c r="W6" s="1113"/>
      <c r="X6" s="1113"/>
      <c r="Y6" s="1113"/>
      <c r="Z6" s="1113"/>
      <c r="AA6" s="1113"/>
      <c r="AB6" s="1113"/>
      <c r="AC6" s="1113"/>
      <c r="AD6" s="1113"/>
      <c r="AE6" s="1113"/>
      <c r="AF6" s="1113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627"/>
      <c r="G7" s="963"/>
      <c r="H7" s="963"/>
      <c r="I7" s="964" t="s">
        <v>1110</v>
      </c>
      <c r="J7" s="964"/>
      <c r="K7" s="964"/>
      <c r="L7" s="626"/>
      <c r="M7" s="1114" t="s">
        <v>1111</v>
      </c>
      <c r="N7" s="1114"/>
      <c r="O7" s="966" t="s">
        <v>1112</v>
      </c>
      <c r="P7" s="966"/>
      <c r="Q7" s="966"/>
      <c r="R7" s="966"/>
      <c r="S7" s="1115" t="s">
        <v>1111</v>
      </c>
      <c r="T7" s="1115"/>
      <c r="U7" s="968" t="s">
        <v>1113</v>
      </c>
      <c r="V7" s="968"/>
      <c r="W7" s="968"/>
      <c r="X7" s="968"/>
      <c r="Y7" s="968"/>
      <c r="Z7" s="632"/>
      <c r="AA7" s="632"/>
      <c r="AB7" s="632"/>
      <c r="AC7" s="632"/>
      <c r="AD7" s="632"/>
      <c r="AE7" s="632"/>
      <c r="AF7" s="632"/>
      <c r="AG7" s="633"/>
    </row>
    <row r="8" spans="1:34" s="590" customFormat="1" ht="14.25" customHeight="1">
      <c r="A8" s="634"/>
      <c r="B8" s="1116" t="s">
        <v>403</v>
      </c>
      <c r="C8" s="1110" t="s">
        <v>404</v>
      </c>
      <c r="D8" s="1111"/>
      <c r="E8" s="1110" t="s">
        <v>405</v>
      </c>
      <c r="F8" s="1111"/>
      <c r="G8" s="1110" t="s">
        <v>406</v>
      </c>
      <c r="H8" s="1111"/>
      <c r="I8" s="1110" t="s">
        <v>407</v>
      </c>
      <c r="J8" s="1111"/>
      <c r="K8" s="1110" t="s">
        <v>408</v>
      </c>
      <c r="L8" s="1111"/>
      <c r="M8" s="1110" t="s">
        <v>409</v>
      </c>
      <c r="N8" s="1111"/>
      <c r="O8" s="1110" t="s">
        <v>410</v>
      </c>
      <c r="P8" s="1118"/>
      <c r="Q8" s="619"/>
      <c r="R8" s="1116" t="s">
        <v>403</v>
      </c>
      <c r="S8" s="1110" t="s">
        <v>404</v>
      </c>
      <c r="T8" s="1111"/>
      <c r="U8" s="1110" t="s">
        <v>405</v>
      </c>
      <c r="V8" s="1111"/>
      <c r="W8" s="1110" t="s">
        <v>406</v>
      </c>
      <c r="X8" s="1111"/>
      <c r="Y8" s="1110" t="s">
        <v>407</v>
      </c>
      <c r="Z8" s="1111"/>
      <c r="AA8" s="1110" t="s">
        <v>408</v>
      </c>
      <c r="AB8" s="1111"/>
      <c r="AC8" s="1110" t="s">
        <v>409</v>
      </c>
      <c r="AD8" s="1111"/>
      <c r="AE8" s="1110" t="s">
        <v>410</v>
      </c>
      <c r="AF8" s="1118"/>
      <c r="AG8" s="635"/>
    </row>
    <row r="9" spans="1:34" s="590" customFormat="1" ht="14.25" customHeight="1" thickBot="1">
      <c r="A9" s="634"/>
      <c r="B9" s="1117"/>
      <c r="C9" s="1108" t="s">
        <v>404</v>
      </c>
      <c r="D9" s="1109"/>
      <c r="E9" s="1108" t="s">
        <v>411</v>
      </c>
      <c r="F9" s="1109"/>
      <c r="G9" s="1108" t="s">
        <v>412</v>
      </c>
      <c r="H9" s="1109"/>
      <c r="I9" s="1108" t="s">
        <v>413</v>
      </c>
      <c r="J9" s="1109"/>
      <c r="K9" s="1108" t="s">
        <v>414</v>
      </c>
      <c r="L9" s="1109"/>
      <c r="M9" s="1108" t="s">
        <v>415</v>
      </c>
      <c r="N9" s="1109"/>
      <c r="O9" s="1108" t="s">
        <v>416</v>
      </c>
      <c r="P9" s="1112"/>
      <c r="Q9" s="619"/>
      <c r="R9" s="1117"/>
      <c r="S9" s="1108" t="s">
        <v>404</v>
      </c>
      <c r="T9" s="1109"/>
      <c r="U9" s="1108" t="s">
        <v>411</v>
      </c>
      <c r="V9" s="1109"/>
      <c r="W9" s="1108" t="s">
        <v>412</v>
      </c>
      <c r="X9" s="1109"/>
      <c r="Y9" s="1108" t="s">
        <v>413</v>
      </c>
      <c r="Z9" s="1109"/>
      <c r="AA9" s="1108" t="s">
        <v>414</v>
      </c>
      <c r="AB9" s="1109"/>
      <c r="AC9" s="1108" t="s">
        <v>415</v>
      </c>
      <c r="AD9" s="1109"/>
      <c r="AE9" s="1108" t="s">
        <v>416</v>
      </c>
      <c r="AF9" s="1112"/>
      <c r="AG9" s="635"/>
    </row>
    <row r="10" spans="1:34" s="590" customFormat="1" ht="14.25" customHeight="1">
      <c r="A10" s="634"/>
      <c r="B10" s="636" t="s">
        <v>1114</v>
      </c>
      <c r="C10" s="1069">
        <v>28</v>
      </c>
      <c r="D10" s="1070"/>
      <c r="E10" s="1069">
        <v>29</v>
      </c>
      <c r="F10" s="1070"/>
      <c r="G10" s="1069">
        <v>30</v>
      </c>
      <c r="H10" s="1070"/>
      <c r="I10" s="1067">
        <v>31</v>
      </c>
      <c r="J10" s="1068"/>
      <c r="K10" s="1092">
        <v>1</v>
      </c>
      <c r="L10" s="1093"/>
      <c r="M10" s="1080">
        <v>2</v>
      </c>
      <c r="N10" s="1094"/>
      <c r="O10" s="1080">
        <v>3</v>
      </c>
      <c r="P10" s="1081"/>
      <c r="Q10" s="595"/>
      <c r="R10" s="637" t="s">
        <v>1115</v>
      </c>
      <c r="S10" s="1069"/>
      <c r="T10" s="1070"/>
      <c r="U10" s="1069"/>
      <c r="V10" s="1070"/>
      <c r="W10" s="1069"/>
      <c r="X10" s="1070"/>
      <c r="Y10" s="1062">
        <v>1</v>
      </c>
      <c r="Z10" s="1063"/>
      <c r="AA10" s="1062">
        <v>2</v>
      </c>
      <c r="AB10" s="1063"/>
      <c r="AC10" s="1062">
        <v>3</v>
      </c>
      <c r="AD10" s="1063"/>
      <c r="AE10" s="1080">
        <v>4</v>
      </c>
      <c r="AF10" s="1081"/>
      <c r="AG10" s="635"/>
      <c r="AH10" s="617"/>
    </row>
    <row r="11" spans="1:34" s="590" customFormat="1" ht="14.25" customHeight="1">
      <c r="A11" s="634"/>
      <c r="B11" s="615"/>
      <c r="C11" s="1067">
        <v>4</v>
      </c>
      <c r="D11" s="1068"/>
      <c r="E11" s="1062">
        <v>5</v>
      </c>
      <c r="F11" s="1063"/>
      <c r="G11" s="1062">
        <v>6</v>
      </c>
      <c r="H11" s="1063"/>
      <c r="I11" s="1062">
        <v>7</v>
      </c>
      <c r="J11" s="1063"/>
      <c r="K11" s="1062">
        <v>8</v>
      </c>
      <c r="L11" s="1063"/>
      <c r="M11" s="1062">
        <v>9</v>
      </c>
      <c r="N11" s="1063"/>
      <c r="O11" s="1069">
        <v>10</v>
      </c>
      <c r="P11" s="1071"/>
      <c r="Q11" s="595"/>
      <c r="R11" s="608"/>
      <c r="S11" s="1067">
        <v>5</v>
      </c>
      <c r="T11" s="1068"/>
      <c r="U11" s="1069">
        <v>6</v>
      </c>
      <c r="V11" s="1070"/>
      <c r="W11" s="1062">
        <v>7</v>
      </c>
      <c r="X11" s="1063"/>
      <c r="Y11" s="1062">
        <v>8</v>
      </c>
      <c r="Z11" s="1063"/>
      <c r="AA11" s="1062">
        <v>9</v>
      </c>
      <c r="AB11" s="1063"/>
      <c r="AC11" s="1062">
        <v>10</v>
      </c>
      <c r="AD11" s="1063"/>
      <c r="AE11" s="1067">
        <v>11</v>
      </c>
      <c r="AF11" s="1072"/>
      <c r="AG11" s="635"/>
    </row>
    <row r="12" spans="1:34" s="590" customFormat="1" ht="14.25" customHeight="1">
      <c r="A12" s="634"/>
      <c r="B12" s="615">
        <v>1</v>
      </c>
      <c r="C12" s="1067">
        <v>11</v>
      </c>
      <c r="D12" s="1068"/>
      <c r="E12" s="1062">
        <v>12</v>
      </c>
      <c r="F12" s="1063"/>
      <c r="G12" s="1062">
        <v>13</v>
      </c>
      <c r="H12" s="1063"/>
      <c r="I12" s="1062">
        <v>14</v>
      </c>
      <c r="J12" s="1063"/>
      <c r="K12" s="1062">
        <v>15</v>
      </c>
      <c r="L12" s="1063"/>
      <c r="M12" s="1062">
        <v>16</v>
      </c>
      <c r="N12" s="1063"/>
      <c r="O12" s="1067">
        <v>17</v>
      </c>
      <c r="P12" s="1072"/>
      <c r="Q12" s="595"/>
      <c r="R12" s="606">
        <v>7</v>
      </c>
      <c r="S12" s="1067">
        <v>12</v>
      </c>
      <c r="T12" s="1068"/>
      <c r="U12" s="1062">
        <v>13</v>
      </c>
      <c r="V12" s="1063"/>
      <c r="W12" s="1062">
        <v>14</v>
      </c>
      <c r="X12" s="1063"/>
      <c r="Y12" s="1062">
        <v>15</v>
      </c>
      <c r="Z12" s="1063"/>
      <c r="AA12" s="1062">
        <v>16</v>
      </c>
      <c r="AB12" s="1063"/>
      <c r="AC12" s="1062">
        <v>17</v>
      </c>
      <c r="AD12" s="1063"/>
      <c r="AE12" s="1067">
        <v>18</v>
      </c>
      <c r="AF12" s="1072"/>
      <c r="AG12" s="635"/>
    </row>
    <row r="13" spans="1:34" s="590" customFormat="1" ht="14.25" customHeight="1">
      <c r="A13" s="634"/>
      <c r="B13" s="615" t="s">
        <v>417</v>
      </c>
      <c r="C13" s="1067">
        <v>18</v>
      </c>
      <c r="D13" s="1068"/>
      <c r="E13" s="1062">
        <v>19</v>
      </c>
      <c r="F13" s="1063"/>
      <c r="G13" s="1062">
        <v>20</v>
      </c>
      <c r="H13" s="1063"/>
      <c r="I13" s="1062">
        <v>21</v>
      </c>
      <c r="J13" s="1063"/>
      <c r="K13" s="1062">
        <v>22</v>
      </c>
      <c r="L13" s="1063"/>
      <c r="M13" s="1062">
        <v>23</v>
      </c>
      <c r="N13" s="1063"/>
      <c r="O13" s="1067">
        <v>24</v>
      </c>
      <c r="P13" s="1072"/>
      <c r="Q13" s="595"/>
      <c r="R13" s="608" t="s">
        <v>1116</v>
      </c>
      <c r="S13" s="1067">
        <v>19</v>
      </c>
      <c r="T13" s="1068"/>
      <c r="U13" s="1062">
        <v>20</v>
      </c>
      <c r="V13" s="1063"/>
      <c r="W13" s="1062">
        <v>21</v>
      </c>
      <c r="X13" s="1063"/>
      <c r="Y13" s="1069">
        <v>22</v>
      </c>
      <c r="Z13" s="1070"/>
      <c r="AA13" s="1062">
        <v>23</v>
      </c>
      <c r="AB13" s="1063"/>
      <c r="AC13" s="1062">
        <v>24</v>
      </c>
      <c r="AD13" s="1063"/>
      <c r="AE13" s="1067">
        <v>25</v>
      </c>
      <c r="AF13" s="1072"/>
      <c r="AG13" s="635"/>
    </row>
    <row r="14" spans="1:34" s="590" customFormat="1" ht="14.25" customHeight="1">
      <c r="A14" s="634"/>
      <c r="B14" s="609">
        <v>21</v>
      </c>
      <c r="C14" s="1067">
        <v>25</v>
      </c>
      <c r="D14" s="1068"/>
      <c r="E14" s="1062">
        <v>26</v>
      </c>
      <c r="F14" s="1063"/>
      <c r="G14" s="1062">
        <v>27</v>
      </c>
      <c r="H14" s="1063"/>
      <c r="I14" s="1062">
        <v>28</v>
      </c>
      <c r="J14" s="1063"/>
      <c r="K14" s="1062">
        <v>29</v>
      </c>
      <c r="L14" s="1063"/>
      <c r="M14" s="1062">
        <v>30</v>
      </c>
      <c r="N14" s="1063"/>
      <c r="O14" s="1067">
        <v>31</v>
      </c>
      <c r="P14" s="1072"/>
      <c r="Q14" s="595"/>
      <c r="R14" s="604">
        <v>23</v>
      </c>
      <c r="S14" s="1067">
        <v>26</v>
      </c>
      <c r="T14" s="1068"/>
      <c r="U14" s="1062">
        <v>27</v>
      </c>
      <c r="V14" s="1063"/>
      <c r="W14" s="1062">
        <v>28</v>
      </c>
      <c r="X14" s="1063"/>
      <c r="Y14" s="1069">
        <v>29</v>
      </c>
      <c r="Z14" s="1070"/>
      <c r="AA14" s="1069">
        <v>30</v>
      </c>
      <c r="AB14" s="1070"/>
      <c r="AC14" s="1062">
        <v>31</v>
      </c>
      <c r="AD14" s="1063"/>
      <c r="AE14" s="1062"/>
      <c r="AF14" s="1087"/>
      <c r="AG14" s="635"/>
      <c r="AH14" s="617"/>
    </row>
    <row r="15" spans="1:34" s="590" customFormat="1" ht="14.25" customHeight="1" thickBot="1">
      <c r="A15" s="634"/>
      <c r="B15" s="615"/>
      <c r="C15" s="1060"/>
      <c r="D15" s="1061"/>
      <c r="E15" s="1060"/>
      <c r="F15" s="1061"/>
      <c r="G15" s="1060"/>
      <c r="H15" s="1061"/>
      <c r="I15" s="1060"/>
      <c r="J15" s="1061"/>
      <c r="K15" s="1060"/>
      <c r="L15" s="1061"/>
      <c r="M15" s="1060"/>
      <c r="N15" s="1061"/>
      <c r="O15" s="1060"/>
      <c r="P15" s="1064"/>
      <c r="Q15" s="595"/>
      <c r="R15" s="638"/>
      <c r="S15" s="1088"/>
      <c r="T15" s="1089"/>
      <c r="U15" s="1060"/>
      <c r="V15" s="1061"/>
      <c r="W15" s="1060"/>
      <c r="X15" s="1061"/>
      <c r="Y15" s="1060"/>
      <c r="Z15" s="1061"/>
      <c r="AA15" s="1060"/>
      <c r="AB15" s="1061"/>
      <c r="AC15" s="1060"/>
      <c r="AD15" s="1061"/>
      <c r="AE15" s="1060"/>
      <c r="AF15" s="1064"/>
      <c r="AG15" s="635"/>
    </row>
    <row r="16" spans="1:34" s="590" customFormat="1" ht="14.25" customHeight="1">
      <c r="A16" s="634"/>
      <c r="B16" s="639" t="s">
        <v>1117</v>
      </c>
      <c r="C16" s="1080">
        <v>1</v>
      </c>
      <c r="D16" s="1094"/>
      <c r="E16" s="1082">
        <v>2</v>
      </c>
      <c r="F16" s="1083"/>
      <c r="G16" s="1082">
        <v>3</v>
      </c>
      <c r="H16" s="1083"/>
      <c r="I16" s="1082">
        <v>4</v>
      </c>
      <c r="J16" s="1083"/>
      <c r="K16" s="1082">
        <v>5</v>
      </c>
      <c r="L16" s="1083"/>
      <c r="M16" s="1082">
        <v>6</v>
      </c>
      <c r="N16" s="1083"/>
      <c r="O16" s="1078">
        <v>7</v>
      </c>
      <c r="P16" s="1107"/>
      <c r="Q16" s="595"/>
      <c r="R16" s="636" t="s">
        <v>1114</v>
      </c>
      <c r="S16" s="1082"/>
      <c r="T16" s="1083"/>
      <c r="U16" s="1082"/>
      <c r="V16" s="1083"/>
      <c r="W16" s="1082"/>
      <c r="X16" s="1083"/>
      <c r="Y16" s="1082"/>
      <c r="Z16" s="1083"/>
      <c r="AA16" s="1082"/>
      <c r="AB16" s="1083"/>
      <c r="AC16" s="1082"/>
      <c r="AD16" s="1083"/>
      <c r="AE16" s="1080">
        <v>1</v>
      </c>
      <c r="AF16" s="1081"/>
      <c r="AG16" s="635"/>
    </row>
    <row r="17" spans="1:33" s="590" customFormat="1" ht="14.25" customHeight="1">
      <c r="A17" s="634"/>
      <c r="B17" s="615"/>
      <c r="C17" s="1067">
        <v>8</v>
      </c>
      <c r="D17" s="1068"/>
      <c r="E17" s="1062">
        <v>9</v>
      </c>
      <c r="F17" s="1063"/>
      <c r="G17" s="1062">
        <v>10</v>
      </c>
      <c r="H17" s="1063"/>
      <c r="I17" s="1062">
        <v>11</v>
      </c>
      <c r="J17" s="1063"/>
      <c r="K17" s="1062">
        <v>12</v>
      </c>
      <c r="L17" s="1063"/>
      <c r="M17" s="1062">
        <v>13</v>
      </c>
      <c r="N17" s="1063"/>
      <c r="O17" s="1069">
        <v>14</v>
      </c>
      <c r="P17" s="1071"/>
      <c r="Q17" s="595"/>
      <c r="R17" s="597"/>
      <c r="S17" s="1067">
        <v>2</v>
      </c>
      <c r="T17" s="1068"/>
      <c r="U17" s="1062">
        <v>3</v>
      </c>
      <c r="V17" s="1063"/>
      <c r="W17" s="1062">
        <v>4</v>
      </c>
      <c r="X17" s="1063"/>
      <c r="Y17" s="1062">
        <v>5</v>
      </c>
      <c r="Z17" s="1063"/>
      <c r="AA17" s="1062">
        <v>6</v>
      </c>
      <c r="AB17" s="1063"/>
      <c r="AC17" s="1062">
        <v>7</v>
      </c>
      <c r="AD17" s="1063"/>
      <c r="AE17" s="1067">
        <v>8</v>
      </c>
      <c r="AF17" s="1072"/>
      <c r="AG17" s="635"/>
    </row>
    <row r="18" spans="1:33" s="590" customFormat="1" ht="14.25" customHeight="1">
      <c r="A18" s="634"/>
      <c r="B18" s="598">
        <v>2</v>
      </c>
      <c r="C18" s="1067">
        <v>15</v>
      </c>
      <c r="D18" s="1068"/>
      <c r="E18" s="1067">
        <v>16</v>
      </c>
      <c r="F18" s="1068"/>
      <c r="G18" s="1067">
        <v>17</v>
      </c>
      <c r="H18" s="1068"/>
      <c r="I18" s="1067">
        <v>18</v>
      </c>
      <c r="J18" s="1068"/>
      <c r="K18" s="1101">
        <v>19</v>
      </c>
      <c r="L18" s="1102"/>
      <c r="M18" s="1101">
        <v>20</v>
      </c>
      <c r="N18" s="1102"/>
      <c r="O18" s="1101">
        <v>21</v>
      </c>
      <c r="P18" s="1106"/>
      <c r="Q18" s="595"/>
      <c r="R18" s="610">
        <v>8</v>
      </c>
      <c r="S18" s="1067">
        <v>9</v>
      </c>
      <c r="T18" s="1068"/>
      <c r="U18" s="1062">
        <v>10</v>
      </c>
      <c r="V18" s="1063"/>
      <c r="W18" s="1062">
        <v>11</v>
      </c>
      <c r="X18" s="1063"/>
      <c r="Y18" s="1062">
        <v>12</v>
      </c>
      <c r="Z18" s="1063"/>
      <c r="AA18" s="1062">
        <v>13</v>
      </c>
      <c r="AB18" s="1063"/>
      <c r="AC18" s="1062">
        <v>14</v>
      </c>
      <c r="AD18" s="1063"/>
      <c r="AE18" s="1103">
        <v>15</v>
      </c>
      <c r="AF18" s="1072"/>
      <c r="AG18" s="635"/>
    </row>
    <row r="19" spans="1:33" s="590" customFormat="1" ht="14.25" customHeight="1">
      <c r="A19" s="634"/>
      <c r="B19" s="598" t="s">
        <v>1116</v>
      </c>
      <c r="C19" s="1067">
        <v>22</v>
      </c>
      <c r="D19" s="1068"/>
      <c r="E19" s="1067">
        <v>23</v>
      </c>
      <c r="F19" s="1068"/>
      <c r="G19" s="1062">
        <v>24</v>
      </c>
      <c r="H19" s="1063"/>
      <c r="I19" s="1062">
        <v>25</v>
      </c>
      <c r="J19" s="1063"/>
      <c r="K19" s="1062">
        <v>26</v>
      </c>
      <c r="L19" s="1063"/>
      <c r="M19" s="1062">
        <v>27</v>
      </c>
      <c r="N19" s="1063"/>
      <c r="O19" s="1062">
        <v>28</v>
      </c>
      <c r="P19" s="1063"/>
      <c r="Q19" s="595"/>
      <c r="R19" s="597" t="s">
        <v>1116</v>
      </c>
      <c r="S19" s="1067">
        <v>16</v>
      </c>
      <c r="T19" s="1068"/>
      <c r="U19" s="1062">
        <v>17</v>
      </c>
      <c r="V19" s="1063"/>
      <c r="W19" s="1062">
        <v>18</v>
      </c>
      <c r="X19" s="1063"/>
      <c r="Y19" s="1062">
        <v>19</v>
      </c>
      <c r="Z19" s="1063"/>
      <c r="AA19" s="1062">
        <v>20</v>
      </c>
      <c r="AB19" s="1063"/>
      <c r="AC19" s="1062">
        <v>21</v>
      </c>
      <c r="AD19" s="1063"/>
      <c r="AE19" s="1067">
        <v>22</v>
      </c>
      <c r="AF19" s="1072"/>
      <c r="AG19" s="635"/>
    </row>
    <row r="20" spans="1:33" s="590" customFormat="1" ht="14.25" customHeight="1">
      <c r="A20" s="634"/>
      <c r="B20" s="596">
        <v>17</v>
      </c>
      <c r="C20" s="1069"/>
      <c r="D20" s="1070"/>
      <c r="E20" s="1069"/>
      <c r="F20" s="1070"/>
      <c r="G20" s="1090"/>
      <c r="H20" s="1091"/>
      <c r="I20" s="1090"/>
      <c r="J20" s="1091"/>
      <c r="K20" s="1062"/>
      <c r="L20" s="1063"/>
      <c r="M20" s="1062"/>
      <c r="N20" s="1063"/>
      <c r="O20" s="1062"/>
      <c r="P20" s="1087"/>
      <c r="Q20" s="595"/>
      <c r="R20" s="609">
        <v>21</v>
      </c>
      <c r="S20" s="1067">
        <v>23</v>
      </c>
      <c r="T20" s="1068"/>
      <c r="U20" s="1062">
        <v>24</v>
      </c>
      <c r="V20" s="1063"/>
      <c r="W20" s="1062">
        <v>25</v>
      </c>
      <c r="X20" s="1063"/>
      <c r="Y20" s="1062">
        <v>26</v>
      </c>
      <c r="Z20" s="1063"/>
      <c r="AA20" s="1062">
        <v>27</v>
      </c>
      <c r="AB20" s="1063"/>
      <c r="AC20" s="1062">
        <v>28</v>
      </c>
      <c r="AD20" s="1063"/>
      <c r="AE20" s="1067">
        <v>29</v>
      </c>
      <c r="AF20" s="1072"/>
      <c r="AG20" s="635"/>
    </row>
    <row r="21" spans="1:33" s="590" customFormat="1" ht="14.25" customHeight="1" thickBot="1">
      <c r="A21" s="634"/>
      <c r="B21" s="598"/>
      <c r="C21" s="1058"/>
      <c r="D21" s="1059"/>
      <c r="E21" s="1060"/>
      <c r="F21" s="1061"/>
      <c r="G21" s="1060"/>
      <c r="H21" s="1061"/>
      <c r="I21" s="1060"/>
      <c r="J21" s="1061"/>
      <c r="K21" s="1060"/>
      <c r="L21" s="1061"/>
      <c r="M21" s="1060"/>
      <c r="N21" s="1061"/>
      <c r="O21" s="1060"/>
      <c r="P21" s="1064"/>
      <c r="Q21" s="592"/>
      <c r="R21" s="640"/>
      <c r="S21" s="1065">
        <v>30</v>
      </c>
      <c r="T21" s="1066"/>
      <c r="U21" s="1060">
        <v>31</v>
      </c>
      <c r="V21" s="1061"/>
      <c r="W21" s="1060"/>
      <c r="X21" s="1061"/>
      <c r="Y21" s="1060"/>
      <c r="Z21" s="1061"/>
      <c r="AA21" s="1060"/>
      <c r="AB21" s="1061"/>
      <c r="AC21" s="1060"/>
      <c r="AD21" s="1061"/>
      <c r="AE21" s="1060"/>
      <c r="AF21" s="1064"/>
      <c r="AG21" s="635"/>
    </row>
    <row r="22" spans="1:33" s="590" customFormat="1" ht="14.25" customHeight="1">
      <c r="A22" s="634"/>
      <c r="B22" s="639" t="s">
        <v>1118</v>
      </c>
      <c r="C22" s="1080">
        <v>1</v>
      </c>
      <c r="D22" s="1094"/>
      <c r="E22" s="1082">
        <v>2</v>
      </c>
      <c r="F22" s="1083"/>
      <c r="G22" s="1082">
        <v>3</v>
      </c>
      <c r="H22" s="1083"/>
      <c r="I22" s="1082">
        <v>4</v>
      </c>
      <c r="J22" s="1083"/>
      <c r="K22" s="1082">
        <v>5</v>
      </c>
      <c r="L22" s="1083"/>
      <c r="M22" s="1082">
        <v>6</v>
      </c>
      <c r="N22" s="1083"/>
      <c r="O22" s="1080">
        <v>7</v>
      </c>
      <c r="P22" s="1081"/>
      <c r="Q22" s="595"/>
      <c r="R22" s="641" t="s">
        <v>1153</v>
      </c>
      <c r="S22" s="1078"/>
      <c r="T22" s="1086"/>
      <c r="U22" s="1082"/>
      <c r="V22" s="1083"/>
      <c r="W22" s="1078">
        <v>1</v>
      </c>
      <c r="X22" s="1079"/>
      <c r="Y22" s="1078">
        <v>2</v>
      </c>
      <c r="Z22" s="1079"/>
      <c r="AA22" s="1080">
        <v>3</v>
      </c>
      <c r="AB22" s="1094"/>
      <c r="AC22" s="1080">
        <v>4</v>
      </c>
      <c r="AD22" s="1094"/>
      <c r="AE22" s="1080">
        <v>5</v>
      </c>
      <c r="AF22" s="1081"/>
      <c r="AG22" s="635"/>
    </row>
    <row r="23" spans="1:33" s="590" customFormat="1" ht="14.25" customHeight="1">
      <c r="A23" s="634"/>
      <c r="B23" s="598"/>
      <c r="C23" s="1067">
        <v>8</v>
      </c>
      <c r="D23" s="1068"/>
      <c r="E23" s="1062">
        <v>9</v>
      </c>
      <c r="F23" s="1063"/>
      <c r="G23" s="1062">
        <v>10</v>
      </c>
      <c r="H23" s="1063"/>
      <c r="I23" s="1062">
        <v>11</v>
      </c>
      <c r="J23" s="1063"/>
      <c r="K23" s="1062">
        <v>12</v>
      </c>
      <c r="L23" s="1063"/>
      <c r="M23" s="1062">
        <v>13</v>
      </c>
      <c r="N23" s="1063"/>
      <c r="O23" s="1067">
        <v>14</v>
      </c>
      <c r="P23" s="1072"/>
      <c r="Q23" s="595"/>
      <c r="R23" s="608"/>
      <c r="S23" s="1062">
        <v>6</v>
      </c>
      <c r="T23" s="1063"/>
      <c r="U23" s="1062">
        <v>7</v>
      </c>
      <c r="V23" s="1063"/>
      <c r="W23" s="1062">
        <v>8</v>
      </c>
      <c r="X23" s="1063"/>
      <c r="Y23" s="1062">
        <v>9</v>
      </c>
      <c r="Z23" s="1063"/>
      <c r="AA23" s="1062">
        <v>10</v>
      </c>
      <c r="AB23" s="1063"/>
      <c r="AC23" s="1062">
        <v>11</v>
      </c>
      <c r="AD23" s="1063"/>
      <c r="AE23" s="1067">
        <v>12</v>
      </c>
      <c r="AF23" s="1072"/>
      <c r="AG23" s="635"/>
    </row>
    <row r="24" spans="1:33" s="590" customFormat="1" ht="14.25" customHeight="1">
      <c r="A24" s="634"/>
      <c r="B24" s="598">
        <v>3</v>
      </c>
      <c r="C24" s="1067">
        <v>15</v>
      </c>
      <c r="D24" s="1068"/>
      <c r="E24" s="1062">
        <v>16</v>
      </c>
      <c r="F24" s="1063"/>
      <c r="G24" s="1062">
        <v>17</v>
      </c>
      <c r="H24" s="1063"/>
      <c r="I24" s="1062">
        <v>18</v>
      </c>
      <c r="J24" s="1063"/>
      <c r="K24" s="1062">
        <v>19</v>
      </c>
      <c r="L24" s="1063"/>
      <c r="M24" s="1062">
        <v>20</v>
      </c>
      <c r="N24" s="1063"/>
      <c r="O24" s="1067">
        <v>21</v>
      </c>
      <c r="P24" s="1072"/>
      <c r="Q24" s="595"/>
      <c r="R24" s="606">
        <v>9</v>
      </c>
      <c r="S24" s="1067">
        <v>13</v>
      </c>
      <c r="T24" s="1068"/>
      <c r="U24" s="1062">
        <v>14</v>
      </c>
      <c r="V24" s="1063"/>
      <c r="W24" s="1062">
        <v>15</v>
      </c>
      <c r="X24" s="1063"/>
      <c r="Y24" s="1062">
        <v>16</v>
      </c>
      <c r="Z24" s="1063"/>
      <c r="AA24" s="1062">
        <v>17</v>
      </c>
      <c r="AB24" s="1063"/>
      <c r="AC24" s="1062">
        <v>18</v>
      </c>
      <c r="AD24" s="1063"/>
      <c r="AE24" s="1067">
        <v>19</v>
      </c>
      <c r="AF24" s="1072"/>
      <c r="AG24" s="635"/>
    </row>
    <row r="25" spans="1:33" s="590" customFormat="1" ht="14.25" customHeight="1">
      <c r="A25" s="634"/>
      <c r="B25" s="598" t="s">
        <v>1116</v>
      </c>
      <c r="C25" s="1067">
        <v>22</v>
      </c>
      <c r="D25" s="1068"/>
      <c r="E25" s="1062">
        <v>23</v>
      </c>
      <c r="F25" s="1063"/>
      <c r="G25" s="1062">
        <v>24</v>
      </c>
      <c r="H25" s="1063"/>
      <c r="I25" s="1062">
        <v>25</v>
      </c>
      <c r="J25" s="1063"/>
      <c r="K25" s="1062">
        <v>26</v>
      </c>
      <c r="L25" s="1063"/>
      <c r="M25" s="1062">
        <v>27</v>
      </c>
      <c r="N25" s="1063"/>
      <c r="O25" s="1067">
        <v>28</v>
      </c>
      <c r="P25" s="1072"/>
      <c r="Q25" s="595"/>
      <c r="R25" s="605" t="s">
        <v>1116</v>
      </c>
      <c r="S25" s="1067">
        <v>20</v>
      </c>
      <c r="T25" s="1068"/>
      <c r="U25" s="1062">
        <v>21</v>
      </c>
      <c r="V25" s="1063"/>
      <c r="W25" s="1062">
        <v>22</v>
      </c>
      <c r="X25" s="1063"/>
      <c r="Y25" s="1062">
        <v>23</v>
      </c>
      <c r="Z25" s="1063"/>
      <c r="AA25" s="1062">
        <v>24</v>
      </c>
      <c r="AB25" s="1063"/>
      <c r="AC25" s="1062">
        <v>25</v>
      </c>
      <c r="AD25" s="1063"/>
      <c r="AE25" s="1067">
        <v>26</v>
      </c>
      <c r="AF25" s="1072"/>
      <c r="AG25" s="635"/>
    </row>
    <row r="26" spans="1:33" s="590" customFormat="1" ht="14.25" customHeight="1">
      <c r="A26" s="634"/>
      <c r="B26" s="596">
        <v>22</v>
      </c>
      <c r="C26" s="1067">
        <v>29</v>
      </c>
      <c r="D26" s="1068"/>
      <c r="E26" s="1069">
        <v>30</v>
      </c>
      <c r="F26" s="1070"/>
      <c r="G26" s="1069">
        <v>31</v>
      </c>
      <c r="H26" s="1070"/>
      <c r="I26" s="1090"/>
      <c r="J26" s="1091"/>
      <c r="K26" s="1062"/>
      <c r="L26" s="1063"/>
      <c r="M26" s="1062"/>
      <c r="N26" s="1063"/>
      <c r="O26" s="1062"/>
      <c r="P26" s="1087"/>
      <c r="Q26" s="595"/>
      <c r="R26" s="604">
        <v>20</v>
      </c>
      <c r="S26" s="1101">
        <v>27</v>
      </c>
      <c r="T26" s="1102"/>
      <c r="U26" s="1062">
        <v>28</v>
      </c>
      <c r="V26" s="1063"/>
      <c r="W26" s="1062">
        <v>29</v>
      </c>
      <c r="X26" s="1063"/>
      <c r="Y26" s="1067">
        <v>30</v>
      </c>
      <c r="Z26" s="1068"/>
      <c r="AA26" s="1062"/>
      <c r="AB26" s="1063"/>
      <c r="AC26" s="1062"/>
      <c r="AD26" s="1063"/>
      <c r="AE26" s="1062"/>
      <c r="AF26" s="1087"/>
      <c r="AG26" s="635"/>
    </row>
    <row r="27" spans="1:33" s="590" customFormat="1" ht="14.25" customHeight="1" thickBot="1">
      <c r="A27" s="634"/>
      <c r="B27" s="642"/>
      <c r="C27" s="1088"/>
      <c r="D27" s="1089"/>
      <c r="E27" s="1088"/>
      <c r="F27" s="1089"/>
      <c r="G27" s="1060"/>
      <c r="H27" s="1061"/>
      <c r="I27" s="1060"/>
      <c r="J27" s="1061"/>
      <c r="K27" s="1060"/>
      <c r="L27" s="1061"/>
      <c r="M27" s="1060"/>
      <c r="N27" s="1061"/>
      <c r="O27" s="1060"/>
      <c r="P27" s="1064"/>
      <c r="Q27" s="592"/>
      <c r="R27" s="638"/>
      <c r="S27" s="1060"/>
      <c r="T27" s="1061"/>
      <c r="U27" s="1060"/>
      <c r="V27" s="1061"/>
      <c r="W27" s="1060"/>
      <c r="X27" s="1061"/>
      <c r="Y27" s="1060"/>
      <c r="Z27" s="1061"/>
      <c r="AA27" s="1060"/>
      <c r="AB27" s="1061"/>
      <c r="AC27" s="1060"/>
      <c r="AD27" s="1061"/>
      <c r="AE27" s="1060"/>
      <c r="AF27" s="1064"/>
      <c r="AG27" s="635"/>
    </row>
    <row r="28" spans="1:33" s="590" customFormat="1" ht="14.25" customHeight="1">
      <c r="A28" s="634"/>
      <c r="B28" s="639" t="s">
        <v>1114</v>
      </c>
      <c r="C28" s="1104"/>
      <c r="D28" s="1105"/>
      <c r="E28" s="1082"/>
      <c r="F28" s="1083"/>
      <c r="G28" s="1078"/>
      <c r="H28" s="1079"/>
      <c r="I28" s="1078">
        <v>1</v>
      </c>
      <c r="J28" s="1079"/>
      <c r="K28" s="1078">
        <v>2</v>
      </c>
      <c r="L28" s="1079"/>
      <c r="M28" s="1078">
        <v>3</v>
      </c>
      <c r="N28" s="1079"/>
      <c r="O28" s="1067">
        <v>4</v>
      </c>
      <c r="P28" s="1072"/>
      <c r="Q28" s="595"/>
      <c r="R28" s="637" t="s">
        <v>1119</v>
      </c>
      <c r="S28" s="1069"/>
      <c r="T28" s="1070"/>
      <c r="U28" s="1069"/>
      <c r="V28" s="1070"/>
      <c r="W28" s="1069"/>
      <c r="X28" s="1070"/>
      <c r="Y28" s="1069"/>
      <c r="Z28" s="1070"/>
      <c r="AA28" s="1092">
        <v>1</v>
      </c>
      <c r="AB28" s="1093"/>
      <c r="AC28" s="1092">
        <v>2</v>
      </c>
      <c r="AD28" s="1093"/>
      <c r="AE28" s="1092">
        <v>3</v>
      </c>
      <c r="AF28" s="1093"/>
      <c r="AG28" s="635"/>
    </row>
    <row r="29" spans="1:33" s="590" customFormat="1" ht="14.25" customHeight="1">
      <c r="A29" s="634"/>
      <c r="B29" s="598"/>
      <c r="C29" s="1101">
        <v>5</v>
      </c>
      <c r="D29" s="1102"/>
      <c r="E29" s="1103">
        <v>6</v>
      </c>
      <c r="F29" s="1068"/>
      <c r="G29" s="1062">
        <v>7</v>
      </c>
      <c r="H29" s="1063"/>
      <c r="I29" s="1062">
        <v>8</v>
      </c>
      <c r="J29" s="1063"/>
      <c r="K29" s="1062">
        <v>9</v>
      </c>
      <c r="L29" s="1063"/>
      <c r="M29" s="1062">
        <v>10</v>
      </c>
      <c r="N29" s="1063"/>
      <c r="O29" s="1067">
        <v>11</v>
      </c>
      <c r="P29" s="1072"/>
      <c r="Q29" s="595"/>
      <c r="R29" s="608"/>
      <c r="S29" s="1067">
        <v>4</v>
      </c>
      <c r="T29" s="1068"/>
      <c r="U29" s="1067">
        <v>5</v>
      </c>
      <c r="V29" s="1068"/>
      <c r="W29" s="1069">
        <v>6</v>
      </c>
      <c r="X29" s="1070"/>
      <c r="Y29" s="1062">
        <v>7</v>
      </c>
      <c r="Z29" s="1063"/>
      <c r="AA29" s="1062">
        <v>8</v>
      </c>
      <c r="AB29" s="1063"/>
      <c r="AC29" s="1062">
        <v>9</v>
      </c>
      <c r="AD29" s="1063"/>
      <c r="AE29" s="1067">
        <v>10</v>
      </c>
      <c r="AF29" s="1072"/>
      <c r="AG29" s="635"/>
    </row>
    <row r="30" spans="1:33" s="590" customFormat="1" ht="14.25" customHeight="1">
      <c r="A30" s="634"/>
      <c r="B30" s="598">
        <v>4</v>
      </c>
      <c r="C30" s="1067">
        <v>12</v>
      </c>
      <c r="D30" s="1068"/>
      <c r="E30" s="1062">
        <v>13</v>
      </c>
      <c r="F30" s="1063"/>
      <c r="G30" s="1062">
        <v>14</v>
      </c>
      <c r="H30" s="1063"/>
      <c r="I30" s="1062">
        <v>15</v>
      </c>
      <c r="J30" s="1063"/>
      <c r="K30" s="1062">
        <v>16</v>
      </c>
      <c r="L30" s="1063"/>
      <c r="M30" s="1062">
        <v>17</v>
      </c>
      <c r="N30" s="1063"/>
      <c r="O30" s="1067">
        <v>18</v>
      </c>
      <c r="P30" s="1072"/>
      <c r="Q30" s="595"/>
      <c r="R30" s="606">
        <v>10</v>
      </c>
      <c r="S30" s="1067">
        <v>11</v>
      </c>
      <c r="T30" s="1068"/>
      <c r="U30" s="1062">
        <v>12</v>
      </c>
      <c r="V30" s="1063"/>
      <c r="W30" s="1062">
        <v>13</v>
      </c>
      <c r="X30" s="1063"/>
      <c r="Y30" s="1062">
        <v>14</v>
      </c>
      <c r="Z30" s="1063"/>
      <c r="AA30" s="1062">
        <v>15</v>
      </c>
      <c r="AB30" s="1063"/>
      <c r="AC30" s="1062">
        <v>16</v>
      </c>
      <c r="AD30" s="1063"/>
      <c r="AE30" s="1067">
        <v>17</v>
      </c>
      <c r="AF30" s="1072"/>
      <c r="AG30" s="635"/>
    </row>
    <row r="31" spans="1:33" s="590" customFormat="1" ht="14.25" customHeight="1">
      <c r="A31" s="634"/>
      <c r="B31" s="598" t="s">
        <v>1116</v>
      </c>
      <c r="C31" s="1067">
        <v>19</v>
      </c>
      <c r="D31" s="1068"/>
      <c r="E31" s="1062">
        <v>20</v>
      </c>
      <c r="F31" s="1063"/>
      <c r="G31" s="1062">
        <v>21</v>
      </c>
      <c r="H31" s="1063"/>
      <c r="I31" s="1062">
        <v>22</v>
      </c>
      <c r="J31" s="1063"/>
      <c r="K31" s="1062">
        <v>23</v>
      </c>
      <c r="L31" s="1063"/>
      <c r="M31" s="1062">
        <v>24</v>
      </c>
      <c r="N31" s="1063"/>
      <c r="O31" s="1067">
        <v>25</v>
      </c>
      <c r="P31" s="1072"/>
      <c r="Q31" s="595"/>
      <c r="R31" s="605" t="s">
        <v>1116</v>
      </c>
      <c r="S31" s="1067">
        <v>18</v>
      </c>
      <c r="T31" s="1068"/>
      <c r="U31" s="1062">
        <v>19</v>
      </c>
      <c r="V31" s="1063"/>
      <c r="W31" s="1062">
        <v>20</v>
      </c>
      <c r="X31" s="1063"/>
      <c r="Y31" s="1062">
        <v>21</v>
      </c>
      <c r="Z31" s="1063"/>
      <c r="AA31" s="1062">
        <v>22</v>
      </c>
      <c r="AB31" s="1063"/>
      <c r="AC31" s="1062">
        <v>23</v>
      </c>
      <c r="AD31" s="1063"/>
      <c r="AE31" s="1067">
        <v>24</v>
      </c>
      <c r="AF31" s="1072"/>
      <c r="AG31" s="635"/>
    </row>
    <row r="32" spans="1:33" s="590" customFormat="1" ht="14.25" customHeight="1">
      <c r="A32" s="634"/>
      <c r="B32" s="596">
        <v>21</v>
      </c>
      <c r="C32" s="1069">
        <v>26</v>
      </c>
      <c r="D32" s="1070"/>
      <c r="E32" s="1062">
        <v>27</v>
      </c>
      <c r="F32" s="1063"/>
      <c r="G32" s="1062">
        <v>28</v>
      </c>
      <c r="H32" s="1063"/>
      <c r="I32" s="1062">
        <v>29</v>
      </c>
      <c r="J32" s="1063"/>
      <c r="K32" s="1067">
        <v>30</v>
      </c>
      <c r="L32" s="1068"/>
      <c r="M32" s="1100"/>
      <c r="N32" s="1063"/>
      <c r="O32" s="1069"/>
      <c r="P32" s="1071"/>
      <c r="Q32" s="643"/>
      <c r="R32" s="604">
        <v>19</v>
      </c>
      <c r="S32" s="1067">
        <v>25</v>
      </c>
      <c r="T32" s="1068"/>
      <c r="U32" s="1062">
        <v>26</v>
      </c>
      <c r="V32" s="1063"/>
      <c r="W32" s="1062">
        <v>27</v>
      </c>
      <c r="X32" s="1063"/>
      <c r="Y32" s="1062">
        <v>28</v>
      </c>
      <c r="Z32" s="1063"/>
      <c r="AA32" s="1062">
        <v>29</v>
      </c>
      <c r="AB32" s="1063"/>
      <c r="AC32" s="1062">
        <v>30</v>
      </c>
      <c r="AD32" s="1063"/>
      <c r="AE32" s="1067">
        <v>31</v>
      </c>
      <c r="AF32" s="1072"/>
      <c r="AG32" s="635"/>
    </row>
    <row r="33" spans="1:33" s="590" customFormat="1" ht="14.25" customHeight="1" thickBot="1">
      <c r="A33" s="634"/>
      <c r="B33" s="642"/>
      <c r="C33" s="1088"/>
      <c r="D33" s="1089"/>
      <c r="E33" s="1060"/>
      <c r="F33" s="1061"/>
      <c r="G33" s="1060"/>
      <c r="H33" s="1061"/>
      <c r="I33" s="1060"/>
      <c r="J33" s="1061"/>
      <c r="K33" s="1060"/>
      <c r="L33" s="1061"/>
      <c r="M33" s="1060"/>
      <c r="N33" s="1061"/>
      <c r="O33" s="1060"/>
      <c r="P33" s="1064"/>
      <c r="Q33" s="592"/>
      <c r="R33" s="638"/>
      <c r="S33" s="1098"/>
      <c r="T33" s="1099"/>
      <c r="U33" s="1095"/>
      <c r="V33" s="1096"/>
      <c r="W33" s="1095"/>
      <c r="X33" s="1096"/>
      <c r="Y33" s="1095"/>
      <c r="Z33" s="1096"/>
      <c r="AA33" s="1095"/>
      <c r="AB33" s="1096"/>
      <c r="AC33" s="1095"/>
      <c r="AD33" s="1096"/>
      <c r="AE33" s="1095"/>
      <c r="AF33" s="1097"/>
      <c r="AG33" s="635"/>
    </row>
    <row r="34" spans="1:33" s="590" customFormat="1" ht="14.25" customHeight="1">
      <c r="A34" s="634"/>
      <c r="B34" s="639" t="s">
        <v>1115</v>
      </c>
      <c r="C34" s="1082"/>
      <c r="D34" s="1083"/>
      <c r="E34" s="1082"/>
      <c r="F34" s="1083"/>
      <c r="G34" s="1082"/>
      <c r="H34" s="1083"/>
      <c r="I34" s="1082"/>
      <c r="J34" s="1083"/>
      <c r="K34" s="1082"/>
      <c r="L34" s="1083"/>
      <c r="M34" s="1092">
        <v>1</v>
      </c>
      <c r="N34" s="1093"/>
      <c r="O34" s="1080">
        <v>2</v>
      </c>
      <c r="P34" s="1081"/>
      <c r="Q34" s="595"/>
      <c r="R34" s="637" t="s">
        <v>1115</v>
      </c>
      <c r="S34" s="1080">
        <v>1</v>
      </c>
      <c r="T34" s="1094"/>
      <c r="U34" s="1082">
        <v>2</v>
      </c>
      <c r="V34" s="1083"/>
      <c r="W34" s="1082">
        <v>3</v>
      </c>
      <c r="X34" s="1083"/>
      <c r="Y34" s="1082">
        <v>4</v>
      </c>
      <c r="Z34" s="1083"/>
      <c r="AA34" s="1082">
        <v>5</v>
      </c>
      <c r="AB34" s="1083"/>
      <c r="AC34" s="1082">
        <v>6</v>
      </c>
      <c r="AD34" s="1083"/>
      <c r="AE34" s="1080">
        <v>7</v>
      </c>
      <c r="AF34" s="1081"/>
      <c r="AG34" s="635"/>
    </row>
    <row r="35" spans="1:33" s="590" customFormat="1" ht="14.25" customHeight="1">
      <c r="A35" s="634"/>
      <c r="B35" s="598"/>
      <c r="C35" s="1067">
        <v>3</v>
      </c>
      <c r="D35" s="1068"/>
      <c r="E35" s="1067">
        <v>4</v>
      </c>
      <c r="F35" s="1068"/>
      <c r="G35" s="1062">
        <v>5</v>
      </c>
      <c r="H35" s="1063"/>
      <c r="I35" s="1062">
        <v>6</v>
      </c>
      <c r="J35" s="1063"/>
      <c r="K35" s="1062">
        <v>7</v>
      </c>
      <c r="L35" s="1063"/>
      <c r="M35" s="1062">
        <v>8</v>
      </c>
      <c r="N35" s="1063"/>
      <c r="O35" s="1069">
        <v>9</v>
      </c>
      <c r="P35" s="1071"/>
      <c r="Q35" s="595"/>
      <c r="R35" s="608"/>
      <c r="S35" s="1067">
        <v>8</v>
      </c>
      <c r="T35" s="1068"/>
      <c r="U35" s="1062">
        <v>9</v>
      </c>
      <c r="V35" s="1063"/>
      <c r="W35" s="1062">
        <v>10</v>
      </c>
      <c r="X35" s="1063"/>
      <c r="Y35" s="1062">
        <v>11</v>
      </c>
      <c r="Z35" s="1063"/>
      <c r="AA35" s="1062">
        <v>12</v>
      </c>
      <c r="AB35" s="1063"/>
      <c r="AC35" s="1062">
        <v>13</v>
      </c>
      <c r="AD35" s="1063"/>
      <c r="AE35" s="1067">
        <v>14</v>
      </c>
      <c r="AF35" s="1072"/>
      <c r="AG35" s="635"/>
    </row>
    <row r="36" spans="1:33" s="590" customFormat="1" ht="14.25" customHeight="1">
      <c r="A36" s="634"/>
      <c r="B36" s="598">
        <v>5</v>
      </c>
      <c r="C36" s="1067">
        <v>10</v>
      </c>
      <c r="D36" s="1068"/>
      <c r="E36" s="1062">
        <v>11</v>
      </c>
      <c r="F36" s="1063"/>
      <c r="G36" s="1062">
        <v>12</v>
      </c>
      <c r="H36" s="1063"/>
      <c r="I36" s="1062">
        <v>13</v>
      </c>
      <c r="J36" s="1063"/>
      <c r="K36" s="1062">
        <v>14</v>
      </c>
      <c r="L36" s="1063"/>
      <c r="M36" s="1062">
        <v>15</v>
      </c>
      <c r="N36" s="1063"/>
      <c r="O36" s="1067">
        <v>16</v>
      </c>
      <c r="P36" s="1072"/>
      <c r="Q36" s="595"/>
      <c r="R36" s="606">
        <v>11</v>
      </c>
      <c r="S36" s="1067">
        <v>15</v>
      </c>
      <c r="T36" s="1068"/>
      <c r="U36" s="1062">
        <v>16</v>
      </c>
      <c r="V36" s="1063"/>
      <c r="W36" s="1062">
        <v>17</v>
      </c>
      <c r="X36" s="1063"/>
      <c r="Y36" s="1062">
        <v>18</v>
      </c>
      <c r="Z36" s="1063"/>
      <c r="AA36" s="1062">
        <v>19</v>
      </c>
      <c r="AB36" s="1063"/>
      <c r="AC36" s="1062">
        <v>20</v>
      </c>
      <c r="AD36" s="1063"/>
      <c r="AE36" s="1067">
        <v>21</v>
      </c>
      <c r="AF36" s="1072"/>
      <c r="AG36" s="635"/>
    </row>
    <row r="37" spans="1:33" s="590" customFormat="1" ht="14.25" customHeight="1">
      <c r="A37" s="634"/>
      <c r="B37" s="598" t="s">
        <v>1116</v>
      </c>
      <c r="C37" s="1067">
        <v>17</v>
      </c>
      <c r="D37" s="1068"/>
      <c r="E37" s="1062">
        <v>18</v>
      </c>
      <c r="F37" s="1063"/>
      <c r="G37" s="1062">
        <v>19</v>
      </c>
      <c r="H37" s="1063"/>
      <c r="I37" s="1062">
        <v>20</v>
      </c>
      <c r="J37" s="1063"/>
      <c r="K37" s="1062">
        <v>21</v>
      </c>
      <c r="L37" s="1063"/>
      <c r="M37" s="1062">
        <v>22</v>
      </c>
      <c r="N37" s="1063"/>
      <c r="O37" s="1067">
        <v>23</v>
      </c>
      <c r="P37" s="1072"/>
      <c r="Q37" s="595"/>
      <c r="R37" s="605" t="s">
        <v>1116</v>
      </c>
      <c r="S37" s="1067">
        <v>22</v>
      </c>
      <c r="T37" s="1068"/>
      <c r="U37" s="1062">
        <v>23</v>
      </c>
      <c r="V37" s="1063"/>
      <c r="W37" s="1062">
        <v>24</v>
      </c>
      <c r="X37" s="1063"/>
      <c r="Y37" s="1062">
        <v>25</v>
      </c>
      <c r="Z37" s="1063"/>
      <c r="AA37" s="1062">
        <v>26</v>
      </c>
      <c r="AB37" s="1063"/>
      <c r="AC37" s="1062">
        <v>27</v>
      </c>
      <c r="AD37" s="1063"/>
      <c r="AE37" s="1067">
        <v>28</v>
      </c>
      <c r="AF37" s="1072"/>
      <c r="AG37" s="635"/>
    </row>
    <row r="38" spans="1:33" s="590" customFormat="1" ht="14.25" customHeight="1">
      <c r="A38" s="634"/>
      <c r="B38" s="596">
        <v>20</v>
      </c>
      <c r="C38" s="1067">
        <v>24</v>
      </c>
      <c r="D38" s="1068"/>
      <c r="E38" s="1062">
        <v>25</v>
      </c>
      <c r="F38" s="1063"/>
      <c r="G38" s="1062">
        <v>26</v>
      </c>
      <c r="H38" s="1063"/>
      <c r="I38" s="1062">
        <v>27</v>
      </c>
      <c r="J38" s="1063"/>
      <c r="K38" s="1062">
        <v>28</v>
      </c>
      <c r="L38" s="1063"/>
      <c r="M38" s="1062">
        <v>29</v>
      </c>
      <c r="N38" s="1063"/>
      <c r="O38" s="1067">
        <v>30</v>
      </c>
      <c r="P38" s="1072"/>
      <c r="Q38" s="595"/>
      <c r="R38" s="604">
        <v>21</v>
      </c>
      <c r="S38" s="1067">
        <v>29</v>
      </c>
      <c r="T38" s="1068"/>
      <c r="U38" s="1069">
        <v>30</v>
      </c>
      <c r="V38" s="1070"/>
      <c r="W38" s="1069"/>
      <c r="X38" s="1070"/>
      <c r="Y38" s="1090"/>
      <c r="Z38" s="1091"/>
      <c r="AA38" s="1062"/>
      <c r="AB38" s="1063"/>
      <c r="AC38" s="1062"/>
      <c r="AD38" s="1063"/>
      <c r="AE38" s="1062"/>
      <c r="AF38" s="1087"/>
      <c r="AG38" s="635"/>
    </row>
    <row r="39" spans="1:33" s="590" customFormat="1" ht="14.25" customHeight="1" thickBot="1">
      <c r="A39" s="634"/>
      <c r="B39" s="642"/>
      <c r="C39" s="1067">
        <v>31</v>
      </c>
      <c r="D39" s="1068"/>
      <c r="E39" s="1060"/>
      <c r="F39" s="1061"/>
      <c r="G39" s="1060"/>
      <c r="H39" s="1061"/>
      <c r="I39" s="1060"/>
      <c r="J39" s="1061"/>
      <c r="K39" s="1060"/>
      <c r="L39" s="1061"/>
      <c r="M39" s="1060"/>
      <c r="N39" s="1061"/>
      <c r="O39" s="1060"/>
      <c r="P39" s="1064"/>
      <c r="Q39" s="592"/>
      <c r="R39" s="638"/>
      <c r="S39" s="1088"/>
      <c r="T39" s="1089"/>
      <c r="U39" s="1060"/>
      <c r="V39" s="1061"/>
      <c r="W39" s="1060"/>
      <c r="X39" s="1061"/>
      <c r="Y39" s="1060"/>
      <c r="Z39" s="1061"/>
      <c r="AA39" s="1060"/>
      <c r="AB39" s="1061"/>
      <c r="AC39" s="1060"/>
      <c r="AD39" s="1061"/>
      <c r="AE39" s="1060"/>
      <c r="AF39" s="1064"/>
      <c r="AG39" s="635"/>
    </row>
    <row r="40" spans="1:33" s="590" customFormat="1" ht="14.25" customHeight="1">
      <c r="A40" s="634"/>
      <c r="B40" s="639" t="s">
        <v>1115</v>
      </c>
      <c r="C40" s="1078"/>
      <c r="D40" s="1079"/>
      <c r="E40" s="1082">
        <v>1</v>
      </c>
      <c r="F40" s="1083"/>
      <c r="G40" s="1082">
        <v>2</v>
      </c>
      <c r="H40" s="1083"/>
      <c r="I40" s="1078">
        <v>3</v>
      </c>
      <c r="J40" s="1079"/>
      <c r="K40" s="1078">
        <v>4</v>
      </c>
      <c r="L40" s="1079"/>
      <c r="M40" s="1078">
        <v>5</v>
      </c>
      <c r="N40" s="1079"/>
      <c r="O40" s="1080">
        <v>6</v>
      </c>
      <c r="P40" s="1081"/>
      <c r="Q40" s="595"/>
      <c r="R40" s="639" t="s">
        <v>1114</v>
      </c>
      <c r="S40" s="1078"/>
      <c r="T40" s="1086"/>
      <c r="U40" s="1082"/>
      <c r="V40" s="1083"/>
      <c r="W40" s="1078">
        <v>1</v>
      </c>
      <c r="X40" s="1079"/>
      <c r="Y40" s="1078">
        <v>2</v>
      </c>
      <c r="Z40" s="1079"/>
      <c r="AA40" s="1078">
        <v>3</v>
      </c>
      <c r="AB40" s="1079"/>
      <c r="AC40" s="1078">
        <v>4</v>
      </c>
      <c r="AD40" s="1079"/>
      <c r="AE40" s="1080">
        <v>5</v>
      </c>
      <c r="AF40" s="1081"/>
      <c r="AG40" s="635"/>
    </row>
    <row r="41" spans="1:33" s="590" customFormat="1" ht="14.25" customHeight="1">
      <c r="A41" s="634"/>
      <c r="B41" s="598"/>
      <c r="C41" s="1067">
        <v>7</v>
      </c>
      <c r="D41" s="1068"/>
      <c r="E41" s="1062">
        <v>8</v>
      </c>
      <c r="F41" s="1063"/>
      <c r="G41" s="1062">
        <v>9</v>
      </c>
      <c r="H41" s="1063"/>
      <c r="I41" s="1062">
        <v>10</v>
      </c>
      <c r="J41" s="1063"/>
      <c r="K41" s="1062">
        <v>11</v>
      </c>
      <c r="L41" s="1063"/>
      <c r="M41" s="1062">
        <v>12</v>
      </c>
      <c r="N41" s="1063"/>
      <c r="O41" s="1084">
        <v>13</v>
      </c>
      <c r="P41" s="1085"/>
      <c r="Q41" s="595"/>
      <c r="R41" s="644"/>
      <c r="S41" s="1067">
        <v>6</v>
      </c>
      <c r="T41" s="1068"/>
      <c r="U41" s="1062">
        <v>7</v>
      </c>
      <c r="V41" s="1063"/>
      <c r="W41" s="1062">
        <v>8</v>
      </c>
      <c r="X41" s="1063"/>
      <c r="Y41" s="1062">
        <v>9</v>
      </c>
      <c r="Z41" s="1063"/>
      <c r="AA41" s="1062">
        <v>10</v>
      </c>
      <c r="AB41" s="1063"/>
      <c r="AC41" s="1062">
        <v>11</v>
      </c>
      <c r="AD41" s="1063"/>
      <c r="AE41" s="1067">
        <v>12</v>
      </c>
      <c r="AF41" s="1072"/>
      <c r="AG41" s="635"/>
    </row>
    <row r="42" spans="1:33" s="590" customFormat="1" ht="14.25" customHeight="1">
      <c r="A42" s="634"/>
      <c r="B42" s="598">
        <v>6</v>
      </c>
      <c r="C42" s="1067">
        <v>14</v>
      </c>
      <c r="D42" s="1068"/>
      <c r="E42" s="1062">
        <v>15</v>
      </c>
      <c r="F42" s="1063"/>
      <c r="G42" s="1062">
        <v>16</v>
      </c>
      <c r="H42" s="1063"/>
      <c r="I42" s="1062">
        <v>17</v>
      </c>
      <c r="J42" s="1063"/>
      <c r="K42" s="1062">
        <v>18</v>
      </c>
      <c r="L42" s="1063"/>
      <c r="M42" s="1067">
        <v>19</v>
      </c>
      <c r="N42" s="1068"/>
      <c r="O42" s="1075">
        <v>20</v>
      </c>
      <c r="P42" s="1077"/>
      <c r="Q42" s="595"/>
      <c r="R42" s="599">
        <v>12</v>
      </c>
      <c r="S42" s="1067">
        <v>13</v>
      </c>
      <c r="T42" s="1068"/>
      <c r="U42" s="1062">
        <v>14</v>
      </c>
      <c r="V42" s="1063"/>
      <c r="W42" s="1062">
        <v>15</v>
      </c>
      <c r="X42" s="1063"/>
      <c r="Y42" s="1062">
        <v>16</v>
      </c>
      <c r="Z42" s="1063"/>
      <c r="AA42" s="1062">
        <v>17</v>
      </c>
      <c r="AB42" s="1063"/>
      <c r="AC42" s="1062">
        <v>18</v>
      </c>
      <c r="AD42" s="1063"/>
      <c r="AE42" s="1067">
        <v>19</v>
      </c>
      <c r="AF42" s="1072"/>
      <c r="AG42" s="635"/>
    </row>
    <row r="43" spans="1:33" s="590" customFormat="1" ht="14.25" customHeight="1">
      <c r="A43" s="634"/>
      <c r="B43" s="598" t="s">
        <v>1116</v>
      </c>
      <c r="C43" s="1067">
        <v>21</v>
      </c>
      <c r="D43" s="1068"/>
      <c r="E43" s="1062">
        <v>22</v>
      </c>
      <c r="F43" s="1063"/>
      <c r="G43" s="1062">
        <v>23</v>
      </c>
      <c r="H43" s="1063"/>
      <c r="I43" s="1062">
        <v>24</v>
      </c>
      <c r="J43" s="1063"/>
      <c r="K43" s="1062">
        <v>25</v>
      </c>
      <c r="L43" s="1063"/>
      <c r="M43" s="1062">
        <v>26</v>
      </c>
      <c r="N43" s="1063"/>
      <c r="O43" s="1067">
        <v>27</v>
      </c>
      <c r="P43" s="1072"/>
      <c r="Q43" s="595"/>
      <c r="R43" s="597" t="s">
        <v>1116</v>
      </c>
      <c r="S43" s="1067">
        <v>20</v>
      </c>
      <c r="T43" s="1068"/>
      <c r="U43" s="1062">
        <v>21</v>
      </c>
      <c r="V43" s="1063"/>
      <c r="W43" s="1062">
        <v>22</v>
      </c>
      <c r="X43" s="1063"/>
      <c r="Y43" s="1062">
        <v>23</v>
      </c>
      <c r="Z43" s="1063"/>
      <c r="AA43" s="1062">
        <v>24</v>
      </c>
      <c r="AB43" s="1063"/>
      <c r="AC43" s="1073">
        <v>25</v>
      </c>
      <c r="AD43" s="1074"/>
      <c r="AE43" s="1067">
        <v>26</v>
      </c>
      <c r="AF43" s="1072"/>
      <c r="AG43" s="635"/>
    </row>
    <row r="44" spans="1:33" s="590" customFormat="1" ht="14.25" customHeight="1">
      <c r="A44" s="634"/>
      <c r="B44" s="596">
        <v>21</v>
      </c>
      <c r="C44" s="1067">
        <v>28</v>
      </c>
      <c r="D44" s="1068"/>
      <c r="E44" s="1069">
        <v>29</v>
      </c>
      <c r="F44" s="1070"/>
      <c r="G44" s="1069">
        <v>30</v>
      </c>
      <c r="H44" s="1070"/>
      <c r="I44" s="1069"/>
      <c r="J44" s="1070"/>
      <c r="K44" s="1069"/>
      <c r="L44" s="1070"/>
      <c r="M44" s="1069"/>
      <c r="N44" s="1070"/>
      <c r="O44" s="1069"/>
      <c r="P44" s="1071"/>
      <c r="Q44" s="595"/>
      <c r="R44" s="594">
        <v>23</v>
      </c>
      <c r="S44" s="1069">
        <v>27</v>
      </c>
      <c r="T44" s="1070"/>
      <c r="U44" s="1062">
        <v>28</v>
      </c>
      <c r="V44" s="1063"/>
      <c r="W44" s="1062">
        <v>29</v>
      </c>
      <c r="X44" s="1063"/>
      <c r="Y44" s="1062">
        <v>30</v>
      </c>
      <c r="Z44" s="1063"/>
      <c r="AA44" s="1067">
        <v>31</v>
      </c>
      <c r="AB44" s="1068"/>
      <c r="AC44" s="1075">
        <v>1</v>
      </c>
      <c r="AD44" s="1076"/>
      <c r="AE44" s="1067">
        <v>2</v>
      </c>
      <c r="AF44" s="1072"/>
      <c r="AG44" s="635"/>
    </row>
    <row r="45" spans="1:33" s="590" customFormat="1" ht="14.25" customHeight="1" thickBot="1">
      <c r="A45" s="634"/>
      <c r="B45" s="645"/>
      <c r="C45" s="1058"/>
      <c r="D45" s="1059"/>
      <c r="E45" s="1060"/>
      <c r="F45" s="1061"/>
      <c r="G45" s="1060"/>
      <c r="H45" s="1061"/>
      <c r="I45" s="1060"/>
      <c r="J45" s="1061"/>
      <c r="K45" s="1060"/>
      <c r="L45" s="1061"/>
      <c r="M45" s="1060"/>
      <c r="N45" s="1061"/>
      <c r="O45" s="1060"/>
      <c r="P45" s="1064"/>
      <c r="Q45" s="592"/>
      <c r="R45" s="646"/>
      <c r="S45" s="1065">
        <v>3</v>
      </c>
      <c r="T45" s="1066"/>
      <c r="U45" s="1060"/>
      <c r="V45" s="1061"/>
      <c r="W45" s="1060"/>
      <c r="X45" s="1061"/>
      <c r="Y45" s="1060"/>
      <c r="Z45" s="1061"/>
      <c r="AA45" s="1060"/>
      <c r="AB45" s="1061"/>
      <c r="AC45" s="1060"/>
      <c r="AD45" s="1061"/>
      <c r="AE45" s="1060"/>
      <c r="AF45" s="1064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650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650" t="s">
        <v>421</v>
      </c>
      <c r="S47" s="891" t="s">
        <v>1120</v>
      </c>
      <c r="T47" s="1050"/>
      <c r="U47" s="1051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1055</v>
      </c>
      <c r="C48" s="894"/>
      <c r="D48" s="895"/>
      <c r="E48" s="652">
        <v>21</v>
      </c>
      <c r="F48" s="652">
        <v>17</v>
      </c>
      <c r="G48" s="652">
        <v>21</v>
      </c>
      <c r="H48" s="652">
        <v>20</v>
      </c>
      <c r="I48" s="652">
        <v>22</v>
      </c>
      <c r="J48" s="652">
        <v>20</v>
      </c>
      <c r="K48" s="652">
        <v>23</v>
      </c>
      <c r="L48" s="652">
        <v>22</v>
      </c>
      <c r="M48" s="652">
        <v>21</v>
      </c>
      <c r="N48" s="652">
        <v>22</v>
      </c>
      <c r="O48" s="652">
        <v>21</v>
      </c>
      <c r="P48" s="652">
        <v>20</v>
      </c>
      <c r="Q48" s="653">
        <f t="shared" ref="Q48:Q56" si="0">SUM(E48:P48)</f>
        <v>250</v>
      </c>
      <c r="R48" s="654">
        <v>8</v>
      </c>
      <c r="S48" s="1052">
        <f>R48*Q48</f>
        <v>2000</v>
      </c>
      <c r="T48" s="1053"/>
      <c r="U48" s="1054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1097</v>
      </c>
      <c r="C49" s="900"/>
      <c r="D49" s="901"/>
      <c r="E49" s="655">
        <v>20</v>
      </c>
      <c r="F49" s="655">
        <v>19</v>
      </c>
      <c r="G49" s="655">
        <v>21</v>
      </c>
      <c r="H49" s="655">
        <v>21</v>
      </c>
      <c r="I49" s="655">
        <v>21</v>
      </c>
      <c r="J49" s="655">
        <v>20</v>
      </c>
      <c r="K49" s="655">
        <v>23</v>
      </c>
      <c r="L49" s="655">
        <v>20</v>
      </c>
      <c r="M49" s="655">
        <v>22</v>
      </c>
      <c r="N49" s="655">
        <v>20</v>
      </c>
      <c r="O49" s="655">
        <v>20</v>
      </c>
      <c r="P49" s="655">
        <v>23</v>
      </c>
      <c r="Q49" s="656">
        <f t="shared" si="0"/>
        <v>250</v>
      </c>
      <c r="R49" s="657">
        <v>8</v>
      </c>
      <c r="S49" s="1055">
        <f>R49*Q49</f>
        <v>2000</v>
      </c>
      <c r="T49" s="1056"/>
      <c r="U49" s="105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1121</v>
      </c>
      <c r="C50" s="878"/>
      <c r="D50" s="879"/>
      <c r="E50" s="658">
        <f>B$14</f>
        <v>21</v>
      </c>
      <c r="F50" s="658">
        <f>B$20</f>
        <v>17</v>
      </c>
      <c r="G50" s="658">
        <f>B$26</f>
        <v>22</v>
      </c>
      <c r="H50" s="658">
        <f>B$32</f>
        <v>21</v>
      </c>
      <c r="I50" s="658">
        <f>B$38</f>
        <v>20</v>
      </c>
      <c r="J50" s="658">
        <f>B$44</f>
        <v>21</v>
      </c>
      <c r="K50" s="658">
        <f>R$14</f>
        <v>23</v>
      </c>
      <c r="L50" s="658">
        <f>R$20</f>
        <v>21</v>
      </c>
      <c r="M50" s="658">
        <f>R$26</f>
        <v>20</v>
      </c>
      <c r="N50" s="658">
        <f>R$32</f>
        <v>19</v>
      </c>
      <c r="O50" s="658">
        <f>R$38</f>
        <v>21</v>
      </c>
      <c r="P50" s="658">
        <f>R$44</f>
        <v>23</v>
      </c>
      <c r="Q50" s="659">
        <f t="shared" si="0"/>
        <v>249</v>
      </c>
      <c r="R50" s="660">
        <v>8</v>
      </c>
      <c r="S50" s="1044">
        <f>R50*Q50</f>
        <v>1992</v>
      </c>
      <c r="T50" s="1045"/>
      <c r="U50" s="1046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1057</v>
      </c>
      <c r="C51" s="873"/>
      <c r="D51" s="874"/>
      <c r="E51" s="653">
        <f t="shared" ref="E51:P53" si="1">E54-E48</f>
        <v>10</v>
      </c>
      <c r="F51" s="653">
        <f t="shared" si="1"/>
        <v>11</v>
      </c>
      <c r="G51" s="653">
        <f t="shared" si="1"/>
        <v>10</v>
      </c>
      <c r="H51" s="653">
        <f t="shared" si="1"/>
        <v>10</v>
      </c>
      <c r="I51" s="653">
        <f t="shared" si="1"/>
        <v>9</v>
      </c>
      <c r="J51" s="653">
        <f t="shared" si="1"/>
        <v>10</v>
      </c>
      <c r="K51" s="653">
        <f t="shared" si="1"/>
        <v>8</v>
      </c>
      <c r="L51" s="653">
        <f t="shared" si="1"/>
        <v>9</v>
      </c>
      <c r="M51" s="653">
        <f t="shared" si="1"/>
        <v>9</v>
      </c>
      <c r="N51" s="653">
        <f t="shared" si="1"/>
        <v>9</v>
      </c>
      <c r="O51" s="653">
        <f t="shared" si="1"/>
        <v>9</v>
      </c>
      <c r="P51" s="653">
        <f t="shared" si="1"/>
        <v>11</v>
      </c>
      <c r="Q51" s="653">
        <f t="shared" si="0"/>
        <v>115</v>
      </c>
      <c r="R51" s="661" t="s">
        <v>1122</v>
      </c>
      <c r="S51" s="1041" t="s">
        <v>1122</v>
      </c>
      <c r="T51" s="1042"/>
      <c r="U51" s="1043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1123</v>
      </c>
      <c r="C52" s="884"/>
      <c r="D52" s="885"/>
      <c r="E52" s="656">
        <f t="shared" si="1"/>
        <v>11</v>
      </c>
      <c r="F52" s="656">
        <f t="shared" si="1"/>
        <v>9</v>
      </c>
      <c r="G52" s="656">
        <f t="shared" si="1"/>
        <v>10</v>
      </c>
      <c r="H52" s="656">
        <f t="shared" si="1"/>
        <v>9</v>
      </c>
      <c r="I52" s="656">
        <f t="shared" si="1"/>
        <v>10</v>
      </c>
      <c r="J52" s="656">
        <f t="shared" si="1"/>
        <v>10</v>
      </c>
      <c r="K52" s="656">
        <f t="shared" si="1"/>
        <v>8</v>
      </c>
      <c r="L52" s="656">
        <f t="shared" si="1"/>
        <v>11</v>
      </c>
      <c r="M52" s="656">
        <f t="shared" si="1"/>
        <v>8</v>
      </c>
      <c r="N52" s="656">
        <f t="shared" si="1"/>
        <v>11</v>
      </c>
      <c r="O52" s="656">
        <f t="shared" si="1"/>
        <v>10</v>
      </c>
      <c r="P52" s="656">
        <f t="shared" si="1"/>
        <v>8</v>
      </c>
      <c r="Q52" s="656">
        <f t="shared" si="0"/>
        <v>115</v>
      </c>
      <c r="R52" s="663" t="s">
        <v>1122</v>
      </c>
      <c r="S52" s="1047" t="s">
        <v>1122</v>
      </c>
      <c r="T52" s="1048"/>
      <c r="U52" s="1049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1124</v>
      </c>
      <c r="C53" s="868"/>
      <c r="D53" s="869"/>
      <c r="E53" s="660">
        <f t="shared" si="1"/>
        <v>10</v>
      </c>
      <c r="F53" s="660">
        <f t="shared" si="1"/>
        <v>11</v>
      </c>
      <c r="G53" s="660">
        <f t="shared" si="1"/>
        <v>9</v>
      </c>
      <c r="H53" s="660">
        <f t="shared" si="1"/>
        <v>9</v>
      </c>
      <c r="I53" s="660">
        <f t="shared" si="1"/>
        <v>11</v>
      </c>
      <c r="J53" s="660">
        <f t="shared" si="1"/>
        <v>9</v>
      </c>
      <c r="K53" s="660">
        <f t="shared" si="1"/>
        <v>8</v>
      </c>
      <c r="L53" s="660">
        <f t="shared" si="1"/>
        <v>10</v>
      </c>
      <c r="M53" s="660">
        <f t="shared" si="1"/>
        <v>10</v>
      </c>
      <c r="N53" s="660">
        <f t="shared" si="1"/>
        <v>12</v>
      </c>
      <c r="O53" s="660">
        <f t="shared" si="1"/>
        <v>9</v>
      </c>
      <c r="P53" s="660">
        <f t="shared" si="1"/>
        <v>8</v>
      </c>
      <c r="Q53" s="660">
        <f t="shared" si="0"/>
        <v>116</v>
      </c>
      <c r="R53" s="665" t="s">
        <v>1122</v>
      </c>
      <c r="S53" s="1038" t="s">
        <v>1122</v>
      </c>
      <c r="T53" s="1039"/>
      <c r="U53" s="1040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1058</v>
      </c>
      <c r="C54" s="873"/>
      <c r="D54" s="874"/>
      <c r="E54" s="653">
        <v>31</v>
      </c>
      <c r="F54" s="653">
        <v>28</v>
      </c>
      <c r="G54" s="653">
        <v>31</v>
      </c>
      <c r="H54" s="653">
        <v>30</v>
      </c>
      <c r="I54" s="653">
        <v>31</v>
      </c>
      <c r="J54" s="653">
        <v>30</v>
      </c>
      <c r="K54" s="653">
        <v>31</v>
      </c>
      <c r="L54" s="653">
        <v>31</v>
      </c>
      <c r="M54" s="653">
        <v>30</v>
      </c>
      <c r="N54" s="653">
        <v>31</v>
      </c>
      <c r="O54" s="653">
        <v>30</v>
      </c>
      <c r="P54" s="653">
        <v>31</v>
      </c>
      <c r="Q54" s="653">
        <f t="shared" si="0"/>
        <v>365</v>
      </c>
      <c r="R54" s="661" t="s">
        <v>1122</v>
      </c>
      <c r="S54" s="1041" t="s">
        <v>1122</v>
      </c>
      <c r="T54" s="1042"/>
      <c r="U54" s="1043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1125</v>
      </c>
      <c r="C55" s="878"/>
      <c r="D55" s="879"/>
      <c r="E55" s="658">
        <v>31</v>
      </c>
      <c r="F55" s="658">
        <v>28</v>
      </c>
      <c r="G55" s="658">
        <v>31</v>
      </c>
      <c r="H55" s="658">
        <v>30</v>
      </c>
      <c r="I55" s="658">
        <v>31</v>
      </c>
      <c r="J55" s="658">
        <v>30</v>
      </c>
      <c r="K55" s="658">
        <v>31</v>
      </c>
      <c r="L55" s="658">
        <v>31</v>
      </c>
      <c r="M55" s="658">
        <v>30</v>
      </c>
      <c r="N55" s="658">
        <v>31</v>
      </c>
      <c r="O55" s="658">
        <v>30</v>
      </c>
      <c r="P55" s="658">
        <v>31</v>
      </c>
      <c r="Q55" s="659">
        <f t="shared" si="0"/>
        <v>365</v>
      </c>
      <c r="R55" s="660" t="s">
        <v>1122</v>
      </c>
      <c r="S55" s="1044" t="s">
        <v>1122</v>
      </c>
      <c r="T55" s="1045"/>
      <c r="U55" s="1046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1126</v>
      </c>
      <c r="C56" s="859"/>
      <c r="D56" s="860"/>
      <c r="E56" s="666">
        <v>31</v>
      </c>
      <c r="F56" s="666">
        <v>28</v>
      </c>
      <c r="G56" s="666">
        <v>31</v>
      </c>
      <c r="H56" s="666">
        <v>30</v>
      </c>
      <c r="I56" s="666">
        <v>31</v>
      </c>
      <c r="J56" s="666">
        <v>30</v>
      </c>
      <c r="K56" s="666">
        <v>31</v>
      </c>
      <c r="L56" s="666">
        <v>31</v>
      </c>
      <c r="M56" s="666">
        <v>30</v>
      </c>
      <c r="N56" s="666">
        <v>31</v>
      </c>
      <c r="O56" s="666">
        <v>30</v>
      </c>
      <c r="P56" s="666">
        <v>31</v>
      </c>
      <c r="Q56" s="667">
        <f t="shared" si="0"/>
        <v>365</v>
      </c>
      <c r="R56" s="668" t="s">
        <v>1122</v>
      </c>
      <c r="S56" s="1035" t="s">
        <v>1122</v>
      </c>
      <c r="T56" s="1036"/>
      <c r="U56" s="1037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1127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Y44:Z44"/>
    <mergeCell ref="AA44:AB44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K44:L44"/>
    <mergeCell ref="M44:N44"/>
    <mergeCell ref="O44:P44"/>
    <mergeCell ref="S44:T44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2016-08-18T02:33:00Z</cp:lastPrinted>
  <dcterms:created xsi:type="dcterms:W3CDTF">2007-12-14T07:20:05Z</dcterms:created>
  <dcterms:modified xsi:type="dcterms:W3CDTF">2016-08-18T02:34:20Z</dcterms:modified>
</cp:coreProperties>
</file>