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oPimentel/Desktop/MEIO/Ex2/"/>
    </mc:Choice>
  </mc:AlternateContent>
  <xr:revisionPtr revIDLastSave="0" documentId="13_ncr:1_{ECFDB5DA-79BE-BC41-9EB5-57746AE6D7BC}" xr6:coauthVersionLast="43" xr6:coauthVersionMax="43" xr10:uidLastSave="{00000000-0000-0000-0000-000000000000}"/>
  <bookViews>
    <workbookView xWindow="560" yWindow="500" windowWidth="28240" windowHeight="16160" xr2:uid="{B9B13FA7-A9FA-9343-8FD7-41DCAA68D7D2}"/>
  </bookViews>
  <sheets>
    <sheet name="Folha1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2" i="7" l="1"/>
  <c r="E52" i="7"/>
  <c r="G52" i="7"/>
  <c r="E51" i="7"/>
  <c r="F51" i="7" s="1"/>
  <c r="F50" i="7"/>
  <c r="G50" i="7" s="1"/>
  <c r="E50" i="7"/>
  <c r="E49" i="7"/>
  <c r="F49" i="7" s="1"/>
  <c r="G49" i="7"/>
  <c r="F48" i="7"/>
  <c r="E48" i="7"/>
  <c r="G48" i="7"/>
  <c r="F47" i="7"/>
  <c r="E47" i="7"/>
  <c r="G47" i="7"/>
  <c r="F46" i="7"/>
  <c r="G46" i="7" s="1"/>
  <c r="E46" i="7"/>
  <c r="E45" i="7"/>
  <c r="F45" i="7" s="1"/>
  <c r="G45" i="7"/>
  <c r="F44" i="7"/>
  <c r="E44" i="7"/>
  <c r="G44" i="7"/>
  <c r="F43" i="7"/>
  <c r="E43" i="7"/>
  <c r="G43" i="7"/>
  <c r="F42" i="7"/>
  <c r="G42" i="7" s="1"/>
  <c r="E42" i="7"/>
  <c r="E41" i="7"/>
  <c r="F41" i="7" s="1"/>
  <c r="G41" i="7"/>
  <c r="F40" i="7"/>
  <c r="E40" i="7"/>
  <c r="G40" i="7"/>
  <c r="F39" i="7"/>
  <c r="E39" i="7"/>
  <c r="G39" i="7"/>
  <c r="F38" i="7"/>
  <c r="G38" i="7" s="1"/>
  <c r="E38" i="7"/>
  <c r="E37" i="7"/>
  <c r="F37" i="7" s="1"/>
  <c r="G37" i="7"/>
  <c r="F36" i="7"/>
  <c r="E36" i="7"/>
  <c r="G36" i="7"/>
  <c r="F35" i="7"/>
  <c r="E35" i="7"/>
  <c r="G35" i="7"/>
  <c r="F34" i="7"/>
  <c r="G34" i="7" s="1"/>
  <c r="E34" i="7"/>
  <c r="E33" i="7"/>
  <c r="F33" i="7" s="1"/>
  <c r="G33" i="7"/>
  <c r="F32" i="7"/>
  <c r="E32" i="7"/>
  <c r="G32" i="7"/>
  <c r="F31" i="7"/>
  <c r="E31" i="7"/>
  <c r="G31" i="7"/>
  <c r="F30" i="7"/>
  <c r="G30" i="7" s="1"/>
  <c r="E30" i="7"/>
  <c r="E29" i="7"/>
  <c r="F29" i="7" s="1"/>
  <c r="G29" i="7"/>
  <c r="F28" i="7"/>
  <c r="E28" i="7"/>
  <c r="G28" i="7"/>
  <c r="F27" i="7"/>
  <c r="E27" i="7"/>
  <c r="G27" i="7"/>
  <c r="F26" i="7"/>
  <c r="G26" i="7" s="1"/>
  <c r="E26" i="7"/>
  <c r="E25" i="7"/>
  <c r="F25" i="7" s="1"/>
  <c r="G25" i="7"/>
  <c r="F24" i="7"/>
  <c r="E24" i="7"/>
  <c r="G24" i="7"/>
  <c r="F23" i="7"/>
  <c r="E23" i="7"/>
  <c r="G23" i="7"/>
  <c r="G22" i="7"/>
  <c r="F22" i="7"/>
  <c r="E22" i="7"/>
  <c r="E21" i="7"/>
  <c r="F21" i="7" s="1"/>
  <c r="F20" i="7"/>
  <c r="E20" i="7"/>
  <c r="G20" i="7"/>
  <c r="F19" i="7"/>
  <c r="E19" i="7"/>
  <c r="G19" i="7"/>
  <c r="F18" i="7"/>
  <c r="G18" i="7" s="1"/>
  <c r="E18" i="7"/>
  <c r="E17" i="7"/>
  <c r="F17" i="7" s="1"/>
  <c r="F16" i="7"/>
  <c r="E16" i="7"/>
  <c r="G16" i="7"/>
  <c r="F15" i="7"/>
  <c r="E15" i="7"/>
  <c r="G15" i="7"/>
  <c r="G14" i="7"/>
  <c r="F14" i="7"/>
  <c r="E14" i="7"/>
  <c r="B14" i="7"/>
  <c r="E13" i="7"/>
  <c r="E12" i="7"/>
  <c r="F12" i="7" s="1"/>
  <c r="G12" i="7"/>
  <c r="E11" i="7"/>
  <c r="G10" i="7"/>
  <c r="E10" i="7"/>
  <c r="F10" i="7" s="1"/>
  <c r="E9" i="7"/>
  <c r="E8" i="7"/>
  <c r="F8" i="7" s="1"/>
  <c r="E7" i="7"/>
  <c r="B7" i="7"/>
  <c r="F6" i="7"/>
  <c r="E6" i="7"/>
  <c r="G6" i="7"/>
  <c r="G5" i="7"/>
  <c r="F5" i="7"/>
  <c r="E5" i="7"/>
  <c r="K4" i="7"/>
  <c r="K5" i="7" s="1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F4" i="7"/>
  <c r="E4" i="7"/>
  <c r="Q3" i="7"/>
  <c r="K3" i="7"/>
  <c r="F3" i="7"/>
  <c r="E3" i="7"/>
  <c r="G3" i="7"/>
  <c r="G9" i="7" l="1"/>
  <c r="F9" i="7"/>
  <c r="G4" i="7"/>
  <c r="G8" i="7"/>
  <c r="G17" i="7"/>
  <c r="G7" i="7"/>
  <c r="G13" i="7"/>
  <c r="F13" i="7"/>
  <c r="G21" i="7"/>
  <c r="G51" i="7"/>
  <c r="B5" i="7"/>
  <c r="F7" i="7"/>
  <c r="F11" i="7"/>
  <c r="G11" i="7" s="1"/>
  <c r="M58" i="7" l="1"/>
  <c r="M3" i="7"/>
  <c r="L3" i="7"/>
  <c r="H3" i="7" l="1"/>
  <c r="I3" i="7" s="1"/>
  <c r="J3" i="7" s="1"/>
  <c r="L4" i="7" l="1"/>
  <c r="M4" i="7" l="1"/>
  <c r="N4" i="7"/>
  <c r="Q4" i="7" s="1"/>
  <c r="P4" i="7" l="1"/>
  <c r="H4" i="7"/>
  <c r="I4" i="7" s="1"/>
  <c r="J4" i="7" s="1"/>
  <c r="L5" i="7" l="1"/>
  <c r="H5" i="7"/>
  <c r="I5" i="7" s="1"/>
  <c r="J5" i="7" s="1"/>
  <c r="O4" i="7"/>
  <c r="L6" i="7" l="1"/>
  <c r="O5" i="7"/>
  <c r="M5" i="7"/>
  <c r="N5" i="7"/>
  <c r="Q5" i="7" s="1"/>
  <c r="P5" i="7" l="1"/>
  <c r="N6" i="7"/>
  <c r="Q6" i="7" s="1"/>
  <c r="M6" i="7"/>
  <c r="P6" i="7" l="1"/>
  <c r="H6" i="7"/>
  <c r="I6" i="7" s="1"/>
  <c r="J6" i="7" s="1"/>
  <c r="H7" i="7" l="1"/>
  <c r="I7" i="7" s="1"/>
  <c r="J7" i="7" s="1"/>
  <c r="O6" i="7"/>
  <c r="L7" i="7"/>
  <c r="O7" i="7" l="1"/>
  <c r="L8" i="7"/>
  <c r="N7" i="7"/>
  <c r="Q7" i="7" s="1"/>
  <c r="M7" i="7"/>
  <c r="P7" i="7" l="1"/>
  <c r="N8" i="7"/>
  <c r="Q8" i="7" s="1"/>
  <c r="M8" i="7"/>
  <c r="P8" i="7" l="1"/>
  <c r="H8" i="7"/>
  <c r="I8" i="7" s="1"/>
  <c r="J8" i="7" s="1"/>
  <c r="L9" i="7" l="1"/>
  <c r="O8" i="7"/>
  <c r="H9" i="7"/>
  <c r="I9" i="7" s="1"/>
  <c r="J9" i="7" s="1"/>
  <c r="L10" i="7" l="1"/>
  <c r="O9" i="7"/>
  <c r="N9" i="7"/>
  <c r="Q9" i="7" s="1"/>
  <c r="M9" i="7"/>
  <c r="P9" i="7" s="1"/>
  <c r="N10" i="7" l="1"/>
  <c r="Q10" i="7" s="1"/>
  <c r="M10" i="7"/>
  <c r="P10" i="7" l="1"/>
  <c r="H10" i="7"/>
  <c r="I10" i="7" s="1"/>
  <c r="J10" i="7" s="1"/>
  <c r="H11" i="7" l="1"/>
  <c r="I11" i="7" s="1"/>
  <c r="J11" i="7" s="1"/>
  <c r="L11" i="7"/>
  <c r="O10" i="7"/>
  <c r="O11" i="7" l="1"/>
  <c r="L12" i="7"/>
  <c r="N11" i="7"/>
  <c r="Q11" i="7" s="1"/>
  <c r="M11" i="7"/>
  <c r="P11" i="7" s="1"/>
  <c r="N12" i="7" l="1"/>
  <c r="Q12" i="7" s="1"/>
  <c r="M12" i="7"/>
  <c r="P12" i="7" l="1"/>
  <c r="H12" i="7"/>
  <c r="I12" i="7" s="1"/>
  <c r="J12" i="7" s="1"/>
  <c r="L13" i="7" l="1"/>
  <c r="O12" i="7"/>
  <c r="H13" i="7"/>
  <c r="I13" i="7" s="1"/>
  <c r="J13" i="7" s="1"/>
  <c r="L14" i="7" l="1"/>
  <c r="O13" i="7"/>
  <c r="M13" i="7"/>
  <c r="P13" i="7" s="1"/>
  <c r="N13" i="7"/>
  <c r="Q13" i="7" s="1"/>
  <c r="M14" i="7" l="1"/>
  <c r="N14" i="7"/>
  <c r="Q14" i="7" s="1"/>
  <c r="P14" i="7" l="1"/>
  <c r="H14" i="7"/>
  <c r="I14" i="7" s="1"/>
  <c r="J14" i="7" s="1"/>
  <c r="L15" i="7" l="1"/>
  <c r="O14" i="7"/>
  <c r="H15" i="7"/>
  <c r="I15" i="7" s="1"/>
  <c r="J15" i="7" s="1"/>
  <c r="O15" i="7" l="1"/>
  <c r="L16" i="7"/>
  <c r="N15" i="7"/>
  <c r="Q15" i="7" s="1"/>
  <c r="M15" i="7"/>
  <c r="P15" i="7" s="1"/>
  <c r="N16" i="7" l="1"/>
  <c r="Q16" i="7" s="1"/>
  <c r="M16" i="7"/>
  <c r="P16" i="7" l="1"/>
  <c r="H16" i="7"/>
  <c r="I16" i="7" s="1"/>
  <c r="J16" i="7" s="1"/>
  <c r="O16" i="7" l="1"/>
  <c r="H17" i="7"/>
  <c r="I17" i="7" s="1"/>
  <c r="J17" i="7" s="1"/>
  <c r="L17" i="7"/>
  <c r="L18" i="7" l="1"/>
  <c r="O17" i="7"/>
  <c r="M17" i="7"/>
  <c r="P17" i="7" s="1"/>
  <c r="N17" i="7"/>
  <c r="Q17" i="7" s="1"/>
  <c r="N18" i="7" l="1"/>
  <c r="Q18" i="7" s="1"/>
  <c r="M18" i="7"/>
  <c r="P18" i="7" l="1"/>
  <c r="H18" i="7"/>
  <c r="I18" i="7" s="1"/>
  <c r="J18" i="7" s="1"/>
  <c r="O18" i="7" l="1"/>
  <c r="H19" i="7"/>
  <c r="I19" i="7" s="1"/>
  <c r="J19" i="7" s="1"/>
  <c r="L19" i="7"/>
  <c r="O19" i="7" l="1"/>
  <c r="L20" i="7"/>
  <c r="N19" i="7"/>
  <c r="Q19" i="7" s="1"/>
  <c r="M19" i="7"/>
  <c r="P19" i="7" s="1"/>
  <c r="M20" i="7" l="1"/>
  <c r="N20" i="7"/>
  <c r="Q20" i="7" s="1"/>
  <c r="P20" i="7" l="1"/>
  <c r="H20" i="7"/>
  <c r="I20" i="7" s="1"/>
  <c r="J20" i="7" s="1"/>
  <c r="L21" i="7" l="1"/>
  <c r="H21" i="7"/>
  <c r="I21" i="7" s="1"/>
  <c r="J21" i="7" s="1"/>
  <c r="O20" i="7"/>
  <c r="L22" i="7" l="1"/>
  <c r="O21" i="7"/>
  <c r="N21" i="7"/>
  <c r="Q21" i="7" s="1"/>
  <c r="M21" i="7"/>
  <c r="P21" i="7" s="1"/>
  <c r="M22" i="7" l="1"/>
  <c r="N22" i="7"/>
  <c r="Q22" i="7" s="1"/>
  <c r="P22" i="7" l="1"/>
  <c r="H22" i="7"/>
  <c r="I22" i="7" s="1"/>
  <c r="J22" i="7" s="1"/>
  <c r="H23" i="7" l="1"/>
  <c r="I23" i="7" s="1"/>
  <c r="J23" i="7" s="1"/>
  <c r="L23" i="7"/>
  <c r="O22" i="7"/>
  <c r="N23" i="7" l="1"/>
  <c r="Q23" i="7" s="1"/>
  <c r="M23" i="7"/>
  <c r="P23" i="7" s="1"/>
  <c r="O23" i="7"/>
  <c r="L24" i="7"/>
  <c r="M24" i="7" l="1"/>
  <c r="N24" i="7"/>
  <c r="Q24" i="7" s="1"/>
  <c r="P24" i="7" l="1"/>
  <c r="H24" i="7"/>
  <c r="I24" i="7" s="1"/>
  <c r="J24" i="7" s="1"/>
  <c r="H25" i="7" l="1"/>
  <c r="I25" i="7" s="1"/>
  <c r="J25" i="7" s="1"/>
  <c r="L25" i="7"/>
  <c r="O24" i="7"/>
  <c r="N25" i="7" l="1"/>
  <c r="Q25" i="7" s="1"/>
  <c r="M25" i="7"/>
  <c r="P25" i="7" s="1"/>
  <c r="O25" i="7"/>
  <c r="L26" i="7"/>
  <c r="M26" i="7" l="1"/>
  <c r="N26" i="7"/>
  <c r="Q26" i="7" s="1"/>
  <c r="P26" i="7" l="1"/>
  <c r="H26" i="7"/>
  <c r="I26" i="7" s="1"/>
  <c r="J26" i="7" s="1"/>
  <c r="H27" i="7" l="1"/>
  <c r="I27" i="7" s="1"/>
  <c r="J27" i="7" s="1"/>
  <c r="L27" i="7"/>
  <c r="O26" i="7"/>
  <c r="O27" i="7" l="1"/>
  <c r="L28" i="7"/>
  <c r="N27" i="7"/>
  <c r="Q27" i="7" s="1"/>
  <c r="M27" i="7"/>
  <c r="P27" i="7" s="1"/>
  <c r="M28" i="7" l="1"/>
  <c r="N28" i="7"/>
  <c r="Q28" i="7" s="1"/>
  <c r="P28" i="7" l="1"/>
  <c r="H28" i="7"/>
  <c r="I28" i="7" s="1"/>
  <c r="J28" i="7" s="1"/>
  <c r="H29" i="7" l="1"/>
  <c r="L29" i="7"/>
  <c r="I29" i="7"/>
  <c r="J29" i="7" s="1"/>
  <c r="O28" i="7"/>
  <c r="L30" i="7" l="1"/>
  <c r="O29" i="7"/>
  <c r="M29" i="7"/>
  <c r="P29" i="7" s="1"/>
  <c r="N29" i="7"/>
  <c r="Q29" i="7" s="1"/>
  <c r="M30" i="7" l="1"/>
  <c r="N30" i="7"/>
  <c r="Q30" i="7" s="1"/>
  <c r="P30" i="7" l="1"/>
  <c r="H30" i="7"/>
  <c r="I30" i="7" s="1"/>
  <c r="J30" i="7" s="1"/>
  <c r="H31" i="7" l="1"/>
  <c r="I31" i="7" s="1"/>
  <c r="J31" i="7" s="1"/>
  <c r="L31" i="7"/>
  <c r="O30" i="7"/>
  <c r="L32" i="7" l="1"/>
  <c r="O31" i="7"/>
  <c r="M31" i="7"/>
  <c r="P31" i="7" s="1"/>
  <c r="N31" i="7"/>
  <c r="Q31" i="7" s="1"/>
  <c r="N32" i="7" l="1"/>
  <c r="Q32" i="7" s="1"/>
  <c r="M32" i="7"/>
  <c r="P32" i="7" l="1"/>
  <c r="H32" i="7"/>
  <c r="I32" i="7" s="1"/>
  <c r="J32" i="7" s="1"/>
  <c r="L33" i="7" l="1"/>
  <c r="O32" i="7"/>
  <c r="H33" i="7"/>
  <c r="I33" i="7" s="1"/>
  <c r="J33" i="7" s="1"/>
  <c r="L34" i="7" l="1"/>
  <c r="O33" i="7"/>
  <c r="N33" i="7"/>
  <c r="Q33" i="7" s="1"/>
  <c r="M33" i="7"/>
  <c r="P33" i="7" s="1"/>
  <c r="M34" i="7" l="1"/>
  <c r="N34" i="7"/>
  <c r="Q34" i="7" s="1"/>
  <c r="P34" i="7" l="1"/>
  <c r="H34" i="7"/>
  <c r="I34" i="7" s="1"/>
  <c r="J34" i="7" s="1"/>
  <c r="O34" i="7" l="1"/>
  <c r="H35" i="7"/>
  <c r="I35" i="7" s="1"/>
  <c r="J35" i="7" s="1"/>
  <c r="L35" i="7"/>
  <c r="N35" i="7" l="1"/>
  <c r="Q35" i="7" s="1"/>
  <c r="M35" i="7"/>
  <c r="P35" i="7" s="1"/>
  <c r="O35" i="7"/>
  <c r="L36" i="7"/>
  <c r="N36" i="7" l="1"/>
  <c r="Q36" i="7" s="1"/>
  <c r="M36" i="7"/>
  <c r="P36" i="7" l="1"/>
  <c r="H36" i="7"/>
  <c r="I36" i="7" s="1"/>
  <c r="J36" i="7" s="1"/>
  <c r="O36" i="7" l="1"/>
  <c r="H37" i="7"/>
  <c r="I37" i="7" s="1"/>
  <c r="J37" i="7" s="1"/>
  <c r="L37" i="7"/>
  <c r="N37" i="7" l="1"/>
  <c r="Q37" i="7" s="1"/>
  <c r="M37" i="7"/>
  <c r="P37" i="7" s="1"/>
  <c r="O37" i="7"/>
  <c r="L38" i="7"/>
  <c r="M38" i="7" l="1"/>
  <c r="N38" i="7"/>
  <c r="Q38" i="7" s="1"/>
  <c r="P38" i="7" l="1"/>
  <c r="H38" i="7"/>
  <c r="I38" i="7" s="1"/>
  <c r="J38" i="7" s="1"/>
  <c r="O38" i="7" l="1"/>
  <c r="L39" i="7"/>
  <c r="H39" i="7"/>
  <c r="I39" i="7" s="1"/>
  <c r="J39" i="7" s="1"/>
  <c r="L40" i="7" l="1"/>
  <c r="O39" i="7"/>
  <c r="M39" i="7"/>
  <c r="P39" i="7" s="1"/>
  <c r="N39" i="7"/>
  <c r="Q39" i="7" s="1"/>
  <c r="M40" i="7" l="1"/>
  <c r="N40" i="7"/>
  <c r="Q40" i="7" s="1"/>
  <c r="H40" i="7" l="1"/>
  <c r="I40" i="7" s="1"/>
  <c r="J40" i="7" s="1"/>
  <c r="P40" i="7"/>
  <c r="H41" i="7" l="1"/>
  <c r="I41" i="7" s="1"/>
  <c r="J41" i="7" s="1"/>
  <c r="L41" i="7"/>
  <c r="O40" i="7"/>
  <c r="N41" i="7" l="1"/>
  <c r="Q41" i="7" s="1"/>
  <c r="M41" i="7"/>
  <c r="P41" i="7" s="1"/>
  <c r="L42" i="7"/>
  <c r="O41" i="7"/>
  <c r="N42" i="7" l="1"/>
  <c r="Q42" i="7" s="1"/>
  <c r="M42" i="7"/>
  <c r="P42" i="7" l="1"/>
  <c r="H42" i="7"/>
  <c r="I42" i="7" s="1"/>
  <c r="J42" i="7" s="1"/>
  <c r="O42" i="7" l="1"/>
  <c r="H43" i="7"/>
  <c r="I43" i="7" s="1"/>
  <c r="J43" i="7" s="1"/>
  <c r="L43" i="7"/>
  <c r="M43" i="7" l="1"/>
  <c r="P43" i="7" s="1"/>
  <c r="N43" i="7"/>
  <c r="Q43" i="7" s="1"/>
  <c r="O43" i="7"/>
  <c r="L44" i="7"/>
  <c r="M44" i="7" l="1"/>
  <c r="N44" i="7"/>
  <c r="Q44" i="7" s="1"/>
  <c r="P44" i="7" l="1"/>
  <c r="H44" i="7"/>
  <c r="I44" i="7" s="1"/>
  <c r="J44" i="7" s="1"/>
  <c r="L45" i="7" l="1"/>
  <c r="H45" i="7"/>
  <c r="I45" i="7" s="1"/>
  <c r="J45" i="7" s="1"/>
  <c r="O44" i="7"/>
  <c r="L46" i="7" l="1"/>
  <c r="O45" i="7"/>
  <c r="N45" i="7"/>
  <c r="Q45" i="7" s="1"/>
  <c r="M45" i="7"/>
  <c r="P45" i="7" s="1"/>
  <c r="N46" i="7" l="1"/>
  <c r="Q46" i="7" s="1"/>
  <c r="M46" i="7"/>
  <c r="P46" i="7" l="1"/>
  <c r="H46" i="7"/>
  <c r="I46" i="7" s="1"/>
  <c r="J46" i="7" s="1"/>
  <c r="L47" i="7" l="1"/>
  <c r="O46" i="7"/>
  <c r="H47" i="7"/>
  <c r="I47" i="7" s="1"/>
  <c r="J47" i="7" s="1"/>
  <c r="O47" i="7" l="1"/>
  <c r="L48" i="7"/>
  <c r="M47" i="7"/>
  <c r="P47" i="7" s="1"/>
  <c r="N47" i="7"/>
  <c r="Q47" i="7" s="1"/>
  <c r="N48" i="7" l="1"/>
  <c r="Q48" i="7" s="1"/>
  <c r="M48" i="7"/>
  <c r="P48" i="7" l="1"/>
  <c r="H48" i="7"/>
  <c r="I48" i="7" s="1"/>
  <c r="J48" i="7" s="1"/>
  <c r="H49" i="7" l="1"/>
  <c r="I49" i="7" s="1"/>
  <c r="J49" i="7" s="1"/>
  <c r="O48" i="7"/>
  <c r="L49" i="7"/>
  <c r="O49" i="7" l="1"/>
  <c r="L50" i="7"/>
  <c r="M49" i="7"/>
  <c r="P49" i="7" s="1"/>
  <c r="N49" i="7"/>
  <c r="Q49" i="7" s="1"/>
  <c r="N50" i="7" l="1"/>
  <c r="Q50" i="7" s="1"/>
  <c r="M50" i="7"/>
  <c r="P50" i="7" l="1"/>
  <c r="H50" i="7"/>
  <c r="I50" i="7" s="1"/>
  <c r="J50" i="7" s="1"/>
  <c r="H51" i="7" l="1"/>
  <c r="I51" i="7" s="1"/>
  <c r="J51" i="7" s="1"/>
  <c r="O50" i="7"/>
  <c r="L51" i="7"/>
  <c r="N51" i="7" l="1"/>
  <c r="Q51" i="7" s="1"/>
  <c r="M51" i="7"/>
  <c r="P51" i="7" s="1"/>
  <c r="L52" i="7"/>
  <c r="O51" i="7"/>
  <c r="N52" i="7" l="1"/>
  <c r="Q52" i="7" s="1"/>
  <c r="M61" i="7" s="1"/>
  <c r="M52" i="7"/>
  <c r="M56" i="7" l="1"/>
  <c r="M55" i="7"/>
  <c r="P52" i="7"/>
  <c r="H52" i="7"/>
  <c r="I52" i="7" s="1"/>
  <c r="J52" i="7" s="1"/>
  <c r="O52" i="7" s="1"/>
  <c r="M60" i="7" s="1"/>
  <c r="M62" i="7"/>
  <c r="M57" i="7" l="1"/>
  <c r="M59" i="7" s="1"/>
</calcChain>
</file>

<file path=xl/sharedStrings.xml><?xml version="1.0" encoding="utf-8"?>
<sst xmlns="http://schemas.openxmlformats.org/spreadsheetml/2006/main" count="34" uniqueCount="33">
  <si>
    <t>Semana</t>
  </si>
  <si>
    <t>t</t>
  </si>
  <si>
    <t>C1</t>
  </si>
  <si>
    <t>C2</t>
  </si>
  <si>
    <t>C3</t>
  </si>
  <si>
    <t>S</t>
  </si>
  <si>
    <t>s</t>
  </si>
  <si>
    <t>Lucro</t>
  </si>
  <si>
    <t>Vendas</t>
  </si>
  <si>
    <t>RAN</t>
  </si>
  <si>
    <t>Procura</t>
  </si>
  <si>
    <t>Encomenda</t>
  </si>
  <si>
    <t>Prazo Residual</t>
  </si>
  <si>
    <t>Período Revisão Residual</t>
  </si>
  <si>
    <t>Nível Corrente Stock</t>
  </si>
  <si>
    <t>Total Encomendas</t>
  </si>
  <si>
    <t>Semanas em Quebra</t>
  </si>
  <si>
    <t>Desvio</t>
  </si>
  <si>
    <t>Média Procura</t>
  </si>
  <si>
    <t>Custo</t>
  </si>
  <si>
    <t>Encomendas Carteira</t>
  </si>
  <si>
    <t>Custo_Encomendas</t>
  </si>
  <si>
    <t>Custo_Quebras</t>
  </si>
  <si>
    <t>Custo_Existencia</t>
  </si>
  <si>
    <t>Parâmetros</t>
  </si>
  <si>
    <t>Média Stock</t>
  </si>
  <si>
    <t>Produtos em Quebra</t>
  </si>
  <si>
    <t>Venda</t>
  </si>
  <si>
    <t>Fluxo Stock</t>
  </si>
  <si>
    <t>b</t>
  </si>
  <si>
    <t>i_ano</t>
  </si>
  <si>
    <t>i_semana</t>
  </si>
  <si>
    <t>Stock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</si>
</sst>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MT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3" borderId="0" xfId="0" applyFont="1" applyFill="1"/>
    <xf numFmtId="0" fontId="0" fillId="3" borderId="0" xfId="0" applyFill="1"/>
    <xf numFmtId="0" fontId="0" fillId="0" borderId="0" xfId="0" applyFill="1"/>
    <xf numFmtId="0" fontId="3" fillId="0" borderId="0" xfId="0" applyFont="1"/>
    <xf numFmtId="0" fontId="2" fillId="4" borderId="1" xfId="0" applyFont="1" applyFill="1" applyBorder="1"/>
    <xf numFmtId="0" fontId="2" fillId="5" borderId="1" xfId="0" applyFont="1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Fill="1"/>
    <xf numFmtId="0" fontId="0" fillId="3" borderId="0" xfId="0" applyFont="1" applyFill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15C17-C7C4-2543-B4FA-5B08BB79D077}">
  <dimension ref="A1:Q62"/>
  <sheetViews>
    <sheetView tabSelected="1" topLeftCell="A8" zoomScale="71" workbookViewId="0">
      <selection activeCell="B5" sqref="B5"/>
    </sheetView>
  </sheetViews>
  <sheetFormatPr baseColWidth="10" defaultRowHeight="16"/>
  <cols>
    <col min="4" max="4" width="13.33203125" customWidth="1"/>
    <col min="5" max="5" width="13.5" customWidth="1"/>
    <col min="9" max="9" width="15.83203125" customWidth="1"/>
    <col min="10" max="10" width="17" customWidth="1"/>
    <col min="11" max="11" width="23.5" customWidth="1"/>
    <col min="12" max="12" width="13.5" customWidth="1"/>
    <col min="13" max="13" width="19.1640625" customWidth="1"/>
    <col min="14" max="14" width="18.5" customWidth="1"/>
    <col min="15" max="15" width="19.33203125" customWidth="1"/>
    <col min="16" max="16" width="23.33203125" customWidth="1"/>
    <col min="17" max="17" width="20.6640625" customWidth="1"/>
  </cols>
  <sheetData>
    <row r="1" spans="1:17">
      <c r="M1" s="3"/>
      <c r="N1" s="3"/>
    </row>
    <row r="2" spans="1:17">
      <c r="A2" s="12" t="s">
        <v>24</v>
      </c>
      <c r="B2" s="13"/>
      <c r="C2" s="5" t="s">
        <v>0</v>
      </c>
      <c r="D2" s="5" t="s">
        <v>9</v>
      </c>
      <c r="E2" s="5" t="s">
        <v>18</v>
      </c>
      <c r="F2" s="5" t="s">
        <v>17</v>
      </c>
      <c r="G2" s="5" t="s">
        <v>10</v>
      </c>
      <c r="H2" s="6" t="s">
        <v>11</v>
      </c>
      <c r="I2" s="6" t="s">
        <v>9</v>
      </c>
      <c r="J2" s="6" t="s">
        <v>12</v>
      </c>
      <c r="K2" s="6" t="s">
        <v>13</v>
      </c>
      <c r="L2" s="6" t="s">
        <v>28</v>
      </c>
      <c r="M2" s="6" t="s">
        <v>14</v>
      </c>
      <c r="N2" s="6" t="s">
        <v>20</v>
      </c>
      <c r="O2" s="6" t="s">
        <v>15</v>
      </c>
      <c r="P2" s="6" t="s">
        <v>16</v>
      </c>
      <c r="Q2" s="6" t="s">
        <v>26</v>
      </c>
    </row>
    <row r="3" spans="1:17">
      <c r="A3" s="13"/>
      <c r="B3" s="2"/>
      <c r="C3" s="7">
        <v>1</v>
      </c>
      <c r="D3" s="8">
        <v>0.36358546029971384</v>
      </c>
      <c r="E3" s="7">
        <f>419.1*1.038</f>
        <v>435.02580000000006</v>
      </c>
      <c r="F3" s="9">
        <f>0.087*E3</f>
        <v>37.847244600000003</v>
      </c>
      <c r="G3" s="7">
        <f>_xlfn.NORM.INV(D3,E3,F3)</f>
        <v>421.82122581747024</v>
      </c>
      <c r="H3" s="8">
        <f>IF(M3&lt;B4,B5-M3,-1)</f>
        <v>-1</v>
      </c>
      <c r="I3" s="7">
        <f ca="1">IF(H3&gt;0,RAND(),-1)</f>
        <v>-1</v>
      </c>
      <c r="J3" s="8">
        <f ca="1">IF(I3&gt;0,IF(I3 &gt;= 0.6,2,1),-1)</f>
        <v>-1</v>
      </c>
      <c r="K3" s="7">
        <f>B10-1</f>
        <v>1</v>
      </c>
      <c r="L3" s="9">
        <f>B5</f>
        <v>6062.7072260811437</v>
      </c>
      <c r="M3" s="7">
        <f>B5</f>
        <v>6062.7072260811437</v>
      </c>
      <c r="N3" s="9">
        <v>0</v>
      </c>
      <c r="O3" s="7">
        <v>0</v>
      </c>
      <c r="P3" s="9">
        <v>0</v>
      </c>
      <c r="Q3" s="7">
        <f>N3</f>
        <v>0</v>
      </c>
    </row>
    <row r="4" spans="1:17">
      <c r="A4" s="12" t="s">
        <v>6</v>
      </c>
      <c r="B4" s="11">
        <v>5000</v>
      </c>
      <c r="C4" s="7">
        <v>2</v>
      </c>
      <c r="D4" s="8">
        <v>0.24821291877571372</v>
      </c>
      <c r="E4" s="7">
        <f t="shared" ref="E4:E17" si="0">419.1*1.038</f>
        <v>435.02580000000006</v>
      </c>
      <c r="F4" s="9">
        <f t="shared" ref="F4:F52" si="1">0.087*E4</f>
        <v>37.847244600000003</v>
      </c>
      <c r="G4" s="7">
        <f t="shared" ref="G4:G52" si="2">_xlfn.NORM.INV(D4,E4,F4)</f>
        <v>409.28497394098139</v>
      </c>
      <c r="H4" s="8">
        <f ca="1">IF(J3&gt;0,IF(H3&gt;0,H3,-1),IF(K4=0,IF(M4&lt;B4,B5-M4,-1),-1))</f>
        <v>-1</v>
      </c>
      <c r="I4" s="7">
        <f ca="1">IF(J3&gt;0,IF(I3&gt;=0,I3,-1),IF(H4&gt;0,RAND(),-1))</f>
        <v>-1</v>
      </c>
      <c r="J4" s="8">
        <f ca="1">IF(J3&gt;0,J3-1,IF(I4&gt;0,IF(I4 &gt;= 0.6,2,1),-1))</f>
        <v>-1</v>
      </c>
      <c r="K4" s="7">
        <f>IF(K3=0,1,K3-1)</f>
        <v>0</v>
      </c>
      <c r="L4" s="9">
        <f ca="1">IF(J3=1,L3+H3-G3,L3-G3)</f>
        <v>5640.8860002636738</v>
      </c>
      <c r="M4" s="7">
        <f ca="1">IF(L4&lt; 0, 0, L4)</f>
        <v>5640.8860002636738</v>
      </c>
      <c r="N4" s="9">
        <f ca="1">IF(L4&lt;0,  -L4,0)</f>
        <v>0</v>
      </c>
      <c r="O4" s="7">
        <f t="shared" ref="O4:O52" ca="1" si="3">IF(J4=0,O3+1,O3)</f>
        <v>0</v>
      </c>
      <c r="P4" s="9">
        <f ca="1">IF(M4=0,P3+1,P3)</f>
        <v>0</v>
      </c>
      <c r="Q4" s="7">
        <f ca="1">N4+Q3</f>
        <v>0</v>
      </c>
    </row>
    <row r="5" spans="1:17">
      <c r="A5" s="12" t="s">
        <v>5</v>
      </c>
      <c r="B5" s="2">
        <f>SQRT((2*AVERAGE(E3:E52)*B9)/B7) + B4-AVERAGE(E3:E52)*B10/2</f>
        <v>6062.7072260811437</v>
      </c>
      <c r="C5" s="7">
        <v>3</v>
      </c>
      <c r="D5" s="8">
        <v>7.0310516131977585E-2</v>
      </c>
      <c r="E5" s="7">
        <f t="shared" si="0"/>
        <v>435.02580000000006</v>
      </c>
      <c r="F5" s="9">
        <f t="shared" si="1"/>
        <v>37.847244600000003</v>
      </c>
      <c r="G5" s="7">
        <f t="shared" si="2"/>
        <v>379.25855486408784</v>
      </c>
      <c r="H5" s="8">
        <f ca="1">IF(J4&gt;0,IF(H4&gt;0,H4,-1),IF(K5=0,IF(M5&lt;B4,B5-M5,-1),-1))</f>
        <v>-1</v>
      </c>
      <c r="I5" s="7">
        <f t="shared" ref="I5:I52" ca="1" si="4">IF(J4&gt;0,IF(I4&gt;=0,I4,-1),IF(H5&gt;0,RAND(),-1))</f>
        <v>-1</v>
      </c>
      <c r="J5" s="8">
        <f t="shared" ref="J5:J52" ca="1" si="5">IF(J4&gt;0,J4-1,IF(I5&gt;0,IF(I5 &gt;= 0.6,2,1),-1))</f>
        <v>-1</v>
      </c>
      <c r="K5" s="7">
        <f t="shared" ref="K5:K52" si="6">IF(K4=0,1,K4-1)</f>
        <v>1</v>
      </c>
      <c r="L5" s="9">
        <f t="shared" ref="L5:L52" ca="1" si="7">IF(J4=1,L4+H4-G4,L4-G4)</f>
        <v>5231.6010263226926</v>
      </c>
      <c r="M5" s="7">
        <f t="shared" ref="M5:M52" ca="1" si="8">IF(L5&lt; 0, 0, L5)</f>
        <v>5231.6010263226926</v>
      </c>
      <c r="N5" s="9">
        <f t="shared" ref="N5:N52" ca="1" si="9">IF(L5&lt;0,  -L5,0)</f>
        <v>0</v>
      </c>
      <c r="O5" s="7">
        <f t="shared" ca="1" si="3"/>
        <v>0</v>
      </c>
      <c r="P5" s="9">
        <f t="shared" ref="P5:P52" ca="1" si="10">IF(M5=0,P4+1,P4)</f>
        <v>0</v>
      </c>
      <c r="Q5" s="7">
        <f t="shared" ref="Q5:Q52" ca="1" si="11">N5+Q4</f>
        <v>0</v>
      </c>
    </row>
    <row r="6" spans="1:17">
      <c r="A6" s="12"/>
      <c r="B6" s="1"/>
      <c r="C6" s="7">
        <v>4</v>
      </c>
      <c r="D6" s="8">
        <v>1.3002871264542804E-2</v>
      </c>
      <c r="E6" s="7">
        <f t="shared" si="0"/>
        <v>435.02580000000006</v>
      </c>
      <c r="F6" s="9">
        <f t="shared" si="1"/>
        <v>37.847244600000003</v>
      </c>
      <c r="G6" s="7">
        <f t="shared" si="2"/>
        <v>350.77306458481212</v>
      </c>
      <c r="H6" s="8">
        <f ca="1">IF(J5&gt;0,IF(H5&gt;0,H5,-1),IF(K6=0,IF(M6&lt;B4,B5-M6,-1),-1))</f>
        <v>1210.3647546225393</v>
      </c>
      <c r="I6" s="7">
        <f t="shared" ca="1" si="4"/>
        <v>0.53789893885001905</v>
      </c>
      <c r="J6" s="8">
        <f t="shared" ca="1" si="5"/>
        <v>1</v>
      </c>
      <c r="K6" s="7">
        <f t="shared" si="6"/>
        <v>0</v>
      </c>
      <c r="L6" s="9">
        <f t="shared" ca="1" si="7"/>
        <v>4852.3424714586045</v>
      </c>
      <c r="M6" s="7">
        <f t="shared" ca="1" si="8"/>
        <v>4852.3424714586045</v>
      </c>
      <c r="N6" s="9">
        <f t="shared" ca="1" si="9"/>
        <v>0</v>
      </c>
      <c r="O6" s="7">
        <f t="shared" ca="1" si="3"/>
        <v>0</v>
      </c>
      <c r="P6" s="9">
        <f t="shared" ca="1" si="10"/>
        <v>0</v>
      </c>
      <c r="Q6" s="7">
        <f t="shared" ca="1" si="11"/>
        <v>0</v>
      </c>
    </row>
    <row r="7" spans="1:17">
      <c r="A7" s="12" t="s">
        <v>2</v>
      </c>
      <c r="B7" s="2">
        <f>B14*B12</f>
        <v>0.34739999999999999</v>
      </c>
      <c r="C7" s="7">
        <v>5</v>
      </c>
      <c r="D7" s="8">
        <v>4.3111780111027009E-4</v>
      </c>
      <c r="E7" s="7">
        <f t="shared" si="0"/>
        <v>435.02580000000006</v>
      </c>
      <c r="F7" s="9">
        <f t="shared" si="1"/>
        <v>37.847244600000003</v>
      </c>
      <c r="G7" s="7">
        <f t="shared" si="2"/>
        <v>308.91869597344578</v>
      </c>
      <c r="H7" s="8">
        <f ca="1">IF(J6&gt;0,IF(H6&gt;0,H6,-1),IF(K7=0,IF(M7&lt;B4,B5-M7,-1),-1))</f>
        <v>1210.3647546225393</v>
      </c>
      <c r="I7" s="7">
        <f t="shared" ca="1" si="4"/>
        <v>0.53789893885001905</v>
      </c>
      <c r="J7" s="8">
        <f t="shared" ca="1" si="5"/>
        <v>0</v>
      </c>
      <c r="K7" s="7">
        <f t="shared" si="6"/>
        <v>1</v>
      </c>
      <c r="L7" s="9">
        <f t="shared" ca="1" si="7"/>
        <v>5711.9341614963314</v>
      </c>
      <c r="M7" s="7">
        <f t="shared" ca="1" si="8"/>
        <v>5711.9341614963314</v>
      </c>
      <c r="N7" s="9">
        <f t="shared" ca="1" si="9"/>
        <v>0</v>
      </c>
      <c r="O7" s="7">
        <f t="shared" ca="1" si="3"/>
        <v>1</v>
      </c>
      <c r="P7" s="9">
        <f t="shared" ca="1" si="10"/>
        <v>0</v>
      </c>
      <c r="Q7" s="7">
        <f t="shared" ca="1" si="11"/>
        <v>0</v>
      </c>
    </row>
    <row r="8" spans="1:17">
      <c r="A8" s="12" t="s">
        <v>3</v>
      </c>
      <c r="B8" s="2">
        <v>28</v>
      </c>
      <c r="C8" s="7">
        <v>6</v>
      </c>
      <c r="D8" s="8">
        <v>6.0631083383918094E-2</v>
      </c>
      <c r="E8" s="7">
        <f t="shared" si="0"/>
        <v>435.02580000000006</v>
      </c>
      <c r="F8" s="9">
        <f t="shared" si="1"/>
        <v>37.847244600000003</v>
      </c>
      <c r="G8" s="7">
        <f t="shared" si="2"/>
        <v>376.38158828182532</v>
      </c>
      <c r="H8" s="8">
        <f ca="1">IF(J7&gt;0,IF(H7&gt;0,H7,-1),IF(K8=0,IF(M8&lt;B4,B5-M8,-1),-1))</f>
        <v>-1</v>
      </c>
      <c r="I8" s="7">
        <f t="shared" ca="1" si="4"/>
        <v>-1</v>
      </c>
      <c r="J8" s="8">
        <f t="shared" ca="1" si="5"/>
        <v>-1</v>
      </c>
      <c r="K8" s="7">
        <f t="shared" si="6"/>
        <v>0</v>
      </c>
      <c r="L8" s="9">
        <f t="shared" ca="1" si="7"/>
        <v>5403.0154655228853</v>
      </c>
      <c r="M8" s="7">
        <f t="shared" ca="1" si="8"/>
        <v>5403.0154655228853</v>
      </c>
      <c r="N8" s="9">
        <f t="shared" ca="1" si="9"/>
        <v>0</v>
      </c>
      <c r="O8" s="7">
        <f t="shared" ca="1" si="3"/>
        <v>1</v>
      </c>
      <c r="P8" s="9">
        <f t="shared" ca="1" si="10"/>
        <v>0</v>
      </c>
      <c r="Q8" s="7">
        <f t="shared" ca="1" si="11"/>
        <v>0</v>
      </c>
    </row>
    <row r="9" spans="1:17">
      <c r="A9" s="12" t="s">
        <v>4</v>
      </c>
      <c r="B9" s="2">
        <v>900</v>
      </c>
      <c r="C9" s="7">
        <v>7</v>
      </c>
      <c r="D9" s="8">
        <v>0.44712608688915267</v>
      </c>
      <c r="E9" s="7">
        <f t="shared" si="0"/>
        <v>435.02580000000006</v>
      </c>
      <c r="F9" s="9">
        <f t="shared" si="1"/>
        <v>37.847244600000003</v>
      </c>
      <c r="G9" s="7">
        <f t="shared" si="2"/>
        <v>429.99493005847745</v>
      </c>
      <c r="H9" s="8">
        <f ca="1">IF(J8&gt;0,IF(H8&gt;0,H8,-1),IF(K9=0,IF(M9&lt;B4,B5-M9,-1),-1))</f>
        <v>-1</v>
      </c>
      <c r="I9" s="7">
        <f t="shared" ca="1" si="4"/>
        <v>-1</v>
      </c>
      <c r="J9" s="8">
        <f t="shared" ca="1" si="5"/>
        <v>-1</v>
      </c>
      <c r="K9" s="7">
        <f t="shared" si="6"/>
        <v>1</v>
      </c>
      <c r="L9" s="9">
        <f t="shared" ca="1" si="7"/>
        <v>5026.63387724106</v>
      </c>
      <c r="M9" s="7">
        <f t="shared" ca="1" si="8"/>
        <v>5026.63387724106</v>
      </c>
      <c r="N9" s="9">
        <f t="shared" ca="1" si="9"/>
        <v>0</v>
      </c>
      <c r="O9" s="7">
        <f t="shared" ca="1" si="3"/>
        <v>1</v>
      </c>
      <c r="P9" s="9">
        <f t="shared" ca="1" si="10"/>
        <v>0</v>
      </c>
      <c r="Q9" s="7">
        <f t="shared" ca="1" si="11"/>
        <v>0</v>
      </c>
    </row>
    <row r="10" spans="1:17">
      <c r="A10" s="12" t="s">
        <v>1</v>
      </c>
      <c r="B10" s="2">
        <v>2</v>
      </c>
      <c r="C10" s="7">
        <v>8</v>
      </c>
      <c r="D10" s="8">
        <v>0.56096365312525309</v>
      </c>
      <c r="E10" s="7">
        <f t="shared" si="0"/>
        <v>435.02580000000006</v>
      </c>
      <c r="F10" s="9">
        <f t="shared" si="1"/>
        <v>37.847244600000003</v>
      </c>
      <c r="G10" s="7">
        <f t="shared" si="2"/>
        <v>440.83205453493969</v>
      </c>
      <c r="H10" s="8">
        <f ca="1">IF(J9&gt;0,IF(H9&gt;0,H9,-1),IF(K10=0,IF(M10&lt;B4,B5-M10,-1),-1))</f>
        <v>1466.0682788985614</v>
      </c>
      <c r="I10" s="7">
        <f t="shared" ca="1" si="4"/>
        <v>0.39739485680868258</v>
      </c>
      <c r="J10" s="8">
        <f t="shared" ca="1" si="5"/>
        <v>1</v>
      </c>
      <c r="K10" s="7">
        <f t="shared" si="6"/>
        <v>0</v>
      </c>
      <c r="L10" s="9">
        <f t="shared" ca="1" si="7"/>
        <v>4596.6389471825823</v>
      </c>
      <c r="M10" s="7">
        <f t="shared" ca="1" si="8"/>
        <v>4596.6389471825823</v>
      </c>
      <c r="N10" s="9">
        <f t="shared" ca="1" si="9"/>
        <v>0</v>
      </c>
      <c r="O10" s="7">
        <f t="shared" ca="1" si="3"/>
        <v>1</v>
      </c>
      <c r="P10" s="9">
        <f t="shared" ca="1" si="10"/>
        <v>0</v>
      </c>
      <c r="Q10" s="7">
        <f t="shared" ca="1" si="11"/>
        <v>0</v>
      </c>
    </row>
    <row r="11" spans="1:17">
      <c r="A11" s="12" t="s">
        <v>27</v>
      </c>
      <c r="B11" s="2">
        <v>120</v>
      </c>
      <c r="C11" s="7">
        <v>9</v>
      </c>
      <c r="D11" s="8">
        <v>0.26890685039552398</v>
      </c>
      <c r="E11" s="7">
        <f t="shared" si="0"/>
        <v>435.02580000000006</v>
      </c>
      <c r="F11" s="9">
        <f t="shared" si="1"/>
        <v>37.847244600000003</v>
      </c>
      <c r="G11" s="7">
        <f t="shared" si="2"/>
        <v>411.70726262348074</v>
      </c>
      <c r="H11" s="8">
        <f ca="1">IF(J10&gt;0,IF(H10&gt;0,H10,-1),IF(K11=0,IF(M11&lt;B4,B5-M11,-1),-1))</f>
        <v>1466.0682788985614</v>
      </c>
      <c r="I11" s="7">
        <f t="shared" ca="1" si="4"/>
        <v>0.39739485680868258</v>
      </c>
      <c r="J11" s="8">
        <f t="shared" ca="1" si="5"/>
        <v>0</v>
      </c>
      <c r="K11" s="7">
        <f t="shared" si="6"/>
        <v>1</v>
      </c>
      <c r="L11" s="9">
        <f t="shared" ca="1" si="7"/>
        <v>5621.875171546204</v>
      </c>
      <c r="M11" s="7">
        <f t="shared" ca="1" si="8"/>
        <v>5621.875171546204</v>
      </c>
      <c r="N11" s="9">
        <f t="shared" ca="1" si="9"/>
        <v>0</v>
      </c>
      <c r="O11" s="7">
        <f t="shared" ca="1" si="3"/>
        <v>2</v>
      </c>
      <c r="P11" s="9">
        <f t="shared" ca="1" si="10"/>
        <v>0</v>
      </c>
      <c r="Q11" s="7">
        <f t="shared" ca="1" si="11"/>
        <v>0</v>
      </c>
    </row>
    <row r="12" spans="1:17">
      <c r="A12" s="12" t="s">
        <v>29</v>
      </c>
      <c r="B12" s="2">
        <v>96.5</v>
      </c>
      <c r="C12" s="7">
        <v>10</v>
      </c>
      <c r="D12" s="8">
        <v>0.10492348598100154</v>
      </c>
      <c r="E12" s="7">
        <f t="shared" si="0"/>
        <v>435.02580000000006</v>
      </c>
      <c r="F12" s="9">
        <f t="shared" si="1"/>
        <v>37.847244600000003</v>
      </c>
      <c r="G12" s="7">
        <f t="shared" si="2"/>
        <v>387.5658724149273</v>
      </c>
      <c r="H12" s="8">
        <f ca="1">IF(J11&gt;0,IF(H11&gt;0,H11,-1),IF(K12=0,IF(M12&lt;B4,B5-M12,-1),-1))</f>
        <v>-1</v>
      </c>
      <c r="I12" s="7">
        <f t="shared" ca="1" si="4"/>
        <v>-1</v>
      </c>
      <c r="J12" s="8">
        <f t="shared" ca="1" si="5"/>
        <v>-1</v>
      </c>
      <c r="K12" s="7">
        <f t="shared" si="6"/>
        <v>0</v>
      </c>
      <c r="L12" s="9">
        <f t="shared" ca="1" si="7"/>
        <v>5210.1679089227237</v>
      </c>
      <c r="M12" s="7">
        <f t="shared" ca="1" si="8"/>
        <v>5210.1679089227237</v>
      </c>
      <c r="N12" s="9">
        <f t="shared" ca="1" si="9"/>
        <v>0</v>
      </c>
      <c r="O12" s="7">
        <f t="shared" ca="1" si="3"/>
        <v>2</v>
      </c>
      <c r="P12" s="9">
        <f t="shared" ca="1" si="10"/>
        <v>0</v>
      </c>
      <c r="Q12" s="7">
        <f t="shared" ca="1" si="11"/>
        <v>0</v>
      </c>
    </row>
    <row r="13" spans="1:17">
      <c r="A13" s="12" t="s">
        <v>30</v>
      </c>
      <c r="B13" s="2">
        <v>0.18</v>
      </c>
      <c r="C13" s="7">
        <v>11</v>
      </c>
      <c r="D13" s="8">
        <v>0.33034561597988299</v>
      </c>
      <c r="E13" s="7">
        <f t="shared" si="0"/>
        <v>435.02580000000006</v>
      </c>
      <c r="F13" s="9">
        <f t="shared" si="1"/>
        <v>37.847244600000003</v>
      </c>
      <c r="G13" s="7">
        <f t="shared" si="2"/>
        <v>418.41241069168467</v>
      </c>
      <c r="H13" s="8">
        <f ca="1">IF(J12&gt;0,IF(H12&gt;0,H12,-1),IF(K13=0,IF(M13&lt;B4,B5-M13,-1),-1))</f>
        <v>-1</v>
      </c>
      <c r="I13" s="7">
        <f t="shared" ca="1" si="4"/>
        <v>-1</v>
      </c>
      <c r="J13" s="8">
        <f t="shared" ca="1" si="5"/>
        <v>-1</v>
      </c>
      <c r="K13" s="7">
        <f t="shared" si="6"/>
        <v>1</v>
      </c>
      <c r="L13" s="9">
        <f t="shared" ca="1" si="7"/>
        <v>4822.6020365077966</v>
      </c>
      <c r="M13" s="7">
        <f t="shared" ca="1" si="8"/>
        <v>4822.6020365077966</v>
      </c>
      <c r="N13" s="9">
        <f t="shared" ca="1" si="9"/>
        <v>0</v>
      </c>
      <c r="O13" s="7">
        <f t="shared" ca="1" si="3"/>
        <v>2</v>
      </c>
      <c r="P13" s="9">
        <f t="shared" ca="1" si="10"/>
        <v>0</v>
      </c>
      <c r="Q13" s="7">
        <f t="shared" ca="1" si="11"/>
        <v>0</v>
      </c>
    </row>
    <row r="14" spans="1:17">
      <c r="A14" s="12" t="s">
        <v>31</v>
      </c>
      <c r="B14" s="2">
        <f>B13/50</f>
        <v>3.5999999999999999E-3</v>
      </c>
      <c r="C14" s="7">
        <v>12</v>
      </c>
      <c r="D14" s="8">
        <v>0.52541705896766644</v>
      </c>
      <c r="E14" s="7">
        <f t="shared" si="0"/>
        <v>435.02580000000006</v>
      </c>
      <c r="F14" s="9">
        <f t="shared" si="1"/>
        <v>37.847244600000003</v>
      </c>
      <c r="G14" s="7">
        <f t="shared" si="2"/>
        <v>437.43872389425496</v>
      </c>
      <c r="H14" s="8">
        <f ca="1">IF(J13&gt;0,IF(H13&gt;0,H13,-1),IF(K14=0,IF(M14&lt;B4,B5-M14,-1),-1))</f>
        <v>1658.5176002650314</v>
      </c>
      <c r="I14" s="7">
        <f t="shared" ca="1" si="4"/>
        <v>0.2503280400320641</v>
      </c>
      <c r="J14" s="8">
        <f t="shared" ca="1" si="5"/>
        <v>1</v>
      </c>
      <c r="K14" s="7">
        <f t="shared" si="6"/>
        <v>0</v>
      </c>
      <c r="L14" s="9">
        <f t="shared" ca="1" si="7"/>
        <v>4404.1896258161123</v>
      </c>
      <c r="M14" s="7">
        <f t="shared" ca="1" si="8"/>
        <v>4404.1896258161123</v>
      </c>
      <c r="N14" s="9">
        <f t="shared" ca="1" si="9"/>
        <v>0</v>
      </c>
      <c r="O14" s="7">
        <f t="shared" ca="1" si="3"/>
        <v>2</v>
      </c>
      <c r="P14" s="9">
        <f t="shared" ca="1" si="10"/>
        <v>0</v>
      </c>
      <c r="Q14" s="7">
        <f t="shared" ca="1" si="11"/>
        <v>0</v>
      </c>
    </row>
    <row r="15" spans="1:17">
      <c r="C15" s="7">
        <v>13</v>
      </c>
      <c r="D15" s="8">
        <v>0.55324786978501528</v>
      </c>
      <c r="E15" s="7">
        <f t="shared" si="0"/>
        <v>435.02580000000006</v>
      </c>
      <c r="F15" s="9">
        <f t="shared" si="1"/>
        <v>37.847244600000003</v>
      </c>
      <c r="G15" s="7">
        <f t="shared" si="2"/>
        <v>440.09246389567613</v>
      </c>
      <c r="H15" s="8">
        <f ca="1">IF(J14&gt;0,IF(H14&gt;0,H14,-1),IF(K15=0,IF(M15&lt;B4,B5-M15,-1),-1))</f>
        <v>1658.5176002650314</v>
      </c>
      <c r="I15" s="7">
        <f t="shared" ca="1" si="4"/>
        <v>0.2503280400320641</v>
      </c>
      <c r="J15" s="8">
        <f t="shared" ca="1" si="5"/>
        <v>0</v>
      </c>
      <c r="K15" s="7">
        <f t="shared" si="6"/>
        <v>1</v>
      </c>
      <c r="L15" s="9">
        <f ca="1">IF(J14=1,L14+H14-G14,L14-G14)</f>
        <v>5625.2685021868892</v>
      </c>
      <c r="M15" s="7">
        <f t="shared" ca="1" si="8"/>
        <v>5625.2685021868892</v>
      </c>
      <c r="N15" s="9">
        <f t="shared" ca="1" si="9"/>
        <v>0</v>
      </c>
      <c r="O15" s="7">
        <f t="shared" ca="1" si="3"/>
        <v>3</v>
      </c>
      <c r="P15" s="9">
        <f t="shared" ca="1" si="10"/>
        <v>0</v>
      </c>
      <c r="Q15" s="7">
        <f t="shared" ca="1" si="11"/>
        <v>0</v>
      </c>
    </row>
    <row r="16" spans="1:17">
      <c r="C16" s="7">
        <v>14</v>
      </c>
      <c r="D16" s="8">
        <v>0.20898513000531194</v>
      </c>
      <c r="E16" s="7">
        <f t="shared" si="0"/>
        <v>435.02580000000006</v>
      </c>
      <c r="F16" s="9">
        <f t="shared" si="1"/>
        <v>37.847244600000003</v>
      </c>
      <c r="G16" s="7">
        <f t="shared" si="2"/>
        <v>404.37151292084081</v>
      </c>
      <c r="H16" s="8">
        <f ca="1">IF(J15&gt;0,IF(H15&gt;0,H15,-1),IF(K16=0,IF(M16&lt;B4,B5-M16,-1),-1))</f>
        <v>-1</v>
      </c>
      <c r="I16" s="7">
        <f t="shared" ca="1" si="4"/>
        <v>-1</v>
      </c>
      <c r="J16" s="8">
        <f t="shared" ca="1" si="5"/>
        <v>-1</v>
      </c>
      <c r="K16" s="7">
        <f t="shared" si="6"/>
        <v>0</v>
      </c>
      <c r="L16" s="9">
        <f ca="1">IF(J15=1,L15+H15-G15,L15-G15)</f>
        <v>5185.1760382912134</v>
      </c>
      <c r="M16" s="7">
        <f t="shared" ca="1" si="8"/>
        <v>5185.1760382912134</v>
      </c>
      <c r="N16" s="9">
        <f t="shared" ca="1" si="9"/>
        <v>0</v>
      </c>
      <c r="O16" s="7">
        <f t="shared" ca="1" si="3"/>
        <v>3</v>
      </c>
      <c r="P16" s="9">
        <f t="shared" ca="1" si="10"/>
        <v>0</v>
      </c>
      <c r="Q16" s="7">
        <f t="shared" ca="1" si="11"/>
        <v>0</v>
      </c>
    </row>
    <row r="17" spans="1:17">
      <c r="C17" s="7">
        <v>15</v>
      </c>
      <c r="D17" s="8">
        <v>0.53697823307653436</v>
      </c>
      <c r="E17" s="7">
        <f t="shared" si="0"/>
        <v>435.02580000000006</v>
      </c>
      <c r="F17" s="9">
        <f t="shared" si="1"/>
        <v>37.847244600000003</v>
      </c>
      <c r="G17" s="7">
        <f t="shared" si="2"/>
        <v>438.53892549803743</v>
      </c>
      <c r="H17" s="8">
        <f ca="1">IF(J16&gt;0,IF(H16&gt;0,H16,-1),IF(K17=0,IF(M17&lt;B4,B5-M17,-1),-1))</f>
        <v>-1</v>
      </c>
      <c r="I17" s="7">
        <f t="shared" ca="1" si="4"/>
        <v>-1</v>
      </c>
      <c r="J17" s="8">
        <f t="shared" ca="1" si="5"/>
        <v>-1</v>
      </c>
      <c r="K17" s="7">
        <f t="shared" si="6"/>
        <v>1</v>
      </c>
      <c r="L17" s="9">
        <f ca="1">IF(J16=1,L16+H16-G16,L16-G16)</f>
        <v>4780.8045253703731</v>
      </c>
      <c r="M17" s="7">
        <f t="shared" ca="1" si="8"/>
        <v>4780.8045253703731</v>
      </c>
      <c r="N17" s="9">
        <f t="shared" ca="1" si="9"/>
        <v>0</v>
      </c>
      <c r="O17" s="7">
        <f t="shared" ca="1" si="3"/>
        <v>3</v>
      </c>
      <c r="P17" s="9">
        <f t="shared" ca="1" si="10"/>
        <v>0</v>
      </c>
      <c r="Q17" s="7">
        <f t="shared" ca="1" si="11"/>
        <v>0</v>
      </c>
    </row>
    <row r="18" spans="1:17">
      <c r="C18" s="7">
        <v>16</v>
      </c>
      <c r="D18" s="8">
        <v>0.98938763149457409</v>
      </c>
      <c r="E18" s="7">
        <f>419.1*1.038</f>
        <v>435.02580000000006</v>
      </c>
      <c r="F18" s="9">
        <f t="shared" si="1"/>
        <v>37.847244600000003</v>
      </c>
      <c r="G18" s="7">
        <f t="shared" si="2"/>
        <v>522.22444018936858</v>
      </c>
      <c r="H18" s="8">
        <f ca="1">IF(J17&gt;0,IF(H17&gt;0,H17,-1),IF(K18=0,IF(M18&lt;B4,B5-M18,-1),-1))</f>
        <v>1720.441626208808</v>
      </c>
      <c r="I18" s="7">
        <f t="shared" ca="1" si="4"/>
        <v>0.44513927009865362</v>
      </c>
      <c r="J18" s="8">
        <f t="shared" ca="1" si="5"/>
        <v>1</v>
      </c>
      <c r="K18" s="7">
        <f t="shared" si="6"/>
        <v>0</v>
      </c>
      <c r="L18" s="9">
        <f t="shared" ca="1" si="7"/>
        <v>4342.2655998723358</v>
      </c>
      <c r="M18" s="7">
        <f t="shared" ca="1" si="8"/>
        <v>4342.2655998723358</v>
      </c>
      <c r="N18" s="9">
        <f t="shared" ca="1" si="9"/>
        <v>0</v>
      </c>
      <c r="O18" s="7">
        <f t="shared" ca="1" si="3"/>
        <v>3</v>
      </c>
      <c r="P18" s="9">
        <f t="shared" ca="1" si="10"/>
        <v>0</v>
      </c>
      <c r="Q18" s="7">
        <f t="shared" ca="1" si="11"/>
        <v>0</v>
      </c>
    </row>
    <row r="19" spans="1:17">
      <c r="C19" s="7">
        <v>17</v>
      </c>
      <c r="D19" s="8">
        <v>0.19113826793349331</v>
      </c>
      <c r="E19" s="7">
        <f>1.038*554.2</f>
        <v>575.25960000000009</v>
      </c>
      <c r="F19" s="9">
        <f t="shared" si="1"/>
        <v>50.047585200000007</v>
      </c>
      <c r="G19" s="7">
        <f t="shared" si="2"/>
        <v>531.53255485421948</v>
      </c>
      <c r="H19" s="8">
        <f ca="1">IF(J18&gt;0,IF(H18&gt;0,H18,-1),IF(K19=0,IF(M19&lt;B4,B5-M19,-1),-1))</f>
        <v>1720.441626208808</v>
      </c>
      <c r="I19" s="7">
        <f t="shared" ca="1" si="4"/>
        <v>0.44513927009865362</v>
      </c>
      <c r="J19" s="8">
        <f t="shared" ca="1" si="5"/>
        <v>0</v>
      </c>
      <c r="K19" s="7">
        <f t="shared" si="6"/>
        <v>1</v>
      </c>
      <c r="L19" s="9">
        <f t="shared" ca="1" si="7"/>
        <v>5540.4827858917752</v>
      </c>
      <c r="M19" s="7">
        <f t="shared" ca="1" si="8"/>
        <v>5540.4827858917752</v>
      </c>
      <c r="N19" s="9">
        <f t="shared" ca="1" si="9"/>
        <v>0</v>
      </c>
      <c r="O19" s="7">
        <f t="shared" ca="1" si="3"/>
        <v>4</v>
      </c>
      <c r="P19" s="9">
        <f t="shared" ca="1" si="10"/>
        <v>0</v>
      </c>
      <c r="Q19" s="7">
        <f t="shared" ca="1" si="11"/>
        <v>0</v>
      </c>
    </row>
    <row r="20" spans="1:17">
      <c r="A20" s="4"/>
      <c r="C20" s="7">
        <v>18</v>
      </c>
      <c r="D20" s="8">
        <v>0.87422820066573637</v>
      </c>
      <c r="E20" s="7">
        <f t="shared" ref="E20:E30" si="12">1.038*554.2</f>
        <v>575.25960000000009</v>
      </c>
      <c r="F20" s="9">
        <f t="shared" si="1"/>
        <v>50.047585200000007</v>
      </c>
      <c r="G20" s="7">
        <f t="shared" si="2"/>
        <v>632.64457003906705</v>
      </c>
      <c r="H20" s="8">
        <f ca="1">IF(J19&gt;0,IF(H19&gt;0,H19,-1),IF(K20=0,IF(M20&lt;B4,B5-M20,-1),-1))</f>
        <v>-1</v>
      </c>
      <c r="I20" s="7">
        <f t="shared" ca="1" si="4"/>
        <v>-1</v>
      </c>
      <c r="J20" s="8">
        <f t="shared" ca="1" si="5"/>
        <v>-1</v>
      </c>
      <c r="K20" s="7">
        <f t="shared" si="6"/>
        <v>0</v>
      </c>
      <c r="L20" s="9">
        <f t="shared" ca="1" si="7"/>
        <v>5008.9502310375556</v>
      </c>
      <c r="M20" s="7">
        <f t="shared" ca="1" si="8"/>
        <v>5008.9502310375556</v>
      </c>
      <c r="N20" s="9">
        <f t="shared" ca="1" si="9"/>
        <v>0</v>
      </c>
      <c r="O20" s="7">
        <f t="shared" ca="1" si="3"/>
        <v>4</v>
      </c>
      <c r="P20" s="9">
        <f t="shared" ca="1" si="10"/>
        <v>0</v>
      </c>
      <c r="Q20" s="7">
        <f t="shared" ca="1" si="11"/>
        <v>0</v>
      </c>
    </row>
    <row r="21" spans="1:17">
      <c r="C21" s="7">
        <v>19</v>
      </c>
      <c r="D21" s="8">
        <v>0.20706180641401473</v>
      </c>
      <c r="E21" s="7">
        <f t="shared" si="12"/>
        <v>575.25960000000009</v>
      </c>
      <c r="F21" s="9">
        <f t="shared" si="1"/>
        <v>50.047585200000007</v>
      </c>
      <c r="G21" s="7">
        <f t="shared" si="2"/>
        <v>534.38781406321675</v>
      </c>
      <c r="H21" s="8">
        <f ca="1">IF(J20&gt;0,IF(H20&gt;0,H20,-1),IF(K21=0,IF(M21&lt;B4,B5-M21,-1),-1))</f>
        <v>-1</v>
      </c>
      <c r="I21" s="7">
        <f t="shared" ca="1" si="4"/>
        <v>-1</v>
      </c>
      <c r="J21" s="8">
        <f t="shared" ca="1" si="5"/>
        <v>-1</v>
      </c>
      <c r="K21" s="7">
        <f t="shared" si="6"/>
        <v>1</v>
      </c>
      <c r="L21" s="9">
        <f t="shared" ca="1" si="7"/>
        <v>4376.3056609984887</v>
      </c>
      <c r="M21" s="7">
        <f t="shared" ca="1" si="8"/>
        <v>4376.3056609984887</v>
      </c>
      <c r="N21" s="9">
        <f t="shared" ca="1" si="9"/>
        <v>0</v>
      </c>
      <c r="O21" s="7">
        <f t="shared" ca="1" si="3"/>
        <v>4</v>
      </c>
      <c r="P21" s="9">
        <f t="shared" ca="1" si="10"/>
        <v>0</v>
      </c>
      <c r="Q21" s="7">
        <f t="shared" ca="1" si="11"/>
        <v>0</v>
      </c>
    </row>
    <row r="22" spans="1:17">
      <c r="C22" s="7">
        <v>20</v>
      </c>
      <c r="D22" s="8">
        <v>8.7840371508924986E-2</v>
      </c>
      <c r="E22" s="7">
        <f t="shared" si="12"/>
        <v>575.25960000000009</v>
      </c>
      <c r="F22" s="9">
        <f t="shared" si="1"/>
        <v>50.047585200000007</v>
      </c>
      <c r="G22" s="7">
        <f t="shared" si="2"/>
        <v>507.48644113962962</v>
      </c>
      <c r="H22" s="8">
        <f ca="1">IF(J21&gt;0,IF(H21&gt;0,H21,-1),IF(K22=0,IF(M22&lt;B4,B5-M22,-1),-1))</f>
        <v>2220.7893791458719</v>
      </c>
      <c r="I22" s="7">
        <f t="shared" ca="1" si="4"/>
        <v>6.739423105957898E-2</v>
      </c>
      <c r="J22" s="8">
        <f t="shared" ca="1" si="5"/>
        <v>1</v>
      </c>
      <c r="K22" s="7">
        <f t="shared" si="6"/>
        <v>0</v>
      </c>
      <c r="L22" s="9">
        <f t="shared" ca="1" si="7"/>
        <v>3841.9178469352719</v>
      </c>
      <c r="M22" s="7">
        <f t="shared" ca="1" si="8"/>
        <v>3841.9178469352719</v>
      </c>
      <c r="N22" s="9">
        <f t="shared" ca="1" si="9"/>
        <v>0</v>
      </c>
      <c r="O22" s="7">
        <f t="shared" ca="1" si="3"/>
        <v>4</v>
      </c>
      <c r="P22" s="9">
        <f t="shared" ca="1" si="10"/>
        <v>0</v>
      </c>
      <c r="Q22" s="7">
        <f t="shared" ca="1" si="11"/>
        <v>0</v>
      </c>
    </row>
    <row r="23" spans="1:17">
      <c r="C23" s="7">
        <v>21</v>
      </c>
      <c r="D23" s="8">
        <v>0.59613087013934551</v>
      </c>
      <c r="E23" s="7">
        <f t="shared" si="12"/>
        <v>575.25960000000009</v>
      </c>
      <c r="F23" s="9">
        <f t="shared" si="1"/>
        <v>50.047585200000007</v>
      </c>
      <c r="G23" s="7">
        <f t="shared" si="2"/>
        <v>587.43842233082296</v>
      </c>
      <c r="H23" s="8">
        <f ca="1">IF(J22&gt;0,IF(H22&gt;0,H22,-1),IF(K23=0,IF(M23&lt;B4,B5-M23,-1),-1))</f>
        <v>2220.7893791458719</v>
      </c>
      <c r="I23" s="7">
        <f t="shared" ca="1" si="4"/>
        <v>6.739423105957898E-2</v>
      </c>
      <c r="J23" s="8">
        <f t="shared" ca="1" si="5"/>
        <v>0</v>
      </c>
      <c r="K23" s="7">
        <f t="shared" si="6"/>
        <v>1</v>
      </c>
      <c r="L23" s="9">
        <f t="shared" ca="1" si="7"/>
        <v>5555.2207849415145</v>
      </c>
      <c r="M23" s="7">
        <f t="shared" ca="1" si="8"/>
        <v>5555.2207849415145</v>
      </c>
      <c r="N23" s="9">
        <f t="shared" ca="1" si="9"/>
        <v>0</v>
      </c>
      <c r="O23" s="7">
        <f t="shared" ca="1" si="3"/>
        <v>5</v>
      </c>
      <c r="P23" s="9">
        <f t="shared" ca="1" si="10"/>
        <v>0</v>
      </c>
      <c r="Q23" s="7">
        <f t="shared" ca="1" si="11"/>
        <v>0</v>
      </c>
    </row>
    <row r="24" spans="1:17">
      <c r="C24" s="7">
        <v>22</v>
      </c>
      <c r="D24" s="8">
        <v>0.91350217467501282</v>
      </c>
      <c r="E24" s="7">
        <f t="shared" si="12"/>
        <v>575.25960000000009</v>
      </c>
      <c r="F24" s="9">
        <f t="shared" si="1"/>
        <v>50.047585200000007</v>
      </c>
      <c r="G24" s="7">
        <f t="shared" si="2"/>
        <v>643.45649630141088</v>
      </c>
      <c r="H24" s="8">
        <f ca="1">IF(J23&gt;0,IF(H23&gt;0,H23,-1),IF(K24=0,IF(M24&lt;B4,B5-M24,-1),-1))</f>
        <v>1094.9248634704527</v>
      </c>
      <c r="I24" s="7">
        <f t="shared" ca="1" si="4"/>
        <v>0.10824529832402729</v>
      </c>
      <c r="J24" s="8">
        <f t="shared" ca="1" si="5"/>
        <v>1</v>
      </c>
      <c r="K24" s="7">
        <f t="shared" si="6"/>
        <v>0</v>
      </c>
      <c r="L24" s="9">
        <f ca="1">IF(J23=1,L23+H23-G23,L23-G23)</f>
        <v>4967.7823626106911</v>
      </c>
      <c r="M24" s="7">
        <f t="shared" ca="1" si="8"/>
        <v>4967.7823626106911</v>
      </c>
      <c r="N24" s="9">
        <f t="shared" ca="1" si="9"/>
        <v>0</v>
      </c>
      <c r="O24" s="7">
        <f t="shared" ca="1" si="3"/>
        <v>5</v>
      </c>
      <c r="P24" s="9">
        <f t="shared" ca="1" si="10"/>
        <v>0</v>
      </c>
      <c r="Q24" s="7">
        <f t="shared" ca="1" si="11"/>
        <v>0</v>
      </c>
    </row>
    <row r="25" spans="1:17">
      <c r="C25" s="7">
        <v>23</v>
      </c>
      <c r="D25" s="8">
        <v>8.3793808703687578E-2</v>
      </c>
      <c r="E25" s="7">
        <f t="shared" si="12"/>
        <v>575.25960000000009</v>
      </c>
      <c r="F25" s="9">
        <f t="shared" si="1"/>
        <v>50.047585200000007</v>
      </c>
      <c r="G25" s="7">
        <f t="shared" si="2"/>
        <v>506.19409051293547</v>
      </c>
      <c r="H25" s="8">
        <f ca="1">IF(J24&gt;0,IF(H24&gt;0,H24,-1),IF(K25=0,IF(M25&lt;B4,B5-M25,-1),-1))</f>
        <v>1094.9248634704527</v>
      </c>
      <c r="I25" s="7">
        <f t="shared" ca="1" si="4"/>
        <v>0.10824529832402729</v>
      </c>
      <c r="J25" s="8">
        <f t="shared" ca="1" si="5"/>
        <v>0</v>
      </c>
      <c r="K25" s="7">
        <f t="shared" si="6"/>
        <v>1</v>
      </c>
      <c r="L25" s="9">
        <f t="shared" ca="1" si="7"/>
        <v>5419.2507297797329</v>
      </c>
      <c r="M25" s="7">
        <f t="shared" ca="1" si="8"/>
        <v>5419.2507297797329</v>
      </c>
      <c r="N25" s="9">
        <f t="shared" ca="1" si="9"/>
        <v>0</v>
      </c>
      <c r="O25" s="7">
        <f t="shared" ca="1" si="3"/>
        <v>6</v>
      </c>
      <c r="P25" s="9">
        <f t="shared" ca="1" si="10"/>
        <v>0</v>
      </c>
      <c r="Q25" s="7">
        <f t="shared" ca="1" si="11"/>
        <v>0</v>
      </c>
    </row>
    <row r="26" spans="1:17">
      <c r="C26" s="7">
        <v>24</v>
      </c>
      <c r="D26" s="8">
        <v>0.44970953576940376</v>
      </c>
      <c r="E26" s="7">
        <f t="shared" si="12"/>
        <v>575.25960000000009</v>
      </c>
      <c r="F26" s="9">
        <f t="shared" si="1"/>
        <v>50.047585200000007</v>
      </c>
      <c r="G26" s="7">
        <f t="shared" si="2"/>
        <v>568.93382356301163</v>
      </c>
      <c r="H26" s="8">
        <f ca="1">IF(J25&gt;0,IF(H25&gt;0,H25,-1),IF(K26=0,IF(M26&lt;B4,B5-M26,-1),-1))</f>
        <v>1149.6505868143468</v>
      </c>
      <c r="I26" s="7">
        <f t="shared" ca="1" si="4"/>
        <v>0.3177436637158102</v>
      </c>
      <c r="J26" s="8">
        <f t="shared" ca="1" si="5"/>
        <v>1</v>
      </c>
      <c r="K26" s="7">
        <f t="shared" si="6"/>
        <v>0</v>
      </c>
      <c r="L26" s="9">
        <f t="shared" ca="1" si="7"/>
        <v>4913.056639266797</v>
      </c>
      <c r="M26" s="7">
        <f t="shared" ca="1" si="8"/>
        <v>4913.056639266797</v>
      </c>
      <c r="N26" s="9">
        <f t="shared" ca="1" si="9"/>
        <v>0</v>
      </c>
      <c r="O26" s="7">
        <f t="shared" ca="1" si="3"/>
        <v>6</v>
      </c>
      <c r="P26" s="9">
        <f t="shared" ca="1" si="10"/>
        <v>0</v>
      </c>
      <c r="Q26" s="7">
        <f t="shared" ca="1" si="11"/>
        <v>0</v>
      </c>
    </row>
    <row r="27" spans="1:17">
      <c r="C27" s="7">
        <v>25</v>
      </c>
      <c r="D27" s="8">
        <v>0.15256823145036114</v>
      </c>
      <c r="E27" s="7">
        <f t="shared" si="12"/>
        <v>575.25960000000009</v>
      </c>
      <c r="F27" s="9">
        <f t="shared" si="1"/>
        <v>50.047585200000007</v>
      </c>
      <c r="G27" s="7">
        <f t="shared" si="2"/>
        <v>523.93677105763743</v>
      </c>
      <c r="H27" s="8">
        <f ca="1">IF(J26&gt;0,IF(H26&gt;0,H26,-1),IF(K27=0,IF(M27&lt;B4,B5-M27,-1),-1))</f>
        <v>1149.6505868143468</v>
      </c>
      <c r="I27" s="7">
        <f t="shared" ca="1" si="4"/>
        <v>0.3177436637158102</v>
      </c>
      <c r="J27" s="8">
        <f t="shared" ca="1" si="5"/>
        <v>0</v>
      </c>
      <c r="K27" s="7">
        <f t="shared" si="6"/>
        <v>1</v>
      </c>
      <c r="L27" s="9">
        <f t="shared" ca="1" si="7"/>
        <v>5493.7734025181326</v>
      </c>
      <c r="M27" s="7">
        <f t="shared" ca="1" si="8"/>
        <v>5493.7734025181326</v>
      </c>
      <c r="N27" s="9">
        <f t="shared" ca="1" si="9"/>
        <v>0</v>
      </c>
      <c r="O27" s="7">
        <f t="shared" ca="1" si="3"/>
        <v>7</v>
      </c>
      <c r="P27" s="9">
        <f t="shared" ca="1" si="10"/>
        <v>0</v>
      </c>
      <c r="Q27" s="7">
        <f t="shared" ca="1" si="11"/>
        <v>0</v>
      </c>
    </row>
    <row r="28" spans="1:17">
      <c r="C28" s="7">
        <v>26</v>
      </c>
      <c r="D28" s="8">
        <v>0.79878031543237893</v>
      </c>
      <c r="E28" s="7">
        <f t="shared" si="12"/>
        <v>575.25960000000009</v>
      </c>
      <c r="F28" s="9">
        <f t="shared" si="1"/>
        <v>50.047585200000007</v>
      </c>
      <c r="G28" s="7">
        <f t="shared" si="2"/>
        <v>617.16307071343226</v>
      </c>
      <c r="H28" s="8">
        <f ca="1">IF(J27&gt;0,IF(H27&gt;0,H27,-1),IF(K28=0,IF(M28&lt;B4,B5-M28,-1),-1))</f>
        <v>1092.8705946206483</v>
      </c>
      <c r="I28" s="7">
        <f t="shared" ca="1" si="4"/>
        <v>0.76222828036257617</v>
      </c>
      <c r="J28" s="8">
        <f t="shared" ca="1" si="5"/>
        <v>2</v>
      </c>
      <c r="K28" s="7">
        <f t="shared" si="6"/>
        <v>0</v>
      </c>
      <c r="L28" s="9">
        <f t="shared" ca="1" si="7"/>
        <v>4969.8366314604955</v>
      </c>
      <c r="M28" s="7">
        <f t="shared" ca="1" si="8"/>
        <v>4969.8366314604955</v>
      </c>
      <c r="N28" s="9">
        <f t="shared" ca="1" si="9"/>
        <v>0</v>
      </c>
      <c r="O28" s="7">
        <f t="shared" ca="1" si="3"/>
        <v>7</v>
      </c>
      <c r="P28" s="9">
        <f t="shared" ca="1" si="10"/>
        <v>0</v>
      </c>
      <c r="Q28" s="7">
        <f t="shared" ca="1" si="11"/>
        <v>0</v>
      </c>
    </row>
    <row r="29" spans="1:17">
      <c r="C29" s="7">
        <v>27</v>
      </c>
      <c r="D29" s="8">
        <v>0.76383732708693197</v>
      </c>
      <c r="E29" s="7">
        <f t="shared" si="12"/>
        <v>575.25960000000009</v>
      </c>
      <c r="F29" s="9">
        <f t="shared" si="1"/>
        <v>50.047585200000007</v>
      </c>
      <c r="G29" s="7">
        <f t="shared" si="2"/>
        <v>611.2288350118788</v>
      </c>
      <c r="H29" s="8">
        <f ca="1">IF(J28&gt;0,IF(H28&gt;0,H28,-1),IF(K29=0,IF(M29&lt;B4,B5-M29,-1),-1))</f>
        <v>1092.8705946206483</v>
      </c>
      <c r="I29" s="7">
        <f t="shared" ca="1" si="4"/>
        <v>0.76222828036257617</v>
      </c>
      <c r="J29" s="8">
        <f t="shared" ca="1" si="5"/>
        <v>1</v>
      </c>
      <c r="K29" s="7">
        <f t="shared" si="6"/>
        <v>1</v>
      </c>
      <c r="L29" s="9">
        <f t="shared" ca="1" si="7"/>
        <v>4352.6735607470637</v>
      </c>
      <c r="M29" s="7">
        <f t="shared" ca="1" si="8"/>
        <v>4352.6735607470637</v>
      </c>
      <c r="N29" s="9">
        <f t="shared" ca="1" si="9"/>
        <v>0</v>
      </c>
      <c r="O29" s="7">
        <f t="shared" ca="1" si="3"/>
        <v>7</v>
      </c>
      <c r="P29" s="9">
        <f t="shared" ca="1" si="10"/>
        <v>0</v>
      </c>
      <c r="Q29" s="7">
        <f t="shared" ca="1" si="11"/>
        <v>0</v>
      </c>
    </row>
    <row r="30" spans="1:17">
      <c r="C30" s="7">
        <v>28</v>
      </c>
      <c r="D30" s="8">
        <v>6.0209803876074885E-2</v>
      </c>
      <c r="E30" s="7">
        <f t="shared" si="12"/>
        <v>575.25960000000009</v>
      </c>
      <c r="F30" s="9">
        <f t="shared" si="1"/>
        <v>50.047585200000007</v>
      </c>
      <c r="G30" s="7">
        <f t="shared" si="2"/>
        <v>497.53496133884931</v>
      </c>
      <c r="H30" s="8">
        <f ca="1">IF(J29&gt;0,IF(H29&gt;0,H29,-1),IF(K30=0,IF(M30&lt;B4,B5-M30,-1),-1))</f>
        <v>1092.8705946206483</v>
      </c>
      <c r="I30" s="7">
        <f t="shared" ca="1" si="4"/>
        <v>0.76222828036257617</v>
      </c>
      <c r="J30" s="8">
        <f t="shared" ca="1" si="5"/>
        <v>0</v>
      </c>
      <c r="K30" s="7">
        <f t="shared" si="6"/>
        <v>0</v>
      </c>
      <c r="L30" s="9">
        <f t="shared" ca="1" si="7"/>
        <v>4834.3153203558331</v>
      </c>
      <c r="M30" s="7">
        <f t="shared" ca="1" si="8"/>
        <v>4834.3153203558331</v>
      </c>
      <c r="N30" s="9">
        <f t="shared" ca="1" si="9"/>
        <v>0</v>
      </c>
      <c r="O30" s="7">
        <f t="shared" ca="1" si="3"/>
        <v>8</v>
      </c>
      <c r="P30" s="9">
        <f t="shared" ca="1" si="10"/>
        <v>0</v>
      </c>
      <c r="Q30" s="7">
        <f t="shared" ca="1" si="11"/>
        <v>0</v>
      </c>
    </row>
    <row r="31" spans="1:17">
      <c r="C31" s="7">
        <v>29</v>
      </c>
      <c r="D31" s="8">
        <v>0.17242331448751536</v>
      </c>
      <c r="E31" s="7">
        <f>334.6*1.038</f>
        <v>347.31480000000005</v>
      </c>
      <c r="F31" s="9">
        <f t="shared" si="1"/>
        <v>30.216387600000001</v>
      </c>
      <c r="G31" s="7">
        <f t="shared" si="2"/>
        <v>318.77142416977654</v>
      </c>
      <c r="H31" s="8">
        <f ca="1">IF(J30&gt;0,IF(H30&gt;0,H30,-1),IF(K31=0,IF(M31&lt;B4,B5-M31,-1),-1))</f>
        <v>-1</v>
      </c>
      <c r="I31" s="7">
        <f t="shared" ca="1" si="4"/>
        <v>-1</v>
      </c>
      <c r="J31" s="8">
        <f t="shared" ca="1" si="5"/>
        <v>-1</v>
      </c>
      <c r="K31" s="7">
        <f t="shared" si="6"/>
        <v>1</v>
      </c>
      <c r="L31" s="9">
        <f t="shared" ca="1" si="7"/>
        <v>4336.7803590169842</v>
      </c>
      <c r="M31" s="7">
        <f t="shared" ca="1" si="8"/>
        <v>4336.7803590169842</v>
      </c>
      <c r="N31" s="9">
        <f t="shared" ca="1" si="9"/>
        <v>0</v>
      </c>
      <c r="O31" s="7">
        <f t="shared" ca="1" si="3"/>
        <v>8</v>
      </c>
      <c r="P31" s="9">
        <f t="shared" ca="1" si="10"/>
        <v>0</v>
      </c>
      <c r="Q31" s="7">
        <f t="shared" ca="1" si="11"/>
        <v>0</v>
      </c>
    </row>
    <row r="32" spans="1:17">
      <c r="C32" s="7">
        <v>30</v>
      </c>
      <c r="D32" s="8">
        <v>0.52971708645523763</v>
      </c>
      <c r="E32" s="7">
        <f t="shared" ref="E32:E52" si="13">334.6*1.038</f>
        <v>347.31480000000005</v>
      </c>
      <c r="F32" s="9">
        <f t="shared" si="1"/>
        <v>30.216387600000001</v>
      </c>
      <c r="G32" s="7">
        <f t="shared" si="2"/>
        <v>349.56769488775126</v>
      </c>
      <c r="H32" s="8">
        <f ca="1">IF(J31&gt;0,IF(H31&gt;0,H31,-1),IF(K32=0,IF(M32&lt;B4,B5-M32,-1),-1))</f>
        <v>2044.6982912339363</v>
      </c>
      <c r="I32" s="7">
        <f t="shared" ca="1" si="4"/>
        <v>0.60092903128444364</v>
      </c>
      <c r="J32" s="8">
        <f t="shared" ca="1" si="5"/>
        <v>2</v>
      </c>
      <c r="K32" s="7">
        <f t="shared" si="6"/>
        <v>0</v>
      </c>
      <c r="L32" s="9">
        <f t="shared" ca="1" si="7"/>
        <v>4018.0089348472075</v>
      </c>
      <c r="M32" s="7">
        <f t="shared" ca="1" si="8"/>
        <v>4018.0089348472075</v>
      </c>
      <c r="N32" s="9">
        <f t="shared" ca="1" si="9"/>
        <v>0</v>
      </c>
      <c r="O32" s="7">
        <f t="shared" ca="1" si="3"/>
        <v>8</v>
      </c>
      <c r="P32" s="9">
        <f t="shared" ca="1" si="10"/>
        <v>0</v>
      </c>
      <c r="Q32" s="7">
        <f t="shared" ca="1" si="11"/>
        <v>0</v>
      </c>
    </row>
    <row r="33" spans="3:17">
      <c r="C33" s="7">
        <v>31</v>
      </c>
      <c r="D33" s="8">
        <v>0.26281686034486984</v>
      </c>
      <c r="E33" s="7">
        <f t="shared" si="13"/>
        <v>347.31480000000005</v>
      </c>
      <c r="F33" s="9">
        <f t="shared" si="1"/>
        <v>30.216387600000001</v>
      </c>
      <c r="G33" s="7">
        <f t="shared" si="2"/>
        <v>328.13690472267172</v>
      </c>
      <c r="H33" s="8">
        <f ca="1">IF(J32&gt;0,IF(H32&gt;0,H32,-1),IF(K33=0,IF(M33&lt;B4,B5-M33,-1),-1))</f>
        <v>2044.6982912339363</v>
      </c>
      <c r="I33" s="7">
        <f t="shared" ca="1" si="4"/>
        <v>0.60092903128444364</v>
      </c>
      <c r="J33" s="8">
        <f t="shared" ca="1" si="5"/>
        <v>1</v>
      </c>
      <c r="K33" s="7">
        <f t="shared" si="6"/>
        <v>1</v>
      </c>
      <c r="L33" s="9">
        <f t="shared" ca="1" si="7"/>
        <v>3668.4412399594562</v>
      </c>
      <c r="M33" s="7">
        <f t="shared" ca="1" si="8"/>
        <v>3668.4412399594562</v>
      </c>
      <c r="N33" s="9">
        <f t="shared" ca="1" si="9"/>
        <v>0</v>
      </c>
      <c r="O33" s="7">
        <f t="shared" ca="1" si="3"/>
        <v>8</v>
      </c>
      <c r="P33" s="9">
        <f t="shared" ca="1" si="10"/>
        <v>0</v>
      </c>
      <c r="Q33" s="7">
        <f t="shared" ca="1" si="11"/>
        <v>0</v>
      </c>
    </row>
    <row r="34" spans="3:17">
      <c r="C34" s="7">
        <v>32</v>
      </c>
      <c r="D34" s="8">
        <v>0.20540656163162319</v>
      </c>
      <c r="E34" s="7">
        <f t="shared" si="13"/>
        <v>347.31480000000005</v>
      </c>
      <c r="F34" s="9">
        <f t="shared" si="1"/>
        <v>30.216387600000001</v>
      </c>
      <c r="G34" s="7">
        <f t="shared" si="2"/>
        <v>322.46292257279566</v>
      </c>
      <c r="H34" s="8">
        <f ca="1">IF(J33&gt;0,IF(H33&gt;0,H33,-1),IF(K34=0,IF(M34&lt;B4,B5-M34,-1),-1))</f>
        <v>2044.6982912339363</v>
      </c>
      <c r="I34" s="7">
        <f t="shared" ca="1" si="4"/>
        <v>0.60092903128444364</v>
      </c>
      <c r="J34" s="8">
        <f t="shared" ca="1" si="5"/>
        <v>0</v>
      </c>
      <c r="K34" s="7">
        <f t="shared" si="6"/>
        <v>0</v>
      </c>
      <c r="L34" s="9">
        <f t="shared" ca="1" si="7"/>
        <v>5385.0026264707203</v>
      </c>
      <c r="M34" s="7">
        <f t="shared" ca="1" si="8"/>
        <v>5385.0026264707203</v>
      </c>
      <c r="N34" s="9">
        <f t="shared" ca="1" si="9"/>
        <v>0</v>
      </c>
      <c r="O34" s="7">
        <f t="shared" ca="1" si="3"/>
        <v>9</v>
      </c>
      <c r="P34" s="9">
        <f t="shared" ca="1" si="10"/>
        <v>0</v>
      </c>
      <c r="Q34" s="7">
        <f t="shared" ca="1" si="11"/>
        <v>0</v>
      </c>
    </row>
    <row r="35" spans="3:17">
      <c r="C35" s="7">
        <v>33</v>
      </c>
      <c r="D35" s="8">
        <v>0.12212231676908825</v>
      </c>
      <c r="E35" s="7">
        <f t="shared" si="13"/>
        <v>347.31480000000005</v>
      </c>
      <c r="F35" s="9">
        <f t="shared" si="1"/>
        <v>30.216387600000001</v>
      </c>
      <c r="G35" s="7">
        <f t="shared" si="2"/>
        <v>312.12954668330661</v>
      </c>
      <c r="H35" s="8">
        <f ca="1">IF(J34&gt;0,IF(H34&gt;0,H34,-1),IF(K35=0,IF(M35&lt;B4,B5-M35,-1),-1))</f>
        <v>-1</v>
      </c>
      <c r="I35" s="7">
        <f t="shared" ca="1" si="4"/>
        <v>-1</v>
      </c>
      <c r="J35" s="8">
        <f t="shared" ca="1" si="5"/>
        <v>-1</v>
      </c>
      <c r="K35" s="7">
        <f t="shared" si="6"/>
        <v>1</v>
      </c>
      <c r="L35" s="9">
        <f t="shared" ca="1" si="7"/>
        <v>5062.5397038979245</v>
      </c>
      <c r="M35" s="7">
        <f t="shared" ca="1" si="8"/>
        <v>5062.5397038979245</v>
      </c>
      <c r="N35" s="9">
        <f t="shared" ca="1" si="9"/>
        <v>0</v>
      </c>
      <c r="O35" s="7">
        <f t="shared" ca="1" si="3"/>
        <v>9</v>
      </c>
      <c r="P35" s="9">
        <f t="shared" ca="1" si="10"/>
        <v>0</v>
      </c>
      <c r="Q35" s="7">
        <f t="shared" ca="1" si="11"/>
        <v>0</v>
      </c>
    </row>
    <row r="36" spans="3:17">
      <c r="C36" s="7">
        <v>34</v>
      </c>
      <c r="D36" s="8">
        <v>3.4335649405892621E-2</v>
      </c>
      <c r="E36" s="7">
        <f t="shared" si="13"/>
        <v>347.31480000000005</v>
      </c>
      <c r="F36" s="9">
        <f t="shared" si="1"/>
        <v>30.216387600000001</v>
      </c>
      <c r="G36" s="7">
        <f t="shared" si="2"/>
        <v>292.30356297777018</v>
      </c>
      <c r="H36" s="8">
        <f ca="1">IF(J35&gt;0,IF(H35&gt;0,H35,-1),IF(K36=0,IF(M36&lt;B4,B5-M36,-1),-1))</f>
        <v>1312.2970688665255</v>
      </c>
      <c r="I36" s="7">
        <f t="shared" ca="1" si="4"/>
        <v>0.56943588827796776</v>
      </c>
      <c r="J36" s="8">
        <f t="shared" ca="1" si="5"/>
        <v>1</v>
      </c>
      <c r="K36" s="7">
        <f t="shared" si="6"/>
        <v>0</v>
      </c>
      <c r="L36" s="9">
        <f t="shared" ca="1" si="7"/>
        <v>4750.4101572146183</v>
      </c>
      <c r="M36" s="7">
        <f t="shared" ca="1" si="8"/>
        <v>4750.4101572146183</v>
      </c>
      <c r="N36" s="9">
        <f t="shared" ca="1" si="9"/>
        <v>0</v>
      </c>
      <c r="O36" s="7">
        <f t="shared" ca="1" si="3"/>
        <v>9</v>
      </c>
      <c r="P36" s="9">
        <f t="shared" ca="1" si="10"/>
        <v>0</v>
      </c>
      <c r="Q36" s="7">
        <f t="shared" ca="1" si="11"/>
        <v>0</v>
      </c>
    </row>
    <row r="37" spans="3:17">
      <c r="C37" s="7">
        <v>35</v>
      </c>
      <c r="D37" s="8">
        <v>0.38693441280248986</v>
      </c>
      <c r="E37" s="7">
        <f t="shared" si="13"/>
        <v>347.31480000000005</v>
      </c>
      <c r="F37" s="9">
        <f t="shared" si="1"/>
        <v>30.216387600000001</v>
      </c>
      <c r="G37" s="7">
        <f t="shared" si="2"/>
        <v>338.63308732288226</v>
      </c>
      <c r="H37" s="8">
        <f ca="1">IF(J36&gt;0,IF(H36&gt;0,H36,-1),IF(K37=0,IF(M37&lt;B4,B5-M37,-1),-1))</f>
        <v>1312.2970688665255</v>
      </c>
      <c r="I37" s="7">
        <f t="shared" ca="1" si="4"/>
        <v>0.56943588827796776</v>
      </c>
      <c r="J37" s="8">
        <f t="shared" ca="1" si="5"/>
        <v>0</v>
      </c>
      <c r="K37" s="7">
        <f t="shared" si="6"/>
        <v>1</v>
      </c>
      <c r="L37" s="9">
        <f t="shared" ca="1" si="7"/>
        <v>5770.4036631033732</v>
      </c>
      <c r="M37" s="7">
        <f t="shared" ca="1" si="8"/>
        <v>5770.4036631033732</v>
      </c>
      <c r="N37" s="9">
        <f t="shared" ca="1" si="9"/>
        <v>0</v>
      </c>
      <c r="O37" s="7">
        <f t="shared" ca="1" si="3"/>
        <v>10</v>
      </c>
      <c r="P37" s="9">
        <f t="shared" ca="1" si="10"/>
        <v>0</v>
      </c>
      <c r="Q37" s="7">
        <f t="shared" ca="1" si="11"/>
        <v>0</v>
      </c>
    </row>
    <row r="38" spans="3:17">
      <c r="C38" s="7">
        <v>36</v>
      </c>
      <c r="D38" s="8">
        <v>0.79166678725058104</v>
      </c>
      <c r="E38" s="7">
        <f t="shared" si="13"/>
        <v>347.31480000000005</v>
      </c>
      <c r="F38" s="9">
        <f t="shared" si="1"/>
        <v>30.216387600000001</v>
      </c>
      <c r="G38" s="7">
        <f t="shared" si="2"/>
        <v>371.85710060778132</v>
      </c>
      <c r="H38" s="8">
        <f ca="1">IF(J37&gt;0,IF(H37&gt;0,H37,-1),IF(K38=0,IF(M38&lt;B4,B5-M38,-1),-1))</f>
        <v>-1</v>
      </c>
      <c r="I38" s="7">
        <f t="shared" ca="1" si="4"/>
        <v>-1</v>
      </c>
      <c r="J38" s="8">
        <f t="shared" ca="1" si="5"/>
        <v>-1</v>
      </c>
      <c r="K38" s="7">
        <f t="shared" si="6"/>
        <v>0</v>
      </c>
      <c r="L38" s="9">
        <f t="shared" ca="1" si="7"/>
        <v>5431.7705757804906</v>
      </c>
      <c r="M38" s="7">
        <f t="shared" ca="1" si="8"/>
        <v>5431.7705757804906</v>
      </c>
      <c r="N38" s="9">
        <f t="shared" ca="1" si="9"/>
        <v>0</v>
      </c>
      <c r="O38" s="7">
        <f t="shared" ca="1" si="3"/>
        <v>10</v>
      </c>
      <c r="P38" s="9">
        <f t="shared" ca="1" si="10"/>
        <v>0</v>
      </c>
      <c r="Q38" s="7">
        <f t="shared" ca="1" si="11"/>
        <v>0</v>
      </c>
    </row>
    <row r="39" spans="3:17">
      <c r="C39" s="7">
        <v>37</v>
      </c>
      <c r="D39" s="8">
        <v>7.6553182123806351E-4</v>
      </c>
      <c r="E39" s="7">
        <f t="shared" si="13"/>
        <v>347.31480000000005</v>
      </c>
      <c r="F39" s="9">
        <f t="shared" si="1"/>
        <v>30.216387600000001</v>
      </c>
      <c r="G39" s="7">
        <f t="shared" si="2"/>
        <v>251.56721521093493</v>
      </c>
      <c r="H39" s="8">
        <f ca="1">IF(J38&gt;0,IF(H38&gt;0,H38,-1),IF(K39=0,IF(M39&lt;B4,B5-M39,-1),-1))</f>
        <v>-1</v>
      </c>
      <c r="I39" s="7">
        <f t="shared" ca="1" si="4"/>
        <v>-1</v>
      </c>
      <c r="J39" s="8">
        <f t="shared" ca="1" si="5"/>
        <v>-1</v>
      </c>
      <c r="K39" s="7">
        <f t="shared" si="6"/>
        <v>1</v>
      </c>
      <c r="L39" s="9">
        <f t="shared" ca="1" si="7"/>
        <v>5059.9134751727097</v>
      </c>
      <c r="M39" s="7">
        <f t="shared" ca="1" si="8"/>
        <v>5059.9134751727097</v>
      </c>
      <c r="N39" s="9">
        <f t="shared" ca="1" si="9"/>
        <v>0</v>
      </c>
      <c r="O39" s="7">
        <f t="shared" ca="1" si="3"/>
        <v>10</v>
      </c>
      <c r="P39" s="9">
        <f t="shared" ca="1" si="10"/>
        <v>0</v>
      </c>
      <c r="Q39" s="7">
        <f t="shared" ca="1" si="11"/>
        <v>0</v>
      </c>
    </row>
    <row r="40" spans="3:17">
      <c r="C40" s="7">
        <v>38</v>
      </c>
      <c r="D40" s="8">
        <v>8.7571303365042263E-2</v>
      </c>
      <c r="E40" s="7">
        <f t="shared" si="13"/>
        <v>347.31480000000005</v>
      </c>
      <c r="F40" s="9">
        <f t="shared" si="1"/>
        <v>30.216387600000001</v>
      </c>
      <c r="G40" s="7">
        <f t="shared" si="2"/>
        <v>306.34550333263797</v>
      </c>
      <c r="H40" s="8">
        <f ca="1">IF(J39&gt;0,IF(H39&gt;0,H39,-1),IF(K40=0,IF(M40&lt;B4,B5-M40,-1),-1))</f>
        <v>1254.3609661193686</v>
      </c>
      <c r="I40" s="7">
        <f t="shared" ca="1" si="4"/>
        <v>9.7666378063073767E-2</v>
      </c>
      <c r="J40" s="8">
        <f t="shared" ca="1" si="5"/>
        <v>1</v>
      </c>
      <c r="K40" s="7">
        <f t="shared" si="6"/>
        <v>0</v>
      </c>
      <c r="L40" s="9">
        <f t="shared" ca="1" si="7"/>
        <v>4808.3462599617751</v>
      </c>
      <c r="M40" s="7">
        <f t="shared" ca="1" si="8"/>
        <v>4808.3462599617751</v>
      </c>
      <c r="N40" s="9">
        <f t="shared" ca="1" si="9"/>
        <v>0</v>
      </c>
      <c r="O40" s="7">
        <f t="shared" ca="1" si="3"/>
        <v>10</v>
      </c>
      <c r="P40" s="9">
        <f t="shared" ca="1" si="10"/>
        <v>0</v>
      </c>
      <c r="Q40" s="7">
        <f t="shared" ca="1" si="11"/>
        <v>0</v>
      </c>
    </row>
    <row r="41" spans="3:17">
      <c r="C41" s="7">
        <v>39</v>
      </c>
      <c r="D41" s="8">
        <v>0.75716071256126005</v>
      </c>
      <c r="E41" s="7">
        <f t="shared" si="13"/>
        <v>347.31480000000005</v>
      </c>
      <c r="F41" s="9">
        <f t="shared" si="1"/>
        <v>30.216387600000001</v>
      </c>
      <c r="G41" s="7">
        <f t="shared" si="2"/>
        <v>368.38162023924025</v>
      </c>
      <c r="H41" s="8">
        <f ca="1">IF(J40&gt;0,IF(H40&gt;0,H40,-1),IF(K41=0,IF(M41&lt;B4,B5-M41,-1),-1))</f>
        <v>1254.3609661193686</v>
      </c>
      <c r="I41" s="7">
        <f t="shared" ca="1" si="4"/>
        <v>9.7666378063073767E-2</v>
      </c>
      <c r="J41" s="8">
        <f t="shared" ca="1" si="5"/>
        <v>0</v>
      </c>
      <c r="K41" s="7">
        <f t="shared" si="6"/>
        <v>1</v>
      </c>
      <c r="L41" s="9">
        <f t="shared" ca="1" si="7"/>
        <v>5756.3617227485056</v>
      </c>
      <c r="M41" s="7">
        <f t="shared" ca="1" si="8"/>
        <v>5756.3617227485056</v>
      </c>
      <c r="N41" s="9">
        <f t="shared" ca="1" si="9"/>
        <v>0</v>
      </c>
      <c r="O41" s="7">
        <f t="shared" ca="1" si="3"/>
        <v>11</v>
      </c>
      <c r="P41" s="9">
        <f t="shared" ca="1" si="10"/>
        <v>0</v>
      </c>
      <c r="Q41" s="7">
        <f t="shared" ca="1" si="11"/>
        <v>0</v>
      </c>
    </row>
    <row r="42" spans="3:17">
      <c r="C42" s="7">
        <v>40</v>
      </c>
      <c r="D42" s="8">
        <v>5.3659268920620895E-2</v>
      </c>
      <c r="E42" s="7">
        <f t="shared" si="13"/>
        <v>347.31480000000005</v>
      </c>
      <c r="F42" s="9">
        <f t="shared" si="1"/>
        <v>30.216387600000001</v>
      </c>
      <c r="G42" s="7">
        <f t="shared" si="2"/>
        <v>298.65543422408018</v>
      </c>
      <c r="H42" s="8">
        <f ca="1">IF(J41&gt;0,IF(H41&gt;0,H41,-1),IF(K42=0,IF(M42&lt;B4,B5-M42,-1),-1))</f>
        <v>-1</v>
      </c>
      <c r="I42" s="7">
        <f t="shared" ca="1" si="4"/>
        <v>-1</v>
      </c>
      <c r="J42" s="8">
        <f t="shared" ca="1" si="5"/>
        <v>-1</v>
      </c>
      <c r="K42" s="7">
        <f t="shared" si="6"/>
        <v>0</v>
      </c>
      <c r="L42" s="9">
        <f t="shared" ca="1" si="7"/>
        <v>5387.9801025092656</v>
      </c>
      <c r="M42" s="7">
        <f t="shared" ca="1" si="8"/>
        <v>5387.9801025092656</v>
      </c>
      <c r="N42" s="9">
        <f t="shared" ca="1" si="9"/>
        <v>0</v>
      </c>
      <c r="O42" s="7">
        <f t="shared" ca="1" si="3"/>
        <v>11</v>
      </c>
      <c r="P42" s="9">
        <f t="shared" ca="1" si="10"/>
        <v>0</v>
      </c>
      <c r="Q42" s="7">
        <f t="shared" ca="1" si="11"/>
        <v>0</v>
      </c>
    </row>
    <row r="43" spans="3:17">
      <c r="C43" s="7">
        <v>41</v>
      </c>
      <c r="D43" s="8">
        <v>0.93249491886980007</v>
      </c>
      <c r="E43" s="7">
        <f t="shared" si="13"/>
        <v>347.31480000000005</v>
      </c>
      <c r="F43" s="9">
        <f t="shared" si="1"/>
        <v>30.216387600000001</v>
      </c>
      <c r="G43" s="7">
        <f t="shared" si="2"/>
        <v>392.47722006332452</v>
      </c>
      <c r="H43" s="8">
        <f ca="1">IF(J42&gt;0,IF(H42&gt;0,H42,-1),IF(K43=0,IF(M43&lt;B4,B5-M43,-1),-1))</f>
        <v>-1</v>
      </c>
      <c r="I43" s="7">
        <f t="shared" ca="1" si="4"/>
        <v>-1</v>
      </c>
      <c r="J43" s="8">
        <f t="shared" ca="1" si="5"/>
        <v>-1</v>
      </c>
      <c r="K43" s="7">
        <f t="shared" si="6"/>
        <v>1</v>
      </c>
      <c r="L43" s="9">
        <f t="shared" ca="1" si="7"/>
        <v>5089.3246682851859</v>
      </c>
      <c r="M43" s="7">
        <f t="shared" ca="1" si="8"/>
        <v>5089.3246682851859</v>
      </c>
      <c r="N43" s="9">
        <f t="shared" ca="1" si="9"/>
        <v>0</v>
      </c>
      <c r="O43" s="7">
        <f t="shared" ca="1" si="3"/>
        <v>11</v>
      </c>
      <c r="P43" s="9">
        <f t="shared" ca="1" si="10"/>
        <v>0</v>
      </c>
      <c r="Q43" s="7">
        <f t="shared" ca="1" si="11"/>
        <v>0</v>
      </c>
    </row>
    <row r="44" spans="3:17">
      <c r="C44" s="7">
        <v>42</v>
      </c>
      <c r="D44" s="8">
        <v>0.64525931320795216</v>
      </c>
      <c r="E44" s="7">
        <f t="shared" si="13"/>
        <v>347.31480000000005</v>
      </c>
      <c r="F44" s="9">
        <f t="shared" si="1"/>
        <v>30.216387600000001</v>
      </c>
      <c r="G44" s="7">
        <f t="shared" si="2"/>
        <v>358.57199713490024</v>
      </c>
      <c r="H44" s="8">
        <f ca="1">IF(J43&gt;0,IF(H43&gt;0,H43,-1),IF(K44=0,IF(M44&lt;B4,B5-M44,-1),-1))</f>
        <v>1365.8597778592821</v>
      </c>
      <c r="I44" s="7">
        <f t="shared" ca="1" si="4"/>
        <v>0.83616995846110143</v>
      </c>
      <c r="J44" s="8">
        <f t="shared" ca="1" si="5"/>
        <v>2</v>
      </c>
      <c r="K44" s="7">
        <f t="shared" si="6"/>
        <v>0</v>
      </c>
      <c r="L44" s="9">
        <f t="shared" ca="1" si="7"/>
        <v>4696.8474482218617</v>
      </c>
      <c r="M44" s="7">
        <f t="shared" ca="1" si="8"/>
        <v>4696.8474482218617</v>
      </c>
      <c r="N44" s="9">
        <f t="shared" ca="1" si="9"/>
        <v>0</v>
      </c>
      <c r="O44" s="7">
        <f t="shared" ca="1" si="3"/>
        <v>11</v>
      </c>
      <c r="P44" s="9">
        <f t="shared" ca="1" si="10"/>
        <v>0</v>
      </c>
      <c r="Q44" s="7">
        <f t="shared" ca="1" si="11"/>
        <v>0</v>
      </c>
    </row>
    <row r="45" spans="3:17">
      <c r="C45" s="7">
        <v>43</v>
      </c>
      <c r="D45" s="8">
        <v>0.78164103864518741</v>
      </c>
      <c r="E45" s="7">
        <f t="shared" si="13"/>
        <v>347.31480000000005</v>
      </c>
      <c r="F45" s="9">
        <f t="shared" si="1"/>
        <v>30.216387600000001</v>
      </c>
      <c r="G45" s="7">
        <f t="shared" si="2"/>
        <v>370.81551791133506</v>
      </c>
      <c r="H45" s="8">
        <f ca="1">IF(J44&gt;0,IF(H44&gt;0,H44,-1),IF(K45=0,IF(M45&lt;B4,B5-M45,-1),-1))</f>
        <v>1365.8597778592821</v>
      </c>
      <c r="I45" s="7">
        <f t="shared" ca="1" si="4"/>
        <v>0.83616995846110143</v>
      </c>
      <c r="J45" s="8">
        <f t="shared" ca="1" si="5"/>
        <v>1</v>
      </c>
      <c r="K45" s="7">
        <f t="shared" si="6"/>
        <v>1</v>
      </c>
      <c r="L45" s="9">
        <f t="shared" ca="1" si="7"/>
        <v>4338.2754510869618</v>
      </c>
      <c r="M45" s="7">
        <f t="shared" ca="1" si="8"/>
        <v>4338.2754510869618</v>
      </c>
      <c r="N45" s="9">
        <f t="shared" ca="1" si="9"/>
        <v>0</v>
      </c>
      <c r="O45" s="7">
        <f t="shared" ca="1" si="3"/>
        <v>11</v>
      </c>
      <c r="P45" s="9">
        <f t="shared" ca="1" si="10"/>
        <v>0</v>
      </c>
      <c r="Q45" s="7">
        <f t="shared" ca="1" si="11"/>
        <v>0</v>
      </c>
    </row>
    <row r="46" spans="3:17">
      <c r="C46" s="7">
        <v>44</v>
      </c>
      <c r="D46" s="8">
        <v>0.99439501184848145</v>
      </c>
      <c r="E46" s="7">
        <f t="shared" si="13"/>
        <v>347.31480000000005</v>
      </c>
      <c r="F46" s="9">
        <f t="shared" si="1"/>
        <v>30.216387600000001</v>
      </c>
      <c r="G46" s="7">
        <f t="shared" si="2"/>
        <v>423.94610452469385</v>
      </c>
      <c r="H46" s="8">
        <f ca="1">IF(J45&gt;0,IF(H45&gt;0,H45,-1),IF(K46=0,IF(M46&lt;B4,B5-M46,-1),-1))</f>
        <v>1365.8597778592821</v>
      </c>
      <c r="I46" s="7">
        <f t="shared" ca="1" si="4"/>
        <v>0.83616995846110143</v>
      </c>
      <c r="J46" s="8">
        <f t="shared" ca="1" si="5"/>
        <v>0</v>
      </c>
      <c r="K46" s="7">
        <f t="shared" si="6"/>
        <v>0</v>
      </c>
      <c r="L46" s="9">
        <f t="shared" ca="1" si="7"/>
        <v>5333.3197110349083</v>
      </c>
      <c r="M46" s="7">
        <f t="shared" ca="1" si="8"/>
        <v>5333.3197110349083</v>
      </c>
      <c r="N46" s="9">
        <f t="shared" ca="1" si="9"/>
        <v>0</v>
      </c>
      <c r="O46" s="7">
        <f t="shared" ca="1" si="3"/>
        <v>12</v>
      </c>
      <c r="P46" s="9">
        <f t="shared" ca="1" si="10"/>
        <v>0</v>
      </c>
      <c r="Q46" s="7">
        <f t="shared" ca="1" si="11"/>
        <v>0</v>
      </c>
    </row>
    <row r="47" spans="3:17">
      <c r="C47" s="7">
        <v>45</v>
      </c>
      <c r="D47" s="8">
        <v>0.84780128842112235</v>
      </c>
      <c r="E47" s="7">
        <f t="shared" si="13"/>
        <v>347.31480000000005</v>
      </c>
      <c r="F47" s="9">
        <f t="shared" si="1"/>
        <v>30.216387600000001</v>
      </c>
      <c r="G47" s="7">
        <f t="shared" si="2"/>
        <v>378.34850864505546</v>
      </c>
      <c r="H47" s="8">
        <f ca="1">IF(J46&gt;0,IF(H46&gt;0,H46,-1),IF(K47=0,IF(M47&lt;B4,B5-M47,-1),-1))</f>
        <v>-1</v>
      </c>
      <c r="I47" s="7">
        <f t="shared" ca="1" si="4"/>
        <v>-1</v>
      </c>
      <c r="J47" s="8">
        <f t="shared" ca="1" si="5"/>
        <v>-1</v>
      </c>
      <c r="K47" s="7">
        <f t="shared" si="6"/>
        <v>1</v>
      </c>
      <c r="L47" s="9">
        <f t="shared" ca="1" si="7"/>
        <v>4909.3736065102148</v>
      </c>
      <c r="M47" s="7">
        <f t="shared" ca="1" si="8"/>
        <v>4909.3736065102148</v>
      </c>
      <c r="N47" s="9">
        <f t="shared" ca="1" si="9"/>
        <v>0</v>
      </c>
      <c r="O47" s="7">
        <f t="shared" ca="1" si="3"/>
        <v>12</v>
      </c>
      <c r="P47" s="9">
        <f t="shared" ca="1" si="10"/>
        <v>0</v>
      </c>
      <c r="Q47" s="7">
        <f t="shared" ca="1" si="11"/>
        <v>0</v>
      </c>
    </row>
    <row r="48" spans="3:17">
      <c r="C48" s="7">
        <v>46</v>
      </c>
      <c r="D48" s="8">
        <v>0.36816133240567239</v>
      </c>
      <c r="E48" s="7">
        <f t="shared" si="13"/>
        <v>347.31480000000005</v>
      </c>
      <c r="F48" s="9">
        <f t="shared" si="1"/>
        <v>30.216387600000001</v>
      </c>
      <c r="G48" s="7">
        <f t="shared" si="2"/>
        <v>337.1401247320515</v>
      </c>
      <c r="H48" s="8">
        <f ca="1">IF(J47&gt;0,IF(H47&gt;0,H47,-1),IF(K48=0,IF(M48&lt;B4,B5-M48,-1),-1))</f>
        <v>1531.6821282159844</v>
      </c>
      <c r="I48" s="7">
        <f t="shared" ca="1" si="4"/>
        <v>0.15194420377256246</v>
      </c>
      <c r="J48" s="8">
        <f t="shared" ca="1" si="5"/>
        <v>1</v>
      </c>
      <c r="K48" s="7">
        <f t="shared" si="6"/>
        <v>0</v>
      </c>
      <c r="L48" s="9">
        <f t="shared" ca="1" si="7"/>
        <v>4531.0250978651593</v>
      </c>
      <c r="M48" s="7">
        <f t="shared" ca="1" si="8"/>
        <v>4531.0250978651593</v>
      </c>
      <c r="N48" s="9">
        <f t="shared" ca="1" si="9"/>
        <v>0</v>
      </c>
      <c r="O48" s="7">
        <f t="shared" ca="1" si="3"/>
        <v>12</v>
      </c>
      <c r="P48" s="9">
        <f t="shared" ca="1" si="10"/>
        <v>0</v>
      </c>
      <c r="Q48" s="7">
        <f t="shared" ca="1" si="11"/>
        <v>0</v>
      </c>
    </row>
    <row r="49" spans="3:17">
      <c r="C49" s="7">
        <v>47</v>
      </c>
      <c r="D49" s="8">
        <v>0.75729470993387882</v>
      </c>
      <c r="E49" s="7">
        <f t="shared" si="13"/>
        <v>347.31480000000005</v>
      </c>
      <c r="F49" s="9">
        <f t="shared" si="1"/>
        <v>30.216387600000001</v>
      </c>
      <c r="G49" s="7">
        <f t="shared" si="2"/>
        <v>368.39456356264122</v>
      </c>
      <c r="H49" s="8">
        <f ca="1">IF(J48&gt;0,IF(H48&gt;0,H48,-1),IF(K49=0,IF(M49&lt;B4,B5-M49,-1),-1))</f>
        <v>1531.6821282159844</v>
      </c>
      <c r="I49" s="7">
        <f t="shared" ca="1" si="4"/>
        <v>0.15194420377256246</v>
      </c>
      <c r="J49" s="8">
        <f t="shared" ca="1" si="5"/>
        <v>0</v>
      </c>
      <c r="K49" s="7">
        <f t="shared" si="6"/>
        <v>1</v>
      </c>
      <c r="L49" s="9">
        <f t="shared" ca="1" si="7"/>
        <v>5725.5671013490919</v>
      </c>
      <c r="M49" s="7">
        <f t="shared" ca="1" si="8"/>
        <v>5725.5671013490919</v>
      </c>
      <c r="N49" s="9">
        <f t="shared" ca="1" si="9"/>
        <v>0</v>
      </c>
      <c r="O49" s="7">
        <f t="shared" ca="1" si="3"/>
        <v>13</v>
      </c>
      <c r="P49" s="9">
        <f ca="1">IF(M49=0,P48+1,P48)</f>
        <v>0</v>
      </c>
      <c r="Q49" s="7">
        <f t="shared" ca="1" si="11"/>
        <v>0</v>
      </c>
    </row>
    <row r="50" spans="3:17">
      <c r="C50" s="7">
        <v>48</v>
      </c>
      <c r="D50" s="8">
        <v>0.36153584302533404</v>
      </c>
      <c r="E50" s="7">
        <f t="shared" si="13"/>
        <v>347.31480000000005</v>
      </c>
      <c r="F50" s="9">
        <f t="shared" si="1"/>
        <v>30.216387600000001</v>
      </c>
      <c r="G50" s="7">
        <f t="shared" si="2"/>
        <v>336.60742486824233</v>
      </c>
      <c r="H50" s="8">
        <f ca="1">IF(J49&gt;0,IF(H49&gt;0,H49,-1),IF(K50=0,IF(M50&lt;B4,B5-M50,-1),-1))</f>
        <v>-1</v>
      </c>
      <c r="I50" s="7">
        <f t="shared" ca="1" si="4"/>
        <v>-1</v>
      </c>
      <c r="J50" s="8">
        <f t="shared" ca="1" si="5"/>
        <v>-1</v>
      </c>
      <c r="K50" s="7">
        <f t="shared" si="6"/>
        <v>0</v>
      </c>
      <c r="L50" s="9">
        <f t="shared" ca="1" si="7"/>
        <v>5357.1725377864504</v>
      </c>
      <c r="M50" s="7">
        <f t="shared" ca="1" si="8"/>
        <v>5357.1725377864504</v>
      </c>
      <c r="N50" s="9">
        <f t="shared" ca="1" si="9"/>
        <v>0</v>
      </c>
      <c r="O50" s="7">
        <f t="shared" ca="1" si="3"/>
        <v>13</v>
      </c>
      <c r="P50" s="9">
        <f ca="1">IF(M50=0,P49+1,P49)</f>
        <v>0</v>
      </c>
      <c r="Q50" s="7">
        <f t="shared" ca="1" si="11"/>
        <v>0</v>
      </c>
    </row>
    <row r="51" spans="3:17">
      <c r="C51" s="7">
        <v>49</v>
      </c>
      <c r="D51" s="8">
        <v>0.10081014946980993</v>
      </c>
      <c r="E51" s="7">
        <f t="shared" si="13"/>
        <v>347.31480000000005</v>
      </c>
      <c r="F51" s="9">
        <f t="shared" si="1"/>
        <v>30.216387600000001</v>
      </c>
      <c r="G51" s="7">
        <f t="shared" si="2"/>
        <v>308.73001798395501</v>
      </c>
      <c r="H51" s="8">
        <f ca="1">IF(J50&gt;0,IF(H50&gt;0,H50,-1),IF(K51=0,IF(M51&lt;B4,B5-M51,-1),-1))</f>
        <v>-1</v>
      </c>
      <c r="I51" s="7">
        <f t="shared" ca="1" si="4"/>
        <v>-1</v>
      </c>
      <c r="J51" s="8">
        <f t="shared" ca="1" si="5"/>
        <v>-1</v>
      </c>
      <c r="K51" s="7">
        <f t="shared" si="6"/>
        <v>1</v>
      </c>
      <c r="L51" s="9">
        <f t="shared" ca="1" si="7"/>
        <v>5020.5651129182079</v>
      </c>
      <c r="M51" s="7">
        <f t="shared" ca="1" si="8"/>
        <v>5020.5651129182079</v>
      </c>
      <c r="N51" s="9">
        <f t="shared" ca="1" si="9"/>
        <v>0</v>
      </c>
      <c r="O51" s="7">
        <f t="shared" ca="1" si="3"/>
        <v>13</v>
      </c>
      <c r="P51" s="9">
        <f ca="1">IF(M51=0,P50+1,P50)</f>
        <v>0</v>
      </c>
      <c r="Q51" s="7">
        <f t="shared" ca="1" si="11"/>
        <v>0</v>
      </c>
    </row>
    <row r="52" spans="3:17">
      <c r="C52" s="7">
        <v>50</v>
      </c>
      <c r="D52" s="8">
        <v>0.68595582212756367</v>
      </c>
      <c r="E52" s="7">
        <f t="shared" si="13"/>
        <v>347.31480000000005</v>
      </c>
      <c r="F52" s="9">
        <f t="shared" si="1"/>
        <v>30.216387600000001</v>
      </c>
      <c r="G52" s="7">
        <f t="shared" si="2"/>
        <v>361.95219997885215</v>
      </c>
      <c r="H52" s="8">
        <f ca="1">IF(J51&gt;0,IF(H51&gt;0,H51,-1),IF(K52=0,IF(M52&lt;B4,B5-M52,-1),-1))</f>
        <v>1350.8721311468908</v>
      </c>
      <c r="I52" s="7">
        <f t="shared" ca="1" si="4"/>
        <v>0.20169278645098931</v>
      </c>
      <c r="J52" s="8">
        <f t="shared" ca="1" si="5"/>
        <v>1</v>
      </c>
      <c r="K52" s="7">
        <f t="shared" si="6"/>
        <v>0</v>
      </c>
      <c r="L52" s="9">
        <f t="shared" ca="1" si="7"/>
        <v>4711.835094934253</v>
      </c>
      <c r="M52" s="7">
        <f t="shared" ca="1" si="8"/>
        <v>4711.835094934253</v>
      </c>
      <c r="N52" s="9">
        <f t="shared" ca="1" si="9"/>
        <v>0</v>
      </c>
      <c r="O52" s="7">
        <f t="shared" ca="1" si="3"/>
        <v>13</v>
      </c>
      <c r="P52" s="9">
        <f t="shared" ca="1" si="10"/>
        <v>0</v>
      </c>
      <c r="Q52" s="7">
        <f t="shared" ca="1" si="11"/>
        <v>0</v>
      </c>
    </row>
    <row r="55" spans="3:17">
      <c r="F55" s="3"/>
      <c r="K55" s="12" t="s">
        <v>32</v>
      </c>
      <c r="L55" s="12"/>
      <c r="M55" s="2">
        <f ca="1">SUM(M3:M52)</f>
        <v>250940.9391913013</v>
      </c>
    </row>
    <row r="56" spans="3:17">
      <c r="F56" s="3"/>
      <c r="K56" s="12" t="s">
        <v>25</v>
      </c>
      <c r="L56" s="12"/>
      <c r="M56" s="2">
        <f ca="1">AVERAGE(M3:M52)</f>
        <v>5018.8187838260255</v>
      </c>
    </row>
    <row r="57" spans="3:17">
      <c r="F57" s="3"/>
      <c r="K57" s="12" t="s">
        <v>19</v>
      </c>
      <c r="L57" s="12"/>
      <c r="M57" s="2">
        <f ca="1">SUM(M60:M62)+SUM(G3:G52)*B12</f>
        <v>2109488.1811556327</v>
      </c>
    </row>
    <row r="58" spans="3:17">
      <c r="F58" s="3"/>
      <c r="K58" s="12" t="s">
        <v>8</v>
      </c>
      <c r="L58" s="12"/>
      <c r="M58" s="2">
        <f>B11*SUM(G3:G52)</f>
        <v>2500242.0296960515</v>
      </c>
    </row>
    <row r="59" spans="3:17">
      <c r="F59" s="10"/>
      <c r="K59" s="12" t="s">
        <v>7</v>
      </c>
      <c r="L59" s="12"/>
      <c r="M59" s="2">
        <f ca="1">M58-M57</f>
        <v>390753.84854041878</v>
      </c>
    </row>
    <row r="60" spans="3:17">
      <c r="K60" s="12" t="s">
        <v>21</v>
      </c>
      <c r="L60" s="12"/>
      <c r="M60" s="2">
        <f ca="1">O52*B9</f>
        <v>11700</v>
      </c>
    </row>
    <row r="61" spans="3:17">
      <c r="K61" s="12" t="s">
        <v>22</v>
      </c>
      <c r="L61" s="12"/>
      <c r="M61" s="2">
        <f ca="1">Q52*B8</f>
        <v>0</v>
      </c>
    </row>
    <row r="62" spans="3:17">
      <c r="K62" s="12" t="s">
        <v>23</v>
      </c>
      <c r="L62" s="12"/>
      <c r="M62" s="2">
        <f ca="1">SUM(M3:M52)*B7</f>
        <v>87176.882275058073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Utilizador do Microsoft Office</cp:lastModifiedBy>
  <dcterms:created xsi:type="dcterms:W3CDTF">2019-04-23T13:37:25Z</dcterms:created>
  <dcterms:modified xsi:type="dcterms:W3CDTF">2019-05-11T21:14:01Z</dcterms:modified>
</cp:coreProperties>
</file>