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135" windowWidth="23955" windowHeight="9780"/>
  </bookViews>
  <sheets>
    <sheet name="M&amp;R RATE CONTRACT 2017-19" sheetId="1" r:id="rId1"/>
    <sheet name="ANODE indore" sheetId="2" r:id="rId2"/>
    <sheet name="ANODE  ratlam" sheetId="5" r:id="rId3"/>
    <sheet name="TK-11" sheetId="3" r:id="rId4"/>
    <sheet name="TK-10" sheetId="4" r:id="rId5"/>
    <sheet name="Sheet1" sheetId="6" r:id="rId6"/>
    <sheet name="Borewell Pl laying" sheetId="7" r:id="rId7"/>
    <sheet name="Sheet3" sheetId="8" r:id="rId8"/>
  </sheets>
  <definedNames>
    <definedName name="_xlnm._FilterDatabase" localSheetId="6" hidden="1">'Borewell Pl laying'!$A$6:$X$483</definedName>
    <definedName name="_xlnm._FilterDatabase" localSheetId="0" hidden="1">'M&amp;R RATE CONTRACT 2017-19'!$A$6:$X$485</definedName>
    <definedName name="_xlnm.Print_Area" localSheetId="0">'M&amp;R RATE CONTRACT 2017-19'!$A$1:$X$497</definedName>
    <definedName name="_xlnm.Print_Titles" localSheetId="2">'ANODE  ratlam'!$1:$5</definedName>
    <definedName name="_xlnm.Print_Titles" localSheetId="1">'ANODE indore'!$1:$5</definedName>
    <definedName name="_xlnm.Print_Titles" localSheetId="0">'M&amp;R RATE CONTRACT 2017-19'!$1:$6</definedName>
    <definedName name="_xlnm.Print_Titles" localSheetId="4">'TK-10'!$1:$5</definedName>
    <definedName name="_xlnm.Print_Titles" localSheetId="3">'TK-11'!$1:$5</definedName>
  </definedNames>
  <calcPr calcId="124519"/>
</workbook>
</file>

<file path=xl/calcChain.xml><?xml version="1.0" encoding="utf-8"?>
<calcChain xmlns="http://schemas.openxmlformats.org/spreadsheetml/2006/main">
  <c r="F10" i="8"/>
  <c r="F11"/>
  <c r="E11"/>
  <c r="F9"/>
  <c r="F8"/>
  <c r="F6"/>
  <c r="F7"/>
  <c r="F4" l="1"/>
  <c r="F5"/>
  <c r="F3"/>
  <c r="AB95" i="7"/>
  <c r="Z496"/>
  <c r="Z494"/>
  <c r="Z495"/>
  <c r="Z493"/>
  <c r="Z378"/>
  <c r="Z375"/>
  <c r="Z353"/>
  <c r="Z265"/>
  <c r="Z262"/>
  <c r="Z95"/>
  <c r="Z93"/>
  <c r="AD93"/>
  <c r="Y493"/>
  <c r="Y495"/>
  <c r="Y378"/>
  <c r="Y353"/>
  <c r="Y265"/>
  <c r="X483" l="1"/>
  <c r="X482"/>
  <c r="X481"/>
  <c r="X480"/>
  <c r="X479"/>
  <c r="X478"/>
  <c r="X477"/>
  <c r="X476"/>
  <c r="X475"/>
  <c r="X474"/>
  <c r="X473"/>
  <c r="X463"/>
  <c r="X462"/>
  <c r="X461"/>
  <c r="X460"/>
  <c r="X459"/>
  <c r="X458"/>
  <c r="X457"/>
  <c r="X456"/>
  <c r="X455"/>
  <c r="X454"/>
  <c r="X453"/>
  <c r="X452"/>
  <c r="X451"/>
  <c r="X450"/>
  <c r="X449"/>
  <c r="S448"/>
  <c r="X448" s="1"/>
  <c r="X447"/>
  <c r="X446"/>
  <c r="X445"/>
  <c r="X444"/>
  <c r="X443"/>
  <c r="X442"/>
  <c r="X441"/>
  <c r="X440"/>
  <c r="X439"/>
  <c r="X438"/>
  <c r="X437"/>
  <c r="X436"/>
  <c r="X435"/>
  <c r="X434"/>
  <c r="X433"/>
  <c r="X432"/>
  <c r="X431"/>
  <c r="X430"/>
  <c r="X429"/>
  <c r="X428"/>
  <c r="X427"/>
  <c r="X426"/>
  <c r="X425"/>
  <c r="X424"/>
  <c r="X423"/>
  <c r="X422"/>
  <c r="X421"/>
  <c r="X420"/>
  <c r="X417"/>
  <c r="X416"/>
  <c r="X415"/>
  <c r="X414"/>
  <c r="X413"/>
  <c r="X412"/>
  <c r="X411"/>
  <c r="X409"/>
  <c r="X408"/>
  <c r="X407"/>
  <c r="X406"/>
  <c r="X405"/>
  <c r="X404"/>
  <c r="X403"/>
  <c r="X402"/>
  <c r="X401"/>
  <c r="S400"/>
  <c r="X400" s="1"/>
  <c r="S399"/>
  <c r="X399" s="1"/>
  <c r="X398"/>
  <c r="S397"/>
  <c r="X397" s="1"/>
  <c r="X396"/>
  <c r="X395"/>
  <c r="X394"/>
  <c r="X393"/>
  <c r="X392"/>
  <c r="X391"/>
  <c r="X390"/>
  <c r="S389"/>
  <c r="X389" s="1"/>
  <c r="S388"/>
  <c r="X388" s="1"/>
  <c r="X387"/>
  <c r="J387"/>
  <c r="I387"/>
  <c r="F387"/>
  <c r="X386"/>
  <c r="J386"/>
  <c r="I386"/>
  <c r="F386"/>
  <c r="X385"/>
  <c r="J385"/>
  <c r="I385"/>
  <c r="F385"/>
  <c r="X384"/>
  <c r="J384"/>
  <c r="I384"/>
  <c r="F384"/>
  <c r="X383"/>
  <c r="J383"/>
  <c r="I383"/>
  <c r="F383"/>
  <c r="X382"/>
  <c r="J382"/>
  <c r="I382"/>
  <c r="F382"/>
  <c r="X381"/>
  <c r="J381"/>
  <c r="I381"/>
  <c r="F381"/>
  <c r="X380"/>
  <c r="J380"/>
  <c r="I380"/>
  <c r="F380"/>
  <c r="X379"/>
  <c r="J379"/>
  <c r="I379"/>
  <c r="F379"/>
  <c r="X378"/>
  <c r="J378"/>
  <c r="I378"/>
  <c r="F378"/>
  <c r="X377"/>
  <c r="J377"/>
  <c r="I377"/>
  <c r="F377"/>
  <c r="X376"/>
  <c r="J376"/>
  <c r="I376"/>
  <c r="F376"/>
  <c r="X375"/>
  <c r="F375"/>
  <c r="X374"/>
  <c r="J374"/>
  <c r="I374"/>
  <c r="F374"/>
  <c r="X373"/>
  <c r="J373"/>
  <c r="I373"/>
  <c r="F373"/>
  <c r="X372"/>
  <c r="J372"/>
  <c r="I372"/>
  <c r="F372"/>
  <c r="X371"/>
  <c r="J371"/>
  <c r="I371"/>
  <c r="F371"/>
  <c r="X370"/>
  <c r="J370"/>
  <c r="I370"/>
  <c r="F370"/>
  <c r="X369"/>
  <c r="J369"/>
  <c r="I369"/>
  <c r="F369"/>
  <c r="X368"/>
  <c r="J368"/>
  <c r="I368"/>
  <c r="F368"/>
  <c r="X367"/>
  <c r="J367"/>
  <c r="I367"/>
  <c r="F367"/>
  <c r="X366"/>
  <c r="J366"/>
  <c r="I366"/>
  <c r="F366"/>
  <c r="X365"/>
  <c r="J365"/>
  <c r="I365"/>
  <c r="F365"/>
  <c r="X364"/>
  <c r="J364"/>
  <c r="I364"/>
  <c r="F364"/>
  <c r="X363"/>
  <c r="J363"/>
  <c r="I363"/>
  <c r="F363"/>
  <c r="S362"/>
  <c r="X362" s="1"/>
  <c r="F362"/>
  <c r="X361"/>
  <c r="J361"/>
  <c r="I361"/>
  <c r="X360"/>
  <c r="J360"/>
  <c r="I360"/>
  <c r="F360"/>
  <c r="X359"/>
  <c r="J359"/>
  <c r="I359"/>
  <c r="F359"/>
  <c r="X358"/>
  <c r="J358"/>
  <c r="I358"/>
  <c r="F358"/>
  <c r="X357"/>
  <c r="J357"/>
  <c r="I357"/>
  <c r="F357"/>
  <c r="X356"/>
  <c r="J356"/>
  <c r="I356"/>
  <c r="F356"/>
  <c r="X355"/>
  <c r="J355"/>
  <c r="I355"/>
  <c r="F355"/>
  <c r="X354"/>
  <c r="O354"/>
  <c r="J354"/>
  <c r="I354"/>
  <c r="F354"/>
  <c r="X353"/>
  <c r="J353"/>
  <c r="I353"/>
  <c r="F353"/>
  <c r="X352"/>
  <c r="O352"/>
  <c r="J352"/>
  <c r="I352"/>
  <c r="F352"/>
  <c r="X351"/>
  <c r="J351"/>
  <c r="I351"/>
  <c r="F351"/>
  <c r="X350"/>
  <c r="J350"/>
  <c r="I350"/>
  <c r="X349"/>
  <c r="J349"/>
  <c r="I349"/>
  <c r="F349"/>
  <c r="X348"/>
  <c r="J348"/>
  <c r="I348"/>
  <c r="F348"/>
  <c r="X347"/>
  <c r="J347"/>
  <c r="I347"/>
  <c r="F347"/>
  <c r="X346"/>
  <c r="O346"/>
  <c r="J346"/>
  <c r="I346"/>
  <c r="F346"/>
  <c r="X345"/>
  <c r="J345"/>
  <c r="I345"/>
  <c r="F345"/>
  <c r="X344"/>
  <c r="J344"/>
  <c r="I344"/>
  <c r="F344"/>
  <c r="X343"/>
  <c r="J343"/>
  <c r="I343"/>
  <c r="F343"/>
  <c r="X342"/>
  <c r="J342"/>
  <c r="I342"/>
  <c r="F342"/>
  <c r="X341"/>
  <c r="F341"/>
  <c r="X340"/>
  <c r="J340"/>
  <c r="I340"/>
  <c r="F340"/>
  <c r="X339"/>
  <c r="J339"/>
  <c r="I339"/>
  <c r="F339"/>
  <c r="X338"/>
  <c r="J338"/>
  <c r="I338"/>
  <c r="F338"/>
  <c r="X337"/>
  <c r="J337"/>
  <c r="I337"/>
  <c r="F337"/>
  <c r="X336"/>
  <c r="J336"/>
  <c r="I336"/>
  <c r="F336"/>
  <c r="X335"/>
  <c r="F335"/>
  <c r="X334"/>
  <c r="J334"/>
  <c r="I334"/>
  <c r="F334"/>
  <c r="X333"/>
  <c r="J333"/>
  <c r="I333"/>
  <c r="F333"/>
  <c r="X332"/>
  <c r="J332"/>
  <c r="I332"/>
  <c r="F332"/>
  <c r="X331"/>
  <c r="J331"/>
  <c r="I331"/>
  <c r="F331"/>
  <c r="X330"/>
  <c r="J330"/>
  <c r="I330"/>
  <c r="F330"/>
  <c r="X329"/>
  <c r="J329"/>
  <c r="I329"/>
  <c r="F329"/>
  <c r="X328"/>
  <c r="J328"/>
  <c r="I328"/>
  <c r="F328"/>
  <c r="X327"/>
  <c r="J327"/>
  <c r="I327"/>
  <c r="F327"/>
  <c r="X326"/>
  <c r="J326"/>
  <c r="I326"/>
  <c r="F326"/>
  <c r="X325"/>
  <c r="J325"/>
  <c r="I325"/>
  <c r="F325"/>
  <c r="X324"/>
  <c r="I324"/>
  <c r="F324"/>
  <c r="X323"/>
  <c r="J323"/>
  <c r="I323"/>
  <c r="F323"/>
  <c r="X322"/>
  <c r="J322"/>
  <c r="I322"/>
  <c r="F322"/>
  <c r="X321"/>
  <c r="J321"/>
  <c r="I321"/>
  <c r="F321"/>
  <c r="X320"/>
  <c r="I320"/>
  <c r="F320"/>
  <c r="X319"/>
  <c r="F319"/>
  <c r="X318"/>
  <c r="J318"/>
  <c r="I318"/>
  <c r="F318"/>
  <c r="X317"/>
  <c r="J317"/>
  <c r="I317"/>
  <c r="F317"/>
  <c r="X316"/>
  <c r="J316"/>
  <c r="I316"/>
  <c r="F316"/>
  <c r="X315"/>
  <c r="J315"/>
  <c r="I315"/>
  <c r="F315"/>
  <c r="X314"/>
  <c r="J314"/>
  <c r="I314"/>
  <c r="F314"/>
  <c r="X313"/>
  <c r="F313"/>
  <c r="X312"/>
  <c r="J312"/>
  <c r="I312"/>
  <c r="F312"/>
  <c r="X311"/>
  <c r="J311"/>
  <c r="I311"/>
  <c r="F311"/>
  <c r="X310"/>
  <c r="O310"/>
  <c r="J310"/>
  <c r="I310"/>
  <c r="F310"/>
  <c r="X309"/>
  <c r="O309"/>
  <c r="J309"/>
  <c r="I309"/>
  <c r="F309"/>
  <c r="X308"/>
  <c r="J308"/>
  <c r="I308"/>
  <c r="F308"/>
  <c r="X307"/>
  <c r="J307"/>
  <c r="I307"/>
  <c r="F307"/>
  <c r="X306"/>
  <c r="J306"/>
  <c r="I306"/>
  <c r="F306"/>
  <c r="X305"/>
  <c r="F305"/>
  <c r="X304"/>
  <c r="J304"/>
  <c r="I304"/>
  <c r="F304"/>
  <c r="X303"/>
  <c r="J303"/>
  <c r="I303"/>
  <c r="F303"/>
  <c r="X302"/>
  <c r="F302"/>
  <c r="X301"/>
  <c r="J301"/>
  <c r="I301"/>
  <c r="F301"/>
  <c r="X300"/>
  <c r="J300"/>
  <c r="I300"/>
  <c r="F300"/>
  <c r="X299"/>
  <c r="J299"/>
  <c r="I299"/>
  <c r="F299"/>
  <c r="X298"/>
  <c r="J298"/>
  <c r="I298"/>
  <c r="F298"/>
  <c r="X297"/>
  <c r="J297"/>
  <c r="I297"/>
  <c r="F297"/>
  <c r="X296"/>
  <c r="J296"/>
  <c r="I296"/>
  <c r="F296"/>
  <c r="X295"/>
  <c r="J295"/>
  <c r="I295"/>
  <c r="F295"/>
  <c r="X294"/>
  <c r="J294"/>
  <c r="I294"/>
  <c r="F294"/>
  <c r="X293"/>
  <c r="J293"/>
  <c r="I293"/>
  <c r="F293"/>
  <c r="X292"/>
  <c r="J292"/>
  <c r="I292"/>
  <c r="F292"/>
  <c r="X291"/>
  <c r="J291"/>
  <c r="I291"/>
  <c r="F291"/>
  <c r="X290"/>
  <c r="J290"/>
  <c r="I290"/>
  <c r="F290"/>
  <c r="X289"/>
  <c r="J289"/>
  <c r="I289"/>
  <c r="F289"/>
  <c r="X288"/>
  <c r="J288"/>
  <c r="I288"/>
  <c r="F288"/>
  <c r="X287"/>
  <c r="J287"/>
  <c r="I287"/>
  <c r="F287"/>
  <c r="X286"/>
  <c r="J286"/>
  <c r="I286"/>
  <c r="F286"/>
  <c r="X285"/>
  <c r="F285"/>
  <c r="X284"/>
  <c r="J284"/>
  <c r="I284"/>
  <c r="F284"/>
  <c r="X283"/>
  <c r="J283"/>
  <c r="I283"/>
  <c r="F283"/>
  <c r="X282"/>
  <c r="J282"/>
  <c r="I282"/>
  <c r="F282"/>
  <c r="X281"/>
  <c r="X280"/>
  <c r="F280"/>
  <c r="X279"/>
  <c r="J279"/>
  <c r="I279"/>
  <c r="F279"/>
  <c r="X278"/>
  <c r="J278"/>
  <c r="I278"/>
  <c r="F278"/>
  <c r="X277"/>
  <c r="J277"/>
  <c r="I277"/>
  <c r="F277"/>
  <c r="X276"/>
  <c r="J276"/>
  <c r="I276"/>
  <c r="F276"/>
  <c r="X275"/>
  <c r="F275"/>
  <c r="X274"/>
  <c r="J274"/>
  <c r="I274"/>
  <c r="F274"/>
  <c r="X273"/>
  <c r="J273"/>
  <c r="I273"/>
  <c r="F273"/>
  <c r="X272"/>
  <c r="J272"/>
  <c r="I272"/>
  <c r="F272"/>
  <c r="X271"/>
  <c r="J271"/>
  <c r="I271"/>
  <c r="F271"/>
  <c r="X270"/>
  <c r="J270"/>
  <c r="I270"/>
  <c r="F270"/>
  <c r="X269"/>
  <c r="J269"/>
  <c r="I269"/>
  <c r="F269"/>
  <c r="X268"/>
  <c r="J268"/>
  <c r="I268"/>
  <c r="F268"/>
  <c r="X267"/>
  <c r="J267"/>
  <c r="I267"/>
  <c r="F267"/>
  <c r="X266"/>
  <c r="J266"/>
  <c r="I266"/>
  <c r="F266"/>
  <c r="X265"/>
  <c r="J265"/>
  <c r="I265"/>
  <c r="F265"/>
  <c r="X264"/>
  <c r="J264"/>
  <c r="I264"/>
  <c r="F264"/>
  <c r="X263"/>
  <c r="J263"/>
  <c r="I263"/>
  <c r="F263"/>
  <c r="X262"/>
  <c r="F262"/>
  <c r="X261"/>
  <c r="J261"/>
  <c r="I261"/>
  <c r="F261"/>
  <c r="X260"/>
  <c r="J260"/>
  <c r="I260"/>
  <c r="F260"/>
  <c r="X259"/>
  <c r="J259"/>
  <c r="I259"/>
  <c r="F259"/>
  <c r="X258"/>
  <c r="J258"/>
  <c r="I258"/>
  <c r="F258"/>
  <c r="X257"/>
  <c r="J257"/>
  <c r="I257"/>
  <c r="F257"/>
  <c r="X256"/>
  <c r="J256"/>
  <c r="I256"/>
  <c r="F256"/>
  <c r="X255"/>
  <c r="J255"/>
  <c r="I255"/>
  <c r="F255"/>
  <c r="X254"/>
  <c r="J254"/>
  <c r="I254"/>
  <c r="F254"/>
  <c r="X253"/>
  <c r="J253"/>
  <c r="I253"/>
  <c r="F253"/>
  <c r="X252"/>
  <c r="J252"/>
  <c r="I252"/>
  <c r="F252"/>
  <c r="X251"/>
  <c r="J251"/>
  <c r="I251"/>
  <c r="F251"/>
  <c r="X250"/>
  <c r="J250"/>
  <c r="I250"/>
  <c r="F250"/>
  <c r="X249"/>
  <c r="F249"/>
  <c r="X248"/>
  <c r="J248"/>
  <c r="I248"/>
  <c r="F248"/>
  <c r="X247"/>
  <c r="J247"/>
  <c r="I247"/>
  <c r="F247"/>
  <c r="X246"/>
  <c r="J246"/>
  <c r="I246"/>
  <c r="F246"/>
  <c r="X245"/>
  <c r="J245"/>
  <c r="I245"/>
  <c r="F245"/>
  <c r="X244"/>
  <c r="J244"/>
  <c r="I244"/>
  <c r="F244"/>
  <c r="X243"/>
  <c r="J243"/>
  <c r="I243"/>
  <c r="F243"/>
  <c r="X242"/>
  <c r="J242"/>
  <c r="I242"/>
  <c r="F242"/>
  <c r="X241"/>
  <c r="J241"/>
  <c r="I241"/>
  <c r="F241"/>
  <c r="X240"/>
  <c r="J240"/>
  <c r="I240"/>
  <c r="F240"/>
  <c r="X239"/>
  <c r="J239"/>
  <c r="I239"/>
  <c r="F239"/>
  <c r="X238"/>
  <c r="J238"/>
  <c r="I238"/>
  <c r="F238"/>
  <c r="X237"/>
  <c r="J237"/>
  <c r="I237"/>
  <c r="F237"/>
  <c r="X236"/>
  <c r="J236"/>
  <c r="I236"/>
  <c r="F236"/>
  <c r="X235"/>
  <c r="J235"/>
  <c r="I235"/>
  <c r="F235"/>
  <c r="X234"/>
  <c r="J234"/>
  <c r="I234"/>
  <c r="F234"/>
  <c r="X233"/>
  <c r="J233"/>
  <c r="I233"/>
  <c r="F233"/>
  <c r="X232"/>
  <c r="J232"/>
  <c r="I232"/>
  <c r="F232"/>
  <c r="X231"/>
  <c r="J231"/>
  <c r="I231"/>
  <c r="F231"/>
  <c r="X230"/>
  <c r="J230"/>
  <c r="I230"/>
  <c r="F230"/>
  <c r="X229"/>
  <c r="J229"/>
  <c r="I229"/>
  <c r="F229"/>
  <c r="X228"/>
  <c r="J228"/>
  <c r="I228"/>
  <c r="F228"/>
  <c r="X227"/>
  <c r="J227"/>
  <c r="I227"/>
  <c r="F227"/>
  <c r="X226"/>
  <c r="J226"/>
  <c r="I226"/>
  <c r="F226"/>
  <c r="X225"/>
  <c r="J225"/>
  <c r="I225"/>
  <c r="F225"/>
  <c r="X224"/>
  <c r="J224"/>
  <c r="I224"/>
  <c r="F224"/>
  <c r="X223"/>
  <c r="J223"/>
  <c r="I223"/>
  <c r="F223"/>
  <c r="X222"/>
  <c r="J222"/>
  <c r="I222"/>
  <c r="F222"/>
  <c r="X221"/>
  <c r="J221"/>
  <c r="I221"/>
  <c r="F221"/>
  <c r="X220"/>
  <c r="J220"/>
  <c r="I220"/>
  <c r="F220"/>
  <c r="X219"/>
  <c r="J219"/>
  <c r="I219"/>
  <c r="F219"/>
  <c r="X218"/>
  <c r="J218"/>
  <c r="I218"/>
  <c r="F218"/>
  <c r="X217"/>
  <c r="J217"/>
  <c r="I217"/>
  <c r="F217"/>
  <c r="X216"/>
  <c r="J216"/>
  <c r="I216"/>
  <c r="F216"/>
  <c r="X215"/>
  <c r="J215"/>
  <c r="I215"/>
  <c r="F215"/>
  <c r="X214"/>
  <c r="J214"/>
  <c r="I214"/>
  <c r="F214"/>
  <c r="X213"/>
  <c r="J213"/>
  <c r="I213"/>
  <c r="F213"/>
  <c r="X212"/>
  <c r="F212"/>
  <c r="X211"/>
  <c r="J211"/>
  <c r="I211"/>
  <c r="F211"/>
  <c r="X210"/>
  <c r="J210"/>
  <c r="I210"/>
  <c r="F210"/>
  <c r="X209"/>
  <c r="J209"/>
  <c r="I209"/>
  <c r="F209"/>
  <c r="X208"/>
  <c r="J208"/>
  <c r="I208"/>
  <c r="F208"/>
  <c r="X207"/>
  <c r="J207"/>
  <c r="I207"/>
  <c r="F207"/>
  <c r="X206"/>
  <c r="J206"/>
  <c r="I206"/>
  <c r="F206"/>
  <c r="X205"/>
  <c r="J205"/>
  <c r="I205"/>
  <c r="F205"/>
  <c r="X204"/>
  <c r="J204"/>
  <c r="I204"/>
  <c r="F204"/>
  <c r="X203"/>
  <c r="J203"/>
  <c r="I203"/>
  <c r="F203"/>
  <c r="X202"/>
  <c r="J202"/>
  <c r="I202"/>
  <c r="F202"/>
  <c r="X201"/>
  <c r="J201"/>
  <c r="I201"/>
  <c r="F201"/>
  <c r="X200"/>
  <c r="J200"/>
  <c r="I200"/>
  <c r="F200"/>
  <c r="X199"/>
  <c r="F199"/>
  <c r="X198"/>
  <c r="J198"/>
  <c r="I198"/>
  <c r="F198"/>
  <c r="X197"/>
  <c r="J197"/>
  <c r="I197"/>
  <c r="F197"/>
  <c r="X196"/>
  <c r="J196"/>
  <c r="I196"/>
  <c r="F196"/>
  <c r="X195"/>
  <c r="J195"/>
  <c r="I195"/>
  <c r="F195"/>
  <c r="X194"/>
  <c r="J194"/>
  <c r="I194"/>
  <c r="F194"/>
  <c r="X193"/>
  <c r="J193"/>
  <c r="I193"/>
  <c r="F193"/>
  <c r="X192"/>
  <c r="J192"/>
  <c r="I192"/>
  <c r="F192"/>
  <c r="X191"/>
  <c r="F191"/>
  <c r="X190"/>
  <c r="J190"/>
  <c r="I190"/>
  <c r="F190"/>
  <c r="X189"/>
  <c r="J189"/>
  <c r="I189"/>
  <c r="F189"/>
  <c r="X188"/>
  <c r="J188"/>
  <c r="I188"/>
  <c r="F188"/>
  <c r="X187"/>
  <c r="J187"/>
  <c r="I187"/>
  <c r="F187"/>
  <c r="X186"/>
  <c r="J186"/>
  <c r="I186"/>
  <c r="F186"/>
  <c r="X185"/>
  <c r="J185"/>
  <c r="I185"/>
  <c r="F185"/>
  <c r="X184"/>
  <c r="J184"/>
  <c r="I184"/>
  <c r="F184"/>
  <c r="X183"/>
  <c r="J183"/>
  <c r="I183"/>
  <c r="F183"/>
  <c r="X182"/>
  <c r="F182"/>
  <c r="X181"/>
  <c r="J181"/>
  <c r="I181"/>
  <c r="F181"/>
  <c r="X180"/>
  <c r="J180"/>
  <c r="I180"/>
  <c r="F180"/>
  <c r="X179"/>
  <c r="J179"/>
  <c r="I179"/>
  <c r="F179"/>
  <c r="X178"/>
  <c r="J178"/>
  <c r="I178"/>
  <c r="F178"/>
  <c r="X177"/>
  <c r="J177"/>
  <c r="I177"/>
  <c r="F177"/>
  <c r="X176"/>
  <c r="J176"/>
  <c r="I176"/>
  <c r="F176"/>
  <c r="X175"/>
  <c r="J175"/>
  <c r="I175"/>
  <c r="F175"/>
  <c r="X174"/>
  <c r="J174"/>
  <c r="I174"/>
  <c r="F174"/>
  <c r="X173"/>
  <c r="J173"/>
  <c r="I173"/>
  <c r="F173"/>
  <c r="X172"/>
  <c r="J172"/>
  <c r="I172"/>
  <c r="F172"/>
  <c r="X171"/>
  <c r="J171"/>
  <c r="I171"/>
  <c r="F171"/>
  <c r="X170"/>
  <c r="J170"/>
  <c r="I170"/>
  <c r="F170"/>
  <c r="X169"/>
  <c r="F169"/>
  <c r="X168"/>
  <c r="J168"/>
  <c r="I168"/>
  <c r="F168"/>
  <c r="X167"/>
  <c r="J167"/>
  <c r="I167"/>
  <c r="F167"/>
  <c r="X166"/>
  <c r="J166"/>
  <c r="I166"/>
  <c r="F166"/>
  <c r="X165"/>
  <c r="J165"/>
  <c r="I165"/>
  <c r="F165"/>
  <c r="X164"/>
  <c r="J164"/>
  <c r="I164"/>
  <c r="F164"/>
  <c r="X163"/>
  <c r="J163"/>
  <c r="I163"/>
  <c r="F163"/>
  <c r="X162"/>
  <c r="J162"/>
  <c r="I162"/>
  <c r="F162"/>
  <c r="X161"/>
  <c r="J161"/>
  <c r="I161"/>
  <c r="F161"/>
  <c r="X160"/>
  <c r="J160"/>
  <c r="I160"/>
  <c r="F160"/>
  <c r="X159"/>
  <c r="J159"/>
  <c r="I159"/>
  <c r="F159"/>
  <c r="X158"/>
  <c r="J158"/>
  <c r="I158"/>
  <c r="F158"/>
  <c r="X157"/>
  <c r="J157"/>
  <c r="I157"/>
  <c r="F157"/>
  <c r="X156"/>
  <c r="F156"/>
  <c r="X155"/>
  <c r="J155"/>
  <c r="I155"/>
  <c r="F155"/>
  <c r="X154"/>
  <c r="J154"/>
  <c r="I154"/>
  <c r="F154"/>
  <c r="X153"/>
  <c r="J153"/>
  <c r="I153"/>
  <c r="F153"/>
  <c r="X152"/>
  <c r="J152"/>
  <c r="I152"/>
  <c r="F152"/>
  <c r="X151"/>
  <c r="J151"/>
  <c r="I151"/>
  <c r="F151"/>
  <c r="X150"/>
  <c r="J150"/>
  <c r="I150"/>
  <c r="F150"/>
  <c r="X149"/>
  <c r="J149"/>
  <c r="I149"/>
  <c r="F149"/>
  <c r="X148"/>
  <c r="J148"/>
  <c r="I148"/>
  <c r="F148"/>
  <c r="X147"/>
  <c r="J147"/>
  <c r="I147"/>
  <c r="F147"/>
  <c r="X146"/>
  <c r="J146"/>
  <c r="I146"/>
  <c r="F146"/>
  <c r="X145"/>
  <c r="J145"/>
  <c r="I145"/>
  <c r="F145"/>
  <c r="X144"/>
  <c r="J144"/>
  <c r="I144"/>
  <c r="F144"/>
  <c r="X143"/>
  <c r="F143"/>
  <c r="X142"/>
  <c r="J142"/>
  <c r="I142"/>
  <c r="F142"/>
  <c r="X141"/>
  <c r="J141"/>
  <c r="I141"/>
  <c r="F141"/>
  <c r="X140"/>
  <c r="J140"/>
  <c r="I140"/>
  <c r="F140"/>
  <c r="X139"/>
  <c r="J139"/>
  <c r="I139"/>
  <c r="F139"/>
  <c r="X138"/>
  <c r="J138"/>
  <c r="I138"/>
  <c r="F138"/>
  <c r="X137"/>
  <c r="J137"/>
  <c r="I137"/>
  <c r="F137"/>
  <c r="X136"/>
  <c r="J136"/>
  <c r="I136"/>
  <c r="F136"/>
  <c r="X135"/>
  <c r="J135"/>
  <c r="I135"/>
  <c r="F135"/>
  <c r="X134"/>
  <c r="J134"/>
  <c r="I134"/>
  <c r="F134"/>
  <c r="X133"/>
  <c r="J133"/>
  <c r="I133"/>
  <c r="F133"/>
  <c r="X132"/>
  <c r="J132"/>
  <c r="I132"/>
  <c r="F132"/>
  <c r="X131"/>
  <c r="J131"/>
  <c r="I131"/>
  <c r="F131"/>
  <c r="X130"/>
  <c r="F130"/>
  <c r="X129"/>
  <c r="J129"/>
  <c r="I129"/>
  <c r="F129"/>
  <c r="X128"/>
  <c r="J128"/>
  <c r="I128"/>
  <c r="F128"/>
  <c r="X127"/>
  <c r="J127"/>
  <c r="I127"/>
  <c r="F127"/>
  <c r="X126"/>
  <c r="J126"/>
  <c r="I126"/>
  <c r="F126"/>
  <c r="X125"/>
  <c r="J125"/>
  <c r="I125"/>
  <c r="F125"/>
  <c r="X124"/>
  <c r="J124"/>
  <c r="I124"/>
  <c r="F124"/>
  <c r="X123"/>
  <c r="J123"/>
  <c r="I123"/>
  <c r="F123"/>
  <c r="X122"/>
  <c r="J122"/>
  <c r="I122"/>
  <c r="F122"/>
  <c r="X121"/>
  <c r="J121"/>
  <c r="I121"/>
  <c r="F121"/>
  <c r="X120"/>
  <c r="J120"/>
  <c r="I120"/>
  <c r="F120"/>
  <c r="X119"/>
  <c r="J119"/>
  <c r="I119"/>
  <c r="F119"/>
  <c r="X118"/>
  <c r="J118"/>
  <c r="I118"/>
  <c r="F118"/>
  <c r="X117"/>
  <c r="J117"/>
  <c r="I117"/>
  <c r="F117"/>
  <c r="X116"/>
  <c r="J116"/>
  <c r="I116"/>
  <c r="F116"/>
  <c r="X115"/>
  <c r="J115"/>
  <c r="I115"/>
  <c r="F115"/>
  <c r="X114"/>
  <c r="J114"/>
  <c r="I114"/>
  <c r="F114"/>
  <c r="X113"/>
  <c r="J113"/>
  <c r="I113"/>
  <c r="F113"/>
  <c r="X112"/>
  <c r="J112"/>
  <c r="I112"/>
  <c r="F112"/>
  <c r="X111"/>
  <c r="J111"/>
  <c r="I111"/>
  <c r="F111"/>
  <c r="X110"/>
  <c r="J110"/>
  <c r="I110"/>
  <c r="F110"/>
  <c r="X109"/>
  <c r="J109"/>
  <c r="I109"/>
  <c r="F109"/>
  <c r="X108"/>
  <c r="J108"/>
  <c r="I108"/>
  <c r="F108"/>
  <c r="X107"/>
  <c r="J107"/>
  <c r="I107"/>
  <c r="F107"/>
  <c r="X106"/>
  <c r="F106"/>
  <c r="X105"/>
  <c r="J105"/>
  <c r="I105"/>
  <c r="F105"/>
  <c r="X104"/>
  <c r="J104"/>
  <c r="I104"/>
  <c r="F104"/>
  <c r="X103"/>
  <c r="J103"/>
  <c r="I103"/>
  <c r="F103"/>
  <c r="X102"/>
  <c r="J102"/>
  <c r="I102"/>
  <c r="F102"/>
  <c r="X101"/>
  <c r="J101"/>
  <c r="I101"/>
  <c r="F101"/>
  <c r="X100"/>
  <c r="J100"/>
  <c r="I100"/>
  <c r="F100"/>
  <c r="X99"/>
  <c r="J99"/>
  <c r="I99"/>
  <c r="F99"/>
  <c r="X98"/>
  <c r="J98"/>
  <c r="I98"/>
  <c r="F98"/>
  <c r="X97"/>
  <c r="J97"/>
  <c r="I97"/>
  <c r="F97"/>
  <c r="X96"/>
  <c r="J96"/>
  <c r="I96"/>
  <c r="F96"/>
  <c r="X95"/>
  <c r="Y95" s="1"/>
  <c r="J95"/>
  <c r="I95"/>
  <c r="F95"/>
  <c r="X94"/>
  <c r="J94"/>
  <c r="I94"/>
  <c r="F94"/>
  <c r="X93"/>
  <c r="F93"/>
  <c r="X92"/>
  <c r="J92"/>
  <c r="I92"/>
  <c r="F92"/>
  <c r="X91"/>
  <c r="J91"/>
  <c r="I91"/>
  <c r="F91"/>
  <c r="X90"/>
  <c r="J90"/>
  <c r="I90"/>
  <c r="F90"/>
  <c r="X89"/>
  <c r="J89"/>
  <c r="I89"/>
  <c r="F89"/>
  <c r="X88"/>
  <c r="J88"/>
  <c r="I88"/>
  <c r="F88"/>
  <c r="X87"/>
  <c r="F87"/>
  <c r="X86"/>
  <c r="J86"/>
  <c r="I86"/>
  <c r="F86"/>
  <c r="X85"/>
  <c r="J85"/>
  <c r="I85"/>
  <c r="F85"/>
  <c r="X84"/>
  <c r="F84"/>
  <c r="X83"/>
  <c r="J83"/>
  <c r="I83"/>
  <c r="F83"/>
  <c r="X82"/>
  <c r="J82"/>
  <c r="I82"/>
  <c r="F82"/>
  <c r="X81"/>
  <c r="J81"/>
  <c r="I81"/>
  <c r="F81"/>
  <c r="X80"/>
  <c r="F80"/>
  <c r="X79"/>
  <c r="J79"/>
  <c r="I79"/>
  <c r="F79"/>
  <c r="X78"/>
  <c r="J78"/>
  <c r="I78"/>
  <c r="F78"/>
  <c r="X77"/>
  <c r="J77"/>
  <c r="I77"/>
  <c r="F77"/>
  <c r="X76"/>
  <c r="J76"/>
  <c r="I76"/>
  <c r="F76"/>
  <c r="X75"/>
  <c r="J75"/>
  <c r="I75"/>
  <c r="F75"/>
  <c r="X74"/>
  <c r="J74"/>
  <c r="I74"/>
  <c r="F74"/>
  <c r="X73"/>
  <c r="I73"/>
  <c r="F73"/>
  <c r="X72"/>
  <c r="J72"/>
  <c r="I72"/>
  <c r="F72"/>
  <c r="X71"/>
  <c r="J71"/>
  <c r="I71"/>
  <c r="F71"/>
  <c r="X70"/>
  <c r="I70"/>
  <c r="F70"/>
  <c r="X69"/>
  <c r="J69"/>
  <c r="I69"/>
  <c r="F69"/>
  <c r="X68"/>
  <c r="J68"/>
  <c r="I68"/>
  <c r="F68"/>
  <c r="X67"/>
  <c r="J67"/>
  <c r="I67"/>
  <c r="F67"/>
  <c r="X66"/>
  <c r="F66"/>
  <c r="X65"/>
  <c r="J65"/>
  <c r="I65"/>
  <c r="F65"/>
  <c r="X64"/>
  <c r="J64"/>
  <c r="I64"/>
  <c r="F64"/>
  <c r="X63"/>
  <c r="J63"/>
  <c r="I63"/>
  <c r="F63"/>
  <c r="X62"/>
  <c r="J62"/>
  <c r="I62"/>
  <c r="F62"/>
  <c r="X61"/>
  <c r="I61"/>
  <c r="F61"/>
  <c r="X58"/>
  <c r="J58"/>
  <c r="I58"/>
  <c r="F58"/>
  <c r="X57"/>
  <c r="J57"/>
  <c r="I57"/>
  <c r="F57"/>
  <c r="X56"/>
  <c r="J56"/>
  <c r="I56"/>
  <c r="F56"/>
  <c r="X55"/>
  <c r="J55"/>
  <c r="I55"/>
  <c r="F55"/>
  <c r="X54"/>
  <c r="J54"/>
  <c r="I54"/>
  <c r="F54"/>
  <c r="X53"/>
  <c r="J53"/>
  <c r="I53"/>
  <c r="F53"/>
  <c r="X52"/>
  <c r="X51"/>
  <c r="J51"/>
  <c r="I51"/>
  <c r="F51"/>
  <c r="X50"/>
  <c r="J50"/>
  <c r="I50"/>
  <c r="F50"/>
  <c r="X49"/>
  <c r="J49"/>
  <c r="I49"/>
  <c r="F49"/>
  <c r="X48"/>
  <c r="O48"/>
  <c r="J48"/>
  <c r="I48"/>
  <c r="F48"/>
  <c r="X47"/>
  <c r="J47"/>
  <c r="I47"/>
  <c r="F47"/>
  <c r="X46"/>
  <c r="J46"/>
  <c r="I46"/>
  <c r="F46"/>
  <c r="X45"/>
  <c r="J45"/>
  <c r="I45"/>
  <c r="F45"/>
  <c r="X44"/>
  <c r="J44"/>
  <c r="I44"/>
  <c r="F44"/>
  <c r="X43"/>
  <c r="J43"/>
  <c r="I43"/>
  <c r="F43"/>
  <c r="X42"/>
  <c r="J42"/>
  <c r="I42"/>
  <c r="F42"/>
  <c r="X41"/>
  <c r="J41"/>
  <c r="I41"/>
  <c r="F41"/>
  <c r="X40"/>
  <c r="J40"/>
  <c r="I40"/>
  <c r="F40"/>
  <c r="X39"/>
  <c r="J39"/>
  <c r="I39"/>
  <c r="F39"/>
  <c r="X38"/>
  <c r="J38"/>
  <c r="I38"/>
  <c r="F38"/>
  <c r="X37"/>
  <c r="J37"/>
  <c r="I37"/>
  <c r="F37"/>
  <c r="X36"/>
  <c r="J36"/>
  <c r="I36"/>
  <c r="F36"/>
  <c r="X35"/>
  <c r="J35"/>
  <c r="I35"/>
  <c r="F35"/>
  <c r="X34"/>
  <c r="J34"/>
  <c r="I34"/>
  <c r="F34"/>
  <c r="X33"/>
  <c r="J33"/>
  <c r="I33"/>
  <c r="F33"/>
  <c r="X32"/>
  <c r="J32"/>
  <c r="I32"/>
  <c r="F32"/>
  <c r="X31"/>
  <c r="J31"/>
  <c r="I31"/>
  <c r="F31"/>
  <c r="X30"/>
  <c r="F30"/>
  <c r="X29"/>
  <c r="J29"/>
  <c r="I29"/>
  <c r="F29"/>
  <c r="X28"/>
  <c r="F28"/>
  <c r="X27"/>
  <c r="J27"/>
  <c r="I27"/>
  <c r="F27"/>
  <c r="X24"/>
  <c r="X23"/>
  <c r="J23"/>
  <c r="I23"/>
  <c r="F23"/>
  <c r="X22"/>
  <c r="F22"/>
  <c r="X21"/>
  <c r="J21"/>
  <c r="I21"/>
  <c r="F21"/>
  <c r="X20"/>
  <c r="J20"/>
  <c r="I20"/>
  <c r="F20"/>
  <c r="X19"/>
  <c r="J19"/>
  <c r="I19"/>
  <c r="F19"/>
  <c r="X18"/>
  <c r="J18"/>
  <c r="I18"/>
  <c r="F18"/>
  <c r="X17"/>
  <c r="J17"/>
  <c r="I17"/>
  <c r="F17"/>
  <c r="X16"/>
  <c r="J16"/>
  <c r="I16"/>
  <c r="F16"/>
  <c r="X15"/>
  <c r="J15"/>
  <c r="I15"/>
  <c r="F15"/>
  <c r="X14"/>
  <c r="J14"/>
  <c r="I14"/>
  <c r="F14"/>
  <c r="X13"/>
  <c r="J13"/>
  <c r="I13"/>
  <c r="F13"/>
  <c r="X12"/>
  <c r="X11"/>
  <c r="F11"/>
  <c r="X10"/>
  <c r="J10"/>
  <c r="I10"/>
  <c r="F10"/>
  <c r="X9"/>
  <c r="J9"/>
  <c r="I9"/>
  <c r="F9"/>
  <c r="X8"/>
  <c r="J8"/>
  <c r="I8"/>
  <c r="F8"/>
  <c r="X7"/>
  <c r="J7"/>
  <c r="I7"/>
  <c r="F7"/>
  <c r="E16" i="5"/>
  <c r="F16" s="1"/>
  <c r="D16"/>
  <c r="B16"/>
  <c r="E15"/>
  <c r="F15" s="1"/>
  <c r="D15"/>
  <c r="B15"/>
  <c r="F14"/>
  <c r="D14"/>
  <c r="B14"/>
  <c r="F13"/>
  <c r="D13"/>
  <c r="B13"/>
  <c r="E10"/>
  <c r="F10" s="1"/>
  <c r="D10"/>
  <c r="B10"/>
  <c r="E9"/>
  <c r="F9" s="1"/>
  <c r="D9"/>
  <c r="B9"/>
  <c r="F8"/>
  <c r="D8"/>
  <c r="B8"/>
  <c r="F7"/>
  <c r="D7"/>
  <c r="B7"/>
  <c r="L22" i="4"/>
  <c r="D22"/>
  <c r="B22"/>
  <c r="M21"/>
  <c r="D21"/>
  <c r="B21"/>
  <c r="M20"/>
  <c r="N20" s="1"/>
  <c r="D20"/>
  <c r="B20"/>
  <c r="D19"/>
  <c r="B19"/>
  <c r="D18"/>
  <c r="B18"/>
  <c r="D17"/>
  <c r="B17"/>
  <c r="D16"/>
  <c r="B16"/>
  <c r="L13"/>
  <c r="D13"/>
  <c r="B13"/>
  <c r="M12"/>
  <c r="D12"/>
  <c r="B12"/>
  <c r="N11"/>
  <c r="M11"/>
  <c r="D11"/>
  <c r="B11"/>
  <c r="D10"/>
  <c r="B10"/>
  <c r="D9"/>
  <c r="B9"/>
  <c r="D8"/>
  <c r="B8"/>
  <c r="D7"/>
  <c r="B7"/>
  <c r="L22" i="3"/>
  <c r="D22"/>
  <c r="B22"/>
  <c r="M21"/>
  <c r="D21"/>
  <c r="B21"/>
  <c r="M20"/>
  <c r="N20" s="1"/>
  <c r="D20"/>
  <c r="B20"/>
  <c r="D19"/>
  <c r="B19"/>
  <c r="D18"/>
  <c r="B18"/>
  <c r="D17"/>
  <c r="B17"/>
  <c r="D16"/>
  <c r="B16"/>
  <c r="L13"/>
  <c r="D13"/>
  <c r="B13"/>
  <c r="M12"/>
  <c r="D12"/>
  <c r="B12"/>
  <c r="N11"/>
  <c r="M11"/>
  <c r="D11"/>
  <c r="B11"/>
  <c r="D10"/>
  <c r="B10"/>
  <c r="D9"/>
  <c r="B9"/>
  <c r="D8"/>
  <c r="B8"/>
  <c r="D7"/>
  <c r="B7"/>
  <c r="E16" i="2"/>
  <c r="F16" s="1"/>
  <c r="D16"/>
  <c r="B16"/>
  <c r="E15"/>
  <c r="F15" s="1"/>
  <c r="D15"/>
  <c r="B15"/>
  <c r="F14"/>
  <c r="D14"/>
  <c r="B14"/>
  <c r="F13"/>
  <c r="D13"/>
  <c r="B13"/>
  <c r="F8"/>
  <c r="D8"/>
  <c r="B8"/>
  <c r="E10"/>
  <c r="F10" s="1"/>
  <c r="D10"/>
  <c r="B10"/>
  <c r="E9"/>
  <c r="F9" s="1"/>
  <c r="D9"/>
  <c r="B9"/>
  <c r="F7"/>
  <c r="D7"/>
  <c r="B7"/>
  <c r="F17" i="5" l="1"/>
  <c r="F11"/>
  <c r="F11" i="2"/>
  <c r="F17"/>
  <c r="X485" i="1"/>
  <c r="X484"/>
  <c r="X483"/>
  <c r="X482"/>
  <c r="X481"/>
  <c r="X480"/>
  <c r="X479"/>
  <c r="X478"/>
  <c r="X477"/>
  <c r="X476"/>
  <c r="X475"/>
  <c r="X465"/>
  <c r="X464"/>
  <c r="X463"/>
  <c r="E18" i="6" s="1"/>
  <c r="F18" s="1"/>
  <c r="X462" i="1"/>
  <c r="X461"/>
  <c r="X460"/>
  <c r="X459"/>
  <c r="X458"/>
  <c r="X457"/>
  <c r="X456"/>
  <c r="X455"/>
  <c r="X454"/>
  <c r="X453"/>
  <c r="X452"/>
  <c r="X451"/>
  <c r="S450"/>
  <c r="X450" s="1"/>
  <c r="X449"/>
  <c r="X448"/>
  <c r="X447"/>
  <c r="X446"/>
  <c r="X445"/>
  <c r="X444"/>
  <c r="X443"/>
  <c r="X442"/>
  <c r="X441"/>
  <c r="X440"/>
  <c r="X439"/>
  <c r="X438"/>
  <c r="X437"/>
  <c r="X436"/>
  <c r="X435"/>
  <c r="X434"/>
  <c r="X433"/>
  <c r="X432"/>
  <c r="X431"/>
  <c r="X430"/>
  <c r="X429"/>
  <c r="X428"/>
  <c r="X427"/>
  <c r="X426"/>
  <c r="X425"/>
  <c r="X424"/>
  <c r="X423"/>
  <c r="X422"/>
  <c r="X419"/>
  <c r="X418"/>
  <c r="X417"/>
  <c r="X416"/>
  <c r="X415"/>
  <c r="X414"/>
  <c r="X413"/>
  <c r="X411"/>
  <c r="X410"/>
  <c r="X409"/>
  <c r="X408"/>
  <c r="X407"/>
  <c r="X406"/>
  <c r="X405"/>
  <c r="X404"/>
  <c r="X403"/>
  <c r="S402"/>
  <c r="X402" s="1"/>
  <c r="S401"/>
  <c r="X401" s="1"/>
  <c r="X400"/>
  <c r="S399"/>
  <c r="X399" s="1"/>
  <c r="X398"/>
  <c r="X397"/>
  <c r="X396"/>
  <c r="X395"/>
  <c r="X394"/>
  <c r="X393"/>
  <c r="X392"/>
  <c r="X391"/>
  <c r="S391"/>
  <c r="S390"/>
  <c r="X390" s="1"/>
  <c r="X389"/>
  <c r="J389"/>
  <c r="I389"/>
  <c r="F389"/>
  <c r="X388"/>
  <c r="J388"/>
  <c r="I388"/>
  <c r="F388"/>
  <c r="X387"/>
  <c r="J387"/>
  <c r="I387"/>
  <c r="F387"/>
  <c r="X386"/>
  <c r="J386"/>
  <c r="I386"/>
  <c r="F386"/>
  <c r="X385"/>
  <c r="J385"/>
  <c r="I385"/>
  <c r="F385"/>
  <c r="X384"/>
  <c r="J384"/>
  <c r="I384"/>
  <c r="F384"/>
  <c r="X383"/>
  <c r="J383"/>
  <c r="I383"/>
  <c r="F383"/>
  <c r="X382"/>
  <c r="J382"/>
  <c r="I382"/>
  <c r="F382"/>
  <c r="X381"/>
  <c r="Y381" s="1"/>
  <c r="J381"/>
  <c r="I381"/>
  <c r="F381"/>
  <c r="X380"/>
  <c r="Y380" s="1"/>
  <c r="J380"/>
  <c r="I380"/>
  <c r="F380"/>
  <c r="X379"/>
  <c r="J379"/>
  <c r="I379"/>
  <c r="F379"/>
  <c r="X378"/>
  <c r="J378"/>
  <c r="I378"/>
  <c r="F378"/>
  <c r="X377"/>
  <c r="F377"/>
  <c r="X376"/>
  <c r="J376"/>
  <c r="I376"/>
  <c r="F376"/>
  <c r="X375"/>
  <c r="J375"/>
  <c r="I375"/>
  <c r="F375"/>
  <c r="X374"/>
  <c r="J374"/>
  <c r="I374"/>
  <c r="F374"/>
  <c r="X373"/>
  <c r="J373"/>
  <c r="I373"/>
  <c r="F373"/>
  <c r="X372"/>
  <c r="J372"/>
  <c r="I372"/>
  <c r="F372"/>
  <c r="X371"/>
  <c r="J371"/>
  <c r="I371"/>
  <c r="F371"/>
  <c r="X370"/>
  <c r="J370"/>
  <c r="I370"/>
  <c r="F370"/>
  <c r="X369"/>
  <c r="J369"/>
  <c r="I369"/>
  <c r="F369"/>
  <c r="X368"/>
  <c r="J368"/>
  <c r="I368"/>
  <c r="F368"/>
  <c r="X367"/>
  <c r="J367"/>
  <c r="I367"/>
  <c r="F367"/>
  <c r="X366"/>
  <c r="J366"/>
  <c r="I366"/>
  <c r="F366"/>
  <c r="X365"/>
  <c r="J365"/>
  <c r="I365"/>
  <c r="F365"/>
  <c r="S364"/>
  <c r="X364" s="1"/>
  <c r="F364"/>
  <c r="X363"/>
  <c r="J363"/>
  <c r="I363"/>
  <c r="X362"/>
  <c r="J362"/>
  <c r="I362"/>
  <c r="F362"/>
  <c r="X361"/>
  <c r="J361"/>
  <c r="I361"/>
  <c r="F361"/>
  <c r="X360"/>
  <c r="J360"/>
  <c r="I360"/>
  <c r="F360"/>
  <c r="X359"/>
  <c r="J359"/>
  <c r="I359"/>
  <c r="F359"/>
  <c r="X358"/>
  <c r="J358"/>
  <c r="I358"/>
  <c r="F358"/>
  <c r="X357"/>
  <c r="J357"/>
  <c r="I357"/>
  <c r="F357"/>
  <c r="X356"/>
  <c r="E17" i="6" s="1"/>
  <c r="F17" s="1"/>
  <c r="O356" i="1"/>
  <c r="J356"/>
  <c r="I356"/>
  <c r="F356"/>
  <c r="X355"/>
  <c r="E16" i="6" s="1"/>
  <c r="F16" s="1"/>
  <c r="J355" i="1"/>
  <c r="I355"/>
  <c r="F355"/>
  <c r="X354"/>
  <c r="O354"/>
  <c r="J354"/>
  <c r="I354"/>
  <c r="F354"/>
  <c r="X353"/>
  <c r="J353"/>
  <c r="I353"/>
  <c r="F353"/>
  <c r="X352"/>
  <c r="J352"/>
  <c r="I352"/>
  <c r="X351"/>
  <c r="J351"/>
  <c r="I351"/>
  <c r="F351"/>
  <c r="X350"/>
  <c r="J350"/>
  <c r="I350"/>
  <c r="F350"/>
  <c r="X349"/>
  <c r="J349"/>
  <c r="I349"/>
  <c r="F349"/>
  <c r="X348"/>
  <c r="O348"/>
  <c r="J348"/>
  <c r="I348"/>
  <c r="F348"/>
  <c r="X347"/>
  <c r="J347"/>
  <c r="I347"/>
  <c r="F347"/>
  <c r="X346"/>
  <c r="J346"/>
  <c r="I346"/>
  <c r="F346"/>
  <c r="X345"/>
  <c r="J345"/>
  <c r="I345"/>
  <c r="F345"/>
  <c r="X344"/>
  <c r="J344"/>
  <c r="I344"/>
  <c r="F344"/>
  <c r="X343"/>
  <c r="F343"/>
  <c r="X342"/>
  <c r="J342"/>
  <c r="I342"/>
  <c r="F342"/>
  <c r="X341"/>
  <c r="J341"/>
  <c r="I341"/>
  <c r="F341"/>
  <c r="X340"/>
  <c r="J340"/>
  <c r="I340"/>
  <c r="F340"/>
  <c r="X339"/>
  <c r="J339"/>
  <c r="I339"/>
  <c r="F339"/>
  <c r="X338"/>
  <c r="J338"/>
  <c r="I338"/>
  <c r="F338"/>
  <c r="X337"/>
  <c r="F337"/>
  <c r="X336"/>
  <c r="J336"/>
  <c r="I336"/>
  <c r="F336"/>
  <c r="X335"/>
  <c r="E15" i="6" s="1"/>
  <c r="F15" s="1"/>
  <c r="J335" i="1"/>
  <c r="I335"/>
  <c r="F335"/>
  <c r="X334"/>
  <c r="J334"/>
  <c r="I334"/>
  <c r="F334"/>
  <c r="X333"/>
  <c r="J333"/>
  <c r="I333"/>
  <c r="F333"/>
  <c r="X332"/>
  <c r="E14" i="6" s="1"/>
  <c r="F14" s="1"/>
  <c r="J332" i="1"/>
  <c r="I332"/>
  <c r="F332"/>
  <c r="X331"/>
  <c r="J331"/>
  <c r="I331"/>
  <c r="F331"/>
  <c r="X330"/>
  <c r="J330"/>
  <c r="I330"/>
  <c r="F330"/>
  <c r="X329"/>
  <c r="J329"/>
  <c r="I329"/>
  <c r="F329"/>
  <c r="X328"/>
  <c r="J328"/>
  <c r="I328"/>
  <c r="F328"/>
  <c r="X327"/>
  <c r="J327"/>
  <c r="I327"/>
  <c r="F327"/>
  <c r="X326"/>
  <c r="I326"/>
  <c r="F326"/>
  <c r="X325"/>
  <c r="J325"/>
  <c r="I325"/>
  <c r="F325"/>
  <c r="X324"/>
  <c r="J324"/>
  <c r="I324"/>
  <c r="F324"/>
  <c r="X323"/>
  <c r="J323"/>
  <c r="I323"/>
  <c r="F323"/>
  <c r="X322"/>
  <c r="I322"/>
  <c r="F322"/>
  <c r="X321"/>
  <c r="F321"/>
  <c r="X320"/>
  <c r="J320"/>
  <c r="I320"/>
  <c r="F320"/>
  <c r="X319"/>
  <c r="J319"/>
  <c r="I319"/>
  <c r="F319"/>
  <c r="X318"/>
  <c r="J318"/>
  <c r="I318"/>
  <c r="F318"/>
  <c r="X317"/>
  <c r="J317"/>
  <c r="I317"/>
  <c r="F317"/>
  <c r="X316"/>
  <c r="J316"/>
  <c r="I316"/>
  <c r="F316"/>
  <c r="X315"/>
  <c r="F315"/>
  <c r="X314"/>
  <c r="J314"/>
  <c r="I314"/>
  <c r="F314"/>
  <c r="X313"/>
  <c r="J313"/>
  <c r="I313"/>
  <c r="F313"/>
  <c r="X312"/>
  <c r="O312"/>
  <c r="J312"/>
  <c r="I312"/>
  <c r="F312"/>
  <c r="X311"/>
  <c r="O311"/>
  <c r="J311"/>
  <c r="I311"/>
  <c r="F311"/>
  <c r="X310"/>
  <c r="J310"/>
  <c r="I310"/>
  <c r="F310"/>
  <c r="X309"/>
  <c r="J309"/>
  <c r="I309"/>
  <c r="F309"/>
  <c r="X308"/>
  <c r="J308"/>
  <c r="I308"/>
  <c r="F308"/>
  <c r="X307"/>
  <c r="F307"/>
  <c r="X306"/>
  <c r="J306"/>
  <c r="I306"/>
  <c r="F306"/>
  <c r="X305"/>
  <c r="J305"/>
  <c r="I305"/>
  <c r="F305"/>
  <c r="X304"/>
  <c r="F304"/>
  <c r="X303"/>
  <c r="J303"/>
  <c r="I303"/>
  <c r="F303"/>
  <c r="X302"/>
  <c r="J302"/>
  <c r="I302"/>
  <c r="F302"/>
  <c r="X301"/>
  <c r="J301"/>
  <c r="I301"/>
  <c r="F301"/>
  <c r="X300"/>
  <c r="J300"/>
  <c r="I300"/>
  <c r="F300"/>
  <c r="X299"/>
  <c r="J299"/>
  <c r="I299"/>
  <c r="F299"/>
  <c r="X298"/>
  <c r="J298"/>
  <c r="I298"/>
  <c r="F298"/>
  <c r="X297"/>
  <c r="J297"/>
  <c r="I297"/>
  <c r="F297"/>
  <c r="X296"/>
  <c r="J296"/>
  <c r="I296"/>
  <c r="F296"/>
  <c r="X295"/>
  <c r="J295"/>
  <c r="I295"/>
  <c r="F295"/>
  <c r="X294"/>
  <c r="J294"/>
  <c r="I294"/>
  <c r="F294"/>
  <c r="X293"/>
  <c r="J293"/>
  <c r="I293"/>
  <c r="F293"/>
  <c r="X292"/>
  <c r="J292"/>
  <c r="I292"/>
  <c r="F292"/>
  <c r="X291"/>
  <c r="E12" i="6" s="1"/>
  <c r="F12" s="1"/>
  <c r="J291" i="1"/>
  <c r="I291"/>
  <c r="F291"/>
  <c r="X290"/>
  <c r="J290"/>
  <c r="I290"/>
  <c r="F290"/>
  <c r="X289"/>
  <c r="J289"/>
  <c r="I289"/>
  <c r="F289"/>
  <c r="X288"/>
  <c r="J288"/>
  <c r="I288"/>
  <c r="F288"/>
  <c r="X287"/>
  <c r="F287"/>
  <c r="X286"/>
  <c r="J286"/>
  <c r="I286"/>
  <c r="F286"/>
  <c r="X285"/>
  <c r="J285"/>
  <c r="I285"/>
  <c r="F285"/>
  <c r="X284"/>
  <c r="J284"/>
  <c r="I284"/>
  <c r="F284"/>
  <c r="X283"/>
  <c r="X282"/>
  <c r="F282"/>
  <c r="X281"/>
  <c r="J281"/>
  <c r="I281"/>
  <c r="F281"/>
  <c r="X280"/>
  <c r="J280"/>
  <c r="I280"/>
  <c r="F280"/>
  <c r="X279"/>
  <c r="J279"/>
  <c r="I279"/>
  <c r="F279"/>
  <c r="X278"/>
  <c r="J278"/>
  <c r="I278"/>
  <c r="F278"/>
  <c r="X277"/>
  <c r="F277"/>
  <c r="X276"/>
  <c r="J276"/>
  <c r="I276"/>
  <c r="F276"/>
  <c r="X275"/>
  <c r="J275"/>
  <c r="I275"/>
  <c r="F275"/>
  <c r="X274"/>
  <c r="J274"/>
  <c r="I274"/>
  <c r="F274"/>
  <c r="X273"/>
  <c r="J273"/>
  <c r="I273"/>
  <c r="F273"/>
  <c r="X272"/>
  <c r="J272"/>
  <c r="I272"/>
  <c r="F272"/>
  <c r="X271"/>
  <c r="J271"/>
  <c r="I271"/>
  <c r="F271"/>
  <c r="X270"/>
  <c r="J270"/>
  <c r="I270"/>
  <c r="F270"/>
  <c r="X269"/>
  <c r="J269"/>
  <c r="I269"/>
  <c r="F269"/>
  <c r="X268"/>
  <c r="J268"/>
  <c r="I268"/>
  <c r="F268"/>
  <c r="X267"/>
  <c r="J267"/>
  <c r="I267"/>
  <c r="F267"/>
  <c r="X266"/>
  <c r="J266"/>
  <c r="I266"/>
  <c r="F266"/>
  <c r="X265"/>
  <c r="J265"/>
  <c r="I265"/>
  <c r="F265"/>
  <c r="X264"/>
  <c r="F264"/>
  <c r="X263"/>
  <c r="J263"/>
  <c r="I263"/>
  <c r="F263"/>
  <c r="X262"/>
  <c r="J262"/>
  <c r="I262"/>
  <c r="F262"/>
  <c r="X261"/>
  <c r="J261"/>
  <c r="I261"/>
  <c r="F261"/>
  <c r="X260"/>
  <c r="J260"/>
  <c r="I260"/>
  <c r="F260"/>
  <c r="X259"/>
  <c r="J259"/>
  <c r="I259"/>
  <c r="F259"/>
  <c r="X258"/>
  <c r="J258"/>
  <c r="I258"/>
  <c r="F258"/>
  <c r="X257"/>
  <c r="J257"/>
  <c r="I257"/>
  <c r="F257"/>
  <c r="X256"/>
  <c r="J256"/>
  <c r="I256"/>
  <c r="F256"/>
  <c r="X255"/>
  <c r="J255"/>
  <c r="I255"/>
  <c r="F255"/>
  <c r="X254"/>
  <c r="Y254" s="1"/>
  <c r="J254"/>
  <c r="I254"/>
  <c r="F254"/>
  <c r="X253"/>
  <c r="J253"/>
  <c r="I253"/>
  <c r="F253"/>
  <c r="X252"/>
  <c r="J252"/>
  <c r="I252"/>
  <c r="F252"/>
  <c r="X251"/>
  <c r="E10" i="6" s="1"/>
  <c r="F10" s="1"/>
  <c r="F251" i="1"/>
  <c r="X250"/>
  <c r="J250"/>
  <c r="I250"/>
  <c r="F250"/>
  <c r="X249"/>
  <c r="J249"/>
  <c r="I249"/>
  <c r="F249"/>
  <c r="X248"/>
  <c r="J248"/>
  <c r="I248"/>
  <c r="F248"/>
  <c r="X247"/>
  <c r="J247"/>
  <c r="I247"/>
  <c r="F247"/>
  <c r="X246"/>
  <c r="J246"/>
  <c r="I246"/>
  <c r="F246"/>
  <c r="X245"/>
  <c r="J245"/>
  <c r="I245"/>
  <c r="F245"/>
  <c r="X244"/>
  <c r="J244"/>
  <c r="I244"/>
  <c r="F244"/>
  <c r="X243"/>
  <c r="J243"/>
  <c r="I243"/>
  <c r="F243"/>
  <c r="X242"/>
  <c r="J242"/>
  <c r="I242"/>
  <c r="F242"/>
  <c r="X241"/>
  <c r="J241"/>
  <c r="I241"/>
  <c r="F241"/>
  <c r="X240"/>
  <c r="J240"/>
  <c r="I240"/>
  <c r="F240"/>
  <c r="X239"/>
  <c r="J239"/>
  <c r="I239"/>
  <c r="F239"/>
  <c r="X238"/>
  <c r="J238"/>
  <c r="I238"/>
  <c r="F238"/>
  <c r="X237"/>
  <c r="J237"/>
  <c r="I237"/>
  <c r="F237"/>
  <c r="X236"/>
  <c r="J236"/>
  <c r="I236"/>
  <c r="F236"/>
  <c r="X235"/>
  <c r="J235"/>
  <c r="I235"/>
  <c r="F235"/>
  <c r="X234"/>
  <c r="J234"/>
  <c r="I234"/>
  <c r="F234"/>
  <c r="X233"/>
  <c r="J233"/>
  <c r="I233"/>
  <c r="F233"/>
  <c r="X232"/>
  <c r="J232"/>
  <c r="I232"/>
  <c r="F232"/>
  <c r="X231"/>
  <c r="J231"/>
  <c r="I231"/>
  <c r="F231"/>
  <c r="X230"/>
  <c r="J230"/>
  <c r="I230"/>
  <c r="F230"/>
  <c r="X229"/>
  <c r="J229"/>
  <c r="I229"/>
  <c r="F229"/>
  <c r="X228"/>
  <c r="J228"/>
  <c r="I228"/>
  <c r="F228"/>
  <c r="X227"/>
  <c r="J227"/>
  <c r="I227"/>
  <c r="F227"/>
  <c r="X226"/>
  <c r="J226"/>
  <c r="I226"/>
  <c r="F226"/>
  <c r="X225"/>
  <c r="J225"/>
  <c r="I225"/>
  <c r="F225"/>
  <c r="X224"/>
  <c r="J224"/>
  <c r="I224"/>
  <c r="F224"/>
  <c r="X223"/>
  <c r="J223"/>
  <c r="I223"/>
  <c r="F223"/>
  <c r="X222"/>
  <c r="J222"/>
  <c r="I222"/>
  <c r="F222"/>
  <c r="X221"/>
  <c r="J221"/>
  <c r="I221"/>
  <c r="F221"/>
  <c r="X220"/>
  <c r="J220"/>
  <c r="I220"/>
  <c r="F220"/>
  <c r="X219"/>
  <c r="J219"/>
  <c r="I219"/>
  <c r="F219"/>
  <c r="X218"/>
  <c r="J218"/>
  <c r="I218"/>
  <c r="F218"/>
  <c r="X217"/>
  <c r="J217"/>
  <c r="I217"/>
  <c r="F217"/>
  <c r="X216"/>
  <c r="J216"/>
  <c r="I216"/>
  <c r="F216"/>
  <c r="X215"/>
  <c r="J215"/>
  <c r="I215"/>
  <c r="F215"/>
  <c r="X214"/>
  <c r="F214"/>
  <c r="X213"/>
  <c r="J213"/>
  <c r="I213"/>
  <c r="F213"/>
  <c r="X212"/>
  <c r="J212"/>
  <c r="I212"/>
  <c r="F212"/>
  <c r="X211"/>
  <c r="J211"/>
  <c r="I211"/>
  <c r="F211"/>
  <c r="X210"/>
  <c r="J210"/>
  <c r="I210"/>
  <c r="F210"/>
  <c r="X209"/>
  <c r="J209"/>
  <c r="I209"/>
  <c r="F209"/>
  <c r="X208"/>
  <c r="J208"/>
  <c r="I208"/>
  <c r="F208"/>
  <c r="X207"/>
  <c r="J207"/>
  <c r="I207"/>
  <c r="F207"/>
  <c r="X206"/>
  <c r="J206"/>
  <c r="I206"/>
  <c r="F206"/>
  <c r="X205"/>
  <c r="J205"/>
  <c r="I205"/>
  <c r="F205"/>
  <c r="X204"/>
  <c r="J204"/>
  <c r="I204"/>
  <c r="F204"/>
  <c r="X203"/>
  <c r="J203"/>
  <c r="I203"/>
  <c r="F203"/>
  <c r="X202"/>
  <c r="J202"/>
  <c r="I202"/>
  <c r="F202"/>
  <c r="X201"/>
  <c r="F201"/>
  <c r="X200"/>
  <c r="J200"/>
  <c r="I200"/>
  <c r="F200"/>
  <c r="X199"/>
  <c r="J199"/>
  <c r="I199"/>
  <c r="F199"/>
  <c r="X198"/>
  <c r="J198"/>
  <c r="I198"/>
  <c r="F198"/>
  <c r="X197"/>
  <c r="J197"/>
  <c r="I197"/>
  <c r="F197"/>
  <c r="X196"/>
  <c r="J196"/>
  <c r="I196"/>
  <c r="F196"/>
  <c r="X195"/>
  <c r="J195"/>
  <c r="I195"/>
  <c r="F195"/>
  <c r="X194"/>
  <c r="J194"/>
  <c r="I194"/>
  <c r="F194"/>
  <c r="X193"/>
  <c r="F193"/>
  <c r="X192"/>
  <c r="J192"/>
  <c r="I192"/>
  <c r="F192"/>
  <c r="X191"/>
  <c r="J191"/>
  <c r="I191"/>
  <c r="F191"/>
  <c r="X190"/>
  <c r="J190"/>
  <c r="I190"/>
  <c r="F190"/>
  <c r="X189"/>
  <c r="J189"/>
  <c r="I189"/>
  <c r="F189"/>
  <c r="X188"/>
  <c r="E9" i="6" s="1"/>
  <c r="F9" s="1"/>
  <c r="J188" i="1"/>
  <c r="I188"/>
  <c r="F188"/>
  <c r="X187"/>
  <c r="J187"/>
  <c r="I187"/>
  <c r="F187"/>
  <c r="X186"/>
  <c r="J186"/>
  <c r="I186"/>
  <c r="F186"/>
  <c r="X185"/>
  <c r="J185"/>
  <c r="I185"/>
  <c r="F185"/>
  <c r="X184"/>
  <c r="E8" i="6" s="1"/>
  <c r="F8" s="1"/>
  <c r="F184" i="1"/>
  <c r="X183"/>
  <c r="J183"/>
  <c r="I183"/>
  <c r="F183"/>
  <c r="X182"/>
  <c r="J182"/>
  <c r="I182"/>
  <c r="F182"/>
  <c r="X181"/>
  <c r="J181"/>
  <c r="I181"/>
  <c r="F181"/>
  <c r="X180"/>
  <c r="J180"/>
  <c r="I180"/>
  <c r="F180"/>
  <c r="X179"/>
  <c r="J179"/>
  <c r="I179"/>
  <c r="F179"/>
  <c r="X178"/>
  <c r="J178"/>
  <c r="I178"/>
  <c r="F178"/>
  <c r="X177"/>
  <c r="J177"/>
  <c r="I177"/>
  <c r="F177"/>
  <c r="X176"/>
  <c r="J176"/>
  <c r="I176"/>
  <c r="F176"/>
  <c r="X175"/>
  <c r="J175"/>
  <c r="I175"/>
  <c r="F175"/>
  <c r="X174"/>
  <c r="J174"/>
  <c r="I174"/>
  <c r="F174"/>
  <c r="X173"/>
  <c r="J173"/>
  <c r="I173"/>
  <c r="F173"/>
  <c r="X172"/>
  <c r="J172"/>
  <c r="I172"/>
  <c r="F172"/>
  <c r="X171"/>
  <c r="F171"/>
  <c r="X170"/>
  <c r="J170"/>
  <c r="I170"/>
  <c r="F170"/>
  <c r="X169"/>
  <c r="J169"/>
  <c r="I169"/>
  <c r="F169"/>
  <c r="X168"/>
  <c r="J168"/>
  <c r="I168"/>
  <c r="F168"/>
  <c r="X167"/>
  <c r="J167"/>
  <c r="I167"/>
  <c r="F167"/>
  <c r="X166"/>
  <c r="J166"/>
  <c r="I166"/>
  <c r="F166"/>
  <c r="X165"/>
  <c r="J165"/>
  <c r="I165"/>
  <c r="F165"/>
  <c r="X164"/>
  <c r="J164"/>
  <c r="I164"/>
  <c r="F164"/>
  <c r="X163"/>
  <c r="J163"/>
  <c r="I163"/>
  <c r="F163"/>
  <c r="X162"/>
  <c r="E7" i="6" s="1"/>
  <c r="F7" s="1"/>
  <c r="J162" i="1"/>
  <c r="I162"/>
  <c r="F162"/>
  <c r="X161"/>
  <c r="J161"/>
  <c r="I161"/>
  <c r="F161"/>
  <c r="X160"/>
  <c r="J160"/>
  <c r="I160"/>
  <c r="F160"/>
  <c r="X159"/>
  <c r="J159"/>
  <c r="I159"/>
  <c r="F159"/>
  <c r="X158"/>
  <c r="E6" i="6" s="1"/>
  <c r="F6" s="1"/>
  <c r="F158" i="1"/>
  <c r="X157"/>
  <c r="J157"/>
  <c r="I157"/>
  <c r="F157"/>
  <c r="X156"/>
  <c r="J156"/>
  <c r="I156"/>
  <c r="F156"/>
  <c r="X155"/>
  <c r="J155"/>
  <c r="I155"/>
  <c r="F155"/>
  <c r="X154"/>
  <c r="J154"/>
  <c r="I154"/>
  <c r="F154"/>
  <c r="X153"/>
  <c r="J153"/>
  <c r="I153"/>
  <c r="F153"/>
  <c r="X152"/>
  <c r="J152"/>
  <c r="I152"/>
  <c r="F152"/>
  <c r="X151"/>
  <c r="J151"/>
  <c r="I151"/>
  <c r="F151"/>
  <c r="X150"/>
  <c r="J150"/>
  <c r="I150"/>
  <c r="F150"/>
  <c r="X149"/>
  <c r="J149"/>
  <c r="I149"/>
  <c r="F149"/>
  <c r="X148"/>
  <c r="J148"/>
  <c r="I148"/>
  <c r="F148"/>
  <c r="X147"/>
  <c r="J147"/>
  <c r="I147"/>
  <c r="F147"/>
  <c r="X146"/>
  <c r="J146"/>
  <c r="I146"/>
  <c r="F146"/>
  <c r="X145"/>
  <c r="F145"/>
  <c r="X144"/>
  <c r="J144"/>
  <c r="I144"/>
  <c r="F144"/>
  <c r="X143"/>
  <c r="J143"/>
  <c r="I143"/>
  <c r="F143"/>
  <c r="X142"/>
  <c r="J142"/>
  <c r="I142"/>
  <c r="F142"/>
  <c r="X141"/>
  <c r="J141"/>
  <c r="I141"/>
  <c r="F141"/>
  <c r="X140"/>
  <c r="J140"/>
  <c r="I140"/>
  <c r="F140"/>
  <c r="X139"/>
  <c r="J139"/>
  <c r="I139"/>
  <c r="F139"/>
  <c r="X138"/>
  <c r="J138"/>
  <c r="I138"/>
  <c r="F138"/>
  <c r="X137"/>
  <c r="J137"/>
  <c r="I137"/>
  <c r="F137"/>
  <c r="X136"/>
  <c r="J136"/>
  <c r="I136"/>
  <c r="F136"/>
  <c r="X135"/>
  <c r="J135"/>
  <c r="I135"/>
  <c r="F135"/>
  <c r="X134"/>
  <c r="J134"/>
  <c r="I134"/>
  <c r="F134"/>
  <c r="X133"/>
  <c r="J133"/>
  <c r="I133"/>
  <c r="F133"/>
  <c r="X132"/>
  <c r="F132"/>
  <c r="X131"/>
  <c r="J131"/>
  <c r="I131"/>
  <c r="F131"/>
  <c r="X130"/>
  <c r="J130"/>
  <c r="I130"/>
  <c r="F130"/>
  <c r="X129"/>
  <c r="J129"/>
  <c r="I129"/>
  <c r="F129"/>
  <c r="X128"/>
  <c r="J128"/>
  <c r="I128"/>
  <c r="F128"/>
  <c r="X127"/>
  <c r="J127"/>
  <c r="I127"/>
  <c r="F127"/>
  <c r="X126"/>
  <c r="J126"/>
  <c r="I126"/>
  <c r="F126"/>
  <c r="X125"/>
  <c r="J125"/>
  <c r="I125"/>
  <c r="F125"/>
  <c r="X124"/>
  <c r="J124"/>
  <c r="I124"/>
  <c r="F124"/>
  <c r="X123"/>
  <c r="Y123" s="1"/>
  <c r="J123"/>
  <c r="I123"/>
  <c r="F123"/>
  <c r="X122"/>
  <c r="Y122" s="1"/>
  <c r="J122"/>
  <c r="I122"/>
  <c r="F122"/>
  <c r="X121"/>
  <c r="J121"/>
  <c r="I121"/>
  <c r="F121"/>
  <c r="X120"/>
  <c r="J120"/>
  <c r="I120"/>
  <c r="F120"/>
  <c r="X119"/>
  <c r="F119"/>
  <c r="X118"/>
  <c r="J118"/>
  <c r="I118"/>
  <c r="F118"/>
  <c r="X117"/>
  <c r="J117"/>
  <c r="I117"/>
  <c r="F117"/>
  <c r="X116"/>
  <c r="J116"/>
  <c r="I116"/>
  <c r="F116"/>
  <c r="X115"/>
  <c r="J115"/>
  <c r="I115"/>
  <c r="F115"/>
  <c r="X114"/>
  <c r="J114"/>
  <c r="I114"/>
  <c r="F114"/>
  <c r="X113"/>
  <c r="J113"/>
  <c r="I113"/>
  <c r="F113"/>
  <c r="X112"/>
  <c r="J112"/>
  <c r="I112"/>
  <c r="F112"/>
  <c r="X111"/>
  <c r="J111"/>
  <c r="I111"/>
  <c r="F111"/>
  <c r="X110"/>
  <c r="J110"/>
  <c r="I110"/>
  <c r="F110"/>
  <c r="X109"/>
  <c r="J109"/>
  <c r="I109"/>
  <c r="F109"/>
  <c r="X108"/>
  <c r="J108"/>
  <c r="I108"/>
  <c r="F108"/>
  <c r="X107"/>
  <c r="J107"/>
  <c r="I107"/>
  <c r="F107"/>
  <c r="X106"/>
  <c r="F106"/>
  <c r="X105"/>
  <c r="J105"/>
  <c r="I105"/>
  <c r="F105"/>
  <c r="X104"/>
  <c r="J104"/>
  <c r="I104"/>
  <c r="F104"/>
  <c r="X103"/>
  <c r="J103"/>
  <c r="I103"/>
  <c r="F103"/>
  <c r="X102"/>
  <c r="J102"/>
  <c r="I102"/>
  <c r="F102"/>
  <c r="X101"/>
  <c r="J101"/>
  <c r="I101"/>
  <c r="F101"/>
  <c r="X100"/>
  <c r="J100"/>
  <c r="I100"/>
  <c r="F100"/>
  <c r="X99"/>
  <c r="J99"/>
  <c r="I99"/>
  <c r="F99"/>
  <c r="X98"/>
  <c r="J98"/>
  <c r="I98"/>
  <c r="F98"/>
  <c r="X97"/>
  <c r="J97"/>
  <c r="I97"/>
  <c r="F97"/>
  <c r="X96"/>
  <c r="Y96" s="1"/>
  <c r="J96"/>
  <c r="I96"/>
  <c r="F96"/>
  <c r="X95"/>
  <c r="J95"/>
  <c r="I95"/>
  <c r="F95"/>
  <c r="X94"/>
  <c r="J94"/>
  <c r="I94"/>
  <c r="F94"/>
  <c r="X93"/>
  <c r="F93"/>
  <c r="X92"/>
  <c r="J92"/>
  <c r="I92"/>
  <c r="F92"/>
  <c r="X91"/>
  <c r="J91"/>
  <c r="I91"/>
  <c r="F91"/>
  <c r="X90"/>
  <c r="J90"/>
  <c r="I90"/>
  <c r="F90"/>
  <c r="X89"/>
  <c r="J89"/>
  <c r="I89"/>
  <c r="F89"/>
  <c r="X88"/>
  <c r="J88"/>
  <c r="I88"/>
  <c r="F88"/>
  <c r="X87"/>
  <c r="F87"/>
  <c r="X86"/>
  <c r="J86"/>
  <c r="I86"/>
  <c r="F86"/>
  <c r="X85"/>
  <c r="J85"/>
  <c r="I85"/>
  <c r="F85"/>
  <c r="X84"/>
  <c r="F84"/>
  <c r="X83"/>
  <c r="J83"/>
  <c r="I83"/>
  <c r="F83"/>
  <c r="X82"/>
  <c r="J82"/>
  <c r="I82"/>
  <c r="F82"/>
  <c r="X81"/>
  <c r="J81"/>
  <c r="I81"/>
  <c r="F81"/>
  <c r="X80"/>
  <c r="F80"/>
  <c r="X79"/>
  <c r="J79"/>
  <c r="I79"/>
  <c r="F79"/>
  <c r="X78"/>
  <c r="J78"/>
  <c r="I78"/>
  <c r="F78"/>
  <c r="X77"/>
  <c r="J77"/>
  <c r="I77"/>
  <c r="F77"/>
  <c r="X76"/>
  <c r="J76"/>
  <c r="I76"/>
  <c r="F76"/>
  <c r="X75"/>
  <c r="J75"/>
  <c r="I75"/>
  <c r="F75"/>
  <c r="X74"/>
  <c r="J74"/>
  <c r="I74"/>
  <c r="F74"/>
  <c r="X73"/>
  <c r="I73"/>
  <c r="F73"/>
  <c r="X72"/>
  <c r="J72"/>
  <c r="I72"/>
  <c r="F72"/>
  <c r="X71"/>
  <c r="J71"/>
  <c r="I71"/>
  <c r="F71"/>
  <c r="X70"/>
  <c r="I70"/>
  <c r="F70"/>
  <c r="X69"/>
  <c r="J69"/>
  <c r="I69"/>
  <c r="F69"/>
  <c r="X68"/>
  <c r="J68"/>
  <c r="I68"/>
  <c r="F68"/>
  <c r="X67"/>
  <c r="J67"/>
  <c r="I67"/>
  <c r="F67"/>
  <c r="X66"/>
  <c r="F66"/>
  <c r="X65"/>
  <c r="J65"/>
  <c r="I65"/>
  <c r="F65"/>
  <c r="X64"/>
  <c r="J64"/>
  <c r="I64"/>
  <c r="F64"/>
  <c r="X63"/>
  <c r="J63"/>
  <c r="I63"/>
  <c r="F63"/>
  <c r="X62"/>
  <c r="J62"/>
  <c r="I62"/>
  <c r="F62"/>
  <c r="X61"/>
  <c r="I61"/>
  <c r="F61"/>
  <c r="X58"/>
  <c r="J58"/>
  <c r="I58"/>
  <c r="F58"/>
  <c r="X57"/>
  <c r="J57"/>
  <c r="I57"/>
  <c r="F57"/>
  <c r="X56"/>
  <c r="J56"/>
  <c r="I56"/>
  <c r="F56"/>
  <c r="X55"/>
  <c r="J55"/>
  <c r="I55"/>
  <c r="F55"/>
  <c r="X54"/>
  <c r="J54"/>
  <c r="I54"/>
  <c r="F54"/>
  <c r="X53"/>
  <c r="J53"/>
  <c r="I53"/>
  <c r="F53"/>
  <c r="X52"/>
  <c r="X51"/>
  <c r="J51"/>
  <c r="I51"/>
  <c r="F51"/>
  <c r="X50"/>
  <c r="J50"/>
  <c r="I50"/>
  <c r="F50"/>
  <c r="X49"/>
  <c r="J49"/>
  <c r="I49"/>
  <c r="F49"/>
  <c r="X48"/>
  <c r="O48"/>
  <c r="J48"/>
  <c r="I48"/>
  <c r="F48"/>
  <c r="X47"/>
  <c r="J47"/>
  <c r="I47"/>
  <c r="F47"/>
  <c r="X46"/>
  <c r="J46"/>
  <c r="I46"/>
  <c r="F46"/>
  <c r="X45"/>
  <c r="J45"/>
  <c r="I45"/>
  <c r="F45"/>
  <c r="X44"/>
  <c r="J44"/>
  <c r="I44"/>
  <c r="F44"/>
  <c r="X43"/>
  <c r="J43"/>
  <c r="I43"/>
  <c r="F43"/>
  <c r="X42"/>
  <c r="J42"/>
  <c r="I42"/>
  <c r="F42"/>
  <c r="X41"/>
  <c r="J41"/>
  <c r="I41"/>
  <c r="F41"/>
  <c r="X40"/>
  <c r="J40"/>
  <c r="I40"/>
  <c r="F40"/>
  <c r="X39"/>
  <c r="J39"/>
  <c r="I39"/>
  <c r="F39"/>
  <c r="X38"/>
  <c r="J38"/>
  <c r="I38"/>
  <c r="F38"/>
  <c r="X37"/>
  <c r="J37"/>
  <c r="I37"/>
  <c r="F37"/>
  <c r="X36"/>
  <c r="J36"/>
  <c r="I36"/>
  <c r="F36"/>
  <c r="X35"/>
  <c r="J35"/>
  <c r="I35"/>
  <c r="F35"/>
  <c r="X34"/>
  <c r="J34"/>
  <c r="I34"/>
  <c r="F34"/>
  <c r="X33"/>
  <c r="J33"/>
  <c r="I33"/>
  <c r="F33"/>
  <c r="X32"/>
  <c r="J32"/>
  <c r="I32"/>
  <c r="F32"/>
  <c r="X31"/>
  <c r="J31"/>
  <c r="I31"/>
  <c r="F31"/>
  <c r="X30"/>
  <c r="F30"/>
  <c r="X29"/>
  <c r="J29"/>
  <c r="I29"/>
  <c r="F29"/>
  <c r="X28"/>
  <c r="F28"/>
  <c r="X27"/>
  <c r="J27"/>
  <c r="I27"/>
  <c r="F27"/>
  <c r="X24"/>
  <c r="X23"/>
  <c r="J23"/>
  <c r="I23"/>
  <c r="F23"/>
  <c r="X22"/>
  <c r="F22"/>
  <c r="X21"/>
  <c r="J21"/>
  <c r="I21"/>
  <c r="F21"/>
  <c r="X20"/>
  <c r="J20"/>
  <c r="I20"/>
  <c r="F20"/>
  <c r="X19"/>
  <c r="J19"/>
  <c r="I19"/>
  <c r="F19"/>
  <c r="X18"/>
  <c r="J18"/>
  <c r="I18"/>
  <c r="F18"/>
  <c r="X17"/>
  <c r="J17"/>
  <c r="I17"/>
  <c r="F17"/>
  <c r="X16"/>
  <c r="J16"/>
  <c r="I16"/>
  <c r="F16"/>
  <c r="X15"/>
  <c r="J15"/>
  <c r="I15"/>
  <c r="F15"/>
  <c r="X14"/>
  <c r="J14"/>
  <c r="I14"/>
  <c r="F14"/>
  <c r="X13"/>
  <c r="J13"/>
  <c r="I13"/>
  <c r="F13"/>
  <c r="X12"/>
  <c r="X11"/>
  <c r="F11"/>
  <c r="X10"/>
  <c r="J10"/>
  <c r="I10"/>
  <c r="F10"/>
  <c r="X9"/>
  <c r="J9"/>
  <c r="I9"/>
  <c r="F9"/>
  <c r="X8"/>
  <c r="J8"/>
  <c r="I8"/>
  <c r="F8"/>
  <c r="X7"/>
  <c r="J7"/>
  <c r="I7"/>
  <c r="F7"/>
  <c r="E21" i="4" l="1"/>
  <c r="F21" s="1"/>
  <c r="E12"/>
  <c r="F12" s="1"/>
  <c r="E21" i="3"/>
  <c r="F21" s="1"/>
  <c r="E12"/>
  <c r="F12" s="1"/>
  <c r="E13" i="6"/>
  <c r="F13" s="1"/>
  <c r="E18" i="4"/>
  <c r="F18" s="1"/>
  <c r="E9"/>
  <c r="F9" s="1"/>
  <c r="E18" i="3"/>
  <c r="F18" s="1"/>
  <c r="E9"/>
  <c r="F9" s="1"/>
  <c r="E11"/>
  <c r="F11" s="1"/>
  <c r="E20" i="4"/>
  <c r="F20" s="1"/>
  <c r="E11"/>
  <c r="F11" s="1"/>
  <c r="E20" i="3"/>
  <c r="F20" s="1"/>
  <c r="E19" i="6"/>
  <c r="F19" s="1"/>
  <c r="E7" i="3"/>
  <c r="F7" s="1"/>
  <c r="E16" i="4"/>
  <c r="F16" s="1"/>
  <c r="E7"/>
  <c r="F7" s="1"/>
  <c r="E16" i="3"/>
  <c r="F16" s="1"/>
  <c r="E8" i="4"/>
  <c r="F8" s="1"/>
  <c r="E17" i="3"/>
  <c r="F17" s="1"/>
  <c r="E17" i="4"/>
  <c r="F17" s="1"/>
  <c r="E8" i="3"/>
  <c r="F8" s="1"/>
  <c r="E10"/>
  <c r="F10" s="1"/>
  <c r="E10" i="4"/>
  <c r="F10" s="1"/>
  <c r="E19"/>
  <c r="F19" s="1"/>
  <c r="E19" i="3"/>
  <c r="F19" s="1"/>
  <c r="E22" i="4"/>
  <c r="F22" s="1"/>
  <c r="E13"/>
  <c r="F13" s="1"/>
  <c r="E22" i="3"/>
  <c r="F22" s="1"/>
  <c r="E13"/>
  <c r="F13" s="1"/>
  <c r="Y255" i="1"/>
  <c r="E11" i="6"/>
  <c r="F11" s="1"/>
  <c r="F18" i="5"/>
  <c r="F19" s="1"/>
  <c r="F20" s="1"/>
  <c r="F21" s="1"/>
  <c r="F22" s="1"/>
  <c r="F23" s="1"/>
  <c r="F24" s="1"/>
  <c r="F25" s="1"/>
  <c r="F18" i="2"/>
  <c r="F20" i="6" l="1"/>
  <c r="F21" s="1"/>
  <c r="F22" s="1"/>
  <c r="F23" s="1"/>
  <c r="F24" s="1"/>
  <c r="F14" i="4"/>
  <c r="F23" s="1"/>
  <c r="F24" s="1"/>
  <c r="F25" s="1"/>
  <c r="F26" s="1"/>
  <c r="F27" s="1"/>
  <c r="F14" i="3"/>
  <c r="F23" s="1"/>
  <c r="F24" s="1"/>
  <c r="F25" s="1"/>
  <c r="F26" s="1"/>
  <c r="F27" s="1"/>
  <c r="F19" i="2"/>
  <c r="F20" s="1"/>
  <c r="F21" s="1"/>
  <c r="F22" s="1"/>
  <c r="F23" s="1"/>
  <c r="F24" s="1"/>
  <c r="F25" s="1"/>
</calcChain>
</file>

<file path=xl/sharedStrings.xml><?xml version="1.0" encoding="utf-8"?>
<sst xmlns="http://schemas.openxmlformats.org/spreadsheetml/2006/main" count="3456" uniqueCount="546">
  <si>
    <t>INDIAN OIL CORPORATION LIMITED (M.D)
MADHYA PRADESH STATE OFFICE
ENGINEERING DEPARTMENT</t>
  </si>
  <si>
    <t>SCHEDULE OF RATE 
 NEW M&amp;R SOR 2017-19
MPSO/ENGG/M&amp;R SOR NEW     DTD 04.11.17</t>
  </si>
  <si>
    <t xml:space="preserve">Name of Work:-Rate contract for carrying out Painting, repair &amp; maintenance works of tanks and allied pipelines at Depots, Terminals, AFSs &amp; RCDs under Madhya Pradesh State Office </t>
  </si>
  <si>
    <t xml:space="preserve">S No </t>
  </si>
  <si>
    <t xml:space="preserve">Description of works </t>
  </si>
  <si>
    <t>Qty</t>
  </si>
  <si>
    <t>Unit</t>
  </si>
  <si>
    <t>RATE</t>
  </si>
  <si>
    <t>Rate(Rs)</t>
  </si>
  <si>
    <t>REMARKS</t>
  </si>
  <si>
    <t>Amount (Rs)</t>
  </si>
  <si>
    <t>Lowest Quote</t>
  </si>
  <si>
    <t>M/s Hi Technocrates</t>
  </si>
  <si>
    <t>M/s JP Construction</t>
  </si>
  <si>
    <t>M/s Prathyusha Engineering works</t>
  </si>
  <si>
    <t>MSO Rates</t>
  </si>
  <si>
    <t>SO/HO approved Rates</t>
  </si>
  <si>
    <t>Remark</t>
  </si>
  <si>
    <t>REMARK</t>
  </si>
  <si>
    <t>FLOTEK ENGG</t>
  </si>
  <si>
    <t>PRATHYUSHA</t>
  </si>
  <si>
    <t>RAHUL</t>
  </si>
  <si>
    <t>QUALITY FAB</t>
  </si>
  <si>
    <t>JPC INFRATECH</t>
  </si>
  <si>
    <t xml:space="preserve">L1 RATE </t>
  </si>
  <si>
    <r>
      <rPr>
        <b/>
        <sz val="11"/>
        <rFont val="Calibri"/>
        <family val="2"/>
        <scheme val="minor"/>
      </rPr>
      <t>DRAWINGS:</t>
    </r>
    <r>
      <rPr>
        <sz val="11"/>
        <rFont val="Calibri"/>
        <family val="2"/>
        <scheme val="minor"/>
      </rPr>
      <t xml:space="preserve">
Submission of detailed design/ fabrication drawings for the differnt  size of tanks for repair  as recommended by  IOCL. Item includes </t>
    </r>
    <r>
      <rPr>
        <b/>
        <u/>
        <sz val="11"/>
        <rFont val="Calibri"/>
        <family val="2"/>
        <scheme val="minor"/>
      </rPr>
      <t xml:space="preserve">submission of as built drawings </t>
    </r>
    <r>
      <rPr>
        <sz val="11"/>
        <rFont val="Calibri"/>
        <family val="2"/>
        <scheme val="minor"/>
      </rPr>
      <t xml:space="preserve">(4 sets- in A3 size )    including submission of drawings on a CD for  complete tank  </t>
    </r>
    <r>
      <rPr>
        <b/>
        <u/>
        <sz val="11"/>
        <rFont val="Calibri"/>
        <family val="2"/>
        <scheme val="minor"/>
      </rPr>
      <t xml:space="preserve">after completion of tank fabrication/ repair work </t>
    </r>
    <r>
      <rPr>
        <sz val="11"/>
        <rFont val="Calibri"/>
        <family val="2"/>
        <scheme val="minor"/>
      </rPr>
      <t>as per enclosed specifications. Note: The drawings should be made in reference to the attached directional drawings and as per requirement of  IS 803 &amp;  API 650.
The item should be executed with prior approval from DGM(E),MPSO</t>
    </r>
  </si>
  <si>
    <t>JOB</t>
  </si>
  <si>
    <t>Rate taken from GSO M&amp;I  Rate Contract TENDER NO: GSO/ENG/PT-19/14-15 Dated 17.02.2015</t>
  </si>
  <si>
    <t>RATE TAKEN FROM OLD M&amp;R SOR-2015 AND CONTRACT SURCHARGE 5.66% IS ALSO CONSIDERED</t>
  </si>
  <si>
    <t>Tank Dia upto 20 mtrs irrespective for height of tank (CRVT/FRVT)</t>
  </si>
  <si>
    <t>EA</t>
  </si>
  <si>
    <t>PRORATED FROM OLD SOR RATE 40%</t>
  </si>
  <si>
    <t>Tank Dia from 21m to 31 Mts. irrespective for height of tank (CRVT/FRVT)</t>
  </si>
  <si>
    <t>PRORATED FROM OLD SOR RATE 60%</t>
  </si>
  <si>
    <t>Tank Dia from 31 to 55 Mtrs irrespective for height of tank (CRVT/FRVT)</t>
  </si>
  <si>
    <r>
      <rPr>
        <u/>
        <sz val="12"/>
        <rFont val="Calibri"/>
        <family val="2"/>
        <scheme val="minor"/>
      </rPr>
      <t>Boxing up the manhole cover of the tank including supplying and fixing 3mm thick non metallic type CAF- 9 gaskets of HINDUSTAN FERRODO / approved equivalent make as per IS 2712- 1979 with TVS/Unbrako  make mild steel fasteners as per IS 1367- 1967 and washers of approved quality.</t>
    </r>
    <r>
      <rPr>
        <sz val="12"/>
        <rFont val="Calibri"/>
        <family val="2"/>
        <scheme val="minor"/>
      </rPr>
      <t xml:space="preserve">.
</t>
    </r>
  </si>
  <si>
    <t xml:space="preserve">RATE TAKEN FROM MPSO PO NO. 24427709
</t>
  </si>
  <si>
    <r>
      <t>Calibration of Tanks: (a) Bottom Calibration with actual physical measurement by water meter &amp; (b) tank shell calibration by Strapping periphery of different Strakes above and below the horizontal joints including arranging for the stapping tape. Item includes cost towards Statutory authority Payment to be made to the authorities and all other incidental costs. Item Includes Preparation and Submission of Calibration charts in quadruplicate duly approved by tank calibration authority .</t>
    </r>
    <r>
      <rPr>
        <b/>
        <sz val="12"/>
        <rFont val="Calibri"/>
        <family val="2"/>
        <scheme val="minor"/>
      </rPr>
      <t xml:space="preserve">The Scaffolding shall be paid extra under respective item. Water if reuiqred for filling above datum plate for full calibration of the tank shall be paid extra as per respective item in SOR.The job (rate) also includes boxing up of tanks with new Gasket/fastners as per Specifications of SOR sr. no. 2above .
</t>
    </r>
    <r>
      <rPr>
        <sz val="12"/>
        <rFont val="Calibri"/>
        <family val="2"/>
        <scheme val="minor"/>
      </rPr>
      <t xml:space="preserve">
</t>
    </r>
  </si>
  <si>
    <t>Tank Dia upto 20 mtrs.</t>
  </si>
  <si>
    <t>Tank Dia from 21m to 31 Mts.</t>
  </si>
  <si>
    <t>Tank Dia from 31 to 55 Mtrs</t>
  </si>
  <si>
    <r>
      <t xml:space="preserve">Carrying out hydrotest of  tanks </t>
    </r>
    <r>
      <rPr>
        <b/>
        <u/>
        <sz val="12"/>
        <rFont val="Calibri"/>
        <family val="2"/>
        <scheme val="minor"/>
      </rPr>
      <t>EXCLUDING</t>
    </r>
    <r>
      <rPr>
        <sz val="12"/>
        <rFont val="Calibri"/>
        <family val="2"/>
        <scheme val="minor"/>
      </rPr>
      <t xml:space="preserve"> supply of water. 
Cleaning of tank after hydrotest, boxing up of tank after completion of all works &amp; inspection, including supplying and fixing new gasket along with new high tensile stud,bolts (Unbrako/TVS make) &amp; nuts confirming to IS 1363 &amp; 1367 and washers of approved quality . Job includes all Man holes ,Nozzles,Inlet /outlet valves, water draw off valves etc. complete &amp; as per instruction at site.
Water conveying pipes, water pumps, all material and labour, as required shall be arranged by the contractor Including providing rubber gasket for hydrotesting. WATER  shall be provided by IOCL within terminal premises. However the vendor shall make all neccessary arrangements to pump the water into tank &amp; to drain out the water also at no extra cost to IOCL.</t>
    </r>
    <r>
      <rPr>
        <b/>
        <sz val="12"/>
        <rFont val="Calibri"/>
        <family val="2"/>
        <scheme val="minor"/>
      </rPr>
      <t xml:space="preserve"> scafolding if required shall be paid extra as per SOR item.</t>
    </r>
    <r>
      <rPr>
        <sz val="12"/>
        <rFont val="Calibri"/>
        <family val="2"/>
        <scheme val="minor"/>
      </rPr>
      <t xml:space="preserve">
</t>
    </r>
  </si>
  <si>
    <t>Supply of sweet water for floatation testing/hydrotesting of cone roof/floating roof vertical tank. Water is to be filled till full height of tank. Payment will be made for total quantity of water mathematically or arithmatically calculated, as per size of tank.</t>
  </si>
  <si>
    <t>KL</t>
  </si>
  <si>
    <t>Conducting pneumatic test of the nozzles/manholes by providing test arrangement including  and consumable items for completion of this testing as per direction of IOCL. The scope of the work in this items is for  single nozzles/ manholes irrespective of size.</t>
  </si>
  <si>
    <t>Conducting Dye penetration test on the new weld joints (shell to bottom plate, pad plates of roof supports to decks, lower deck plate with leg sleeve, manhole neck, rolling ladder etc) etc as directed by IOCL.</t>
  </si>
  <si>
    <t xml:space="preserve"> Testing of weld joints by Chalk- Kerosene test including required machinery, labour  and consumable items as directed by IOCL.</t>
  </si>
  <si>
    <t>RM</t>
  </si>
  <si>
    <t>Conducting weld inspection of all weld joints on shell by wet Fluorescent Magnetic Particle with UV lamp including supervision by qualified inspector with ASNT level 2 certification. Note: Scaffolding will be paid separately.</t>
  </si>
  <si>
    <t xml:space="preserve">Pontoons compartments to be tested individually with air pressure max. 0.5 Kg/sqcm by sealing compartment joints on top and hatch &amp; checking by means of soap water on all joints to ensure the pontoons are free from pinholes/ leakages/ seepage etc. before re-commissioning the tank. Rate is inclusive of all consumables,labour,tools &amp; tackles,pressure gauges,machinery etc to complete the test in all respects. </t>
  </si>
  <si>
    <t>Per Compartment</t>
  </si>
  <si>
    <t xml:space="preserve">3 Quotation Taken from Parties </t>
  </si>
  <si>
    <t>Welding along pontoon cover for making joints air tight to facilitate pneumatic test of pontoons. This is to be done by  seal welding the pontoon compartment joints on top and hatch and removing/grinding smooth the welding after succesful completion of test .Contractor scope is inclusive of all consumables ,material ,labour supply , grinding, painting ,finishing to remove weld marks etc.</t>
  </si>
  <si>
    <t>Providing &amp; fixing  Klippon Galvalume steel profile  sheets  (size, shape and pitch of corrugation as approved by Engineer-in-charge) of  bare metal thickness 0.50mm as per ASTM A446 having yield stress of 275mpa, surface shall have hot dip metallic coating of Aluminium Zinc alloy comprising of 55% aluminium,43.5% zinc &amp; 1.5% silicon, with 5-7 micron epoxy primer and polyester top coat of 15-18 micron on both sides,total coated thickness(TCT) of 0.58mm.Sheet shall have protective guard film of  25 microns minimum to avoid scratches while transportation &amp; should be supplied in single length up to 6m or as desired by Engineer-in-charge.</t>
  </si>
  <si>
    <t xml:space="preserve">SINCE JDO COVERS 3 LOCATIONS (JABALPUR/JAYANT/SAGAR) 
HENCE RATE TAKEN FROM JDO HO SOR AFTER GST </t>
  </si>
  <si>
    <t>11.2.01</t>
  </si>
  <si>
    <t>i) Profile Sheet for roofing</t>
  </si>
  <si>
    <t>11.2.02</t>
  </si>
  <si>
    <t>ii) Plain Sheet for Ridges (500 - 600mm).</t>
  </si>
  <si>
    <t>Submission of radiographs to Third Party Inspection Agency(PDIL/BVIS/DNV/TUV) and getting evaluation report duly certified by qualified inspector(ASNT Level II) of TPI  Agency.The rate is applicable for any number of radiogrphy films submitted for TPI  for a location for a given perticular callup order.</t>
  </si>
  <si>
    <t>LS</t>
  </si>
  <si>
    <t xml:space="preserve">Taking radiographs  of  weld joints using film size 4" x 8" or 3" x 12 " as required.Radiography inspection on weld joints of all types and thickness including providing all necessary equipment and safe double scaffolding required to perform the work as per specifications . Retaking of radiography due to defective welds/defective films/ defective workmanship etc. will be to contractor's account. The items includes arranging sources for radiagraphy and films, labours. for completion of work.
</t>
  </si>
  <si>
    <t xml:space="preserve">Taking radiographs  of tank weld joints (T joints/horizontal/vertical joint) using film size 4" x 8" or 3" x 12 " as required.Radiography inspection on tank joints of all types and thickness including providing all necessary equipment and safe double scaffolding required to perform the work as per specifications . </t>
  </si>
  <si>
    <t>refer MSO rates serial no  78</t>
  </si>
  <si>
    <t>Radiography of pipline  joints including all equipment, labours and consumable items for completion of items.</t>
  </si>
  <si>
    <t>600 mm Dia pipes joint</t>
  </si>
  <si>
    <t>HO approved rates 2013</t>
  </si>
  <si>
    <t>500 mm Dia pipes joint</t>
  </si>
  <si>
    <t>450 mm Dia pipes joint</t>
  </si>
  <si>
    <t>400 mm Dia pipes joint</t>
  </si>
  <si>
    <t>350 mm Dia pipes joint</t>
  </si>
  <si>
    <t>300mm Dia pipes joint</t>
  </si>
  <si>
    <t>250 mm Dia pipes joint</t>
  </si>
  <si>
    <t>200mm Dia pipes joint</t>
  </si>
  <si>
    <t>150 mm Dia pipes joint</t>
  </si>
  <si>
    <t>100 mm Dia pipes joint</t>
  </si>
  <si>
    <t>80 mm Dia pipes joint</t>
  </si>
  <si>
    <t>50 mm Dia pipes joint</t>
  </si>
  <si>
    <r>
      <rPr>
        <b/>
        <sz val="12"/>
        <rFont val="Calibri"/>
        <family val="2"/>
        <scheme val="minor"/>
      </rPr>
      <t xml:space="preserve">Coating for Underground Pipeline AS PER IOCL SPECIFICATIONS USING PYPKOTE 4 MM THICK </t>
    </r>
    <r>
      <rPr>
        <sz val="12"/>
        <rFont val="Calibri"/>
        <family val="2"/>
        <scheme val="minor"/>
      </rPr>
      <t xml:space="preserve">
</t>
    </r>
  </si>
  <si>
    <t>M2</t>
  </si>
  <si>
    <t>GSO/ENG/PT-15/12-13 SAP PO 23774535</t>
  </si>
  <si>
    <r>
      <t xml:space="preserve">Supplying, providing of </t>
    </r>
    <r>
      <rPr>
        <b/>
        <u/>
        <sz val="12"/>
        <rFont val="Calibri"/>
        <family val="2"/>
        <scheme val="minor"/>
      </rPr>
      <t xml:space="preserve">safe tubular double (box type) scaffolding </t>
    </r>
    <r>
      <rPr>
        <sz val="12"/>
        <rFont val="Calibri"/>
        <family val="2"/>
        <scheme val="minor"/>
      </rPr>
      <t>as per specification &amp; satisfaction of IOCL . After use, the same shall be dismantled and taken away by the contractor. Payments shall be made for actual area of scaffolding provided based on requirement. Area of scaffolding will be measured on the basis of actual height of scaffolding provided multiplied by actual average length of scaffolding provided. Any civil work for erection of scaffolding is included in the scope of contractor.</t>
    </r>
  </si>
  <si>
    <t>refer MSO rates serial no 84</t>
  </si>
  <si>
    <r>
      <t xml:space="preserve">Designing, supplying,fabricating,welding, bolting, riveting, assembling and erecting in position temporary fire screen wall up to maximum height of 25 Meters with GI sheets,structural steel/tubular sections/pipes with neccesary  cross supporting members etc as per alignment shown by IOCL , suitable foundations with all neccesary civil works, maintaining same till the completion of entire work and dismantling the entire screen wall carting away the dismantled materials from site redoing the entire existing surface to the original condition etc complete.The  fire screen wall including the foundation is to be designed and approved by a </t>
    </r>
    <r>
      <rPr>
        <b/>
        <sz val="12"/>
        <rFont val="Calibri"/>
        <family val="2"/>
        <scheme val="minor"/>
      </rPr>
      <t>Structural Enginee</t>
    </r>
    <r>
      <rPr>
        <sz val="12"/>
        <rFont val="Calibri"/>
        <family val="2"/>
        <scheme val="minor"/>
      </rPr>
      <t xml:space="preserve">r'' and should be suitable for local soil bearing capacity, wind speed etc of the location. </t>
    </r>
  </si>
  <si>
    <t xml:space="preserve"> SAP PO 23998902   refer MSO rates serial no 85</t>
  </si>
  <si>
    <t>Erecting temporary mobile fire screen wall/ fire booth  around the place where hot works is required to be carried out using GI sheets, MS angle frame etc . Payment will be made for total area of sheets provided. The fire screen wall/ fire booth needs to be moved from place to place at no extra cost.The measurement is for no of set arranged by the party in the location. After completion of work, the same shall be dismantled and taken away by the contractor</t>
  </si>
  <si>
    <t>1496 per sqm</t>
  </si>
  <si>
    <t>refer MSO rates serial no 86 rate is per sqm</t>
  </si>
  <si>
    <t>Providing &amp; fixing  of  1/2" GI Pipe nipple  for fixing spray nozzles at a distance of 600mm in the sprinkler ring including  machinerry , labour  etc for completion of work..Scaffolding shall be paid extra if required.</t>
  </si>
  <si>
    <t>Sprinkler Nozzles
Supply of Spray Nozzles( Material- brass) : Supply, handling, erection, testing &amp; commissioning of Medium Velocity Water Spray Nozzle of all types in 1/2" BSPT male thread including  all necessary  consumables complete in all respect as per the direction of IOCL. Nozzles to be replaced exactly as per existing type of nozzle installed.</t>
  </si>
  <si>
    <t xml:space="preserve"> SAP PO 23774535</t>
  </si>
  <si>
    <t>Installation of  IOC supplied Spray Nozzles: Handling,erection,testing &amp; commissioning of Medium Velocity Water Spray Nozzle of 1/2" BSPT male thread including  all necessary  consumables complete in all respect as per the direction of IOCL.Scaffolding shall be paid extra if required.</t>
  </si>
  <si>
    <t>Supply &amp; installation of MS Galvanised "U" clamp of size including providing M16 U-bolts with nuts suitable for 0-100 mm pipe.</t>
  </si>
  <si>
    <t>refer MSO rates serial no 34</t>
  </si>
  <si>
    <t>Supply &amp; installation of MS Galvanised "U" clamp of size including providing M16 U-bolts with nuts suitable for 101-200 mm pipe.</t>
  </si>
  <si>
    <t>refer MSO rates serial no 33</t>
  </si>
  <si>
    <r>
      <t xml:space="preserve">S/Fab of </t>
    </r>
    <r>
      <rPr>
        <b/>
        <u/>
        <sz val="12"/>
        <rFont val="Calibri"/>
        <family val="2"/>
        <scheme val="minor"/>
      </rPr>
      <t>Galvanised MS Pipe</t>
    </r>
    <r>
      <rPr>
        <sz val="12"/>
        <rFont val="Calibri"/>
        <family val="2"/>
        <scheme val="minor"/>
      </rPr>
      <t xml:space="preserve">: Supply, handling, cutting, edge preparation, fabrication, erection of  above ground </t>
    </r>
    <r>
      <rPr>
        <b/>
        <u/>
        <sz val="12"/>
        <rFont val="Calibri"/>
        <family val="2"/>
        <scheme val="minor"/>
      </rPr>
      <t xml:space="preserve">flanged type   G.I. Pipeline for Sprinkler and foam system &amp; WATER OVER FLOW LINE </t>
    </r>
    <r>
      <rPr>
        <sz val="12"/>
        <rFont val="Calibri"/>
        <family val="2"/>
        <scheme val="minor"/>
      </rPr>
      <t xml:space="preserve"> at selected  vertical storage tanks at any height, including testing &amp; commissioning. The pipe Mild steel Galvanised as per IS :1239 ; Part-I (Annexure XI). Class / pressure rating - Heavy grade for dia 150 mm and below and minimum 6.34 mm for pipes 200 and above (pipes as per IS 3589, Grade 410). Galvanising minimum 360 gm/sq.m. as per IS 4736 (Annexure XII). Rates include supply &amp; fitting of all necessary G.I. Heavy grade fittings such as different types of threaded Tees, threaded reducer, threaded elbows, threaded cross etc . conforming to IS:1239,Part-II  and SORF  GI Flanges  ANSI B 16.5 Cl# 150 with GI nuts,bolts, gaskets  &amp;  GI washers, teflon,jute. hold-tight etc all consumeables, U-bolts etc to complete the work in all respect. Sprinkler rings to have flanged joints with one flange to flange segment made of approx 12 to 18m length. The sockets for spray nozzle shall also be GI and welded on the sprinkler ring pipes. Entire T shall be dip galvanised before installing. Riser pipes to have a drain at the bottom most portions with valve. Riser &amp; bottom pipes to also have flanges at suitable places for maintenance purpose, (minimum 4 per riser) rates of which are inclusive in the rates. Galvanising on Pipes ,fittings and flanges shall be in accordance with IS 4736 latest edition.  This job is to be carried in running tank which is full of flammable petroleum products . So highest level of safety precaution to be taken as per direction of IOCL to contractor during execution of job.  The branch / risers  to have joints as per site requirements. Each segment shall be erected by chain pulley only. No crane will be allowed inside the tank farm. Erection of proper scafolding shall be as per IS4014  &amp; Safety net shall be fixed beneath the sprinkler during execution of the pipes. Scaffolding shall be paid Extra seperately.
</t>
    </r>
  </si>
  <si>
    <t xml:space="preserve">Dia-200 mm </t>
  </si>
  <si>
    <t>M</t>
  </si>
  <si>
    <t>refer MSO rates serial no 51</t>
  </si>
  <si>
    <t>Dia-150mm</t>
  </si>
  <si>
    <t>Dia-100mm</t>
  </si>
  <si>
    <t>Dia-80mm</t>
  </si>
  <si>
    <t>Dia-65mm</t>
  </si>
  <si>
    <t>HO rates only supply item</t>
  </si>
  <si>
    <t>Dia-50mm</t>
  </si>
  <si>
    <t>Providing and laying Brick work with bricks of class designation 50 Including Scaffolding Brick work with Class Designation 50 bricks in Cement mortar 1:4 (1 cement : 4 coarse sand) IN FOUNDATION AND PLINTH</t>
  </si>
  <si>
    <t>M3</t>
  </si>
  <si>
    <t>RATE TAKEN FROM JDO HO SOR'16
ITEM NO. 01640 MPLCL04313</t>
  </si>
  <si>
    <t>12 mm cement plaster of mix1:6 1 cement: 6 fine sand)</t>
  </si>
  <si>
    <t>RATE TAKEN FROM JDO HO SOR'16
ITEM NO. 01640 MPLCL15702</t>
  </si>
  <si>
    <r>
      <t xml:space="preserve">Supply, fabrication, laying and testing of </t>
    </r>
    <r>
      <rPr>
        <b/>
        <u/>
        <sz val="12"/>
        <rFont val="Calibri"/>
        <family val="2"/>
        <scheme val="minor"/>
      </rPr>
      <t>MS, Galvanised, ERW, threaded pipes</t>
    </r>
    <r>
      <rPr>
        <sz val="12"/>
        <rFont val="Calibri"/>
        <family val="2"/>
        <scheme val="minor"/>
      </rPr>
      <t>, heavy class conforming to IS 1239, PART I (upto 150mmdia) and IS 3589 for pipes 200 MM and above,including heavy class pipeline fittings of screw type heavy duty like GI couplings and fittings and threaded flanges conforming to ANSI  B: 16.5, schedule 150 with appropriate GI nuts, bolts, washers, gaskets, etc. , welding nipples for spray nozzles (galvanising , bending to suit tank  radius, erecting in position at required height around tank etc. as required and as directed for Above-ground  pipeline). Galvanising thickness shall be minimum 360 gm/sq.m as per IS 4736. .</t>
    </r>
  </si>
  <si>
    <t xml:space="preserve">Supply,handling,erection,testing &amp; commissioning of  API 600 CAST STEEL GATE VALVE CLASS 150, flanged type  as per attached IOCL specidfications.  Job also includes making  flange joints on both sides of th valve, with necessary, nuts,bolts,washers, gaskets etc complete in all respect as per  the direction of IOCL. It also includes providing and fixing 8 SWG copper wire for both the flange joints for Electrical continuity (bonding). </t>
  </si>
  <si>
    <t>250 NB</t>
  </si>
  <si>
    <t>200 NB</t>
  </si>
  <si>
    <t>150 NB</t>
  </si>
  <si>
    <t>100 NB</t>
  </si>
  <si>
    <t>80 NB</t>
  </si>
  <si>
    <t>65 NB</t>
  </si>
  <si>
    <r>
      <t>Supply,handling,erection,testing &amp; commissioning of flanged end M.S.</t>
    </r>
    <r>
      <rPr>
        <b/>
        <u/>
        <sz val="12"/>
        <rFont val="Calibri"/>
        <family val="2"/>
        <scheme val="minor"/>
      </rPr>
      <t xml:space="preserve">"Y"-type Strainer </t>
    </r>
    <r>
      <rPr>
        <sz val="12"/>
        <rFont val="Calibri"/>
        <family val="2"/>
        <scheme val="minor"/>
      </rPr>
      <t>with S.S.mesh of filteration area equivalent to minimum 1.5 times of inlet area including supply &amp; welding of companion SORF flanges,ANSI B 16.5 , Cl# 150,nuts,bolts,gaskets etc complete in all respect as per the direction of IOCL.</t>
    </r>
  </si>
  <si>
    <r>
      <t xml:space="preserve">Supply,handling,erection,testing &amp; commissioning Flanged Type  lever operated </t>
    </r>
    <r>
      <rPr>
        <b/>
        <u/>
        <sz val="12"/>
        <rFont val="Calibri"/>
        <family val="2"/>
        <scheme val="minor"/>
      </rPr>
      <t>Stainless Steel Ball Valve</t>
    </r>
    <r>
      <rPr>
        <sz val="12"/>
        <rFont val="Calibri"/>
        <family val="2"/>
        <scheme val="minor"/>
      </rPr>
      <t xml:space="preserve">  class 150. suitable for handling corrosive liquid..The job includes the supply &amp; SS bolts, SS Nuts, SS washers, suitable gasketnetc to complete the job in all respect as per the direction of IOCL. Detailed Specifications are as data sheet Valve Tag No BAV 510</t>
    </r>
  </si>
  <si>
    <t>50NB</t>
  </si>
  <si>
    <t>32/40 MM NB</t>
  </si>
  <si>
    <t>25NB</t>
  </si>
  <si>
    <r>
      <t xml:space="preserve"> Supply,handling,erection,testing &amp; commissioning of </t>
    </r>
    <r>
      <rPr>
        <b/>
        <u/>
        <sz val="12"/>
        <rFont val="Calibri"/>
        <family val="2"/>
        <scheme val="minor"/>
      </rPr>
      <t>Stainless Steel flanged type  class 150.horizontal type Non-Return Valve/Check Valve</t>
    </r>
    <r>
      <rPr>
        <sz val="12"/>
        <rFont val="Calibri"/>
        <family val="2"/>
        <scheme val="minor"/>
      </rPr>
      <t xml:space="preserve"> with all S.S.internals The job includes the supply &amp; fittings of all necessary S.S. fittings (bolts, nuts, washers, gasket) required to make the flange joints in either side and complete the job in all respect as per the direction of IOCL.</t>
    </r>
  </si>
  <si>
    <t>32/ 40 MM NB</t>
  </si>
  <si>
    <t>25MM NB</t>
  </si>
  <si>
    <r>
      <t xml:space="preserve">Supply,handling,erection,testing &amp; commissioning  of </t>
    </r>
    <r>
      <rPr>
        <b/>
        <u/>
        <sz val="12"/>
        <rFont val="Calibri"/>
        <family val="2"/>
        <scheme val="minor"/>
      </rPr>
      <t xml:space="preserve"> CS butterfly Valve</t>
    </r>
    <r>
      <rPr>
        <sz val="12"/>
        <rFont val="Calibri"/>
        <family val="2"/>
        <scheme val="minor"/>
      </rPr>
      <t xml:space="preserve">  ((WAFER TYPE)) ANSI 150 class API 609 AWWA-C504 BS 5155    including supply and errection of  consumables including gasket,nut,bolt,stub,washer,3 mm cu bonding wire etc required to complete the works in all respect.</t>
    </r>
  </si>
  <si>
    <t xml:space="preserve">200 NB </t>
  </si>
  <si>
    <t xml:space="preserve">150 NB </t>
  </si>
  <si>
    <t xml:space="preserve">100 NB </t>
  </si>
  <si>
    <t xml:space="preserve">80 NB </t>
  </si>
  <si>
    <t xml:space="preserve">65 NB </t>
  </si>
  <si>
    <t xml:space="preserve">Dismantling of  existing pipeline (above ground/ underground) by cold cutting method , dismantling the existing brick masonry/ concrete pedestal including required excavation for  U/G pipeline,etc complete as per given IOCL specification and instruction of IOCL including shifting and staking the material within premises.Scaffolding shall be paid extra if required.
</t>
  </si>
  <si>
    <t xml:space="preserve">50mm NB </t>
  </si>
  <si>
    <t>80mm NB</t>
  </si>
  <si>
    <t>100mm NB</t>
  </si>
  <si>
    <t>150 mm NB</t>
  </si>
  <si>
    <t>200mm NB</t>
  </si>
  <si>
    <t>250mm NB</t>
  </si>
  <si>
    <t>300mm NB</t>
  </si>
  <si>
    <t>350mm NB</t>
  </si>
  <si>
    <t>400mm NB</t>
  </si>
  <si>
    <t>450 mm NB</t>
  </si>
  <si>
    <t>500mm NB</t>
  </si>
  <si>
    <t>600 mm NB</t>
  </si>
  <si>
    <t xml:space="preserve">Supply of MS API- 5L Grade-B  Pipeline  as per specification and direction of IOCL.
Applicable for product service 
</t>
  </si>
  <si>
    <t>Above ground pipeline / Underground Pipeline: Handling , laying, fabricating, edge preparation erecting welding, radiographic testing of  10 % weld joint as specified, hydrotesting, etc as per given IOCL specifications and instruction of IOCL . The laying of  fittings such as Tee,elbows ,reducer etc  shall be included in  laying of  pipeline item. Wrapping/ coating for U/G pipe lines and painting for A/G pipe lines shall be paid extra in respective items. Scaffolding if any shall be paid extra.</t>
  </si>
  <si>
    <r>
      <t xml:space="preserve">Supply of forged  MS fittings </t>
    </r>
    <r>
      <rPr>
        <b/>
        <u/>
        <sz val="12"/>
        <rFont val="Calibri"/>
        <family val="2"/>
        <scheme val="minor"/>
      </rPr>
      <t>Bend- 90 degree L.R. forged bends as per ASME B 16.5 made of A 234 WPB Gr. matching with pipeline thickness</t>
    </r>
    <r>
      <rPr>
        <sz val="12"/>
        <rFont val="Calibri"/>
        <family val="2"/>
        <scheme val="minor"/>
      </rPr>
      <t xml:space="preserve">  as per specification and direction of IOCL.
</t>
    </r>
  </si>
  <si>
    <r>
      <t xml:space="preserve">Supply of forged MS fittings  </t>
    </r>
    <r>
      <rPr>
        <b/>
        <u/>
        <sz val="12"/>
        <rFont val="Calibri"/>
        <family val="2"/>
        <scheme val="minor"/>
      </rPr>
      <t>Bend- 45 degree  L.R. forged bends as per ASME B 16.5 made of A 234 WPB Gr. matching with pipeline thickness</t>
    </r>
    <r>
      <rPr>
        <sz val="12"/>
        <rFont val="Calibri"/>
        <family val="2"/>
        <scheme val="minor"/>
      </rPr>
      <t xml:space="preserve">  as per specification and direction of IOCL.
</t>
    </r>
  </si>
  <si>
    <r>
      <t xml:space="preserve">Supply of forged  MS fittings  </t>
    </r>
    <r>
      <rPr>
        <b/>
        <u/>
        <sz val="12"/>
        <rFont val="Calibri"/>
        <family val="2"/>
        <scheme val="minor"/>
      </rPr>
      <t xml:space="preserve">SORF Flange confirming to IS 2062 A, ANSI B16.5, 150 # </t>
    </r>
    <r>
      <rPr>
        <sz val="12"/>
        <rFont val="Calibri"/>
        <family val="2"/>
        <scheme val="minor"/>
      </rPr>
      <t xml:space="preserve"> as per specification and direction of IOCL.
</t>
    </r>
  </si>
  <si>
    <r>
      <t xml:space="preserve">Supply of forged  MS fittings  </t>
    </r>
    <r>
      <rPr>
        <b/>
        <u/>
        <sz val="12"/>
        <rFont val="Calibri"/>
        <family val="2"/>
        <scheme val="minor"/>
      </rPr>
      <t>Blind Flange</t>
    </r>
    <r>
      <rPr>
        <sz val="12"/>
        <rFont val="Calibri"/>
        <family val="2"/>
        <scheme val="minor"/>
      </rPr>
      <t xml:space="preserve"> as per specification and direction of IOCL.
</t>
    </r>
  </si>
  <si>
    <r>
      <t xml:space="preserve">Supply of forged  MS fittings  </t>
    </r>
    <r>
      <rPr>
        <b/>
        <u/>
        <sz val="12"/>
        <rFont val="Calibri"/>
        <family val="2"/>
        <scheme val="minor"/>
      </rPr>
      <t>Concentric Reducer</t>
    </r>
    <r>
      <rPr>
        <sz val="12"/>
        <rFont val="Calibri"/>
        <family val="2"/>
        <scheme val="minor"/>
      </rPr>
      <t xml:space="preserve"> as per specification and direction of IOCL.
</t>
    </r>
  </si>
  <si>
    <t>300 x 250 mm</t>
  </si>
  <si>
    <t>300 x 200 mm</t>
  </si>
  <si>
    <t>250x200 mm</t>
  </si>
  <si>
    <t>250x150 mm</t>
  </si>
  <si>
    <t>200 x 150 mm</t>
  </si>
  <si>
    <t xml:space="preserve">200x125 mm </t>
  </si>
  <si>
    <t>150 x 125 mm</t>
  </si>
  <si>
    <t>150x 100 mm</t>
  </si>
  <si>
    <r>
      <t xml:space="preserve">Supply of forged  MS fittings  </t>
    </r>
    <r>
      <rPr>
        <b/>
        <u/>
        <sz val="12"/>
        <rFont val="Calibri"/>
        <family val="2"/>
        <scheme val="minor"/>
      </rPr>
      <t>Eccentric Reducer</t>
    </r>
    <r>
      <rPr>
        <sz val="12"/>
        <rFont val="Calibri"/>
        <family val="2"/>
        <scheme val="minor"/>
      </rPr>
      <t xml:space="preserve"> as per specification and direction of IOCL.
</t>
    </r>
  </si>
  <si>
    <r>
      <t xml:space="preserve">Supply of forged  </t>
    </r>
    <r>
      <rPr>
        <b/>
        <u/>
        <sz val="12"/>
        <rFont val="Calibri"/>
        <family val="2"/>
        <scheme val="minor"/>
      </rPr>
      <t>CS  Equal  Tee (ASTM A 234 GR WPB )</t>
    </r>
    <r>
      <rPr>
        <sz val="12"/>
        <rFont val="Calibri"/>
        <family val="2"/>
        <scheme val="minor"/>
      </rPr>
      <t xml:space="preserve">   as per specification and direction of IOCL.
</t>
    </r>
  </si>
  <si>
    <t>2" dia</t>
  </si>
  <si>
    <t>3" dia</t>
  </si>
  <si>
    <t>4" dia</t>
  </si>
  <si>
    <t>6" dia</t>
  </si>
  <si>
    <t>8" dia</t>
  </si>
  <si>
    <t xml:space="preserve">10" dia </t>
  </si>
  <si>
    <t>12" dia</t>
  </si>
  <si>
    <t>14" dia</t>
  </si>
  <si>
    <t xml:space="preserve">16" dia </t>
  </si>
  <si>
    <t xml:space="preserve">18" dia </t>
  </si>
  <si>
    <t>20" dia</t>
  </si>
  <si>
    <t>24" dia</t>
  </si>
  <si>
    <r>
      <t xml:space="preserve">Supply of forged  </t>
    </r>
    <r>
      <rPr>
        <b/>
        <u/>
        <sz val="12"/>
        <rFont val="Calibri"/>
        <family val="2"/>
        <scheme val="minor"/>
      </rPr>
      <t>CS  UnEqual Tee (ASTM A 234 GR WPB )</t>
    </r>
    <r>
      <rPr>
        <sz val="12"/>
        <rFont val="Calibri"/>
        <family val="2"/>
        <scheme val="minor"/>
      </rPr>
      <t xml:space="preserve">   as per specification and direction of IOCL.
</t>
    </r>
  </si>
  <si>
    <t>600x600x500 mm</t>
  </si>
  <si>
    <t>600x600x450 mm</t>
  </si>
  <si>
    <t>600x600x400 mm</t>
  </si>
  <si>
    <t>600x600x350 mm</t>
  </si>
  <si>
    <t>600x600x300 mm</t>
  </si>
  <si>
    <t>600x600x250 mm</t>
  </si>
  <si>
    <t>600x600x200 mm</t>
  </si>
  <si>
    <t>500x500x450 mm</t>
  </si>
  <si>
    <t>500x500x400 mm</t>
  </si>
  <si>
    <t>500x500x350 mm</t>
  </si>
  <si>
    <t>500x500x300 mm</t>
  </si>
  <si>
    <t>500x500x250 mm</t>
  </si>
  <si>
    <t>500x500x200 mm</t>
  </si>
  <si>
    <t>450x450x400 mm</t>
  </si>
  <si>
    <t>450x450x350 mm</t>
  </si>
  <si>
    <t>450x450x300 mm</t>
  </si>
  <si>
    <t>450x450x250 mm</t>
  </si>
  <si>
    <t>450x450x200 mm</t>
  </si>
  <si>
    <t>400x400x350 mm</t>
  </si>
  <si>
    <t>400x400x300 mm</t>
  </si>
  <si>
    <t>400x400x250 mm</t>
  </si>
  <si>
    <t>400x400x200 mm</t>
  </si>
  <si>
    <t>350x350x300 mm</t>
  </si>
  <si>
    <t>350x350x250 mm</t>
  </si>
  <si>
    <t>350x350x200 mm</t>
  </si>
  <si>
    <t>300x300x250 mm</t>
  </si>
  <si>
    <t>300x300x200 mm</t>
  </si>
  <si>
    <t>300x300x150 mm</t>
  </si>
  <si>
    <t>250x250x200 mm</t>
  </si>
  <si>
    <t>250x250x150 mm</t>
  </si>
  <si>
    <t>250x250x100 mm</t>
  </si>
  <si>
    <t>200x200x150 mm</t>
  </si>
  <si>
    <t>200x200x100 mm</t>
  </si>
  <si>
    <t>150x150x100 mm</t>
  </si>
  <si>
    <t>100x100x80 mm</t>
  </si>
  <si>
    <t>100x100x50 mm</t>
  </si>
  <si>
    <r>
      <rPr>
        <b/>
        <u/>
        <sz val="12"/>
        <rFont val="Calibri"/>
        <family val="2"/>
        <scheme val="minor"/>
      </rPr>
      <t>Welding SORF  flanges</t>
    </r>
    <r>
      <rPr>
        <sz val="12"/>
        <rFont val="Calibri"/>
        <family val="2"/>
        <scheme val="minor"/>
      </rPr>
      <t xml:space="preserve"> conforming to IS2062 GrA, ANSI B16.5- Class # 150 with 3 runs of weld outside and one run of weld inside the flanges as per specifications and standard Drg. enclosed herein.</t>
    </r>
  </si>
  <si>
    <r>
      <t xml:space="preserve">Making </t>
    </r>
    <r>
      <rPr>
        <b/>
        <u/>
        <sz val="12"/>
        <rFont val="Calibri"/>
        <family val="2"/>
        <scheme val="minor"/>
      </rPr>
      <t>flanged joints between  flanges slip on and blind flange</t>
    </r>
    <r>
      <rPr>
        <sz val="12"/>
        <rFont val="Calibri"/>
        <family val="2"/>
        <scheme val="minor"/>
      </rPr>
      <t xml:space="preserve"> including supplying and fixing 3 mm thick non metallic gaskets, nuts, bolts of approved make for the dollowing sizes, as per IOCL specifications and site instructions. The flange joint shall also include providing and fixing multistrand copper wire/flat for bonding of product pipelines including provision of lugs.
</t>
    </r>
  </si>
  <si>
    <r>
      <t xml:space="preserve">Supply and fixing of forged/cast carbon steel (ASTM A 105) split body (2 peice) ,full bore   </t>
    </r>
    <r>
      <rPr>
        <b/>
        <u/>
        <sz val="12"/>
        <rFont val="Calibri"/>
        <family val="2"/>
        <scheme val="minor"/>
      </rPr>
      <t xml:space="preserve">Ball Valve </t>
    </r>
    <r>
      <rPr>
        <sz val="12"/>
        <rFont val="Calibri"/>
        <family val="2"/>
        <scheme val="minor"/>
      </rPr>
      <t>having stainless steel ball SS 316, manually hand  operated lever,conforming to BS:5351 Class-150 with flanged ends  The job includes making flange joints of fittings on both sides in product service, along with Studs, Nuts, Bolts, Washers and also providing and fixing 8 SWG copper wire for electrical bonding of piping. Detailed specifications as as per data sheet, Valve Tag  BAV 210. Body shall be fire sfe design and stem anti blow out SS316.</t>
    </r>
  </si>
  <si>
    <t>25 mm NB</t>
  </si>
  <si>
    <t>Nos.</t>
  </si>
  <si>
    <t>refer MSO rates serial no 56</t>
  </si>
  <si>
    <t>50 mm NB</t>
  </si>
  <si>
    <t>80 mm NB</t>
  </si>
  <si>
    <t>100 mm NB</t>
  </si>
  <si>
    <r>
      <t xml:space="preserve">Supply and installation of </t>
    </r>
    <r>
      <rPr>
        <b/>
        <u/>
        <sz val="12"/>
        <rFont val="Calibri"/>
        <family val="2"/>
        <scheme val="minor"/>
      </rPr>
      <t>Pressure vacuum relief valves</t>
    </r>
    <r>
      <rPr>
        <sz val="12"/>
        <rFont val="Calibri"/>
        <family val="2"/>
        <scheme val="minor"/>
      </rPr>
      <t xml:space="preserve"> with pressure setting of 75 mm water column and vacuum setting of 25 mm water column</t>
    </r>
  </si>
  <si>
    <t>80mm Dia (3")</t>
  </si>
  <si>
    <t xml:space="preserve"> 4"(100 mm) dia</t>
  </si>
  <si>
    <t>refer MSO rates serial no 57</t>
  </si>
  <si>
    <t xml:space="preserve"> 6"(150 mm) dia</t>
  </si>
  <si>
    <r>
      <t xml:space="preserve">Supply and fixing of </t>
    </r>
    <r>
      <rPr>
        <b/>
        <u/>
        <sz val="12"/>
        <rFont val="Calibri"/>
        <family val="2"/>
        <scheme val="minor"/>
      </rPr>
      <t>25 mm NB Cast Steel... check valve</t>
    </r>
    <r>
      <rPr>
        <sz val="12"/>
        <rFont val="Calibri"/>
        <family val="2"/>
        <scheme val="minor"/>
      </rPr>
      <t xml:space="preserve"> </t>
    </r>
    <r>
      <rPr>
        <b/>
        <sz val="12"/>
        <rFont val="Calibri"/>
        <family val="2"/>
        <scheme val="minor"/>
      </rPr>
      <t>/gate valve</t>
    </r>
    <r>
      <rPr>
        <sz val="12"/>
        <rFont val="Calibri"/>
        <family val="2"/>
        <scheme val="minor"/>
      </rPr>
      <t xml:space="preserve"> for expansion relief line in  product Tanks. Class-800, with flanged ends. The job includes making flange joints of fittings on both sides along with necessary studs, bolts, nuts, washers, gasket etc including  alongwith providing and fixing 8 SWG copper wire for bonding of piping. </t>
    </r>
  </si>
  <si>
    <t>refer MSO rates serial no 59</t>
  </si>
  <si>
    <r>
      <t xml:space="preserve">Supply,handling,cutting,edge preparation, fabrication, welding, erection (under or above ground), supporting, testing &amp; commissioning of  </t>
    </r>
    <r>
      <rPr>
        <b/>
        <u/>
        <sz val="12"/>
        <rFont val="Calibri"/>
        <family val="2"/>
        <scheme val="minor"/>
      </rPr>
      <t>S.S. Pipe</t>
    </r>
    <r>
      <rPr>
        <sz val="12"/>
        <rFont val="Calibri"/>
        <family val="2"/>
        <scheme val="minor"/>
      </rPr>
      <t xml:space="preserve"> IS:316 marked, schedule-40, including supply &amp; welding of all necessary   S.S. fittings such as elbow,reducer, tee, nipple  , socket etc. and S.S. Flanges with S.S.nuts &amp; bolts,gaskets &amp; washers,U-bolts etc to complete the work in all respect as per the direction of IOCL.</t>
    </r>
  </si>
  <si>
    <t>32NB</t>
  </si>
  <si>
    <r>
      <t xml:space="preserve">Supply, fabrication, fixing, welding, of </t>
    </r>
    <r>
      <rPr>
        <b/>
        <u/>
        <sz val="12"/>
        <rFont val="Calibri"/>
        <family val="2"/>
        <scheme val="minor"/>
      </rPr>
      <t>10"  roof vent pipe</t>
    </r>
    <r>
      <rPr>
        <sz val="12"/>
        <rFont val="Calibri"/>
        <family val="2"/>
        <scheme val="minor"/>
      </rPr>
      <t xml:space="preserve">s as per the attached drawing ref. BR/CR/278, after cutting and removal of the existing vents on the roof. The scope also includes painting as per scheme for external painting. </t>
    </r>
  </si>
  <si>
    <t>refer MSO rates serial no 22.</t>
  </si>
  <si>
    <t>Dismantling of existing air vents of 6 inch dia by gas cutting and stacking at designated place within terminal, supply, fabrication, handling and fixing air vents of 10 inch LRB type as per IOCL drg. Ref. S-869 and fixing as per drg. Ref. BR/CR/278 including providing new nozzle on roof of 250 mm dia, SO flanges as required etc. Dismantled air vent material will be property of IOCL.</t>
  </si>
  <si>
    <t>refer MSO rates serial no 76.</t>
  </si>
  <si>
    <t xml:space="preserve">Supplying and providing of 100mm dia Hatch on roof of CRVT using 100 mm dia nominal pipe welded with slipon flange on top of it including supplying and providing reinforcing plate etc. complete as per our specifications and B&amp;R drawing. </t>
  </si>
  <si>
    <t>refer MSO rates serial no 11.</t>
  </si>
  <si>
    <t xml:space="preserve">Replacement of existing Central Drain 100 NB Sch 80 Pipe inside pontoon. Item includes dismantling/cutting of existing 100 NB pipe, reinforcement pad plates, etc. and supply, fabrication, welding &amp; testing of new 100 NB sch 80 pipe, reinforcement pad plates, stiffners, etc. as drg. no.: per BR/FR/295.
</t>
  </si>
  <si>
    <t>refer MSO rates serial no 72</t>
  </si>
  <si>
    <t>Supplying, fabricating, providing cover with mesh for central drain of FRVT as per B&amp;R drawing.</t>
  </si>
  <si>
    <t>refer MSO rates serial no 45</t>
  </si>
  <si>
    <t>Corroded Emergency drain pipe to be replaced with new pipe 4" sch-80 pipe as per B&amp;R drawing ref. BR/FR/267. DP test of root run of welding should be carried out and vacuum box testing of any new welding in lower deck plate should be carried out at no extra cost.</t>
  </si>
  <si>
    <t>refer MSO rates serial no 73</t>
  </si>
  <si>
    <t xml:space="preserve">Supplying, providing, testing, painting 25 mm dia extension of expansion relief line for upto bottom of the tank as per drawing ref BR/CR/283 for CRVT. Item includes supplying and fixing of additional pipes, necessary supports to shell as case may be for holding the pipe in position both inside the tank, providing siphon breaker on top most portion of  expansion relief line and external painting as per scheme included .Scaffolding shall be paid extra.
</t>
  </si>
  <si>
    <t>refer MSO rates serial no 46</t>
  </si>
  <si>
    <t>Providing stitch welding on inner side of foam dam on roof top wherever the same is not provided and reducing size of slots on bottom of foam dam as required.</t>
  </si>
  <si>
    <t>refer MSO rates serial no 49</t>
  </si>
  <si>
    <t>Supplying, fabricating, welding, erecting foam dam using 5 mm MS plates (IS 2062) on the upper deck, stitch welding etc inclusive of painting as per IOCL scheme</t>
  </si>
  <si>
    <t>KG</t>
  </si>
  <si>
    <t>refer MSO rates serial no 53.</t>
  </si>
  <si>
    <t xml:space="preserve">N I L </t>
  </si>
  <si>
    <t>refer MSO rates serial no 38</t>
  </si>
  <si>
    <r>
      <t xml:space="preserve">Supplying, fabricating, welding, additional length of support pipe 40 mm dia, sch 40 for proper functioning and additional </t>
    </r>
    <r>
      <rPr>
        <b/>
        <sz val="12"/>
        <rFont val="Calibri"/>
        <family val="2"/>
        <scheme val="minor"/>
      </rPr>
      <t>auto bleeder vent</t>
    </r>
    <r>
      <rPr>
        <sz val="12"/>
        <rFont val="Calibri"/>
        <family val="2"/>
        <scheme val="minor"/>
      </rPr>
      <t xml:space="preserve"> to be provided as per B&amp;R drawing no. BR/FR/265</t>
    </r>
  </si>
  <si>
    <t>refer MSO rates serial no 39</t>
  </si>
  <si>
    <t>Supply and providing proper copper bonding connection should be provided between the roof and rolling ladder with earthing wire cable of size 50mm SQ PVC insulated copper wire cable, including replacement of damaged lugs etc as required.</t>
  </si>
  <si>
    <t>refer MSO rates serial no 20</t>
  </si>
  <si>
    <t xml:space="preserve">Corroded Weather Shields to be dismantled and replaced with new weather shield (GI Plates) plates of same size and same thickness of existing system with SS nuts, bolts, etc </t>
  </si>
  <si>
    <t xml:space="preserve">Mechanical seal works.
</t>
  </si>
  <si>
    <t>Dismntling of existing mechanical seal system complete in all respect without  damaging and stacking as per instruction of IOCL within IOCL  location premises.</t>
  </si>
  <si>
    <t>PT/43 /13-14 SAP PO 24068991</t>
  </si>
  <si>
    <t>Re- installation of mechanical seal complete in all respect with machinery, labour and consumable items as per direction of IOCL inluding new nuts, bolts, fittings etc. including local shifting inside IOCL location premises.</t>
  </si>
  <si>
    <t>refer MSO rates serial no 30</t>
  </si>
  <si>
    <t>CR tank roof Manhole work (As per B&amp;R drawing no. BR/CR/237 &amp; 277)</t>
  </si>
  <si>
    <t>Proovision of Roof manhole 500 mm dia complete in all respect as per IOCL B&amp;R drawing no. BR/CR/277 including gasket, nuts, bolts, and cover as per drawing including cutting welding and painting as per instruction of IOCL.</t>
  </si>
  <si>
    <t>Set</t>
  </si>
  <si>
    <t>Proovision of Roof manhole 500 mm dia cover as per IOCL B&amp;R drawing no. BR/CR/277 including gasket, nuts, bolts, and cover as per drawing</t>
  </si>
  <si>
    <t>refer MSO rates serial no 25</t>
  </si>
  <si>
    <t>Supplying and welding 2 nos handles of 12 mm round bars bend in U shape on each pontoon inspection hatch cover.</t>
  </si>
  <si>
    <t>refer MSO rates serial no 41</t>
  </si>
  <si>
    <t>Supplying providing 2 ply neoprene gasket 6mm thick bewtween gaugewell pipe and sleeve  flange as per drawing in between flanges of existing  gauge well housing, providing nut/bolts etc as required.</t>
  </si>
  <si>
    <t xml:space="preserve">Supplying and Laying Sand &amp; Bitumin mix to seal the void area between Annular Plate extension and adjoining sand pad foundation, so that no entry of water can take place to the underside of bottom plate. </t>
  </si>
  <si>
    <t>"Supply, fabrication, installation &amp; welding of sump on the bottom plate at lowest point. The sump shall be provided as per Drawing No. ENG/131 1/2. However the inner dia of the sump shall be 400 mm to enable insertion through shell manhole. Item includes supply of MS plates of required thickness conforming to IS 2062. The vertical weld of the sump neck is to be fully radiographed. Also the under side of the sump shall be applied  with 3 coats of Shalimastic HD @ 200 Microns per coat aggregating 600 Microns included in item rate.</t>
  </si>
  <si>
    <t>refer MSO rates serial no 63</t>
  </si>
  <si>
    <t xml:space="preserve">Provision of 1 no rim vent of 4" dia as per B&amp;R drawing and providing 6"x4" reducer including machinery, labour, consumable item. </t>
  </si>
  <si>
    <t>refer MSO rates serial no 22</t>
  </si>
  <si>
    <t>Roof Appurtenances: Supply,fabrication, installation,welding, heat treatment if required including fabrication &amp; fixing of  nozzle necks, etc.including preparation of drawings,supply of gases electrodes and other consumables, supply and fixing of bolts, nuts and gaskets of approved make wherever required etc &amp; all labour material for completing the work as per drawings, codes/IOC specifications. Site engineer's instructions. NOTE: The new dip hatch is to be fixed  in such a way that it is exactly above the datum plate and the reference ht. is not altered.</t>
  </si>
  <si>
    <t>220 MM dia gauge hatch with spark proof cover as per drg.no BR/CR/273,274,275,276</t>
  </si>
  <si>
    <t>refer MSO rates serial no 21</t>
  </si>
  <si>
    <t>Temperature hatch with nozzle of 80 mm dia as per drg.no BR/CR/279.</t>
  </si>
  <si>
    <t>Sample hatch with nozzle of 100 mm dia as per drg no.BR/CR/277</t>
  </si>
  <si>
    <t>gauge hatch 150 MM dia as per drg no BR/CR/253 &amp; BR/FR/257 resp.</t>
  </si>
  <si>
    <t>Additional nozzle 50 mm dia for level switch with Slip on flange and blind flange</t>
  </si>
  <si>
    <t xml:space="preserve">Replacement of necks (nozzles) of tanks with new necks (nozzles) including removal of welding between nozzles and shell plates / reinforcement plate by light pencil grinding without damaging them, rewelding of radio-graphic quality, radiography of welded joints, DP test of weld between each nozzle and reinforcement plate/shell plate to be done after root run and after complete welding, pneumatic test of reinforcement plate / shell plate to be done after welding completion at 15 psi and touch-up painting of welded areas with zinc rich primer and Aluminium /Synthetic enamel finish paint of same shade as existing on the tank. Internal surface of manhole neck will be painted with one coat of zinc rich primer and two coats of epoxy tank liner, as per IS 803 and B&amp;R drawings. In case the weld joint is found defective, rectification &amp; testing will be done free of cost.All safety precautions to be adhered during hot work. Scope includes supply of all the materials, tools and tackles. Steel plates used shall conform to IS 2062 (for manhole neck). Material specification for nozzle neck shall be SA -106 Gr. B when size is upto and including 250 mm. Neck of nozzle shall be fabricated from plates of material specificaion IS:226/2062 when the size is more than 250mm. Scope of work also includes supply of flanges, making flange (of thickness 16mm) joints for shell manholes of 750 mm size from plates including supply of all the materials all complete, in case of damage to the same during gouging. All the scrapped/ dismantled material to be the property of IOCL.
</t>
  </si>
  <si>
    <t>A</t>
  </si>
  <si>
    <t>Manhole necks</t>
  </si>
  <si>
    <t>a) Upto Manhole 750 mm dia , 12 mm thick</t>
  </si>
  <si>
    <t>refer MSO rates serial no 23</t>
  </si>
  <si>
    <t>b) Manhole 750 mm dia , 14 mm thick</t>
  </si>
  <si>
    <t>c) Manhole 750 mm dia , 16 mm thick</t>
  </si>
  <si>
    <t>B</t>
  </si>
  <si>
    <t>Nozzles</t>
  </si>
  <si>
    <t>a) 450 mm dia 12 mm thick</t>
  </si>
  <si>
    <t>b) 400 mm dia 12 mm thick</t>
  </si>
  <si>
    <t>c) 350 mm dia  12 mm thick</t>
  </si>
  <si>
    <t>d) 300mm dia 12mm thick</t>
  </si>
  <si>
    <t>e) 250 mm dia 12 mm thick</t>
  </si>
  <si>
    <t>f) 200mm dia 12mm thick</t>
  </si>
  <si>
    <t>g) 150mm dia 12mm thick</t>
  </si>
  <si>
    <t>h) 100 mm dia 10mm thick</t>
  </si>
  <si>
    <t>i) 80mm dia 8 mm thick</t>
  </si>
  <si>
    <t>j) 50 mm dia 6 mm thick</t>
  </si>
  <si>
    <t xml:space="preserve">Supply, fabrication, installation, welding, heat treatment if required including fabrication &amp; fixing of cover plates  on shell manholes, etc. including preparation of drawings, supply of gases, electrodes and other consumables, supply and fixing of bolts, nuts conforming to ASTM A193 GR.B7/A194 GR.2H and gaskets of approved make wherever required etc. and all labour material for completing the work as per drawings, codes / IOC specifications and  instructions (As per B&amp;R drawing no. BR/CR/221)
</t>
  </si>
  <si>
    <t>a) upto 975 mm OD, 12 mm thick</t>
  </si>
  <si>
    <t>refer MSO rates serial no 24</t>
  </si>
  <si>
    <t>b) upto 975 mm OD, 14 mm thick</t>
  </si>
  <si>
    <t>c) upto 975 mm OD, 16 mm thick</t>
  </si>
  <si>
    <t>d) upto 975 mm OD, 18 mm thick</t>
  </si>
  <si>
    <t>e) upto 975 mm OD, 20 mm thick</t>
  </si>
  <si>
    <t xml:space="preserve">Additional support legs to be provided for Floating roof  as per B&amp;R/FR/290
</t>
  </si>
  <si>
    <t xml:space="preserve"> Supply, laying and welding of sleeve pipe for pontoon legs of size 80mm dia as per SCH 40 and Leg Pipe for pontoon legs of size 65mm dia as per SCH 80, pins, handles, cutting the lower/upper deck, etc.</t>
  </si>
  <si>
    <t>refer MSO rates serial no 29</t>
  </si>
  <si>
    <t>Supply and welding of MS Pad plates (IS 2062) of size 406 mmX 406 mm x 20 mm thick  and reinforcement pad plates of size 220 OD x 105 mm ID x 5 THK  (2 nos). and other small plates</t>
  </si>
  <si>
    <t>Dismantling the roof plates of CRVT/FRVT either partly or in full as directed, by gas/hacksaw cutting from the existing weld seams &amp; removing the MS plates from the tank by mechanical means, with utmost precaution and  neatly straightening and storing at place indicated by IOCL  anywhere in IOC premises, complete, irespective of lead and lift as directed. The rate includes the cost of labour, gases, providing necessary temporary supports, safe walk ladder, safety precautions etc., all necessary equipments, all necessary structures, clamps, suitable non-combustible material wedges, etc. complete to the satisfaction of IOCL. Plan area  and  average thickness of roof plates will be considered for calculating the qty of dismantled plates, and  weight of appurtenances will not be considered seperately, and no extra payment for the same will be made. Note: Contractor has to submit the dismantling methodology clearly stating the  restraining techniques to be involved so that circularity of the undamaged  shell plates remains undisturbed, prior to commencement of work and has to get it approved from IOCL. Plates and structures, apputenances should be dismantled with utmost care as these are to be reutilised.  Dismantled material will be property of IOCL.</t>
  </si>
  <si>
    <t>TO</t>
  </si>
  <si>
    <t>refer MSO rates serial no 2</t>
  </si>
  <si>
    <r>
      <t xml:space="preserve">Supply of </t>
    </r>
    <r>
      <rPr>
        <b/>
        <sz val="12"/>
        <color indexed="8"/>
        <rFont val="Calibri"/>
        <family val="2"/>
        <scheme val="minor"/>
      </rPr>
      <t>Mild Steel Plates</t>
    </r>
    <r>
      <rPr>
        <sz val="12"/>
        <color indexed="8"/>
        <rFont val="Calibri"/>
        <family val="2"/>
        <scheme val="minor"/>
      </rPr>
      <t xml:space="preserve"> of sizes ( 5 mm to 10 mm thickness) conforming to IS 2062 Gr. 'B' / IS 2062 E250B, Fully Killed (Un-trimmed and un-normalized condition of SAIL, Tata, Jindal, RINL, Ispat make). Rate should also include cost of inspection by IOCL approved 3rd Party</t>
    </r>
  </si>
  <si>
    <t>MT</t>
  </si>
  <si>
    <t>refer MSO rates serial no 1</t>
  </si>
  <si>
    <t xml:space="preserve">Fabrication of roof top of tank in part or full including preparation of fabrication drawings, transportation of free issue plates from the premises of IOC to work site, fabrication to required shape and curvature.erection, aligning, welding, heat treatment of plates wherever required for  roof and reinforcement plates for CR Tanks with IS 2062 steel plates(or its equivalent) supplied by corporation for cone/floating roof as per our specifications and drawing including all the test required for roof (excluding hydrotest) as per IS:803 &amp; API 650 and all other items such as labour, gases,  E 6013 welding electrodes and providing all equipments, machine fitting and erection tools and tackles, all temporary structures, clamp, wedges, etc. to complete the job in all respects as per our drawings/ specification/ site engineer's instructions. Fabricated quantity  and sectional weight  of roof plates will be considered for payment. Fabrication to required shape and curvature, erection, aligning, welding, heat treatment of plates wherever required for roof and reinforcement plates for Cone Roof/Floating Roof tank as per our specifications and drawings including all the tests required for roof as per IS 803 and all other items such as labour, gases, welding electrodes and providing all equipments, machine fittings and erection tools and tackles, all temporary structures, clamps, wedges, etc.  to complete the job in all respects as per our drawings / specifications /IOCL instructions. </t>
  </si>
  <si>
    <t xml:space="preserve">LT-49/13-14 SAP PO 24058256 </t>
  </si>
  <si>
    <t xml:space="preserve">Provision of IOCL LOGO( as per attached drawing) in AG Vertical Tanks / Horizonatl Tanks irrespective of the Dia &amp; height of the Tank. The scaffolding shall be paid separetly .
</t>
  </si>
  <si>
    <t>refer MSO rates serial no 8</t>
  </si>
  <si>
    <t>The rate has been taken from IOCL PO no. 23560163 dtd 22.02.12 &amp; 6% escallation per year has been considered.</t>
  </si>
  <si>
    <t>nil</t>
  </si>
  <si>
    <t>Dismantling the wind girder either partly or in full as directed, by gas/hacksaw cutting from the existing weld seams &amp; removing the MS plates from the tank by mechanical means, with utmost precaution and storing as  indicated by IOCL  anywhere in IOC premises, complete, irespective of lead and lift as directed. The rate includes the cost of labour, gases, providing necessary temporary supports, safe walk ladder, safety precautions etc., all necessary equipments, all necessary structures, clamps, suitable non-combustible material wedges, etc. complete to the satisfaction of IOCL. Plan area  . Note: Contractor has to submit the dismantling methodology clearly stating the  restraining techniques to be involved so that circularity of the undamaged  shell plates remains undisturbed, prior to commencement of work and has to get it approved from IOCL. Plates and structures, apputenances should be dismantled with utmost care as these are to be reutilised.  Dismantled material will be property of IOCL. Scaffolding shall be paid seperately.</t>
  </si>
  <si>
    <t>new item</t>
  </si>
  <si>
    <t>Supply &amp; fixing of wind girder  of tank in part or full including preparation of fabrication drawings,  fabrication to required shape and curvature.erection, aligning, welding, wherever required  as per our specifications and drawing including all the test required and all other items such as labour, gases,  E 6013 welding electrodes and providing all equipments, machine fitting and erection tools and tackles, all temporary structures, clamp, wedges, etc. to complete the job in all respects as per our drawings/ specification/ IOCL instructions. Scaffolding shall be paid seperately</t>
  </si>
  <si>
    <t>NIL</t>
  </si>
  <si>
    <t>The dismantling of damaged ROOF supporting structural 
Rate is inclusive of dismantling appurtenances, reinforcement pads, gusset plates, cleat plates, supports, roof structural supports, angles, railing angles, flats, curb angles, etc. The theorotical sectional weight of structurals as per IOC's standard drawing will  only be considered for calculating the tonnage of dismantlled item. 
Dismantled steel structurals will be the property of IOCL .
The cost of scaffolding shall be paid extra as per respective items.</t>
  </si>
  <si>
    <t>refer MSO rates serial no 4</t>
  </si>
  <si>
    <t>Provision of roof supporting structurals:
Supply, fabrication, erection and welding of structural steel as per B&amp;R drawing enclosed. Rate is inclusive of provision of appurtenances, reinforcement pads, gusset plates, cleat plates, supports, roof structural supports, angles, railing angles, flats, curb angles, overflow pipe etc. including submission of detailed drawings. The theoretical sectional weight of structurals will  only be considered for calculating the tonnage of item provided. Plates and structures, apputenances should be provided with utmost care as these are to be reutilised.The strutures is to be pre-fabricated to the extent possible and than erected to save time.
The cost of scaffolding &amp; painting shall be paid extra as per respective items.</t>
  </si>
  <si>
    <t>LT/13 /13-14 SAP PO 23964308</t>
  </si>
  <si>
    <t>Cutting the existing mild steel structural such as RS Joists, angles, channels, 'I'-sections MS plates, chequered plates, etc. and stacking the materials carefully as directed etc. complete.
The cost of scaffolding shall be paid extra as per respective items.</t>
  </si>
  <si>
    <t>refer MSO rates serial no 7</t>
  </si>
  <si>
    <t>Dismantling and refrabrication/reconstruction of hand rails, stair case etc.
Gouging / grinding and dismantling of hand rails,  corroded staircase including pad of support channels of landing platforms from all sides, support angle of staircase step from all sides to the shell plates at the affected places and supply, fabrication, erection and welding of staircase grating, handrail,squarebar supports etc. as per B &amp; R drawing. Dismantled material will be property of IOCL. Painting as per iocl specification as given in the SOR and The required scaffolding to be carried out /arranged by the contractor at no extra cost.</t>
  </si>
  <si>
    <t>refer MSO rates serial no 15</t>
  </si>
  <si>
    <t>All weld defects in Lap joints in Shell plates should be removed by fine grinding and rewelding to be carried out to ensure no further weld defects. Welding to be carried out using E6013 electrode.Scaffolding shall be paid seperately</t>
  </si>
  <si>
    <t>refer MSO rates serial no 13</t>
  </si>
  <si>
    <t>Drilling tell tale hole on reinforcement pads of manholes of specified dia without damaging the shell.</t>
  </si>
  <si>
    <t>refer MSO rates serial no 40</t>
  </si>
  <si>
    <t>Repair of defective weld joints by grinding/gouging  to required depth and rewelding by qualified welder to required length.  After repair the weld joints will be subjected to Dye Penetration test. Cost of Dye penetration test will be paid separately. In case after repair, the weld joint is again found defective, rectification &amp; testing will be done free of cost. Scaffolding shall be paid seperately</t>
  </si>
  <si>
    <t>spot</t>
  </si>
  <si>
    <t>refer MSO rates serial no 62</t>
  </si>
  <si>
    <t>Weld build-up of all deep pits at corroded sections of shell plates and at some places in the lower portion of the shell plates using E6013 electrode with minimum current application and ground flushing.Scaffolding shall be paid seperately</t>
  </si>
  <si>
    <t>m2</t>
  </si>
  <si>
    <t>refer MSO rates serial no 14</t>
  </si>
  <si>
    <t xml:space="preserve">Supply of welded mild steel  Pipeline heavy duty as  per  IS 1239 ( upto 150 MM dia) AND  IS 3589  (200 Mm and above Dia) as per specifications and direction of IOCL.
</t>
  </si>
  <si>
    <t>Handling, transporting /shifting within location and Fixing the supplied Hand Wheel/Lever/Gear Operated Gate Valves /Butterfly valves hydrant moniters/hydrant valves  ROSOV &amp; DBBV valves of following sizes on the pipeline including supplying and fixing 3mm thk CAF gaskets, studs/ bolts, nuts washers etc of approved make for the following sizes as per specifications and site instructions. Making of the he flange joints of fittings on both sides in product service are also included alongwith providing and fixing 8 SWG copper wire for bonding of piping.</t>
  </si>
  <si>
    <t>Note:-</t>
  </si>
  <si>
    <t>a)All the rates are taken from GSO M&amp;I Rate Contract Tender NO : GSO/ENG/PT-19/14-15 Dated 17.02.2015 except for item no. 2 ,9, 106 and 107. Rates for item 2, 106 and 107 are taken from MPSO PO no: 24427709 . Rate of line item no. 9 is taken  from MSO M&amp;R Rate contract Tender Ref: MSO/ENGG/PT-04/14-15/RC/MAINTENANCE</t>
  </si>
  <si>
    <t>b) Rate is excluding  applicable service Tax.The same shall be paid extra as per law in vouge .</t>
  </si>
  <si>
    <t>Checked by</t>
  </si>
  <si>
    <t>PREPARED BY                                  CHECHED BY                                      CONCURRED BY                                                           APPROVED BY
AM(E), MPSO                                Sr. MGR(E), MPSO                                 SR. MGR (F) ,MPSO                                                   CEM, MPSO</t>
  </si>
  <si>
    <t>BASKET STRAINER</t>
  </si>
  <si>
    <t xml:space="preserve">Supply  &amp; INSTALLATION of CS Basket Type Strainer for white OIL &amp; FIRE WATER SERVICE ASME SEC V III - DIV- I,
body upto 4" Carbon steel as per ASTM A 216 Gr. WCB
Size Beyond 4" Fabricated in Pipe as per ASTM A106 Gr. B 
Mesh is SS 304 wihte Oil-100 wire mesh and Fire water -60 wire mesh 
Basket : Perfurated Plate (SS304) as per OEM Design.
Basket Cover : Bolted and Fitted with Hinged Quick Opening Type Bolts 
Bottom : Flat/Round as per OEM Design .
End connections : flanged class 150, ASTM A105, WNRF, ASME B 16.5, Raised Face serrated.
Gasket : spiral Wound SS316 + Grafoil filler 
Davit Assembly carbon steel for sizes 6" and above.
Design Pressure : 15 Kg/cm2 
Test Pressure  : 12 Kg/cm2
Other details as per IOCL specifications and drawings 
</t>
  </si>
  <si>
    <t>80mm dia., 100/60 mesh strainer,</t>
  </si>
  <si>
    <t>rate taken from PT: HCC/ENGG-23/PT-72 /16-17 &amp; PRORATED.</t>
  </si>
  <si>
    <t>100 mm dia., 100/60 mesh strainer,</t>
  </si>
  <si>
    <t>150 mm  dia., 100/60 mesh strainer,</t>
  </si>
  <si>
    <t xml:space="preserve">200mm dia.,100/60 mesh strainer, </t>
  </si>
  <si>
    <t xml:space="preserve">250mm dia., 100/60 mesh strainer, </t>
  </si>
  <si>
    <t>300mm dia.,100/60 mesh strainer,</t>
  </si>
  <si>
    <t xml:space="preserve">350mm dia.,100/60 mesh strainer, </t>
  </si>
  <si>
    <t xml:space="preserve">Supply of field testing equipments </t>
  </si>
  <si>
    <t>The rate is taken as per  quotaion obtained from M/s Bombay Tools centre Pvt. Ltd . The same has been compared with IOCL PO no. 23989866 dtd 18.10.13 for the similar type of work &amp; the rates quoted are reasonable.On base rate 2% packing charge &amp; 15 % contractor profit added.</t>
  </si>
  <si>
    <t xml:space="preserve">Digital Coating Thickness Gauge DFT Meter for coating on Ferrous Base  Metals 
 Range 0-2000 microns  
ACCURACY : +/- 2 MICRONS
WITH TEST BASE ,TEST FOILS ,
WOODEN PROTECTIVE  CASE &amp; VALID CALIBRATION CERTIFICATE </t>
  </si>
  <si>
    <t xml:space="preserve">Digital portable Ultrasonic Thickness Gauge
RANGE: 1.2 -225 MM
RESOLUTION : 0.1MM
ACCURACY : +/- 0.5% + 0.1
SOUND VELOCITY : 500-900 M/S </t>
  </si>
  <si>
    <t>Digital Vernier Caliper
Range : 0-200 mm/8"
metric &amp; inches combined 
least Count : 0.01mm</t>
  </si>
  <si>
    <t>ea</t>
  </si>
  <si>
    <t>Digital Micrometer (Screw Gauge)
Range : 0-25mm
Least Count : 0.001mm</t>
  </si>
  <si>
    <t xml:space="preserve">Digital Type Surface Profile Gauge with  accuracy of 0.01mm
 Range : 0-1 mm
Least Count : 0.001 mm 
Microns Accuracy : +/- 4 microns 
for checking sand Blasting,shot blasting &amp; grit blasting surfaces 
</t>
  </si>
  <si>
    <r>
      <rPr>
        <b/>
        <sz val="10"/>
        <rFont val="Tahoma"/>
        <family val="2"/>
      </rPr>
      <t>Overflow nozzle for water tank</t>
    </r>
    <r>
      <rPr>
        <sz val="10"/>
        <rFont val="Tahoma"/>
        <family val="2"/>
      </rPr>
      <t xml:space="preserve">: Supply, fabrication, erecting of 80 mm dia NB nozzle of nominal wall thickness of 8 mm for overflow line, conforming to IS 1239, class C  on shell 200 mm dia below  lowest member of roof trusses including external painting. Supply, welding of flange on either end and scaffolding will be paid separately.
Item includes cutting of the previous over flow nozzle, if any, providing patch plate on shell to close the opening. </t>
    </r>
  </si>
  <si>
    <t>RATE TAKEN FROM ITM NO. 71 &amp; 72  FROM WRCC TENDER : WRCC/2016-17/PT-86</t>
  </si>
  <si>
    <t>Supply , of sacrificial Anodes based on Dia of Tanks (Bottom plate only ), composition of Anodes as per technical specification given in tender  in 10Kg Anode Per piece.This includes all the cost loading/ unloading, packing transport etc up to the location. It also includes submission of manufacturers test certificate for Each Batch for tanks .The rate is inclusive of all taxes. It also includes supply of suitable size MS flat Bar inserts (Z CLAMPS, MOUNTING BOLTS ETC.) for fixing the sacrificail anode to the tank bottom .</t>
  </si>
  <si>
    <t>RATE IS TAKEN FROM MPSO TENDER NO. MPSO/ENGG/LT-37/16-17</t>
  </si>
  <si>
    <t>RATE TAKEN FROM MPSO TENDER NO:
MPSO/ENGG/LT-16/17-18</t>
  </si>
  <si>
    <t>Installation of Sacrificial (Galvanic) Anode Cathodic Protection System for  Water Tank bottom plate by suitable welding of  the Z clamps including Conducting DP Test to the welded joints.
It also includes preparation and submision of as built drawing of the tank bottom plate showing the positions of the anodes. The rate is fixed irrespective of the diamaeter of the Tank and also irrespective of the number of anodes to installed to the tank</t>
  </si>
  <si>
    <t>PER TANK</t>
  </si>
  <si>
    <t>Carrying out bottom plate floor scanning of storage tanks using either Low Frequency Electromagnetic Testing (LFET) or Magnetic Flux Leakage (MFL) technique to identify corrosion, pitting, thickness loss, perforation on product as well as soil side of bottom plates. Ultrasonic thickness check of the inaccessible area where MFL / LFET scanning is restricted. Confirmation and sizing of defects by use of UT gauge. Submission of report (plate wise) for more than 20% wall loss.</t>
  </si>
  <si>
    <t>RATE TAKEN FROM ITM NO.55  FROM WRCC TENDER : WRCC/2016-17/PT-86</t>
  </si>
  <si>
    <t xml:space="preserve">upto 15 M Dia </t>
  </si>
  <si>
    <t>Above 15 upto 20 M Dia</t>
  </si>
  <si>
    <t xml:space="preserve">Above 20 upto 25 M Dia </t>
  </si>
  <si>
    <t>Above 25 upto 30 M Dia</t>
  </si>
  <si>
    <t>Above 30 upto 35 M Dia</t>
  </si>
  <si>
    <t>Above 35 upto 40 M Dia</t>
  </si>
  <si>
    <t>Removal of unused nozzle. Item includes careful removal of welding between nozzles and shell plates / reinforcement  plate and between reinforcement pad and shell by light pencil grinding without damaging them and stacking at a place as directed at the site.Scaffolding if required shall be paid extra.</t>
  </si>
  <si>
    <t>RATE TAKEN FROM ITM NO.52  FROM WRCC TENDER : WRCC/2016-17/PT-86</t>
  </si>
  <si>
    <t>a) 25 mm dia</t>
  </si>
  <si>
    <t>b) 50 mm dia</t>
  </si>
  <si>
    <t>c) 80 mm dia</t>
  </si>
  <si>
    <t>c) 100 mm dia</t>
  </si>
  <si>
    <t>d) 150 mm dia</t>
  </si>
  <si>
    <t>e) 200 mm dia</t>
  </si>
  <si>
    <t xml:space="preserve">f) 250 mm dia </t>
  </si>
  <si>
    <t>g) 300 mm dia</t>
  </si>
  <si>
    <t>Conducting Vacuum Box testing of roof/bottom plates at specified pressure(vacuum) including supply of all required equipments like vacuum box, vacuum pump etc. complete as per instruction of site-in-charge.</t>
  </si>
  <si>
    <t>RATE TAKEN FROM ITM NO.49  FROM WRCC TENDER : WRCC/2016-17/PT-86</t>
  </si>
  <si>
    <t>Upto 10 M length of weld joint. This item will be executed for small repair work.</t>
  </si>
  <si>
    <t>For testing of entire roof or bottom of the tank of following size:</t>
  </si>
  <si>
    <t>a) 8 to 20 M Dia</t>
  </si>
  <si>
    <t>b) Above 20 to 30 M Dia</t>
  </si>
  <si>
    <t>c) Above 30 to 40 M Dia</t>
  </si>
  <si>
    <t xml:space="preserve">Dismantling of  shell plates of CRVT/FRVT at required height as directed, by gas/hacksaw cutting from the existing weld seams or portion of plate &amp; removing the MS plates from the tank by mechanical means, with utmost precaution and  neatly straightening and storing at place indicated by site engineer anywhere in IOC premises, complete, irrespective of lead and lift as directed. The rate includes the cost of labour, gases, providing necessary temporary supports,  safety precautions etc., all necessary equipments, all necessary structures, clamps, suitable non-combustible material wedges, etc. complete to the satisfaction of site-in-charge.  Hydraulic jacking and scaffolding, if required will be paid separately. </t>
  </si>
  <si>
    <t>RATE TAKEN FROM ITM NO.4,5,6 FROM WRCC TENDER : WRCC/2016-17/PT-86</t>
  </si>
  <si>
    <t>Fabrication, erection, welding and testing of shell plates using new plates supplied by IOC/ procured by contractor. The cost includes 
1. Fabrication of the plates as per approved drawings, shifting, erection, welding with old plates after proper edge preparation of new and old plates as per IS 803 and attached drawings including all testing as per API 653 excluding radiography, hydrotesting and scaffolding, if required, will be paid separately.                                                                                                              2) Radiography of shell joints will be paid separately. 
3) Plates if supplied by the contractor will be paid separately.</t>
  </si>
  <si>
    <t xml:space="preserve">Gas cutting of the shell to annular plate, bottom plate or shell butt welding joint along the seam neatly with minimum wastage and without damaging the existing shell plate. 
The job also includes:
a) Any other weld joints- butt or fillet of max 25mm thick plate.
b) Temporarily dismantling the 3" or 4" drain pipes inside the tank and re-installing the same after rectification of the tank.
c) Stacking the cut plates properly as per site instructions.
d) Cutting of shell to provide window for taking out dismantled plates or taking in new plates.
</t>
  </si>
  <si>
    <t>Carrying out repairs of rolling ladder by welding of hinges to ladder structure at either end/or putting cotter pins, correcting alignment of rolling ladder steps by adjusting the link etc. Structural steel used shall be paid extra as per respective items.</t>
  </si>
  <si>
    <t>item no. 18,19 from WRCC TENDER</t>
  </si>
  <si>
    <t>Supplying, providing brass cladding to rolling ladder wheels by brazing as per standard drawing.</t>
  </si>
  <si>
    <t xml:space="preserve">Supplying, fixing of existing brass sleeve (ring in two halves) of 50mm depth x 5mm thick in the top and bottom inner circumference of gauge pipe sleeve by brazing and / or fixing to the nut/bolts of gauge well sleeve by means of strips. </t>
  </si>
  <si>
    <t xml:space="preserve">item no. 32 of WRCC </t>
  </si>
  <si>
    <t>Providing patch plates on shell/roof/bottom. Item includes supply, fabrication, welding of patch plates conforming to IS 2062 of required thickness and conducting dye penetration test. Item also includes touch up painting of patch plate and weld area after proper cleaning, with zinc rich primer and Aluminium/Synthetic enamel finish paint of same shade as existing on the tank/structure. Scaffolding where required will be paid separately.</t>
  </si>
  <si>
    <t>item no. 53 of WRCC Tender</t>
  </si>
  <si>
    <t>a) Providing patch plates on shell/roof/bottom and conducting dye penetration test. SCAFFOLDING IF REQUIRED SHALL BE PAID EXTRA. Vaccume box test for bottom shall be paid extra.</t>
  </si>
  <si>
    <t>Hydrostatic testing of MS pipeline complete as per IOC specification. Supply of sweet water will be paid separately under respective item.</t>
  </si>
  <si>
    <t>item no. 76 WRCC TENDER</t>
  </si>
  <si>
    <t>a) upto 100 mm dia</t>
  </si>
  <si>
    <t>b) 150 mm dia</t>
  </si>
  <si>
    <t>c) 200 mm dia</t>
  </si>
  <si>
    <t>d) 250 mm dia</t>
  </si>
  <si>
    <t>e) 300 mm dia</t>
  </si>
  <si>
    <t>f) 350 mm dia</t>
  </si>
  <si>
    <t>g) 400 mm dia</t>
  </si>
  <si>
    <t>h) 450 mm dia</t>
  </si>
  <si>
    <t xml:space="preserve">Welding of pipeline &amp; pipe fittings joints aboveground for manifold/TLF/pumphouse modification works </t>
  </si>
  <si>
    <t>Inch dia.</t>
  </si>
  <si>
    <t>ITEM 78</t>
  </si>
  <si>
    <t xml:space="preserve">Provision of stiffners arrangements to the existing tank shell nozzles as per Drawing no. HO/ENG/GA/NOZ/ROSOV dtd 07.07.16, the job includes supply, fabrication , erection and welding of stiffner plates 4 nos per each nozzle. 
The stiffner plat shall be 250x150x10 mm thick and at 90 degree Apart. The stiffner plat shall be welded to tank reinforcement PAD plate on one side and nozzle pipe on other side.
The item is applicable for 3" and above size nozzles. The rate of fire screen &amp; scaffolding if required  shall be provided extra as per respective items.Item also includes mechanical cleaning and painting with two coats of RED oxide primer and two caots of Synthetic enamel paint.
</t>
  </si>
  <si>
    <t xml:space="preserve">Quotation taken from 3 vendors </t>
  </si>
  <si>
    <t xml:space="preserve">Designing , supply,fabrication, erection, welding and installation complete, adjustable pipe line support near ROSOV/DBBVs in TANK Farm  fabricated out of two numbers 80mm/100mm/150mm ERW HD MS pipe, with bottom and top support MS plates (bottom min thick 20mm , top plate min thick 8mm) , screw type jack two numbers on top. Item also includes mechanical cleaning and painting with two coats of RED oxide primer and two caots of Synthetic enamel paint. The height of the support shall vary as per site conditions. Work should be carried out without disturbing/damaging the existing Pipe line level &amp; alignment and supports. Directional drawing is attached .
</t>
  </si>
  <si>
    <t xml:space="preserve">Rate Analysis attached </t>
  </si>
  <si>
    <r>
      <rPr>
        <b/>
        <sz val="10"/>
        <rFont val="Tahoma"/>
        <family val="2"/>
      </rPr>
      <t>Supply &amp; Installation, testing, commissioning &amp; customization of Fall arrestor system with Safety harness, complete. For ensuring correct installation, horizontal life line shall be proof loaded at site to a static force of 6 KN by the vendor.
Tank Lorry Filling (TLF) bays, Tank Truck (TT) sealing gantry, TT surprise check gantry:</t>
    </r>
    <r>
      <rPr>
        <sz val="10"/>
        <rFont val="Tahoma"/>
        <family val="2"/>
      </rPr>
      <t xml:space="preserve"> THE WORK INCLUDES SUPPLY &amp; INSTALLATION of horizontal lifeline with accessories for Fall arrestor system including 1 no. Shock absorber (SS 304  to limit impact force in event of fall to less than 6.5 KN), Upto 10 m Steel wire rope (minimum 8 mm dia of SS 316), 2 no. Retractable fall arrestor (with SS wire rope of 4.5 mm dia &amp; length as required at site), 2 no. Carriage body (SS 316 with friction free movement), 1 no. Tensioner (SS 304 with swageless termination of end wire), 2 no. Extremity plates, 1 no. Cable extremity (if required), 2 no. Anti static Full body adjustable harness &amp; any other material to complete the job. Fall arrestor system shall be provided in TLF bays, TT calibration area, and Surprise Checking Platform, as required at the location &amp; as mentioned in the tender. Items shall be  provided in line with the material specifications as mentioned in attached 'Data Sheet'. The above requirement is typical and vendor shall provide the site specific quantities and any additional items required for efficient working of the system at no extra cost. ITEM ALSO INCLUDES Customisation and installation of horizontal life line system on the gantry.
 The rates mentioned are inclusive of all taxes as Sales Tax, VAT etc. except service tax.
</t>
    </r>
  </si>
  <si>
    <t>THE RATE HAS BEEN TAKEN FROM MPSO PO NO. 24968909 DTD 02.01.17</t>
  </si>
  <si>
    <t>Earth work in excavation by mechanical means (Hydraulic excavator) / manual means over
areas (exceeding 30cm in depth. 1.5m in width as well as 10 sqm on plan) including disposal of excavated earth within and outside site to unobjectionable place, disposed earth to be levelled and neatly dressed.i) All kinds of Soil</t>
  </si>
  <si>
    <t>RATE TAKEN FROM HO SOR OF JDO APRIL'16.
ITEM NO. MPLCL00501</t>
  </si>
  <si>
    <t>Supply &amp; filling imported earth, in plot,trenches, plinth, sides of foundations etc. in layers not
 exceeding 20cm in depth, each deposited layer by ramming and watering.</t>
  </si>
  <si>
    <t xml:space="preserve">
RATE TAKEN FROM HO SOR OF JDO APRIL'16.
ITEM NO. MPLCL01900</t>
  </si>
  <si>
    <t>Supplying and Local sand filling within the grading zone V of fine aggregates specified in table 3.1 , clause 3.1.3 of attached specifications, in plinth, under floors etc. in layers not exceeding 20cm in depth, each deposited layer to be compacted by ramming
watering and dressing complete</t>
  </si>
  <si>
    <t xml:space="preserve">
RATE TAKEN FROM HO SOR OF JDO APRIL'16.
ITEM NO. MPLCL02000</t>
  </si>
  <si>
    <t>Providing and laying in position cement concrete of specified grade excluding cost of centering and shuttering - All work up to plinth level :</t>
  </si>
  <si>
    <t>MPLCL021XX</t>
  </si>
  <si>
    <t>i)1:2:4(1 Cement : 2 Coarse Sand\ :4 Graded stone aggregate of 20mm)</t>
  </si>
  <si>
    <t>MPLCL02103</t>
  </si>
  <si>
    <t>II)1:3:6(1 Cement : 3 Coarse Sand : 6 Graded stone aggregate of 20mm)</t>
  </si>
  <si>
    <t>MPLCL02105</t>
  </si>
  <si>
    <t>Centering and shuttering including strutting, propping
etc. and removal of form work for PCC i) C&amp;S for PCC in foundations,footings,bases of column</t>
  </si>
  <si>
    <t>MPLCL02301</t>
  </si>
  <si>
    <t>Providing and laying in position specified grade of reinforced concrete excluding the cost of
centering, shuttering, finishing and reinforcement - All work up to plinth level
RCC 1 Cement :1½ Coarse Sand: 3 Graded Stone Aggregate 20mm</t>
  </si>
  <si>
    <t>MPLCL03002</t>
  </si>
  <si>
    <t>Supply of Reinforcement for R.C.C. including straightening, cutting, bending, placing in position &amp; binding all complete at all levels Thermo Mechanically Treated Bars Fe- 500 grade,Conforming to IS1786</t>
  </si>
  <si>
    <t>MPLCL03702</t>
  </si>
  <si>
    <r>
      <rPr>
        <b/>
        <sz val="12"/>
        <rFont val="Calibri"/>
        <family val="2"/>
        <scheme val="minor"/>
      </rPr>
      <t>1'ST TIME EXTERNAL PAINTING</t>
    </r>
    <r>
      <rPr>
        <sz val="12"/>
        <rFont val="Calibri"/>
        <family val="2"/>
        <scheme val="minor"/>
      </rPr>
      <t xml:space="preserve">
1'ST TIME PAINTING EXTERNAL SURFACE OF UN-INSULATED EQUIPMENTS INCLUDING STORAGE TANKS(PRODUCT AND WATER SERVICES-SHELL &amp; ROOF TOP), PIPING AND STRUCTURES.
Surface preparation  by SA2 1/2
PRIMER : RED OXCIDE ZINK PHOSPHATE (P3)
2 COATS OF 30-35 MICRONS EACH TOTAL = 60-70 MICRONS
ALUMINIUM FINISH PAINT (F2) 2 COATS OF 15-20 MICRONS TOTAL = 30-40 MICRONS
NOTE : THE COST OF SCAFFOLDING SHALL BE PAID EXTRA AS PER ACTUAL MEASUREMENT AND RESPECTIVE ITEM IN SOR.
</t>
    </r>
  </si>
  <si>
    <t>QUOTATION OBTAINED FROM 3 PARTIES</t>
  </si>
  <si>
    <r>
      <rPr>
        <b/>
        <sz val="12"/>
        <rFont val="Calibri"/>
        <family val="2"/>
        <scheme val="minor"/>
      </rPr>
      <t xml:space="preserve">1'ST TIME &amp; INTERNAL REPAINTING </t>
    </r>
    <r>
      <rPr>
        <sz val="12"/>
        <rFont val="Calibri"/>
        <family val="2"/>
        <scheme val="minor"/>
      </rPr>
      <t xml:space="preserve">
1'ST TIME PAINTING &amp; FULL REPAINTING  INTERNAL SURFACE OF TANKS IN HYDROCARBON SERVICE ECEPT ATF.
Surface preparation  by SA2 1/2
PRIMER :INORGANIC ZINK ETHYL SILICATE (P1) 1 COAT
 DFT = 65-75 MICRONS
INTERMEDIATE COAT: EPOXY ZINK PHOSPHATE (P5)
1 COAT
DFT = 35-40 MICRONS
FINAL COAT: AMINE ADDUCT CURED HB EPOXY LINER (F3)
2 COATS  100-125 MICRONS PER COAT
DFT = 200-250 MICRONS
NOTE : THE COST OF SCAFFOLDING SHALL BE PAID EXTRA AS PER ACTUAL MEASUREMENT AND RESPECTIVE ITEM IN SOR.
</t>
    </r>
  </si>
  <si>
    <r>
      <rPr>
        <b/>
        <sz val="12"/>
        <rFont val="Calibri"/>
        <family val="2"/>
        <scheme val="minor"/>
      </rPr>
      <t xml:space="preserve">1'ST TIME PAINTING &amp; FULL INTERNAL PAINTING AFT TANKS </t>
    </r>
    <r>
      <rPr>
        <sz val="12"/>
        <rFont val="Calibri"/>
        <family val="2"/>
        <scheme val="minor"/>
      </rPr>
      <t xml:space="preserve">
1'ST TIME PAINTING &amp; FULL REPAINTING INTERNAL SURFACE OF TANKS IN  ATF SERVICE
Surface preparation  by SA2 1/2
PRIMER :POLYAMIDE CURED EPOXY ZINK PHOSPHATE  (P2)
 1 COAT
 DFT = 70-75 MICRONS
INTERMEDIATE COAT: EPOXY ZINK PHOSPHATE (P5)
1 COAT
DFT = 35-40 MICRONS
FINAL COAT: AMINE ADDUCT CURED HB EPOXY LINER (F3)
2 COATS  100-125 MICRONS PER COAT
DFT = 200-250 MICRONS
NOTE : THE COST OF SCAFFOLDING SHALL BE PAID EXTRA AS PER ACTUAL MEASUREMENT AND RESPECTIVE ITEM IN SOR.</t>
    </r>
  </si>
  <si>
    <r>
      <rPr>
        <b/>
        <sz val="12"/>
        <rFont val="Calibri"/>
        <family val="2"/>
        <scheme val="minor"/>
      </rPr>
      <t xml:space="preserve">1'ST TIME PAINTING &amp; REPAINTING UNDERSIDE OF TANK AND EXTERNAL SURFACES OF BURRIED VESSELS , TANKS , PIPING </t>
    </r>
    <r>
      <rPr>
        <sz val="12"/>
        <rFont val="Calibri"/>
        <family val="2"/>
        <scheme val="minor"/>
      </rPr>
      <t xml:space="preserve">
Surface preparation  by SA2 1/2
PRIMER :INORGANIC ZINK ETHYL SILICATE (P1) 1 COAT
 DFT = 65-75 MICRONS
FINAL COAT: AMINE ADDUCT CURED HB EPOXY LINER (F3)
2 COATS  100-125 MICRONS PER COAT
DFT = 200-250 MICRONS
NOTE : THE COST OF SCAFFOLDING SHALL BE PAID EXTRA AS PER ACTUAL MEASUREMENT AND RESPECTIVE ITEM IN SOR.</t>
    </r>
  </si>
  <si>
    <r>
      <rPr>
        <b/>
        <sz val="12"/>
        <rFont val="Calibri"/>
        <family val="2"/>
        <scheme val="minor"/>
      </rPr>
      <t>1'ST TIME/REPAINTING FR TANK PONTOON INTERNAL PAINTING</t>
    </r>
    <r>
      <rPr>
        <sz val="12"/>
        <rFont val="Calibri"/>
        <family val="2"/>
        <scheme val="minor"/>
      </rPr>
      <t xml:space="preserve">
Surface preparation  by ST-2/ST-3 if tank is empty
PRIMER :POLYAMIDE CURED EPOXY ZINK PHOSPHATE  (P2)
 1 COAT
 DFT = 70-75 MICRONS
NOTE : THE COST OF SCAFFOLDING SHALL BE PAID EXTRA AS PER ACTUAL MEASUREMENT AND RESPECTIVE ITEM IN SOR.</t>
    </r>
  </si>
  <si>
    <r>
      <rPr>
        <b/>
        <sz val="12"/>
        <rFont val="Calibri"/>
        <family val="2"/>
        <scheme val="minor"/>
      </rPr>
      <t xml:space="preserve">EXTERNAL REPAINTING </t>
    </r>
    <r>
      <rPr>
        <sz val="12"/>
        <rFont val="Calibri"/>
        <family val="2"/>
        <scheme val="minor"/>
      </rPr>
      <t xml:space="preserve">
REPAINTING EXTERNAL SURFACE OF UN-INSULATED EQUIPMENTS INCLUDING STORAGE TANKS(PRODUCT AND WATER SERVICES-SHELL &amp; ROOF TOP), PIPING AND STRUCTURES.
Surface preparation  by ST-2/ST-3
PRIMER : RED OXCIDE ZINK PHOSPHATE (P3)
1 COATS OF 30-35 MICRONS EACH TOTAL DFT = 30-35 MICRONS
ALUMINIUM FINISH PAINT (F2) 2 COATS OF 15-20 MICRONS TOTAL DFT = 30-40 MICRONS
OR ALTERNATELY
2 COATS OF SYNTHETIC ENAMEL PAINT EACH COAT 20-25 MICRONS 
DFT= 40-50 MICRONS FOR WATER TANKS AND STEEL STRUCTURE/ANY PRODUCT TANK AS PER REQUIREMENT 
NOTE : THE COST OF SCAFFOLDING SHALL BE PAID EXTRA AS PER ACTUAL MEASUREMENT AND RESPECTIVE ITEM IN SOR.</t>
    </r>
  </si>
  <si>
    <r>
      <rPr>
        <b/>
        <sz val="12"/>
        <rFont val="Calibri"/>
        <family val="2"/>
        <scheme val="minor"/>
      </rPr>
      <t>PATCH- REPAINTING INTERNAL SURFACE OF TANKS IN HYDROCARBON SERVICE EXCEPT ATF.</t>
    </r>
    <r>
      <rPr>
        <sz val="12"/>
        <rFont val="Calibri"/>
        <family val="2"/>
        <scheme val="minor"/>
      </rPr>
      <t xml:space="preserve">
Surface preparation  by ST-3
PRIMER :POLYAMIDE CURED EPOXY ZINK PHOSPHATE  (P2)
 1 COAT
 DFT = 70-75 MICRONS
FINAL COAT: AMINE ADDUCT CURED HB EPOXY LINER (F3)
2 COATS  100-125 MICRONS PER COAT
DFT = 200-250 MICRONS
NOTE : THE COST OF SCAFFOLDING SHALL BE PAID EXTRA AS PER ACTUAL MEASUREMENT AND RESPECTIVE ITEM IN SOR.</t>
    </r>
  </si>
  <si>
    <t>PATCH  REPAINTING  INTERNAL SURFACE OF TANKS IN  ATF SERVICE
Surface preparation  by ST-3
PRIMER :POLYAMIDE CURED EPOXY ZINK PHOSPHATE  (P2)
 1 COAT
 DFT = 70-75 MICRONS
FINAL COAT: AMINE ADDUCT CURED HB EPOXY LINER (F3)
2 COATS  100-125 MICRONS PER COAT
DFT = 200-250 MICRONS
NOTE : THE COST OF SCAFFOLDING SHALL BE PAID EXTRA AS PER ACTUAL MEASUREMENT AND RESPECTIVE ITEM IN SOR.</t>
  </si>
  <si>
    <t>NOT GIVEN</t>
  </si>
  <si>
    <t>1'ST TIME PAINTING &amp; FULL REPAINTING INTERNAL SURFACE OF TANKS IN  WATER (FIRE WATER AND INDUSTRIAL WATER)
Surface preparation  by SA2 1/2
PRIMER :POLYAMIDE CURED EPOXY ZINK PHOSPHATE  (P2)
 1 COAT
 DFT = 70-75 MICRONS
FINAL COAT: SOLVENTLESS HB EPOXY LINER (F4)
2 COATS = 250 MICRONS
DFT = 500 MICRONS
NOTE : THE COST OF SCAFFOLDING SHALL BE PAID EXTRA AS PER ACTUAL MEASUREMENT AND RESPECTIVE ITEM IN SOR.</t>
  </si>
  <si>
    <t>PATCH- REPAINTING INTERNAL SURFACE OF TANKS IN  WATER (FIRE WATER AND INDUSTRIAL WATER)
Surface preparation  by ST-3
PRIMER :POLYAMIDE CURED EPOXY ZINK PHOSPHATE  (P2)
 1 COAT
 DFT = 70-75 MICRONS
FINAL COAT: SOLVENTLESS HB EPOXY LINER (F4)
2 COATS = 250 MICRONS
DFT = 500 MICRONS
NOTE : THE COST OF SCAFFOLDING SHALL BE PAID EXTRA AS PER ACTUAL MEASUREMENT AND RESPECTIVE ITEM IN SOR.</t>
  </si>
  <si>
    <t>Providing portable (Trolley Type) movable scaffolding with wheels for carrying out internal painting jobs of Tanks.
The trolly should be fabricated with Tubular Pipes/structural steel members and should have ladder arrangement with hand rails and also top platform with grating and hand rails.
This trolly should be used for carrying out internal painting jobs only for Tanks upto maximum height of 8m.When this item is operated, scaffolding item of this SOR shall not be paid separately.
The dessign of the trolly should be certified by structural engineers. After completion of the job the same should be dismantled and taken away by the contractor.</t>
  </si>
  <si>
    <t>Note 1</t>
  </si>
  <si>
    <t>The Rates are exclusive of service tax for installation/service portion , which shall be paid extra as per actual. The rate of supply items are inclusive of all taxes &amp; levies.</t>
  </si>
  <si>
    <t>Note 2</t>
  </si>
  <si>
    <t>The Rates are taken from Followings :
(a) OLD M&amp;R SOR and 5.66% contract surcharge added 
(b) WRCC TENDER NO: WRCC/16-17/PT-86
(C ) HO TENDER : HCC/ENGG-23/PT-72/16-17
(d ) For some items quotations have been obtained from 3 parties &amp; accordingly comperative statement has been prepared.
(e) The Rate of FAS is taken from IOCL PO no. 24968909 dtd 02.01.17
(f) Some rates have been taken from JDO -HO SOR APRIL'16 for civil items because JDO cover three locations of MPSO.
(g) The rate of sacrificial anode is taken from MPSO TENDER NO. MPSO/ENGG/LT-37/16-17</t>
  </si>
  <si>
    <t xml:space="preserve">PREPARED BY                                                                                                   CHECKED BY 
AM(E), MPSO                                                                                                    SM(E), MPSO
</t>
  </si>
  <si>
    <t>CONCURRED BY 
SR. MGR(F), MPSO</t>
  </si>
  <si>
    <t>APPROVED BY
DGM(E), MPSO</t>
  </si>
  <si>
    <r>
      <t xml:space="preserve">Coating for Under Ground Pipe Line: 
</t>
    </r>
    <r>
      <rPr>
        <b/>
        <sz val="12"/>
        <rFont val="Calibri"/>
        <family val="2"/>
        <scheme val="minor"/>
      </rPr>
      <t>Poly Urethane  Coating  (100% Solvent free)  MIN DFT = 1000 MICRONS
                                   OR
 HIGH BUILD SOLVENT FREE LIQUID EXPOXY COATING MIN DFT = 1000 MICRONS</t>
    </r>
    <r>
      <rPr>
        <sz val="12"/>
        <rFont val="Calibri"/>
        <family val="2"/>
        <scheme val="minor"/>
      </rPr>
      <t xml:space="preserve">
</t>
    </r>
    <r>
      <rPr>
        <b/>
        <sz val="12"/>
        <rFont val="Calibri"/>
        <family val="2"/>
        <scheme val="minor"/>
      </rPr>
      <t xml:space="preserve">method of surface preparation :
Surface Preparation : SA 2-1/2 </t>
    </r>
    <r>
      <rPr>
        <sz val="12"/>
        <rFont val="Calibri"/>
        <family val="2"/>
        <scheme val="minor"/>
      </rPr>
      <t xml:space="preserve">
* Steel surface shall be cleaned of dust &amp; grease
* Heavier layers of rust &amp; weld splatters shall be removed by chipping with sharp edges .
* There after steel surface shall be cleaned by abrasive blasting .
*blast cleaning operation shall not be undertaken in high humid condition (when the relative humidity exceeds 85%).
*The abrasive -blasted surface shall confirm to swedish Standard SIS-055900-1967 SA 2 </t>
    </r>
    <r>
      <rPr>
        <sz val="12"/>
        <rFont val="Calibri"/>
        <family val="2"/>
      </rPr>
      <t xml:space="preserve">⅟2
*The abrasive-blast surface shall have a shining and "near white metal" appearance &amp; the surface roughness shall be 60-75 microns in accordance with ISO 4287-1
* After abrasive blast cleaning the surface shall be dry brushed to remove abrasive dust &amp; silica deposits.
</t>
    </r>
    <r>
      <rPr>
        <b/>
        <sz val="12"/>
        <rFont val="Calibri"/>
        <family val="2"/>
      </rPr>
      <t xml:space="preserve">*Pipe which was not coated within four hours after cleaning shall be completely re-blasted prior to coating application.
Application of paint : </t>
    </r>
    <r>
      <rPr>
        <sz val="12"/>
        <rFont val="Calibri"/>
        <family val="2"/>
      </rPr>
      <t xml:space="preserve">
*The paint shall be spread evenly &amp; carefully on clean metallic surface . No coat of paint shall be applied on wet or damp surface . In no case the second coat shall commence until the preceding coat is dry &amp; hard.
*Painting shall not be carryout when weather condition are cold or  in damp weather. Painting during winter shall be carried out only when temp is above 15'C and when the surface is dry.
*The painting should be carried out only through "</t>
    </r>
    <r>
      <rPr>
        <b/>
        <sz val="12"/>
        <rFont val="Calibri"/>
        <family val="2"/>
      </rPr>
      <t xml:space="preserve">AIRLESS SPRAY" </t>
    </r>
    <r>
      <rPr>
        <sz val="12"/>
        <rFont val="Calibri"/>
        <family val="2"/>
      </rPr>
      <t xml:space="preserve">system using approriate machinery. In case of "Patch Work" , brush painting may be adopted.
*The external surface of the cleaned pipe confirming to specifications for surface preparation , shall be immediatelly coated with 100% solvent free Poly Urethane or High Build Solvent free Epoxy coating .
* DFT MEASUREMENT SHALL BE CARRIED AS PER EN10289/EN10290
Detailed Specification is attached in Tender Doc 
</t>
    </r>
  </si>
  <si>
    <t xml:space="preserve">QUOATION OBTAINED FROM THREE PARTIES (PERFECT CONSTRUCTION, SOPAN O&amp;M COMPANY &amp; KAMLESH KUMAR SINGH) </t>
  </si>
  <si>
    <t xml:space="preserve">NOTE: 
1) The rate of most of items were taken from recent M&amp;R Rate Tender (WRCC/2016-17/PT-194) technically qualified parties . The SOR enquiry was sent to all the technically qualified parties (07 ) vide mail dtd 03.10.17 &amp; FIVE parties has submited their quotation for new M&amp;R Rate contract and lowest of among five is taken for preparation SOR.
2) Basic civil items i.e. PCC/RCC etc were also essential for M&amp;R works hence the same has been also included . Since the JDO covers most number of locations (three SAGAR/JAYANT/JABALPUR) as compare to other Depot hence the  HO SOR RATE of JDO is taken. 
3) The rate of sacrificial anode supply &amp; installation is taken from recent MPSO TENDER : MPSO/ENGG/LT-16/17-18  dtd 05.10.17
4) The rates are exclusive of GST &amp; applicabe GST shall be paid extra as per actual .
5) Based on this SOR new M&amp;R rate contract tender shall be invited .
6) The rate of coating of under ground pipe line has been arrived based on  quoations taken from three parties
</t>
  </si>
  <si>
    <t>PREPARED BY
MANAGER (E), MPSO</t>
  </si>
  <si>
    <t>CONCURRED BY
CH. MGR(F), MPSO</t>
  </si>
  <si>
    <t>APPROVED BY 
CEM, MPSO</t>
  </si>
  <si>
    <r>
      <t xml:space="preserve">Structural Steel Works: Supplying, transporting, fabricating, erecting Structural steel work from rolled sections  and built-up sections like flats, tees, angles, channels, plates etc for various structural elements as required at the Location. Preparation of drawing, design &amp; specification shall be arranged by contractor at his own cost as per guidance of IOCL. 
</t>
    </r>
    <r>
      <rPr>
        <b/>
        <sz val="10"/>
        <rFont val="Calibri"/>
        <family val="2"/>
        <scheme val="minor"/>
      </rPr>
      <t xml:space="preserve">Surface Preparation - SA 2 1/2 </t>
    </r>
    <r>
      <rPr>
        <sz val="10"/>
        <rFont val="Calibri"/>
        <family val="2"/>
        <scheme val="minor"/>
      </rPr>
      <t xml:space="preserve">
1)Primer - 1 coat Red Oxcide Zn Phosphate  (P3) DFT 30-35 µm 
2)Finish Paint -2 Coats of Aluminium Finish Piant  (F2)  dft 15-20 µm per Coat.
                                                   OR
2 coats of Synthetic Enamel Paint 20-25 um
Total Min DFT = 60 µm / 70 um 
Item also includes painting after preparing surface by blast  cleaning SA2 1/2 all complete as per drawing, specification and direction of Site-In-Charge.
The make of Structural Steel / tubular steel shall be of SAIL/Tata/RINL/Jindal.   In case some small Mild Steel sections are not manufactured by SAIL/Tata, steel of other manufactuer may be used which must confirm the relevant IS code with prior approval of  Engineer-In-Charge."
The cost of scaffolding shall be paid extra as per respective items.</t>
    </r>
  </si>
  <si>
    <t>INDIAN OIL CORPORATION LIMITED</t>
  </si>
  <si>
    <t>BUDGETARY   ESTIMATE</t>
  </si>
  <si>
    <t>MARKETING DIVISION, MADHYA PRADESH STATE OFFICE</t>
  </si>
  <si>
    <t>REF: MPSO/ENGG/JBP</t>
  </si>
  <si>
    <t xml:space="preserve">Engineering Department </t>
  </si>
  <si>
    <t>DATE</t>
  </si>
  <si>
    <t>SNO</t>
  </si>
  <si>
    <t>Item Description</t>
  </si>
  <si>
    <t>Rate (Rs)</t>
  </si>
  <si>
    <t xml:space="preserve">SUB TOTAL </t>
  </si>
  <si>
    <t>GST @ 18%</t>
  </si>
  <si>
    <t>TOTAL WITH GST</t>
  </si>
  <si>
    <t>CONTINGENCY @ 5% + CONSULTANCY @5%</t>
  </si>
  <si>
    <t>GRAND TOTAL</t>
  </si>
  <si>
    <t xml:space="preserve">SAY </t>
  </si>
  <si>
    <t>NOTE :
1.0 THE ESTIMATE HAS BEEN PREPARED AS PER MAIL DTD 28.09.17 FROM DGM(OPS),MPSO
2.0 THE ESTIMATE HAS BEEN PREPARED AS PER NEW M&amp;R SOR 2017-19.
3.0 CONSIDERING THE PRACTICAL DIFFICULTIES IN REPLACING THE BOLTING FLANGE , HENCE IT IS PROPOSED TO REPLACEMENT THE ENTIRE MANHOLE .</t>
  </si>
  <si>
    <t>PREPARED BY 
MANAGER(E), MPSO</t>
  </si>
  <si>
    <t>APPOVED BY
CEM, MPSO</t>
  </si>
  <si>
    <t>NAME OF WORK: WORKS AS PER M&amp;I RECOMMENDATIONS IN  LDO TANK TK-408 (DIA= 6 M X HT = 9M) , TK-410 (DIA = 6M X HT = 9M) &amp; TK-411 (DIA = 6M X HT=9M) AT INDORE DEPOT</t>
  </si>
  <si>
    <t xml:space="preserve">TK-408 (DIA = 6M X HT = 9M) </t>
  </si>
  <si>
    <t xml:space="preserve">TK-411 (DIA = 6M X HT = 9M) </t>
  </si>
  <si>
    <t>REF: MPSO/ENGG/INDORE</t>
  </si>
  <si>
    <t>NAME OF WORK:PROVISION OF SACRIFICIAL ANODE IN WATER TANKS (WT-05 &amp; WT-03) AT INDORE DEPOT</t>
  </si>
  <si>
    <t xml:space="preserve">A: WATER TANK 03  (DIA = 14M X HT = 20M) </t>
  </si>
  <si>
    <t>SUB TOTAL (A)</t>
  </si>
  <si>
    <t xml:space="preserve">( B ) WATER TANK WT-05 (DIA = 14M X HT = 20M) </t>
  </si>
  <si>
    <t>TOTAL (A + B)</t>
  </si>
  <si>
    <t>SUB TOTAL (B) WT-03</t>
  </si>
  <si>
    <t>CONTRACT DISCOUNT @ 11.70%</t>
  </si>
  <si>
    <t>TOTAL AFETR GST</t>
  </si>
  <si>
    <t xml:space="preserve">NOTE :
1.The estimate has been prepared as per new M&amp;R Rate contract with contract discount of 11.70%.
2.The estimate has been prepared as per concept note ref: INDP/M&amp;R/CP/16-17 DTD 07.09.16 .
3.The number of anode is calculated as per sample calculation formula circulated by GM(M&amp;I), HO dtd 31.12.14 &amp; as per circular no. HO/M&amp;I/33/58 dtd 21.03.17. Since terminal Box &amp; volt meters are not part of this SOR, hence same are not considered &amp; same are to be carried out by location level directly . The life is of anode is considered as 5 yrs as per circular .
4.As per M&amp;R circular Ref No. HO/OPS /ENGG/12/2015 DTD 03.12.15 the call up order shall be placed by location </t>
  </si>
  <si>
    <t xml:space="preserve">A: WATER TANK 116  (DIA = 20M X HT = 14M) </t>
  </si>
  <si>
    <t xml:space="preserve">( B ) WATER TANK WT-117 (DIA = 20M X HT = 14M) </t>
  </si>
  <si>
    <t xml:space="preserve">NOTE :
1.The estimate has been prepared as per new M&amp;R Rate contract with contract discount of 11.70%.
2.The estimate has been prepared as per concept note ref: RTMTM/M&amp;R/CP/16-17 DTD 09.09.16
3.The number of anode is calculated as per sample calculation formula circulated by GM(M&amp;I), HO dtd 31.12.14 &amp; as per circular no. HO/M&amp;I/33/58 dtd 21.03.17. Since terminal Box &amp; volt meters are not part of this SOR, hence same are not considered &amp; same are to be carried out by location level directly . The life is of anode is considered as 5 yrs as per circular .
4.As per M&amp;R circular Ref No. HO/OPS /ENGG/12/2015 DTD 03.12.15 the call up order shall be placed by location </t>
  </si>
  <si>
    <t>REF: MPSO/ENGG/RATLAM</t>
  </si>
  <si>
    <t>NAME OF WORK:PROVISION OF SACRIFICIAL ANODE IN WATER TANKS (WT-116 &amp; WT-117) AT RATLAM TERMINAL</t>
  </si>
  <si>
    <r>
      <t>INDIAN OIL CORPORATION LTD (M.D) 
                                                                                        Gwalior Depot</t>
    </r>
    <r>
      <rPr>
        <b/>
        <sz val="10"/>
        <rFont val="Arial"/>
        <family val="2"/>
      </rPr>
      <t xml:space="preserve">                                                                                                  
                                                                                                        </t>
    </r>
  </si>
  <si>
    <t>NAME OF WORK :- Compliance of M&amp;I recommendations in Tank-5 (SKO) of Gwalior Depot</t>
  </si>
  <si>
    <t>GWL/OPS/M&amp;I/Tanks</t>
  </si>
  <si>
    <t>LOCATION : GWALIOR DEPOT</t>
  </si>
  <si>
    <t>AMOUNT</t>
  </si>
  <si>
    <r>
      <t xml:space="preserve">Structural Steel Works: Supplying, transporting, fabricating, erecting Structural steel work from rolled sections  and built-up sections like flats, tees, angles, channels, plates etc for various structural elements as required at the Location. Preparation of drawing, design &amp; specification shall be arranged by contractor at his own cost as per guidance of IOCL. 
</t>
    </r>
    <r>
      <rPr>
        <b/>
        <sz val="12"/>
        <rFont val="Calibri"/>
        <family val="2"/>
        <scheme val="minor"/>
      </rPr>
      <t xml:space="preserve">Surface Preparation - SA 2 1/2 </t>
    </r>
    <r>
      <rPr>
        <sz val="12"/>
        <rFont val="Calibri"/>
        <family val="2"/>
        <scheme val="minor"/>
      </rPr>
      <t xml:space="preserve">
1)Primer - 1 coat Red Oxcide Zn Phosphate  (P3) DFT 30-35 µm 
2)Finish Paint -2 Coats of Aluminium Finish Piant  (F2)  dft 15-20 µm per Coat.
                                                   OR
2 coats of Synthetic Enamel Paint 20-25 um
Total Min DFT = 60 µm / 70 um 
Item also includes painting after preparing surface by blast  cleaning SA2 1/2 all complete as per drawing, specification and direction of Site-In-Charge.
The make of Structural Steel / tubular steel shall be of SAIL/Tata/RINL/Jindal.   In case some small Mild Steel sections are not manufactured by SAIL/Tata, steel of other manufactuer may be used which must confirm the relevant IS code with prior approval of  Engineer-In-Charge."
The cost of scaffolding shall be paid extra as per respective items.</t>
    </r>
  </si>
  <si>
    <t>SUB TOTAL</t>
  </si>
  <si>
    <t>GST@18%</t>
  </si>
  <si>
    <t>TOTAL</t>
  </si>
  <si>
    <t>SAY</t>
  </si>
  <si>
    <t>2. The estimate has been provided as per inspection report-पक्षे/एएम एंड आई/रायरु डिपो/620 dated 30.06.2017</t>
  </si>
  <si>
    <t>3. The estimate has been prepared for modification of 4 nos. of airvents as per drawing ENG/20/96.</t>
  </si>
  <si>
    <t>4. For the preparation of budgetary estimate the rate of GST is considered as 18%, however the same shall be paid extra as per actual at the time of execution as advised by HO. Also the guidelines for negotiations with the vendors  for this rate contract is yet to come, hence same is not considered.</t>
  </si>
  <si>
    <t>5. As per engineering circular-ENG/20/276 estimates upto Rs.2 crore can be approved by Chief Managers</t>
  </si>
  <si>
    <t xml:space="preserve">Prepared By                                                                                                                Checked By                                                            
Ops. Officer                                                                                                              AM(O-M&amp;I)                                                 
Gwalior Depot                                                                                                       Gwalior Depot                                          </t>
  </si>
  <si>
    <t>Approved By 
Chief Depot Manager
Gwalior Depot</t>
  </si>
  <si>
    <t>Discount@11.70%</t>
  </si>
  <si>
    <r>
      <rPr>
        <b/>
        <sz val="11"/>
        <color theme="1"/>
        <rFont val="Calibri"/>
        <family val="2"/>
        <scheme val="minor"/>
      </rPr>
      <t>NOTE:</t>
    </r>
    <r>
      <rPr>
        <sz val="11"/>
        <color theme="1"/>
        <rFont val="Calibri"/>
        <family val="2"/>
        <scheme val="minor"/>
      </rPr>
      <t xml:space="preserve"> 1. The estimate has been prepared as per new M&amp;R Rate contract 2017-19 &amp; contract discount 11.70% considered.
2. </t>
    </r>
  </si>
  <si>
    <r>
      <t>TECHNICAL ESTIMATE</t>
    </r>
    <r>
      <rPr>
        <sz val="14"/>
        <rFont val="Arial"/>
        <family val="2"/>
      </rPr>
      <t xml:space="preserve">  </t>
    </r>
    <r>
      <rPr>
        <sz val="11"/>
        <color theme="1"/>
        <rFont val="Calibri"/>
        <family val="2"/>
        <scheme val="minor"/>
      </rPr>
      <t xml:space="preserve">                                                                                                                                                                                   </t>
    </r>
  </si>
  <si>
    <t>DTD 02.02.2018</t>
  </si>
  <si>
    <t>MPLCL46600</t>
  </si>
  <si>
    <t>Fabrication &amp; Erection of IOC supplied structural steel work riveted, bolted or welded in single/ built up sections,trusses &amp; framed work hoisting, fixing in position and applying a priming coat of approved steel primer all including cutting, complete</t>
  </si>
  <si>
    <t>JBL</t>
  </si>
  <si>
    <t>MPLME011XX</t>
  </si>
  <si>
    <t>Fabrication, Installation , Welding &amp; testing of Corpn supplied MS or GI pipes  for Above ground pipeline including painting with 2 coats of red oxide zinc phosphate with 2 coats of red oxide zinc phosphate / aluminium finish paint as per  IOCL  specifications.  Pipeline fittings 80 mm dia and below is to be supplied  by party.</t>
  </si>
  <si>
    <t>MPLME01101</t>
  </si>
  <si>
    <t>A/G Laying IOC supplied MS/GI pipes of 100 mm dia with fittings upto 80mm dia , painting</t>
  </si>
  <si>
    <t xml:space="preserve">RATE PER UNIT </t>
  </si>
  <si>
    <t>Cutting the existing mild steel structural such as RS Joists, angles, channels, 'I'-sections MS plates, chequered plates, etc. and stacking the materials carefully as directed etc. complete.
The cost of scaffolding shall be paid extra as per respective items.</t>
  </si>
  <si>
    <r>
      <t xml:space="preserve">Making </t>
    </r>
    <r>
      <rPr>
        <b/>
        <u/>
        <sz val="12"/>
        <rFont val="Calibri"/>
        <family val="2"/>
        <scheme val="minor"/>
      </rPr>
      <t>flanged joints between  flanges slip on and blind flange</t>
    </r>
    <r>
      <rPr>
        <sz val="12"/>
        <rFont val="Calibri"/>
        <family val="2"/>
        <scheme val="minor"/>
      </rPr>
      <t xml:space="preserve"> including supplying and fixing 3 mm thick non metallic gaskets, nuts, bolts of approved make for the dollowing sizes, as per IOCL specifications and site instructions. The flange joint shall also include providing and fixing multistrand copper wire/flat for bonding of product pipelines including provision of lugs.</t>
    </r>
  </si>
  <si>
    <t>Dismantling of  existing pipeline (above ground/ underground) by cold cutting method , dismantling the existing brick masonry/ concrete pedestal including required excavation for  U/G pipeline,etc complete as per given IOCL specification and instruction of IOCL including shifting and staking the material within premises.Scaffolding shall be paid extra if required.</t>
  </si>
  <si>
    <t>SUPPL</t>
  </si>
</sst>
</file>

<file path=xl/styles.xml><?xml version="1.0" encoding="utf-8"?>
<styleSheet xmlns="http://schemas.openxmlformats.org/spreadsheetml/2006/main">
  <numFmts count="6">
    <numFmt numFmtId="43" formatCode="_(* #,##0.00_);_(* \(#,##0.00\);_(* &quot;-&quot;??_);_(@_)"/>
    <numFmt numFmtId="164" formatCode="0.0000"/>
    <numFmt numFmtId="165" formatCode="0.0"/>
    <numFmt numFmtId="166" formatCode="0.00;[Red]0.00"/>
    <numFmt numFmtId="167" formatCode="d\-mmm\-yyyy"/>
    <numFmt numFmtId="168" formatCode="#,##0.00;[Red]#,##0.00"/>
  </numFmts>
  <fonts count="36">
    <font>
      <sz val="11"/>
      <color theme="1"/>
      <name val="Calibri"/>
      <family val="2"/>
      <scheme val="minor"/>
    </font>
    <font>
      <sz val="11"/>
      <color theme="1"/>
      <name val="Calibri"/>
      <family val="2"/>
      <scheme val="minor"/>
    </font>
    <font>
      <sz val="10"/>
      <name val="Arial"/>
      <family val="2"/>
    </font>
    <font>
      <b/>
      <sz val="12"/>
      <name val="Calibri"/>
      <family val="2"/>
      <scheme val="minor"/>
    </font>
    <font>
      <b/>
      <sz val="12"/>
      <color theme="1"/>
      <name val="Calibri"/>
      <family val="2"/>
      <scheme val="minor"/>
    </font>
    <font>
      <sz val="11"/>
      <name val="Calibri"/>
      <family val="2"/>
      <scheme val="minor"/>
    </font>
    <font>
      <b/>
      <sz val="11"/>
      <name val="Calibri"/>
      <family val="2"/>
      <scheme val="minor"/>
    </font>
    <font>
      <b/>
      <u/>
      <sz val="11"/>
      <name val="Calibri"/>
      <family val="2"/>
      <scheme val="minor"/>
    </font>
    <font>
      <sz val="12"/>
      <name val="Calibri"/>
      <family val="2"/>
      <scheme val="minor"/>
    </font>
    <font>
      <sz val="12"/>
      <color theme="1"/>
      <name val="Calibri"/>
      <family val="2"/>
      <scheme val="minor"/>
    </font>
    <font>
      <sz val="11"/>
      <color theme="1"/>
      <name val="Trebuchet MS"/>
      <family val="2"/>
    </font>
    <font>
      <sz val="10"/>
      <color theme="1"/>
      <name val="Calibri"/>
      <family val="2"/>
      <scheme val="minor"/>
    </font>
    <font>
      <sz val="9"/>
      <color theme="1"/>
      <name val="Calibri"/>
      <family val="2"/>
      <scheme val="minor"/>
    </font>
    <font>
      <u/>
      <sz val="12"/>
      <name val="Calibri"/>
      <family val="2"/>
      <scheme val="minor"/>
    </font>
    <font>
      <b/>
      <u/>
      <sz val="12"/>
      <name val="Calibri"/>
      <family val="2"/>
      <scheme val="minor"/>
    </font>
    <font>
      <sz val="16"/>
      <name val="Calibri"/>
      <family val="2"/>
      <scheme val="minor"/>
    </font>
    <font>
      <sz val="10"/>
      <name val="Trebuchet MS"/>
      <family val="2"/>
    </font>
    <font>
      <b/>
      <sz val="12"/>
      <color indexed="8"/>
      <name val="Calibri"/>
      <family val="2"/>
      <scheme val="minor"/>
    </font>
    <font>
      <sz val="12"/>
      <color indexed="8"/>
      <name val="Calibri"/>
      <family val="2"/>
      <scheme val="minor"/>
    </font>
    <font>
      <sz val="10"/>
      <name val="Tahoma"/>
      <family val="2"/>
    </font>
    <font>
      <b/>
      <sz val="10"/>
      <name val="Tahoma"/>
      <family val="2"/>
    </font>
    <font>
      <sz val="12"/>
      <name val="Calibri"/>
      <family val="2"/>
    </font>
    <font>
      <b/>
      <sz val="12"/>
      <name val="Calibri"/>
      <family val="2"/>
    </font>
    <font>
      <u/>
      <sz val="10"/>
      <color theme="10"/>
      <name val="Arial"/>
      <family val="2"/>
    </font>
    <font>
      <sz val="12"/>
      <name val="Times New Roman"/>
      <family val="1"/>
    </font>
    <font>
      <sz val="10"/>
      <name val="Arial"/>
      <family val="2"/>
      <charset val="1"/>
    </font>
    <font>
      <sz val="10"/>
      <name val="Calibri"/>
      <family val="2"/>
      <scheme val="minor"/>
    </font>
    <font>
      <sz val="9"/>
      <name val="Calibri"/>
      <family val="2"/>
      <scheme val="minor"/>
    </font>
    <font>
      <b/>
      <sz val="10"/>
      <name val="Calibri"/>
      <family val="2"/>
      <scheme val="minor"/>
    </font>
    <font>
      <b/>
      <sz val="11"/>
      <color theme="1"/>
      <name val="Calibri"/>
      <family val="2"/>
      <scheme val="minor"/>
    </font>
    <font>
      <b/>
      <sz val="10"/>
      <name val="Trebuchet MS"/>
      <family val="2"/>
    </font>
    <font>
      <b/>
      <sz val="14"/>
      <name val="Trebuchet MS"/>
      <family val="2"/>
    </font>
    <font>
      <b/>
      <sz val="12"/>
      <name val="Arial"/>
      <family val="2"/>
    </font>
    <font>
      <b/>
      <sz val="10"/>
      <name val="Arial"/>
      <family val="2"/>
    </font>
    <font>
      <sz val="14"/>
      <name val="Arial"/>
      <family val="2"/>
    </font>
    <font>
      <u/>
      <sz val="11"/>
      <color theme="10"/>
      <name val="Calibri"/>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xf numFmtId="166" fontId="2" fillId="0" borderId="0" applyFont="0" applyFill="0" applyBorder="0" applyAlignment="0" applyProtection="0"/>
    <xf numFmtId="0" fontId="23" fillId="0" borderId="0" applyNumberFormat="0" applyFill="0" applyBorder="0" applyAlignment="0" applyProtection="0">
      <alignment vertical="top"/>
      <protection locked="0"/>
    </xf>
    <xf numFmtId="0" fontId="24" fillId="0" borderId="0"/>
    <xf numFmtId="0" fontId="2" fillId="0" borderId="0"/>
    <xf numFmtId="0" fontId="1" fillId="0" borderId="0"/>
    <xf numFmtId="0" fontId="2" fillId="0" borderId="0"/>
    <xf numFmtId="0" fontId="2" fillId="0" borderId="0"/>
    <xf numFmtId="0" fontId="2" fillId="0" borderId="0"/>
    <xf numFmtId="0" fontId="1" fillId="0" borderId="0"/>
    <xf numFmtId="0" fontId="25" fillId="0" borderId="0"/>
    <xf numFmtId="0" fontId="35" fillId="0" borderId="0" applyNumberFormat="0" applyFill="0" applyBorder="0" applyAlignment="0" applyProtection="0">
      <alignment vertical="top"/>
      <protection locked="0"/>
    </xf>
  </cellStyleXfs>
  <cellXfs count="257">
    <xf numFmtId="0" fontId="0" fillId="0" borderId="0" xfId="0"/>
    <xf numFmtId="0" fontId="3" fillId="0" borderId="4" xfId="2" applyFont="1" applyFill="1" applyBorder="1" applyAlignment="1">
      <alignment horizontal="left" vertical="top"/>
    </xf>
    <xf numFmtId="0" fontId="3" fillId="0" borderId="4" xfId="2" applyFont="1" applyFill="1" applyBorder="1" applyAlignment="1">
      <alignment horizontal="center" vertical="center" wrapText="1"/>
    </xf>
    <xf numFmtId="0" fontId="3" fillId="0" borderId="4" xfId="2" applyFont="1" applyFill="1" applyBorder="1" applyAlignment="1">
      <alignment horizontal="left" vertical="center" wrapText="1"/>
    </xf>
    <xf numFmtId="43" fontId="3" fillId="0" borderId="4" xfId="1" applyFont="1" applyFill="1" applyBorder="1" applyAlignment="1">
      <alignment horizontal="center" vertical="center" wrapText="1"/>
    </xf>
    <xf numFmtId="0" fontId="3" fillId="2" borderId="4" xfId="2" applyFont="1" applyFill="1" applyBorder="1" applyAlignment="1">
      <alignment horizontal="center" vertical="center" wrapText="1"/>
    </xf>
    <xf numFmtId="43" fontId="3" fillId="2" borderId="4" xfId="1" applyFont="1" applyFill="1" applyBorder="1" applyAlignment="1">
      <alignment horizontal="center" vertical="center" wrapText="1"/>
    </xf>
    <xf numFmtId="0" fontId="3" fillId="2" borderId="4" xfId="2" applyFont="1" applyFill="1" applyBorder="1" applyAlignment="1">
      <alignment horizontal="center" vertical="center"/>
    </xf>
    <xf numFmtId="0" fontId="3" fillId="0" borderId="4" xfId="2" applyFont="1" applyFill="1" applyBorder="1" applyAlignment="1">
      <alignment horizontal="center" vertical="center"/>
    </xf>
    <xf numFmtId="2" fontId="4" fillId="0" borderId="4" xfId="2" applyNumberFormat="1" applyFont="1" applyFill="1" applyBorder="1" applyAlignment="1">
      <alignment horizontal="center" vertical="center" wrapText="1"/>
    </xf>
    <xf numFmtId="0" fontId="5" fillId="0" borderId="4" xfId="2" applyNumberFormat="1" applyFont="1" applyFill="1" applyBorder="1" applyAlignment="1">
      <alignment horizontal="left" vertical="center" wrapText="1"/>
    </xf>
    <xf numFmtId="43" fontId="5" fillId="0" borderId="4" xfId="1" applyFont="1" applyFill="1" applyBorder="1" applyAlignment="1">
      <alignment horizontal="center" vertical="center" wrapText="1"/>
    </xf>
    <xf numFmtId="0" fontId="8" fillId="0" borderId="4" xfId="2" applyFont="1" applyFill="1" applyBorder="1" applyAlignment="1">
      <alignment horizontal="center" vertical="center" wrapText="1"/>
    </xf>
    <xf numFmtId="0" fontId="9" fillId="0" borderId="4" xfId="2" applyFont="1" applyFill="1" applyBorder="1" applyAlignment="1">
      <alignment horizontal="center" vertical="center"/>
    </xf>
    <xf numFmtId="43" fontId="8" fillId="0" borderId="4" xfId="1" applyFont="1" applyFill="1" applyBorder="1" applyAlignment="1">
      <alignment horizontal="center" vertical="center" wrapText="1"/>
    </xf>
    <xf numFmtId="43" fontId="8" fillId="0" borderId="4" xfId="1" applyFont="1" applyFill="1" applyBorder="1" applyAlignment="1">
      <alignment horizontal="center" vertical="center"/>
    </xf>
    <xf numFmtId="4" fontId="8" fillId="2" borderId="4" xfId="2" applyNumberFormat="1" applyFont="1" applyFill="1" applyBorder="1" applyAlignment="1">
      <alignment horizontal="center" vertical="center"/>
    </xf>
    <xf numFmtId="4" fontId="9" fillId="0" borderId="4" xfId="2" applyNumberFormat="1" applyFont="1" applyFill="1" applyBorder="1" applyAlignment="1">
      <alignment horizontal="center" vertical="center"/>
    </xf>
    <xf numFmtId="43" fontId="9" fillId="2" borderId="4" xfId="1" applyFont="1" applyFill="1" applyBorder="1" applyAlignment="1">
      <alignment horizontal="center" vertical="center"/>
    </xf>
    <xf numFmtId="43" fontId="9" fillId="2" borderId="4" xfId="1" applyFont="1" applyFill="1" applyBorder="1" applyAlignment="1">
      <alignment horizontal="center" vertical="center" wrapText="1"/>
    </xf>
    <xf numFmtId="0" fontId="10" fillId="0" borderId="4" xfId="0" applyFont="1" applyBorder="1" applyAlignment="1">
      <alignment horizontal="center" vertical="center" wrapText="1"/>
    </xf>
    <xf numFmtId="0" fontId="11" fillId="0" borderId="4" xfId="2" applyFont="1" applyFill="1" applyBorder="1" applyAlignment="1">
      <alignment horizontal="center" vertical="center" wrapText="1"/>
    </xf>
    <xf numFmtId="1" fontId="9" fillId="2" borderId="4" xfId="2" applyNumberFormat="1" applyFont="1" applyFill="1" applyBorder="1" applyAlignment="1">
      <alignment horizontal="center" vertical="center" wrapText="1"/>
    </xf>
    <xf numFmtId="2" fontId="9" fillId="2" borderId="4" xfId="2" applyNumberFormat="1" applyFont="1" applyFill="1" applyBorder="1" applyAlignment="1">
      <alignment horizontal="center" vertical="center"/>
    </xf>
    <xf numFmtId="0" fontId="9" fillId="2" borderId="4" xfId="2" applyFont="1" applyFill="1" applyBorder="1" applyAlignment="1">
      <alignment horizontal="center" vertical="center"/>
    </xf>
    <xf numFmtId="1" fontId="9" fillId="0" borderId="4" xfId="2" applyNumberFormat="1" applyFont="1" applyFill="1" applyBorder="1" applyAlignment="1">
      <alignment horizontal="center" vertical="center"/>
    </xf>
    <xf numFmtId="0" fontId="9" fillId="0" borderId="4" xfId="2" applyFont="1" applyFill="1" applyBorder="1" applyAlignment="1">
      <alignment horizontal="left" vertical="top"/>
    </xf>
    <xf numFmtId="2" fontId="3" fillId="0" borderId="4" xfId="2" applyNumberFormat="1" applyFont="1" applyFill="1" applyBorder="1" applyAlignment="1">
      <alignment horizontal="center" vertical="center" wrapText="1"/>
    </xf>
    <xf numFmtId="0" fontId="8" fillId="0" borderId="4" xfId="2" applyNumberFormat="1" applyFont="1" applyFill="1" applyBorder="1" applyAlignment="1">
      <alignment horizontal="left" vertical="center" wrapText="1"/>
    </xf>
    <xf numFmtId="43" fontId="0" fillId="0" borderId="4" xfId="1" applyFont="1" applyFill="1" applyBorder="1" applyAlignment="1">
      <alignment horizontal="center" vertical="center" wrapText="1"/>
    </xf>
    <xf numFmtId="43" fontId="8" fillId="0" borderId="4" xfId="2" applyNumberFormat="1" applyFont="1" applyFill="1" applyBorder="1" applyAlignment="1">
      <alignment horizontal="center" vertical="center" wrapText="1"/>
    </xf>
    <xf numFmtId="43" fontId="9" fillId="0" borderId="4" xfId="1" applyFont="1" applyFill="1" applyBorder="1" applyAlignment="1">
      <alignment horizontal="center" vertical="center" wrapText="1"/>
    </xf>
    <xf numFmtId="4" fontId="8" fillId="0" borderId="4" xfId="2" applyNumberFormat="1" applyFont="1" applyFill="1" applyBorder="1" applyAlignment="1">
      <alignment horizontal="center" vertical="center"/>
    </xf>
    <xf numFmtId="43" fontId="8" fillId="2" borderId="4" xfId="1" applyFont="1" applyFill="1" applyBorder="1" applyAlignment="1">
      <alignment horizontal="center" vertical="center"/>
    </xf>
    <xf numFmtId="0" fontId="8" fillId="2" borderId="4" xfId="2" applyFont="1" applyFill="1" applyBorder="1" applyAlignment="1">
      <alignment horizontal="center" vertical="center"/>
    </xf>
    <xf numFmtId="0" fontId="8" fillId="0" borderId="4" xfId="2" applyFont="1" applyFill="1" applyBorder="1" applyAlignment="1">
      <alignment horizontal="center" vertical="center"/>
    </xf>
    <xf numFmtId="0" fontId="12" fillId="0" borderId="4" xfId="2" applyFont="1" applyFill="1" applyBorder="1" applyAlignment="1">
      <alignment horizontal="center" vertical="center" wrapText="1"/>
    </xf>
    <xf numFmtId="2" fontId="8" fillId="2" borderId="4" xfId="2" applyNumberFormat="1" applyFont="1" applyFill="1" applyBorder="1" applyAlignment="1">
      <alignment horizontal="center" vertical="center"/>
    </xf>
    <xf numFmtId="0" fontId="8" fillId="2" borderId="4" xfId="2" applyFont="1" applyFill="1" applyBorder="1" applyAlignment="1">
      <alignment horizontal="center" vertical="center" wrapText="1"/>
    </xf>
    <xf numFmtId="0" fontId="8" fillId="0" borderId="4" xfId="2" applyFont="1" applyFill="1" applyBorder="1" applyAlignment="1">
      <alignment horizontal="left" vertical="top"/>
    </xf>
    <xf numFmtId="0" fontId="9" fillId="0" borderId="4" xfId="2" applyFont="1" applyFill="1" applyBorder="1" applyAlignment="1">
      <alignment horizontal="center" vertical="center" wrapText="1"/>
    </xf>
    <xf numFmtId="2" fontId="3" fillId="2" borderId="4" xfId="2" applyNumberFormat="1" applyFont="1" applyFill="1" applyBorder="1" applyAlignment="1">
      <alignment horizontal="center" vertical="center" wrapText="1"/>
    </xf>
    <xf numFmtId="0" fontId="8" fillId="2" borderId="4" xfId="2" applyNumberFormat="1" applyFont="1" applyFill="1" applyBorder="1" applyAlignment="1">
      <alignment horizontal="left" vertical="center" wrapText="1"/>
    </xf>
    <xf numFmtId="43" fontId="0" fillId="2" borderId="4" xfId="1" applyFont="1" applyFill="1" applyBorder="1" applyAlignment="1">
      <alignment horizontal="center" vertical="center" wrapText="1"/>
    </xf>
    <xf numFmtId="0" fontId="9" fillId="2" borderId="4" xfId="2" applyFont="1" applyFill="1" applyBorder="1" applyAlignment="1">
      <alignment horizontal="center" vertical="center" wrapText="1"/>
    </xf>
    <xf numFmtId="1" fontId="9" fillId="2" borderId="4" xfId="2" applyNumberFormat="1" applyFont="1" applyFill="1" applyBorder="1" applyAlignment="1">
      <alignment horizontal="center" vertical="center"/>
    </xf>
    <xf numFmtId="0" fontId="8" fillId="0" borderId="4" xfId="2" applyFont="1" applyFill="1" applyBorder="1" applyAlignment="1">
      <alignment horizontal="left" vertical="top" wrapText="1"/>
    </xf>
    <xf numFmtId="2" fontId="9" fillId="0" borderId="4" xfId="2" applyNumberFormat="1" applyFont="1" applyFill="1" applyBorder="1" applyAlignment="1">
      <alignment horizontal="center" vertical="center"/>
    </xf>
    <xf numFmtId="164" fontId="8" fillId="2" borderId="4" xfId="2" applyNumberFormat="1" applyFont="1" applyFill="1" applyBorder="1" applyAlignment="1">
      <alignment horizontal="center" vertical="center"/>
    </xf>
    <xf numFmtId="0" fontId="15" fillId="0" borderId="4" xfId="2" applyNumberFormat="1" applyFont="1" applyFill="1" applyBorder="1" applyAlignment="1">
      <alignment horizontal="left" vertical="center" wrapText="1"/>
    </xf>
    <xf numFmtId="0" fontId="16" fillId="2" borderId="4" xfId="0" applyFont="1" applyFill="1" applyBorder="1" applyAlignment="1">
      <alignment horizontal="center" vertical="center"/>
    </xf>
    <xf numFmtId="0" fontId="16" fillId="0" borderId="4" xfId="0" applyFont="1" applyFill="1" applyBorder="1" applyAlignment="1">
      <alignment vertical="center"/>
    </xf>
    <xf numFmtId="43" fontId="0" fillId="0" borderId="4" xfId="1" applyFont="1" applyFill="1" applyBorder="1" applyAlignment="1">
      <alignment horizontal="left" vertical="center" wrapText="1"/>
    </xf>
    <xf numFmtId="0" fontId="19" fillId="0" borderId="4" xfId="2" applyNumberFormat="1" applyFont="1" applyFill="1" applyBorder="1" applyAlignment="1">
      <alignment horizontal="left" vertical="center" wrapText="1"/>
    </xf>
    <xf numFmtId="0" fontId="8" fillId="2" borderId="4" xfId="2" applyNumberFormat="1" applyFont="1" applyFill="1" applyBorder="1" applyAlignment="1">
      <alignment horizontal="center" vertical="center"/>
    </xf>
    <xf numFmtId="0" fontId="8" fillId="2" borderId="4" xfId="2" applyFont="1" applyFill="1" applyBorder="1" applyAlignment="1">
      <alignment horizontal="left" vertical="top" wrapText="1"/>
    </xf>
    <xf numFmtId="165" fontId="9" fillId="0" borderId="4" xfId="2" applyNumberFormat="1" applyFont="1" applyFill="1" applyBorder="1" applyAlignment="1">
      <alignment horizontal="center" vertical="center"/>
    </xf>
    <xf numFmtId="0" fontId="8" fillId="2" borderId="4" xfId="2" applyFont="1" applyFill="1" applyBorder="1" applyAlignment="1">
      <alignment horizontal="left" vertical="top"/>
    </xf>
    <xf numFmtId="0" fontId="3" fillId="0" borderId="4" xfId="2" applyFont="1" applyFill="1" applyBorder="1" applyAlignment="1">
      <alignment horizontal="right" vertical="top" wrapText="1"/>
    </xf>
    <xf numFmtId="43" fontId="8" fillId="0" borderId="4" xfId="1" applyFont="1" applyFill="1" applyBorder="1" applyAlignment="1">
      <alignment vertical="center" wrapText="1"/>
    </xf>
    <xf numFmtId="0" fontId="8" fillId="2" borderId="4" xfId="2" applyFont="1" applyFill="1" applyBorder="1" applyAlignment="1">
      <alignment vertical="center"/>
    </xf>
    <xf numFmtId="0" fontId="8" fillId="0" borderId="4" xfId="2" applyFont="1" applyFill="1" applyBorder="1" applyAlignment="1">
      <alignment vertical="center"/>
    </xf>
    <xf numFmtId="43" fontId="8" fillId="2" borderId="4" xfId="1" applyFont="1" applyFill="1" applyBorder="1" applyAlignment="1">
      <alignment vertical="center"/>
    </xf>
    <xf numFmtId="43" fontId="8" fillId="2" borderId="4" xfId="1" applyFont="1" applyFill="1" applyBorder="1" applyAlignment="1">
      <alignment vertical="top"/>
    </xf>
    <xf numFmtId="0" fontId="8" fillId="0" borderId="4" xfId="2" applyFont="1" applyFill="1" applyBorder="1" applyAlignment="1">
      <alignment horizontal="center" vertical="top"/>
    </xf>
    <xf numFmtId="0" fontId="8" fillId="0" borderId="4" xfId="2" applyNumberFormat="1" applyFont="1" applyFill="1" applyBorder="1" applyAlignment="1">
      <alignment horizontal="center" vertical="center" wrapText="1"/>
    </xf>
    <xf numFmtId="0" fontId="26" fillId="0" borderId="4" xfId="2" applyNumberFormat="1" applyFont="1" applyFill="1" applyBorder="1" applyAlignment="1">
      <alignment horizontal="left" vertical="center" wrapText="1"/>
    </xf>
    <xf numFmtId="0" fontId="27" fillId="0" borderId="4" xfId="2" applyNumberFormat="1" applyFont="1" applyFill="1" applyBorder="1" applyAlignment="1">
      <alignment horizontal="left" vertical="center" wrapText="1"/>
    </xf>
    <xf numFmtId="1" fontId="0" fillId="0" borderId="4" xfId="0" applyNumberFormat="1" applyBorder="1"/>
    <xf numFmtId="1" fontId="30" fillId="0" borderId="4" xfId="0" applyNumberFormat="1" applyFont="1" applyBorder="1" applyAlignment="1">
      <alignment vertical="center" wrapText="1"/>
    </xf>
    <xf numFmtId="4" fontId="30" fillId="0" borderId="4" xfId="4" applyNumberFormat="1" applyFont="1" applyBorder="1" applyAlignment="1">
      <alignment vertical="center" wrapText="1"/>
    </xf>
    <xf numFmtId="167" fontId="30" fillId="0" borderId="4" xfId="0" applyNumberFormat="1" applyFont="1" applyBorder="1" applyAlignment="1">
      <alignment horizontal="center" vertical="center"/>
    </xf>
    <xf numFmtId="1" fontId="30" fillId="0" borderId="4" xfId="0" applyNumberFormat="1" applyFont="1" applyFill="1" applyBorder="1" applyAlignment="1">
      <alignment horizontal="center" vertical="center" wrapText="1"/>
    </xf>
    <xf numFmtId="0" fontId="30" fillId="0" borderId="4" xfId="0" applyFont="1" applyFill="1" applyBorder="1" applyAlignment="1">
      <alignment horizontal="justify" vertical="center" wrapText="1"/>
    </xf>
    <xf numFmtId="0" fontId="30" fillId="0" borderId="4" xfId="0" applyFont="1" applyFill="1" applyBorder="1" applyAlignment="1">
      <alignment vertical="center"/>
    </xf>
    <xf numFmtId="4" fontId="30" fillId="0" borderId="4" xfId="4" applyNumberFormat="1" applyFont="1" applyFill="1" applyBorder="1" applyAlignment="1">
      <alignment horizontal="center" vertical="center" wrapText="1"/>
    </xf>
    <xf numFmtId="168" fontId="30" fillId="0" borderId="4" xfId="0" applyNumberFormat="1" applyFont="1" applyFill="1" applyBorder="1" applyAlignment="1">
      <alignment horizontal="center" vertical="center"/>
    </xf>
    <xf numFmtId="0" fontId="30" fillId="0" borderId="4" xfId="0" applyFont="1" applyFill="1" applyBorder="1" applyAlignment="1">
      <alignment horizontal="center" vertical="center" wrapText="1"/>
    </xf>
    <xf numFmtId="1" fontId="9" fillId="0" borderId="4" xfId="2" applyNumberFormat="1" applyFont="1" applyFill="1" applyBorder="1" applyAlignment="1">
      <alignment horizontal="left" vertical="top"/>
    </xf>
    <xf numFmtId="0" fontId="0" fillId="0" borderId="4" xfId="0" applyBorder="1"/>
    <xf numFmtId="0" fontId="0" fillId="0" borderId="4" xfId="0" applyBorder="1" applyAlignment="1">
      <alignment horizontal="center" vertical="center" wrapText="1"/>
    </xf>
    <xf numFmtId="0" fontId="0" fillId="0" borderId="4" xfId="0" applyBorder="1" applyAlignment="1">
      <alignment horizontal="center" vertical="center"/>
    </xf>
    <xf numFmtId="168" fontId="0" fillId="0" borderId="4" xfId="0" applyNumberFormat="1" applyBorder="1" applyAlignment="1">
      <alignment horizontal="center" vertical="center"/>
    </xf>
    <xf numFmtId="168" fontId="29" fillId="0" borderId="4" xfId="0" applyNumberFormat="1" applyFont="1" applyBorder="1" applyAlignment="1">
      <alignment horizontal="center" vertical="center"/>
    </xf>
    <xf numFmtId="168" fontId="0" fillId="0" borderId="4" xfId="0" applyNumberFormat="1" applyFill="1" applyBorder="1" applyAlignment="1">
      <alignment horizontal="center" vertical="center"/>
    </xf>
    <xf numFmtId="1" fontId="8" fillId="0" borderId="4" xfId="2" applyNumberFormat="1" applyFont="1" applyFill="1" applyBorder="1" applyAlignment="1">
      <alignment horizontal="left" vertical="top"/>
    </xf>
    <xf numFmtId="0" fontId="0" fillId="0" borderId="4" xfId="0" applyNumberFormat="1" applyBorder="1" applyAlignment="1">
      <alignment horizontal="center" vertical="center"/>
    </xf>
    <xf numFmtId="0" fontId="3" fillId="0" borderId="4" xfId="2" applyFont="1" applyFill="1" applyBorder="1" applyAlignment="1">
      <alignment horizontal="right" vertical="center" wrapText="1"/>
    </xf>
    <xf numFmtId="0" fontId="33" fillId="0" borderId="4" xfId="0" applyFont="1" applyBorder="1" applyAlignment="1">
      <alignment horizontal="center"/>
    </xf>
    <xf numFmtId="0" fontId="8" fillId="0" borderId="4" xfId="2" applyNumberFormat="1" applyFont="1" applyFill="1" applyBorder="1" applyAlignment="1">
      <alignment horizontal="left" vertical="top" wrapText="1"/>
    </xf>
    <xf numFmtId="1" fontId="29" fillId="0" borderId="4" xfId="0" applyNumberFormat="1" applyFont="1" applyFill="1" applyBorder="1" applyAlignment="1">
      <alignment horizontal="center" vertical="center"/>
    </xf>
    <xf numFmtId="2" fontId="29" fillId="0" borderId="4" xfId="0" applyNumberFormat="1" applyFont="1" applyFill="1" applyBorder="1" applyAlignment="1">
      <alignment horizontal="center" vertical="center"/>
    </xf>
    <xf numFmtId="2" fontId="0" fillId="0" borderId="4" xfId="0" applyNumberFormat="1" applyBorder="1" applyAlignment="1">
      <alignment horizontal="center" vertical="center"/>
    </xf>
    <xf numFmtId="2" fontId="29" fillId="0" borderId="4" xfId="0" applyNumberFormat="1" applyFont="1" applyBorder="1" applyAlignment="1">
      <alignment horizontal="center" vertical="center"/>
    </xf>
    <xf numFmtId="1" fontId="29" fillId="0" borderId="4" xfId="0" applyNumberFormat="1" applyFont="1" applyBorder="1" applyAlignment="1">
      <alignment horizontal="center" vertical="center"/>
    </xf>
    <xf numFmtId="0" fontId="3" fillId="0" borderId="1" xfId="2" applyFont="1" applyFill="1" applyBorder="1" applyAlignment="1">
      <alignment horizontal="center" vertical="center" wrapText="1"/>
    </xf>
    <xf numFmtId="0" fontId="3" fillId="0" borderId="2"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3" fillId="0" borderId="1" xfId="2" applyFont="1" applyFill="1" applyBorder="1" applyAlignment="1">
      <alignment horizontal="left" vertical="top" wrapText="1"/>
    </xf>
    <xf numFmtId="0" fontId="3" fillId="0" borderId="2" xfId="2" applyFont="1" applyFill="1" applyBorder="1" applyAlignment="1">
      <alignment horizontal="left" vertical="top" wrapText="1"/>
    </xf>
    <xf numFmtId="0" fontId="3" fillId="0" borderId="3" xfId="2" applyFont="1" applyFill="1" applyBorder="1" applyAlignment="1">
      <alignment horizontal="left" vertical="top" wrapText="1"/>
    </xf>
    <xf numFmtId="0" fontId="3" fillId="0" borderId="1" xfId="2" applyFont="1" applyFill="1" applyBorder="1" applyAlignment="1">
      <alignment horizontal="center" vertical="top" wrapText="1"/>
    </xf>
    <xf numFmtId="0" fontId="3" fillId="0" borderId="2" xfId="2" applyFont="1" applyFill="1" applyBorder="1" applyAlignment="1">
      <alignment horizontal="center" vertical="top" wrapText="1"/>
    </xf>
    <xf numFmtId="0" fontId="3" fillId="0" borderId="3" xfId="2" applyFont="1" applyFill="1" applyBorder="1" applyAlignment="1">
      <alignment horizontal="center" vertical="top" wrapText="1"/>
    </xf>
    <xf numFmtId="0" fontId="3" fillId="2" borderId="1" xfId="2" applyFont="1" applyFill="1" applyBorder="1" applyAlignment="1">
      <alignment horizontal="center" vertical="top" wrapText="1"/>
    </xf>
    <xf numFmtId="0" fontId="3" fillId="2" borderId="2" xfId="2" applyFont="1" applyFill="1" applyBorder="1" applyAlignment="1">
      <alignment horizontal="center" vertical="top"/>
    </xf>
    <xf numFmtId="0" fontId="3" fillId="2" borderId="3" xfId="2" applyFont="1" applyFill="1" applyBorder="1" applyAlignment="1">
      <alignment horizontal="center" vertical="top"/>
    </xf>
    <xf numFmtId="0" fontId="8" fillId="0" borderId="1" xfId="2" applyFont="1" applyFill="1" applyBorder="1" applyAlignment="1">
      <alignment horizontal="left" vertical="top" wrapText="1"/>
    </xf>
    <xf numFmtId="0" fontId="8" fillId="0" borderId="2" xfId="2" applyFont="1" applyFill="1" applyBorder="1" applyAlignment="1">
      <alignment horizontal="left" vertical="top" wrapText="1"/>
    </xf>
    <xf numFmtId="0" fontId="8" fillId="0" borderId="3" xfId="2" applyFont="1" applyFill="1" applyBorder="1" applyAlignment="1">
      <alignment horizontal="left" vertical="top" wrapText="1"/>
    </xf>
    <xf numFmtId="0" fontId="8" fillId="0" borderId="1" xfId="2" applyFont="1" applyFill="1" applyBorder="1" applyAlignment="1">
      <alignment horizontal="center" vertical="top" wrapText="1"/>
    </xf>
    <xf numFmtId="0" fontId="8" fillId="0" borderId="2" xfId="2" applyFont="1" applyFill="1" applyBorder="1" applyAlignment="1">
      <alignment horizontal="center" vertical="top" wrapText="1"/>
    </xf>
    <xf numFmtId="0" fontId="8" fillId="0" borderId="3" xfId="2" applyFont="1" applyFill="1" applyBorder="1" applyAlignment="1">
      <alignment horizontal="center" vertical="top" wrapText="1"/>
    </xf>
    <xf numFmtId="43" fontId="3" fillId="0" borderId="5" xfId="1" applyFont="1" applyFill="1" applyBorder="1" applyAlignment="1">
      <alignment horizontal="center" vertical="center" wrapText="1"/>
    </xf>
    <xf numFmtId="43" fontId="3" fillId="0" borderId="6" xfId="1" applyFont="1" applyFill="1" applyBorder="1" applyAlignment="1">
      <alignment horizontal="center" vertical="center" wrapText="1"/>
    </xf>
    <xf numFmtId="43" fontId="3" fillId="0" borderId="7" xfId="1" applyFont="1" applyFill="1" applyBorder="1" applyAlignment="1">
      <alignment horizontal="center" vertical="center" wrapText="1"/>
    </xf>
    <xf numFmtId="43" fontId="3" fillId="0" borderId="10" xfId="1" applyFont="1" applyFill="1" applyBorder="1" applyAlignment="1">
      <alignment horizontal="center" vertical="center" wrapText="1"/>
    </xf>
    <xf numFmtId="43" fontId="3" fillId="0" borderId="11" xfId="1" applyFont="1" applyFill="1" applyBorder="1" applyAlignment="1">
      <alignment horizontal="center" vertical="center" wrapText="1"/>
    </xf>
    <xf numFmtId="43" fontId="3" fillId="0" borderId="12" xfId="1" applyFont="1" applyFill="1" applyBorder="1" applyAlignment="1">
      <alignment horizontal="center" vertical="center" wrapText="1"/>
    </xf>
    <xf numFmtId="2" fontId="3" fillId="3" borderId="4" xfId="2" applyNumberFormat="1" applyFont="1" applyFill="1" applyBorder="1" applyAlignment="1">
      <alignment horizontal="center" vertical="center" wrapText="1"/>
    </xf>
    <xf numFmtId="0" fontId="8" fillId="3" borderId="4" xfId="2" applyNumberFormat="1" applyFont="1" applyFill="1" applyBorder="1" applyAlignment="1">
      <alignment horizontal="left" vertical="center" wrapText="1"/>
    </xf>
    <xf numFmtId="43" fontId="0" fillId="3" borderId="4" xfId="1" applyFont="1" applyFill="1" applyBorder="1" applyAlignment="1">
      <alignment horizontal="center" vertical="center" wrapText="1"/>
    </xf>
    <xf numFmtId="0" fontId="8" fillId="3" borderId="4" xfId="2" applyFont="1" applyFill="1" applyBorder="1" applyAlignment="1">
      <alignment horizontal="center" vertical="center" wrapText="1"/>
    </xf>
    <xf numFmtId="43" fontId="9" fillId="3" borderId="4" xfId="1" applyFont="1" applyFill="1" applyBorder="1" applyAlignment="1">
      <alignment horizontal="center" vertical="center" wrapText="1"/>
    </xf>
    <xf numFmtId="43" fontId="8" fillId="3" borderId="4" xfId="1" applyFont="1" applyFill="1" applyBorder="1" applyAlignment="1">
      <alignment horizontal="center" vertical="center"/>
    </xf>
    <xf numFmtId="4" fontId="8" fillId="3" borderId="4" xfId="2" applyNumberFormat="1" applyFont="1" applyFill="1" applyBorder="1" applyAlignment="1">
      <alignment horizontal="center" vertical="center"/>
    </xf>
    <xf numFmtId="0" fontId="8" fillId="3" borderId="4" xfId="2" applyFont="1" applyFill="1" applyBorder="1" applyAlignment="1">
      <alignment horizontal="center" vertical="center"/>
    </xf>
    <xf numFmtId="0" fontId="9" fillId="3" borderId="4" xfId="2" applyFont="1" applyFill="1" applyBorder="1" applyAlignment="1">
      <alignment horizontal="center" vertical="center" wrapText="1"/>
    </xf>
    <xf numFmtId="1" fontId="9" fillId="3" borderId="4" xfId="2" applyNumberFormat="1" applyFont="1" applyFill="1" applyBorder="1" applyAlignment="1">
      <alignment horizontal="center" vertical="center" wrapText="1"/>
    </xf>
    <xf numFmtId="2" fontId="8" fillId="3" borderId="4" xfId="2" applyNumberFormat="1" applyFont="1" applyFill="1" applyBorder="1" applyAlignment="1">
      <alignment horizontal="center" vertical="center"/>
    </xf>
    <xf numFmtId="1" fontId="9" fillId="3" borderId="4" xfId="2" applyNumberFormat="1" applyFont="1" applyFill="1" applyBorder="1" applyAlignment="1">
      <alignment horizontal="center" vertical="center"/>
    </xf>
    <xf numFmtId="0" fontId="16" fillId="3" borderId="4" xfId="0" applyFont="1" applyFill="1" applyBorder="1" applyAlignment="1">
      <alignment horizontal="center" vertical="center"/>
    </xf>
    <xf numFmtId="0" fontId="0" fillId="3" borderId="4" xfId="0" applyFont="1" applyFill="1" applyBorder="1" applyAlignment="1">
      <alignment horizontal="left" vertical="top" wrapText="1"/>
    </xf>
    <xf numFmtId="0" fontId="0" fillId="3" borderId="4" xfId="0" applyFill="1" applyBorder="1" applyAlignment="1">
      <alignment vertical="center"/>
    </xf>
    <xf numFmtId="4" fontId="0" fillId="3" borderId="4" xfId="0" applyNumberFormat="1" applyFill="1" applyBorder="1" applyAlignment="1">
      <alignment horizontal="left" vertical="top" wrapText="1"/>
    </xf>
    <xf numFmtId="0" fontId="0" fillId="3" borderId="4" xfId="0" applyFill="1" applyBorder="1" applyAlignment="1">
      <alignment horizontal="left" vertical="top" wrapText="1"/>
    </xf>
    <xf numFmtId="43" fontId="8" fillId="0" borderId="4" xfId="2" applyNumberFormat="1" applyFont="1" applyFill="1" applyBorder="1" applyAlignment="1">
      <alignment horizontal="left" vertical="top" wrapText="1"/>
    </xf>
    <xf numFmtId="43" fontId="16" fillId="0" borderId="4" xfId="0" applyNumberFormat="1" applyFont="1" applyFill="1" applyBorder="1" applyAlignment="1">
      <alignment vertical="center"/>
    </xf>
    <xf numFmtId="0" fontId="3" fillId="0" borderId="4" xfId="2" applyFont="1" applyFill="1" applyBorder="1" applyAlignment="1">
      <alignment horizontal="left" vertical="top" wrapText="1"/>
    </xf>
    <xf numFmtId="43" fontId="3" fillId="0" borderId="4" xfId="1" applyFont="1" applyFill="1" applyBorder="1" applyAlignment="1">
      <alignment horizontal="left" vertical="top" wrapText="1"/>
    </xf>
    <xf numFmtId="43" fontId="0" fillId="0" borderId="4" xfId="1" applyFont="1" applyFill="1" applyBorder="1" applyAlignment="1">
      <alignment horizontal="left" wrapText="1"/>
    </xf>
    <xf numFmtId="0" fontId="8" fillId="0" borderId="4" xfId="2" applyFont="1" applyFill="1" applyBorder="1" applyAlignment="1">
      <alignment horizontal="left" wrapText="1"/>
    </xf>
    <xf numFmtId="1" fontId="9" fillId="0" borderId="4" xfId="2" applyNumberFormat="1" applyFont="1" applyFill="1" applyBorder="1" applyAlignment="1">
      <alignment horizontal="left"/>
    </xf>
    <xf numFmtId="2" fontId="9" fillId="0" borderId="4" xfId="2" applyNumberFormat="1" applyFont="1" applyFill="1" applyBorder="1" applyAlignment="1">
      <alignment horizontal="left"/>
    </xf>
    <xf numFmtId="0" fontId="0" fillId="0" borderId="4" xfId="0" applyFill="1" applyBorder="1" applyAlignment="1">
      <alignment vertical="center"/>
    </xf>
    <xf numFmtId="0" fontId="0" fillId="0" borderId="4" xfId="0" applyFont="1" applyFill="1" applyBorder="1" applyAlignment="1">
      <alignment horizontal="left" vertical="top" wrapText="1"/>
    </xf>
    <xf numFmtId="0" fontId="0" fillId="0" borderId="4" xfId="0" applyFont="1" applyFill="1" applyBorder="1" applyAlignment="1">
      <alignment horizontal="right" vertical="top" wrapText="1"/>
    </xf>
    <xf numFmtId="4" fontId="0" fillId="0" borderId="4" xfId="0" applyNumberFormat="1" applyFill="1" applyBorder="1" applyAlignment="1">
      <alignment horizontal="left" vertical="top" wrapText="1"/>
    </xf>
    <xf numFmtId="0" fontId="0" fillId="0" borderId="4" xfId="0" applyFill="1" applyBorder="1" applyAlignment="1">
      <alignment horizontal="left" vertical="top" wrapText="1"/>
    </xf>
    <xf numFmtId="0" fontId="26" fillId="3" borderId="4" xfId="2" applyNumberFormat="1" applyFont="1" applyFill="1" applyBorder="1" applyAlignment="1">
      <alignment horizontal="left" vertical="center" wrapText="1"/>
    </xf>
    <xf numFmtId="0" fontId="8" fillId="0" borderId="1" xfId="2" applyFont="1" applyFill="1" applyBorder="1" applyAlignment="1">
      <alignment horizontal="center" vertical="center" wrapText="1"/>
    </xf>
    <xf numFmtId="0" fontId="8" fillId="0" borderId="2" xfId="2" applyFont="1" applyFill="1" applyBorder="1" applyAlignment="1">
      <alignment horizontal="center" vertical="center" wrapText="1"/>
    </xf>
    <xf numFmtId="0" fontId="8" fillId="0" borderId="3" xfId="2" applyFont="1" applyFill="1" applyBorder="1" applyAlignment="1">
      <alignment horizontal="center" vertical="center" wrapText="1"/>
    </xf>
    <xf numFmtId="0" fontId="3" fillId="0" borderId="1" xfId="2" applyFont="1" applyFill="1" applyBorder="1" applyAlignment="1">
      <alignment horizontal="center" vertical="center" wrapText="1"/>
    </xf>
    <xf numFmtId="0" fontId="3" fillId="0" borderId="2"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6" xfId="2" applyFont="1" applyFill="1" applyBorder="1" applyAlignment="1">
      <alignment horizontal="center" vertical="center" wrapText="1"/>
    </xf>
    <xf numFmtId="0" fontId="3" fillId="0" borderId="7" xfId="2" applyFont="1" applyFill="1" applyBorder="1" applyAlignment="1">
      <alignment horizontal="center" vertical="center" wrapText="1"/>
    </xf>
    <xf numFmtId="0" fontId="3" fillId="0" borderId="8" xfId="2" applyFont="1" applyFill="1" applyBorder="1" applyAlignment="1">
      <alignment horizontal="center" vertical="center" wrapText="1"/>
    </xf>
    <xf numFmtId="0" fontId="3" fillId="0" borderId="0" xfId="2" applyFont="1" applyFill="1" applyBorder="1" applyAlignment="1">
      <alignment horizontal="center" vertical="center" wrapText="1"/>
    </xf>
    <xf numFmtId="0" fontId="3" fillId="0" borderId="9" xfId="2" applyFont="1" applyFill="1" applyBorder="1" applyAlignment="1">
      <alignment horizontal="center" vertical="center" wrapText="1"/>
    </xf>
    <xf numFmtId="0" fontId="3" fillId="0" borderId="10" xfId="2" applyFont="1" applyFill="1" applyBorder="1" applyAlignment="1">
      <alignment horizontal="center" vertical="center" wrapText="1"/>
    </xf>
    <xf numFmtId="0" fontId="3" fillId="0" borderId="11" xfId="2" applyFont="1" applyFill="1" applyBorder="1" applyAlignment="1">
      <alignment horizontal="center" vertical="center" wrapText="1"/>
    </xf>
    <xf numFmtId="0" fontId="3" fillId="0" borderId="12" xfId="2" applyFont="1" applyFill="1" applyBorder="1" applyAlignment="1">
      <alignment horizontal="center" vertical="center" wrapText="1"/>
    </xf>
    <xf numFmtId="0" fontId="8" fillId="2" borderId="5" xfId="2" applyFont="1" applyFill="1" applyBorder="1" applyAlignment="1">
      <alignment horizontal="center" vertical="center" wrapText="1"/>
    </xf>
    <xf numFmtId="0" fontId="8" fillId="2" borderId="6" xfId="2" applyFont="1" applyFill="1" applyBorder="1" applyAlignment="1">
      <alignment horizontal="center" vertical="center" wrapText="1"/>
    </xf>
    <xf numFmtId="0" fontId="8" fillId="2" borderId="7" xfId="2" applyFont="1" applyFill="1" applyBorder="1" applyAlignment="1">
      <alignment horizontal="center" vertical="center" wrapText="1"/>
    </xf>
    <xf numFmtId="1" fontId="9" fillId="2" borderId="1" xfId="2" applyNumberFormat="1" applyFont="1" applyFill="1" applyBorder="1" applyAlignment="1">
      <alignment horizontal="center" vertical="center" wrapText="1"/>
    </xf>
    <xf numFmtId="1" fontId="9" fillId="2" borderId="2" xfId="2" applyNumberFormat="1" applyFont="1" applyFill="1" applyBorder="1" applyAlignment="1">
      <alignment horizontal="center" vertical="center" wrapText="1"/>
    </xf>
    <xf numFmtId="1" fontId="9" fillId="2" borderId="3" xfId="2" applyNumberFormat="1" applyFont="1" applyFill="1" applyBorder="1" applyAlignment="1">
      <alignment horizontal="center" vertical="center" wrapText="1"/>
    </xf>
    <xf numFmtId="1" fontId="9" fillId="2" borderId="5" xfId="2" applyNumberFormat="1" applyFont="1" applyFill="1" applyBorder="1" applyAlignment="1">
      <alignment horizontal="center" vertical="center" wrapText="1"/>
    </xf>
    <xf numFmtId="1" fontId="9" fillId="2" borderId="6" xfId="2" applyNumberFormat="1" applyFont="1" applyFill="1" applyBorder="1" applyAlignment="1">
      <alignment horizontal="center" vertical="center" wrapText="1"/>
    </xf>
    <xf numFmtId="1" fontId="9" fillId="2" borderId="7" xfId="2" applyNumberFormat="1" applyFont="1" applyFill="1" applyBorder="1" applyAlignment="1">
      <alignment horizontal="center" vertical="center" wrapText="1"/>
    </xf>
    <xf numFmtId="1" fontId="9" fillId="2" borderId="8" xfId="2" applyNumberFormat="1" applyFont="1" applyFill="1" applyBorder="1" applyAlignment="1">
      <alignment horizontal="center" vertical="center" wrapText="1"/>
    </xf>
    <xf numFmtId="1" fontId="9" fillId="2" borderId="0" xfId="2" applyNumberFormat="1" applyFont="1" applyFill="1" applyBorder="1" applyAlignment="1">
      <alignment horizontal="center" vertical="center" wrapText="1"/>
    </xf>
    <xf numFmtId="1" fontId="9" fillId="2" borderId="9" xfId="2" applyNumberFormat="1" applyFont="1" applyFill="1" applyBorder="1" applyAlignment="1">
      <alignment horizontal="center" vertical="center" wrapText="1"/>
    </xf>
    <xf numFmtId="1" fontId="9" fillId="2" borderId="10" xfId="2" applyNumberFormat="1" applyFont="1" applyFill="1" applyBorder="1" applyAlignment="1">
      <alignment horizontal="center" vertical="center" wrapText="1"/>
    </xf>
    <xf numFmtId="1" fontId="9" fillId="2" borderId="11" xfId="2" applyNumberFormat="1" applyFont="1" applyFill="1" applyBorder="1" applyAlignment="1">
      <alignment horizontal="center" vertical="center" wrapText="1"/>
    </xf>
    <xf numFmtId="1" fontId="9" fillId="2" borderId="12" xfId="2" applyNumberFormat="1" applyFont="1" applyFill="1" applyBorder="1" applyAlignment="1">
      <alignment horizontal="center" vertical="center" wrapText="1"/>
    </xf>
    <xf numFmtId="0" fontId="8" fillId="2" borderId="10" xfId="2" applyFont="1" applyFill="1" applyBorder="1" applyAlignment="1">
      <alignment horizontal="center" vertical="center" wrapText="1"/>
    </xf>
    <xf numFmtId="0" fontId="8" fillId="2" borderId="11" xfId="2" applyFont="1" applyFill="1" applyBorder="1" applyAlignment="1">
      <alignment horizontal="center" vertical="center" wrapText="1"/>
    </xf>
    <xf numFmtId="0" fontId="8" fillId="2" borderId="12" xfId="2" applyFont="1" applyFill="1" applyBorder="1" applyAlignment="1">
      <alignment horizontal="center" vertical="center" wrapText="1"/>
    </xf>
    <xf numFmtId="0" fontId="8" fillId="2" borderId="8" xfId="2" applyFont="1" applyFill="1" applyBorder="1" applyAlignment="1">
      <alignment horizontal="center" vertical="center" wrapText="1"/>
    </xf>
    <xf numFmtId="0" fontId="8" fillId="2" borderId="0" xfId="2" applyFont="1" applyFill="1" applyBorder="1" applyAlignment="1">
      <alignment horizontal="center" vertical="center" wrapText="1"/>
    </xf>
    <xf numFmtId="0" fontId="8" fillId="2" borderId="9" xfId="2" applyFont="1" applyFill="1" applyBorder="1" applyAlignment="1">
      <alignment horizontal="center" vertical="center" wrapText="1"/>
    </xf>
    <xf numFmtId="0" fontId="3" fillId="0" borderId="1" xfId="2" applyFont="1" applyFill="1" applyBorder="1" applyAlignment="1">
      <alignment horizontal="left" vertical="top" wrapText="1"/>
    </xf>
    <xf numFmtId="0" fontId="3" fillId="0" borderId="2" xfId="2" applyFont="1" applyFill="1" applyBorder="1" applyAlignment="1">
      <alignment horizontal="left" vertical="top" wrapText="1"/>
    </xf>
    <xf numFmtId="0" fontId="3" fillId="0" borderId="3" xfId="2" applyFont="1" applyFill="1" applyBorder="1" applyAlignment="1">
      <alignment horizontal="left" vertical="top" wrapText="1"/>
    </xf>
    <xf numFmtId="0" fontId="3" fillId="0" borderId="1" xfId="2" applyFont="1" applyFill="1" applyBorder="1" applyAlignment="1">
      <alignment horizontal="center" vertical="top" wrapText="1"/>
    </xf>
    <xf numFmtId="0" fontId="3" fillId="0" borderId="2" xfId="2" applyFont="1" applyFill="1" applyBorder="1" applyAlignment="1">
      <alignment horizontal="center" vertical="top" wrapText="1"/>
    </xf>
    <xf numFmtId="0" fontId="3" fillId="0" borderId="3" xfId="2" applyFont="1" applyFill="1" applyBorder="1" applyAlignment="1">
      <alignment horizontal="center" vertical="top" wrapText="1"/>
    </xf>
    <xf numFmtId="0" fontId="3" fillId="2" borderId="1" xfId="2" applyFont="1" applyFill="1" applyBorder="1" applyAlignment="1">
      <alignment horizontal="center" vertical="top" wrapText="1"/>
    </xf>
    <xf numFmtId="0" fontId="3" fillId="2" borderId="2" xfId="2" applyFont="1" applyFill="1" applyBorder="1" applyAlignment="1">
      <alignment horizontal="center" vertical="top"/>
    </xf>
    <xf numFmtId="0" fontId="3" fillId="2" borderId="3" xfId="2" applyFont="1" applyFill="1" applyBorder="1" applyAlignment="1">
      <alignment horizontal="center" vertical="top"/>
    </xf>
    <xf numFmtId="0" fontId="8" fillId="0" borderId="1" xfId="2" applyFont="1" applyFill="1" applyBorder="1" applyAlignment="1">
      <alignment horizontal="left" vertical="top" wrapText="1"/>
    </xf>
    <xf numFmtId="0" fontId="8" fillId="0" borderId="2" xfId="2" applyFont="1" applyFill="1" applyBorder="1" applyAlignment="1">
      <alignment horizontal="left" vertical="top" wrapText="1"/>
    </xf>
    <xf numFmtId="0" fontId="8" fillId="0" borderId="3" xfId="2" applyFont="1" applyFill="1" applyBorder="1" applyAlignment="1">
      <alignment horizontal="left" vertical="top" wrapText="1"/>
    </xf>
    <xf numFmtId="0" fontId="8" fillId="0" borderId="1" xfId="2" applyFont="1" applyFill="1" applyBorder="1" applyAlignment="1">
      <alignment horizontal="center" vertical="top" wrapText="1"/>
    </xf>
    <xf numFmtId="0" fontId="8" fillId="0" borderId="2" xfId="2" applyFont="1" applyFill="1" applyBorder="1" applyAlignment="1">
      <alignment horizontal="center" vertical="top" wrapText="1"/>
    </xf>
    <xf numFmtId="0" fontId="8" fillId="0" borderId="3" xfId="2" applyFont="1" applyFill="1" applyBorder="1" applyAlignment="1">
      <alignment horizontal="center" vertical="top" wrapText="1"/>
    </xf>
    <xf numFmtId="0" fontId="3" fillId="0" borderId="5" xfId="2" applyFont="1" applyFill="1" applyBorder="1" applyAlignment="1">
      <alignment horizontal="center" vertical="top" wrapText="1"/>
    </xf>
    <xf numFmtId="0" fontId="3" fillId="0" borderId="7" xfId="2" applyFont="1" applyFill="1" applyBorder="1" applyAlignment="1">
      <alignment horizontal="center" vertical="top" wrapText="1"/>
    </xf>
    <xf numFmtId="0" fontId="3" fillId="0" borderId="10" xfId="2" applyFont="1" applyFill="1" applyBorder="1" applyAlignment="1">
      <alignment horizontal="center" vertical="top" wrapText="1"/>
    </xf>
    <xf numFmtId="0" fontId="3" fillId="0" borderId="12" xfId="2" applyFont="1" applyFill="1" applyBorder="1" applyAlignment="1">
      <alignment horizontal="center" vertical="top" wrapText="1"/>
    </xf>
    <xf numFmtId="43" fontId="3" fillId="0" borderId="5" xfId="1" applyFont="1" applyFill="1" applyBorder="1" applyAlignment="1">
      <alignment horizontal="center" vertical="center" wrapText="1"/>
    </xf>
    <xf numFmtId="43" fontId="3" fillId="0" borderId="6" xfId="1" applyFont="1" applyFill="1" applyBorder="1" applyAlignment="1">
      <alignment horizontal="center" vertical="center" wrapText="1"/>
    </xf>
    <xf numFmtId="43" fontId="3" fillId="0" borderId="7" xfId="1" applyFont="1" applyFill="1" applyBorder="1" applyAlignment="1">
      <alignment horizontal="center" vertical="center" wrapText="1"/>
    </xf>
    <xf numFmtId="43" fontId="3" fillId="0" borderId="10" xfId="1" applyFont="1" applyFill="1" applyBorder="1" applyAlignment="1">
      <alignment horizontal="center" vertical="center" wrapText="1"/>
    </xf>
    <xf numFmtId="43" fontId="3" fillId="0" borderId="11" xfId="1" applyFont="1" applyFill="1" applyBorder="1" applyAlignment="1">
      <alignment horizontal="center" vertical="center" wrapText="1"/>
    </xf>
    <xf numFmtId="43" fontId="3" fillId="0" borderId="12" xfId="1" applyFont="1" applyFill="1" applyBorder="1" applyAlignment="1">
      <alignment horizontal="center" vertical="center" wrapText="1"/>
    </xf>
    <xf numFmtId="0" fontId="3" fillId="0" borderId="13" xfId="2" applyFont="1" applyFill="1" applyBorder="1" applyAlignment="1">
      <alignment horizontal="center" vertical="top" wrapText="1"/>
    </xf>
    <xf numFmtId="0" fontId="3" fillId="0" borderId="14" xfId="2" applyFont="1" applyFill="1" applyBorder="1" applyAlignment="1">
      <alignment horizontal="center" vertical="top"/>
    </xf>
    <xf numFmtId="0" fontId="29" fillId="0" borderId="1" xfId="0" applyFont="1" applyBorder="1" applyAlignment="1">
      <alignment horizontal="center"/>
    </xf>
    <xf numFmtId="0" fontId="29" fillId="0" borderId="2" xfId="0" applyFont="1" applyBorder="1" applyAlignment="1">
      <alignment horizontal="center"/>
    </xf>
    <xf numFmtId="0" fontId="29" fillId="0" borderId="3" xfId="0" applyFont="1" applyBorder="1" applyAlignment="1">
      <alignment horizontal="center"/>
    </xf>
    <xf numFmtId="0" fontId="30" fillId="0" borderId="4" xfId="0" applyFont="1" applyBorder="1" applyAlignment="1">
      <alignment horizontal="justify" vertical="center" wrapText="1"/>
    </xf>
    <xf numFmtId="0" fontId="0" fillId="0" borderId="4" xfId="0" applyBorder="1" applyAlignment="1">
      <alignment horizontal="center" wrapText="1"/>
    </xf>
    <xf numFmtId="0" fontId="0" fillId="0" borderId="4" xfId="0" applyBorder="1" applyAlignment="1">
      <alignment horizontal="center"/>
    </xf>
    <xf numFmtId="0" fontId="0" fillId="0" borderId="4" xfId="0" applyBorder="1" applyAlignment="1">
      <alignment horizontal="left" wrapText="1"/>
    </xf>
    <xf numFmtId="0" fontId="0" fillId="0" borderId="4" xfId="0" applyBorder="1" applyAlignment="1">
      <alignment horizontal="left"/>
    </xf>
    <xf numFmtId="0" fontId="29" fillId="0" borderId="4" xfId="0" applyFont="1" applyBorder="1" applyAlignment="1">
      <alignment horizontal="center"/>
    </xf>
    <xf numFmtId="1" fontId="30" fillId="0" borderId="1" xfId="0" applyNumberFormat="1" applyFont="1" applyFill="1" applyBorder="1" applyAlignment="1">
      <alignment horizontal="center" vertical="center" wrapText="1"/>
    </xf>
    <xf numFmtId="1" fontId="30" fillId="0" borderId="2" xfId="0" applyNumberFormat="1" applyFont="1" applyFill="1" applyBorder="1" applyAlignment="1">
      <alignment horizontal="center" vertical="center" wrapText="1"/>
    </xf>
    <xf numFmtId="1" fontId="30" fillId="0" borderId="3" xfId="0" applyNumberFormat="1" applyFont="1" applyFill="1" applyBorder="1" applyAlignment="1">
      <alignment horizontal="center" vertical="center" wrapText="1"/>
    </xf>
    <xf numFmtId="0" fontId="30" fillId="0" borderId="4" xfId="0" applyFont="1" applyBorder="1" applyAlignment="1">
      <alignment horizontal="left" vertical="center" wrapText="1"/>
    </xf>
    <xf numFmtId="43" fontId="31" fillId="0" borderId="4" xfId="4" applyNumberFormat="1" applyFont="1" applyFill="1" applyBorder="1" applyAlignment="1">
      <alignment horizontal="center" vertical="center"/>
    </xf>
    <xf numFmtId="4" fontId="30" fillId="0" borderId="4" xfId="4" applyNumberFormat="1" applyFont="1" applyBorder="1" applyAlignment="1">
      <alignment horizontal="left" vertical="center"/>
    </xf>
    <xf numFmtId="0" fontId="29" fillId="0" borderId="4" xfId="0" applyFont="1" applyBorder="1" applyAlignment="1">
      <alignment horizontal="right"/>
    </xf>
    <xf numFmtId="0" fontId="35" fillId="0" borderId="1" xfId="14" applyBorder="1" applyAlignment="1" applyProtection="1">
      <alignment horizontal="right"/>
    </xf>
    <xf numFmtId="0" fontId="29" fillId="0" borderId="2" xfId="0" applyFont="1" applyBorder="1" applyAlignment="1">
      <alignment horizontal="right"/>
    </xf>
    <xf numFmtId="0" fontId="29" fillId="0" borderId="3" xfId="0" applyFont="1" applyBorder="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3" xfId="0" applyBorder="1" applyAlignment="1">
      <alignment horizontal="right"/>
    </xf>
    <xf numFmtId="0" fontId="32" fillId="0" borderId="4" xfId="0" applyFont="1" applyBorder="1" applyAlignment="1">
      <alignment horizontal="center" wrapText="1"/>
    </xf>
    <xf numFmtId="0" fontId="33" fillId="0" borderId="4" xfId="0" applyFont="1" applyBorder="1" applyAlignment="1">
      <alignment horizontal="center" wrapText="1"/>
    </xf>
    <xf numFmtId="0" fontId="33" fillId="0" borderId="4" xfId="0" applyFont="1" applyFill="1" applyBorder="1" applyAlignment="1">
      <alignment horizontal="left" wrapText="1"/>
    </xf>
    <xf numFmtId="0" fontId="33" fillId="2" borderId="1" xfId="0" applyFont="1" applyFill="1" applyBorder="1" applyAlignment="1">
      <alignment horizontal="center" vertical="center" wrapText="1"/>
    </xf>
    <xf numFmtId="0" fontId="33" fillId="2" borderId="3" xfId="0" applyFont="1" applyFill="1" applyBorder="1" applyAlignment="1">
      <alignment horizontal="center" vertical="center" wrapText="1"/>
    </xf>
    <xf numFmtId="0" fontId="33" fillId="2" borderId="1" xfId="0" applyFont="1" applyFill="1" applyBorder="1" applyAlignment="1">
      <alignment horizontal="left" wrapText="1"/>
    </xf>
    <xf numFmtId="0" fontId="33" fillId="2" borderId="2" xfId="0" applyFont="1" applyFill="1" applyBorder="1" applyAlignment="1">
      <alignment horizontal="left" wrapText="1"/>
    </xf>
    <xf numFmtId="0" fontId="33" fillId="2" borderId="3" xfId="0" applyFont="1" applyFill="1" applyBorder="1" applyAlignment="1">
      <alignment horizontal="left" wrapText="1"/>
    </xf>
    <xf numFmtId="14" fontId="33" fillId="2" borderId="4" xfId="0" applyNumberFormat="1" applyFont="1" applyFill="1" applyBorder="1" applyAlignment="1">
      <alignment horizontal="center" vertical="center"/>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29" fillId="0" borderId="1" xfId="0" applyFont="1" applyBorder="1" applyAlignment="1">
      <alignment horizontal="left" wrapText="1"/>
    </xf>
    <xf numFmtId="0" fontId="29" fillId="0" borderId="2" xfId="0" applyFont="1" applyBorder="1" applyAlignment="1">
      <alignment horizontal="left" wrapText="1"/>
    </xf>
    <xf numFmtId="0" fontId="29" fillId="0" borderId="2" xfId="0" applyFont="1" applyBorder="1" applyAlignment="1">
      <alignment horizontal="center" wrapText="1"/>
    </xf>
    <xf numFmtId="0" fontId="29" fillId="0" borderId="3" xfId="0" applyFont="1" applyBorder="1" applyAlignment="1">
      <alignment horizontal="center" wrapText="1"/>
    </xf>
    <xf numFmtId="0" fontId="0" fillId="0" borderId="4" xfId="0" applyBorder="1" applyAlignment="1">
      <alignment horizontal="right"/>
    </xf>
    <xf numFmtId="43" fontId="0" fillId="0" borderId="4" xfId="0" applyNumberFormat="1" applyFill="1" applyBorder="1" applyAlignment="1">
      <alignment horizontal="left"/>
    </xf>
    <xf numFmtId="0" fontId="0" fillId="0" borderId="4" xfId="0" applyFill="1" applyBorder="1" applyAlignment="1">
      <alignment horizontal="left"/>
    </xf>
    <xf numFmtId="43" fontId="0" fillId="0" borderId="4" xfId="0" applyNumberFormat="1" applyFill="1" applyBorder="1" applyAlignment="1">
      <alignment horizontal="left" vertical="top"/>
    </xf>
    <xf numFmtId="0" fontId="0" fillId="0" borderId="4" xfId="0" applyFill="1" applyBorder="1" applyAlignment="1">
      <alignment horizontal="left" vertical="top"/>
    </xf>
    <xf numFmtId="0" fontId="3" fillId="0" borderId="4" xfId="2" applyFont="1" applyFill="1" applyBorder="1" applyAlignment="1">
      <alignment horizontal="left" vertical="top"/>
    </xf>
  </cellXfs>
  <cellStyles count="15">
    <cellStyle name="Comma" xfId="1" builtinId="3"/>
    <cellStyle name="Comma 2" xfId="3"/>
    <cellStyle name="Comma 53" xfId="4"/>
    <cellStyle name="Hyperlink" xfId="14" builtinId="8"/>
    <cellStyle name="Hyperlink 2" xfId="5"/>
    <cellStyle name="Normal" xfId="0" builtinId="0"/>
    <cellStyle name="Normal 2" xfId="6"/>
    <cellStyle name="Normal 2 2" xfId="7"/>
    <cellStyle name="Normal 3" xfId="2"/>
    <cellStyle name="Normal 3 5" xfId="8"/>
    <cellStyle name="Normal 4" xfId="9"/>
    <cellStyle name="Normal 5" xfId="10"/>
    <cellStyle name="Normal 6" xfId="11"/>
    <cellStyle name="Normal 7" xfId="12"/>
    <cellStyle name="TableStyleLight1" xfId="13"/>
  </cellStyles>
  <dxfs count="1">
    <dxf>
      <fill>
        <patternFill patternType="solid">
          <fgColor rgb="FFFFFF00"/>
          <bgColor rgb="FF0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xdr:col>
      <xdr:colOff>2581275</xdr:colOff>
      <xdr:row>346</xdr:row>
      <xdr:rowOff>0</xdr:rowOff>
    </xdr:from>
    <xdr:to>
      <xdr:col>1</xdr:col>
      <xdr:colOff>2581275</xdr:colOff>
      <xdr:row>346</xdr:row>
      <xdr:rowOff>190500</xdr:rowOff>
    </xdr:to>
    <xdr:sp macro="" textlink="">
      <xdr:nvSpPr>
        <xdr:cNvPr id="2" name="Text Box 2"/>
        <xdr:cNvSpPr txBox="1">
          <a:spLocks noChangeArrowheads="1"/>
        </xdr:cNvSpPr>
      </xdr:nvSpPr>
      <xdr:spPr bwMode="auto">
        <a:xfrm>
          <a:off x="3295650" y="292884225"/>
          <a:ext cx="0" cy="190500"/>
        </a:xfrm>
        <a:prstGeom prst="rect">
          <a:avLst/>
        </a:prstGeom>
        <a:noFill/>
        <a:ln w="9525">
          <a:noFill/>
          <a:miter lim="800000"/>
          <a:headEnd/>
          <a:tailEnd/>
        </a:ln>
      </xdr:spPr>
    </xdr:sp>
    <xdr:clientData/>
  </xdr:twoCellAnchor>
  <xdr:twoCellAnchor editAs="oneCell">
    <xdr:from>
      <xdr:col>18</xdr:col>
      <xdr:colOff>2581275</xdr:colOff>
      <xdr:row>86</xdr:row>
      <xdr:rowOff>0</xdr:rowOff>
    </xdr:from>
    <xdr:to>
      <xdr:col>23</xdr:col>
      <xdr:colOff>10886</xdr:colOff>
      <xdr:row>86</xdr:row>
      <xdr:rowOff>219075</xdr:rowOff>
    </xdr:to>
    <xdr:sp macro="" textlink="">
      <xdr:nvSpPr>
        <xdr:cNvPr id="3" name="Text Box 2"/>
        <xdr:cNvSpPr txBox="1">
          <a:spLocks noChangeArrowheads="1"/>
        </xdr:cNvSpPr>
      </xdr:nvSpPr>
      <xdr:spPr bwMode="auto">
        <a:xfrm>
          <a:off x="6753225" y="79629000"/>
          <a:ext cx="10886" cy="219075"/>
        </a:xfrm>
        <a:prstGeom prst="rect">
          <a:avLst/>
        </a:prstGeom>
        <a:noFill/>
        <a:ln w="9525">
          <a:noFill/>
          <a:miter lim="800000"/>
          <a:headEnd/>
          <a:tailEnd/>
        </a:ln>
      </xdr:spPr>
    </xdr:sp>
    <xdr:clientData/>
  </xdr:twoCellAnchor>
  <xdr:twoCellAnchor editAs="oneCell">
    <xdr:from>
      <xdr:col>1</xdr:col>
      <xdr:colOff>2581275</xdr:colOff>
      <xdr:row>421</xdr:row>
      <xdr:rowOff>0</xdr:rowOff>
    </xdr:from>
    <xdr:to>
      <xdr:col>1</xdr:col>
      <xdr:colOff>2676525</xdr:colOff>
      <xdr:row>421</xdr:row>
      <xdr:rowOff>200025</xdr:rowOff>
    </xdr:to>
    <xdr:sp macro="" textlink="">
      <xdr:nvSpPr>
        <xdr:cNvPr id="4" name="Text Box 2"/>
        <xdr:cNvSpPr txBox="1">
          <a:spLocks noChangeArrowheads="1"/>
        </xdr:cNvSpPr>
      </xdr:nvSpPr>
      <xdr:spPr bwMode="auto">
        <a:xfrm>
          <a:off x="3295650" y="360245025"/>
          <a:ext cx="95250" cy="200025"/>
        </a:xfrm>
        <a:prstGeom prst="rect">
          <a:avLst/>
        </a:prstGeom>
        <a:noFill/>
        <a:ln w="9525">
          <a:noFill/>
          <a:miter lim="800000"/>
          <a:headEnd/>
          <a:tailEnd/>
        </a:ln>
      </xdr:spPr>
    </xdr:sp>
    <xdr:clientData/>
  </xdr:twoCellAnchor>
  <xdr:twoCellAnchor editAs="oneCell">
    <xdr:from>
      <xdr:col>1</xdr:col>
      <xdr:colOff>2581275</xdr:colOff>
      <xdr:row>421</xdr:row>
      <xdr:rowOff>0</xdr:rowOff>
    </xdr:from>
    <xdr:to>
      <xdr:col>1</xdr:col>
      <xdr:colOff>2676525</xdr:colOff>
      <xdr:row>421</xdr:row>
      <xdr:rowOff>200025</xdr:rowOff>
    </xdr:to>
    <xdr:sp macro="" textlink="">
      <xdr:nvSpPr>
        <xdr:cNvPr id="5" name="Text Box 2"/>
        <xdr:cNvSpPr txBox="1">
          <a:spLocks noChangeArrowheads="1"/>
        </xdr:cNvSpPr>
      </xdr:nvSpPr>
      <xdr:spPr bwMode="auto">
        <a:xfrm>
          <a:off x="3295650" y="360245025"/>
          <a:ext cx="95250" cy="200025"/>
        </a:xfrm>
        <a:prstGeom prst="rect">
          <a:avLst/>
        </a:prstGeom>
        <a:noFill/>
        <a:ln w="9525">
          <a:noFill/>
          <a:miter lim="800000"/>
          <a:headEnd/>
          <a:tailEnd/>
        </a:ln>
      </xdr:spPr>
    </xdr:sp>
    <xdr:clientData/>
  </xdr:twoCellAnchor>
  <xdr:twoCellAnchor editAs="oneCell">
    <xdr:from>
      <xdr:col>1</xdr:col>
      <xdr:colOff>2581275</xdr:colOff>
      <xdr:row>421</xdr:row>
      <xdr:rowOff>0</xdr:rowOff>
    </xdr:from>
    <xdr:to>
      <xdr:col>1</xdr:col>
      <xdr:colOff>2676525</xdr:colOff>
      <xdr:row>421</xdr:row>
      <xdr:rowOff>200025</xdr:rowOff>
    </xdr:to>
    <xdr:sp macro="" textlink="">
      <xdr:nvSpPr>
        <xdr:cNvPr id="6" name="Text Box 2"/>
        <xdr:cNvSpPr txBox="1">
          <a:spLocks noChangeArrowheads="1"/>
        </xdr:cNvSpPr>
      </xdr:nvSpPr>
      <xdr:spPr bwMode="auto">
        <a:xfrm>
          <a:off x="3295650" y="360245025"/>
          <a:ext cx="95250" cy="200025"/>
        </a:xfrm>
        <a:prstGeom prst="rect">
          <a:avLst/>
        </a:prstGeom>
        <a:noFill/>
        <a:ln w="9525">
          <a:noFill/>
          <a:miter lim="800000"/>
          <a:headEnd/>
          <a:tailEnd/>
        </a:ln>
      </xdr:spPr>
    </xdr:sp>
    <xdr:clientData/>
  </xdr:twoCellAnchor>
  <xdr:twoCellAnchor editAs="oneCell">
    <xdr:from>
      <xdr:col>1</xdr:col>
      <xdr:colOff>2581275</xdr:colOff>
      <xdr:row>421</xdr:row>
      <xdr:rowOff>0</xdr:rowOff>
    </xdr:from>
    <xdr:to>
      <xdr:col>1</xdr:col>
      <xdr:colOff>2676525</xdr:colOff>
      <xdr:row>421</xdr:row>
      <xdr:rowOff>200025</xdr:rowOff>
    </xdr:to>
    <xdr:sp macro="" textlink="">
      <xdr:nvSpPr>
        <xdr:cNvPr id="7" name="Text Box 2"/>
        <xdr:cNvSpPr txBox="1">
          <a:spLocks noChangeArrowheads="1"/>
        </xdr:cNvSpPr>
      </xdr:nvSpPr>
      <xdr:spPr bwMode="auto">
        <a:xfrm>
          <a:off x="3295650" y="360245025"/>
          <a:ext cx="95250" cy="200025"/>
        </a:xfrm>
        <a:prstGeom prst="rect">
          <a:avLst/>
        </a:prstGeom>
        <a:noFill/>
        <a:ln w="9525">
          <a:noFill/>
          <a:miter lim="800000"/>
          <a:headEnd/>
          <a:tailEnd/>
        </a:ln>
      </xdr:spPr>
    </xdr:sp>
    <xdr:clientData/>
  </xdr:twoCellAnchor>
  <xdr:twoCellAnchor editAs="oneCell">
    <xdr:from>
      <xdr:col>1</xdr:col>
      <xdr:colOff>2581275</xdr:colOff>
      <xdr:row>428</xdr:row>
      <xdr:rowOff>0</xdr:rowOff>
    </xdr:from>
    <xdr:to>
      <xdr:col>1</xdr:col>
      <xdr:colOff>2676525</xdr:colOff>
      <xdr:row>428</xdr:row>
      <xdr:rowOff>200025</xdr:rowOff>
    </xdr:to>
    <xdr:sp macro="" textlink="">
      <xdr:nvSpPr>
        <xdr:cNvPr id="8" name="Text Box 2"/>
        <xdr:cNvSpPr txBox="1">
          <a:spLocks noChangeArrowheads="1"/>
        </xdr:cNvSpPr>
      </xdr:nvSpPr>
      <xdr:spPr bwMode="auto">
        <a:xfrm>
          <a:off x="3295650" y="362845350"/>
          <a:ext cx="95250" cy="200025"/>
        </a:xfrm>
        <a:prstGeom prst="rect">
          <a:avLst/>
        </a:prstGeom>
        <a:noFill/>
        <a:ln w="9525">
          <a:noFill/>
          <a:miter lim="800000"/>
          <a:headEnd/>
          <a:tailEnd/>
        </a:ln>
      </xdr:spPr>
    </xdr:sp>
    <xdr:clientData/>
  </xdr:twoCellAnchor>
  <xdr:twoCellAnchor editAs="oneCell">
    <xdr:from>
      <xdr:col>1</xdr:col>
      <xdr:colOff>2581275</xdr:colOff>
      <xdr:row>437</xdr:row>
      <xdr:rowOff>0</xdr:rowOff>
    </xdr:from>
    <xdr:to>
      <xdr:col>1</xdr:col>
      <xdr:colOff>2676525</xdr:colOff>
      <xdr:row>437</xdr:row>
      <xdr:rowOff>200025</xdr:rowOff>
    </xdr:to>
    <xdr:sp macro="" textlink="">
      <xdr:nvSpPr>
        <xdr:cNvPr id="9" name="Text Box 2"/>
        <xdr:cNvSpPr txBox="1">
          <a:spLocks noChangeArrowheads="1"/>
        </xdr:cNvSpPr>
      </xdr:nvSpPr>
      <xdr:spPr bwMode="auto">
        <a:xfrm>
          <a:off x="3295650" y="365445675"/>
          <a:ext cx="95250" cy="200025"/>
        </a:xfrm>
        <a:prstGeom prst="rect">
          <a:avLst/>
        </a:prstGeom>
        <a:noFill/>
        <a:ln w="9525">
          <a:noFill/>
          <a:miter lim="800000"/>
          <a:headEnd/>
          <a:tailEnd/>
        </a:ln>
      </xdr:spPr>
    </xdr:sp>
    <xdr:clientData/>
  </xdr:twoCellAnchor>
  <xdr:twoCellAnchor editAs="oneCell">
    <xdr:from>
      <xdr:col>1</xdr:col>
      <xdr:colOff>2581275</xdr:colOff>
      <xdr:row>439</xdr:row>
      <xdr:rowOff>0</xdr:rowOff>
    </xdr:from>
    <xdr:to>
      <xdr:col>1</xdr:col>
      <xdr:colOff>2676525</xdr:colOff>
      <xdr:row>440</xdr:row>
      <xdr:rowOff>0</xdr:rowOff>
    </xdr:to>
    <xdr:sp macro="" textlink="">
      <xdr:nvSpPr>
        <xdr:cNvPr id="10" name="Text Box 2"/>
        <xdr:cNvSpPr txBox="1">
          <a:spLocks noChangeArrowheads="1"/>
        </xdr:cNvSpPr>
      </xdr:nvSpPr>
      <xdr:spPr bwMode="auto">
        <a:xfrm>
          <a:off x="3295650" y="366445800"/>
          <a:ext cx="95250" cy="200025"/>
        </a:xfrm>
        <a:prstGeom prst="rect">
          <a:avLst/>
        </a:prstGeom>
        <a:noFill/>
        <a:ln w="9525">
          <a:noFill/>
          <a:miter lim="800000"/>
          <a:headEnd/>
          <a:tailEnd/>
        </a:ln>
      </xdr:spPr>
    </xdr:sp>
    <xdr:clientData/>
  </xdr:twoCellAnchor>
  <xdr:twoCellAnchor editAs="oneCell">
    <xdr:from>
      <xdr:col>1</xdr:col>
      <xdr:colOff>2581275</xdr:colOff>
      <xdr:row>449</xdr:row>
      <xdr:rowOff>0</xdr:rowOff>
    </xdr:from>
    <xdr:to>
      <xdr:col>1</xdr:col>
      <xdr:colOff>2676525</xdr:colOff>
      <xdr:row>449</xdr:row>
      <xdr:rowOff>200025</xdr:rowOff>
    </xdr:to>
    <xdr:sp macro="" textlink="">
      <xdr:nvSpPr>
        <xdr:cNvPr id="11" name="Text Box 2"/>
        <xdr:cNvSpPr txBox="1">
          <a:spLocks noChangeArrowheads="1"/>
        </xdr:cNvSpPr>
      </xdr:nvSpPr>
      <xdr:spPr bwMode="auto">
        <a:xfrm>
          <a:off x="3295650" y="375446925"/>
          <a:ext cx="95250" cy="200025"/>
        </a:xfrm>
        <a:prstGeom prst="rect">
          <a:avLst/>
        </a:prstGeom>
        <a:noFill/>
        <a:ln w="9525">
          <a:noFill/>
          <a:miter lim="800000"/>
          <a:headEnd/>
          <a:tailEnd/>
        </a:ln>
      </xdr:spPr>
    </xdr:sp>
    <xdr:clientData/>
  </xdr:twoCellAnchor>
  <xdr:twoCellAnchor editAs="oneCell">
    <xdr:from>
      <xdr:col>1</xdr:col>
      <xdr:colOff>2581275</xdr:colOff>
      <xdr:row>451</xdr:row>
      <xdr:rowOff>0</xdr:rowOff>
    </xdr:from>
    <xdr:to>
      <xdr:col>1</xdr:col>
      <xdr:colOff>2676525</xdr:colOff>
      <xdr:row>451</xdr:row>
      <xdr:rowOff>200025</xdr:rowOff>
    </xdr:to>
    <xdr:sp macro="" textlink="">
      <xdr:nvSpPr>
        <xdr:cNvPr id="12" name="Text Box 2"/>
        <xdr:cNvSpPr txBox="1">
          <a:spLocks noChangeArrowheads="1"/>
        </xdr:cNvSpPr>
      </xdr:nvSpPr>
      <xdr:spPr bwMode="auto">
        <a:xfrm>
          <a:off x="3295650" y="377447175"/>
          <a:ext cx="95250" cy="200025"/>
        </a:xfrm>
        <a:prstGeom prst="rect">
          <a:avLst/>
        </a:prstGeom>
        <a:noFill/>
        <a:ln w="9525">
          <a:noFill/>
          <a:miter lim="800000"/>
          <a:headEnd/>
          <a:tailEnd/>
        </a:ln>
      </xdr:spPr>
    </xdr:sp>
    <xdr:clientData/>
  </xdr:twoCellAnchor>
  <xdr:twoCellAnchor editAs="oneCell">
    <xdr:from>
      <xdr:col>1</xdr:col>
      <xdr:colOff>2581275</xdr:colOff>
      <xdr:row>451</xdr:row>
      <xdr:rowOff>0</xdr:rowOff>
    </xdr:from>
    <xdr:to>
      <xdr:col>1</xdr:col>
      <xdr:colOff>2676525</xdr:colOff>
      <xdr:row>451</xdr:row>
      <xdr:rowOff>190500</xdr:rowOff>
    </xdr:to>
    <xdr:sp macro="" textlink="">
      <xdr:nvSpPr>
        <xdr:cNvPr id="13" name="Text Box 2"/>
        <xdr:cNvSpPr txBox="1">
          <a:spLocks noChangeArrowheads="1"/>
        </xdr:cNvSpPr>
      </xdr:nvSpPr>
      <xdr:spPr bwMode="auto">
        <a:xfrm>
          <a:off x="3295650" y="377447175"/>
          <a:ext cx="95250" cy="190500"/>
        </a:xfrm>
        <a:prstGeom prst="rect">
          <a:avLst/>
        </a:prstGeom>
        <a:noFill/>
        <a:ln w="9525">
          <a:noFill/>
          <a:miter lim="800000"/>
          <a:headEnd/>
          <a:tailEnd/>
        </a:ln>
      </xdr:spPr>
    </xdr:sp>
    <xdr:clientData/>
  </xdr:twoCellAnchor>
  <xdr:twoCellAnchor editAs="oneCell">
    <xdr:from>
      <xdr:col>18</xdr:col>
      <xdr:colOff>2581275</xdr:colOff>
      <xdr:row>421</xdr:row>
      <xdr:rowOff>0</xdr:rowOff>
    </xdr:from>
    <xdr:to>
      <xdr:col>23</xdr:col>
      <xdr:colOff>10886</xdr:colOff>
      <xdr:row>421</xdr:row>
      <xdr:rowOff>190500</xdr:rowOff>
    </xdr:to>
    <xdr:sp macro="" textlink="">
      <xdr:nvSpPr>
        <xdr:cNvPr id="14" name="Text Box 2"/>
        <xdr:cNvSpPr txBox="1">
          <a:spLocks noChangeArrowheads="1"/>
        </xdr:cNvSpPr>
      </xdr:nvSpPr>
      <xdr:spPr bwMode="auto">
        <a:xfrm>
          <a:off x="6753225" y="360245025"/>
          <a:ext cx="10886" cy="190500"/>
        </a:xfrm>
        <a:prstGeom prst="rect">
          <a:avLst/>
        </a:prstGeom>
        <a:noFill/>
        <a:ln w="9525">
          <a:noFill/>
          <a:miter lim="800000"/>
          <a:headEnd/>
          <a:tailEnd/>
        </a:ln>
      </xdr:spPr>
    </xdr:sp>
    <xdr:clientData/>
  </xdr:twoCellAnchor>
  <xdr:twoCellAnchor editAs="oneCell">
    <xdr:from>
      <xdr:col>1</xdr:col>
      <xdr:colOff>2581275</xdr:colOff>
      <xdr:row>419</xdr:row>
      <xdr:rowOff>0</xdr:rowOff>
    </xdr:from>
    <xdr:to>
      <xdr:col>1</xdr:col>
      <xdr:colOff>2676525</xdr:colOff>
      <xdr:row>419</xdr:row>
      <xdr:rowOff>200025</xdr:rowOff>
    </xdr:to>
    <xdr:sp macro="" textlink="">
      <xdr:nvSpPr>
        <xdr:cNvPr id="15" name="Text Box 2"/>
        <xdr:cNvSpPr txBox="1">
          <a:spLocks noChangeArrowheads="1"/>
        </xdr:cNvSpPr>
      </xdr:nvSpPr>
      <xdr:spPr bwMode="auto">
        <a:xfrm>
          <a:off x="3295650" y="357244650"/>
          <a:ext cx="95250" cy="200025"/>
        </a:xfrm>
        <a:prstGeom prst="rect">
          <a:avLst/>
        </a:prstGeom>
        <a:noFill/>
        <a:ln w="9525">
          <a:noFill/>
          <a:miter lim="800000"/>
          <a:headEnd/>
          <a:tailEnd/>
        </a:ln>
      </xdr:spPr>
    </xdr:sp>
    <xdr:clientData/>
  </xdr:twoCellAnchor>
  <xdr:twoCellAnchor editAs="oneCell">
    <xdr:from>
      <xdr:col>1</xdr:col>
      <xdr:colOff>2581275</xdr:colOff>
      <xdr:row>420</xdr:row>
      <xdr:rowOff>0</xdr:rowOff>
    </xdr:from>
    <xdr:to>
      <xdr:col>1</xdr:col>
      <xdr:colOff>2676525</xdr:colOff>
      <xdr:row>420</xdr:row>
      <xdr:rowOff>200025</xdr:rowOff>
    </xdr:to>
    <xdr:sp macro="" textlink="">
      <xdr:nvSpPr>
        <xdr:cNvPr id="16" name="Text Box 2"/>
        <xdr:cNvSpPr txBox="1">
          <a:spLocks noChangeArrowheads="1"/>
        </xdr:cNvSpPr>
      </xdr:nvSpPr>
      <xdr:spPr bwMode="auto">
        <a:xfrm>
          <a:off x="3295650" y="358844850"/>
          <a:ext cx="95250" cy="200025"/>
        </a:xfrm>
        <a:prstGeom prst="rect">
          <a:avLst/>
        </a:prstGeom>
        <a:noFill/>
        <a:ln w="9525">
          <a:noFill/>
          <a:miter lim="800000"/>
          <a:headEnd/>
          <a:tailEnd/>
        </a:ln>
      </xdr:spPr>
    </xdr:sp>
    <xdr:clientData/>
  </xdr:twoCellAnchor>
  <xdr:twoCellAnchor editAs="oneCell">
    <xdr:from>
      <xdr:col>18</xdr:col>
      <xdr:colOff>2581275</xdr:colOff>
      <xdr:row>419</xdr:row>
      <xdr:rowOff>0</xdr:rowOff>
    </xdr:from>
    <xdr:to>
      <xdr:col>23</xdr:col>
      <xdr:colOff>10886</xdr:colOff>
      <xdr:row>419</xdr:row>
      <xdr:rowOff>190500</xdr:rowOff>
    </xdr:to>
    <xdr:sp macro="" textlink="">
      <xdr:nvSpPr>
        <xdr:cNvPr id="17" name="Text Box 2"/>
        <xdr:cNvSpPr txBox="1">
          <a:spLocks noChangeArrowheads="1"/>
        </xdr:cNvSpPr>
      </xdr:nvSpPr>
      <xdr:spPr bwMode="auto">
        <a:xfrm>
          <a:off x="6753225" y="357244650"/>
          <a:ext cx="10886" cy="190500"/>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2581275</xdr:colOff>
      <xdr:row>4</xdr:row>
      <xdr:rowOff>0</xdr:rowOff>
    </xdr:from>
    <xdr:to>
      <xdr:col>1</xdr:col>
      <xdr:colOff>2581275</xdr:colOff>
      <xdr:row>12</xdr:row>
      <xdr:rowOff>2790825</xdr:rowOff>
    </xdr:to>
    <xdr:sp macro="" textlink="">
      <xdr:nvSpPr>
        <xdr:cNvPr id="2" name="Text Box 2"/>
        <xdr:cNvSpPr txBox="1">
          <a:spLocks noChangeArrowheads="1"/>
        </xdr:cNvSpPr>
      </xdr:nvSpPr>
      <xdr:spPr bwMode="auto">
        <a:xfrm>
          <a:off x="3305175" y="1457325"/>
          <a:ext cx="0" cy="5991225"/>
        </a:xfrm>
        <a:prstGeom prst="rect">
          <a:avLst/>
        </a:prstGeom>
        <a:noFill/>
        <a:ln w="9525">
          <a:noFill/>
          <a:miter lim="800000"/>
          <a:headEnd/>
          <a:tailEnd/>
        </a:ln>
      </xdr:spPr>
    </xdr:sp>
    <xdr:clientData/>
  </xdr:twoCellAnchor>
  <xdr:twoCellAnchor editAs="oneCell">
    <xdr:from>
      <xdr:col>1</xdr:col>
      <xdr:colOff>2581275</xdr:colOff>
      <xdr:row>4</xdr:row>
      <xdr:rowOff>0</xdr:rowOff>
    </xdr:from>
    <xdr:to>
      <xdr:col>1</xdr:col>
      <xdr:colOff>2581275</xdr:colOff>
      <xdr:row>12</xdr:row>
      <xdr:rowOff>2790825</xdr:rowOff>
    </xdr:to>
    <xdr:sp macro="" textlink="">
      <xdr:nvSpPr>
        <xdr:cNvPr id="3" name="Text Box 2"/>
        <xdr:cNvSpPr txBox="1">
          <a:spLocks noChangeArrowheads="1"/>
        </xdr:cNvSpPr>
      </xdr:nvSpPr>
      <xdr:spPr bwMode="auto">
        <a:xfrm>
          <a:off x="3305175" y="1457325"/>
          <a:ext cx="0" cy="5991225"/>
        </a:xfrm>
        <a:prstGeom prst="rect">
          <a:avLst/>
        </a:prstGeom>
        <a:noFill/>
        <a:ln w="9525">
          <a:noFill/>
          <a:miter lim="800000"/>
          <a:headEnd/>
          <a:tailEnd/>
        </a:ln>
      </xdr:spPr>
    </xdr:sp>
    <xdr:clientData/>
  </xdr:twoCellAnchor>
  <xdr:twoCellAnchor editAs="oneCell">
    <xdr:from>
      <xdr:col>1</xdr:col>
      <xdr:colOff>2581275</xdr:colOff>
      <xdr:row>4</xdr:row>
      <xdr:rowOff>0</xdr:rowOff>
    </xdr:from>
    <xdr:to>
      <xdr:col>1</xdr:col>
      <xdr:colOff>2581275</xdr:colOff>
      <xdr:row>12</xdr:row>
      <xdr:rowOff>2790825</xdr:rowOff>
    </xdr:to>
    <xdr:sp macro="" textlink="">
      <xdr:nvSpPr>
        <xdr:cNvPr id="4" name="Text Box 2"/>
        <xdr:cNvSpPr txBox="1">
          <a:spLocks noChangeArrowheads="1"/>
        </xdr:cNvSpPr>
      </xdr:nvSpPr>
      <xdr:spPr bwMode="auto">
        <a:xfrm>
          <a:off x="3305175" y="1457325"/>
          <a:ext cx="0" cy="5991225"/>
        </a:xfrm>
        <a:prstGeom prst="rect">
          <a:avLst/>
        </a:prstGeom>
        <a:noFill/>
        <a:ln w="9525">
          <a:noFill/>
          <a:miter lim="800000"/>
          <a:headEnd/>
          <a:tailEnd/>
        </a:ln>
      </xdr:spPr>
    </xdr:sp>
    <xdr:clientData/>
  </xdr:twoCellAnchor>
  <xdr:twoCellAnchor editAs="oneCell">
    <xdr:from>
      <xdr:col>1</xdr:col>
      <xdr:colOff>2581275</xdr:colOff>
      <xdr:row>4</xdr:row>
      <xdr:rowOff>0</xdr:rowOff>
    </xdr:from>
    <xdr:to>
      <xdr:col>1</xdr:col>
      <xdr:colOff>2581275</xdr:colOff>
      <xdr:row>12</xdr:row>
      <xdr:rowOff>2790825</xdr:rowOff>
    </xdr:to>
    <xdr:sp macro="" textlink="">
      <xdr:nvSpPr>
        <xdr:cNvPr id="5" name="Text Box 2"/>
        <xdr:cNvSpPr txBox="1">
          <a:spLocks noChangeArrowheads="1"/>
        </xdr:cNvSpPr>
      </xdr:nvSpPr>
      <xdr:spPr bwMode="auto">
        <a:xfrm>
          <a:off x="3305175" y="1457325"/>
          <a:ext cx="0" cy="5991225"/>
        </a:xfrm>
        <a:prstGeom prst="rect">
          <a:avLst/>
        </a:prstGeom>
        <a:noFill/>
        <a:ln w="9525">
          <a:noFill/>
          <a:miter lim="800000"/>
          <a:headEnd/>
          <a:tailEnd/>
        </a:ln>
      </xdr:spPr>
    </xdr:sp>
    <xdr:clientData/>
  </xdr:twoCellAnchor>
  <xdr:twoCellAnchor editAs="oneCell">
    <xdr:from>
      <xdr:col>1</xdr:col>
      <xdr:colOff>2581275</xdr:colOff>
      <xdr:row>4</xdr:row>
      <xdr:rowOff>0</xdr:rowOff>
    </xdr:from>
    <xdr:to>
      <xdr:col>1</xdr:col>
      <xdr:colOff>2581275</xdr:colOff>
      <xdr:row>12</xdr:row>
      <xdr:rowOff>2790825</xdr:rowOff>
    </xdr:to>
    <xdr:sp macro="" textlink="">
      <xdr:nvSpPr>
        <xdr:cNvPr id="6" name="Text Box 2"/>
        <xdr:cNvSpPr txBox="1">
          <a:spLocks noChangeArrowheads="1"/>
        </xdr:cNvSpPr>
      </xdr:nvSpPr>
      <xdr:spPr bwMode="auto">
        <a:xfrm>
          <a:off x="3305175" y="1457325"/>
          <a:ext cx="0" cy="5991225"/>
        </a:xfrm>
        <a:prstGeom prst="rect">
          <a:avLst/>
        </a:prstGeom>
        <a:noFill/>
        <a:ln w="9525">
          <a:noFill/>
          <a:miter lim="800000"/>
          <a:headEnd/>
          <a:tailEnd/>
        </a:ln>
      </xdr:spPr>
    </xdr:sp>
    <xdr:clientData/>
  </xdr:twoCellAnchor>
  <xdr:twoCellAnchor editAs="oneCell">
    <xdr:from>
      <xdr:col>1</xdr:col>
      <xdr:colOff>2581275</xdr:colOff>
      <xdr:row>4</xdr:row>
      <xdr:rowOff>0</xdr:rowOff>
    </xdr:from>
    <xdr:to>
      <xdr:col>1</xdr:col>
      <xdr:colOff>2581275</xdr:colOff>
      <xdr:row>12</xdr:row>
      <xdr:rowOff>2790825</xdr:rowOff>
    </xdr:to>
    <xdr:sp macro="" textlink="">
      <xdr:nvSpPr>
        <xdr:cNvPr id="7" name="Text Box 2"/>
        <xdr:cNvSpPr txBox="1">
          <a:spLocks noChangeArrowheads="1"/>
        </xdr:cNvSpPr>
      </xdr:nvSpPr>
      <xdr:spPr bwMode="auto">
        <a:xfrm>
          <a:off x="3305175" y="1457325"/>
          <a:ext cx="0" cy="5991225"/>
        </a:xfrm>
        <a:prstGeom prst="rect">
          <a:avLst/>
        </a:prstGeom>
        <a:noFill/>
        <a:ln w="9525">
          <a:noFill/>
          <a:miter lim="800000"/>
          <a:headEnd/>
          <a:tailEnd/>
        </a:ln>
      </xdr:spPr>
    </xdr:sp>
    <xdr:clientData/>
  </xdr:twoCellAnchor>
  <xdr:twoCellAnchor editAs="oneCell">
    <xdr:from>
      <xdr:col>1</xdr:col>
      <xdr:colOff>2581275</xdr:colOff>
      <xdr:row>4</xdr:row>
      <xdr:rowOff>0</xdr:rowOff>
    </xdr:from>
    <xdr:to>
      <xdr:col>1</xdr:col>
      <xdr:colOff>2581275</xdr:colOff>
      <xdr:row>12</xdr:row>
      <xdr:rowOff>2790825</xdr:rowOff>
    </xdr:to>
    <xdr:sp macro="" textlink="">
      <xdr:nvSpPr>
        <xdr:cNvPr id="8" name="Text Box 2"/>
        <xdr:cNvSpPr txBox="1">
          <a:spLocks noChangeArrowheads="1"/>
        </xdr:cNvSpPr>
      </xdr:nvSpPr>
      <xdr:spPr bwMode="auto">
        <a:xfrm>
          <a:off x="3305175" y="1457325"/>
          <a:ext cx="0" cy="5991225"/>
        </a:xfrm>
        <a:prstGeom prst="rect">
          <a:avLst/>
        </a:prstGeom>
        <a:noFill/>
        <a:ln w="9525">
          <a:noFill/>
          <a:miter lim="800000"/>
          <a:headEnd/>
          <a:tailEnd/>
        </a:ln>
      </xdr:spPr>
    </xdr:sp>
    <xdr:clientData/>
  </xdr:twoCellAnchor>
  <xdr:twoCellAnchor editAs="oneCell">
    <xdr:from>
      <xdr:col>1</xdr:col>
      <xdr:colOff>2581275</xdr:colOff>
      <xdr:row>4</xdr:row>
      <xdr:rowOff>0</xdr:rowOff>
    </xdr:from>
    <xdr:to>
      <xdr:col>1</xdr:col>
      <xdr:colOff>2581275</xdr:colOff>
      <xdr:row>12</xdr:row>
      <xdr:rowOff>2790825</xdr:rowOff>
    </xdr:to>
    <xdr:sp macro="" textlink="">
      <xdr:nvSpPr>
        <xdr:cNvPr id="9" name="Text Box 2"/>
        <xdr:cNvSpPr txBox="1">
          <a:spLocks noChangeArrowheads="1"/>
        </xdr:cNvSpPr>
      </xdr:nvSpPr>
      <xdr:spPr bwMode="auto">
        <a:xfrm>
          <a:off x="3305175" y="1457325"/>
          <a:ext cx="0" cy="5991225"/>
        </a:xfrm>
        <a:prstGeom prst="rect">
          <a:avLst/>
        </a:prstGeom>
        <a:noFill/>
        <a:ln w="9525">
          <a:noFill/>
          <a:miter lim="800000"/>
          <a:headEnd/>
          <a:tailEnd/>
        </a:ln>
      </xdr:spPr>
    </xdr:sp>
    <xdr:clientData/>
  </xdr:twoCellAnchor>
  <xdr:twoCellAnchor editAs="oneCell">
    <xdr:from>
      <xdr:col>1</xdr:col>
      <xdr:colOff>2581275</xdr:colOff>
      <xdr:row>4</xdr:row>
      <xdr:rowOff>0</xdr:rowOff>
    </xdr:from>
    <xdr:to>
      <xdr:col>1</xdr:col>
      <xdr:colOff>2581275</xdr:colOff>
      <xdr:row>12</xdr:row>
      <xdr:rowOff>2790825</xdr:rowOff>
    </xdr:to>
    <xdr:sp macro="" textlink="">
      <xdr:nvSpPr>
        <xdr:cNvPr id="10" name="Text Box 2"/>
        <xdr:cNvSpPr txBox="1">
          <a:spLocks noChangeArrowheads="1"/>
        </xdr:cNvSpPr>
      </xdr:nvSpPr>
      <xdr:spPr bwMode="auto">
        <a:xfrm>
          <a:off x="3305175" y="1457325"/>
          <a:ext cx="0" cy="5991225"/>
        </a:xfrm>
        <a:prstGeom prst="rect">
          <a:avLst/>
        </a:prstGeom>
        <a:noFill/>
        <a:ln w="9525">
          <a:noFill/>
          <a:miter lim="800000"/>
          <a:headEnd/>
          <a:tailEnd/>
        </a:ln>
      </xdr:spPr>
    </xdr:sp>
    <xdr:clientData/>
  </xdr:twoCellAnchor>
  <xdr:twoCellAnchor editAs="oneCell">
    <xdr:from>
      <xdr:col>1</xdr:col>
      <xdr:colOff>2581275</xdr:colOff>
      <xdr:row>4</xdr:row>
      <xdr:rowOff>0</xdr:rowOff>
    </xdr:from>
    <xdr:to>
      <xdr:col>1</xdr:col>
      <xdr:colOff>2581275</xdr:colOff>
      <xdr:row>12</xdr:row>
      <xdr:rowOff>2790825</xdr:rowOff>
    </xdr:to>
    <xdr:sp macro="" textlink="">
      <xdr:nvSpPr>
        <xdr:cNvPr id="11" name="Text Box 2"/>
        <xdr:cNvSpPr txBox="1">
          <a:spLocks noChangeArrowheads="1"/>
        </xdr:cNvSpPr>
      </xdr:nvSpPr>
      <xdr:spPr bwMode="auto">
        <a:xfrm>
          <a:off x="3305175" y="1457325"/>
          <a:ext cx="0" cy="5991225"/>
        </a:xfrm>
        <a:prstGeom prst="rect">
          <a:avLst/>
        </a:prstGeom>
        <a:noFill/>
        <a:ln w="9525">
          <a:noFill/>
          <a:miter lim="800000"/>
          <a:headEnd/>
          <a:tailEnd/>
        </a:ln>
      </xdr:spPr>
    </xdr:sp>
    <xdr:clientData/>
  </xdr:twoCellAnchor>
  <xdr:twoCellAnchor editAs="oneCell">
    <xdr:from>
      <xdr:col>1</xdr:col>
      <xdr:colOff>2581275</xdr:colOff>
      <xdr:row>4</xdr:row>
      <xdr:rowOff>0</xdr:rowOff>
    </xdr:from>
    <xdr:to>
      <xdr:col>1</xdr:col>
      <xdr:colOff>2581275</xdr:colOff>
      <xdr:row>12</xdr:row>
      <xdr:rowOff>2790825</xdr:rowOff>
    </xdr:to>
    <xdr:sp macro="" textlink="">
      <xdr:nvSpPr>
        <xdr:cNvPr id="12" name="Text Box 2"/>
        <xdr:cNvSpPr txBox="1">
          <a:spLocks noChangeArrowheads="1"/>
        </xdr:cNvSpPr>
      </xdr:nvSpPr>
      <xdr:spPr bwMode="auto">
        <a:xfrm>
          <a:off x="3305175" y="1457325"/>
          <a:ext cx="0" cy="5991225"/>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8</xdr:row>
      <xdr:rowOff>190500</xdr:rowOff>
    </xdr:to>
    <xdr:sp macro="" textlink="">
      <xdr:nvSpPr>
        <xdr:cNvPr id="13" name="Text Box 2"/>
        <xdr:cNvSpPr txBox="1">
          <a:spLocks noChangeArrowheads="1"/>
        </xdr:cNvSpPr>
      </xdr:nvSpPr>
      <xdr:spPr bwMode="auto">
        <a:xfrm>
          <a:off x="3305175" y="0"/>
          <a:ext cx="0" cy="3248025"/>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12</xdr:row>
      <xdr:rowOff>190500</xdr:rowOff>
    </xdr:to>
    <xdr:sp macro="" textlink="">
      <xdr:nvSpPr>
        <xdr:cNvPr id="14" name="Text Box 2"/>
        <xdr:cNvSpPr txBox="1">
          <a:spLocks noChangeArrowheads="1"/>
        </xdr:cNvSpPr>
      </xdr:nvSpPr>
      <xdr:spPr bwMode="auto">
        <a:xfrm>
          <a:off x="3305175" y="0"/>
          <a:ext cx="0" cy="4848225"/>
        </a:xfrm>
        <a:prstGeom prst="rect">
          <a:avLst/>
        </a:prstGeom>
        <a:noFill/>
        <a:ln w="9525">
          <a:noFill/>
          <a:miter lim="800000"/>
          <a:headEnd/>
          <a:tailEnd/>
        </a:ln>
      </xdr:spPr>
    </xdr:sp>
    <xdr:clientData/>
  </xdr:twoCellAnchor>
  <xdr:twoCellAnchor editAs="oneCell">
    <xdr:from>
      <xdr:col>1</xdr:col>
      <xdr:colOff>2581275</xdr:colOff>
      <xdr:row>7</xdr:row>
      <xdr:rowOff>0</xdr:rowOff>
    </xdr:from>
    <xdr:to>
      <xdr:col>1</xdr:col>
      <xdr:colOff>2581275</xdr:colOff>
      <xdr:row>15</xdr:row>
      <xdr:rowOff>190500</xdr:rowOff>
    </xdr:to>
    <xdr:sp macro="" textlink="">
      <xdr:nvSpPr>
        <xdr:cNvPr id="15" name="Text Box 2"/>
        <xdr:cNvSpPr txBox="1">
          <a:spLocks noChangeArrowheads="1"/>
        </xdr:cNvSpPr>
      </xdr:nvSpPr>
      <xdr:spPr bwMode="auto">
        <a:xfrm>
          <a:off x="3305175" y="2457450"/>
          <a:ext cx="0" cy="5991225"/>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17</xdr:row>
      <xdr:rowOff>200025</xdr:rowOff>
    </xdr:to>
    <xdr:sp macro="" textlink="">
      <xdr:nvSpPr>
        <xdr:cNvPr id="16" name="Text Box 2"/>
        <xdr:cNvSpPr txBox="1">
          <a:spLocks noChangeArrowheads="1"/>
        </xdr:cNvSpPr>
      </xdr:nvSpPr>
      <xdr:spPr bwMode="auto">
        <a:xfrm>
          <a:off x="3305175" y="0"/>
          <a:ext cx="95250" cy="140589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17</xdr:row>
      <xdr:rowOff>200025</xdr:rowOff>
    </xdr:to>
    <xdr:sp macro="" textlink="">
      <xdr:nvSpPr>
        <xdr:cNvPr id="17" name="Text Box 2"/>
        <xdr:cNvSpPr txBox="1">
          <a:spLocks noChangeArrowheads="1"/>
        </xdr:cNvSpPr>
      </xdr:nvSpPr>
      <xdr:spPr bwMode="auto">
        <a:xfrm>
          <a:off x="3305175" y="0"/>
          <a:ext cx="95250" cy="140589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17</xdr:row>
      <xdr:rowOff>200025</xdr:rowOff>
    </xdr:to>
    <xdr:sp macro="" textlink="">
      <xdr:nvSpPr>
        <xdr:cNvPr id="18" name="Text Box 2"/>
        <xdr:cNvSpPr txBox="1">
          <a:spLocks noChangeArrowheads="1"/>
        </xdr:cNvSpPr>
      </xdr:nvSpPr>
      <xdr:spPr bwMode="auto">
        <a:xfrm>
          <a:off x="3305175" y="0"/>
          <a:ext cx="95250" cy="140589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17</xdr:row>
      <xdr:rowOff>200025</xdr:rowOff>
    </xdr:to>
    <xdr:sp macro="" textlink="">
      <xdr:nvSpPr>
        <xdr:cNvPr id="19" name="Text Box 2"/>
        <xdr:cNvSpPr txBox="1">
          <a:spLocks noChangeArrowheads="1"/>
        </xdr:cNvSpPr>
      </xdr:nvSpPr>
      <xdr:spPr bwMode="auto">
        <a:xfrm>
          <a:off x="3305175" y="0"/>
          <a:ext cx="95250" cy="140589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17</xdr:row>
      <xdr:rowOff>200025</xdr:rowOff>
    </xdr:to>
    <xdr:sp macro="" textlink="">
      <xdr:nvSpPr>
        <xdr:cNvPr id="20" name="Text Box 2"/>
        <xdr:cNvSpPr txBox="1">
          <a:spLocks noChangeArrowheads="1"/>
        </xdr:cNvSpPr>
      </xdr:nvSpPr>
      <xdr:spPr bwMode="auto">
        <a:xfrm>
          <a:off x="3305175" y="0"/>
          <a:ext cx="95250" cy="140589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17</xdr:row>
      <xdr:rowOff>200025</xdr:rowOff>
    </xdr:to>
    <xdr:sp macro="" textlink="">
      <xdr:nvSpPr>
        <xdr:cNvPr id="21" name="Text Box 2"/>
        <xdr:cNvSpPr txBox="1">
          <a:spLocks noChangeArrowheads="1"/>
        </xdr:cNvSpPr>
      </xdr:nvSpPr>
      <xdr:spPr bwMode="auto">
        <a:xfrm>
          <a:off x="3305175" y="0"/>
          <a:ext cx="95250" cy="140589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17</xdr:row>
      <xdr:rowOff>200025</xdr:rowOff>
    </xdr:to>
    <xdr:sp macro="" textlink="">
      <xdr:nvSpPr>
        <xdr:cNvPr id="22" name="Text Box 2"/>
        <xdr:cNvSpPr txBox="1">
          <a:spLocks noChangeArrowheads="1"/>
        </xdr:cNvSpPr>
      </xdr:nvSpPr>
      <xdr:spPr bwMode="auto">
        <a:xfrm>
          <a:off x="3305175" y="0"/>
          <a:ext cx="95250" cy="14058900"/>
        </a:xfrm>
        <a:prstGeom prst="rect">
          <a:avLst/>
        </a:prstGeom>
        <a:noFill/>
        <a:ln w="9525">
          <a:noFill/>
          <a:miter lim="800000"/>
          <a:headEnd/>
          <a:tailEnd/>
        </a:ln>
      </xdr:spPr>
    </xdr:sp>
    <xdr:clientData/>
  </xdr:twoCellAnchor>
  <xdr:twoCellAnchor editAs="oneCell">
    <xdr:from>
      <xdr:col>1</xdr:col>
      <xdr:colOff>2581275</xdr:colOff>
      <xdr:row>5</xdr:row>
      <xdr:rowOff>0</xdr:rowOff>
    </xdr:from>
    <xdr:to>
      <xdr:col>1</xdr:col>
      <xdr:colOff>2581275</xdr:colOff>
      <xdr:row>17</xdr:row>
      <xdr:rowOff>200025</xdr:rowOff>
    </xdr:to>
    <xdr:sp macro="" textlink="">
      <xdr:nvSpPr>
        <xdr:cNvPr id="23" name="Text Box 2"/>
        <xdr:cNvSpPr txBox="1">
          <a:spLocks noChangeArrowheads="1"/>
        </xdr:cNvSpPr>
      </xdr:nvSpPr>
      <xdr:spPr bwMode="auto">
        <a:xfrm>
          <a:off x="3305175" y="1657350"/>
          <a:ext cx="95250" cy="12401550"/>
        </a:xfrm>
        <a:prstGeom prst="rect">
          <a:avLst/>
        </a:prstGeom>
        <a:noFill/>
        <a:ln w="9525">
          <a:noFill/>
          <a:miter lim="800000"/>
          <a:headEnd/>
          <a:tailEnd/>
        </a:ln>
      </xdr:spPr>
    </xdr:sp>
    <xdr:clientData/>
  </xdr:twoCellAnchor>
  <xdr:twoCellAnchor editAs="oneCell">
    <xdr:from>
      <xdr:col>1</xdr:col>
      <xdr:colOff>2581275</xdr:colOff>
      <xdr:row>7</xdr:row>
      <xdr:rowOff>0</xdr:rowOff>
    </xdr:from>
    <xdr:to>
      <xdr:col>1</xdr:col>
      <xdr:colOff>2581275</xdr:colOff>
      <xdr:row>17</xdr:row>
      <xdr:rowOff>200025</xdr:rowOff>
    </xdr:to>
    <xdr:sp macro="" textlink="">
      <xdr:nvSpPr>
        <xdr:cNvPr id="24" name="Text Box 2"/>
        <xdr:cNvSpPr txBox="1">
          <a:spLocks noChangeArrowheads="1"/>
        </xdr:cNvSpPr>
      </xdr:nvSpPr>
      <xdr:spPr bwMode="auto">
        <a:xfrm>
          <a:off x="3305175" y="2457450"/>
          <a:ext cx="95250" cy="11601450"/>
        </a:xfrm>
        <a:prstGeom prst="rect">
          <a:avLst/>
        </a:prstGeom>
        <a:noFill/>
        <a:ln w="9525">
          <a:noFill/>
          <a:miter lim="800000"/>
          <a:headEnd/>
          <a:tailEnd/>
        </a:ln>
      </xdr:spPr>
    </xdr:sp>
    <xdr:clientData/>
  </xdr:twoCellAnchor>
  <xdr:twoCellAnchor editAs="oneCell">
    <xdr:from>
      <xdr:col>1</xdr:col>
      <xdr:colOff>2581275</xdr:colOff>
      <xdr:row>7</xdr:row>
      <xdr:rowOff>0</xdr:rowOff>
    </xdr:from>
    <xdr:to>
      <xdr:col>1</xdr:col>
      <xdr:colOff>2581275</xdr:colOff>
      <xdr:row>17</xdr:row>
      <xdr:rowOff>190500</xdr:rowOff>
    </xdr:to>
    <xdr:sp macro="" textlink="">
      <xdr:nvSpPr>
        <xdr:cNvPr id="25" name="Text Box 2"/>
        <xdr:cNvSpPr txBox="1">
          <a:spLocks noChangeArrowheads="1"/>
        </xdr:cNvSpPr>
      </xdr:nvSpPr>
      <xdr:spPr bwMode="auto">
        <a:xfrm>
          <a:off x="3305175" y="2457450"/>
          <a:ext cx="95250" cy="11591925"/>
        </a:xfrm>
        <a:prstGeom prst="rect">
          <a:avLst/>
        </a:prstGeom>
        <a:noFill/>
        <a:ln w="9525">
          <a:no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2581275</xdr:colOff>
      <xdr:row>344</xdr:row>
      <xdr:rowOff>0</xdr:rowOff>
    </xdr:from>
    <xdr:to>
      <xdr:col>1</xdr:col>
      <xdr:colOff>2581275</xdr:colOff>
      <xdr:row>352</xdr:row>
      <xdr:rowOff>190500</xdr:rowOff>
    </xdr:to>
    <xdr:sp macro="" textlink="">
      <xdr:nvSpPr>
        <xdr:cNvPr id="2" name="Text Box 2"/>
        <xdr:cNvSpPr txBox="1">
          <a:spLocks noChangeArrowheads="1"/>
        </xdr:cNvSpPr>
      </xdr:nvSpPr>
      <xdr:spPr bwMode="auto">
        <a:xfrm>
          <a:off x="3295650" y="294522525"/>
          <a:ext cx="0" cy="190500"/>
        </a:xfrm>
        <a:prstGeom prst="rect">
          <a:avLst/>
        </a:prstGeom>
        <a:noFill/>
        <a:ln w="9525">
          <a:noFill/>
          <a:miter lim="800000"/>
          <a:headEnd/>
          <a:tailEnd/>
        </a:ln>
      </xdr:spPr>
    </xdr:sp>
    <xdr:clientData/>
  </xdr:twoCellAnchor>
  <xdr:twoCellAnchor editAs="oneCell">
    <xdr:from>
      <xdr:col>18</xdr:col>
      <xdr:colOff>2581275</xdr:colOff>
      <xdr:row>86</xdr:row>
      <xdr:rowOff>0</xdr:rowOff>
    </xdr:from>
    <xdr:to>
      <xdr:col>26</xdr:col>
      <xdr:colOff>163286</xdr:colOff>
      <xdr:row>92</xdr:row>
      <xdr:rowOff>190500</xdr:rowOff>
    </xdr:to>
    <xdr:sp macro="" textlink="">
      <xdr:nvSpPr>
        <xdr:cNvPr id="3" name="Text Box 2"/>
        <xdr:cNvSpPr txBox="1">
          <a:spLocks noChangeArrowheads="1"/>
        </xdr:cNvSpPr>
      </xdr:nvSpPr>
      <xdr:spPr bwMode="auto">
        <a:xfrm>
          <a:off x="7277100" y="79590900"/>
          <a:ext cx="10886" cy="219075"/>
        </a:xfrm>
        <a:prstGeom prst="rect">
          <a:avLst/>
        </a:prstGeom>
        <a:noFill/>
        <a:ln w="9525">
          <a:noFill/>
          <a:miter lim="800000"/>
          <a:headEnd/>
          <a:tailEnd/>
        </a:ln>
      </xdr:spPr>
    </xdr:sp>
    <xdr:clientData/>
  </xdr:twoCellAnchor>
  <xdr:twoCellAnchor editAs="oneCell">
    <xdr:from>
      <xdr:col>1</xdr:col>
      <xdr:colOff>2581275</xdr:colOff>
      <xdr:row>419</xdr:row>
      <xdr:rowOff>0</xdr:rowOff>
    </xdr:from>
    <xdr:to>
      <xdr:col>1</xdr:col>
      <xdr:colOff>2581275</xdr:colOff>
      <xdr:row>492</xdr:row>
      <xdr:rowOff>190500</xdr:rowOff>
    </xdr:to>
    <xdr:sp macro="" textlink="">
      <xdr:nvSpPr>
        <xdr:cNvPr id="4" name="Text Box 2"/>
        <xdr:cNvSpPr txBox="1">
          <a:spLocks noChangeArrowheads="1"/>
        </xdr:cNvSpPr>
      </xdr:nvSpPr>
      <xdr:spPr bwMode="auto">
        <a:xfrm>
          <a:off x="3295650" y="359292525"/>
          <a:ext cx="95250" cy="200025"/>
        </a:xfrm>
        <a:prstGeom prst="rect">
          <a:avLst/>
        </a:prstGeom>
        <a:noFill/>
        <a:ln w="9525">
          <a:noFill/>
          <a:miter lim="800000"/>
          <a:headEnd/>
          <a:tailEnd/>
        </a:ln>
      </xdr:spPr>
    </xdr:sp>
    <xdr:clientData/>
  </xdr:twoCellAnchor>
  <xdr:twoCellAnchor editAs="oneCell">
    <xdr:from>
      <xdr:col>1</xdr:col>
      <xdr:colOff>2581275</xdr:colOff>
      <xdr:row>419</xdr:row>
      <xdr:rowOff>0</xdr:rowOff>
    </xdr:from>
    <xdr:to>
      <xdr:col>1</xdr:col>
      <xdr:colOff>2581275</xdr:colOff>
      <xdr:row>492</xdr:row>
      <xdr:rowOff>190500</xdr:rowOff>
    </xdr:to>
    <xdr:sp macro="" textlink="">
      <xdr:nvSpPr>
        <xdr:cNvPr id="5" name="Text Box 2"/>
        <xdr:cNvSpPr txBox="1">
          <a:spLocks noChangeArrowheads="1"/>
        </xdr:cNvSpPr>
      </xdr:nvSpPr>
      <xdr:spPr bwMode="auto">
        <a:xfrm>
          <a:off x="3295650" y="359292525"/>
          <a:ext cx="95250" cy="200025"/>
        </a:xfrm>
        <a:prstGeom prst="rect">
          <a:avLst/>
        </a:prstGeom>
        <a:noFill/>
        <a:ln w="9525">
          <a:noFill/>
          <a:miter lim="800000"/>
          <a:headEnd/>
          <a:tailEnd/>
        </a:ln>
      </xdr:spPr>
    </xdr:sp>
    <xdr:clientData/>
  </xdr:twoCellAnchor>
  <xdr:twoCellAnchor editAs="oneCell">
    <xdr:from>
      <xdr:col>1</xdr:col>
      <xdr:colOff>2581275</xdr:colOff>
      <xdr:row>419</xdr:row>
      <xdr:rowOff>0</xdr:rowOff>
    </xdr:from>
    <xdr:to>
      <xdr:col>1</xdr:col>
      <xdr:colOff>2581275</xdr:colOff>
      <xdr:row>492</xdr:row>
      <xdr:rowOff>190500</xdr:rowOff>
    </xdr:to>
    <xdr:sp macro="" textlink="">
      <xdr:nvSpPr>
        <xdr:cNvPr id="6" name="Text Box 2"/>
        <xdr:cNvSpPr txBox="1">
          <a:spLocks noChangeArrowheads="1"/>
        </xdr:cNvSpPr>
      </xdr:nvSpPr>
      <xdr:spPr bwMode="auto">
        <a:xfrm>
          <a:off x="3295650" y="359292525"/>
          <a:ext cx="95250" cy="200025"/>
        </a:xfrm>
        <a:prstGeom prst="rect">
          <a:avLst/>
        </a:prstGeom>
        <a:noFill/>
        <a:ln w="9525">
          <a:noFill/>
          <a:miter lim="800000"/>
          <a:headEnd/>
          <a:tailEnd/>
        </a:ln>
      </xdr:spPr>
    </xdr:sp>
    <xdr:clientData/>
  </xdr:twoCellAnchor>
  <xdr:twoCellAnchor editAs="oneCell">
    <xdr:from>
      <xdr:col>1</xdr:col>
      <xdr:colOff>2581275</xdr:colOff>
      <xdr:row>419</xdr:row>
      <xdr:rowOff>0</xdr:rowOff>
    </xdr:from>
    <xdr:to>
      <xdr:col>1</xdr:col>
      <xdr:colOff>2581275</xdr:colOff>
      <xdr:row>492</xdr:row>
      <xdr:rowOff>190500</xdr:rowOff>
    </xdr:to>
    <xdr:sp macro="" textlink="">
      <xdr:nvSpPr>
        <xdr:cNvPr id="7" name="Text Box 2"/>
        <xdr:cNvSpPr txBox="1">
          <a:spLocks noChangeArrowheads="1"/>
        </xdr:cNvSpPr>
      </xdr:nvSpPr>
      <xdr:spPr bwMode="auto">
        <a:xfrm>
          <a:off x="3295650" y="359292525"/>
          <a:ext cx="95250" cy="200025"/>
        </a:xfrm>
        <a:prstGeom prst="rect">
          <a:avLst/>
        </a:prstGeom>
        <a:noFill/>
        <a:ln w="9525">
          <a:noFill/>
          <a:miter lim="800000"/>
          <a:headEnd/>
          <a:tailEnd/>
        </a:ln>
      </xdr:spPr>
    </xdr:sp>
    <xdr:clientData/>
  </xdr:twoCellAnchor>
  <xdr:twoCellAnchor editAs="oneCell">
    <xdr:from>
      <xdr:col>1</xdr:col>
      <xdr:colOff>2581275</xdr:colOff>
      <xdr:row>426</xdr:row>
      <xdr:rowOff>0</xdr:rowOff>
    </xdr:from>
    <xdr:to>
      <xdr:col>1</xdr:col>
      <xdr:colOff>2581275</xdr:colOff>
      <xdr:row>492</xdr:row>
      <xdr:rowOff>190500</xdr:rowOff>
    </xdr:to>
    <xdr:sp macro="" textlink="">
      <xdr:nvSpPr>
        <xdr:cNvPr id="8" name="Text Box 2"/>
        <xdr:cNvSpPr txBox="1">
          <a:spLocks noChangeArrowheads="1"/>
        </xdr:cNvSpPr>
      </xdr:nvSpPr>
      <xdr:spPr bwMode="auto">
        <a:xfrm>
          <a:off x="3295650" y="361692825"/>
          <a:ext cx="95250" cy="200025"/>
        </a:xfrm>
        <a:prstGeom prst="rect">
          <a:avLst/>
        </a:prstGeom>
        <a:noFill/>
        <a:ln w="9525">
          <a:noFill/>
          <a:miter lim="800000"/>
          <a:headEnd/>
          <a:tailEnd/>
        </a:ln>
      </xdr:spPr>
    </xdr:sp>
    <xdr:clientData/>
  </xdr:twoCellAnchor>
  <xdr:twoCellAnchor editAs="oneCell">
    <xdr:from>
      <xdr:col>1</xdr:col>
      <xdr:colOff>2581275</xdr:colOff>
      <xdr:row>435</xdr:row>
      <xdr:rowOff>0</xdr:rowOff>
    </xdr:from>
    <xdr:to>
      <xdr:col>1</xdr:col>
      <xdr:colOff>2581275</xdr:colOff>
      <xdr:row>492</xdr:row>
      <xdr:rowOff>190500</xdr:rowOff>
    </xdr:to>
    <xdr:sp macro="" textlink="">
      <xdr:nvSpPr>
        <xdr:cNvPr id="9" name="Text Box 2"/>
        <xdr:cNvSpPr txBox="1">
          <a:spLocks noChangeArrowheads="1"/>
        </xdr:cNvSpPr>
      </xdr:nvSpPr>
      <xdr:spPr bwMode="auto">
        <a:xfrm>
          <a:off x="3295650" y="364093125"/>
          <a:ext cx="95250" cy="200025"/>
        </a:xfrm>
        <a:prstGeom prst="rect">
          <a:avLst/>
        </a:prstGeom>
        <a:noFill/>
        <a:ln w="9525">
          <a:noFill/>
          <a:miter lim="800000"/>
          <a:headEnd/>
          <a:tailEnd/>
        </a:ln>
      </xdr:spPr>
    </xdr:sp>
    <xdr:clientData/>
  </xdr:twoCellAnchor>
  <xdr:twoCellAnchor editAs="oneCell">
    <xdr:from>
      <xdr:col>1</xdr:col>
      <xdr:colOff>2581275</xdr:colOff>
      <xdr:row>437</xdr:row>
      <xdr:rowOff>0</xdr:rowOff>
    </xdr:from>
    <xdr:to>
      <xdr:col>1</xdr:col>
      <xdr:colOff>2581275</xdr:colOff>
      <xdr:row>492</xdr:row>
      <xdr:rowOff>190500</xdr:rowOff>
    </xdr:to>
    <xdr:sp macro="" textlink="">
      <xdr:nvSpPr>
        <xdr:cNvPr id="10" name="Text Box 2"/>
        <xdr:cNvSpPr txBox="1">
          <a:spLocks noChangeArrowheads="1"/>
        </xdr:cNvSpPr>
      </xdr:nvSpPr>
      <xdr:spPr bwMode="auto">
        <a:xfrm>
          <a:off x="3295650" y="364893225"/>
          <a:ext cx="95250" cy="200025"/>
        </a:xfrm>
        <a:prstGeom prst="rect">
          <a:avLst/>
        </a:prstGeom>
        <a:noFill/>
        <a:ln w="9525">
          <a:noFill/>
          <a:miter lim="800000"/>
          <a:headEnd/>
          <a:tailEnd/>
        </a:ln>
      </xdr:spPr>
    </xdr:sp>
    <xdr:clientData/>
  </xdr:twoCellAnchor>
  <xdr:twoCellAnchor editAs="oneCell">
    <xdr:from>
      <xdr:col>1</xdr:col>
      <xdr:colOff>2581275</xdr:colOff>
      <xdr:row>447</xdr:row>
      <xdr:rowOff>0</xdr:rowOff>
    </xdr:from>
    <xdr:to>
      <xdr:col>1</xdr:col>
      <xdr:colOff>2581275</xdr:colOff>
      <xdr:row>492</xdr:row>
      <xdr:rowOff>190500</xdr:rowOff>
    </xdr:to>
    <xdr:sp macro="" textlink="">
      <xdr:nvSpPr>
        <xdr:cNvPr id="11" name="Text Box 2"/>
        <xdr:cNvSpPr txBox="1">
          <a:spLocks noChangeArrowheads="1"/>
        </xdr:cNvSpPr>
      </xdr:nvSpPr>
      <xdr:spPr bwMode="auto">
        <a:xfrm>
          <a:off x="3295650" y="373294275"/>
          <a:ext cx="95250" cy="200025"/>
        </a:xfrm>
        <a:prstGeom prst="rect">
          <a:avLst/>
        </a:prstGeom>
        <a:noFill/>
        <a:ln w="9525">
          <a:noFill/>
          <a:miter lim="800000"/>
          <a:headEnd/>
          <a:tailEnd/>
        </a:ln>
      </xdr:spPr>
    </xdr:sp>
    <xdr:clientData/>
  </xdr:twoCellAnchor>
  <xdr:twoCellAnchor editAs="oneCell">
    <xdr:from>
      <xdr:col>1</xdr:col>
      <xdr:colOff>2581275</xdr:colOff>
      <xdr:row>449</xdr:row>
      <xdr:rowOff>0</xdr:rowOff>
    </xdr:from>
    <xdr:to>
      <xdr:col>1</xdr:col>
      <xdr:colOff>2581275</xdr:colOff>
      <xdr:row>492</xdr:row>
      <xdr:rowOff>190500</xdr:rowOff>
    </xdr:to>
    <xdr:sp macro="" textlink="">
      <xdr:nvSpPr>
        <xdr:cNvPr id="12" name="Text Box 2"/>
        <xdr:cNvSpPr txBox="1">
          <a:spLocks noChangeArrowheads="1"/>
        </xdr:cNvSpPr>
      </xdr:nvSpPr>
      <xdr:spPr bwMode="auto">
        <a:xfrm>
          <a:off x="3295650" y="375094500"/>
          <a:ext cx="95250" cy="200025"/>
        </a:xfrm>
        <a:prstGeom prst="rect">
          <a:avLst/>
        </a:prstGeom>
        <a:noFill/>
        <a:ln w="9525">
          <a:noFill/>
          <a:miter lim="800000"/>
          <a:headEnd/>
          <a:tailEnd/>
        </a:ln>
      </xdr:spPr>
    </xdr:sp>
    <xdr:clientData/>
  </xdr:twoCellAnchor>
  <xdr:twoCellAnchor editAs="oneCell">
    <xdr:from>
      <xdr:col>1</xdr:col>
      <xdr:colOff>2581275</xdr:colOff>
      <xdr:row>449</xdr:row>
      <xdr:rowOff>0</xdr:rowOff>
    </xdr:from>
    <xdr:to>
      <xdr:col>1</xdr:col>
      <xdr:colOff>2581275</xdr:colOff>
      <xdr:row>492</xdr:row>
      <xdr:rowOff>190500</xdr:rowOff>
    </xdr:to>
    <xdr:sp macro="" textlink="">
      <xdr:nvSpPr>
        <xdr:cNvPr id="13" name="Text Box 2"/>
        <xdr:cNvSpPr txBox="1">
          <a:spLocks noChangeArrowheads="1"/>
        </xdr:cNvSpPr>
      </xdr:nvSpPr>
      <xdr:spPr bwMode="auto">
        <a:xfrm>
          <a:off x="3295650" y="375094500"/>
          <a:ext cx="95250" cy="190500"/>
        </a:xfrm>
        <a:prstGeom prst="rect">
          <a:avLst/>
        </a:prstGeom>
        <a:noFill/>
        <a:ln w="9525">
          <a:noFill/>
          <a:miter lim="800000"/>
          <a:headEnd/>
          <a:tailEnd/>
        </a:ln>
      </xdr:spPr>
    </xdr:sp>
    <xdr:clientData/>
  </xdr:twoCellAnchor>
  <xdr:twoCellAnchor editAs="oneCell">
    <xdr:from>
      <xdr:col>18</xdr:col>
      <xdr:colOff>2581275</xdr:colOff>
      <xdr:row>419</xdr:row>
      <xdr:rowOff>0</xdr:rowOff>
    </xdr:from>
    <xdr:to>
      <xdr:col>26</xdr:col>
      <xdr:colOff>163286</xdr:colOff>
      <xdr:row>492</xdr:row>
      <xdr:rowOff>190500</xdr:rowOff>
    </xdr:to>
    <xdr:sp macro="" textlink="">
      <xdr:nvSpPr>
        <xdr:cNvPr id="14" name="Text Box 2"/>
        <xdr:cNvSpPr txBox="1">
          <a:spLocks noChangeArrowheads="1"/>
        </xdr:cNvSpPr>
      </xdr:nvSpPr>
      <xdr:spPr bwMode="auto">
        <a:xfrm>
          <a:off x="7277100" y="359292525"/>
          <a:ext cx="10886" cy="190500"/>
        </a:xfrm>
        <a:prstGeom prst="rect">
          <a:avLst/>
        </a:prstGeom>
        <a:noFill/>
        <a:ln w="9525">
          <a:noFill/>
          <a:miter lim="800000"/>
          <a:headEnd/>
          <a:tailEnd/>
        </a:ln>
      </xdr:spPr>
    </xdr:sp>
    <xdr:clientData/>
  </xdr:twoCellAnchor>
  <xdr:twoCellAnchor editAs="oneCell">
    <xdr:from>
      <xdr:col>1</xdr:col>
      <xdr:colOff>2581275</xdr:colOff>
      <xdr:row>417</xdr:row>
      <xdr:rowOff>0</xdr:rowOff>
    </xdr:from>
    <xdr:to>
      <xdr:col>1</xdr:col>
      <xdr:colOff>2581275</xdr:colOff>
      <xdr:row>492</xdr:row>
      <xdr:rowOff>190500</xdr:rowOff>
    </xdr:to>
    <xdr:sp macro="" textlink="">
      <xdr:nvSpPr>
        <xdr:cNvPr id="15" name="Text Box 2"/>
        <xdr:cNvSpPr txBox="1">
          <a:spLocks noChangeArrowheads="1"/>
        </xdr:cNvSpPr>
      </xdr:nvSpPr>
      <xdr:spPr bwMode="auto">
        <a:xfrm>
          <a:off x="3295650" y="356492175"/>
          <a:ext cx="95250" cy="200025"/>
        </a:xfrm>
        <a:prstGeom prst="rect">
          <a:avLst/>
        </a:prstGeom>
        <a:noFill/>
        <a:ln w="9525">
          <a:noFill/>
          <a:miter lim="800000"/>
          <a:headEnd/>
          <a:tailEnd/>
        </a:ln>
      </xdr:spPr>
    </xdr:sp>
    <xdr:clientData/>
  </xdr:twoCellAnchor>
  <xdr:twoCellAnchor editAs="oneCell">
    <xdr:from>
      <xdr:col>1</xdr:col>
      <xdr:colOff>2581275</xdr:colOff>
      <xdr:row>418</xdr:row>
      <xdr:rowOff>0</xdr:rowOff>
    </xdr:from>
    <xdr:to>
      <xdr:col>1</xdr:col>
      <xdr:colOff>2581275</xdr:colOff>
      <xdr:row>492</xdr:row>
      <xdr:rowOff>190500</xdr:rowOff>
    </xdr:to>
    <xdr:sp macro="" textlink="">
      <xdr:nvSpPr>
        <xdr:cNvPr id="16" name="Text Box 2"/>
        <xdr:cNvSpPr txBox="1">
          <a:spLocks noChangeArrowheads="1"/>
        </xdr:cNvSpPr>
      </xdr:nvSpPr>
      <xdr:spPr bwMode="auto">
        <a:xfrm>
          <a:off x="3295650" y="357892350"/>
          <a:ext cx="95250" cy="200025"/>
        </a:xfrm>
        <a:prstGeom prst="rect">
          <a:avLst/>
        </a:prstGeom>
        <a:noFill/>
        <a:ln w="9525">
          <a:noFill/>
          <a:miter lim="800000"/>
          <a:headEnd/>
          <a:tailEnd/>
        </a:ln>
      </xdr:spPr>
    </xdr:sp>
    <xdr:clientData/>
  </xdr:twoCellAnchor>
  <xdr:twoCellAnchor editAs="oneCell">
    <xdr:from>
      <xdr:col>18</xdr:col>
      <xdr:colOff>2581275</xdr:colOff>
      <xdr:row>417</xdr:row>
      <xdr:rowOff>0</xdr:rowOff>
    </xdr:from>
    <xdr:to>
      <xdr:col>26</xdr:col>
      <xdr:colOff>163286</xdr:colOff>
      <xdr:row>492</xdr:row>
      <xdr:rowOff>190500</xdr:rowOff>
    </xdr:to>
    <xdr:sp macro="" textlink="">
      <xdr:nvSpPr>
        <xdr:cNvPr id="17" name="Text Box 2"/>
        <xdr:cNvSpPr txBox="1">
          <a:spLocks noChangeArrowheads="1"/>
        </xdr:cNvSpPr>
      </xdr:nvSpPr>
      <xdr:spPr bwMode="auto">
        <a:xfrm>
          <a:off x="7277100" y="356492175"/>
          <a:ext cx="10886" cy="190500"/>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2581275</xdr:colOff>
      <xdr:row>0</xdr:row>
      <xdr:rowOff>0</xdr:rowOff>
    </xdr:from>
    <xdr:to>
      <xdr:col>1</xdr:col>
      <xdr:colOff>2581275</xdr:colOff>
      <xdr:row>2</xdr:row>
      <xdr:rowOff>114300</xdr:rowOff>
    </xdr:to>
    <xdr:sp macro="" textlink="">
      <xdr:nvSpPr>
        <xdr:cNvPr id="3" name="Text Box 2"/>
        <xdr:cNvSpPr txBox="1">
          <a:spLocks noChangeArrowheads="1"/>
        </xdr:cNvSpPr>
      </xdr:nvSpPr>
      <xdr:spPr bwMode="auto">
        <a:xfrm>
          <a:off x="3295650" y="8477250"/>
          <a:ext cx="0" cy="1905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6</xdr:row>
      <xdr:rowOff>1190625</xdr:rowOff>
    </xdr:to>
    <xdr:sp macro="" textlink="">
      <xdr:nvSpPr>
        <xdr:cNvPr id="4" name="Text Box 2"/>
        <xdr:cNvSpPr txBox="1">
          <a:spLocks noChangeArrowheads="1"/>
        </xdr:cNvSpPr>
      </xdr:nvSpPr>
      <xdr:spPr bwMode="auto">
        <a:xfrm>
          <a:off x="3362325" y="6477000"/>
          <a:ext cx="0" cy="1905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8</xdr:row>
      <xdr:rowOff>190500</xdr:rowOff>
    </xdr:to>
    <xdr:sp macro="" textlink="">
      <xdr:nvSpPr>
        <xdr:cNvPr id="5" name="Text Box 2"/>
        <xdr:cNvSpPr txBox="1">
          <a:spLocks noChangeArrowheads="1"/>
        </xdr:cNvSpPr>
      </xdr:nvSpPr>
      <xdr:spPr bwMode="auto">
        <a:xfrm>
          <a:off x="3362325" y="9677400"/>
          <a:ext cx="0" cy="1905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8</xdr:row>
      <xdr:rowOff>190500</xdr:rowOff>
    </xdr:to>
    <xdr:sp macro="" textlink="">
      <xdr:nvSpPr>
        <xdr:cNvPr id="6" name="Text Box 2"/>
        <xdr:cNvSpPr txBox="1">
          <a:spLocks noChangeArrowheads="1"/>
        </xdr:cNvSpPr>
      </xdr:nvSpPr>
      <xdr:spPr bwMode="auto">
        <a:xfrm>
          <a:off x="3362325" y="9677400"/>
          <a:ext cx="0" cy="1905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8</xdr:row>
      <xdr:rowOff>190500</xdr:rowOff>
    </xdr:to>
    <xdr:sp macro="" textlink="">
      <xdr:nvSpPr>
        <xdr:cNvPr id="7" name="Text Box 2"/>
        <xdr:cNvSpPr txBox="1">
          <a:spLocks noChangeArrowheads="1"/>
        </xdr:cNvSpPr>
      </xdr:nvSpPr>
      <xdr:spPr bwMode="auto">
        <a:xfrm>
          <a:off x="3362325" y="9677400"/>
          <a:ext cx="0" cy="1905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8</xdr:row>
      <xdr:rowOff>190500</xdr:rowOff>
    </xdr:to>
    <xdr:sp macro="" textlink="">
      <xdr:nvSpPr>
        <xdr:cNvPr id="8" name="Text Box 2"/>
        <xdr:cNvSpPr txBox="1">
          <a:spLocks noChangeArrowheads="1"/>
        </xdr:cNvSpPr>
      </xdr:nvSpPr>
      <xdr:spPr bwMode="auto">
        <a:xfrm>
          <a:off x="3362325" y="9677400"/>
          <a:ext cx="0" cy="1905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8</xdr:row>
      <xdr:rowOff>190500</xdr:rowOff>
    </xdr:to>
    <xdr:sp macro="" textlink="">
      <xdr:nvSpPr>
        <xdr:cNvPr id="9" name="Text Box 2"/>
        <xdr:cNvSpPr txBox="1">
          <a:spLocks noChangeArrowheads="1"/>
        </xdr:cNvSpPr>
      </xdr:nvSpPr>
      <xdr:spPr bwMode="auto">
        <a:xfrm>
          <a:off x="3362325" y="9677400"/>
          <a:ext cx="0" cy="1905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8</xdr:row>
      <xdr:rowOff>190500</xdr:rowOff>
    </xdr:to>
    <xdr:sp macro="" textlink="">
      <xdr:nvSpPr>
        <xdr:cNvPr id="10" name="Text Box 2"/>
        <xdr:cNvSpPr txBox="1">
          <a:spLocks noChangeArrowheads="1"/>
        </xdr:cNvSpPr>
      </xdr:nvSpPr>
      <xdr:spPr bwMode="auto">
        <a:xfrm>
          <a:off x="3362325" y="9677400"/>
          <a:ext cx="0" cy="1905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8</xdr:row>
      <xdr:rowOff>190500</xdr:rowOff>
    </xdr:to>
    <xdr:sp macro="" textlink="">
      <xdr:nvSpPr>
        <xdr:cNvPr id="11" name="Text Box 2"/>
        <xdr:cNvSpPr txBox="1">
          <a:spLocks noChangeArrowheads="1"/>
        </xdr:cNvSpPr>
      </xdr:nvSpPr>
      <xdr:spPr bwMode="auto">
        <a:xfrm>
          <a:off x="3362325" y="9677400"/>
          <a:ext cx="0" cy="1905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8</xdr:row>
      <xdr:rowOff>190500</xdr:rowOff>
    </xdr:to>
    <xdr:sp macro="" textlink="">
      <xdr:nvSpPr>
        <xdr:cNvPr id="12" name="Text Box 2"/>
        <xdr:cNvSpPr txBox="1">
          <a:spLocks noChangeArrowheads="1"/>
        </xdr:cNvSpPr>
      </xdr:nvSpPr>
      <xdr:spPr bwMode="auto">
        <a:xfrm>
          <a:off x="3362325" y="9677400"/>
          <a:ext cx="0" cy="1905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8</xdr:row>
      <xdr:rowOff>190500</xdr:rowOff>
    </xdr:to>
    <xdr:sp macro="" textlink="">
      <xdr:nvSpPr>
        <xdr:cNvPr id="13" name="Text Box 2"/>
        <xdr:cNvSpPr txBox="1">
          <a:spLocks noChangeArrowheads="1"/>
        </xdr:cNvSpPr>
      </xdr:nvSpPr>
      <xdr:spPr bwMode="auto">
        <a:xfrm>
          <a:off x="3362325" y="9677400"/>
          <a:ext cx="0" cy="1905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8</xdr:row>
      <xdr:rowOff>190500</xdr:rowOff>
    </xdr:to>
    <xdr:sp macro="" textlink="">
      <xdr:nvSpPr>
        <xdr:cNvPr id="14" name="Text Box 2"/>
        <xdr:cNvSpPr txBox="1">
          <a:spLocks noChangeArrowheads="1"/>
        </xdr:cNvSpPr>
      </xdr:nvSpPr>
      <xdr:spPr bwMode="auto">
        <a:xfrm>
          <a:off x="3362325" y="9677400"/>
          <a:ext cx="0" cy="1905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8</xdr:row>
      <xdr:rowOff>190500</xdr:rowOff>
    </xdr:to>
    <xdr:sp macro="" textlink="">
      <xdr:nvSpPr>
        <xdr:cNvPr id="15" name="Text Box 2"/>
        <xdr:cNvSpPr txBox="1">
          <a:spLocks noChangeArrowheads="1"/>
        </xdr:cNvSpPr>
      </xdr:nvSpPr>
      <xdr:spPr bwMode="auto">
        <a:xfrm>
          <a:off x="3362325" y="9677400"/>
          <a:ext cx="0" cy="190500"/>
        </a:xfrm>
        <a:prstGeom prst="rect">
          <a:avLst/>
        </a:prstGeom>
        <a:noFill/>
        <a:ln w="9525">
          <a:noFill/>
          <a:miter lim="800000"/>
          <a:headEnd/>
          <a:tailEnd/>
        </a:ln>
      </xdr:spPr>
    </xdr:sp>
    <xdr:clientData/>
  </xdr:twoCellAnchor>
  <xdr:twoCellAnchor editAs="oneCell">
    <xdr:from>
      <xdr:col>1</xdr:col>
      <xdr:colOff>2581275</xdr:colOff>
      <xdr:row>0</xdr:row>
      <xdr:rowOff>0</xdr:rowOff>
    </xdr:from>
    <xdr:to>
      <xdr:col>1</xdr:col>
      <xdr:colOff>2581275</xdr:colOff>
      <xdr:row>8</xdr:row>
      <xdr:rowOff>190500</xdr:rowOff>
    </xdr:to>
    <xdr:sp macro="" textlink="">
      <xdr:nvSpPr>
        <xdr:cNvPr id="16" name="Text Box 2"/>
        <xdr:cNvSpPr txBox="1">
          <a:spLocks noChangeArrowheads="1"/>
        </xdr:cNvSpPr>
      </xdr:nvSpPr>
      <xdr:spPr bwMode="auto">
        <a:xfrm>
          <a:off x="3362325" y="9677400"/>
          <a:ext cx="0" cy="190500"/>
        </a:xfrm>
        <a:prstGeom prst="rect">
          <a:avLst/>
        </a:prstGeom>
        <a:noFill/>
        <a:ln w="9525">
          <a:noFill/>
          <a:miter lim="800000"/>
          <a:headEnd/>
          <a:tailEnd/>
        </a:ln>
      </xdr:spPr>
    </xdr:sp>
    <xdr:clientData/>
  </xdr:twoCellAnchor>
  <xdr:twoCellAnchor editAs="oneCell">
    <xdr:from>
      <xdr:col>0</xdr:col>
      <xdr:colOff>2581275</xdr:colOff>
      <xdr:row>0</xdr:row>
      <xdr:rowOff>0</xdr:rowOff>
    </xdr:from>
    <xdr:to>
      <xdr:col>7</xdr:col>
      <xdr:colOff>163286</xdr:colOff>
      <xdr:row>8</xdr:row>
      <xdr:rowOff>190500</xdr:rowOff>
    </xdr:to>
    <xdr:sp macro="" textlink="">
      <xdr:nvSpPr>
        <xdr:cNvPr id="17" name="Text Box 2"/>
        <xdr:cNvSpPr txBox="1">
          <a:spLocks noChangeArrowheads="1"/>
        </xdr:cNvSpPr>
      </xdr:nvSpPr>
      <xdr:spPr bwMode="auto">
        <a:xfrm>
          <a:off x="7343775" y="9677400"/>
          <a:ext cx="2449286" cy="19050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Discount@11.70%25" TargetMode="External"/><Relationship Id="rId1" Type="http://schemas.openxmlformats.org/officeDocument/2006/relationships/hyperlink" Target="mailto:GST@18%25" TargetMode="Externa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Y495"/>
  <sheetViews>
    <sheetView tabSelected="1" zoomScaleSheetLayoutView="100" workbookViewId="0">
      <pane ySplit="6" topLeftCell="A7" activePane="bottomLeft" state="frozen"/>
      <selection pane="bottomLeft" activeCell="AA22" sqref="AA22"/>
    </sheetView>
  </sheetViews>
  <sheetFormatPr defaultRowHeight="15.75"/>
  <cols>
    <col min="1" max="1" width="10.7109375" style="58" customWidth="1"/>
    <col min="2" max="2" width="81.5703125" style="46" customWidth="1"/>
    <col min="3" max="3" width="9" style="4" customWidth="1"/>
    <col min="4" max="4" width="7.85546875" style="12" customWidth="1"/>
    <col min="5" max="5" width="15.42578125" style="12" hidden="1" customWidth="1"/>
    <col min="6" max="6" width="12.85546875" style="12" hidden="1" customWidth="1"/>
    <col min="7" max="8" width="17.140625" style="59" hidden="1" customWidth="1"/>
    <col min="9" max="9" width="19.28515625" style="59" hidden="1" customWidth="1"/>
    <col min="10" max="10" width="17.85546875" style="60" hidden="1" customWidth="1"/>
    <col min="11" max="11" width="17.28515625" style="61" hidden="1" customWidth="1"/>
    <col min="12" max="13" width="18.28515625" style="61" hidden="1" customWidth="1"/>
    <col min="14" max="14" width="15.28515625" style="62" hidden="1" customWidth="1"/>
    <col min="15" max="15" width="16.42578125" style="63" hidden="1" customWidth="1"/>
    <col min="16" max="16" width="25.5703125" style="57" hidden="1" customWidth="1"/>
    <col min="17" max="17" width="19.140625" style="39" hidden="1" customWidth="1"/>
    <col min="18" max="18" width="29.28515625" style="39" hidden="1" customWidth="1"/>
    <col min="19" max="19" width="13.140625" style="38" hidden="1" customWidth="1"/>
    <col min="20" max="20" width="14.42578125" style="55" hidden="1" customWidth="1"/>
    <col min="21" max="21" width="12.140625" style="57" hidden="1" customWidth="1"/>
    <col min="22" max="22" width="11.42578125" style="57" hidden="1" customWidth="1"/>
    <col min="23" max="23" width="14" style="57" hidden="1" customWidth="1"/>
    <col min="24" max="24" width="13.85546875" style="39" customWidth="1"/>
    <col min="25" max="25" width="11.85546875" style="39" bestFit="1" customWidth="1"/>
    <col min="26" max="26" width="10.7109375" style="39" bestFit="1" customWidth="1"/>
    <col min="27" max="16384" width="9.140625" style="39"/>
  </cols>
  <sheetData>
    <row r="1" spans="1:25" s="1" customFormat="1" ht="49.5" customHeight="1">
      <c r="A1" s="153" t="s">
        <v>0</v>
      </c>
      <c r="B1" s="154"/>
      <c r="C1" s="154"/>
      <c r="D1" s="154"/>
      <c r="E1" s="154"/>
      <c r="F1" s="154"/>
      <c r="G1" s="154"/>
      <c r="H1" s="154"/>
      <c r="I1" s="154"/>
      <c r="J1" s="154"/>
      <c r="K1" s="154"/>
      <c r="L1" s="154"/>
      <c r="M1" s="154"/>
      <c r="N1" s="154"/>
      <c r="O1" s="154"/>
      <c r="P1" s="154"/>
      <c r="Q1" s="154"/>
      <c r="R1" s="154"/>
      <c r="S1" s="154"/>
      <c r="T1" s="154"/>
      <c r="U1" s="154"/>
      <c r="V1" s="154"/>
      <c r="W1" s="154"/>
      <c r="X1" s="155"/>
    </row>
    <row r="2" spans="1:25" s="1" customFormat="1" ht="15.75" customHeight="1">
      <c r="A2" s="156" t="s">
        <v>1</v>
      </c>
      <c r="B2" s="157"/>
      <c r="C2" s="157"/>
      <c r="D2" s="157"/>
      <c r="E2" s="157"/>
      <c r="F2" s="157"/>
      <c r="G2" s="157"/>
      <c r="H2" s="157"/>
      <c r="I2" s="157"/>
      <c r="J2" s="157"/>
      <c r="K2" s="157"/>
      <c r="L2" s="157"/>
      <c r="M2" s="157"/>
      <c r="N2" s="157"/>
      <c r="O2" s="157"/>
      <c r="P2" s="157"/>
      <c r="Q2" s="157"/>
      <c r="R2" s="157"/>
      <c r="S2" s="157"/>
      <c r="T2" s="157"/>
      <c r="U2" s="157"/>
      <c r="V2" s="157"/>
      <c r="W2" s="157"/>
      <c r="X2" s="158"/>
    </row>
    <row r="3" spans="1:25" s="1" customFormat="1" ht="18.75" hidden="1" customHeight="1">
      <c r="A3" s="159"/>
      <c r="B3" s="160"/>
      <c r="C3" s="160"/>
      <c r="D3" s="160"/>
      <c r="E3" s="160"/>
      <c r="F3" s="160"/>
      <c r="G3" s="160"/>
      <c r="H3" s="160"/>
      <c r="I3" s="160"/>
      <c r="J3" s="160"/>
      <c r="K3" s="160"/>
      <c r="L3" s="160"/>
      <c r="M3" s="160"/>
      <c r="N3" s="160"/>
      <c r="O3" s="160"/>
      <c r="P3" s="160"/>
      <c r="Q3" s="160"/>
      <c r="R3" s="160"/>
      <c r="S3" s="160"/>
      <c r="T3" s="160"/>
      <c r="U3" s="160"/>
      <c r="V3" s="160"/>
      <c r="W3" s="160"/>
      <c r="X3" s="161"/>
    </row>
    <row r="4" spans="1:25" s="1" customFormat="1" ht="44.25" customHeight="1">
      <c r="A4" s="162"/>
      <c r="B4" s="163"/>
      <c r="C4" s="163"/>
      <c r="D4" s="163"/>
      <c r="E4" s="163"/>
      <c r="F4" s="163"/>
      <c r="G4" s="163"/>
      <c r="H4" s="163"/>
      <c r="I4" s="163"/>
      <c r="J4" s="163"/>
      <c r="K4" s="163"/>
      <c r="L4" s="163"/>
      <c r="M4" s="163"/>
      <c r="N4" s="163"/>
      <c r="O4" s="163"/>
      <c r="P4" s="163"/>
      <c r="Q4" s="163"/>
      <c r="R4" s="163"/>
      <c r="S4" s="163"/>
      <c r="T4" s="163"/>
      <c r="U4" s="163"/>
      <c r="V4" s="163"/>
      <c r="W4" s="163"/>
      <c r="X4" s="164"/>
    </row>
    <row r="5" spans="1:25" s="1" customFormat="1" ht="36.75" customHeight="1">
      <c r="A5" s="153" t="s">
        <v>2</v>
      </c>
      <c r="B5" s="154"/>
      <c r="C5" s="154"/>
      <c r="D5" s="154"/>
      <c r="E5" s="154"/>
      <c r="F5" s="154"/>
      <c r="G5" s="154"/>
      <c r="H5" s="154"/>
      <c r="I5" s="154"/>
      <c r="J5" s="154"/>
      <c r="K5" s="154"/>
      <c r="L5" s="154"/>
      <c r="M5" s="154"/>
      <c r="N5" s="154"/>
      <c r="O5" s="154"/>
      <c r="P5" s="154"/>
      <c r="Q5" s="154"/>
      <c r="R5" s="154"/>
      <c r="S5" s="154"/>
      <c r="T5" s="154"/>
      <c r="U5" s="154"/>
      <c r="V5" s="154"/>
      <c r="W5" s="154"/>
      <c r="X5" s="155"/>
    </row>
    <row r="6" spans="1:25" s="1" customFormat="1" ht="48.75" customHeight="1">
      <c r="A6" s="2" t="s">
        <v>3</v>
      </c>
      <c r="B6" s="3" t="s">
        <v>4</v>
      </c>
      <c r="C6" s="4" t="s">
        <v>5</v>
      </c>
      <c r="D6" s="2" t="s">
        <v>6</v>
      </c>
      <c r="E6" s="2" t="s">
        <v>7</v>
      </c>
      <c r="F6" s="2" t="s">
        <v>7</v>
      </c>
      <c r="G6" s="4" t="s">
        <v>8</v>
      </c>
      <c r="H6" s="4" t="s">
        <v>9</v>
      </c>
      <c r="I6" s="4" t="s">
        <v>10</v>
      </c>
      <c r="J6" s="5" t="s">
        <v>11</v>
      </c>
      <c r="K6" s="2" t="s">
        <v>12</v>
      </c>
      <c r="L6" s="2" t="s">
        <v>13</v>
      </c>
      <c r="M6" s="2" t="s">
        <v>14</v>
      </c>
      <c r="N6" s="6" t="s">
        <v>15</v>
      </c>
      <c r="O6" s="6" t="s">
        <v>16</v>
      </c>
      <c r="P6" s="7" t="s">
        <v>17</v>
      </c>
      <c r="Q6" s="8"/>
      <c r="R6" s="2" t="s">
        <v>18</v>
      </c>
      <c r="S6" s="5" t="s">
        <v>19</v>
      </c>
      <c r="T6" s="5" t="s">
        <v>20</v>
      </c>
      <c r="U6" s="7" t="s">
        <v>21</v>
      </c>
      <c r="V6" s="5" t="s">
        <v>22</v>
      </c>
      <c r="W6" s="5" t="s">
        <v>23</v>
      </c>
      <c r="X6" s="8" t="s">
        <v>24</v>
      </c>
      <c r="Y6" s="1" t="s">
        <v>7</v>
      </c>
    </row>
    <row r="7" spans="1:25" s="26" customFormat="1" ht="120">
      <c r="A7" s="9">
        <v>1</v>
      </c>
      <c r="B7" s="10" t="s">
        <v>25</v>
      </c>
      <c r="C7" s="11">
        <v>1</v>
      </c>
      <c r="D7" s="12" t="s">
        <v>26</v>
      </c>
      <c r="E7" s="13"/>
      <c r="F7" s="12">
        <f>+G7*1.0566</f>
        <v>52830</v>
      </c>
      <c r="G7" s="14">
        <v>50000</v>
      </c>
      <c r="H7" s="14"/>
      <c r="I7" s="15">
        <f>+C7*G7</f>
        <v>50000</v>
      </c>
      <c r="J7" s="16">
        <f>MIN(K7:M7)</f>
        <v>50000</v>
      </c>
      <c r="K7" s="17">
        <v>55000</v>
      </c>
      <c r="L7" s="17">
        <v>60000</v>
      </c>
      <c r="M7" s="17">
        <v>50000</v>
      </c>
      <c r="N7" s="18"/>
      <c r="O7" s="19"/>
      <c r="P7" s="20" t="s">
        <v>27</v>
      </c>
      <c r="Q7" s="13"/>
      <c r="R7" s="21" t="s">
        <v>28</v>
      </c>
      <c r="S7" s="22">
        <v>0</v>
      </c>
      <c r="T7" s="23">
        <v>0</v>
      </c>
      <c r="U7" s="24"/>
      <c r="V7" s="24">
        <v>0</v>
      </c>
      <c r="W7" s="24">
        <v>0</v>
      </c>
      <c r="X7" s="25">
        <f>MIN(S7:W7)</f>
        <v>0</v>
      </c>
      <c r="Y7" s="78"/>
    </row>
    <row r="8" spans="1:25">
      <c r="A8" s="27">
        <v>1.01</v>
      </c>
      <c r="B8" s="28" t="s">
        <v>29</v>
      </c>
      <c r="C8" s="29">
        <v>1</v>
      </c>
      <c r="D8" s="12" t="s">
        <v>30</v>
      </c>
      <c r="F8" s="30">
        <f>+E8*C8</f>
        <v>0</v>
      </c>
      <c r="G8" s="31">
        <v>75000</v>
      </c>
      <c r="H8" s="31"/>
      <c r="I8" s="15">
        <f t="shared" ref="I8:I10" si="0">+C8*G8</f>
        <v>75000</v>
      </c>
      <c r="J8" s="16">
        <f t="shared" ref="J8:J10" si="1">MIN(K8:M8)</f>
        <v>75000</v>
      </c>
      <c r="K8" s="32">
        <v>75000</v>
      </c>
      <c r="L8" s="32">
        <v>90000</v>
      </c>
      <c r="M8" s="32">
        <v>80000</v>
      </c>
      <c r="N8" s="33"/>
      <c r="O8" s="33"/>
      <c r="P8" s="34" t="s">
        <v>27</v>
      </c>
      <c r="Q8" s="35"/>
      <c r="R8" s="36" t="s">
        <v>31</v>
      </c>
      <c r="S8" s="22">
        <v>55000</v>
      </c>
      <c r="T8" s="37">
        <v>20083.852800000001</v>
      </c>
      <c r="U8" s="34">
        <v>30800</v>
      </c>
      <c r="V8" s="38">
        <v>21132</v>
      </c>
      <c r="W8" s="38">
        <v>24142</v>
      </c>
      <c r="X8" s="25">
        <f t="shared" ref="X8:X71" si="2">MIN(S8:W8)</f>
        <v>20083.852800000001</v>
      </c>
    </row>
    <row r="9" spans="1:25">
      <c r="A9" s="27">
        <v>1.02</v>
      </c>
      <c r="B9" s="28" t="s">
        <v>32</v>
      </c>
      <c r="C9" s="29">
        <v>1</v>
      </c>
      <c r="D9" s="12" t="s">
        <v>30</v>
      </c>
      <c r="F9" s="30">
        <f t="shared" ref="F9:F10" si="3">+E9*C9</f>
        <v>0</v>
      </c>
      <c r="G9" s="31">
        <v>85000</v>
      </c>
      <c r="H9" s="31"/>
      <c r="I9" s="15">
        <f t="shared" si="0"/>
        <v>85000</v>
      </c>
      <c r="J9" s="16">
        <f t="shared" si="1"/>
        <v>85000</v>
      </c>
      <c r="K9" s="32">
        <v>110000</v>
      </c>
      <c r="L9" s="32">
        <v>100000</v>
      </c>
      <c r="M9" s="32">
        <v>85000</v>
      </c>
      <c r="N9" s="33"/>
      <c r="O9" s="33"/>
      <c r="P9" s="34"/>
      <c r="Q9" s="35"/>
      <c r="R9" s="36" t="s">
        <v>33</v>
      </c>
      <c r="S9" s="22">
        <v>60000</v>
      </c>
      <c r="T9" s="37">
        <v>30125.779200000004</v>
      </c>
      <c r="U9" s="34">
        <v>34867</v>
      </c>
      <c r="V9" s="38">
        <v>31698</v>
      </c>
      <c r="W9" s="38">
        <v>36699</v>
      </c>
      <c r="X9" s="25">
        <f t="shared" si="2"/>
        <v>30125.779200000004</v>
      </c>
    </row>
    <row r="10" spans="1:25">
      <c r="A10" s="27">
        <v>1.03</v>
      </c>
      <c r="B10" s="28" t="s">
        <v>34</v>
      </c>
      <c r="C10" s="29">
        <v>1</v>
      </c>
      <c r="D10" s="12" t="s">
        <v>30</v>
      </c>
      <c r="F10" s="30">
        <f t="shared" si="3"/>
        <v>0</v>
      </c>
      <c r="G10" s="31">
        <v>95000</v>
      </c>
      <c r="H10" s="31"/>
      <c r="I10" s="15">
        <f t="shared" si="0"/>
        <v>95000</v>
      </c>
      <c r="J10" s="16">
        <f t="shared" si="1"/>
        <v>95000</v>
      </c>
      <c r="K10" s="32">
        <v>125000</v>
      </c>
      <c r="L10" s="32">
        <v>95000</v>
      </c>
      <c r="M10" s="32">
        <v>100000</v>
      </c>
      <c r="N10" s="33"/>
      <c r="O10" s="33">
        <v>126000</v>
      </c>
      <c r="P10" s="34"/>
      <c r="Q10" s="35"/>
      <c r="R10" s="40"/>
      <c r="S10" s="22">
        <v>65000</v>
      </c>
      <c r="T10" s="37">
        <v>50209.631999999998</v>
      </c>
      <c r="U10" s="34">
        <v>38500</v>
      </c>
      <c r="V10" s="38">
        <v>52830</v>
      </c>
      <c r="W10" s="38">
        <v>58850</v>
      </c>
      <c r="X10" s="25">
        <f t="shared" si="2"/>
        <v>38500</v>
      </c>
    </row>
    <row r="11" spans="1:25" ht="78.75">
      <c r="A11" s="27">
        <v>2</v>
      </c>
      <c r="B11" s="28" t="s">
        <v>35</v>
      </c>
      <c r="C11" s="29">
        <v>1</v>
      </c>
      <c r="D11" s="12" t="s">
        <v>30</v>
      </c>
      <c r="F11" s="12">
        <f t="shared" ref="F11:F74" si="4">+G11*1.0566</f>
        <v>17021.826000000001</v>
      </c>
      <c r="G11" s="31">
        <v>16110</v>
      </c>
      <c r="H11" s="31" t="s">
        <v>36</v>
      </c>
      <c r="I11" s="15"/>
      <c r="J11" s="16"/>
      <c r="K11" s="32"/>
      <c r="L11" s="32"/>
      <c r="M11" s="32"/>
      <c r="N11" s="33"/>
      <c r="O11" s="33"/>
      <c r="P11" s="34"/>
      <c r="Q11" s="35"/>
      <c r="R11" s="40" t="s">
        <v>28</v>
      </c>
      <c r="S11" s="22">
        <v>27000</v>
      </c>
      <c r="T11" s="37">
        <v>16177.708799999999</v>
      </c>
      <c r="U11" s="34">
        <v>124300</v>
      </c>
      <c r="V11" s="38">
        <v>17022</v>
      </c>
      <c r="W11" s="38">
        <v>19028</v>
      </c>
      <c r="X11" s="25">
        <f t="shared" si="2"/>
        <v>16177.708799999999</v>
      </c>
    </row>
    <row r="12" spans="1:25" s="26" customFormat="1" ht="189">
      <c r="A12" s="27">
        <v>3</v>
      </c>
      <c r="B12" s="28" t="s">
        <v>37</v>
      </c>
      <c r="C12" s="29"/>
      <c r="D12" s="12"/>
      <c r="E12" s="12"/>
      <c r="F12" s="12"/>
      <c r="G12" s="31"/>
      <c r="H12" s="31"/>
      <c r="I12" s="15"/>
      <c r="J12" s="16"/>
      <c r="K12" s="32"/>
      <c r="L12" s="32"/>
      <c r="M12" s="32"/>
      <c r="N12" s="33"/>
      <c r="O12" s="33"/>
      <c r="P12" s="34"/>
      <c r="Q12" s="35"/>
      <c r="R12" s="40"/>
      <c r="S12" s="22">
        <v>0</v>
      </c>
      <c r="T12" s="37">
        <v>0</v>
      </c>
      <c r="U12" s="24">
        <v>0</v>
      </c>
      <c r="V12" s="38">
        <v>0</v>
      </c>
      <c r="W12" s="38"/>
      <c r="X12" s="25">
        <f t="shared" si="2"/>
        <v>0</v>
      </c>
    </row>
    <row r="13" spans="1:25" ht="63">
      <c r="A13" s="27">
        <v>3.01</v>
      </c>
      <c r="B13" s="28" t="s">
        <v>38</v>
      </c>
      <c r="C13" s="29">
        <v>1</v>
      </c>
      <c r="D13" s="12" t="s">
        <v>30</v>
      </c>
      <c r="F13" s="12">
        <f t="shared" si="4"/>
        <v>79245</v>
      </c>
      <c r="G13" s="31">
        <v>75000</v>
      </c>
      <c r="H13" s="31"/>
      <c r="I13" s="15">
        <f t="shared" ref="I13:I21" si="5">+C13*G13</f>
        <v>75000</v>
      </c>
      <c r="J13" s="16">
        <f t="shared" ref="J13:J65" si="6">MIN(K13:M13)</f>
        <v>75000</v>
      </c>
      <c r="K13" s="32">
        <v>75000</v>
      </c>
      <c r="L13" s="32">
        <v>90000</v>
      </c>
      <c r="M13" s="32">
        <v>80000</v>
      </c>
      <c r="N13" s="33"/>
      <c r="O13" s="33"/>
      <c r="P13" s="34" t="s">
        <v>27</v>
      </c>
      <c r="Q13" s="35"/>
      <c r="R13" s="40" t="s">
        <v>28</v>
      </c>
      <c r="S13" s="22">
        <v>75000</v>
      </c>
      <c r="T13" s="37">
        <v>75314.448000000004</v>
      </c>
      <c r="U13" s="34">
        <v>82500</v>
      </c>
      <c r="V13" s="38">
        <v>79245</v>
      </c>
      <c r="W13" s="38">
        <v>80000</v>
      </c>
      <c r="X13" s="25">
        <f t="shared" si="2"/>
        <v>75000</v>
      </c>
    </row>
    <row r="14" spans="1:25" ht="63">
      <c r="A14" s="27">
        <v>3.02</v>
      </c>
      <c r="B14" s="28" t="s">
        <v>39</v>
      </c>
      <c r="C14" s="29">
        <v>1</v>
      </c>
      <c r="D14" s="12" t="s">
        <v>30</v>
      </c>
      <c r="F14" s="12">
        <f t="shared" si="4"/>
        <v>89811</v>
      </c>
      <c r="G14" s="31">
        <v>85000</v>
      </c>
      <c r="H14" s="31"/>
      <c r="I14" s="15">
        <f t="shared" si="5"/>
        <v>85000</v>
      </c>
      <c r="J14" s="16">
        <f t="shared" si="6"/>
        <v>85000</v>
      </c>
      <c r="K14" s="32">
        <v>110000</v>
      </c>
      <c r="L14" s="32">
        <v>100000</v>
      </c>
      <c r="M14" s="32">
        <v>85000</v>
      </c>
      <c r="N14" s="33"/>
      <c r="O14" s="33"/>
      <c r="P14" s="34"/>
      <c r="Q14" s="35"/>
      <c r="R14" s="40" t="s">
        <v>28</v>
      </c>
      <c r="S14" s="22">
        <v>95000</v>
      </c>
      <c r="T14" s="37">
        <v>85356.374400000001</v>
      </c>
      <c r="U14" s="34">
        <v>93500</v>
      </c>
      <c r="V14" s="38">
        <v>89811</v>
      </c>
      <c r="W14" s="38">
        <v>90000</v>
      </c>
      <c r="X14" s="25">
        <f t="shared" si="2"/>
        <v>85356.374400000001</v>
      </c>
    </row>
    <row r="15" spans="1:25" ht="63">
      <c r="A15" s="41">
        <v>3.03</v>
      </c>
      <c r="B15" s="42" t="s">
        <v>40</v>
      </c>
      <c r="C15" s="43">
        <v>1</v>
      </c>
      <c r="D15" s="38" t="s">
        <v>30</v>
      </c>
      <c r="E15" s="38"/>
      <c r="F15" s="38">
        <f t="shared" si="4"/>
        <v>100377</v>
      </c>
      <c r="G15" s="19">
        <v>95000</v>
      </c>
      <c r="H15" s="19"/>
      <c r="I15" s="33">
        <f t="shared" si="5"/>
        <v>95000</v>
      </c>
      <c r="J15" s="16">
        <f t="shared" si="6"/>
        <v>95000</v>
      </c>
      <c r="K15" s="16">
        <v>125000</v>
      </c>
      <c r="L15" s="16">
        <v>95000</v>
      </c>
      <c r="M15" s="16">
        <v>100000</v>
      </c>
      <c r="N15" s="33"/>
      <c r="O15" s="33">
        <v>126000</v>
      </c>
      <c r="P15" s="34"/>
      <c r="Q15" s="34"/>
      <c r="R15" s="44" t="s">
        <v>28</v>
      </c>
      <c r="S15" s="22">
        <v>105000</v>
      </c>
      <c r="T15" s="37">
        <v>95398.300799999997</v>
      </c>
      <c r="U15" s="34">
        <v>104500</v>
      </c>
      <c r="V15" s="38">
        <v>100377</v>
      </c>
      <c r="W15" s="38">
        <v>11000</v>
      </c>
      <c r="X15" s="45">
        <f>T15</f>
        <v>95398.300799999997</v>
      </c>
    </row>
    <row r="16" spans="1:25" s="26" customFormat="1" ht="204.75">
      <c r="A16" s="27">
        <v>4</v>
      </c>
      <c r="B16" s="28" t="s">
        <v>41</v>
      </c>
      <c r="C16" s="29">
        <v>1</v>
      </c>
      <c r="D16" s="12" t="s">
        <v>30</v>
      </c>
      <c r="E16" s="12"/>
      <c r="F16" s="12">
        <f t="shared" si="4"/>
        <v>52830</v>
      </c>
      <c r="G16" s="31">
        <v>50000</v>
      </c>
      <c r="H16" s="31"/>
      <c r="I16" s="15">
        <f t="shared" si="5"/>
        <v>50000</v>
      </c>
      <c r="J16" s="16">
        <f t="shared" si="6"/>
        <v>50000</v>
      </c>
      <c r="K16" s="32">
        <v>50000</v>
      </c>
      <c r="L16" s="32">
        <v>55000</v>
      </c>
      <c r="M16" s="32">
        <v>60000</v>
      </c>
      <c r="N16" s="33">
        <v>112244</v>
      </c>
      <c r="O16" s="33"/>
      <c r="P16" s="34" t="s">
        <v>27</v>
      </c>
      <c r="Q16" s="35"/>
      <c r="R16" s="40" t="s">
        <v>28</v>
      </c>
      <c r="S16" s="22">
        <v>55000</v>
      </c>
      <c r="T16" s="37">
        <v>50209.631999999998</v>
      </c>
      <c r="U16" s="24">
        <v>55000</v>
      </c>
      <c r="V16" s="38">
        <v>52830</v>
      </c>
      <c r="W16" s="38">
        <v>60000</v>
      </c>
      <c r="X16" s="25">
        <f t="shared" si="2"/>
        <v>50209.631999999998</v>
      </c>
    </row>
    <row r="17" spans="1:25" ht="63">
      <c r="A17" s="27">
        <v>5</v>
      </c>
      <c r="B17" s="28" t="s">
        <v>42</v>
      </c>
      <c r="C17" s="29">
        <v>1</v>
      </c>
      <c r="D17" s="12" t="s">
        <v>43</v>
      </c>
      <c r="F17" s="12">
        <f t="shared" si="4"/>
        <v>158.49</v>
      </c>
      <c r="G17" s="31">
        <v>150</v>
      </c>
      <c r="H17" s="31"/>
      <c r="I17" s="15">
        <f t="shared" si="5"/>
        <v>150</v>
      </c>
      <c r="J17" s="16">
        <f t="shared" si="6"/>
        <v>150</v>
      </c>
      <c r="K17" s="32">
        <v>200</v>
      </c>
      <c r="L17" s="32">
        <v>150</v>
      </c>
      <c r="M17" s="32">
        <v>180</v>
      </c>
      <c r="N17" s="33">
        <v>317.89999999999998</v>
      </c>
      <c r="O17" s="33"/>
      <c r="P17" s="34" t="s">
        <v>27</v>
      </c>
      <c r="Q17" s="35"/>
      <c r="R17" s="40" t="s">
        <v>28</v>
      </c>
      <c r="S17" s="22">
        <v>190</v>
      </c>
      <c r="T17" s="37">
        <v>151.11359999999999</v>
      </c>
      <c r="U17" s="34">
        <v>165</v>
      </c>
      <c r="V17" s="38">
        <v>159</v>
      </c>
      <c r="W17" s="38">
        <v>180</v>
      </c>
      <c r="X17" s="25">
        <f t="shared" si="2"/>
        <v>151.11359999999999</v>
      </c>
      <c r="Y17" s="85"/>
    </row>
    <row r="18" spans="1:25" s="26" customFormat="1" ht="63">
      <c r="A18" s="27">
        <v>6</v>
      </c>
      <c r="B18" s="28" t="s">
        <v>44</v>
      </c>
      <c r="C18" s="29">
        <v>1</v>
      </c>
      <c r="D18" s="12" t="s">
        <v>30</v>
      </c>
      <c r="E18" s="12"/>
      <c r="F18" s="12">
        <f t="shared" si="4"/>
        <v>10566</v>
      </c>
      <c r="G18" s="31">
        <v>10000</v>
      </c>
      <c r="H18" s="31"/>
      <c r="I18" s="15">
        <f t="shared" si="5"/>
        <v>10000</v>
      </c>
      <c r="J18" s="16">
        <f t="shared" si="6"/>
        <v>10000</v>
      </c>
      <c r="K18" s="32">
        <v>10000</v>
      </c>
      <c r="L18" s="32">
        <v>12000</v>
      </c>
      <c r="M18" s="32">
        <v>11000</v>
      </c>
      <c r="N18" s="33"/>
      <c r="O18" s="33"/>
      <c r="P18" s="34" t="s">
        <v>27</v>
      </c>
      <c r="Q18" s="35"/>
      <c r="R18" s="40" t="s">
        <v>28</v>
      </c>
      <c r="S18" s="22">
        <v>10500</v>
      </c>
      <c r="T18" s="37">
        <v>10041.9264</v>
      </c>
      <c r="U18" s="24">
        <v>11000</v>
      </c>
      <c r="V18" s="38">
        <v>10566</v>
      </c>
      <c r="W18" s="38">
        <v>12000</v>
      </c>
      <c r="X18" s="25">
        <f t="shared" si="2"/>
        <v>10041.9264</v>
      </c>
    </row>
    <row r="19" spans="1:25" ht="85.5" customHeight="1">
      <c r="A19" s="27">
        <v>7</v>
      </c>
      <c r="B19" s="28" t="s">
        <v>45</v>
      </c>
      <c r="C19" s="29">
        <v>1</v>
      </c>
      <c r="D19" s="12" t="s">
        <v>30</v>
      </c>
      <c r="F19" s="12">
        <f t="shared" si="4"/>
        <v>450.11160000000001</v>
      </c>
      <c r="G19" s="31">
        <v>426</v>
      </c>
      <c r="H19" s="31"/>
      <c r="I19" s="15">
        <f t="shared" si="5"/>
        <v>426</v>
      </c>
      <c r="J19" s="16">
        <f t="shared" si="6"/>
        <v>426</v>
      </c>
      <c r="K19" s="32">
        <v>426</v>
      </c>
      <c r="L19" s="32">
        <v>450</v>
      </c>
      <c r="M19" s="32">
        <v>500</v>
      </c>
      <c r="N19" s="33">
        <v>468.6</v>
      </c>
      <c r="O19" s="33">
        <v>666.67</v>
      </c>
      <c r="P19" s="34"/>
      <c r="Q19" s="35"/>
      <c r="R19" s="40" t="s">
        <v>28</v>
      </c>
      <c r="S19" s="22">
        <v>550</v>
      </c>
      <c r="T19" s="37">
        <v>428.63040000000001</v>
      </c>
      <c r="U19" s="34">
        <v>468</v>
      </c>
      <c r="V19" s="38">
        <v>451</v>
      </c>
      <c r="W19" s="38">
        <v>550</v>
      </c>
      <c r="X19" s="25">
        <f t="shared" si="2"/>
        <v>428.63040000000001</v>
      </c>
    </row>
    <row r="20" spans="1:25" ht="49.5" customHeight="1">
      <c r="A20" s="27">
        <v>8</v>
      </c>
      <c r="B20" s="28" t="s">
        <v>46</v>
      </c>
      <c r="C20" s="29">
        <v>1</v>
      </c>
      <c r="D20" s="12" t="s">
        <v>47</v>
      </c>
      <c r="F20" s="12">
        <f t="shared" si="4"/>
        <v>105.66</v>
      </c>
      <c r="G20" s="31">
        <v>100</v>
      </c>
      <c r="H20" s="31"/>
      <c r="I20" s="15">
        <f t="shared" si="5"/>
        <v>100</v>
      </c>
      <c r="J20" s="16">
        <f>MIN(K20:M20)</f>
        <v>100</v>
      </c>
      <c r="K20" s="32">
        <v>150</v>
      </c>
      <c r="L20" s="32">
        <v>100</v>
      </c>
      <c r="M20" s="32">
        <v>125</v>
      </c>
      <c r="N20" s="33">
        <v>93.5</v>
      </c>
      <c r="O20" s="33"/>
      <c r="P20" s="34"/>
      <c r="Q20" s="35"/>
      <c r="R20" s="40" t="s">
        <v>28</v>
      </c>
      <c r="S20" s="22">
        <v>105</v>
      </c>
      <c r="T20" s="37">
        <v>100.7424</v>
      </c>
      <c r="U20" s="34">
        <v>110</v>
      </c>
      <c r="V20" s="38">
        <v>106</v>
      </c>
      <c r="W20" s="38">
        <v>125</v>
      </c>
      <c r="X20" s="25">
        <f t="shared" si="2"/>
        <v>100.7424</v>
      </c>
    </row>
    <row r="21" spans="1:25" s="46" customFormat="1" ht="61.5" customHeight="1">
      <c r="A21" s="27">
        <v>10</v>
      </c>
      <c r="B21" s="28" t="s">
        <v>48</v>
      </c>
      <c r="C21" s="29">
        <v>1</v>
      </c>
      <c r="D21" s="12" t="s">
        <v>47</v>
      </c>
      <c r="E21" s="12"/>
      <c r="F21" s="12">
        <f t="shared" si="4"/>
        <v>633.96</v>
      </c>
      <c r="G21" s="31">
        <v>600</v>
      </c>
      <c r="H21" s="31"/>
      <c r="I21" s="15">
        <f t="shared" si="5"/>
        <v>600</v>
      </c>
      <c r="J21" s="16">
        <f t="shared" si="6"/>
        <v>600</v>
      </c>
      <c r="K21" s="32">
        <v>750</v>
      </c>
      <c r="L21" s="32">
        <v>700</v>
      </c>
      <c r="M21" s="32">
        <v>600</v>
      </c>
      <c r="N21" s="33">
        <v>699.6</v>
      </c>
      <c r="O21" s="33"/>
      <c r="P21" s="34"/>
      <c r="Q21" s="35"/>
      <c r="R21" s="40" t="s">
        <v>28</v>
      </c>
      <c r="S21" s="22">
        <v>700</v>
      </c>
      <c r="T21" s="37">
        <v>602.55359999999996</v>
      </c>
      <c r="U21" s="38">
        <v>660</v>
      </c>
      <c r="V21" s="38">
        <v>634</v>
      </c>
      <c r="W21" s="38">
        <v>650</v>
      </c>
      <c r="X21" s="25">
        <f t="shared" si="2"/>
        <v>602.55359999999996</v>
      </c>
    </row>
    <row r="22" spans="1:25" s="46" customFormat="1" ht="95.25" customHeight="1">
      <c r="A22" s="27">
        <v>11</v>
      </c>
      <c r="B22" s="28" t="s">
        <v>49</v>
      </c>
      <c r="C22" s="29">
        <v>1</v>
      </c>
      <c r="D22" s="12" t="s">
        <v>50</v>
      </c>
      <c r="E22" s="12"/>
      <c r="F22" s="30">
        <f>+E22*C22</f>
        <v>0</v>
      </c>
      <c r="G22" s="31"/>
      <c r="H22" s="31"/>
      <c r="I22" s="15"/>
      <c r="J22" s="16"/>
      <c r="K22" s="32"/>
      <c r="L22" s="32"/>
      <c r="M22" s="32"/>
      <c r="N22" s="33"/>
      <c r="O22" s="33"/>
      <c r="P22" s="34"/>
      <c r="Q22" s="35"/>
      <c r="R22" s="40" t="s">
        <v>51</v>
      </c>
      <c r="S22" s="22">
        <v>2500</v>
      </c>
      <c r="T22" s="37">
        <v>950.4</v>
      </c>
      <c r="U22" s="38">
        <v>29978</v>
      </c>
      <c r="V22" s="38">
        <v>1000</v>
      </c>
      <c r="W22" s="38">
        <v>6000</v>
      </c>
      <c r="X22" s="25">
        <f t="shared" si="2"/>
        <v>950.4</v>
      </c>
    </row>
    <row r="23" spans="1:25" s="46" customFormat="1" ht="78.75" customHeight="1">
      <c r="A23" s="27">
        <v>11.1</v>
      </c>
      <c r="B23" s="28" t="s">
        <v>52</v>
      </c>
      <c r="C23" s="29">
        <v>1</v>
      </c>
      <c r="D23" s="12" t="s">
        <v>47</v>
      </c>
      <c r="E23" s="12"/>
      <c r="F23" s="12">
        <f t="shared" si="4"/>
        <v>1056.5999999999999</v>
      </c>
      <c r="G23" s="31">
        <v>1000</v>
      </c>
      <c r="H23" s="31"/>
      <c r="I23" s="15">
        <f>+C23*G23</f>
        <v>1000</v>
      </c>
      <c r="J23" s="16">
        <f t="shared" si="6"/>
        <v>1000</v>
      </c>
      <c r="K23" s="32">
        <v>1000</v>
      </c>
      <c r="L23" s="32">
        <v>1200</v>
      </c>
      <c r="M23" s="32">
        <v>1100</v>
      </c>
      <c r="N23" s="33"/>
      <c r="O23" s="33"/>
      <c r="P23" s="34" t="s">
        <v>27</v>
      </c>
      <c r="Q23" s="35"/>
      <c r="R23" s="40" t="s">
        <v>28</v>
      </c>
      <c r="S23" s="22">
        <v>1100</v>
      </c>
      <c r="T23" s="37">
        <v>1004.5728</v>
      </c>
      <c r="U23" s="38">
        <v>1000</v>
      </c>
      <c r="V23" s="38">
        <v>1057</v>
      </c>
      <c r="W23" s="38">
        <v>1150</v>
      </c>
      <c r="X23" s="25">
        <f t="shared" si="2"/>
        <v>1000</v>
      </c>
    </row>
    <row r="24" spans="1:25" s="46" customFormat="1" ht="126">
      <c r="A24" s="27">
        <v>11.2</v>
      </c>
      <c r="B24" s="28" t="s">
        <v>53</v>
      </c>
      <c r="C24" s="29"/>
      <c r="D24" s="150"/>
      <c r="E24" s="151"/>
      <c r="F24" s="151"/>
      <c r="G24" s="151"/>
      <c r="H24" s="151"/>
      <c r="I24" s="151"/>
      <c r="J24" s="151"/>
      <c r="K24" s="151"/>
      <c r="L24" s="151"/>
      <c r="M24" s="151"/>
      <c r="N24" s="151"/>
      <c r="O24" s="151"/>
      <c r="P24" s="151"/>
      <c r="Q24" s="151"/>
      <c r="R24" s="151"/>
      <c r="S24" s="151"/>
      <c r="T24" s="151"/>
      <c r="U24" s="151"/>
      <c r="V24" s="151"/>
      <c r="W24" s="152"/>
      <c r="X24" s="25">
        <f t="shared" si="2"/>
        <v>0</v>
      </c>
    </row>
    <row r="25" spans="1:25" s="46" customFormat="1" ht="42.75" customHeight="1">
      <c r="A25" s="27" t="s">
        <v>55</v>
      </c>
      <c r="B25" s="28" t="s">
        <v>56</v>
      </c>
      <c r="C25" s="29">
        <v>1</v>
      </c>
      <c r="D25" s="150" t="s">
        <v>343</v>
      </c>
      <c r="E25" s="151"/>
      <c r="F25" s="151"/>
      <c r="G25" s="151"/>
      <c r="H25" s="151"/>
      <c r="I25" s="151"/>
      <c r="J25" s="151"/>
      <c r="K25" s="151"/>
      <c r="L25" s="151"/>
      <c r="M25" s="151"/>
      <c r="N25" s="151"/>
      <c r="O25" s="151"/>
      <c r="P25" s="151"/>
      <c r="Q25" s="151"/>
      <c r="R25" s="151"/>
      <c r="S25" s="151"/>
      <c r="T25" s="151"/>
      <c r="U25" s="151"/>
      <c r="V25" s="151"/>
      <c r="W25" s="152"/>
      <c r="X25" s="47">
        <v>1255.3499999999999</v>
      </c>
    </row>
    <row r="26" spans="1:25" s="46" customFormat="1" ht="69" customHeight="1">
      <c r="A26" s="27" t="s">
        <v>57</v>
      </c>
      <c r="B26" s="28" t="s">
        <v>58</v>
      </c>
      <c r="C26" s="29">
        <v>1</v>
      </c>
      <c r="D26" s="150" t="s">
        <v>343</v>
      </c>
      <c r="E26" s="151"/>
      <c r="F26" s="151"/>
      <c r="G26" s="151"/>
      <c r="H26" s="151"/>
      <c r="I26" s="151"/>
      <c r="J26" s="151"/>
      <c r="K26" s="151"/>
      <c r="L26" s="151"/>
      <c r="M26" s="151"/>
      <c r="N26" s="151"/>
      <c r="O26" s="151"/>
      <c r="P26" s="151"/>
      <c r="Q26" s="151"/>
      <c r="R26" s="151"/>
      <c r="S26" s="151"/>
      <c r="T26" s="151"/>
      <c r="U26" s="151"/>
      <c r="V26" s="151"/>
      <c r="W26" s="152"/>
      <c r="X26" s="47">
        <v>324.19</v>
      </c>
    </row>
    <row r="27" spans="1:25" s="46" customFormat="1" ht="63">
      <c r="A27" s="27">
        <v>12</v>
      </c>
      <c r="B27" s="28" t="s">
        <v>59</v>
      </c>
      <c r="C27" s="29">
        <v>1</v>
      </c>
      <c r="D27" s="12" t="s">
        <v>60</v>
      </c>
      <c r="E27" s="12"/>
      <c r="F27" s="12">
        <f t="shared" si="4"/>
        <v>4479.9840000000004</v>
      </c>
      <c r="G27" s="31">
        <v>4240</v>
      </c>
      <c r="H27" s="31"/>
      <c r="I27" s="15">
        <f>+C27*G27</f>
        <v>4240</v>
      </c>
      <c r="J27" s="16">
        <f t="shared" si="6"/>
        <v>4240</v>
      </c>
      <c r="K27" s="32">
        <v>7500</v>
      </c>
      <c r="L27" s="32">
        <v>5000</v>
      </c>
      <c r="M27" s="32">
        <v>4240</v>
      </c>
      <c r="N27" s="33">
        <v>4664</v>
      </c>
      <c r="O27" s="33"/>
      <c r="P27" s="34"/>
      <c r="Q27" s="35"/>
      <c r="R27" s="40" t="s">
        <v>28</v>
      </c>
      <c r="S27" s="22">
        <v>11000</v>
      </c>
      <c r="T27" s="37">
        <v>4257.7919999999995</v>
      </c>
      <c r="U27" s="38">
        <v>4664</v>
      </c>
      <c r="V27" s="38">
        <v>4480</v>
      </c>
      <c r="W27" s="38">
        <v>12000</v>
      </c>
      <c r="X27" s="25">
        <f t="shared" si="2"/>
        <v>4257.7919999999995</v>
      </c>
    </row>
    <row r="28" spans="1:25" s="46" customFormat="1" ht="123.75" customHeight="1">
      <c r="A28" s="27">
        <v>13</v>
      </c>
      <c r="B28" s="28" t="s">
        <v>61</v>
      </c>
      <c r="C28" s="29"/>
      <c r="D28" s="12"/>
      <c r="E28" s="12"/>
      <c r="F28" s="12">
        <f t="shared" si="4"/>
        <v>0</v>
      </c>
      <c r="G28" s="31"/>
      <c r="H28" s="31"/>
      <c r="I28" s="15"/>
      <c r="J28" s="16"/>
      <c r="K28" s="32"/>
      <c r="L28" s="32"/>
      <c r="M28" s="32"/>
      <c r="N28" s="33"/>
      <c r="O28" s="33"/>
      <c r="P28" s="34"/>
      <c r="Q28" s="35"/>
      <c r="R28" s="40"/>
      <c r="S28" s="22">
        <v>0</v>
      </c>
      <c r="T28" s="37">
        <v>0</v>
      </c>
      <c r="U28" s="38">
        <v>0</v>
      </c>
      <c r="V28" s="38">
        <v>0</v>
      </c>
      <c r="W28" s="38">
        <v>0</v>
      </c>
      <c r="X28" s="25">
        <f t="shared" si="2"/>
        <v>0</v>
      </c>
    </row>
    <row r="29" spans="1:25" s="46" customFormat="1" ht="78" customHeight="1">
      <c r="A29" s="27">
        <v>13.01</v>
      </c>
      <c r="B29" s="28" t="s">
        <v>62</v>
      </c>
      <c r="C29" s="29">
        <v>1</v>
      </c>
      <c r="D29" s="12" t="s">
        <v>30</v>
      </c>
      <c r="E29" s="12"/>
      <c r="F29" s="12">
        <f t="shared" si="4"/>
        <v>422.64</v>
      </c>
      <c r="G29" s="31">
        <v>400</v>
      </c>
      <c r="H29" s="31"/>
      <c r="I29" s="15">
        <f>+C29*G29</f>
        <v>400</v>
      </c>
      <c r="J29" s="16">
        <f t="shared" si="6"/>
        <v>400</v>
      </c>
      <c r="K29" s="32">
        <v>400</v>
      </c>
      <c r="L29" s="32">
        <v>450</v>
      </c>
      <c r="M29" s="32">
        <v>435</v>
      </c>
      <c r="N29" s="33">
        <v>1326.6</v>
      </c>
      <c r="O29" s="33"/>
      <c r="P29" s="34" t="s">
        <v>63</v>
      </c>
      <c r="Q29" s="35"/>
      <c r="R29" s="40" t="s">
        <v>28</v>
      </c>
      <c r="S29" s="22">
        <v>470</v>
      </c>
      <c r="T29" s="48">
        <v>402.01919999999996</v>
      </c>
      <c r="U29" s="38">
        <v>440</v>
      </c>
      <c r="V29" s="38">
        <v>423</v>
      </c>
      <c r="W29" s="38">
        <v>480</v>
      </c>
      <c r="X29" s="25">
        <f t="shared" si="2"/>
        <v>402.01919999999996</v>
      </c>
    </row>
    <row r="30" spans="1:25" s="46" customFormat="1" ht="36" customHeight="1">
      <c r="A30" s="27"/>
      <c r="B30" s="28" t="s">
        <v>64</v>
      </c>
      <c r="C30" s="29"/>
      <c r="D30" s="12"/>
      <c r="E30" s="12"/>
      <c r="F30" s="12">
        <f t="shared" si="4"/>
        <v>0</v>
      </c>
      <c r="G30" s="31"/>
      <c r="H30" s="31"/>
      <c r="I30" s="15"/>
      <c r="J30" s="16"/>
      <c r="K30" s="32"/>
      <c r="L30" s="32"/>
      <c r="M30" s="32"/>
      <c r="N30" s="33"/>
      <c r="O30" s="33"/>
      <c r="P30" s="34"/>
      <c r="Q30" s="35"/>
      <c r="R30" s="40"/>
      <c r="S30" s="22">
        <v>0</v>
      </c>
      <c r="T30" s="37">
        <v>0</v>
      </c>
      <c r="U30" s="38">
        <v>0</v>
      </c>
      <c r="V30" s="38">
        <v>0</v>
      </c>
      <c r="W30" s="38">
        <v>0</v>
      </c>
      <c r="X30" s="25">
        <f t="shared" si="2"/>
        <v>0</v>
      </c>
    </row>
    <row r="31" spans="1:25" s="46" customFormat="1" ht="63">
      <c r="A31" s="27">
        <v>13.02</v>
      </c>
      <c r="B31" s="28" t="s">
        <v>65</v>
      </c>
      <c r="C31" s="29">
        <v>1</v>
      </c>
      <c r="D31" s="12" t="s">
        <v>30</v>
      </c>
      <c r="E31" s="12"/>
      <c r="F31" s="12">
        <f t="shared" si="4"/>
        <v>5071.68</v>
      </c>
      <c r="G31" s="31">
        <v>4800</v>
      </c>
      <c r="H31" s="31"/>
      <c r="I31" s="15">
        <f t="shared" ref="I31:I51" si="7">+C31*G31</f>
        <v>4800</v>
      </c>
      <c r="J31" s="16">
        <f t="shared" si="6"/>
        <v>4800</v>
      </c>
      <c r="K31" s="32">
        <v>5000</v>
      </c>
      <c r="L31" s="32">
        <v>4800</v>
      </c>
      <c r="M31" s="32">
        <v>5000</v>
      </c>
      <c r="N31" s="33"/>
      <c r="O31" s="33">
        <v>4160</v>
      </c>
      <c r="P31" s="34" t="s">
        <v>66</v>
      </c>
      <c r="Q31" s="35"/>
      <c r="R31" s="40" t="s">
        <v>28</v>
      </c>
      <c r="S31" s="22">
        <v>5500</v>
      </c>
      <c r="T31" s="37">
        <v>4820.4287999999997</v>
      </c>
      <c r="U31" s="38">
        <v>5280</v>
      </c>
      <c r="V31" s="38">
        <v>5072</v>
      </c>
      <c r="W31" s="38">
        <v>5500</v>
      </c>
      <c r="X31" s="25">
        <f t="shared" si="2"/>
        <v>4820.4287999999997</v>
      </c>
    </row>
    <row r="32" spans="1:25" s="46" customFormat="1" ht="63">
      <c r="A32" s="27">
        <v>13.03</v>
      </c>
      <c r="B32" s="28" t="s">
        <v>67</v>
      </c>
      <c r="C32" s="29">
        <v>1</v>
      </c>
      <c r="D32" s="12" t="s">
        <v>30</v>
      </c>
      <c r="E32" s="12"/>
      <c r="F32" s="12">
        <f t="shared" si="4"/>
        <v>4226.3999999999996</v>
      </c>
      <c r="G32" s="31">
        <v>4000</v>
      </c>
      <c r="H32" s="31"/>
      <c r="I32" s="15">
        <f t="shared" si="7"/>
        <v>4000</v>
      </c>
      <c r="J32" s="16">
        <f t="shared" si="6"/>
        <v>4000</v>
      </c>
      <c r="K32" s="32">
        <v>4000</v>
      </c>
      <c r="L32" s="32">
        <v>4200</v>
      </c>
      <c r="M32" s="32">
        <v>4300</v>
      </c>
      <c r="N32" s="33"/>
      <c r="O32" s="33">
        <v>3520</v>
      </c>
      <c r="P32" s="34" t="s">
        <v>66</v>
      </c>
      <c r="Q32" s="35"/>
      <c r="R32" s="40" t="s">
        <v>28</v>
      </c>
      <c r="S32" s="22">
        <v>4600</v>
      </c>
      <c r="T32" s="37">
        <v>4017.3407999999995</v>
      </c>
      <c r="U32" s="38">
        <v>4400</v>
      </c>
      <c r="V32" s="38">
        <v>4227</v>
      </c>
      <c r="W32" s="38">
        <v>4500</v>
      </c>
      <c r="X32" s="25">
        <f t="shared" si="2"/>
        <v>4017.3407999999995</v>
      </c>
    </row>
    <row r="33" spans="1:24" s="46" customFormat="1" ht="63">
      <c r="A33" s="27">
        <v>13.04</v>
      </c>
      <c r="B33" s="28" t="s">
        <v>68</v>
      </c>
      <c r="C33" s="29">
        <v>1</v>
      </c>
      <c r="D33" s="12" t="s">
        <v>30</v>
      </c>
      <c r="E33" s="12"/>
      <c r="F33" s="12">
        <f t="shared" si="4"/>
        <v>3803.7599999999998</v>
      </c>
      <c r="G33" s="31">
        <v>3600</v>
      </c>
      <c r="H33" s="31"/>
      <c r="I33" s="15">
        <f t="shared" si="7"/>
        <v>3600</v>
      </c>
      <c r="J33" s="16">
        <f t="shared" si="6"/>
        <v>3600</v>
      </c>
      <c r="K33" s="32">
        <v>3700</v>
      </c>
      <c r="L33" s="32">
        <v>3600</v>
      </c>
      <c r="M33" s="32">
        <v>3650</v>
      </c>
      <c r="N33" s="33"/>
      <c r="O33" s="33">
        <v>3200</v>
      </c>
      <c r="P33" s="34" t="s">
        <v>66</v>
      </c>
      <c r="Q33" s="35"/>
      <c r="R33" s="40" t="s">
        <v>28</v>
      </c>
      <c r="S33" s="22">
        <v>4200</v>
      </c>
      <c r="T33" s="37">
        <v>3615.3215999999998</v>
      </c>
      <c r="U33" s="38">
        <v>3960</v>
      </c>
      <c r="V33" s="38">
        <v>3804</v>
      </c>
      <c r="W33" s="38">
        <v>3900</v>
      </c>
      <c r="X33" s="25">
        <f t="shared" si="2"/>
        <v>3615.3215999999998</v>
      </c>
    </row>
    <row r="34" spans="1:24" s="46" customFormat="1" ht="63">
      <c r="A34" s="27">
        <v>13.05</v>
      </c>
      <c r="B34" s="28" t="s">
        <v>69</v>
      </c>
      <c r="C34" s="29">
        <v>1</v>
      </c>
      <c r="D34" s="12" t="s">
        <v>30</v>
      </c>
      <c r="E34" s="12"/>
      <c r="F34" s="12">
        <f t="shared" si="4"/>
        <v>3381.12</v>
      </c>
      <c r="G34" s="31">
        <v>3200</v>
      </c>
      <c r="H34" s="31"/>
      <c r="I34" s="15">
        <f t="shared" si="7"/>
        <v>3200</v>
      </c>
      <c r="J34" s="16">
        <f t="shared" si="6"/>
        <v>3200</v>
      </c>
      <c r="K34" s="32">
        <v>3200</v>
      </c>
      <c r="L34" s="32">
        <v>40000</v>
      </c>
      <c r="M34" s="32">
        <v>36000</v>
      </c>
      <c r="N34" s="33"/>
      <c r="O34" s="33">
        <v>2880</v>
      </c>
      <c r="P34" s="34" t="s">
        <v>66</v>
      </c>
      <c r="Q34" s="35"/>
      <c r="R34" s="40" t="s">
        <v>28</v>
      </c>
      <c r="S34" s="22">
        <v>3700</v>
      </c>
      <c r="T34" s="37">
        <v>3214.2527999999998</v>
      </c>
      <c r="U34" s="38">
        <v>3520</v>
      </c>
      <c r="V34" s="38">
        <v>3382</v>
      </c>
      <c r="W34" s="38">
        <v>3500</v>
      </c>
      <c r="X34" s="25">
        <f t="shared" si="2"/>
        <v>3214.2527999999998</v>
      </c>
    </row>
    <row r="35" spans="1:24" s="46" customFormat="1" ht="63">
      <c r="A35" s="27">
        <v>13.06</v>
      </c>
      <c r="B35" s="28" t="s">
        <v>70</v>
      </c>
      <c r="C35" s="29">
        <v>1</v>
      </c>
      <c r="D35" s="12" t="s">
        <v>30</v>
      </c>
      <c r="E35" s="12"/>
      <c r="F35" s="12">
        <f t="shared" si="4"/>
        <v>2958.48</v>
      </c>
      <c r="G35" s="31">
        <v>2800</v>
      </c>
      <c r="H35" s="31"/>
      <c r="I35" s="15">
        <f t="shared" si="7"/>
        <v>2800</v>
      </c>
      <c r="J35" s="16">
        <f t="shared" si="6"/>
        <v>2800</v>
      </c>
      <c r="K35" s="32">
        <v>3000</v>
      </c>
      <c r="L35" s="32">
        <v>2800</v>
      </c>
      <c r="M35" s="32">
        <v>3200</v>
      </c>
      <c r="N35" s="33"/>
      <c r="O35" s="33">
        <v>2560</v>
      </c>
      <c r="P35" s="34" t="s">
        <v>66</v>
      </c>
      <c r="Q35" s="35"/>
      <c r="R35" s="40" t="s">
        <v>28</v>
      </c>
      <c r="S35" s="22">
        <v>3400</v>
      </c>
      <c r="T35" s="37">
        <v>2812.2336</v>
      </c>
      <c r="U35" s="38">
        <v>3080</v>
      </c>
      <c r="V35" s="38">
        <v>2959</v>
      </c>
      <c r="W35" s="38">
        <v>3000</v>
      </c>
      <c r="X35" s="25">
        <f t="shared" si="2"/>
        <v>2812.2336</v>
      </c>
    </row>
    <row r="36" spans="1:24" s="46" customFormat="1" ht="63">
      <c r="A36" s="27">
        <v>13.07</v>
      </c>
      <c r="B36" s="28" t="s">
        <v>71</v>
      </c>
      <c r="C36" s="29">
        <v>1</v>
      </c>
      <c r="D36" s="12" t="s">
        <v>30</v>
      </c>
      <c r="E36" s="12"/>
      <c r="F36" s="12">
        <f t="shared" si="4"/>
        <v>2535.84</v>
      </c>
      <c r="G36" s="31">
        <v>2400</v>
      </c>
      <c r="H36" s="31"/>
      <c r="I36" s="15">
        <f t="shared" si="7"/>
        <v>2400</v>
      </c>
      <c r="J36" s="16">
        <f t="shared" si="6"/>
        <v>2400</v>
      </c>
      <c r="K36" s="32">
        <v>2600</v>
      </c>
      <c r="L36" s="32">
        <v>2400</v>
      </c>
      <c r="M36" s="32">
        <v>2800</v>
      </c>
      <c r="N36" s="33"/>
      <c r="O36" s="33">
        <v>2240</v>
      </c>
      <c r="P36" s="34" t="s">
        <v>66</v>
      </c>
      <c r="Q36" s="35"/>
      <c r="R36" s="40" t="s">
        <v>28</v>
      </c>
      <c r="S36" s="22">
        <v>3100</v>
      </c>
      <c r="T36" s="37">
        <v>2410.2143999999998</v>
      </c>
      <c r="U36" s="38">
        <v>2640</v>
      </c>
      <c r="V36" s="38">
        <v>2536</v>
      </c>
      <c r="W36" s="38">
        <v>2600</v>
      </c>
      <c r="X36" s="25">
        <f t="shared" si="2"/>
        <v>2410.2143999999998</v>
      </c>
    </row>
    <row r="37" spans="1:24" s="46" customFormat="1" ht="63">
      <c r="A37" s="27">
        <v>13.08</v>
      </c>
      <c r="B37" s="28" t="s">
        <v>72</v>
      </c>
      <c r="C37" s="29">
        <v>1</v>
      </c>
      <c r="D37" s="12" t="s">
        <v>30</v>
      </c>
      <c r="E37" s="12"/>
      <c r="F37" s="12">
        <f t="shared" si="4"/>
        <v>2113.1999999999998</v>
      </c>
      <c r="G37" s="31">
        <v>2000</v>
      </c>
      <c r="H37" s="31"/>
      <c r="I37" s="15">
        <f t="shared" si="7"/>
        <v>2000</v>
      </c>
      <c r="J37" s="16">
        <f t="shared" si="6"/>
        <v>2000</v>
      </c>
      <c r="K37" s="32">
        <v>2500</v>
      </c>
      <c r="L37" s="32">
        <v>2200</v>
      </c>
      <c r="M37" s="32">
        <v>2000</v>
      </c>
      <c r="N37" s="33"/>
      <c r="O37" s="33">
        <v>1920</v>
      </c>
      <c r="P37" s="34" t="s">
        <v>66</v>
      </c>
      <c r="Q37" s="35"/>
      <c r="R37" s="40" t="s">
        <v>28</v>
      </c>
      <c r="S37" s="22">
        <v>2700</v>
      </c>
      <c r="T37" s="37">
        <v>2009.1456000000001</v>
      </c>
      <c r="U37" s="38">
        <v>2200</v>
      </c>
      <c r="V37" s="38">
        <v>2114</v>
      </c>
      <c r="W37" s="38">
        <v>2330</v>
      </c>
      <c r="X37" s="25">
        <f t="shared" si="2"/>
        <v>2009.1456000000001</v>
      </c>
    </row>
    <row r="38" spans="1:24" s="46" customFormat="1" ht="63">
      <c r="A38" s="27">
        <v>13.09</v>
      </c>
      <c r="B38" s="28" t="s">
        <v>73</v>
      </c>
      <c r="C38" s="29">
        <v>1</v>
      </c>
      <c r="D38" s="12" t="s">
        <v>30</v>
      </c>
      <c r="E38" s="12"/>
      <c r="F38" s="12">
        <f t="shared" si="4"/>
        <v>1690.56</v>
      </c>
      <c r="G38" s="31">
        <v>1600</v>
      </c>
      <c r="H38" s="31"/>
      <c r="I38" s="15">
        <f t="shared" si="7"/>
        <v>1600</v>
      </c>
      <c r="J38" s="16">
        <f t="shared" si="6"/>
        <v>1600</v>
      </c>
      <c r="K38" s="32">
        <v>1650</v>
      </c>
      <c r="L38" s="32">
        <v>1600</v>
      </c>
      <c r="M38" s="32">
        <v>1700</v>
      </c>
      <c r="N38" s="33"/>
      <c r="O38" s="33">
        <v>1600</v>
      </c>
      <c r="P38" s="34" t="s">
        <v>66</v>
      </c>
      <c r="Q38" s="35"/>
      <c r="R38" s="40" t="s">
        <v>28</v>
      </c>
      <c r="S38" s="22">
        <v>2500</v>
      </c>
      <c r="T38" s="37">
        <v>1607.1263999999999</v>
      </c>
      <c r="U38" s="38">
        <v>1760</v>
      </c>
      <c r="V38" s="38">
        <v>1691</v>
      </c>
      <c r="W38" s="38">
        <v>1750</v>
      </c>
      <c r="X38" s="25">
        <f t="shared" si="2"/>
        <v>1607.1263999999999</v>
      </c>
    </row>
    <row r="39" spans="1:24" s="46" customFormat="1" ht="63">
      <c r="A39" s="27">
        <v>13.1</v>
      </c>
      <c r="B39" s="28" t="s">
        <v>74</v>
      </c>
      <c r="C39" s="29">
        <v>1</v>
      </c>
      <c r="D39" s="12" t="s">
        <v>30</v>
      </c>
      <c r="E39" s="12"/>
      <c r="F39" s="12">
        <f t="shared" si="4"/>
        <v>1267.92</v>
      </c>
      <c r="G39" s="31">
        <v>1200</v>
      </c>
      <c r="H39" s="31"/>
      <c r="I39" s="15">
        <f t="shared" si="7"/>
        <v>1200</v>
      </c>
      <c r="J39" s="16">
        <f t="shared" si="6"/>
        <v>1200</v>
      </c>
      <c r="K39" s="32">
        <v>1200</v>
      </c>
      <c r="L39" s="32">
        <v>1250</v>
      </c>
      <c r="M39" s="32">
        <v>1400</v>
      </c>
      <c r="N39" s="33"/>
      <c r="O39" s="33">
        <v>1280</v>
      </c>
      <c r="P39" s="34" t="s">
        <v>66</v>
      </c>
      <c r="Q39" s="35"/>
      <c r="R39" s="40" t="s">
        <v>28</v>
      </c>
      <c r="S39" s="22">
        <v>2100</v>
      </c>
      <c r="T39" s="37">
        <v>1205.1071999999999</v>
      </c>
      <c r="U39" s="38">
        <v>1320</v>
      </c>
      <c r="V39" s="38">
        <v>1268</v>
      </c>
      <c r="W39" s="38">
        <v>1560</v>
      </c>
      <c r="X39" s="25">
        <f t="shared" si="2"/>
        <v>1205.1071999999999</v>
      </c>
    </row>
    <row r="40" spans="1:24" s="46" customFormat="1" ht="63">
      <c r="A40" s="27">
        <v>13.11</v>
      </c>
      <c r="B40" s="28" t="s">
        <v>75</v>
      </c>
      <c r="C40" s="29">
        <v>1</v>
      </c>
      <c r="D40" s="12" t="s">
        <v>30</v>
      </c>
      <c r="E40" s="12"/>
      <c r="F40" s="12">
        <f t="shared" si="4"/>
        <v>845.28</v>
      </c>
      <c r="G40" s="31">
        <v>800</v>
      </c>
      <c r="H40" s="31"/>
      <c r="I40" s="15">
        <f t="shared" si="7"/>
        <v>800</v>
      </c>
      <c r="J40" s="16">
        <f t="shared" si="6"/>
        <v>800</v>
      </c>
      <c r="K40" s="32">
        <v>800</v>
      </c>
      <c r="L40" s="32">
        <v>900</v>
      </c>
      <c r="M40" s="32">
        <v>850</v>
      </c>
      <c r="N40" s="33"/>
      <c r="O40" s="33">
        <v>960</v>
      </c>
      <c r="P40" s="34" t="s">
        <v>66</v>
      </c>
      <c r="Q40" s="35"/>
      <c r="R40" s="40" t="s">
        <v>28</v>
      </c>
      <c r="S40" s="22">
        <v>1500</v>
      </c>
      <c r="T40" s="37">
        <v>804.03839999999991</v>
      </c>
      <c r="U40" s="38">
        <v>880</v>
      </c>
      <c r="V40" s="38">
        <v>846</v>
      </c>
      <c r="W40" s="38">
        <v>1450</v>
      </c>
      <c r="X40" s="25">
        <f t="shared" si="2"/>
        <v>804.03839999999991</v>
      </c>
    </row>
    <row r="41" spans="1:24" s="46" customFormat="1" ht="63">
      <c r="A41" s="27">
        <v>13.12</v>
      </c>
      <c r="B41" s="28" t="s">
        <v>76</v>
      </c>
      <c r="C41" s="29">
        <v>1</v>
      </c>
      <c r="D41" s="12" t="s">
        <v>30</v>
      </c>
      <c r="E41" s="12"/>
      <c r="F41" s="12">
        <f t="shared" si="4"/>
        <v>633.96</v>
      </c>
      <c r="G41" s="31">
        <v>600</v>
      </c>
      <c r="H41" s="31"/>
      <c r="I41" s="15">
        <f t="shared" si="7"/>
        <v>600</v>
      </c>
      <c r="J41" s="16">
        <f t="shared" si="6"/>
        <v>600</v>
      </c>
      <c r="K41" s="32">
        <v>625</v>
      </c>
      <c r="L41" s="32">
        <v>650</v>
      </c>
      <c r="M41" s="32">
        <v>600</v>
      </c>
      <c r="N41" s="33"/>
      <c r="O41" s="33">
        <v>640</v>
      </c>
      <c r="P41" s="34" t="s">
        <v>66</v>
      </c>
      <c r="Q41" s="35"/>
      <c r="R41" s="40" t="s">
        <v>28</v>
      </c>
      <c r="S41" s="22">
        <v>750</v>
      </c>
      <c r="T41" s="37">
        <v>602.55359999999996</v>
      </c>
      <c r="U41" s="38">
        <v>660</v>
      </c>
      <c r="V41" s="38">
        <v>634</v>
      </c>
      <c r="W41" s="38">
        <v>1280</v>
      </c>
      <c r="X41" s="25">
        <f t="shared" si="2"/>
        <v>602.55359999999996</v>
      </c>
    </row>
    <row r="42" spans="1:24" s="46" customFormat="1" ht="63">
      <c r="A42" s="27">
        <v>13.13</v>
      </c>
      <c r="B42" s="28" t="s">
        <v>77</v>
      </c>
      <c r="C42" s="29">
        <v>1</v>
      </c>
      <c r="D42" s="12" t="s">
        <v>30</v>
      </c>
      <c r="E42" s="12"/>
      <c r="F42" s="12">
        <f t="shared" si="4"/>
        <v>422.64</v>
      </c>
      <c r="G42" s="31">
        <v>400</v>
      </c>
      <c r="H42" s="31"/>
      <c r="I42" s="15">
        <f t="shared" si="7"/>
        <v>400</v>
      </c>
      <c r="J42" s="16">
        <f t="shared" si="6"/>
        <v>400</v>
      </c>
      <c r="K42" s="32">
        <v>420</v>
      </c>
      <c r="L42" s="32">
        <v>400</v>
      </c>
      <c r="M42" s="32">
        <v>410</v>
      </c>
      <c r="N42" s="33"/>
      <c r="O42" s="33">
        <v>640</v>
      </c>
      <c r="P42" s="34" t="s">
        <v>66</v>
      </c>
      <c r="Q42" s="35"/>
      <c r="R42" s="40" t="s">
        <v>28</v>
      </c>
      <c r="S42" s="22">
        <v>500</v>
      </c>
      <c r="T42" s="37">
        <v>402.01919999999996</v>
      </c>
      <c r="U42" s="38">
        <v>440</v>
      </c>
      <c r="V42" s="38">
        <v>423</v>
      </c>
      <c r="W42" s="38">
        <v>1050</v>
      </c>
      <c r="X42" s="25">
        <f t="shared" si="2"/>
        <v>402.01919999999996</v>
      </c>
    </row>
    <row r="43" spans="1:24" s="46" customFormat="1" ht="94.5">
      <c r="A43" s="27">
        <v>14</v>
      </c>
      <c r="B43" s="28" t="s">
        <v>78</v>
      </c>
      <c r="C43" s="29">
        <v>1</v>
      </c>
      <c r="D43" s="12" t="s">
        <v>79</v>
      </c>
      <c r="E43" s="12"/>
      <c r="F43" s="12">
        <f t="shared" si="4"/>
        <v>3698.1</v>
      </c>
      <c r="G43" s="31">
        <v>3500</v>
      </c>
      <c r="H43" s="31"/>
      <c r="I43" s="15">
        <f t="shared" si="7"/>
        <v>3500</v>
      </c>
      <c r="J43" s="16">
        <f t="shared" si="6"/>
        <v>3500</v>
      </c>
      <c r="K43" s="32">
        <v>3500</v>
      </c>
      <c r="L43" s="32">
        <v>4000</v>
      </c>
      <c r="M43" s="32">
        <v>3800</v>
      </c>
      <c r="N43" s="33"/>
      <c r="O43" s="33">
        <v>3000</v>
      </c>
      <c r="P43" s="34" t="s">
        <v>80</v>
      </c>
      <c r="Q43" s="35"/>
      <c r="R43" s="40" t="s">
        <v>28</v>
      </c>
      <c r="S43" s="22">
        <v>2500</v>
      </c>
      <c r="T43" s="37">
        <v>3515.5296000000003</v>
      </c>
      <c r="U43" s="38">
        <v>3500</v>
      </c>
      <c r="V43" s="38">
        <v>3699</v>
      </c>
      <c r="W43" s="38">
        <v>4500</v>
      </c>
      <c r="X43" s="25">
        <f t="shared" si="2"/>
        <v>2500</v>
      </c>
    </row>
    <row r="44" spans="1:24" s="46" customFormat="1" ht="110.25">
      <c r="A44" s="27">
        <v>15</v>
      </c>
      <c r="B44" s="28" t="s">
        <v>81</v>
      </c>
      <c r="C44" s="29">
        <v>1</v>
      </c>
      <c r="D44" s="12" t="s">
        <v>79</v>
      </c>
      <c r="E44" s="12"/>
      <c r="F44" s="12">
        <f t="shared" si="4"/>
        <v>264.14999999999998</v>
      </c>
      <c r="G44" s="31">
        <v>250</v>
      </c>
      <c r="H44" s="31"/>
      <c r="I44" s="15">
        <f t="shared" si="7"/>
        <v>250</v>
      </c>
      <c r="J44" s="16">
        <f t="shared" si="6"/>
        <v>250</v>
      </c>
      <c r="K44" s="32">
        <v>265</v>
      </c>
      <c r="L44" s="32">
        <v>250</v>
      </c>
      <c r="M44" s="32">
        <v>275</v>
      </c>
      <c r="N44" s="33">
        <v>408.1</v>
      </c>
      <c r="O44" s="33"/>
      <c r="P44" s="34" t="s">
        <v>82</v>
      </c>
      <c r="Q44" s="35"/>
      <c r="R44" s="40" t="s">
        <v>28</v>
      </c>
      <c r="S44" s="22">
        <v>280</v>
      </c>
      <c r="T44" s="37">
        <v>251.85600000000002</v>
      </c>
      <c r="U44" s="38">
        <v>275</v>
      </c>
      <c r="V44" s="38">
        <v>265</v>
      </c>
      <c r="W44" s="38">
        <v>280</v>
      </c>
      <c r="X44" s="25">
        <f t="shared" si="2"/>
        <v>251.85600000000002</v>
      </c>
    </row>
    <row r="45" spans="1:24" ht="157.5">
      <c r="A45" s="27">
        <v>16</v>
      </c>
      <c r="B45" s="28" t="s">
        <v>83</v>
      </c>
      <c r="C45" s="29">
        <v>1</v>
      </c>
      <c r="D45" s="12" t="s">
        <v>79</v>
      </c>
      <c r="F45" s="12">
        <f t="shared" si="4"/>
        <v>1056.5999999999999</v>
      </c>
      <c r="G45" s="31">
        <v>1000</v>
      </c>
      <c r="H45" s="31"/>
      <c r="I45" s="15">
        <f t="shared" si="7"/>
        <v>1000</v>
      </c>
      <c r="J45" s="16">
        <f t="shared" si="6"/>
        <v>1000</v>
      </c>
      <c r="K45" s="32">
        <v>1000</v>
      </c>
      <c r="L45" s="32">
        <v>1100</v>
      </c>
      <c r="M45" s="32">
        <v>1200</v>
      </c>
      <c r="N45" s="33">
        <v>1340.9</v>
      </c>
      <c r="O45" s="33">
        <v>900</v>
      </c>
      <c r="P45" s="34" t="s">
        <v>84</v>
      </c>
      <c r="Q45" s="35"/>
      <c r="R45" s="40" t="s">
        <v>28</v>
      </c>
      <c r="S45" s="22">
        <v>1200</v>
      </c>
      <c r="T45" s="37">
        <v>1004.5728</v>
      </c>
      <c r="U45" s="34">
        <v>1100</v>
      </c>
      <c r="V45" s="38">
        <v>1057</v>
      </c>
      <c r="W45" s="38">
        <v>1150</v>
      </c>
      <c r="X45" s="25">
        <f t="shared" si="2"/>
        <v>1004.5728</v>
      </c>
    </row>
    <row r="46" spans="1:24" ht="94.5">
      <c r="A46" s="27">
        <v>17</v>
      </c>
      <c r="B46" s="28" t="s">
        <v>85</v>
      </c>
      <c r="C46" s="29">
        <v>1</v>
      </c>
      <c r="D46" s="12" t="s">
        <v>60</v>
      </c>
      <c r="F46" s="12">
        <f t="shared" si="4"/>
        <v>10566</v>
      </c>
      <c r="G46" s="31">
        <v>10000</v>
      </c>
      <c r="H46" s="31"/>
      <c r="I46" s="15">
        <f t="shared" si="7"/>
        <v>10000</v>
      </c>
      <c r="J46" s="16">
        <f t="shared" si="6"/>
        <v>10000</v>
      </c>
      <c r="K46" s="32">
        <v>10350</v>
      </c>
      <c r="L46" s="32">
        <v>10500</v>
      </c>
      <c r="M46" s="32">
        <v>10000</v>
      </c>
      <c r="N46" s="33" t="s">
        <v>86</v>
      </c>
      <c r="O46" s="33"/>
      <c r="P46" s="34" t="s">
        <v>87</v>
      </c>
      <c r="Q46" s="35"/>
      <c r="R46" s="40" t="s">
        <v>28</v>
      </c>
      <c r="S46" s="22">
        <v>15000</v>
      </c>
      <c r="T46" s="37">
        <v>10041.9264</v>
      </c>
      <c r="U46" s="34">
        <v>11000</v>
      </c>
      <c r="V46" s="38">
        <v>10566</v>
      </c>
      <c r="W46" s="38">
        <v>12000</v>
      </c>
      <c r="X46" s="25">
        <f t="shared" si="2"/>
        <v>10041.9264</v>
      </c>
    </row>
    <row r="47" spans="1:24" ht="63">
      <c r="A47" s="27">
        <v>18</v>
      </c>
      <c r="B47" s="28" t="s">
        <v>88</v>
      </c>
      <c r="C47" s="29">
        <v>1</v>
      </c>
      <c r="D47" s="12" t="s">
        <v>30</v>
      </c>
      <c r="F47" s="12">
        <f t="shared" si="4"/>
        <v>105.66</v>
      </c>
      <c r="G47" s="31">
        <v>100</v>
      </c>
      <c r="H47" s="31"/>
      <c r="I47" s="15">
        <f t="shared" si="7"/>
        <v>100</v>
      </c>
      <c r="J47" s="16">
        <f t="shared" si="6"/>
        <v>100</v>
      </c>
      <c r="K47" s="32">
        <v>110</v>
      </c>
      <c r="L47" s="32">
        <v>120</v>
      </c>
      <c r="M47" s="32">
        <v>100</v>
      </c>
      <c r="N47" s="33"/>
      <c r="O47" s="33"/>
      <c r="P47" s="34"/>
      <c r="Q47" s="35"/>
      <c r="R47" s="40" t="s">
        <v>28</v>
      </c>
      <c r="S47" s="22">
        <v>200</v>
      </c>
      <c r="T47" s="37">
        <v>100.7424</v>
      </c>
      <c r="U47" s="34">
        <v>110</v>
      </c>
      <c r="V47" s="38">
        <v>106</v>
      </c>
      <c r="W47" s="38">
        <v>120</v>
      </c>
      <c r="X47" s="25">
        <f t="shared" si="2"/>
        <v>100.7424</v>
      </c>
    </row>
    <row r="48" spans="1:24" ht="94.5">
      <c r="A48" s="27">
        <v>19</v>
      </c>
      <c r="B48" s="28" t="s">
        <v>89</v>
      </c>
      <c r="C48" s="29">
        <v>1</v>
      </c>
      <c r="D48" s="12" t="s">
        <v>30</v>
      </c>
      <c r="F48" s="12">
        <f t="shared" si="4"/>
        <v>449.05500000000001</v>
      </c>
      <c r="G48" s="31">
        <v>425</v>
      </c>
      <c r="H48" s="31"/>
      <c r="I48" s="15">
        <f t="shared" si="7"/>
        <v>425</v>
      </c>
      <c r="J48" s="16">
        <f t="shared" si="6"/>
        <v>425</v>
      </c>
      <c r="K48" s="32">
        <v>450</v>
      </c>
      <c r="L48" s="32">
        <v>430</v>
      </c>
      <c r="M48" s="32">
        <v>425</v>
      </c>
      <c r="N48" s="33"/>
      <c r="O48" s="33">
        <f>360*0.88</f>
        <v>316.8</v>
      </c>
      <c r="P48" s="34" t="s">
        <v>90</v>
      </c>
      <c r="Q48" s="35"/>
      <c r="R48" s="40" t="s">
        <v>28</v>
      </c>
      <c r="S48" s="22">
        <v>600</v>
      </c>
      <c r="T48" s="37">
        <v>427.68</v>
      </c>
      <c r="U48" s="34">
        <v>468</v>
      </c>
      <c r="V48" s="38">
        <v>450</v>
      </c>
      <c r="W48" s="38">
        <v>480</v>
      </c>
      <c r="X48" s="25">
        <f t="shared" si="2"/>
        <v>427.68</v>
      </c>
    </row>
    <row r="49" spans="1:24" ht="63">
      <c r="A49" s="27">
        <v>20</v>
      </c>
      <c r="B49" s="28" t="s">
        <v>91</v>
      </c>
      <c r="C49" s="29">
        <v>1</v>
      </c>
      <c r="D49" s="12" t="s">
        <v>30</v>
      </c>
      <c r="F49" s="12">
        <f t="shared" si="4"/>
        <v>158.49</v>
      </c>
      <c r="G49" s="31">
        <v>150</v>
      </c>
      <c r="H49" s="31"/>
      <c r="I49" s="15">
        <f t="shared" si="7"/>
        <v>150</v>
      </c>
      <c r="J49" s="16">
        <f t="shared" si="6"/>
        <v>150</v>
      </c>
      <c r="K49" s="32">
        <v>150</v>
      </c>
      <c r="L49" s="32">
        <v>155</v>
      </c>
      <c r="M49" s="32">
        <v>170</v>
      </c>
      <c r="N49" s="33"/>
      <c r="O49" s="33"/>
      <c r="P49" s="34"/>
      <c r="Q49" s="35"/>
      <c r="R49" s="40" t="s">
        <v>28</v>
      </c>
      <c r="S49" s="22">
        <v>220</v>
      </c>
      <c r="T49" s="37">
        <v>151.11359999999999</v>
      </c>
      <c r="U49" s="34">
        <v>165</v>
      </c>
      <c r="V49" s="38">
        <v>159</v>
      </c>
      <c r="W49" s="38">
        <v>170</v>
      </c>
      <c r="X49" s="25">
        <f t="shared" si="2"/>
        <v>151.11359999999999</v>
      </c>
    </row>
    <row r="50" spans="1:24" ht="63">
      <c r="A50" s="27">
        <v>21</v>
      </c>
      <c r="B50" s="28" t="s">
        <v>92</v>
      </c>
      <c r="C50" s="29">
        <v>1</v>
      </c>
      <c r="D50" s="12" t="s">
        <v>30</v>
      </c>
      <c r="F50" s="12">
        <f t="shared" si="4"/>
        <v>158.49</v>
      </c>
      <c r="G50" s="31">
        <v>150</v>
      </c>
      <c r="H50" s="31"/>
      <c r="I50" s="15">
        <f t="shared" si="7"/>
        <v>150</v>
      </c>
      <c r="J50" s="16">
        <f t="shared" si="6"/>
        <v>150</v>
      </c>
      <c r="K50" s="32">
        <v>165</v>
      </c>
      <c r="L50" s="32">
        <v>160</v>
      </c>
      <c r="M50" s="32">
        <v>150</v>
      </c>
      <c r="N50" s="33">
        <v>160.6</v>
      </c>
      <c r="O50" s="33"/>
      <c r="P50" s="34" t="s">
        <v>93</v>
      </c>
      <c r="Q50" s="35"/>
      <c r="R50" s="40" t="s">
        <v>28</v>
      </c>
      <c r="S50" s="22">
        <v>190</v>
      </c>
      <c r="T50" s="37">
        <v>151.11359999999999</v>
      </c>
      <c r="U50" s="34">
        <v>165</v>
      </c>
      <c r="V50" s="38">
        <v>159</v>
      </c>
      <c r="W50" s="38">
        <v>170</v>
      </c>
      <c r="X50" s="25">
        <f t="shared" si="2"/>
        <v>151.11359999999999</v>
      </c>
    </row>
    <row r="51" spans="1:24" ht="59.25" customHeight="1">
      <c r="A51" s="27">
        <v>22</v>
      </c>
      <c r="B51" s="28" t="s">
        <v>94</v>
      </c>
      <c r="C51" s="29">
        <v>1</v>
      </c>
      <c r="D51" s="12" t="s">
        <v>30</v>
      </c>
      <c r="F51" s="12">
        <f t="shared" si="4"/>
        <v>211.32</v>
      </c>
      <c r="G51" s="31">
        <v>200</v>
      </c>
      <c r="H51" s="31"/>
      <c r="I51" s="15">
        <f t="shared" si="7"/>
        <v>200</v>
      </c>
      <c r="J51" s="16">
        <f t="shared" si="6"/>
        <v>200</v>
      </c>
      <c r="K51" s="32">
        <v>225</v>
      </c>
      <c r="L51" s="32">
        <v>200</v>
      </c>
      <c r="M51" s="32">
        <v>240</v>
      </c>
      <c r="N51" s="33">
        <v>205.7</v>
      </c>
      <c r="O51" s="33"/>
      <c r="P51" s="34" t="s">
        <v>95</v>
      </c>
      <c r="Q51" s="35"/>
      <c r="R51" s="40" t="s">
        <v>28</v>
      </c>
      <c r="S51" s="22">
        <v>250</v>
      </c>
      <c r="T51" s="37">
        <v>201.48480000000001</v>
      </c>
      <c r="U51" s="34">
        <v>220</v>
      </c>
      <c r="V51" s="38">
        <v>212</v>
      </c>
      <c r="W51" s="38">
        <v>225</v>
      </c>
      <c r="X51" s="25">
        <f t="shared" si="2"/>
        <v>201.48480000000001</v>
      </c>
    </row>
    <row r="52" spans="1:24" s="26" customFormat="1" ht="400.5" customHeight="1">
      <c r="A52" s="27">
        <v>23</v>
      </c>
      <c r="B52" s="28" t="s">
        <v>96</v>
      </c>
      <c r="C52" s="29"/>
      <c r="D52" s="12"/>
      <c r="E52" s="12"/>
      <c r="F52" s="12"/>
      <c r="G52" s="31"/>
      <c r="H52" s="31"/>
      <c r="I52" s="15"/>
      <c r="J52" s="16"/>
      <c r="K52" s="32"/>
      <c r="L52" s="32"/>
      <c r="M52" s="32"/>
      <c r="N52" s="33"/>
      <c r="O52" s="33"/>
      <c r="P52" s="34"/>
      <c r="Q52" s="35"/>
      <c r="R52" s="40"/>
      <c r="S52" s="22">
        <v>0</v>
      </c>
      <c r="T52" s="37">
        <v>0</v>
      </c>
      <c r="U52" s="24">
        <v>0</v>
      </c>
      <c r="V52" s="38"/>
      <c r="W52" s="38"/>
      <c r="X52" s="25">
        <f t="shared" si="2"/>
        <v>0</v>
      </c>
    </row>
    <row r="53" spans="1:24" s="26" customFormat="1" ht="63">
      <c r="A53" s="27">
        <v>23.1</v>
      </c>
      <c r="B53" s="28" t="s">
        <v>97</v>
      </c>
      <c r="C53" s="29">
        <v>1</v>
      </c>
      <c r="D53" s="12" t="s">
        <v>98</v>
      </c>
      <c r="E53" s="12"/>
      <c r="F53" s="12">
        <f t="shared" si="4"/>
        <v>4437.72</v>
      </c>
      <c r="G53" s="31">
        <v>4200</v>
      </c>
      <c r="H53" s="31"/>
      <c r="I53" s="15">
        <f t="shared" ref="I53:I65" si="8">+C53*G53</f>
        <v>4200</v>
      </c>
      <c r="J53" s="16">
        <f t="shared" si="6"/>
        <v>4200</v>
      </c>
      <c r="K53" s="32">
        <v>4200</v>
      </c>
      <c r="L53" s="32">
        <v>4300</v>
      </c>
      <c r="M53" s="32">
        <v>4400</v>
      </c>
      <c r="N53" s="33">
        <v>4551.8</v>
      </c>
      <c r="O53" s="33"/>
      <c r="P53" s="34" t="s">
        <v>99</v>
      </c>
      <c r="Q53" s="35"/>
      <c r="R53" s="40" t="s">
        <v>28</v>
      </c>
      <c r="S53" s="22">
        <v>4700</v>
      </c>
      <c r="T53" s="37">
        <v>4217.8751999999995</v>
      </c>
      <c r="U53" s="24">
        <v>4620</v>
      </c>
      <c r="V53" s="38">
        <v>4438</v>
      </c>
      <c r="W53" s="38">
        <v>4800</v>
      </c>
      <c r="X53" s="25">
        <f t="shared" si="2"/>
        <v>4217.8751999999995</v>
      </c>
    </row>
    <row r="54" spans="1:24" s="26" customFormat="1" ht="63">
      <c r="A54" s="27">
        <v>23.02</v>
      </c>
      <c r="B54" s="28" t="s">
        <v>100</v>
      </c>
      <c r="C54" s="29">
        <v>1</v>
      </c>
      <c r="D54" s="12" t="s">
        <v>98</v>
      </c>
      <c r="E54" s="12"/>
      <c r="F54" s="12">
        <f t="shared" si="4"/>
        <v>3275.46</v>
      </c>
      <c r="G54" s="31">
        <v>3100</v>
      </c>
      <c r="H54" s="31"/>
      <c r="I54" s="15">
        <f t="shared" si="8"/>
        <v>3100</v>
      </c>
      <c r="J54" s="16">
        <f t="shared" si="6"/>
        <v>3100</v>
      </c>
      <c r="K54" s="32">
        <v>3200</v>
      </c>
      <c r="L54" s="32">
        <v>3100</v>
      </c>
      <c r="M54" s="32">
        <v>3250</v>
      </c>
      <c r="N54" s="33">
        <v>3195.5</v>
      </c>
      <c r="O54" s="33"/>
      <c r="P54" s="34" t="s">
        <v>99</v>
      </c>
      <c r="Q54" s="35"/>
      <c r="R54" s="40" t="s">
        <v>28</v>
      </c>
      <c r="S54" s="22">
        <v>4000</v>
      </c>
      <c r="T54" s="37">
        <v>3113.5103999999997</v>
      </c>
      <c r="U54" s="24">
        <v>3410</v>
      </c>
      <c r="V54" s="38">
        <v>3276</v>
      </c>
      <c r="W54" s="38">
        <v>3600</v>
      </c>
      <c r="X54" s="25">
        <f t="shared" si="2"/>
        <v>3113.5103999999997</v>
      </c>
    </row>
    <row r="55" spans="1:24" s="26" customFormat="1" ht="63">
      <c r="A55" s="27">
        <v>23.03</v>
      </c>
      <c r="B55" s="28" t="s">
        <v>101</v>
      </c>
      <c r="C55" s="29">
        <v>1</v>
      </c>
      <c r="D55" s="12" t="s">
        <v>98</v>
      </c>
      <c r="E55" s="12"/>
      <c r="F55" s="12">
        <f t="shared" si="4"/>
        <v>2113.1999999999998</v>
      </c>
      <c r="G55" s="31">
        <v>2000</v>
      </c>
      <c r="H55" s="31"/>
      <c r="I55" s="15">
        <f t="shared" si="8"/>
        <v>2000</v>
      </c>
      <c r="J55" s="16">
        <f t="shared" si="6"/>
        <v>2000</v>
      </c>
      <c r="K55" s="32">
        <v>2200</v>
      </c>
      <c r="L55" s="32">
        <v>2000</v>
      </c>
      <c r="M55" s="32">
        <v>2100</v>
      </c>
      <c r="N55" s="33">
        <v>1973.4</v>
      </c>
      <c r="O55" s="33"/>
      <c r="P55" s="34" t="s">
        <v>99</v>
      </c>
      <c r="Q55" s="35"/>
      <c r="R55" s="40" t="s">
        <v>28</v>
      </c>
      <c r="S55" s="22">
        <v>2700</v>
      </c>
      <c r="T55" s="37">
        <v>2009.1456000000001</v>
      </c>
      <c r="U55" s="24">
        <v>2200</v>
      </c>
      <c r="V55" s="38">
        <v>2114</v>
      </c>
      <c r="W55" s="38">
        <v>2500</v>
      </c>
      <c r="X55" s="25">
        <f t="shared" si="2"/>
        <v>2009.1456000000001</v>
      </c>
    </row>
    <row r="56" spans="1:24" s="26" customFormat="1" ht="63">
      <c r="A56" s="27">
        <v>23.04</v>
      </c>
      <c r="B56" s="28" t="s">
        <v>102</v>
      </c>
      <c r="C56" s="29">
        <v>1</v>
      </c>
      <c r="D56" s="12" t="s">
        <v>98</v>
      </c>
      <c r="E56" s="12"/>
      <c r="F56" s="12">
        <f t="shared" si="4"/>
        <v>1637.73</v>
      </c>
      <c r="G56" s="31">
        <v>1550</v>
      </c>
      <c r="H56" s="31"/>
      <c r="I56" s="15">
        <f t="shared" si="8"/>
        <v>1550</v>
      </c>
      <c r="J56" s="16">
        <f t="shared" si="6"/>
        <v>1550</v>
      </c>
      <c r="K56" s="32">
        <v>1550</v>
      </c>
      <c r="L56" s="32">
        <v>1600</v>
      </c>
      <c r="M56" s="32">
        <v>1625</v>
      </c>
      <c r="N56" s="33">
        <v>1353</v>
      </c>
      <c r="O56" s="33"/>
      <c r="P56" s="34" t="s">
        <v>99</v>
      </c>
      <c r="Q56" s="35"/>
      <c r="R56" s="40" t="s">
        <v>28</v>
      </c>
      <c r="S56" s="22">
        <v>1900</v>
      </c>
      <c r="T56" s="37">
        <v>1556.7551999999998</v>
      </c>
      <c r="U56" s="24">
        <v>1705</v>
      </c>
      <c r="V56" s="38">
        <v>1638</v>
      </c>
      <c r="W56" s="38">
        <v>2020</v>
      </c>
      <c r="X56" s="25">
        <f t="shared" si="2"/>
        <v>1556.7551999999998</v>
      </c>
    </row>
    <row r="57" spans="1:24" s="26" customFormat="1" ht="63">
      <c r="A57" s="27">
        <v>23.05</v>
      </c>
      <c r="B57" s="28" t="s">
        <v>103</v>
      </c>
      <c r="C57" s="29">
        <v>1</v>
      </c>
      <c r="D57" s="12" t="s">
        <v>98</v>
      </c>
      <c r="E57" s="12"/>
      <c r="F57" s="12">
        <f t="shared" si="4"/>
        <v>1320.75</v>
      </c>
      <c r="G57" s="31">
        <v>1250</v>
      </c>
      <c r="H57" s="31"/>
      <c r="I57" s="15">
        <f t="shared" si="8"/>
        <v>1250</v>
      </c>
      <c r="J57" s="16">
        <f t="shared" si="6"/>
        <v>1250</v>
      </c>
      <c r="K57" s="32">
        <v>1290</v>
      </c>
      <c r="L57" s="32">
        <v>1275</v>
      </c>
      <c r="M57" s="32">
        <v>1250</v>
      </c>
      <c r="N57" s="33"/>
      <c r="O57" s="33">
        <v>555</v>
      </c>
      <c r="P57" s="34" t="s">
        <v>104</v>
      </c>
      <c r="Q57" s="35"/>
      <c r="R57" s="40" t="s">
        <v>28</v>
      </c>
      <c r="S57" s="22">
        <v>1600</v>
      </c>
      <c r="T57" s="37">
        <v>1255.4784</v>
      </c>
      <c r="U57" s="24">
        <v>1375</v>
      </c>
      <c r="V57" s="38">
        <v>1321</v>
      </c>
      <c r="W57" s="38">
        <v>1560</v>
      </c>
      <c r="X57" s="25">
        <f t="shared" si="2"/>
        <v>1255.4784</v>
      </c>
    </row>
    <row r="58" spans="1:24" s="26" customFormat="1" ht="63">
      <c r="A58" s="27">
        <v>23.06</v>
      </c>
      <c r="B58" s="28" t="s">
        <v>105</v>
      </c>
      <c r="C58" s="29">
        <v>1</v>
      </c>
      <c r="D58" s="12" t="s">
        <v>98</v>
      </c>
      <c r="E58" s="12"/>
      <c r="F58" s="12">
        <f t="shared" si="4"/>
        <v>1056.5999999999999</v>
      </c>
      <c r="G58" s="31">
        <v>1000</v>
      </c>
      <c r="H58" s="31"/>
      <c r="I58" s="15">
        <f t="shared" si="8"/>
        <v>1000</v>
      </c>
      <c r="J58" s="16">
        <f t="shared" si="6"/>
        <v>1000</v>
      </c>
      <c r="K58" s="32">
        <v>1000</v>
      </c>
      <c r="L58" s="32">
        <v>1100</v>
      </c>
      <c r="M58" s="32">
        <v>1200</v>
      </c>
      <c r="N58" s="33"/>
      <c r="O58" s="33">
        <v>435</v>
      </c>
      <c r="P58" s="34" t="s">
        <v>104</v>
      </c>
      <c r="Q58" s="35"/>
      <c r="R58" s="40" t="s">
        <v>28</v>
      </c>
      <c r="S58" s="22">
        <v>1250</v>
      </c>
      <c r="T58" s="37">
        <v>1004.5728</v>
      </c>
      <c r="U58" s="24">
        <v>1100</v>
      </c>
      <c r="V58" s="38">
        <v>1057</v>
      </c>
      <c r="W58" s="38">
        <v>1230</v>
      </c>
      <c r="X58" s="25">
        <f t="shared" si="2"/>
        <v>1004.5728</v>
      </c>
    </row>
    <row r="59" spans="1:24" s="26" customFormat="1" ht="47.25">
      <c r="A59" s="27">
        <v>24.01</v>
      </c>
      <c r="B59" s="28" t="s">
        <v>106</v>
      </c>
      <c r="C59" s="29">
        <v>1</v>
      </c>
      <c r="D59" s="12" t="s">
        <v>107</v>
      </c>
      <c r="E59" s="12"/>
      <c r="F59" s="12"/>
      <c r="G59" s="31"/>
      <c r="H59" s="31"/>
      <c r="I59" s="15"/>
      <c r="J59" s="16"/>
      <c r="K59" s="32"/>
      <c r="L59" s="32"/>
      <c r="M59" s="32"/>
      <c r="N59" s="33"/>
      <c r="O59" s="33"/>
      <c r="P59" s="34"/>
      <c r="Q59" s="35"/>
      <c r="R59" s="40" t="s">
        <v>108</v>
      </c>
      <c r="S59" s="168" t="s">
        <v>54</v>
      </c>
      <c r="T59" s="169"/>
      <c r="U59" s="169"/>
      <c r="V59" s="169"/>
      <c r="W59" s="170"/>
      <c r="X59" s="47">
        <v>4212.1899999999996</v>
      </c>
    </row>
    <row r="60" spans="1:24" s="26" customFormat="1" ht="47.25">
      <c r="A60" s="27">
        <v>24.02</v>
      </c>
      <c r="B60" s="28" t="s">
        <v>109</v>
      </c>
      <c r="C60" s="29">
        <v>1</v>
      </c>
      <c r="D60" s="12" t="s">
        <v>79</v>
      </c>
      <c r="E60" s="12"/>
      <c r="F60" s="12"/>
      <c r="G60" s="31"/>
      <c r="H60" s="31"/>
      <c r="I60" s="15"/>
      <c r="J60" s="16"/>
      <c r="K60" s="32"/>
      <c r="L60" s="32"/>
      <c r="M60" s="32"/>
      <c r="N60" s="33"/>
      <c r="O60" s="33"/>
      <c r="P60" s="34"/>
      <c r="Q60" s="35"/>
      <c r="R60" s="40" t="s">
        <v>110</v>
      </c>
      <c r="S60" s="168" t="s">
        <v>54</v>
      </c>
      <c r="T60" s="169"/>
      <c r="U60" s="169"/>
      <c r="V60" s="169"/>
      <c r="W60" s="170"/>
      <c r="X60" s="47">
        <v>151.33000000000001</v>
      </c>
    </row>
    <row r="61" spans="1:24" ht="141.75">
      <c r="A61" s="27">
        <v>25</v>
      </c>
      <c r="B61" s="28" t="s">
        <v>111</v>
      </c>
      <c r="C61" s="29"/>
      <c r="F61" s="12">
        <f t="shared" si="4"/>
        <v>0</v>
      </c>
      <c r="G61" s="31"/>
      <c r="H61" s="31"/>
      <c r="I61" s="15">
        <f t="shared" si="8"/>
        <v>0</v>
      </c>
      <c r="J61" s="16"/>
      <c r="K61" s="32"/>
      <c r="L61" s="32"/>
      <c r="M61" s="32"/>
      <c r="N61" s="33"/>
      <c r="O61" s="33"/>
      <c r="P61" s="34"/>
      <c r="Q61" s="35"/>
      <c r="R61" s="40"/>
      <c r="S61" s="22">
        <v>0</v>
      </c>
      <c r="T61" s="37">
        <v>0</v>
      </c>
      <c r="U61" s="34">
        <v>0</v>
      </c>
      <c r="V61" s="38">
        <v>0</v>
      </c>
      <c r="W61" s="38">
        <v>0</v>
      </c>
      <c r="X61" s="25">
        <f t="shared" si="2"/>
        <v>0</v>
      </c>
    </row>
    <row r="62" spans="1:24" s="46" customFormat="1" ht="63">
      <c r="A62" s="27">
        <v>25.01</v>
      </c>
      <c r="B62" s="28" t="s">
        <v>97</v>
      </c>
      <c r="C62" s="29">
        <v>1</v>
      </c>
      <c r="D62" s="12" t="s">
        <v>98</v>
      </c>
      <c r="E62" s="12"/>
      <c r="F62" s="12">
        <f t="shared" si="4"/>
        <v>4649.04</v>
      </c>
      <c r="G62" s="31">
        <v>4400</v>
      </c>
      <c r="H62" s="31"/>
      <c r="I62" s="15">
        <f t="shared" si="8"/>
        <v>4400</v>
      </c>
      <c r="J62" s="16">
        <f t="shared" si="6"/>
        <v>4400</v>
      </c>
      <c r="K62" s="32">
        <v>4400</v>
      </c>
      <c r="L62" s="32">
        <v>4500</v>
      </c>
      <c r="M62" s="32">
        <v>4600</v>
      </c>
      <c r="N62" s="33">
        <v>4551.8</v>
      </c>
      <c r="O62" s="33"/>
      <c r="P62" s="34" t="s">
        <v>99</v>
      </c>
      <c r="Q62" s="35"/>
      <c r="R62" s="40" t="s">
        <v>28</v>
      </c>
      <c r="S62" s="22">
        <v>4900</v>
      </c>
      <c r="T62" s="37">
        <v>4419.3599999999997</v>
      </c>
      <c r="U62" s="38">
        <v>4840</v>
      </c>
      <c r="V62" s="38">
        <v>4650</v>
      </c>
      <c r="W62" s="38">
        <v>5120</v>
      </c>
      <c r="X62" s="25">
        <f t="shared" si="2"/>
        <v>4419.3599999999997</v>
      </c>
    </row>
    <row r="63" spans="1:24" s="46" customFormat="1" ht="63">
      <c r="A63" s="27">
        <v>25.02</v>
      </c>
      <c r="B63" s="28" t="s">
        <v>100</v>
      </c>
      <c r="C63" s="29">
        <v>1</v>
      </c>
      <c r="D63" s="12" t="s">
        <v>98</v>
      </c>
      <c r="E63" s="12"/>
      <c r="F63" s="12">
        <f t="shared" si="4"/>
        <v>3169.7999999999997</v>
      </c>
      <c r="G63" s="31">
        <v>3000</v>
      </c>
      <c r="H63" s="31"/>
      <c r="I63" s="15">
        <f t="shared" si="8"/>
        <v>3000</v>
      </c>
      <c r="J63" s="16">
        <f t="shared" si="6"/>
        <v>3000</v>
      </c>
      <c r="K63" s="32">
        <v>3300</v>
      </c>
      <c r="L63" s="32">
        <v>3200</v>
      </c>
      <c r="M63" s="32">
        <v>3000</v>
      </c>
      <c r="N63" s="33">
        <v>3195.5</v>
      </c>
      <c r="O63" s="33"/>
      <c r="P63" s="34" t="s">
        <v>99</v>
      </c>
      <c r="Q63" s="35"/>
      <c r="R63" s="40" t="s">
        <v>28</v>
      </c>
      <c r="S63" s="22">
        <v>3700</v>
      </c>
      <c r="T63" s="37">
        <v>3012.768</v>
      </c>
      <c r="U63" s="38">
        <v>3300</v>
      </c>
      <c r="V63" s="38">
        <v>3170</v>
      </c>
      <c r="W63" s="38">
        <v>4280</v>
      </c>
      <c r="X63" s="25">
        <f t="shared" si="2"/>
        <v>3012.768</v>
      </c>
    </row>
    <row r="64" spans="1:24" s="46" customFormat="1" ht="63">
      <c r="A64" s="27">
        <v>25.03</v>
      </c>
      <c r="B64" s="28" t="s">
        <v>101</v>
      </c>
      <c r="C64" s="29">
        <v>1</v>
      </c>
      <c r="D64" s="12" t="s">
        <v>98</v>
      </c>
      <c r="E64" s="12"/>
      <c r="F64" s="12">
        <f t="shared" si="4"/>
        <v>1901.8799999999999</v>
      </c>
      <c r="G64" s="31">
        <v>1800</v>
      </c>
      <c r="H64" s="31"/>
      <c r="I64" s="15">
        <f t="shared" si="8"/>
        <v>1800</v>
      </c>
      <c r="J64" s="16">
        <f t="shared" si="6"/>
        <v>1800</v>
      </c>
      <c r="K64" s="32">
        <v>2000</v>
      </c>
      <c r="L64" s="32">
        <v>1800</v>
      </c>
      <c r="M64" s="32">
        <v>2200</v>
      </c>
      <c r="N64" s="33">
        <v>1973.4</v>
      </c>
      <c r="O64" s="33"/>
      <c r="P64" s="34" t="s">
        <v>99</v>
      </c>
      <c r="Q64" s="35"/>
      <c r="R64" s="40" t="s">
        <v>28</v>
      </c>
      <c r="S64" s="22">
        <v>2900</v>
      </c>
      <c r="T64" s="37">
        <v>1807.6607999999999</v>
      </c>
      <c r="U64" s="38">
        <v>1980</v>
      </c>
      <c r="V64" s="38">
        <v>1902</v>
      </c>
      <c r="W64" s="38">
        <v>3950</v>
      </c>
      <c r="X64" s="25">
        <f t="shared" si="2"/>
        <v>1807.6607999999999</v>
      </c>
    </row>
    <row r="65" spans="1:24" s="46" customFormat="1" ht="63">
      <c r="A65" s="27">
        <v>25.04</v>
      </c>
      <c r="B65" s="28" t="s">
        <v>102</v>
      </c>
      <c r="C65" s="29">
        <v>1</v>
      </c>
      <c r="D65" s="12" t="s">
        <v>98</v>
      </c>
      <c r="E65" s="12"/>
      <c r="F65" s="12">
        <f t="shared" si="4"/>
        <v>1320.75</v>
      </c>
      <c r="G65" s="31">
        <v>1250</v>
      </c>
      <c r="H65" s="31"/>
      <c r="I65" s="15">
        <f t="shared" si="8"/>
        <v>1250</v>
      </c>
      <c r="J65" s="16">
        <f t="shared" si="6"/>
        <v>1250</v>
      </c>
      <c r="K65" s="32">
        <v>1600</v>
      </c>
      <c r="L65" s="32">
        <v>1500</v>
      </c>
      <c r="M65" s="32">
        <v>1250</v>
      </c>
      <c r="N65" s="33">
        <v>1353</v>
      </c>
      <c r="O65" s="33"/>
      <c r="P65" s="34" t="s">
        <v>99</v>
      </c>
      <c r="Q65" s="35"/>
      <c r="R65" s="40" t="s">
        <v>28</v>
      </c>
      <c r="S65" s="22">
        <v>2200</v>
      </c>
      <c r="T65" s="37">
        <v>1255.4784</v>
      </c>
      <c r="U65" s="38">
        <v>1375</v>
      </c>
      <c r="V65" s="38">
        <v>1321</v>
      </c>
      <c r="W65" s="38">
        <v>2450</v>
      </c>
      <c r="X65" s="25">
        <f t="shared" si="2"/>
        <v>1255.4784</v>
      </c>
    </row>
    <row r="66" spans="1:24" s="46" customFormat="1" ht="94.5">
      <c r="A66" s="27">
        <v>26</v>
      </c>
      <c r="B66" s="28" t="s">
        <v>112</v>
      </c>
      <c r="C66" s="29"/>
      <c r="D66" s="12"/>
      <c r="E66" s="12"/>
      <c r="F66" s="12">
        <f t="shared" si="4"/>
        <v>0</v>
      </c>
      <c r="G66" s="31"/>
      <c r="H66" s="31"/>
      <c r="I66" s="15"/>
      <c r="J66" s="16"/>
      <c r="K66" s="32"/>
      <c r="L66" s="32"/>
      <c r="M66" s="32"/>
      <c r="N66" s="33"/>
      <c r="O66" s="33"/>
      <c r="P66" s="34"/>
      <c r="Q66" s="35"/>
      <c r="R66" s="40"/>
      <c r="S66" s="22">
        <v>0</v>
      </c>
      <c r="T66" s="37">
        <v>0</v>
      </c>
      <c r="U66" s="38">
        <v>0</v>
      </c>
      <c r="V66" s="38">
        <v>0</v>
      </c>
      <c r="W66" s="38">
        <v>0</v>
      </c>
      <c r="X66" s="25">
        <f t="shared" si="2"/>
        <v>0</v>
      </c>
    </row>
    <row r="67" spans="1:24" s="46" customFormat="1" ht="63">
      <c r="A67" s="27">
        <v>26.01</v>
      </c>
      <c r="B67" s="28" t="s">
        <v>113</v>
      </c>
      <c r="C67" s="29">
        <v>1</v>
      </c>
      <c r="D67" s="12" t="s">
        <v>30</v>
      </c>
      <c r="E67" s="12"/>
      <c r="F67" s="12">
        <f t="shared" si="4"/>
        <v>53886.6</v>
      </c>
      <c r="G67" s="31">
        <v>51000</v>
      </c>
      <c r="H67" s="31"/>
      <c r="I67" s="15">
        <f t="shared" ref="I67:I79" si="9">+C67*G67</f>
        <v>51000</v>
      </c>
      <c r="J67" s="16">
        <f t="shared" ref="J67:J86" si="10">MIN(K67:M67)</f>
        <v>51000</v>
      </c>
      <c r="K67" s="32">
        <v>51000</v>
      </c>
      <c r="L67" s="32">
        <v>53000</v>
      </c>
      <c r="M67" s="32">
        <v>55000</v>
      </c>
      <c r="N67" s="33"/>
      <c r="O67" s="33">
        <v>45502</v>
      </c>
      <c r="P67" s="34" t="s">
        <v>66</v>
      </c>
      <c r="Q67" s="35"/>
      <c r="R67" s="40" t="s">
        <v>28</v>
      </c>
      <c r="S67" s="22">
        <v>65000</v>
      </c>
      <c r="T67" s="37">
        <v>51214.2048</v>
      </c>
      <c r="U67" s="38">
        <v>56100</v>
      </c>
      <c r="V67" s="38">
        <v>53887</v>
      </c>
      <c r="W67" s="38">
        <v>63250</v>
      </c>
      <c r="X67" s="25">
        <f t="shared" si="2"/>
        <v>51214.2048</v>
      </c>
    </row>
    <row r="68" spans="1:24" s="46" customFormat="1" ht="63">
      <c r="A68" s="27">
        <v>26.02</v>
      </c>
      <c r="B68" s="28" t="s">
        <v>114</v>
      </c>
      <c r="C68" s="29">
        <v>1</v>
      </c>
      <c r="D68" s="12" t="s">
        <v>30</v>
      </c>
      <c r="E68" s="12"/>
      <c r="F68" s="12">
        <f t="shared" si="4"/>
        <v>44377.2</v>
      </c>
      <c r="G68" s="31">
        <v>42000</v>
      </c>
      <c r="H68" s="31"/>
      <c r="I68" s="15">
        <f t="shared" si="9"/>
        <v>42000</v>
      </c>
      <c r="J68" s="16">
        <f t="shared" si="10"/>
        <v>42000</v>
      </c>
      <c r="K68" s="32">
        <v>43000</v>
      </c>
      <c r="L68" s="32">
        <v>42000</v>
      </c>
      <c r="M68" s="32">
        <v>44000</v>
      </c>
      <c r="N68" s="33"/>
      <c r="O68" s="33">
        <v>32402</v>
      </c>
      <c r="P68" s="34" t="s">
        <v>66</v>
      </c>
      <c r="Q68" s="35"/>
      <c r="R68" s="40" t="s">
        <v>28</v>
      </c>
      <c r="S68" s="22">
        <v>55000</v>
      </c>
      <c r="T68" s="37">
        <v>42176.851200000005</v>
      </c>
      <c r="U68" s="38">
        <v>46200</v>
      </c>
      <c r="V68" s="38">
        <v>44378</v>
      </c>
      <c r="W68" s="38">
        <v>49780</v>
      </c>
      <c r="X68" s="25">
        <f t="shared" si="2"/>
        <v>42176.851200000005</v>
      </c>
    </row>
    <row r="69" spans="1:24" s="46" customFormat="1" ht="63">
      <c r="A69" s="27">
        <v>26.03</v>
      </c>
      <c r="B69" s="28" t="s">
        <v>115</v>
      </c>
      <c r="C69" s="29">
        <v>1</v>
      </c>
      <c r="D69" s="12" t="s">
        <v>30</v>
      </c>
      <c r="E69" s="12"/>
      <c r="F69" s="12">
        <f t="shared" si="4"/>
        <v>26415</v>
      </c>
      <c r="G69" s="31">
        <v>25000</v>
      </c>
      <c r="H69" s="31"/>
      <c r="I69" s="15">
        <f t="shared" si="9"/>
        <v>25000</v>
      </c>
      <c r="J69" s="16">
        <f t="shared" si="10"/>
        <v>25000</v>
      </c>
      <c r="K69" s="32">
        <v>26000</v>
      </c>
      <c r="L69" s="32">
        <v>28000</v>
      </c>
      <c r="M69" s="32">
        <v>25000</v>
      </c>
      <c r="N69" s="33"/>
      <c r="O69" s="33">
        <v>19853</v>
      </c>
      <c r="P69" s="34" t="s">
        <v>66</v>
      </c>
      <c r="Q69" s="35"/>
      <c r="R69" s="40" t="s">
        <v>28</v>
      </c>
      <c r="S69" s="22">
        <v>37000</v>
      </c>
      <c r="T69" s="37">
        <v>25104.815999999999</v>
      </c>
      <c r="U69" s="38">
        <v>27500</v>
      </c>
      <c r="V69" s="38">
        <v>26415</v>
      </c>
      <c r="W69" s="38">
        <v>38980</v>
      </c>
      <c r="X69" s="25">
        <f t="shared" si="2"/>
        <v>25104.815999999999</v>
      </c>
    </row>
    <row r="70" spans="1:24" s="46" customFormat="1" ht="63">
      <c r="A70" s="27">
        <v>26.04</v>
      </c>
      <c r="B70" s="28" t="s">
        <v>116</v>
      </c>
      <c r="C70" s="29">
        <v>1</v>
      </c>
      <c r="D70" s="12" t="s">
        <v>30</v>
      </c>
      <c r="E70" s="12"/>
      <c r="F70" s="12">
        <f t="shared" si="4"/>
        <v>16905.599999999999</v>
      </c>
      <c r="G70" s="31">
        <v>16000</v>
      </c>
      <c r="H70" s="31"/>
      <c r="I70" s="15">
        <f t="shared" si="9"/>
        <v>16000</v>
      </c>
      <c r="J70" s="16">
        <v>16000</v>
      </c>
      <c r="K70" s="32">
        <v>18000</v>
      </c>
      <c r="L70" s="32">
        <v>17000</v>
      </c>
      <c r="M70" s="32">
        <v>50000</v>
      </c>
      <c r="N70" s="33"/>
      <c r="O70" s="33">
        <v>11330</v>
      </c>
      <c r="P70" s="34" t="s">
        <v>66</v>
      </c>
      <c r="Q70" s="35"/>
      <c r="R70" s="40" t="s">
        <v>28</v>
      </c>
      <c r="S70" s="22">
        <v>24000</v>
      </c>
      <c r="T70" s="37">
        <v>16067.462399999999</v>
      </c>
      <c r="U70" s="38">
        <v>17600</v>
      </c>
      <c r="V70" s="38">
        <v>16906</v>
      </c>
      <c r="W70" s="38">
        <v>25960</v>
      </c>
      <c r="X70" s="25">
        <f t="shared" si="2"/>
        <v>16067.462399999999</v>
      </c>
    </row>
    <row r="71" spans="1:24" s="46" customFormat="1" ht="63">
      <c r="A71" s="27">
        <v>26.05</v>
      </c>
      <c r="B71" s="28" t="s">
        <v>117</v>
      </c>
      <c r="C71" s="29">
        <v>1</v>
      </c>
      <c r="D71" s="12" t="s">
        <v>30</v>
      </c>
      <c r="E71" s="12"/>
      <c r="F71" s="12">
        <f t="shared" si="4"/>
        <v>15849</v>
      </c>
      <c r="G71" s="31">
        <v>15000</v>
      </c>
      <c r="H71" s="31"/>
      <c r="I71" s="15">
        <f t="shared" si="9"/>
        <v>15000</v>
      </c>
      <c r="J71" s="16">
        <f t="shared" si="10"/>
        <v>15000</v>
      </c>
      <c r="K71" s="32">
        <v>15000</v>
      </c>
      <c r="L71" s="32">
        <v>16000</v>
      </c>
      <c r="M71" s="32">
        <v>17000</v>
      </c>
      <c r="N71" s="33"/>
      <c r="O71" s="33">
        <v>8391</v>
      </c>
      <c r="P71" s="34" t="s">
        <v>66</v>
      </c>
      <c r="Q71" s="35"/>
      <c r="R71" s="40" t="s">
        <v>28</v>
      </c>
      <c r="S71" s="22">
        <v>19000</v>
      </c>
      <c r="T71" s="37">
        <v>15062.889600000002</v>
      </c>
      <c r="U71" s="38">
        <v>16500</v>
      </c>
      <c r="V71" s="38">
        <v>15849</v>
      </c>
      <c r="W71" s="38">
        <v>22590</v>
      </c>
      <c r="X71" s="25">
        <f t="shared" si="2"/>
        <v>15062.889600000002</v>
      </c>
    </row>
    <row r="72" spans="1:24" s="46" customFormat="1" ht="63">
      <c r="A72" s="27">
        <v>26.06</v>
      </c>
      <c r="B72" s="28" t="s">
        <v>118</v>
      </c>
      <c r="C72" s="29">
        <v>1</v>
      </c>
      <c r="D72" s="12" t="s">
        <v>30</v>
      </c>
      <c r="E72" s="12"/>
      <c r="F72" s="12">
        <f t="shared" si="4"/>
        <v>8981.1</v>
      </c>
      <c r="G72" s="31">
        <v>8500</v>
      </c>
      <c r="H72" s="31"/>
      <c r="I72" s="15">
        <f t="shared" si="9"/>
        <v>8500</v>
      </c>
      <c r="J72" s="16">
        <f t="shared" si="10"/>
        <v>8500</v>
      </c>
      <c r="K72" s="32">
        <v>8700</v>
      </c>
      <c r="L72" s="32">
        <v>9000</v>
      </c>
      <c r="M72" s="32">
        <v>8500</v>
      </c>
      <c r="N72" s="33"/>
      <c r="O72" s="33">
        <v>5180</v>
      </c>
      <c r="P72" s="34" t="s">
        <v>66</v>
      </c>
      <c r="Q72" s="35"/>
      <c r="R72" s="40" t="s">
        <v>28</v>
      </c>
      <c r="S72" s="22">
        <v>11000</v>
      </c>
      <c r="T72" s="37">
        <v>8536.4928</v>
      </c>
      <c r="U72" s="38">
        <v>9350</v>
      </c>
      <c r="V72" s="38">
        <v>8982</v>
      </c>
      <c r="W72" s="38">
        <v>10250</v>
      </c>
      <c r="X72" s="25">
        <f t="shared" ref="X72:X135" si="11">MIN(S72:W72)</f>
        <v>8536.4928</v>
      </c>
    </row>
    <row r="73" spans="1:24" s="46" customFormat="1" ht="63">
      <c r="A73" s="27">
        <v>27</v>
      </c>
      <c r="B73" s="28" t="s">
        <v>119</v>
      </c>
      <c r="C73" s="29"/>
      <c r="D73" s="12"/>
      <c r="E73" s="12"/>
      <c r="F73" s="12">
        <f t="shared" si="4"/>
        <v>0</v>
      </c>
      <c r="G73" s="31"/>
      <c r="H73" s="31"/>
      <c r="I73" s="15">
        <f t="shared" si="9"/>
        <v>0</v>
      </c>
      <c r="J73" s="16"/>
      <c r="K73" s="32"/>
      <c r="L73" s="32"/>
      <c r="M73" s="32"/>
      <c r="N73" s="33"/>
      <c r="O73" s="33"/>
      <c r="P73" s="34"/>
      <c r="Q73" s="35"/>
      <c r="R73" s="40"/>
      <c r="S73" s="22">
        <v>0</v>
      </c>
      <c r="T73" s="37">
        <v>0</v>
      </c>
      <c r="U73" s="38">
        <v>0</v>
      </c>
      <c r="V73" s="38">
        <v>0</v>
      </c>
      <c r="W73" s="38">
        <v>0</v>
      </c>
      <c r="X73" s="25">
        <f t="shared" si="11"/>
        <v>0</v>
      </c>
    </row>
    <row r="74" spans="1:24" s="46" customFormat="1" ht="63">
      <c r="A74" s="27">
        <v>27.01</v>
      </c>
      <c r="B74" s="28" t="s">
        <v>113</v>
      </c>
      <c r="C74" s="29">
        <v>1</v>
      </c>
      <c r="D74" s="12" t="s">
        <v>30</v>
      </c>
      <c r="E74" s="12"/>
      <c r="F74" s="12">
        <f t="shared" si="4"/>
        <v>58113</v>
      </c>
      <c r="G74" s="31">
        <v>55000</v>
      </c>
      <c r="H74" s="31"/>
      <c r="I74" s="15">
        <f t="shared" si="9"/>
        <v>55000</v>
      </c>
      <c r="J74" s="16">
        <f t="shared" si="10"/>
        <v>55000</v>
      </c>
      <c r="K74" s="32">
        <v>56000</v>
      </c>
      <c r="L74" s="32">
        <v>58000</v>
      </c>
      <c r="M74" s="32">
        <v>55000</v>
      </c>
      <c r="N74" s="33"/>
      <c r="O74" s="33">
        <v>54580</v>
      </c>
      <c r="P74" s="34" t="s">
        <v>66</v>
      </c>
      <c r="Q74" s="35"/>
      <c r="R74" s="40" t="s">
        <v>28</v>
      </c>
      <c r="S74" s="22">
        <v>65000</v>
      </c>
      <c r="T74" s="37">
        <v>55230.595200000003</v>
      </c>
      <c r="U74" s="38">
        <v>60500</v>
      </c>
      <c r="V74" s="38">
        <v>58113</v>
      </c>
      <c r="W74" s="38">
        <v>59250</v>
      </c>
      <c r="X74" s="25">
        <f t="shared" si="11"/>
        <v>55230.595200000003</v>
      </c>
    </row>
    <row r="75" spans="1:24" s="46" customFormat="1" ht="63">
      <c r="A75" s="27">
        <v>27.02</v>
      </c>
      <c r="B75" s="28" t="s">
        <v>114</v>
      </c>
      <c r="C75" s="29">
        <v>1</v>
      </c>
      <c r="D75" s="12" t="s">
        <v>30</v>
      </c>
      <c r="E75" s="12"/>
      <c r="F75" s="12">
        <f t="shared" ref="F75:F138" si="12">+G75*1.0566</f>
        <v>42264</v>
      </c>
      <c r="G75" s="31">
        <v>40000</v>
      </c>
      <c r="H75" s="31"/>
      <c r="I75" s="15">
        <f t="shared" si="9"/>
        <v>40000</v>
      </c>
      <c r="J75" s="16">
        <f t="shared" si="10"/>
        <v>40000</v>
      </c>
      <c r="K75" s="32">
        <v>40000</v>
      </c>
      <c r="L75" s="32">
        <v>42000</v>
      </c>
      <c r="M75" s="32">
        <v>45000</v>
      </c>
      <c r="N75" s="33"/>
      <c r="O75" s="33">
        <v>37786</v>
      </c>
      <c r="P75" s="34" t="s">
        <v>66</v>
      </c>
      <c r="Q75" s="35"/>
      <c r="R75" s="40" t="s">
        <v>28</v>
      </c>
      <c r="S75" s="22">
        <v>51000</v>
      </c>
      <c r="T75" s="37">
        <v>40167.705600000001</v>
      </c>
      <c r="U75" s="38">
        <v>44000</v>
      </c>
      <c r="V75" s="38">
        <v>42264</v>
      </c>
      <c r="W75" s="38">
        <v>45260</v>
      </c>
      <c r="X75" s="25">
        <f t="shared" si="11"/>
        <v>40167.705600000001</v>
      </c>
    </row>
    <row r="76" spans="1:24" s="46" customFormat="1" ht="63">
      <c r="A76" s="27">
        <v>27.03</v>
      </c>
      <c r="B76" s="28" t="s">
        <v>115</v>
      </c>
      <c r="C76" s="29">
        <v>1</v>
      </c>
      <c r="D76" s="12" t="s">
        <v>30</v>
      </c>
      <c r="E76" s="12"/>
      <c r="F76" s="12">
        <f t="shared" si="12"/>
        <v>24301.8</v>
      </c>
      <c r="G76" s="31">
        <v>23000</v>
      </c>
      <c r="H76" s="31"/>
      <c r="I76" s="15">
        <f t="shared" si="9"/>
        <v>23000</v>
      </c>
      <c r="J76" s="16">
        <f t="shared" si="10"/>
        <v>23000</v>
      </c>
      <c r="K76" s="32">
        <v>24000</v>
      </c>
      <c r="L76" s="32">
        <v>23000</v>
      </c>
      <c r="M76" s="32">
        <v>25000</v>
      </c>
      <c r="N76" s="33"/>
      <c r="O76" s="33">
        <v>29389</v>
      </c>
      <c r="P76" s="34" t="s">
        <v>66</v>
      </c>
      <c r="Q76" s="35"/>
      <c r="R76" s="40" t="s">
        <v>28</v>
      </c>
      <c r="S76" s="22">
        <v>31000</v>
      </c>
      <c r="T76" s="37">
        <v>23096.620800000001</v>
      </c>
      <c r="U76" s="38">
        <v>25300</v>
      </c>
      <c r="V76" s="38">
        <v>24302</v>
      </c>
      <c r="W76" s="38">
        <v>25305</v>
      </c>
      <c r="X76" s="25">
        <f t="shared" si="11"/>
        <v>23096.620800000001</v>
      </c>
    </row>
    <row r="77" spans="1:24" s="46" customFormat="1" ht="63">
      <c r="A77" s="27">
        <v>27.04</v>
      </c>
      <c r="B77" s="28" t="s">
        <v>116</v>
      </c>
      <c r="C77" s="29">
        <v>1</v>
      </c>
      <c r="D77" s="12" t="s">
        <v>30</v>
      </c>
      <c r="E77" s="12"/>
      <c r="F77" s="12">
        <f t="shared" si="12"/>
        <v>15849</v>
      </c>
      <c r="G77" s="31">
        <v>15000</v>
      </c>
      <c r="H77" s="31"/>
      <c r="I77" s="15">
        <f t="shared" si="9"/>
        <v>15000</v>
      </c>
      <c r="J77" s="16">
        <f t="shared" si="10"/>
        <v>15000</v>
      </c>
      <c r="K77" s="32">
        <v>16000</v>
      </c>
      <c r="L77" s="32">
        <v>17000</v>
      </c>
      <c r="M77" s="32">
        <v>15000</v>
      </c>
      <c r="N77" s="33"/>
      <c r="O77" s="33">
        <v>18194</v>
      </c>
      <c r="P77" s="34" t="s">
        <v>66</v>
      </c>
      <c r="Q77" s="35"/>
      <c r="R77" s="40" t="s">
        <v>28</v>
      </c>
      <c r="S77" s="22">
        <v>19000</v>
      </c>
      <c r="T77" s="37">
        <v>15062.889600000002</v>
      </c>
      <c r="U77" s="38">
        <v>16500</v>
      </c>
      <c r="V77" s="38">
        <v>15849</v>
      </c>
      <c r="W77" s="38">
        <v>16890</v>
      </c>
      <c r="X77" s="25">
        <f t="shared" si="11"/>
        <v>15062.889600000002</v>
      </c>
    </row>
    <row r="78" spans="1:24" s="46" customFormat="1" ht="63">
      <c r="A78" s="27">
        <v>27.05</v>
      </c>
      <c r="B78" s="28" t="s">
        <v>117</v>
      </c>
      <c r="C78" s="29">
        <v>1</v>
      </c>
      <c r="D78" s="12" t="s">
        <v>30</v>
      </c>
      <c r="E78" s="12"/>
      <c r="F78" s="12">
        <f t="shared" si="12"/>
        <v>9509.4</v>
      </c>
      <c r="G78" s="31">
        <v>9000</v>
      </c>
      <c r="H78" s="31"/>
      <c r="I78" s="15">
        <f t="shared" si="9"/>
        <v>9000</v>
      </c>
      <c r="J78" s="16">
        <f t="shared" si="10"/>
        <v>9000</v>
      </c>
      <c r="K78" s="32">
        <v>9500</v>
      </c>
      <c r="L78" s="32">
        <v>9000</v>
      </c>
      <c r="M78" s="32">
        <v>10000</v>
      </c>
      <c r="N78" s="33"/>
      <c r="O78" s="33">
        <v>16794</v>
      </c>
      <c r="P78" s="34" t="s">
        <v>66</v>
      </c>
      <c r="Q78" s="35"/>
      <c r="R78" s="40" t="s">
        <v>28</v>
      </c>
      <c r="S78" s="22">
        <v>14000</v>
      </c>
      <c r="T78" s="37">
        <v>9038.3040000000001</v>
      </c>
      <c r="U78" s="38">
        <v>9900</v>
      </c>
      <c r="V78" s="38">
        <v>9510</v>
      </c>
      <c r="W78" s="38">
        <v>10750</v>
      </c>
      <c r="X78" s="25">
        <f t="shared" si="11"/>
        <v>9038.3040000000001</v>
      </c>
    </row>
    <row r="79" spans="1:24" s="46" customFormat="1" ht="63">
      <c r="A79" s="27">
        <v>27.06</v>
      </c>
      <c r="B79" s="28" t="s">
        <v>118</v>
      </c>
      <c r="C79" s="29">
        <v>1</v>
      </c>
      <c r="D79" s="12" t="s">
        <v>30</v>
      </c>
      <c r="E79" s="12"/>
      <c r="F79" s="12">
        <f t="shared" si="12"/>
        <v>3698.1</v>
      </c>
      <c r="G79" s="31">
        <v>3500</v>
      </c>
      <c r="H79" s="31"/>
      <c r="I79" s="15">
        <f t="shared" si="9"/>
        <v>3500</v>
      </c>
      <c r="J79" s="16">
        <f t="shared" si="10"/>
        <v>3500</v>
      </c>
      <c r="K79" s="32">
        <v>3600</v>
      </c>
      <c r="L79" s="32">
        <v>3500</v>
      </c>
      <c r="M79" s="32">
        <v>3800</v>
      </c>
      <c r="N79" s="33"/>
      <c r="O79" s="33"/>
      <c r="P79" s="34"/>
      <c r="Q79" s="35"/>
      <c r="R79" s="40" t="s">
        <v>28</v>
      </c>
      <c r="S79" s="22">
        <v>7000</v>
      </c>
      <c r="T79" s="37">
        <v>3515.5296000000003</v>
      </c>
      <c r="U79" s="38">
        <v>3850</v>
      </c>
      <c r="V79" s="38">
        <v>3699</v>
      </c>
      <c r="W79" s="38">
        <v>4250</v>
      </c>
      <c r="X79" s="25">
        <f t="shared" si="11"/>
        <v>3515.5296000000003</v>
      </c>
    </row>
    <row r="80" spans="1:24" s="46" customFormat="1" ht="78.75">
      <c r="A80" s="27">
        <v>28</v>
      </c>
      <c r="B80" s="28" t="s">
        <v>120</v>
      </c>
      <c r="C80" s="29"/>
      <c r="D80" s="12"/>
      <c r="E80" s="12"/>
      <c r="F80" s="12">
        <f t="shared" si="12"/>
        <v>0</v>
      </c>
      <c r="G80" s="31"/>
      <c r="H80" s="31"/>
      <c r="I80" s="15"/>
      <c r="J80" s="16"/>
      <c r="K80" s="32"/>
      <c r="L80" s="32"/>
      <c r="M80" s="32"/>
      <c r="N80" s="33"/>
      <c r="O80" s="33"/>
      <c r="P80" s="34"/>
      <c r="Q80" s="35"/>
      <c r="R80" s="40"/>
      <c r="S80" s="22">
        <v>0</v>
      </c>
      <c r="T80" s="37">
        <v>0</v>
      </c>
      <c r="U80" s="38">
        <v>0</v>
      </c>
      <c r="V80" s="38">
        <v>0</v>
      </c>
      <c r="W80" s="38"/>
      <c r="X80" s="25">
        <f t="shared" si="11"/>
        <v>0</v>
      </c>
    </row>
    <row r="81" spans="1:25" s="46" customFormat="1" ht="63">
      <c r="A81" s="27">
        <v>28.01</v>
      </c>
      <c r="B81" s="28" t="s">
        <v>121</v>
      </c>
      <c r="C81" s="29">
        <v>1</v>
      </c>
      <c r="D81" s="12" t="s">
        <v>30</v>
      </c>
      <c r="E81" s="12"/>
      <c r="F81" s="12">
        <f t="shared" si="12"/>
        <v>14792.4</v>
      </c>
      <c r="G81" s="31">
        <v>14000</v>
      </c>
      <c r="H81" s="31"/>
      <c r="I81" s="15">
        <f>+C81*G81</f>
        <v>14000</v>
      </c>
      <c r="J81" s="16">
        <f t="shared" si="10"/>
        <v>14000</v>
      </c>
      <c r="K81" s="32">
        <v>15500</v>
      </c>
      <c r="L81" s="32">
        <v>14000</v>
      </c>
      <c r="M81" s="32">
        <v>15000</v>
      </c>
      <c r="N81" s="33"/>
      <c r="O81" s="33"/>
      <c r="P81" s="34"/>
      <c r="Q81" s="35"/>
      <c r="R81" s="40" t="s">
        <v>28</v>
      </c>
      <c r="S81" s="22">
        <v>19000</v>
      </c>
      <c r="T81" s="37">
        <v>14059.2672</v>
      </c>
      <c r="U81" s="38">
        <v>15400</v>
      </c>
      <c r="V81" s="38">
        <v>14793</v>
      </c>
      <c r="W81" s="38">
        <v>15750</v>
      </c>
      <c r="X81" s="25">
        <f t="shared" si="11"/>
        <v>14059.2672</v>
      </c>
    </row>
    <row r="82" spans="1:25" s="46" customFormat="1" ht="63">
      <c r="A82" s="27">
        <v>28.02</v>
      </c>
      <c r="B82" s="28" t="s">
        <v>122</v>
      </c>
      <c r="C82" s="29">
        <v>1</v>
      </c>
      <c r="D82" s="12" t="s">
        <v>30</v>
      </c>
      <c r="E82" s="12"/>
      <c r="F82" s="12">
        <f t="shared" si="12"/>
        <v>11622.6</v>
      </c>
      <c r="G82" s="31">
        <v>11000</v>
      </c>
      <c r="H82" s="31"/>
      <c r="I82" s="15">
        <f>+C82*G82</f>
        <v>11000</v>
      </c>
      <c r="J82" s="16">
        <f t="shared" si="10"/>
        <v>11000</v>
      </c>
      <c r="K82" s="32">
        <v>11000</v>
      </c>
      <c r="L82" s="32">
        <v>11500</v>
      </c>
      <c r="M82" s="32">
        <v>12000</v>
      </c>
      <c r="N82" s="33"/>
      <c r="O82" s="33"/>
      <c r="P82" s="34"/>
      <c r="Q82" s="35"/>
      <c r="R82" s="40" t="s">
        <v>28</v>
      </c>
      <c r="S82" s="22">
        <v>12000</v>
      </c>
      <c r="T82" s="37">
        <v>11046.499199999998</v>
      </c>
      <c r="U82" s="38">
        <v>12100</v>
      </c>
      <c r="V82" s="38">
        <v>11623</v>
      </c>
      <c r="W82" s="38">
        <v>12790</v>
      </c>
      <c r="X82" s="25">
        <f t="shared" si="11"/>
        <v>11046.499199999998</v>
      </c>
    </row>
    <row r="83" spans="1:25" s="46" customFormat="1" ht="63">
      <c r="A83" s="27">
        <v>28.03</v>
      </c>
      <c r="B83" s="28" t="s">
        <v>123</v>
      </c>
      <c r="C83" s="29">
        <v>1</v>
      </c>
      <c r="D83" s="12" t="s">
        <v>30</v>
      </c>
      <c r="E83" s="12"/>
      <c r="F83" s="12">
        <f t="shared" si="12"/>
        <v>6339.5999999999995</v>
      </c>
      <c r="G83" s="31">
        <v>6000</v>
      </c>
      <c r="H83" s="31"/>
      <c r="I83" s="15">
        <f>+C83*G83</f>
        <v>6000</v>
      </c>
      <c r="J83" s="16">
        <f t="shared" si="10"/>
        <v>6000</v>
      </c>
      <c r="K83" s="32">
        <v>6000</v>
      </c>
      <c r="L83" s="32">
        <v>6200</v>
      </c>
      <c r="M83" s="32">
        <v>6300</v>
      </c>
      <c r="N83" s="33"/>
      <c r="O83" s="33"/>
      <c r="P83" s="34"/>
      <c r="Q83" s="35"/>
      <c r="R83" s="40" t="s">
        <v>28</v>
      </c>
      <c r="S83" s="22">
        <v>8000</v>
      </c>
      <c r="T83" s="37">
        <v>6025.5360000000001</v>
      </c>
      <c r="U83" s="38">
        <v>6600</v>
      </c>
      <c r="V83" s="38">
        <v>6340</v>
      </c>
      <c r="W83" s="38">
        <v>6890</v>
      </c>
      <c r="X83" s="25">
        <f t="shared" si="11"/>
        <v>6025.5360000000001</v>
      </c>
    </row>
    <row r="84" spans="1:25" s="46" customFormat="1" ht="78.75">
      <c r="A84" s="27">
        <v>29</v>
      </c>
      <c r="B84" s="28" t="s">
        <v>124</v>
      </c>
      <c r="C84" s="29"/>
      <c r="D84" s="12"/>
      <c r="E84" s="12"/>
      <c r="F84" s="12">
        <f t="shared" si="12"/>
        <v>0</v>
      </c>
      <c r="G84" s="31"/>
      <c r="H84" s="31"/>
      <c r="I84" s="15"/>
      <c r="J84" s="16"/>
      <c r="K84" s="32"/>
      <c r="L84" s="32"/>
      <c r="M84" s="32"/>
      <c r="N84" s="33"/>
      <c r="O84" s="33"/>
      <c r="P84" s="34"/>
      <c r="Q84" s="35"/>
      <c r="R84" s="40"/>
      <c r="S84" s="22">
        <v>0</v>
      </c>
      <c r="T84" s="37">
        <v>0</v>
      </c>
      <c r="U84" s="38">
        <v>0</v>
      </c>
      <c r="V84" s="38">
        <v>0</v>
      </c>
      <c r="W84" s="38">
        <v>0</v>
      </c>
      <c r="X84" s="25">
        <f t="shared" si="11"/>
        <v>0</v>
      </c>
    </row>
    <row r="85" spans="1:25" s="46" customFormat="1" ht="63">
      <c r="A85" s="27">
        <v>29.01</v>
      </c>
      <c r="B85" s="28" t="s">
        <v>125</v>
      </c>
      <c r="C85" s="29">
        <v>1</v>
      </c>
      <c r="D85" s="12" t="s">
        <v>30</v>
      </c>
      <c r="E85" s="12"/>
      <c r="F85" s="12">
        <f t="shared" si="12"/>
        <v>10566</v>
      </c>
      <c r="G85" s="31">
        <v>10000</v>
      </c>
      <c r="H85" s="31"/>
      <c r="I85" s="15">
        <f>+C85*G85</f>
        <v>10000</v>
      </c>
      <c r="J85" s="16">
        <f t="shared" si="10"/>
        <v>10000</v>
      </c>
      <c r="K85" s="32">
        <v>10000</v>
      </c>
      <c r="L85" s="32">
        <v>11000</v>
      </c>
      <c r="M85" s="32">
        <v>12000</v>
      </c>
      <c r="N85" s="33"/>
      <c r="O85" s="33"/>
      <c r="P85" s="34"/>
      <c r="Q85" s="35"/>
      <c r="R85" s="40" t="s">
        <v>28</v>
      </c>
      <c r="S85" s="22">
        <v>11000</v>
      </c>
      <c r="T85" s="37">
        <v>10041.9264</v>
      </c>
      <c r="U85" s="38">
        <v>11000</v>
      </c>
      <c r="V85" s="38">
        <v>10566</v>
      </c>
      <c r="W85" s="38">
        <v>12750</v>
      </c>
      <c r="X85" s="25">
        <f t="shared" si="11"/>
        <v>10041.9264</v>
      </c>
    </row>
    <row r="86" spans="1:25" s="46" customFormat="1" ht="63">
      <c r="A86" s="27">
        <v>29.02</v>
      </c>
      <c r="B86" s="28" t="s">
        <v>126</v>
      </c>
      <c r="C86" s="29">
        <v>1</v>
      </c>
      <c r="D86" s="12" t="s">
        <v>30</v>
      </c>
      <c r="E86" s="12"/>
      <c r="F86" s="12">
        <f t="shared" si="12"/>
        <v>5811.3</v>
      </c>
      <c r="G86" s="31">
        <v>5500</v>
      </c>
      <c r="H86" s="31"/>
      <c r="I86" s="15">
        <f>+C86*G86</f>
        <v>5500</v>
      </c>
      <c r="J86" s="16">
        <f t="shared" si="10"/>
        <v>5500</v>
      </c>
      <c r="K86" s="32">
        <v>5500</v>
      </c>
      <c r="L86" s="32">
        <v>5700</v>
      </c>
      <c r="M86" s="32">
        <v>5800</v>
      </c>
      <c r="N86" s="33"/>
      <c r="O86" s="33"/>
      <c r="P86" s="34"/>
      <c r="Q86" s="35"/>
      <c r="R86" s="40" t="s">
        <v>28</v>
      </c>
      <c r="S86" s="22">
        <v>6100</v>
      </c>
      <c r="T86" s="37">
        <v>5523.7248</v>
      </c>
      <c r="U86" s="38">
        <v>6050</v>
      </c>
      <c r="V86" s="38">
        <v>5812</v>
      </c>
      <c r="W86" s="38">
        <v>6240</v>
      </c>
      <c r="X86" s="25">
        <f t="shared" si="11"/>
        <v>5523.7248</v>
      </c>
    </row>
    <row r="87" spans="1:25" s="46" customFormat="1" ht="63">
      <c r="A87" s="27">
        <v>30</v>
      </c>
      <c r="B87" s="28" t="s">
        <v>127</v>
      </c>
      <c r="C87" s="29"/>
      <c r="D87" s="12"/>
      <c r="E87" s="12"/>
      <c r="F87" s="12">
        <f t="shared" si="12"/>
        <v>0</v>
      </c>
      <c r="G87" s="31"/>
      <c r="H87" s="31"/>
      <c r="I87" s="15"/>
      <c r="J87" s="16"/>
      <c r="K87" s="32"/>
      <c r="L87" s="32"/>
      <c r="M87" s="32"/>
      <c r="N87" s="33"/>
      <c r="O87" s="33"/>
      <c r="P87" s="34"/>
      <c r="Q87" s="35"/>
      <c r="R87" s="40"/>
      <c r="S87" s="22">
        <v>0</v>
      </c>
      <c r="T87" s="37">
        <v>0</v>
      </c>
      <c r="U87" s="38">
        <v>0</v>
      </c>
      <c r="V87" s="38">
        <v>0</v>
      </c>
      <c r="W87" s="38">
        <v>0</v>
      </c>
      <c r="X87" s="25">
        <f t="shared" si="11"/>
        <v>0</v>
      </c>
    </row>
    <row r="88" spans="1:25" s="46" customFormat="1" ht="63">
      <c r="A88" s="27">
        <v>30.01</v>
      </c>
      <c r="B88" s="28" t="s">
        <v>128</v>
      </c>
      <c r="C88" s="29">
        <v>1</v>
      </c>
      <c r="D88" s="12" t="s">
        <v>30</v>
      </c>
      <c r="E88" s="12"/>
      <c r="F88" s="12">
        <f t="shared" si="12"/>
        <v>19018.8</v>
      </c>
      <c r="G88" s="31">
        <v>18000</v>
      </c>
      <c r="H88" s="31"/>
      <c r="I88" s="15">
        <f>+C88*G88</f>
        <v>18000</v>
      </c>
      <c r="J88" s="16">
        <f t="shared" ref="J88:J151" si="13">MIN(K88:M88)</f>
        <v>18000</v>
      </c>
      <c r="K88" s="32">
        <v>18000</v>
      </c>
      <c r="L88" s="32">
        <v>19000</v>
      </c>
      <c r="M88" s="32">
        <v>20000</v>
      </c>
      <c r="N88" s="33"/>
      <c r="O88" s="33">
        <v>20047</v>
      </c>
      <c r="P88" s="34" t="s">
        <v>66</v>
      </c>
      <c r="Q88" s="35"/>
      <c r="R88" s="40" t="s">
        <v>28</v>
      </c>
      <c r="S88" s="22">
        <v>24000</v>
      </c>
      <c r="T88" s="37">
        <v>18144.0864</v>
      </c>
      <c r="U88" s="38">
        <v>19800</v>
      </c>
      <c r="V88" s="38">
        <v>19019</v>
      </c>
      <c r="W88" s="38">
        <v>20220</v>
      </c>
      <c r="X88" s="25">
        <f t="shared" si="11"/>
        <v>18144.0864</v>
      </c>
    </row>
    <row r="89" spans="1:25" s="46" customFormat="1" ht="63">
      <c r="A89" s="27">
        <v>30.02</v>
      </c>
      <c r="B89" s="28" t="s">
        <v>129</v>
      </c>
      <c r="C89" s="29">
        <v>1</v>
      </c>
      <c r="D89" s="12" t="s">
        <v>30</v>
      </c>
      <c r="E89" s="12"/>
      <c r="F89" s="12">
        <f t="shared" si="12"/>
        <v>15849</v>
      </c>
      <c r="G89" s="31">
        <v>15000</v>
      </c>
      <c r="H89" s="31"/>
      <c r="I89" s="15">
        <f>+C89*G89</f>
        <v>15000</v>
      </c>
      <c r="J89" s="16">
        <f t="shared" si="13"/>
        <v>15000</v>
      </c>
      <c r="K89" s="32">
        <v>15000</v>
      </c>
      <c r="L89" s="32">
        <v>17000</v>
      </c>
      <c r="M89" s="32">
        <v>20000</v>
      </c>
      <c r="N89" s="33"/>
      <c r="O89" s="33">
        <v>10933</v>
      </c>
      <c r="P89" s="34" t="s">
        <v>66</v>
      </c>
      <c r="Q89" s="35"/>
      <c r="R89" s="40" t="s">
        <v>28</v>
      </c>
      <c r="S89" s="22">
        <v>17000</v>
      </c>
      <c r="T89" s="37">
        <v>15062.889600000002</v>
      </c>
      <c r="U89" s="38">
        <v>16500</v>
      </c>
      <c r="V89" s="38">
        <v>15849</v>
      </c>
      <c r="W89" s="38">
        <v>16890</v>
      </c>
      <c r="X89" s="25">
        <f t="shared" si="11"/>
        <v>15062.889600000002</v>
      </c>
    </row>
    <row r="90" spans="1:25" s="46" customFormat="1" ht="63">
      <c r="A90" s="27">
        <v>30.03</v>
      </c>
      <c r="B90" s="28" t="s">
        <v>130</v>
      </c>
      <c r="C90" s="29">
        <v>1</v>
      </c>
      <c r="D90" s="12" t="s">
        <v>30</v>
      </c>
      <c r="E90" s="12"/>
      <c r="F90" s="12">
        <f t="shared" si="12"/>
        <v>10566</v>
      </c>
      <c r="G90" s="31">
        <v>10000</v>
      </c>
      <c r="H90" s="31"/>
      <c r="I90" s="15">
        <f>+C90*G90</f>
        <v>10000</v>
      </c>
      <c r="J90" s="16">
        <f t="shared" si="13"/>
        <v>10000</v>
      </c>
      <c r="K90" s="32">
        <v>10000</v>
      </c>
      <c r="L90" s="32">
        <v>12000</v>
      </c>
      <c r="M90" s="32">
        <v>15000</v>
      </c>
      <c r="N90" s="33"/>
      <c r="O90" s="33">
        <v>6839</v>
      </c>
      <c r="P90" s="34" t="s">
        <v>66</v>
      </c>
      <c r="Q90" s="35"/>
      <c r="R90" s="40" t="s">
        <v>28</v>
      </c>
      <c r="S90" s="22">
        <v>12000</v>
      </c>
      <c r="T90" s="37">
        <v>10041.9264</v>
      </c>
      <c r="U90" s="38">
        <v>11000</v>
      </c>
      <c r="V90" s="38">
        <v>10566</v>
      </c>
      <c r="W90" s="38">
        <v>11750</v>
      </c>
      <c r="X90" s="25">
        <f t="shared" si="11"/>
        <v>10041.9264</v>
      </c>
    </row>
    <row r="91" spans="1:25" s="46" customFormat="1" ht="63">
      <c r="A91" s="27">
        <v>30.04</v>
      </c>
      <c r="B91" s="28" t="s">
        <v>131</v>
      </c>
      <c r="C91" s="29">
        <v>1</v>
      </c>
      <c r="D91" s="12" t="s">
        <v>30</v>
      </c>
      <c r="E91" s="12"/>
      <c r="F91" s="12">
        <f t="shared" si="12"/>
        <v>8452.7999999999993</v>
      </c>
      <c r="G91" s="31">
        <v>8000</v>
      </c>
      <c r="H91" s="31"/>
      <c r="I91" s="15">
        <f>+C91*G91</f>
        <v>8000</v>
      </c>
      <c r="J91" s="16">
        <f t="shared" si="13"/>
        <v>8000</v>
      </c>
      <c r="K91" s="32">
        <v>8500</v>
      </c>
      <c r="L91" s="32">
        <v>8000</v>
      </c>
      <c r="M91" s="32">
        <v>90000</v>
      </c>
      <c r="N91" s="33"/>
      <c r="O91" s="33">
        <v>5274</v>
      </c>
      <c r="P91" s="34" t="s">
        <v>66</v>
      </c>
      <c r="Q91" s="35"/>
      <c r="R91" s="40" t="s">
        <v>28</v>
      </c>
      <c r="S91" s="22">
        <v>10500</v>
      </c>
      <c r="T91" s="37">
        <v>8033.7311999999993</v>
      </c>
      <c r="U91" s="38">
        <v>8800</v>
      </c>
      <c r="V91" s="38">
        <v>8453</v>
      </c>
      <c r="W91" s="38">
        <v>8940</v>
      </c>
      <c r="X91" s="25">
        <f t="shared" si="11"/>
        <v>8033.7311999999993</v>
      </c>
    </row>
    <row r="92" spans="1:25" s="46" customFormat="1" ht="63">
      <c r="A92" s="27">
        <v>30.05</v>
      </c>
      <c r="B92" s="28" t="s">
        <v>132</v>
      </c>
      <c r="C92" s="29">
        <v>1</v>
      </c>
      <c r="D92" s="12" t="s">
        <v>30</v>
      </c>
      <c r="E92" s="12"/>
      <c r="F92" s="12">
        <f t="shared" si="12"/>
        <v>6339.5999999999995</v>
      </c>
      <c r="G92" s="31">
        <v>6000</v>
      </c>
      <c r="H92" s="31"/>
      <c r="I92" s="15">
        <f>+C92*G92</f>
        <v>6000</v>
      </c>
      <c r="J92" s="16">
        <f t="shared" si="13"/>
        <v>6000</v>
      </c>
      <c r="K92" s="32">
        <v>7000</v>
      </c>
      <c r="L92" s="32">
        <v>6500</v>
      </c>
      <c r="M92" s="32">
        <v>6000</v>
      </c>
      <c r="N92" s="33"/>
      <c r="O92" s="33"/>
      <c r="P92" s="34"/>
      <c r="Q92" s="35"/>
      <c r="R92" s="40" t="s">
        <v>28</v>
      </c>
      <c r="S92" s="22">
        <v>6500</v>
      </c>
      <c r="T92" s="37">
        <v>6025.5360000000001</v>
      </c>
      <c r="U92" s="38">
        <v>6600</v>
      </c>
      <c r="V92" s="38">
        <v>6340</v>
      </c>
      <c r="W92" s="38">
        <v>6985</v>
      </c>
      <c r="X92" s="25">
        <f t="shared" si="11"/>
        <v>6025.5360000000001</v>
      </c>
    </row>
    <row r="93" spans="1:25" s="46" customFormat="1" ht="94.5">
      <c r="A93" s="27">
        <v>31</v>
      </c>
      <c r="B93" s="28" t="s">
        <v>133</v>
      </c>
      <c r="C93" s="29"/>
      <c r="D93" s="12"/>
      <c r="E93" s="12"/>
      <c r="F93" s="12">
        <f t="shared" si="12"/>
        <v>0</v>
      </c>
      <c r="G93" s="31"/>
      <c r="H93" s="31"/>
      <c r="I93" s="15"/>
      <c r="J93" s="16"/>
      <c r="K93" s="32"/>
      <c r="L93" s="32"/>
      <c r="M93" s="32"/>
      <c r="N93" s="33"/>
      <c r="O93" s="33"/>
      <c r="P93" s="34"/>
      <c r="Q93" s="35"/>
      <c r="R93" s="40"/>
      <c r="S93" s="22">
        <v>0</v>
      </c>
      <c r="T93" s="37">
        <v>0</v>
      </c>
      <c r="U93" s="38">
        <v>0</v>
      </c>
      <c r="V93" s="38">
        <v>0</v>
      </c>
      <c r="W93" s="38">
        <v>0</v>
      </c>
      <c r="X93" s="25">
        <f t="shared" si="11"/>
        <v>0</v>
      </c>
    </row>
    <row r="94" spans="1:25" s="46" customFormat="1" ht="63">
      <c r="A94" s="27">
        <v>31.01</v>
      </c>
      <c r="B94" s="28" t="s">
        <v>134</v>
      </c>
      <c r="C94" s="29">
        <v>1</v>
      </c>
      <c r="D94" s="12" t="s">
        <v>47</v>
      </c>
      <c r="E94" s="12"/>
      <c r="F94" s="12">
        <f t="shared" si="12"/>
        <v>52.83</v>
      </c>
      <c r="G94" s="31">
        <v>50</v>
      </c>
      <c r="H94" s="31"/>
      <c r="I94" s="15">
        <f t="shared" ref="I94:I105" si="14">+C94*G94</f>
        <v>50</v>
      </c>
      <c r="J94" s="16">
        <f t="shared" si="13"/>
        <v>50</v>
      </c>
      <c r="K94" s="32">
        <v>55</v>
      </c>
      <c r="L94" s="32">
        <v>60</v>
      </c>
      <c r="M94" s="32">
        <v>50</v>
      </c>
      <c r="N94" s="33"/>
      <c r="O94" s="33"/>
      <c r="P94" s="34"/>
      <c r="Q94" s="35"/>
      <c r="R94" s="40" t="s">
        <v>28</v>
      </c>
      <c r="S94" s="22">
        <v>160</v>
      </c>
      <c r="T94" s="37">
        <v>50.371200000000002</v>
      </c>
      <c r="U94" s="38">
        <v>55</v>
      </c>
      <c r="V94" s="38">
        <v>53</v>
      </c>
      <c r="W94" s="38">
        <v>100</v>
      </c>
      <c r="X94" s="25">
        <f t="shared" si="11"/>
        <v>50.371200000000002</v>
      </c>
    </row>
    <row r="95" spans="1:25" s="46" customFormat="1" ht="63">
      <c r="A95" s="27">
        <v>31.02</v>
      </c>
      <c r="B95" s="28" t="s">
        <v>135</v>
      </c>
      <c r="C95" s="29">
        <v>1</v>
      </c>
      <c r="D95" s="12" t="s">
        <v>47</v>
      </c>
      <c r="E95" s="12"/>
      <c r="F95" s="12">
        <f t="shared" si="12"/>
        <v>158.49</v>
      </c>
      <c r="G95" s="31">
        <v>150</v>
      </c>
      <c r="H95" s="31"/>
      <c r="I95" s="15">
        <f t="shared" si="14"/>
        <v>150</v>
      </c>
      <c r="J95" s="16">
        <f t="shared" si="13"/>
        <v>150</v>
      </c>
      <c r="K95" s="32">
        <v>150</v>
      </c>
      <c r="L95" s="32">
        <v>160</v>
      </c>
      <c r="M95" s="32">
        <v>170</v>
      </c>
      <c r="N95" s="33"/>
      <c r="O95" s="33">
        <v>150</v>
      </c>
      <c r="P95" s="34" t="s">
        <v>66</v>
      </c>
      <c r="Q95" s="35"/>
      <c r="R95" s="40" t="s">
        <v>28</v>
      </c>
      <c r="S95" s="22">
        <v>240</v>
      </c>
      <c r="T95" s="37">
        <v>151.11359999999999</v>
      </c>
      <c r="U95" s="38">
        <v>165</v>
      </c>
      <c r="V95" s="38">
        <v>159</v>
      </c>
      <c r="W95" s="38">
        <v>150</v>
      </c>
      <c r="X95" s="25">
        <f t="shared" si="11"/>
        <v>150</v>
      </c>
    </row>
    <row r="96" spans="1:25" s="46" customFormat="1" ht="63">
      <c r="A96" s="27">
        <v>31.03</v>
      </c>
      <c r="B96" s="28" t="s">
        <v>136</v>
      </c>
      <c r="C96" s="29">
        <v>1</v>
      </c>
      <c r="D96" s="12" t="s">
        <v>47</v>
      </c>
      <c r="E96" s="12"/>
      <c r="F96" s="12">
        <f t="shared" si="12"/>
        <v>211.32</v>
      </c>
      <c r="G96" s="31">
        <v>200</v>
      </c>
      <c r="H96" s="31"/>
      <c r="I96" s="15">
        <f t="shared" si="14"/>
        <v>200</v>
      </c>
      <c r="J96" s="16">
        <f t="shared" si="13"/>
        <v>200</v>
      </c>
      <c r="K96" s="32">
        <v>220</v>
      </c>
      <c r="L96" s="32">
        <v>210</v>
      </c>
      <c r="M96" s="32">
        <v>200</v>
      </c>
      <c r="N96" s="33"/>
      <c r="O96" s="33">
        <v>200</v>
      </c>
      <c r="P96" s="34" t="s">
        <v>66</v>
      </c>
      <c r="Q96" s="35"/>
      <c r="R96" s="40" t="s">
        <v>28</v>
      </c>
      <c r="S96" s="22">
        <v>320</v>
      </c>
      <c r="T96" s="37">
        <v>201.48480000000001</v>
      </c>
      <c r="U96" s="38">
        <v>220</v>
      </c>
      <c r="V96" s="38">
        <v>212</v>
      </c>
      <c r="W96" s="38">
        <v>200</v>
      </c>
      <c r="X96" s="25">
        <f t="shared" si="11"/>
        <v>200</v>
      </c>
      <c r="Y96" s="46">
        <f>0.85*X96</f>
        <v>170</v>
      </c>
    </row>
    <row r="97" spans="1:24" s="46" customFormat="1" ht="63">
      <c r="A97" s="27">
        <v>31.04</v>
      </c>
      <c r="B97" s="28" t="s">
        <v>137</v>
      </c>
      <c r="C97" s="29">
        <v>1</v>
      </c>
      <c r="D97" s="12" t="s">
        <v>47</v>
      </c>
      <c r="E97" s="12"/>
      <c r="F97" s="12">
        <f t="shared" si="12"/>
        <v>316.98</v>
      </c>
      <c r="G97" s="31">
        <v>300</v>
      </c>
      <c r="H97" s="31"/>
      <c r="I97" s="15">
        <f t="shared" si="14"/>
        <v>300</v>
      </c>
      <c r="J97" s="16">
        <f t="shared" si="13"/>
        <v>300</v>
      </c>
      <c r="K97" s="32">
        <v>300</v>
      </c>
      <c r="L97" s="32">
        <v>310</v>
      </c>
      <c r="M97" s="32">
        <v>320</v>
      </c>
      <c r="N97" s="33"/>
      <c r="O97" s="33">
        <v>300</v>
      </c>
      <c r="P97" s="34" t="s">
        <v>66</v>
      </c>
      <c r="Q97" s="35"/>
      <c r="R97" s="40" t="s">
        <v>28</v>
      </c>
      <c r="S97" s="22">
        <v>480</v>
      </c>
      <c r="T97" s="37">
        <v>301.27679999999998</v>
      </c>
      <c r="U97" s="38">
        <v>330</v>
      </c>
      <c r="V97" s="38">
        <v>317</v>
      </c>
      <c r="W97" s="38">
        <v>300</v>
      </c>
      <c r="X97" s="25">
        <f t="shared" si="11"/>
        <v>300</v>
      </c>
    </row>
    <row r="98" spans="1:24" s="46" customFormat="1" ht="63">
      <c r="A98" s="27">
        <v>31.05</v>
      </c>
      <c r="B98" s="28" t="s">
        <v>138</v>
      </c>
      <c r="C98" s="29">
        <v>1</v>
      </c>
      <c r="D98" s="12" t="s">
        <v>47</v>
      </c>
      <c r="E98" s="12"/>
      <c r="F98" s="12">
        <f t="shared" si="12"/>
        <v>422.64</v>
      </c>
      <c r="G98" s="31">
        <v>400</v>
      </c>
      <c r="H98" s="31"/>
      <c r="I98" s="15">
        <f t="shared" si="14"/>
        <v>400</v>
      </c>
      <c r="J98" s="16">
        <f t="shared" si="13"/>
        <v>400</v>
      </c>
      <c r="K98" s="32">
        <v>400</v>
      </c>
      <c r="L98" s="32">
        <v>410</v>
      </c>
      <c r="M98" s="32">
        <v>420</v>
      </c>
      <c r="N98" s="33"/>
      <c r="O98" s="33">
        <v>400</v>
      </c>
      <c r="P98" s="34" t="s">
        <v>66</v>
      </c>
      <c r="Q98" s="35"/>
      <c r="R98" s="40" t="s">
        <v>28</v>
      </c>
      <c r="S98" s="22">
        <v>640</v>
      </c>
      <c r="T98" s="37">
        <v>402.01919999999996</v>
      </c>
      <c r="U98" s="38">
        <v>440</v>
      </c>
      <c r="V98" s="38">
        <v>423</v>
      </c>
      <c r="W98" s="38">
        <v>400</v>
      </c>
      <c r="X98" s="25">
        <f t="shared" si="11"/>
        <v>400</v>
      </c>
    </row>
    <row r="99" spans="1:24" s="46" customFormat="1" ht="63">
      <c r="A99" s="27">
        <v>31.06</v>
      </c>
      <c r="B99" s="28" t="s">
        <v>139</v>
      </c>
      <c r="C99" s="29">
        <v>1</v>
      </c>
      <c r="D99" s="12" t="s">
        <v>47</v>
      </c>
      <c r="E99" s="12"/>
      <c r="F99" s="12">
        <f t="shared" si="12"/>
        <v>528.29999999999995</v>
      </c>
      <c r="G99" s="31">
        <v>500</v>
      </c>
      <c r="H99" s="31"/>
      <c r="I99" s="15">
        <f t="shared" si="14"/>
        <v>500</v>
      </c>
      <c r="J99" s="16">
        <f t="shared" si="13"/>
        <v>500</v>
      </c>
      <c r="K99" s="32">
        <v>500</v>
      </c>
      <c r="L99" s="32">
        <v>550</v>
      </c>
      <c r="M99" s="32">
        <v>600</v>
      </c>
      <c r="N99" s="33"/>
      <c r="O99" s="33">
        <v>500</v>
      </c>
      <c r="P99" s="34" t="s">
        <v>66</v>
      </c>
      <c r="Q99" s="35"/>
      <c r="R99" s="40" t="s">
        <v>28</v>
      </c>
      <c r="S99" s="22">
        <v>800</v>
      </c>
      <c r="T99" s="37">
        <v>502.76160000000004</v>
      </c>
      <c r="U99" s="38">
        <v>550</v>
      </c>
      <c r="V99" s="38">
        <v>529</v>
      </c>
      <c r="W99" s="38">
        <v>500</v>
      </c>
      <c r="X99" s="25">
        <f t="shared" si="11"/>
        <v>500</v>
      </c>
    </row>
    <row r="100" spans="1:24" s="46" customFormat="1" ht="63">
      <c r="A100" s="27">
        <v>31.07</v>
      </c>
      <c r="B100" s="28" t="s">
        <v>140</v>
      </c>
      <c r="C100" s="29">
        <v>1</v>
      </c>
      <c r="D100" s="12" t="s">
        <v>47</v>
      </c>
      <c r="E100" s="12"/>
      <c r="F100" s="12">
        <f t="shared" si="12"/>
        <v>633.96</v>
      </c>
      <c r="G100" s="31">
        <v>600</v>
      </c>
      <c r="H100" s="31"/>
      <c r="I100" s="15">
        <f t="shared" si="14"/>
        <v>600</v>
      </c>
      <c r="J100" s="16">
        <f t="shared" si="13"/>
        <v>600</v>
      </c>
      <c r="K100" s="32">
        <v>650</v>
      </c>
      <c r="L100" s="32">
        <v>600</v>
      </c>
      <c r="M100" s="32">
        <v>700</v>
      </c>
      <c r="N100" s="33"/>
      <c r="O100" s="33">
        <v>600</v>
      </c>
      <c r="P100" s="34" t="s">
        <v>66</v>
      </c>
      <c r="Q100" s="35"/>
      <c r="R100" s="40" t="s">
        <v>28</v>
      </c>
      <c r="S100" s="22">
        <v>960</v>
      </c>
      <c r="T100" s="37">
        <v>602.55359999999996</v>
      </c>
      <c r="U100" s="38">
        <v>660</v>
      </c>
      <c r="V100" s="38">
        <v>634</v>
      </c>
      <c r="W100" s="38">
        <v>600</v>
      </c>
      <c r="X100" s="25">
        <f t="shared" si="11"/>
        <v>600</v>
      </c>
    </row>
    <row r="101" spans="1:24" s="46" customFormat="1" ht="63">
      <c r="A101" s="27">
        <v>31.08</v>
      </c>
      <c r="B101" s="28" t="s">
        <v>141</v>
      </c>
      <c r="C101" s="29">
        <v>1</v>
      </c>
      <c r="D101" s="12" t="s">
        <v>47</v>
      </c>
      <c r="E101" s="12"/>
      <c r="F101" s="12">
        <f t="shared" si="12"/>
        <v>898.11</v>
      </c>
      <c r="G101" s="31">
        <v>850</v>
      </c>
      <c r="H101" s="31"/>
      <c r="I101" s="15">
        <f t="shared" si="14"/>
        <v>850</v>
      </c>
      <c r="J101" s="16">
        <f t="shared" si="13"/>
        <v>850</v>
      </c>
      <c r="K101" s="32">
        <v>850</v>
      </c>
      <c r="L101" s="32">
        <v>900</v>
      </c>
      <c r="M101" s="32">
        <v>855</v>
      </c>
      <c r="N101" s="33"/>
      <c r="O101" s="33">
        <v>700</v>
      </c>
      <c r="P101" s="34" t="s">
        <v>66</v>
      </c>
      <c r="Q101" s="35"/>
      <c r="R101" s="40" t="s">
        <v>28</v>
      </c>
      <c r="S101" s="22">
        <v>1120</v>
      </c>
      <c r="T101" s="37">
        <v>854.40959999999995</v>
      </c>
      <c r="U101" s="38">
        <v>935</v>
      </c>
      <c r="V101" s="38">
        <v>899</v>
      </c>
      <c r="W101" s="38">
        <v>700</v>
      </c>
      <c r="X101" s="25">
        <f t="shared" si="11"/>
        <v>700</v>
      </c>
    </row>
    <row r="102" spans="1:24" s="46" customFormat="1" ht="63">
      <c r="A102" s="27">
        <v>31.09</v>
      </c>
      <c r="B102" s="28" t="s">
        <v>142</v>
      </c>
      <c r="C102" s="29">
        <v>1</v>
      </c>
      <c r="D102" s="12" t="s">
        <v>47</v>
      </c>
      <c r="E102" s="12"/>
      <c r="F102" s="12">
        <f t="shared" si="12"/>
        <v>1162.26</v>
      </c>
      <c r="G102" s="31">
        <v>1100</v>
      </c>
      <c r="H102" s="31"/>
      <c r="I102" s="15">
        <f t="shared" si="14"/>
        <v>1100</v>
      </c>
      <c r="J102" s="16">
        <f t="shared" si="13"/>
        <v>1100</v>
      </c>
      <c r="K102" s="32">
        <v>1200</v>
      </c>
      <c r="L102" s="32">
        <v>1100</v>
      </c>
      <c r="M102" s="32">
        <v>1150</v>
      </c>
      <c r="N102" s="33"/>
      <c r="O102" s="33">
        <v>800</v>
      </c>
      <c r="P102" s="34" t="s">
        <v>66</v>
      </c>
      <c r="Q102" s="35"/>
      <c r="R102" s="40" t="s">
        <v>28</v>
      </c>
      <c r="S102" s="22">
        <v>1350</v>
      </c>
      <c r="T102" s="37">
        <v>1105.3152</v>
      </c>
      <c r="U102" s="38">
        <v>1210</v>
      </c>
      <c r="V102" s="38">
        <v>1163</v>
      </c>
      <c r="W102" s="38">
        <v>800</v>
      </c>
      <c r="X102" s="25">
        <f t="shared" si="11"/>
        <v>800</v>
      </c>
    </row>
    <row r="103" spans="1:24" s="46" customFormat="1" ht="63">
      <c r="A103" s="27">
        <v>31.1</v>
      </c>
      <c r="B103" s="28" t="s">
        <v>143</v>
      </c>
      <c r="C103" s="29">
        <v>1</v>
      </c>
      <c r="D103" s="12" t="s">
        <v>47</v>
      </c>
      <c r="E103" s="12"/>
      <c r="F103" s="12">
        <f t="shared" si="12"/>
        <v>1584.8999999999999</v>
      </c>
      <c r="G103" s="31">
        <v>1500</v>
      </c>
      <c r="H103" s="31"/>
      <c r="I103" s="15">
        <f t="shared" si="14"/>
        <v>1500</v>
      </c>
      <c r="J103" s="16">
        <f t="shared" si="13"/>
        <v>1500</v>
      </c>
      <c r="K103" s="32">
        <v>1600</v>
      </c>
      <c r="L103" s="32">
        <v>1550</v>
      </c>
      <c r="M103" s="32">
        <v>1500</v>
      </c>
      <c r="N103" s="33"/>
      <c r="O103" s="33">
        <v>900</v>
      </c>
      <c r="P103" s="34" t="s">
        <v>66</v>
      </c>
      <c r="Q103" s="35"/>
      <c r="R103" s="40" t="s">
        <v>28</v>
      </c>
      <c r="S103" s="22">
        <v>1700</v>
      </c>
      <c r="T103" s="37">
        <v>1506.384</v>
      </c>
      <c r="U103" s="38">
        <v>1650</v>
      </c>
      <c r="V103" s="38">
        <v>1585</v>
      </c>
      <c r="W103" s="38">
        <v>900</v>
      </c>
      <c r="X103" s="25">
        <f t="shared" si="11"/>
        <v>900</v>
      </c>
    </row>
    <row r="104" spans="1:24" s="46" customFormat="1" ht="63">
      <c r="A104" s="27">
        <v>31.11</v>
      </c>
      <c r="B104" s="28" t="s">
        <v>144</v>
      </c>
      <c r="C104" s="29">
        <v>1</v>
      </c>
      <c r="D104" s="12" t="s">
        <v>47</v>
      </c>
      <c r="E104" s="12"/>
      <c r="F104" s="12">
        <f t="shared" si="12"/>
        <v>1901.8799999999999</v>
      </c>
      <c r="G104" s="31">
        <v>1800</v>
      </c>
      <c r="H104" s="31"/>
      <c r="I104" s="15">
        <f t="shared" si="14"/>
        <v>1800</v>
      </c>
      <c r="J104" s="16">
        <f t="shared" si="13"/>
        <v>1800</v>
      </c>
      <c r="K104" s="32">
        <v>1800</v>
      </c>
      <c r="L104" s="32">
        <v>1900</v>
      </c>
      <c r="M104" s="32">
        <v>2000</v>
      </c>
      <c r="N104" s="33"/>
      <c r="O104" s="33">
        <v>1000</v>
      </c>
      <c r="P104" s="34" t="s">
        <v>66</v>
      </c>
      <c r="Q104" s="35"/>
      <c r="R104" s="40" t="s">
        <v>28</v>
      </c>
      <c r="S104" s="22">
        <v>2000</v>
      </c>
      <c r="T104" s="37">
        <v>1807.6607999999999</v>
      </c>
      <c r="U104" s="38">
        <v>1980</v>
      </c>
      <c r="V104" s="38">
        <v>1902</v>
      </c>
      <c r="W104" s="38">
        <v>1000</v>
      </c>
      <c r="X104" s="25">
        <f t="shared" si="11"/>
        <v>1000</v>
      </c>
    </row>
    <row r="105" spans="1:24" s="46" customFormat="1" ht="63">
      <c r="A105" s="27">
        <v>31.12</v>
      </c>
      <c r="B105" s="28" t="s">
        <v>145</v>
      </c>
      <c r="C105" s="29">
        <v>1</v>
      </c>
      <c r="D105" s="12" t="s">
        <v>47</v>
      </c>
      <c r="E105" s="12"/>
      <c r="F105" s="12">
        <f t="shared" si="12"/>
        <v>2113.1999999999998</v>
      </c>
      <c r="G105" s="31">
        <v>2000</v>
      </c>
      <c r="H105" s="31"/>
      <c r="I105" s="15">
        <f t="shared" si="14"/>
        <v>2000</v>
      </c>
      <c r="J105" s="16">
        <f t="shared" si="13"/>
        <v>2000</v>
      </c>
      <c r="K105" s="32">
        <v>2200</v>
      </c>
      <c r="L105" s="32">
        <v>2100</v>
      </c>
      <c r="M105" s="32">
        <v>2000</v>
      </c>
      <c r="N105" s="33"/>
      <c r="O105" s="33">
        <v>2400</v>
      </c>
      <c r="P105" s="34" t="s">
        <v>66</v>
      </c>
      <c r="Q105" s="35"/>
      <c r="R105" s="40" t="s">
        <v>28</v>
      </c>
      <c r="S105" s="22">
        <v>2200</v>
      </c>
      <c r="T105" s="37">
        <v>2009.1456000000001</v>
      </c>
      <c r="U105" s="38">
        <v>2200</v>
      </c>
      <c r="V105" s="38">
        <v>2114</v>
      </c>
      <c r="W105" s="38">
        <v>1200</v>
      </c>
      <c r="X105" s="25">
        <f t="shared" si="11"/>
        <v>1200</v>
      </c>
    </row>
    <row r="106" spans="1:24" s="46" customFormat="1" ht="47.25">
      <c r="A106" s="27">
        <v>32</v>
      </c>
      <c r="B106" s="28" t="s">
        <v>146</v>
      </c>
      <c r="C106" s="29"/>
      <c r="D106" s="12"/>
      <c r="E106" s="12"/>
      <c r="F106" s="12">
        <f t="shared" si="12"/>
        <v>0</v>
      </c>
      <c r="G106" s="31"/>
      <c r="H106" s="31"/>
      <c r="I106" s="15"/>
      <c r="J106" s="16"/>
      <c r="K106" s="32"/>
      <c r="L106" s="32"/>
      <c r="M106" s="32"/>
      <c r="N106" s="33"/>
      <c r="O106" s="33"/>
      <c r="P106" s="34"/>
      <c r="Q106" s="35"/>
      <c r="R106" s="40"/>
      <c r="S106" s="22">
        <v>0</v>
      </c>
      <c r="T106" s="37">
        <v>0</v>
      </c>
      <c r="U106" s="38">
        <v>0</v>
      </c>
      <c r="V106" s="38">
        <v>0</v>
      </c>
      <c r="W106" s="38"/>
      <c r="X106" s="25">
        <f t="shared" si="11"/>
        <v>0</v>
      </c>
    </row>
    <row r="107" spans="1:24" s="46" customFormat="1" ht="63">
      <c r="A107" s="27">
        <v>32.01</v>
      </c>
      <c r="B107" s="28" t="s">
        <v>134</v>
      </c>
      <c r="C107" s="29">
        <v>1</v>
      </c>
      <c r="D107" s="12" t="s">
        <v>47</v>
      </c>
      <c r="E107" s="12"/>
      <c r="F107" s="12">
        <f t="shared" si="12"/>
        <v>792.44999999999993</v>
      </c>
      <c r="G107" s="31">
        <v>750</v>
      </c>
      <c r="H107" s="31"/>
      <c r="I107" s="15">
        <f t="shared" ref="I107:I118" si="15">+C107*G107</f>
        <v>750</v>
      </c>
      <c r="J107" s="16">
        <f t="shared" si="13"/>
        <v>750</v>
      </c>
      <c r="K107" s="32">
        <v>850</v>
      </c>
      <c r="L107" s="32">
        <v>800</v>
      </c>
      <c r="M107" s="32">
        <v>750</v>
      </c>
      <c r="N107" s="33"/>
      <c r="O107" s="33">
        <v>925</v>
      </c>
      <c r="P107" s="34" t="s">
        <v>66</v>
      </c>
      <c r="Q107" s="35"/>
      <c r="R107" s="40" t="s">
        <v>28</v>
      </c>
      <c r="S107" s="22">
        <v>850</v>
      </c>
      <c r="T107" s="37">
        <v>753.66719999999998</v>
      </c>
      <c r="U107" s="38">
        <v>825</v>
      </c>
      <c r="V107" s="38">
        <v>793</v>
      </c>
      <c r="W107" s="38">
        <v>980</v>
      </c>
      <c r="X107" s="25">
        <f t="shared" si="11"/>
        <v>753.66719999999998</v>
      </c>
    </row>
    <row r="108" spans="1:24" s="46" customFormat="1" ht="63">
      <c r="A108" s="27">
        <v>32.020000000000003</v>
      </c>
      <c r="B108" s="28" t="s">
        <v>135</v>
      </c>
      <c r="C108" s="29">
        <v>1</v>
      </c>
      <c r="D108" s="12" t="s">
        <v>47</v>
      </c>
      <c r="E108" s="12"/>
      <c r="F108" s="12">
        <f t="shared" si="12"/>
        <v>1267.92</v>
      </c>
      <c r="G108" s="31">
        <v>1200</v>
      </c>
      <c r="H108" s="31"/>
      <c r="I108" s="15">
        <f t="shared" si="15"/>
        <v>1200</v>
      </c>
      <c r="J108" s="16">
        <f t="shared" si="13"/>
        <v>1200</v>
      </c>
      <c r="K108" s="32">
        <v>1200</v>
      </c>
      <c r="L108" s="32">
        <v>1300</v>
      </c>
      <c r="M108" s="32">
        <v>1400</v>
      </c>
      <c r="N108" s="33"/>
      <c r="O108" s="33">
        <v>962</v>
      </c>
      <c r="P108" s="34" t="s">
        <v>66</v>
      </c>
      <c r="Q108" s="35"/>
      <c r="R108" s="40" t="s">
        <v>28</v>
      </c>
      <c r="S108" s="22">
        <v>1370</v>
      </c>
      <c r="T108" s="37">
        <v>1205.1071999999999</v>
      </c>
      <c r="U108" s="38">
        <v>1320</v>
      </c>
      <c r="V108" s="38">
        <v>1269</v>
      </c>
      <c r="W108" s="38">
        <v>1450</v>
      </c>
      <c r="X108" s="25">
        <f t="shared" si="11"/>
        <v>1205.1071999999999</v>
      </c>
    </row>
    <row r="109" spans="1:24" s="46" customFormat="1" ht="63">
      <c r="A109" s="27">
        <v>32.03</v>
      </c>
      <c r="B109" s="28" t="s">
        <v>136</v>
      </c>
      <c r="C109" s="29">
        <v>1</v>
      </c>
      <c r="D109" s="12" t="s">
        <v>47</v>
      </c>
      <c r="E109" s="12"/>
      <c r="F109" s="12">
        <f t="shared" si="12"/>
        <v>1796.22</v>
      </c>
      <c r="G109" s="31">
        <v>1700</v>
      </c>
      <c r="H109" s="31"/>
      <c r="I109" s="15">
        <f t="shared" si="15"/>
        <v>1700</v>
      </c>
      <c r="J109" s="16">
        <f t="shared" si="13"/>
        <v>1700</v>
      </c>
      <c r="K109" s="32">
        <v>1700</v>
      </c>
      <c r="L109" s="32">
        <v>1800</v>
      </c>
      <c r="M109" s="32">
        <v>1850</v>
      </c>
      <c r="N109" s="33"/>
      <c r="O109" s="33">
        <v>1370</v>
      </c>
      <c r="P109" s="34" t="s">
        <v>66</v>
      </c>
      <c r="Q109" s="35"/>
      <c r="R109" s="40" t="s">
        <v>28</v>
      </c>
      <c r="S109" s="22">
        <v>1800</v>
      </c>
      <c r="T109" s="37">
        <v>1707.8688</v>
      </c>
      <c r="U109" s="38">
        <v>1870</v>
      </c>
      <c r="V109" s="38">
        <v>1797</v>
      </c>
      <c r="W109" s="38">
        <v>1985</v>
      </c>
      <c r="X109" s="25">
        <f t="shared" si="11"/>
        <v>1707.8688</v>
      </c>
    </row>
    <row r="110" spans="1:24" s="46" customFormat="1" ht="63">
      <c r="A110" s="27">
        <v>32.04</v>
      </c>
      <c r="B110" s="28" t="s">
        <v>137</v>
      </c>
      <c r="C110" s="29">
        <v>1</v>
      </c>
      <c r="D110" s="12" t="s">
        <v>47</v>
      </c>
      <c r="E110" s="12"/>
      <c r="F110" s="12">
        <f t="shared" si="12"/>
        <v>2324.52</v>
      </c>
      <c r="G110" s="31">
        <v>2200</v>
      </c>
      <c r="H110" s="31"/>
      <c r="I110" s="15">
        <f t="shared" si="15"/>
        <v>2200</v>
      </c>
      <c r="J110" s="16">
        <f t="shared" si="13"/>
        <v>2200</v>
      </c>
      <c r="K110" s="32">
        <v>2300</v>
      </c>
      <c r="L110" s="32">
        <v>2400</v>
      </c>
      <c r="M110" s="32">
        <v>2200</v>
      </c>
      <c r="N110" s="33"/>
      <c r="O110" s="33">
        <v>2407</v>
      </c>
      <c r="P110" s="34" t="s">
        <v>66</v>
      </c>
      <c r="Q110" s="35"/>
      <c r="R110" s="40" t="s">
        <v>28</v>
      </c>
      <c r="S110" s="22">
        <v>2400</v>
      </c>
      <c r="T110" s="37">
        <v>2209.6799999999998</v>
      </c>
      <c r="U110" s="38">
        <v>2420</v>
      </c>
      <c r="V110" s="38">
        <v>2325</v>
      </c>
      <c r="W110" s="38">
        <v>2840</v>
      </c>
      <c r="X110" s="25">
        <f t="shared" si="11"/>
        <v>2209.6799999999998</v>
      </c>
    </row>
    <row r="111" spans="1:24" s="46" customFormat="1" ht="63">
      <c r="A111" s="27">
        <v>32.049999999999997</v>
      </c>
      <c r="B111" s="28" t="s">
        <v>138</v>
      </c>
      <c r="C111" s="29">
        <v>1</v>
      </c>
      <c r="D111" s="12" t="s">
        <v>47</v>
      </c>
      <c r="E111" s="12"/>
      <c r="F111" s="12">
        <f t="shared" si="12"/>
        <v>3169.7999999999997</v>
      </c>
      <c r="G111" s="31">
        <v>3000</v>
      </c>
      <c r="H111" s="31"/>
      <c r="I111" s="15">
        <f t="shared" si="15"/>
        <v>3000</v>
      </c>
      <c r="J111" s="16">
        <f t="shared" si="13"/>
        <v>3000</v>
      </c>
      <c r="K111" s="32">
        <v>3000</v>
      </c>
      <c r="L111" s="32">
        <v>3100</v>
      </c>
      <c r="M111" s="32">
        <v>3200</v>
      </c>
      <c r="N111" s="33"/>
      <c r="O111" s="33">
        <v>2407</v>
      </c>
      <c r="P111" s="34" t="s">
        <v>66</v>
      </c>
      <c r="Q111" s="35"/>
      <c r="R111" s="40" t="s">
        <v>28</v>
      </c>
      <c r="S111" s="22">
        <v>3200</v>
      </c>
      <c r="T111" s="37">
        <v>3012.768</v>
      </c>
      <c r="U111" s="38">
        <v>3300</v>
      </c>
      <c r="V111" s="38">
        <v>3170</v>
      </c>
      <c r="W111" s="38">
        <v>3850</v>
      </c>
      <c r="X111" s="25">
        <f t="shared" si="11"/>
        <v>3012.768</v>
      </c>
    </row>
    <row r="112" spans="1:24" s="46" customFormat="1" ht="63">
      <c r="A112" s="27">
        <v>32.06</v>
      </c>
      <c r="B112" s="28" t="s">
        <v>139</v>
      </c>
      <c r="C112" s="29">
        <v>1</v>
      </c>
      <c r="D112" s="12" t="s">
        <v>47</v>
      </c>
      <c r="E112" s="12"/>
      <c r="F112" s="12">
        <f t="shared" si="12"/>
        <v>3381.12</v>
      </c>
      <c r="G112" s="31">
        <v>3200</v>
      </c>
      <c r="H112" s="31"/>
      <c r="I112" s="15">
        <f t="shared" si="15"/>
        <v>3200</v>
      </c>
      <c r="J112" s="16">
        <f t="shared" si="13"/>
        <v>3200</v>
      </c>
      <c r="K112" s="32">
        <v>3200</v>
      </c>
      <c r="L112" s="32">
        <v>3250</v>
      </c>
      <c r="M112" s="32">
        <v>3400</v>
      </c>
      <c r="N112" s="33"/>
      <c r="O112" s="33">
        <v>2984</v>
      </c>
      <c r="P112" s="34" t="s">
        <v>66</v>
      </c>
      <c r="Q112" s="35"/>
      <c r="R112" s="40" t="s">
        <v>28</v>
      </c>
      <c r="S112" s="22">
        <v>3900</v>
      </c>
      <c r="T112" s="37">
        <v>3214.2527999999998</v>
      </c>
      <c r="U112" s="38">
        <v>3520</v>
      </c>
      <c r="V112" s="38">
        <v>3382</v>
      </c>
      <c r="W112" s="38">
        <v>4280</v>
      </c>
      <c r="X112" s="25">
        <f t="shared" si="11"/>
        <v>3214.2527999999998</v>
      </c>
    </row>
    <row r="113" spans="1:25" s="46" customFormat="1" ht="63">
      <c r="A113" s="27">
        <v>32.07</v>
      </c>
      <c r="B113" s="28" t="s">
        <v>140</v>
      </c>
      <c r="C113" s="29">
        <v>1</v>
      </c>
      <c r="D113" s="12" t="s">
        <v>47</v>
      </c>
      <c r="E113" s="12"/>
      <c r="F113" s="12">
        <f t="shared" si="12"/>
        <v>4226.3999999999996</v>
      </c>
      <c r="G113" s="31">
        <v>4000</v>
      </c>
      <c r="H113" s="31"/>
      <c r="I113" s="15">
        <f t="shared" si="15"/>
        <v>4000</v>
      </c>
      <c r="J113" s="16">
        <f t="shared" si="13"/>
        <v>4000</v>
      </c>
      <c r="K113" s="32">
        <v>4300</v>
      </c>
      <c r="L113" s="32">
        <v>4200</v>
      </c>
      <c r="M113" s="32">
        <v>4000</v>
      </c>
      <c r="N113" s="33"/>
      <c r="O113" s="33">
        <v>4170</v>
      </c>
      <c r="P113" s="34" t="s">
        <v>66</v>
      </c>
      <c r="Q113" s="35"/>
      <c r="R113" s="40" t="s">
        <v>28</v>
      </c>
      <c r="S113" s="22">
        <v>4600</v>
      </c>
      <c r="T113" s="37">
        <v>4017.3407999999995</v>
      </c>
      <c r="U113" s="38">
        <v>4400</v>
      </c>
      <c r="V113" s="38">
        <v>4227</v>
      </c>
      <c r="W113" s="38">
        <v>4960</v>
      </c>
      <c r="X113" s="25">
        <f t="shared" si="11"/>
        <v>4017.3407999999995</v>
      </c>
    </row>
    <row r="114" spans="1:25" s="46" customFormat="1" ht="63">
      <c r="A114" s="27">
        <v>32.08</v>
      </c>
      <c r="B114" s="28" t="s">
        <v>141</v>
      </c>
      <c r="C114" s="29">
        <v>1</v>
      </c>
      <c r="D114" s="12" t="s">
        <v>47</v>
      </c>
      <c r="E114" s="12"/>
      <c r="F114" s="12">
        <f t="shared" si="12"/>
        <v>4754.7</v>
      </c>
      <c r="G114" s="31">
        <v>4500</v>
      </c>
      <c r="H114" s="31"/>
      <c r="I114" s="15">
        <f t="shared" si="15"/>
        <v>4500</v>
      </c>
      <c r="J114" s="16">
        <f t="shared" si="13"/>
        <v>4500</v>
      </c>
      <c r="K114" s="32">
        <v>4500</v>
      </c>
      <c r="L114" s="32">
        <v>4700</v>
      </c>
      <c r="M114" s="32">
        <v>4800</v>
      </c>
      <c r="N114" s="33"/>
      <c r="O114" s="33">
        <v>5209</v>
      </c>
      <c r="P114" s="34" t="s">
        <v>66</v>
      </c>
      <c r="Q114" s="35"/>
      <c r="R114" s="40" t="s">
        <v>28</v>
      </c>
      <c r="S114" s="22">
        <v>5500</v>
      </c>
      <c r="T114" s="37">
        <v>4519.152</v>
      </c>
      <c r="U114" s="38">
        <v>4950</v>
      </c>
      <c r="V114" s="38">
        <v>4755</v>
      </c>
      <c r="W114" s="38">
        <v>5860</v>
      </c>
      <c r="X114" s="25">
        <f t="shared" si="11"/>
        <v>4519.152</v>
      </c>
    </row>
    <row r="115" spans="1:25" s="46" customFormat="1" ht="63">
      <c r="A115" s="27">
        <v>32.090000000000003</v>
      </c>
      <c r="B115" s="28" t="s">
        <v>142</v>
      </c>
      <c r="C115" s="29">
        <v>1</v>
      </c>
      <c r="D115" s="12" t="s">
        <v>47</v>
      </c>
      <c r="E115" s="12"/>
      <c r="F115" s="12">
        <f t="shared" si="12"/>
        <v>5283</v>
      </c>
      <c r="G115" s="31">
        <v>5000</v>
      </c>
      <c r="H115" s="31"/>
      <c r="I115" s="15">
        <f t="shared" si="15"/>
        <v>5000</v>
      </c>
      <c r="J115" s="16">
        <f t="shared" si="13"/>
        <v>5000</v>
      </c>
      <c r="K115" s="32">
        <v>5200</v>
      </c>
      <c r="L115" s="32">
        <v>5500</v>
      </c>
      <c r="M115" s="32">
        <v>5000</v>
      </c>
      <c r="N115" s="33"/>
      <c r="O115" s="33">
        <v>9731</v>
      </c>
      <c r="P115" s="34" t="s">
        <v>66</v>
      </c>
      <c r="Q115" s="35"/>
      <c r="R115" s="40" t="s">
        <v>28</v>
      </c>
      <c r="S115" s="22">
        <v>6100</v>
      </c>
      <c r="T115" s="37">
        <v>5020.9632000000001</v>
      </c>
      <c r="U115" s="38">
        <v>5500</v>
      </c>
      <c r="V115" s="38">
        <v>5283</v>
      </c>
      <c r="W115" s="38">
        <v>6590</v>
      </c>
      <c r="X115" s="25">
        <f t="shared" si="11"/>
        <v>5020.9632000000001</v>
      </c>
    </row>
    <row r="116" spans="1:25" s="46" customFormat="1" ht="63">
      <c r="A116" s="27">
        <v>32.1</v>
      </c>
      <c r="B116" s="28" t="s">
        <v>143</v>
      </c>
      <c r="C116" s="29">
        <v>1</v>
      </c>
      <c r="D116" s="12" t="s">
        <v>47</v>
      </c>
      <c r="E116" s="12"/>
      <c r="F116" s="12">
        <f t="shared" si="12"/>
        <v>5811.3</v>
      </c>
      <c r="G116" s="31">
        <v>5500</v>
      </c>
      <c r="H116" s="31"/>
      <c r="I116" s="15">
        <f t="shared" si="15"/>
        <v>5500</v>
      </c>
      <c r="J116" s="16">
        <f t="shared" si="13"/>
        <v>5500</v>
      </c>
      <c r="K116" s="32">
        <v>5500</v>
      </c>
      <c r="L116" s="32">
        <v>5600</v>
      </c>
      <c r="M116" s="32">
        <v>5700</v>
      </c>
      <c r="N116" s="33"/>
      <c r="O116" s="33">
        <v>10978</v>
      </c>
      <c r="P116" s="34" t="s">
        <v>66</v>
      </c>
      <c r="Q116" s="35"/>
      <c r="R116" s="40" t="s">
        <v>28</v>
      </c>
      <c r="S116" s="22">
        <v>6500</v>
      </c>
      <c r="T116" s="37">
        <v>5523.7248</v>
      </c>
      <c r="U116" s="38">
        <v>6050</v>
      </c>
      <c r="V116" s="38">
        <v>5812</v>
      </c>
      <c r="W116" s="38">
        <v>7980</v>
      </c>
      <c r="X116" s="25">
        <f t="shared" si="11"/>
        <v>5523.7248</v>
      </c>
    </row>
    <row r="117" spans="1:25" s="46" customFormat="1" ht="63">
      <c r="A117" s="27">
        <v>32.11</v>
      </c>
      <c r="B117" s="28" t="s">
        <v>144</v>
      </c>
      <c r="C117" s="29">
        <v>1</v>
      </c>
      <c r="D117" s="12" t="s">
        <v>47</v>
      </c>
      <c r="E117" s="12"/>
      <c r="F117" s="12">
        <f t="shared" si="12"/>
        <v>6867.9</v>
      </c>
      <c r="G117" s="31">
        <v>6500</v>
      </c>
      <c r="H117" s="31"/>
      <c r="I117" s="15">
        <f t="shared" si="15"/>
        <v>6500</v>
      </c>
      <c r="J117" s="16">
        <f t="shared" si="13"/>
        <v>6500</v>
      </c>
      <c r="K117" s="32">
        <v>6700</v>
      </c>
      <c r="L117" s="32">
        <v>6500</v>
      </c>
      <c r="M117" s="32">
        <v>6600</v>
      </c>
      <c r="N117" s="33"/>
      <c r="O117" s="33">
        <v>14603</v>
      </c>
      <c r="P117" s="34" t="s">
        <v>66</v>
      </c>
      <c r="Q117" s="35"/>
      <c r="R117" s="40" t="s">
        <v>28</v>
      </c>
      <c r="S117" s="22">
        <v>7400</v>
      </c>
      <c r="T117" s="37">
        <v>6527.3472000000002</v>
      </c>
      <c r="U117" s="38">
        <v>7150</v>
      </c>
      <c r="V117" s="38">
        <v>6868</v>
      </c>
      <c r="W117" s="38">
        <v>8890</v>
      </c>
      <c r="X117" s="25">
        <f t="shared" si="11"/>
        <v>6527.3472000000002</v>
      </c>
    </row>
    <row r="118" spans="1:25" s="46" customFormat="1" ht="63">
      <c r="A118" s="27">
        <v>32.119999999999997</v>
      </c>
      <c r="B118" s="28" t="s">
        <v>145</v>
      </c>
      <c r="C118" s="29">
        <v>1</v>
      </c>
      <c r="D118" s="12" t="s">
        <v>47</v>
      </c>
      <c r="E118" s="12"/>
      <c r="F118" s="12">
        <f t="shared" si="12"/>
        <v>8452.7999999999993</v>
      </c>
      <c r="G118" s="31">
        <v>8000</v>
      </c>
      <c r="H118" s="31"/>
      <c r="I118" s="15">
        <f t="shared" si="15"/>
        <v>8000</v>
      </c>
      <c r="J118" s="16">
        <f t="shared" si="13"/>
        <v>8000</v>
      </c>
      <c r="K118" s="32">
        <v>8000</v>
      </c>
      <c r="L118" s="32">
        <v>8500</v>
      </c>
      <c r="M118" s="32">
        <v>8200</v>
      </c>
      <c r="N118" s="33"/>
      <c r="O118" s="33">
        <v>18624</v>
      </c>
      <c r="P118" s="34" t="s">
        <v>66</v>
      </c>
      <c r="Q118" s="35"/>
      <c r="R118" s="40" t="s">
        <v>28</v>
      </c>
      <c r="S118" s="22">
        <v>9200</v>
      </c>
      <c r="T118" s="37">
        <v>8033.7311999999993</v>
      </c>
      <c r="U118" s="38">
        <v>8800</v>
      </c>
      <c r="V118" s="38">
        <v>8453</v>
      </c>
      <c r="W118" s="38">
        <v>10200</v>
      </c>
      <c r="X118" s="25">
        <f t="shared" si="11"/>
        <v>8033.7311999999993</v>
      </c>
    </row>
    <row r="119" spans="1:25" s="46" customFormat="1" ht="94.5">
      <c r="A119" s="119">
        <v>33</v>
      </c>
      <c r="B119" s="120" t="s">
        <v>147</v>
      </c>
      <c r="C119" s="121"/>
      <c r="D119" s="122"/>
      <c r="E119" s="122"/>
      <c r="F119" s="122">
        <f t="shared" si="12"/>
        <v>0</v>
      </c>
      <c r="G119" s="123"/>
      <c r="H119" s="123"/>
      <c r="I119" s="124"/>
      <c r="J119" s="125"/>
      <c r="K119" s="125"/>
      <c r="L119" s="125"/>
      <c r="M119" s="125"/>
      <c r="N119" s="124"/>
      <c r="O119" s="124"/>
      <c r="P119" s="126"/>
      <c r="Q119" s="126"/>
      <c r="R119" s="127"/>
      <c r="S119" s="128">
        <v>0</v>
      </c>
      <c r="T119" s="129">
        <v>0</v>
      </c>
      <c r="U119" s="122">
        <v>0</v>
      </c>
      <c r="V119" s="122">
        <v>0</v>
      </c>
      <c r="W119" s="122">
        <v>0</v>
      </c>
      <c r="X119" s="130">
        <f t="shared" si="11"/>
        <v>0</v>
      </c>
    </row>
    <row r="120" spans="1:25" s="46" customFormat="1" ht="63">
      <c r="A120" s="27">
        <v>33.01</v>
      </c>
      <c r="B120" s="28" t="s">
        <v>134</v>
      </c>
      <c r="C120" s="29">
        <v>1</v>
      </c>
      <c r="D120" s="12" t="s">
        <v>47</v>
      </c>
      <c r="E120" s="12"/>
      <c r="F120" s="12">
        <f t="shared" si="12"/>
        <v>316.98</v>
      </c>
      <c r="G120" s="31">
        <v>300</v>
      </c>
      <c r="H120" s="31"/>
      <c r="I120" s="15">
        <f t="shared" ref="I120:I131" si="16">+C120*G120</f>
        <v>300</v>
      </c>
      <c r="J120" s="16">
        <f t="shared" si="13"/>
        <v>300</v>
      </c>
      <c r="K120" s="32">
        <v>300</v>
      </c>
      <c r="L120" s="32">
        <v>320</v>
      </c>
      <c r="M120" s="32">
        <v>330</v>
      </c>
      <c r="N120" s="33"/>
      <c r="O120" s="33"/>
      <c r="P120" s="34"/>
      <c r="Q120" s="35"/>
      <c r="R120" s="40" t="s">
        <v>28</v>
      </c>
      <c r="S120" s="22">
        <v>420</v>
      </c>
      <c r="T120" s="37">
        <v>301.27679999999998</v>
      </c>
      <c r="U120" s="38">
        <v>330</v>
      </c>
      <c r="V120" s="38">
        <v>317</v>
      </c>
      <c r="W120" s="38">
        <v>400</v>
      </c>
      <c r="X120" s="25">
        <f t="shared" si="11"/>
        <v>301.27679999999998</v>
      </c>
    </row>
    <row r="121" spans="1:25" s="46" customFormat="1" ht="63">
      <c r="A121" s="119">
        <v>33.020000000000003</v>
      </c>
      <c r="B121" s="120" t="s">
        <v>135</v>
      </c>
      <c r="C121" s="121">
        <v>1</v>
      </c>
      <c r="D121" s="122" t="s">
        <v>47</v>
      </c>
      <c r="E121" s="122"/>
      <c r="F121" s="122">
        <f t="shared" si="12"/>
        <v>549.43200000000002</v>
      </c>
      <c r="G121" s="123">
        <v>520</v>
      </c>
      <c r="H121" s="123"/>
      <c r="I121" s="124">
        <f t="shared" si="16"/>
        <v>520</v>
      </c>
      <c r="J121" s="125">
        <f t="shared" si="13"/>
        <v>520</v>
      </c>
      <c r="K121" s="125">
        <v>550</v>
      </c>
      <c r="L121" s="125">
        <v>540</v>
      </c>
      <c r="M121" s="125">
        <v>520</v>
      </c>
      <c r="N121" s="124"/>
      <c r="O121" s="124"/>
      <c r="P121" s="126"/>
      <c r="Q121" s="126"/>
      <c r="R121" s="127" t="s">
        <v>28</v>
      </c>
      <c r="S121" s="128">
        <v>660</v>
      </c>
      <c r="T121" s="129">
        <v>522.72</v>
      </c>
      <c r="U121" s="122">
        <v>572</v>
      </c>
      <c r="V121" s="122">
        <v>550</v>
      </c>
      <c r="W121" s="122">
        <v>600</v>
      </c>
      <c r="X121" s="130">
        <f t="shared" si="11"/>
        <v>522.72</v>
      </c>
    </row>
    <row r="122" spans="1:25" s="46" customFormat="1" ht="63">
      <c r="A122" s="119">
        <v>33.03</v>
      </c>
      <c r="B122" s="120" t="s">
        <v>136</v>
      </c>
      <c r="C122" s="121">
        <v>1</v>
      </c>
      <c r="D122" s="122" t="s">
        <v>47</v>
      </c>
      <c r="E122" s="122"/>
      <c r="F122" s="122">
        <f t="shared" si="12"/>
        <v>845.28</v>
      </c>
      <c r="G122" s="123">
        <v>800</v>
      </c>
      <c r="H122" s="123"/>
      <c r="I122" s="124">
        <f t="shared" si="16"/>
        <v>800</v>
      </c>
      <c r="J122" s="125">
        <f t="shared" si="13"/>
        <v>800</v>
      </c>
      <c r="K122" s="125">
        <v>800</v>
      </c>
      <c r="L122" s="125">
        <v>850</v>
      </c>
      <c r="M122" s="125">
        <v>900</v>
      </c>
      <c r="N122" s="124"/>
      <c r="O122" s="124"/>
      <c r="P122" s="126"/>
      <c r="Q122" s="126"/>
      <c r="R122" s="127" t="s">
        <v>28</v>
      </c>
      <c r="S122" s="128">
        <v>880</v>
      </c>
      <c r="T122" s="129">
        <v>804.03839999999991</v>
      </c>
      <c r="U122" s="122">
        <v>880</v>
      </c>
      <c r="V122" s="122">
        <v>846</v>
      </c>
      <c r="W122" s="122">
        <v>800</v>
      </c>
      <c r="X122" s="130">
        <f t="shared" si="11"/>
        <v>800</v>
      </c>
      <c r="Y122" s="46">
        <f>0.85*X122</f>
        <v>680</v>
      </c>
    </row>
    <row r="123" spans="1:25" s="46" customFormat="1" ht="63">
      <c r="A123" s="119">
        <v>33.04</v>
      </c>
      <c r="B123" s="120" t="s">
        <v>137</v>
      </c>
      <c r="C123" s="121">
        <v>1</v>
      </c>
      <c r="D123" s="122" t="s">
        <v>47</v>
      </c>
      <c r="E123" s="122"/>
      <c r="F123" s="122">
        <f t="shared" si="12"/>
        <v>1141.1279999999999</v>
      </c>
      <c r="G123" s="123">
        <v>1080</v>
      </c>
      <c r="H123" s="123"/>
      <c r="I123" s="124">
        <f t="shared" si="16"/>
        <v>1080</v>
      </c>
      <c r="J123" s="125">
        <f t="shared" si="13"/>
        <v>1080</v>
      </c>
      <c r="K123" s="125">
        <v>1120</v>
      </c>
      <c r="L123" s="125">
        <v>1100</v>
      </c>
      <c r="M123" s="125">
        <v>1080</v>
      </c>
      <c r="N123" s="124"/>
      <c r="O123" s="124">
        <v>1221.3</v>
      </c>
      <c r="P123" s="126" t="s">
        <v>66</v>
      </c>
      <c r="Q123" s="126"/>
      <c r="R123" s="127" t="s">
        <v>28</v>
      </c>
      <c r="S123" s="128">
        <v>1200</v>
      </c>
      <c r="T123" s="129">
        <v>1085.3568</v>
      </c>
      <c r="U123" s="122">
        <v>1188</v>
      </c>
      <c r="V123" s="122">
        <v>1142</v>
      </c>
      <c r="W123" s="122">
        <v>1000</v>
      </c>
      <c r="X123" s="130">
        <f t="shared" si="11"/>
        <v>1000</v>
      </c>
      <c r="Y123" s="46">
        <f>0.85*X123</f>
        <v>850</v>
      </c>
    </row>
    <row r="124" spans="1:25" s="46" customFormat="1" ht="63">
      <c r="A124" s="27">
        <v>33.049999999999997</v>
      </c>
      <c r="B124" s="28" t="s">
        <v>138</v>
      </c>
      <c r="C124" s="29">
        <v>1</v>
      </c>
      <c r="D124" s="12" t="s">
        <v>47</v>
      </c>
      <c r="E124" s="12"/>
      <c r="F124" s="12">
        <f t="shared" si="12"/>
        <v>1637.73</v>
      </c>
      <c r="G124" s="31">
        <v>1550</v>
      </c>
      <c r="H124" s="31"/>
      <c r="I124" s="15">
        <f t="shared" si="16"/>
        <v>1550</v>
      </c>
      <c r="J124" s="16">
        <f t="shared" si="13"/>
        <v>1550</v>
      </c>
      <c r="K124" s="32">
        <v>1550</v>
      </c>
      <c r="L124" s="32">
        <v>1600</v>
      </c>
      <c r="M124" s="32">
        <v>1590</v>
      </c>
      <c r="N124" s="33"/>
      <c r="O124" s="33">
        <v>1628.3999999999999</v>
      </c>
      <c r="P124" s="34" t="s">
        <v>66</v>
      </c>
      <c r="Q124" s="35"/>
      <c r="R124" s="40" t="s">
        <v>28</v>
      </c>
      <c r="S124" s="22">
        <v>1600</v>
      </c>
      <c r="T124" s="37">
        <v>1556.7551999999998</v>
      </c>
      <c r="U124" s="38">
        <v>1705</v>
      </c>
      <c r="V124" s="38">
        <v>1638</v>
      </c>
      <c r="W124" s="38">
        <v>1200</v>
      </c>
      <c r="X124" s="25">
        <f t="shared" si="11"/>
        <v>1200</v>
      </c>
    </row>
    <row r="125" spans="1:25" s="46" customFormat="1" ht="63">
      <c r="A125" s="27">
        <v>33.06</v>
      </c>
      <c r="B125" s="28" t="s">
        <v>139</v>
      </c>
      <c r="C125" s="29">
        <v>1</v>
      </c>
      <c r="D125" s="12" t="s">
        <v>47</v>
      </c>
      <c r="E125" s="12"/>
      <c r="F125" s="12">
        <f t="shared" si="12"/>
        <v>2007.54</v>
      </c>
      <c r="G125" s="31">
        <v>1900</v>
      </c>
      <c r="H125" s="31"/>
      <c r="I125" s="15">
        <f t="shared" si="16"/>
        <v>1900</v>
      </c>
      <c r="J125" s="16">
        <f t="shared" si="13"/>
        <v>1900</v>
      </c>
      <c r="K125" s="32">
        <v>1950</v>
      </c>
      <c r="L125" s="32">
        <v>1920</v>
      </c>
      <c r="M125" s="32">
        <v>1900</v>
      </c>
      <c r="N125" s="33"/>
      <c r="O125" s="33">
        <v>2035.4999999999998</v>
      </c>
      <c r="P125" s="34" t="s">
        <v>66</v>
      </c>
      <c r="Q125" s="35"/>
      <c r="R125" s="40" t="s">
        <v>28</v>
      </c>
      <c r="S125" s="22">
        <v>2000</v>
      </c>
      <c r="T125" s="37">
        <v>1908.4032</v>
      </c>
      <c r="U125" s="38">
        <v>2090</v>
      </c>
      <c r="V125" s="38">
        <v>2008</v>
      </c>
      <c r="W125" s="38">
        <v>1400</v>
      </c>
      <c r="X125" s="25">
        <f t="shared" si="11"/>
        <v>1400</v>
      </c>
    </row>
    <row r="126" spans="1:25" s="46" customFormat="1" ht="63">
      <c r="A126" s="27">
        <v>33.07</v>
      </c>
      <c r="B126" s="28" t="s">
        <v>140</v>
      </c>
      <c r="C126" s="29">
        <v>1</v>
      </c>
      <c r="D126" s="12" t="s">
        <v>47</v>
      </c>
      <c r="E126" s="12"/>
      <c r="F126" s="12">
        <f t="shared" si="12"/>
        <v>2535.84</v>
      </c>
      <c r="G126" s="31">
        <v>2400</v>
      </c>
      <c r="H126" s="31"/>
      <c r="I126" s="15">
        <f t="shared" si="16"/>
        <v>2400</v>
      </c>
      <c r="J126" s="16">
        <f t="shared" si="13"/>
        <v>2400</v>
      </c>
      <c r="K126" s="32">
        <v>2400</v>
      </c>
      <c r="L126" s="32">
        <v>2500</v>
      </c>
      <c r="M126" s="32">
        <v>2600</v>
      </c>
      <c r="N126" s="33"/>
      <c r="O126" s="33">
        <v>2442.6</v>
      </c>
      <c r="P126" s="34" t="s">
        <v>66</v>
      </c>
      <c r="Q126" s="35"/>
      <c r="R126" s="40" t="s">
        <v>28</v>
      </c>
      <c r="S126" s="22">
        <v>2400</v>
      </c>
      <c r="T126" s="37">
        <v>2410.2143999999998</v>
      </c>
      <c r="U126" s="38">
        <v>2640</v>
      </c>
      <c r="V126" s="38">
        <v>2536</v>
      </c>
      <c r="W126" s="38">
        <v>1600</v>
      </c>
      <c r="X126" s="25">
        <f t="shared" si="11"/>
        <v>1600</v>
      </c>
    </row>
    <row r="127" spans="1:25" s="46" customFormat="1" ht="63">
      <c r="A127" s="27">
        <v>33.08</v>
      </c>
      <c r="B127" s="28" t="s">
        <v>141</v>
      </c>
      <c r="C127" s="29">
        <v>1</v>
      </c>
      <c r="D127" s="12" t="s">
        <v>47</v>
      </c>
      <c r="E127" s="12"/>
      <c r="F127" s="12">
        <f t="shared" si="12"/>
        <v>3106.404</v>
      </c>
      <c r="G127" s="31">
        <v>2940</v>
      </c>
      <c r="H127" s="31"/>
      <c r="I127" s="15">
        <f t="shared" si="16"/>
        <v>2940</v>
      </c>
      <c r="J127" s="16">
        <f t="shared" si="13"/>
        <v>2940</v>
      </c>
      <c r="K127" s="32">
        <v>3200</v>
      </c>
      <c r="L127" s="32">
        <v>3000</v>
      </c>
      <c r="M127" s="32">
        <v>2940</v>
      </c>
      <c r="N127" s="33"/>
      <c r="O127" s="33">
        <v>2849.7</v>
      </c>
      <c r="P127" s="34" t="s">
        <v>66</v>
      </c>
      <c r="Q127" s="35"/>
      <c r="R127" s="40" t="s">
        <v>28</v>
      </c>
      <c r="S127" s="22">
        <v>2800</v>
      </c>
      <c r="T127" s="37">
        <v>2952.8927999999996</v>
      </c>
      <c r="U127" s="38">
        <v>3234</v>
      </c>
      <c r="V127" s="38">
        <v>3107</v>
      </c>
      <c r="W127" s="38">
        <v>1800</v>
      </c>
      <c r="X127" s="25">
        <f t="shared" si="11"/>
        <v>1800</v>
      </c>
    </row>
    <row r="128" spans="1:25" s="46" customFormat="1" ht="63">
      <c r="A128" s="27">
        <v>33.090000000000003</v>
      </c>
      <c r="B128" s="28" t="s">
        <v>142</v>
      </c>
      <c r="C128" s="29">
        <v>1</v>
      </c>
      <c r="D128" s="12" t="s">
        <v>47</v>
      </c>
      <c r="E128" s="12"/>
      <c r="F128" s="12">
        <f t="shared" si="12"/>
        <v>3888.288</v>
      </c>
      <c r="G128" s="31">
        <v>3680</v>
      </c>
      <c r="H128" s="31"/>
      <c r="I128" s="15">
        <f t="shared" si="16"/>
        <v>3680</v>
      </c>
      <c r="J128" s="16">
        <f t="shared" si="13"/>
        <v>3680</v>
      </c>
      <c r="K128" s="32">
        <v>3680</v>
      </c>
      <c r="L128" s="32">
        <v>3700</v>
      </c>
      <c r="M128" s="32">
        <v>3800</v>
      </c>
      <c r="N128" s="33"/>
      <c r="O128" s="33">
        <v>3256.7999999999997</v>
      </c>
      <c r="P128" s="34" t="s">
        <v>66</v>
      </c>
      <c r="Q128" s="35"/>
      <c r="R128" s="40" t="s">
        <v>28</v>
      </c>
      <c r="S128" s="22">
        <v>3200</v>
      </c>
      <c r="T128" s="37">
        <v>3696.1055999999999</v>
      </c>
      <c r="U128" s="38">
        <v>4048</v>
      </c>
      <c r="V128" s="38">
        <v>3889</v>
      </c>
      <c r="W128" s="38">
        <v>2000</v>
      </c>
      <c r="X128" s="25">
        <f t="shared" si="11"/>
        <v>2000</v>
      </c>
    </row>
    <row r="129" spans="1:24" s="46" customFormat="1" ht="63">
      <c r="A129" s="27">
        <v>33.1</v>
      </c>
      <c r="B129" s="28" t="s">
        <v>143</v>
      </c>
      <c r="C129" s="29">
        <v>1</v>
      </c>
      <c r="D129" s="12" t="s">
        <v>47</v>
      </c>
      <c r="E129" s="12"/>
      <c r="F129" s="12">
        <f t="shared" si="12"/>
        <v>4564.5119999999997</v>
      </c>
      <c r="G129" s="31">
        <v>4320</v>
      </c>
      <c r="H129" s="31"/>
      <c r="I129" s="15">
        <f t="shared" si="16"/>
        <v>4320</v>
      </c>
      <c r="J129" s="16">
        <f t="shared" si="13"/>
        <v>4320</v>
      </c>
      <c r="K129" s="32">
        <v>4500</v>
      </c>
      <c r="L129" s="32">
        <v>4400</v>
      </c>
      <c r="M129" s="32">
        <v>4320</v>
      </c>
      <c r="N129" s="33"/>
      <c r="O129" s="33">
        <v>3663.8999999999996</v>
      </c>
      <c r="P129" s="34" t="s">
        <v>66</v>
      </c>
      <c r="Q129" s="35"/>
      <c r="R129" s="40" t="s">
        <v>28</v>
      </c>
      <c r="S129" s="22">
        <v>3600</v>
      </c>
      <c r="T129" s="37">
        <v>4338.576</v>
      </c>
      <c r="U129" s="38">
        <v>4752</v>
      </c>
      <c r="V129" s="38">
        <v>4565</v>
      </c>
      <c r="W129" s="38">
        <v>2200</v>
      </c>
      <c r="X129" s="25">
        <f t="shared" si="11"/>
        <v>2200</v>
      </c>
    </row>
    <row r="130" spans="1:24" s="46" customFormat="1" ht="63">
      <c r="A130" s="27">
        <v>33.11</v>
      </c>
      <c r="B130" s="28" t="s">
        <v>144</v>
      </c>
      <c r="C130" s="29">
        <v>1</v>
      </c>
      <c r="D130" s="12" t="s">
        <v>47</v>
      </c>
      <c r="E130" s="12"/>
      <c r="F130" s="12">
        <f t="shared" si="12"/>
        <v>5283</v>
      </c>
      <c r="G130" s="31">
        <v>5000</v>
      </c>
      <c r="H130" s="31"/>
      <c r="I130" s="15">
        <f t="shared" si="16"/>
        <v>5000</v>
      </c>
      <c r="J130" s="16">
        <f t="shared" si="13"/>
        <v>5000</v>
      </c>
      <c r="K130" s="32">
        <v>5000</v>
      </c>
      <c r="L130" s="32">
        <v>5200</v>
      </c>
      <c r="M130" s="32">
        <v>5300</v>
      </c>
      <c r="N130" s="33"/>
      <c r="O130" s="33">
        <v>4070.9999999999995</v>
      </c>
      <c r="P130" s="34" t="s">
        <v>66</v>
      </c>
      <c r="Q130" s="35"/>
      <c r="R130" s="40" t="s">
        <v>28</v>
      </c>
      <c r="S130" s="22">
        <v>4000</v>
      </c>
      <c r="T130" s="37">
        <v>5020.9632000000001</v>
      </c>
      <c r="U130" s="38">
        <v>5500</v>
      </c>
      <c r="V130" s="38">
        <v>5283</v>
      </c>
      <c r="W130" s="38">
        <v>2400</v>
      </c>
      <c r="X130" s="25">
        <f t="shared" si="11"/>
        <v>2400</v>
      </c>
    </row>
    <row r="131" spans="1:24" s="46" customFormat="1" ht="63">
      <c r="A131" s="27">
        <v>33.119999999999997</v>
      </c>
      <c r="B131" s="28" t="s">
        <v>145</v>
      </c>
      <c r="C131" s="29">
        <v>1</v>
      </c>
      <c r="D131" s="12" t="s">
        <v>47</v>
      </c>
      <c r="E131" s="12"/>
      <c r="F131" s="12">
        <f t="shared" si="12"/>
        <v>6466.3919999999998</v>
      </c>
      <c r="G131" s="31">
        <v>6120</v>
      </c>
      <c r="H131" s="31"/>
      <c r="I131" s="15">
        <f t="shared" si="16"/>
        <v>6120</v>
      </c>
      <c r="J131" s="16">
        <f t="shared" si="13"/>
        <v>6120</v>
      </c>
      <c r="K131" s="32">
        <v>6300</v>
      </c>
      <c r="L131" s="32">
        <v>6500</v>
      </c>
      <c r="M131" s="32">
        <v>6120</v>
      </c>
      <c r="N131" s="33"/>
      <c r="O131" s="33">
        <v>4885.2</v>
      </c>
      <c r="P131" s="34" t="s">
        <v>66</v>
      </c>
      <c r="Q131" s="35"/>
      <c r="R131" s="40" t="s">
        <v>28</v>
      </c>
      <c r="S131" s="22">
        <v>4800</v>
      </c>
      <c r="T131" s="37">
        <v>6146.2367999999997</v>
      </c>
      <c r="U131" s="38">
        <v>6732</v>
      </c>
      <c r="V131" s="38">
        <v>6467</v>
      </c>
      <c r="W131" s="38">
        <v>2600</v>
      </c>
      <c r="X131" s="25">
        <f t="shared" si="11"/>
        <v>2600</v>
      </c>
    </row>
    <row r="132" spans="1:24" s="46" customFormat="1" ht="63">
      <c r="A132" s="119">
        <v>34</v>
      </c>
      <c r="B132" s="120" t="s">
        <v>148</v>
      </c>
      <c r="C132" s="121"/>
      <c r="D132" s="122"/>
      <c r="E132" s="122"/>
      <c r="F132" s="122">
        <f t="shared" si="12"/>
        <v>0</v>
      </c>
      <c r="G132" s="123"/>
      <c r="H132" s="123"/>
      <c r="I132" s="124"/>
      <c r="J132" s="125"/>
      <c r="K132" s="125"/>
      <c r="L132" s="125"/>
      <c r="M132" s="125"/>
      <c r="N132" s="124"/>
      <c r="O132" s="124"/>
      <c r="P132" s="126"/>
      <c r="Q132" s="126"/>
      <c r="R132" s="127" t="s">
        <v>28</v>
      </c>
      <c r="S132" s="128">
        <v>0</v>
      </c>
      <c r="T132" s="129">
        <v>0</v>
      </c>
      <c r="U132" s="122">
        <v>0</v>
      </c>
      <c r="V132" s="122">
        <v>0</v>
      </c>
      <c r="W132" s="122">
        <v>0</v>
      </c>
      <c r="X132" s="130">
        <f t="shared" si="11"/>
        <v>0</v>
      </c>
    </row>
    <row r="133" spans="1:24" s="46" customFormat="1" ht="63">
      <c r="A133" s="27">
        <v>34.01</v>
      </c>
      <c r="B133" s="28" t="s">
        <v>134</v>
      </c>
      <c r="C133" s="29">
        <v>1</v>
      </c>
      <c r="D133" s="12" t="s">
        <v>30</v>
      </c>
      <c r="E133" s="12"/>
      <c r="F133" s="12">
        <f t="shared" si="12"/>
        <v>369.81</v>
      </c>
      <c r="G133" s="31">
        <v>350</v>
      </c>
      <c r="H133" s="31"/>
      <c r="I133" s="15">
        <f t="shared" ref="I133:I144" si="17">+C133*G133</f>
        <v>350</v>
      </c>
      <c r="J133" s="16">
        <f t="shared" si="13"/>
        <v>350</v>
      </c>
      <c r="K133" s="32">
        <v>450</v>
      </c>
      <c r="L133" s="32">
        <v>500</v>
      </c>
      <c r="M133" s="32">
        <v>350</v>
      </c>
      <c r="N133" s="33"/>
      <c r="O133" s="33">
        <v>144</v>
      </c>
      <c r="P133" s="34" t="s">
        <v>66</v>
      </c>
      <c r="Q133" s="35"/>
      <c r="R133" s="40" t="s">
        <v>28</v>
      </c>
      <c r="S133" s="22">
        <v>340</v>
      </c>
      <c r="T133" s="37">
        <v>351.64800000000002</v>
      </c>
      <c r="U133" s="38">
        <v>385</v>
      </c>
      <c r="V133" s="38">
        <v>370</v>
      </c>
      <c r="W133" s="38">
        <v>420</v>
      </c>
      <c r="X133" s="25">
        <f t="shared" si="11"/>
        <v>340</v>
      </c>
    </row>
    <row r="134" spans="1:24" s="46" customFormat="1" ht="63">
      <c r="A134" s="27">
        <v>34.020000000000003</v>
      </c>
      <c r="B134" s="28" t="s">
        <v>135</v>
      </c>
      <c r="C134" s="29">
        <v>1</v>
      </c>
      <c r="D134" s="12" t="s">
        <v>30</v>
      </c>
      <c r="E134" s="12"/>
      <c r="F134" s="12">
        <f t="shared" si="12"/>
        <v>1056.5999999999999</v>
      </c>
      <c r="G134" s="31">
        <v>1000</v>
      </c>
      <c r="H134" s="31"/>
      <c r="I134" s="15">
        <f t="shared" si="17"/>
        <v>1000</v>
      </c>
      <c r="J134" s="16">
        <f t="shared" si="13"/>
        <v>1000</v>
      </c>
      <c r="K134" s="32">
        <v>1000</v>
      </c>
      <c r="L134" s="32">
        <v>1200</v>
      </c>
      <c r="M134" s="32">
        <v>1300</v>
      </c>
      <c r="N134" s="33"/>
      <c r="O134" s="33">
        <v>386</v>
      </c>
      <c r="P134" s="34" t="s">
        <v>66</v>
      </c>
      <c r="Q134" s="35"/>
      <c r="R134" s="40" t="s">
        <v>28</v>
      </c>
      <c r="S134" s="22">
        <v>700</v>
      </c>
      <c r="T134" s="37">
        <v>1004.5728</v>
      </c>
      <c r="U134" s="38">
        <v>1100</v>
      </c>
      <c r="V134" s="38">
        <v>1057</v>
      </c>
      <c r="W134" s="38">
        <v>1150</v>
      </c>
      <c r="X134" s="25">
        <f t="shared" si="11"/>
        <v>700</v>
      </c>
    </row>
    <row r="135" spans="1:24" s="46" customFormat="1" ht="63">
      <c r="A135" s="119">
        <v>34.03</v>
      </c>
      <c r="B135" s="120" t="s">
        <v>136</v>
      </c>
      <c r="C135" s="121">
        <v>1</v>
      </c>
      <c r="D135" s="122" t="s">
        <v>30</v>
      </c>
      <c r="E135" s="122"/>
      <c r="F135" s="122">
        <f t="shared" si="12"/>
        <v>1584.8999999999999</v>
      </c>
      <c r="G135" s="123">
        <v>1500</v>
      </c>
      <c r="H135" s="123"/>
      <c r="I135" s="124">
        <f t="shared" si="17"/>
        <v>1500</v>
      </c>
      <c r="J135" s="125">
        <f t="shared" si="13"/>
        <v>1500</v>
      </c>
      <c r="K135" s="125">
        <v>1600</v>
      </c>
      <c r="L135" s="125">
        <v>1500</v>
      </c>
      <c r="M135" s="125">
        <v>1700</v>
      </c>
      <c r="N135" s="124"/>
      <c r="O135" s="124">
        <v>556</v>
      </c>
      <c r="P135" s="126" t="s">
        <v>66</v>
      </c>
      <c r="Q135" s="126"/>
      <c r="R135" s="127" t="s">
        <v>28</v>
      </c>
      <c r="S135" s="128">
        <v>900</v>
      </c>
      <c r="T135" s="129">
        <v>1506.384</v>
      </c>
      <c r="U135" s="122">
        <v>1650</v>
      </c>
      <c r="V135" s="122">
        <v>1585</v>
      </c>
      <c r="W135" s="122">
        <v>1780</v>
      </c>
      <c r="X135" s="130">
        <f t="shared" si="11"/>
        <v>900</v>
      </c>
    </row>
    <row r="136" spans="1:24" s="46" customFormat="1" ht="63">
      <c r="A136" s="119">
        <v>34.04</v>
      </c>
      <c r="B136" s="120" t="s">
        <v>137</v>
      </c>
      <c r="C136" s="121">
        <v>1</v>
      </c>
      <c r="D136" s="122" t="s">
        <v>30</v>
      </c>
      <c r="E136" s="122"/>
      <c r="F136" s="122">
        <f t="shared" si="12"/>
        <v>2113.1999999999998</v>
      </c>
      <c r="G136" s="123">
        <v>2000</v>
      </c>
      <c r="H136" s="123"/>
      <c r="I136" s="124">
        <f t="shared" si="17"/>
        <v>2000</v>
      </c>
      <c r="J136" s="125">
        <f t="shared" si="13"/>
        <v>2000</v>
      </c>
      <c r="K136" s="125">
        <v>2100</v>
      </c>
      <c r="L136" s="125">
        <v>2200</v>
      </c>
      <c r="M136" s="125">
        <v>2000</v>
      </c>
      <c r="N136" s="124"/>
      <c r="O136" s="124">
        <v>1372</v>
      </c>
      <c r="P136" s="126" t="s">
        <v>66</v>
      </c>
      <c r="Q136" s="126"/>
      <c r="R136" s="127" t="s">
        <v>28</v>
      </c>
      <c r="S136" s="128">
        <v>1400</v>
      </c>
      <c r="T136" s="129">
        <v>2009.1456000000001</v>
      </c>
      <c r="U136" s="122">
        <v>2200</v>
      </c>
      <c r="V136" s="122">
        <v>2114</v>
      </c>
      <c r="W136" s="122">
        <v>2540</v>
      </c>
      <c r="X136" s="130">
        <f t="shared" ref="X136:X199" si="18">MIN(S136:W136)</f>
        <v>1400</v>
      </c>
    </row>
    <row r="137" spans="1:24" s="46" customFormat="1" ht="63">
      <c r="A137" s="27">
        <v>34.049999999999997</v>
      </c>
      <c r="B137" s="28" t="s">
        <v>138</v>
      </c>
      <c r="C137" s="29">
        <v>1</v>
      </c>
      <c r="D137" s="12" t="s">
        <v>30</v>
      </c>
      <c r="E137" s="12"/>
      <c r="F137" s="12">
        <f t="shared" si="12"/>
        <v>3803.7599999999998</v>
      </c>
      <c r="G137" s="31">
        <v>3600</v>
      </c>
      <c r="H137" s="31"/>
      <c r="I137" s="15">
        <f t="shared" si="17"/>
        <v>3600</v>
      </c>
      <c r="J137" s="16">
        <f t="shared" si="13"/>
        <v>3600</v>
      </c>
      <c r="K137" s="32">
        <v>3600</v>
      </c>
      <c r="L137" s="32">
        <v>4000</v>
      </c>
      <c r="M137" s="32">
        <v>4500</v>
      </c>
      <c r="N137" s="33"/>
      <c r="O137" s="33">
        <v>2939</v>
      </c>
      <c r="P137" s="34" t="s">
        <v>66</v>
      </c>
      <c r="Q137" s="35"/>
      <c r="R137" s="40" t="s">
        <v>28</v>
      </c>
      <c r="S137" s="22">
        <v>2600</v>
      </c>
      <c r="T137" s="37">
        <v>3615.3215999999998</v>
      </c>
      <c r="U137" s="38">
        <v>3960</v>
      </c>
      <c r="V137" s="38">
        <v>3804</v>
      </c>
      <c r="W137" s="38">
        <v>4250</v>
      </c>
      <c r="X137" s="25">
        <f t="shared" si="18"/>
        <v>2600</v>
      </c>
    </row>
    <row r="138" spans="1:24" s="46" customFormat="1" ht="63">
      <c r="A138" s="27">
        <v>34.06</v>
      </c>
      <c r="B138" s="28" t="s">
        <v>139</v>
      </c>
      <c r="C138" s="29">
        <v>1</v>
      </c>
      <c r="D138" s="12" t="s">
        <v>30</v>
      </c>
      <c r="E138" s="12"/>
      <c r="F138" s="12">
        <f t="shared" si="12"/>
        <v>7607.5199999999995</v>
      </c>
      <c r="G138" s="31">
        <v>7200</v>
      </c>
      <c r="H138" s="31"/>
      <c r="I138" s="15">
        <f t="shared" si="17"/>
        <v>7200</v>
      </c>
      <c r="J138" s="16">
        <f t="shared" si="13"/>
        <v>7200</v>
      </c>
      <c r="K138" s="32">
        <v>8000</v>
      </c>
      <c r="L138" s="32">
        <v>7300</v>
      </c>
      <c r="M138" s="32">
        <v>7200</v>
      </c>
      <c r="N138" s="33"/>
      <c r="O138" s="33">
        <v>4820</v>
      </c>
      <c r="P138" s="34" t="s">
        <v>66</v>
      </c>
      <c r="Q138" s="35"/>
      <c r="R138" s="40" t="s">
        <v>28</v>
      </c>
      <c r="S138" s="22">
        <v>4200</v>
      </c>
      <c r="T138" s="37">
        <v>7230.6431999999995</v>
      </c>
      <c r="U138" s="38">
        <v>7920</v>
      </c>
      <c r="V138" s="38">
        <v>7608</v>
      </c>
      <c r="W138" s="38">
        <v>9500</v>
      </c>
      <c r="X138" s="25">
        <f t="shared" si="18"/>
        <v>4200</v>
      </c>
    </row>
    <row r="139" spans="1:24" s="46" customFormat="1" ht="63">
      <c r="A139" s="27">
        <v>34.07</v>
      </c>
      <c r="B139" s="28" t="s">
        <v>140</v>
      </c>
      <c r="C139" s="29">
        <v>1</v>
      </c>
      <c r="D139" s="12" t="s">
        <v>30</v>
      </c>
      <c r="E139" s="12"/>
      <c r="F139" s="12">
        <f t="shared" ref="F139:F202" si="19">+G139*1.0566</f>
        <v>11622.6</v>
      </c>
      <c r="G139" s="31">
        <v>11000</v>
      </c>
      <c r="H139" s="31"/>
      <c r="I139" s="15">
        <f t="shared" si="17"/>
        <v>11000</v>
      </c>
      <c r="J139" s="16">
        <f t="shared" si="13"/>
        <v>11000</v>
      </c>
      <c r="K139" s="32">
        <v>11000</v>
      </c>
      <c r="L139" s="32">
        <v>12000</v>
      </c>
      <c r="M139" s="32">
        <v>12500</v>
      </c>
      <c r="N139" s="33"/>
      <c r="O139" s="33">
        <v>6701</v>
      </c>
      <c r="P139" s="34" t="s">
        <v>66</v>
      </c>
      <c r="Q139" s="35"/>
      <c r="R139" s="40" t="s">
        <v>28</v>
      </c>
      <c r="S139" s="22">
        <v>6500</v>
      </c>
      <c r="T139" s="37">
        <v>11046.499199999998</v>
      </c>
      <c r="U139" s="38">
        <v>12100</v>
      </c>
      <c r="V139" s="38">
        <v>11623</v>
      </c>
      <c r="W139" s="38">
        <v>13600</v>
      </c>
      <c r="X139" s="25">
        <f t="shared" si="18"/>
        <v>6500</v>
      </c>
    </row>
    <row r="140" spans="1:24" s="46" customFormat="1" ht="63">
      <c r="A140" s="27">
        <v>34.08</v>
      </c>
      <c r="B140" s="28" t="s">
        <v>141</v>
      </c>
      <c r="C140" s="29">
        <v>1</v>
      </c>
      <c r="D140" s="12" t="s">
        <v>30</v>
      </c>
      <c r="E140" s="12"/>
      <c r="F140" s="12">
        <f t="shared" si="19"/>
        <v>17962.2</v>
      </c>
      <c r="G140" s="31">
        <v>17000</v>
      </c>
      <c r="H140" s="31"/>
      <c r="I140" s="15">
        <f t="shared" si="17"/>
        <v>17000</v>
      </c>
      <c r="J140" s="16">
        <f t="shared" si="13"/>
        <v>17000</v>
      </c>
      <c r="K140" s="32">
        <v>19000</v>
      </c>
      <c r="L140" s="32">
        <v>18000</v>
      </c>
      <c r="M140" s="32">
        <v>17000</v>
      </c>
      <c r="N140" s="33"/>
      <c r="O140" s="33">
        <v>9993</v>
      </c>
      <c r="P140" s="34" t="s">
        <v>66</v>
      </c>
      <c r="Q140" s="35"/>
      <c r="R140" s="40" t="s">
        <v>28</v>
      </c>
      <c r="S140" s="22">
        <v>7400</v>
      </c>
      <c r="T140" s="37">
        <v>17072.035199999998</v>
      </c>
      <c r="U140" s="38">
        <v>18700</v>
      </c>
      <c r="V140" s="38">
        <v>17963</v>
      </c>
      <c r="W140" s="38">
        <v>19850</v>
      </c>
      <c r="X140" s="25">
        <f t="shared" si="18"/>
        <v>7400</v>
      </c>
    </row>
    <row r="141" spans="1:24" s="46" customFormat="1" ht="63">
      <c r="A141" s="27">
        <v>34.090000000000003</v>
      </c>
      <c r="B141" s="28" t="s">
        <v>142</v>
      </c>
      <c r="C141" s="29">
        <v>1</v>
      </c>
      <c r="D141" s="12" t="s">
        <v>30</v>
      </c>
      <c r="E141" s="12"/>
      <c r="F141" s="12">
        <f t="shared" si="19"/>
        <v>24301.8</v>
      </c>
      <c r="G141" s="31">
        <v>23000</v>
      </c>
      <c r="H141" s="31"/>
      <c r="I141" s="15">
        <f t="shared" si="17"/>
        <v>23000</v>
      </c>
      <c r="J141" s="16">
        <f t="shared" si="13"/>
        <v>23000</v>
      </c>
      <c r="K141" s="32">
        <v>23000</v>
      </c>
      <c r="L141" s="32">
        <v>24000</v>
      </c>
      <c r="M141" s="32">
        <v>24500</v>
      </c>
      <c r="N141" s="33"/>
      <c r="O141" s="33">
        <v>13519</v>
      </c>
      <c r="P141" s="34" t="s">
        <v>66</v>
      </c>
      <c r="Q141" s="35"/>
      <c r="R141" s="40" t="s">
        <v>28</v>
      </c>
      <c r="S141" s="22">
        <v>9200</v>
      </c>
      <c r="T141" s="37">
        <v>23096.620800000001</v>
      </c>
      <c r="U141" s="38">
        <v>25300</v>
      </c>
      <c r="V141" s="38">
        <v>24302</v>
      </c>
      <c r="W141" s="38">
        <v>25756</v>
      </c>
      <c r="X141" s="25">
        <f t="shared" si="18"/>
        <v>9200</v>
      </c>
    </row>
    <row r="142" spans="1:24" s="46" customFormat="1" ht="63">
      <c r="A142" s="27">
        <v>34.1</v>
      </c>
      <c r="B142" s="28" t="s">
        <v>143</v>
      </c>
      <c r="C142" s="29">
        <v>1</v>
      </c>
      <c r="D142" s="12" t="s">
        <v>30</v>
      </c>
      <c r="E142" s="12"/>
      <c r="F142" s="12">
        <f t="shared" si="19"/>
        <v>30641.399999999998</v>
      </c>
      <c r="G142" s="31">
        <v>29000</v>
      </c>
      <c r="H142" s="31"/>
      <c r="I142" s="15">
        <f t="shared" si="17"/>
        <v>29000</v>
      </c>
      <c r="J142" s="16">
        <f t="shared" si="13"/>
        <v>29000</v>
      </c>
      <c r="K142" s="32">
        <v>31000</v>
      </c>
      <c r="L142" s="32">
        <v>30000</v>
      </c>
      <c r="M142" s="32">
        <v>29000</v>
      </c>
      <c r="N142" s="33"/>
      <c r="O142" s="33">
        <v>17634</v>
      </c>
      <c r="P142" s="34" t="s">
        <v>66</v>
      </c>
      <c r="Q142" s="35"/>
      <c r="R142" s="40" t="s">
        <v>28</v>
      </c>
      <c r="S142" s="22">
        <v>9700</v>
      </c>
      <c r="T142" s="37">
        <v>29122.156799999997</v>
      </c>
      <c r="U142" s="38">
        <v>31900</v>
      </c>
      <c r="V142" s="38">
        <v>30642</v>
      </c>
      <c r="W142" s="38">
        <v>32750</v>
      </c>
      <c r="X142" s="25">
        <f t="shared" si="18"/>
        <v>9700</v>
      </c>
    </row>
    <row r="143" spans="1:24" s="46" customFormat="1" ht="63">
      <c r="A143" s="27">
        <v>34.11</v>
      </c>
      <c r="B143" s="28" t="s">
        <v>144</v>
      </c>
      <c r="C143" s="29">
        <v>1</v>
      </c>
      <c r="D143" s="12" t="s">
        <v>30</v>
      </c>
      <c r="E143" s="12"/>
      <c r="F143" s="12">
        <f t="shared" si="19"/>
        <v>38037.599999999999</v>
      </c>
      <c r="G143" s="31">
        <v>36000</v>
      </c>
      <c r="H143" s="31"/>
      <c r="I143" s="15">
        <f t="shared" si="17"/>
        <v>36000</v>
      </c>
      <c r="J143" s="16">
        <f t="shared" si="13"/>
        <v>36000</v>
      </c>
      <c r="K143" s="32">
        <v>36000</v>
      </c>
      <c r="L143" s="32">
        <v>40000</v>
      </c>
      <c r="M143" s="32">
        <v>38000</v>
      </c>
      <c r="N143" s="33"/>
      <c r="O143" s="33">
        <v>20899</v>
      </c>
      <c r="P143" s="34" t="s">
        <v>66</v>
      </c>
      <c r="Q143" s="35"/>
      <c r="R143" s="40" t="s">
        <v>28</v>
      </c>
      <c r="S143" s="22">
        <v>11000</v>
      </c>
      <c r="T143" s="37">
        <v>36151.315200000005</v>
      </c>
      <c r="U143" s="38">
        <v>39600</v>
      </c>
      <c r="V143" s="38">
        <v>38038</v>
      </c>
      <c r="W143" s="38">
        <v>42520</v>
      </c>
      <c r="X143" s="25">
        <f t="shared" si="18"/>
        <v>11000</v>
      </c>
    </row>
    <row r="144" spans="1:24" s="46" customFormat="1" ht="63">
      <c r="A144" s="27">
        <v>34.119999999999997</v>
      </c>
      <c r="B144" s="28" t="s">
        <v>145</v>
      </c>
      <c r="C144" s="29">
        <v>1</v>
      </c>
      <c r="D144" s="12" t="s">
        <v>30</v>
      </c>
      <c r="E144" s="12"/>
      <c r="F144" s="12">
        <f t="shared" si="19"/>
        <v>57056.4</v>
      </c>
      <c r="G144" s="31">
        <v>54000</v>
      </c>
      <c r="H144" s="31"/>
      <c r="I144" s="15">
        <f t="shared" si="17"/>
        <v>54000</v>
      </c>
      <c r="J144" s="16">
        <f t="shared" si="13"/>
        <v>54000</v>
      </c>
      <c r="K144" s="32">
        <v>60000</v>
      </c>
      <c r="L144" s="32">
        <v>55000</v>
      </c>
      <c r="M144" s="32">
        <v>54000</v>
      </c>
      <c r="N144" s="33"/>
      <c r="O144" s="33">
        <v>32459</v>
      </c>
      <c r="P144" s="34" t="s">
        <v>66</v>
      </c>
      <c r="Q144" s="35"/>
      <c r="R144" s="40" t="s">
        <v>28</v>
      </c>
      <c r="S144" s="22">
        <v>14000</v>
      </c>
      <c r="T144" s="37">
        <v>54226.972799999996</v>
      </c>
      <c r="U144" s="38">
        <v>59400</v>
      </c>
      <c r="V144" s="38">
        <v>57057</v>
      </c>
      <c r="W144" s="38">
        <v>62750</v>
      </c>
      <c r="X144" s="25">
        <f t="shared" si="18"/>
        <v>14000</v>
      </c>
    </row>
    <row r="145" spans="1:24" s="46" customFormat="1" ht="63">
      <c r="A145" s="27">
        <v>35</v>
      </c>
      <c r="B145" s="28" t="s">
        <v>149</v>
      </c>
      <c r="C145" s="29"/>
      <c r="D145" s="12"/>
      <c r="E145" s="12"/>
      <c r="F145" s="12">
        <f t="shared" si="19"/>
        <v>0</v>
      </c>
      <c r="G145" s="31"/>
      <c r="H145" s="31"/>
      <c r="I145" s="15"/>
      <c r="J145" s="16"/>
      <c r="K145" s="32"/>
      <c r="L145" s="32"/>
      <c r="M145" s="32"/>
      <c r="N145" s="33"/>
      <c r="O145" s="33"/>
      <c r="P145" s="34"/>
      <c r="Q145" s="35"/>
      <c r="R145" s="40"/>
      <c r="S145" s="22">
        <v>0</v>
      </c>
      <c r="T145" s="37">
        <v>0</v>
      </c>
      <c r="U145" s="38">
        <v>0</v>
      </c>
      <c r="V145" s="38">
        <v>0</v>
      </c>
      <c r="W145" s="38">
        <v>0</v>
      </c>
      <c r="X145" s="25">
        <f t="shared" si="18"/>
        <v>0</v>
      </c>
    </row>
    <row r="146" spans="1:24" s="46" customFormat="1" ht="63">
      <c r="A146" s="27">
        <v>35.01</v>
      </c>
      <c r="B146" s="28" t="s">
        <v>134</v>
      </c>
      <c r="C146" s="29">
        <v>1</v>
      </c>
      <c r="D146" s="12" t="s">
        <v>30</v>
      </c>
      <c r="E146" s="12"/>
      <c r="F146" s="12">
        <f t="shared" si="19"/>
        <v>221.886</v>
      </c>
      <c r="G146" s="31">
        <v>210</v>
      </c>
      <c r="H146" s="31"/>
      <c r="I146" s="15">
        <f t="shared" ref="I146:I157" si="20">+C146*G146</f>
        <v>210</v>
      </c>
      <c r="J146" s="16">
        <f t="shared" si="13"/>
        <v>210</v>
      </c>
      <c r="K146" s="32">
        <v>225</v>
      </c>
      <c r="L146" s="32">
        <v>220</v>
      </c>
      <c r="M146" s="32">
        <v>210</v>
      </c>
      <c r="N146" s="33"/>
      <c r="O146" s="33">
        <v>92</v>
      </c>
      <c r="P146" s="34" t="s">
        <v>66</v>
      </c>
      <c r="Q146" s="35"/>
      <c r="R146" s="40" t="s">
        <v>28</v>
      </c>
      <c r="S146" s="22">
        <v>320</v>
      </c>
      <c r="T146" s="37">
        <v>210.98879999999997</v>
      </c>
      <c r="U146" s="38">
        <v>231</v>
      </c>
      <c r="V146" s="38">
        <v>222</v>
      </c>
      <c r="W146" s="38">
        <v>320</v>
      </c>
      <c r="X146" s="25">
        <f t="shared" si="18"/>
        <v>210.98879999999997</v>
      </c>
    </row>
    <row r="147" spans="1:24" s="46" customFormat="1" ht="63">
      <c r="A147" s="27">
        <v>35.020000000000003</v>
      </c>
      <c r="B147" s="28" t="s">
        <v>135</v>
      </c>
      <c r="C147" s="29">
        <v>1</v>
      </c>
      <c r="D147" s="12" t="s">
        <v>30</v>
      </c>
      <c r="E147" s="12"/>
      <c r="F147" s="12">
        <f t="shared" si="19"/>
        <v>633.96</v>
      </c>
      <c r="G147" s="31">
        <v>600</v>
      </c>
      <c r="H147" s="31"/>
      <c r="I147" s="15">
        <f t="shared" si="20"/>
        <v>600</v>
      </c>
      <c r="J147" s="16">
        <f t="shared" si="13"/>
        <v>600</v>
      </c>
      <c r="K147" s="32">
        <v>600</v>
      </c>
      <c r="L147" s="32">
        <v>620</v>
      </c>
      <c r="M147" s="32">
        <v>630</v>
      </c>
      <c r="N147" s="33"/>
      <c r="O147" s="33">
        <v>236</v>
      </c>
      <c r="P147" s="34" t="s">
        <v>66</v>
      </c>
      <c r="Q147" s="35"/>
      <c r="R147" s="40" t="s">
        <v>28</v>
      </c>
      <c r="S147" s="22">
        <v>650</v>
      </c>
      <c r="T147" s="37">
        <v>602.55359999999996</v>
      </c>
      <c r="U147" s="38">
        <v>660</v>
      </c>
      <c r="V147" s="38">
        <v>634</v>
      </c>
      <c r="W147" s="38">
        <v>750</v>
      </c>
      <c r="X147" s="25">
        <f t="shared" si="18"/>
        <v>602.55359999999996</v>
      </c>
    </row>
    <row r="148" spans="1:24" s="46" customFormat="1" ht="63">
      <c r="A148" s="27">
        <v>35.03</v>
      </c>
      <c r="B148" s="28" t="s">
        <v>136</v>
      </c>
      <c r="C148" s="29">
        <v>1</v>
      </c>
      <c r="D148" s="12" t="s">
        <v>30</v>
      </c>
      <c r="E148" s="12"/>
      <c r="F148" s="12">
        <f t="shared" si="19"/>
        <v>950.93999999999994</v>
      </c>
      <c r="G148" s="31">
        <v>900</v>
      </c>
      <c r="H148" s="31"/>
      <c r="I148" s="15">
        <f t="shared" si="20"/>
        <v>900</v>
      </c>
      <c r="J148" s="16">
        <f t="shared" si="13"/>
        <v>900</v>
      </c>
      <c r="K148" s="32">
        <v>940</v>
      </c>
      <c r="L148" s="32">
        <v>930</v>
      </c>
      <c r="M148" s="32">
        <v>900</v>
      </c>
      <c r="N148" s="33"/>
      <c r="O148" s="33">
        <v>399</v>
      </c>
      <c r="P148" s="34" t="s">
        <v>66</v>
      </c>
      <c r="Q148" s="35"/>
      <c r="R148" s="40" t="s">
        <v>28</v>
      </c>
      <c r="S148" s="22">
        <v>800</v>
      </c>
      <c r="T148" s="37">
        <v>903.83039999999994</v>
      </c>
      <c r="U148" s="38">
        <v>990</v>
      </c>
      <c r="V148" s="38">
        <v>951</v>
      </c>
      <c r="W148" s="38">
        <v>1020</v>
      </c>
      <c r="X148" s="25">
        <f t="shared" si="18"/>
        <v>800</v>
      </c>
    </row>
    <row r="149" spans="1:24" s="46" customFormat="1" ht="63">
      <c r="A149" s="27">
        <v>35.04</v>
      </c>
      <c r="B149" s="28" t="s">
        <v>137</v>
      </c>
      <c r="C149" s="29">
        <v>1</v>
      </c>
      <c r="D149" s="12" t="s">
        <v>30</v>
      </c>
      <c r="E149" s="12"/>
      <c r="F149" s="12">
        <f t="shared" si="19"/>
        <v>1267.92</v>
      </c>
      <c r="G149" s="31">
        <v>1200</v>
      </c>
      <c r="H149" s="31"/>
      <c r="I149" s="15">
        <f t="shared" si="20"/>
        <v>1200</v>
      </c>
      <c r="J149" s="16">
        <f t="shared" si="13"/>
        <v>1200</v>
      </c>
      <c r="K149" s="32">
        <v>1200</v>
      </c>
      <c r="L149" s="32">
        <v>1250</v>
      </c>
      <c r="M149" s="32">
        <v>1300</v>
      </c>
      <c r="N149" s="33"/>
      <c r="O149" s="33">
        <v>1026</v>
      </c>
      <c r="P149" s="34" t="s">
        <v>66</v>
      </c>
      <c r="Q149" s="35"/>
      <c r="R149" s="40" t="s">
        <v>28</v>
      </c>
      <c r="S149" s="22">
        <v>1200</v>
      </c>
      <c r="T149" s="37">
        <v>1205.1071999999999</v>
      </c>
      <c r="U149" s="38">
        <v>1320</v>
      </c>
      <c r="V149" s="38">
        <v>1268</v>
      </c>
      <c r="W149" s="38">
        <v>1580</v>
      </c>
      <c r="X149" s="25">
        <f t="shared" si="18"/>
        <v>1200</v>
      </c>
    </row>
    <row r="150" spans="1:24" s="46" customFormat="1" ht="63">
      <c r="A150" s="27">
        <v>35.049999999999997</v>
      </c>
      <c r="B150" s="28" t="s">
        <v>138</v>
      </c>
      <c r="C150" s="29">
        <v>1</v>
      </c>
      <c r="D150" s="12" t="s">
        <v>30</v>
      </c>
      <c r="E150" s="12"/>
      <c r="F150" s="12">
        <f t="shared" si="19"/>
        <v>2282.2559999999999</v>
      </c>
      <c r="G150" s="31">
        <v>2160</v>
      </c>
      <c r="H150" s="31"/>
      <c r="I150" s="15">
        <f t="shared" si="20"/>
        <v>2160</v>
      </c>
      <c r="J150" s="16">
        <f t="shared" si="13"/>
        <v>2160</v>
      </c>
      <c r="K150" s="32">
        <v>2300</v>
      </c>
      <c r="L150" s="32">
        <v>2160</v>
      </c>
      <c r="M150" s="32">
        <v>2200</v>
      </c>
      <c r="N150" s="33"/>
      <c r="O150" s="33">
        <v>1829</v>
      </c>
      <c r="P150" s="34" t="s">
        <v>66</v>
      </c>
      <c r="Q150" s="35"/>
      <c r="R150" s="40" t="s">
        <v>28</v>
      </c>
      <c r="S150" s="22">
        <v>2200</v>
      </c>
      <c r="T150" s="37">
        <v>2169.7631999999999</v>
      </c>
      <c r="U150" s="38">
        <v>2376</v>
      </c>
      <c r="V150" s="38">
        <v>2283</v>
      </c>
      <c r="W150" s="38">
        <v>2590</v>
      </c>
      <c r="X150" s="25">
        <f t="shared" si="18"/>
        <v>2169.7631999999999</v>
      </c>
    </row>
    <row r="151" spans="1:24" s="46" customFormat="1" ht="63">
      <c r="A151" s="27">
        <v>35.06</v>
      </c>
      <c r="B151" s="28" t="s">
        <v>139</v>
      </c>
      <c r="C151" s="29">
        <v>1</v>
      </c>
      <c r="D151" s="12" t="s">
        <v>30</v>
      </c>
      <c r="E151" s="12"/>
      <c r="F151" s="12">
        <f t="shared" si="19"/>
        <v>4564.5119999999997</v>
      </c>
      <c r="G151" s="31">
        <v>4320</v>
      </c>
      <c r="H151" s="31"/>
      <c r="I151" s="15">
        <f t="shared" si="20"/>
        <v>4320</v>
      </c>
      <c r="J151" s="16">
        <f t="shared" si="13"/>
        <v>4320</v>
      </c>
      <c r="K151" s="32">
        <v>4320</v>
      </c>
      <c r="L151" s="32">
        <v>4400</v>
      </c>
      <c r="M151" s="32">
        <v>4350</v>
      </c>
      <c r="N151" s="33"/>
      <c r="O151" s="33">
        <v>3005</v>
      </c>
      <c r="P151" s="34" t="s">
        <v>66</v>
      </c>
      <c r="Q151" s="35"/>
      <c r="R151" s="40" t="s">
        <v>28</v>
      </c>
      <c r="S151" s="22">
        <v>3400</v>
      </c>
      <c r="T151" s="37">
        <v>4338.576</v>
      </c>
      <c r="U151" s="38">
        <v>4752</v>
      </c>
      <c r="V151" s="38">
        <v>4565</v>
      </c>
      <c r="W151" s="38">
        <v>4950</v>
      </c>
      <c r="X151" s="25">
        <f t="shared" si="18"/>
        <v>3400</v>
      </c>
    </row>
    <row r="152" spans="1:24" s="46" customFormat="1" ht="63">
      <c r="A152" s="27">
        <v>35.07</v>
      </c>
      <c r="B152" s="28" t="s">
        <v>140</v>
      </c>
      <c r="C152" s="29">
        <v>1</v>
      </c>
      <c r="D152" s="12" t="s">
        <v>30</v>
      </c>
      <c r="E152" s="12"/>
      <c r="F152" s="12">
        <f t="shared" si="19"/>
        <v>6973.5599999999995</v>
      </c>
      <c r="G152" s="31">
        <v>6600</v>
      </c>
      <c r="H152" s="31"/>
      <c r="I152" s="15">
        <f t="shared" si="20"/>
        <v>6600</v>
      </c>
      <c r="J152" s="16">
        <f t="shared" ref="J152:J213" si="21">MIN(K152:M152)</f>
        <v>6600</v>
      </c>
      <c r="K152" s="32">
        <v>6800</v>
      </c>
      <c r="L152" s="32">
        <v>6700</v>
      </c>
      <c r="M152" s="32">
        <v>6600</v>
      </c>
      <c r="N152" s="33"/>
      <c r="O152" s="33">
        <v>4441</v>
      </c>
      <c r="P152" s="34" t="s">
        <v>66</v>
      </c>
      <c r="Q152" s="35"/>
      <c r="R152" s="40" t="s">
        <v>28</v>
      </c>
      <c r="S152" s="22">
        <v>6000</v>
      </c>
      <c r="T152" s="37">
        <v>6628.0895999999993</v>
      </c>
      <c r="U152" s="38">
        <v>7260</v>
      </c>
      <c r="V152" s="38">
        <v>6974</v>
      </c>
      <c r="W152" s="38">
        <v>7450</v>
      </c>
      <c r="X152" s="25">
        <f t="shared" si="18"/>
        <v>6000</v>
      </c>
    </row>
    <row r="153" spans="1:24" s="46" customFormat="1" ht="63">
      <c r="A153" s="27">
        <v>35.08</v>
      </c>
      <c r="B153" s="28" t="s">
        <v>141</v>
      </c>
      <c r="C153" s="29">
        <v>1</v>
      </c>
      <c r="D153" s="12" t="s">
        <v>30</v>
      </c>
      <c r="E153" s="12"/>
      <c r="F153" s="12">
        <f t="shared" si="19"/>
        <v>10777.32</v>
      </c>
      <c r="G153" s="31">
        <v>10200</v>
      </c>
      <c r="H153" s="31"/>
      <c r="I153" s="15">
        <f t="shared" si="20"/>
        <v>10200</v>
      </c>
      <c r="J153" s="16">
        <f t="shared" si="21"/>
        <v>10200</v>
      </c>
      <c r="K153" s="32">
        <v>10200</v>
      </c>
      <c r="L153" s="32">
        <v>10500</v>
      </c>
      <c r="M153" s="32">
        <v>10600</v>
      </c>
      <c r="N153" s="33"/>
      <c r="O153" s="33">
        <v>6009</v>
      </c>
      <c r="P153" s="34" t="s">
        <v>66</v>
      </c>
      <c r="Q153" s="35"/>
      <c r="R153" s="40" t="s">
        <v>28</v>
      </c>
      <c r="S153" s="22">
        <v>7200</v>
      </c>
      <c r="T153" s="37">
        <v>10243.411199999999</v>
      </c>
      <c r="U153" s="38">
        <v>11220</v>
      </c>
      <c r="V153" s="38">
        <v>10778</v>
      </c>
      <c r="W153" s="38">
        <v>11720</v>
      </c>
      <c r="X153" s="25">
        <f t="shared" si="18"/>
        <v>7200</v>
      </c>
    </row>
    <row r="154" spans="1:24" s="46" customFormat="1" ht="63">
      <c r="A154" s="27">
        <v>35.090000000000003</v>
      </c>
      <c r="B154" s="28" t="s">
        <v>142</v>
      </c>
      <c r="C154" s="29">
        <v>1</v>
      </c>
      <c r="D154" s="12" t="s">
        <v>30</v>
      </c>
      <c r="E154" s="12"/>
      <c r="F154" s="12">
        <f t="shared" si="19"/>
        <v>14581.08</v>
      </c>
      <c r="G154" s="31">
        <v>13800</v>
      </c>
      <c r="H154" s="31"/>
      <c r="I154" s="15">
        <f t="shared" si="20"/>
        <v>13800</v>
      </c>
      <c r="J154" s="16">
        <f t="shared" si="21"/>
        <v>13800</v>
      </c>
      <c r="K154" s="32">
        <v>14000</v>
      </c>
      <c r="L154" s="32">
        <v>13900</v>
      </c>
      <c r="M154" s="32">
        <v>13800</v>
      </c>
      <c r="N154" s="33"/>
      <c r="O154" s="33">
        <v>7315</v>
      </c>
      <c r="P154" s="34" t="s">
        <v>66</v>
      </c>
      <c r="Q154" s="35"/>
      <c r="R154" s="40" t="s">
        <v>28</v>
      </c>
      <c r="S154" s="22">
        <v>9100</v>
      </c>
      <c r="T154" s="37">
        <v>13858.7328</v>
      </c>
      <c r="U154" s="38">
        <v>15180</v>
      </c>
      <c r="V154" s="38">
        <v>14582</v>
      </c>
      <c r="W154" s="38">
        <v>15980</v>
      </c>
      <c r="X154" s="25">
        <f t="shared" si="18"/>
        <v>9100</v>
      </c>
    </row>
    <row r="155" spans="1:24" s="46" customFormat="1" ht="63">
      <c r="A155" s="27">
        <v>35.1</v>
      </c>
      <c r="B155" s="28" t="s">
        <v>143</v>
      </c>
      <c r="C155" s="29">
        <v>1</v>
      </c>
      <c r="D155" s="12" t="s">
        <v>30</v>
      </c>
      <c r="E155" s="12"/>
      <c r="F155" s="12">
        <f t="shared" si="19"/>
        <v>18384.84</v>
      </c>
      <c r="G155" s="31">
        <v>17400</v>
      </c>
      <c r="H155" s="31"/>
      <c r="I155" s="15">
        <f t="shared" si="20"/>
        <v>17400</v>
      </c>
      <c r="J155" s="16">
        <f t="shared" si="21"/>
        <v>17400</v>
      </c>
      <c r="K155" s="32">
        <v>18000</v>
      </c>
      <c r="L155" s="32">
        <v>17400</v>
      </c>
      <c r="M155" s="32">
        <v>18500</v>
      </c>
      <c r="N155" s="33"/>
      <c r="O155" s="33">
        <v>9797</v>
      </c>
      <c r="P155" s="34" t="s">
        <v>66</v>
      </c>
      <c r="Q155" s="35"/>
      <c r="R155" s="40" t="s">
        <v>28</v>
      </c>
      <c r="S155" s="22">
        <v>9400</v>
      </c>
      <c r="T155" s="37">
        <v>17473.104000000003</v>
      </c>
      <c r="U155" s="38">
        <v>19140</v>
      </c>
      <c r="V155" s="38">
        <v>18385</v>
      </c>
      <c r="W155" s="38">
        <v>19320</v>
      </c>
      <c r="X155" s="25">
        <f t="shared" si="18"/>
        <v>9400</v>
      </c>
    </row>
    <row r="156" spans="1:24" s="46" customFormat="1" ht="63">
      <c r="A156" s="27">
        <v>35.11</v>
      </c>
      <c r="B156" s="28" t="s">
        <v>144</v>
      </c>
      <c r="C156" s="29">
        <v>1</v>
      </c>
      <c r="D156" s="12" t="s">
        <v>30</v>
      </c>
      <c r="E156" s="12"/>
      <c r="F156" s="12">
        <f t="shared" si="19"/>
        <v>22822.560000000001</v>
      </c>
      <c r="G156" s="31">
        <v>21600</v>
      </c>
      <c r="H156" s="31"/>
      <c r="I156" s="15">
        <f t="shared" si="20"/>
        <v>21600</v>
      </c>
      <c r="J156" s="16">
        <f t="shared" si="21"/>
        <v>21600</v>
      </c>
      <c r="K156" s="32">
        <v>22000</v>
      </c>
      <c r="L156" s="32">
        <v>21800</v>
      </c>
      <c r="M156" s="32">
        <v>21600</v>
      </c>
      <c r="N156" s="33"/>
      <c r="O156" s="33">
        <v>17764</v>
      </c>
      <c r="P156" s="34" t="s">
        <v>66</v>
      </c>
      <c r="Q156" s="35"/>
      <c r="R156" s="40" t="s">
        <v>28</v>
      </c>
      <c r="S156" s="22">
        <v>10500</v>
      </c>
      <c r="T156" s="37">
        <v>21690.979200000002</v>
      </c>
      <c r="U156" s="38">
        <v>23760</v>
      </c>
      <c r="V156" s="38">
        <v>22823</v>
      </c>
      <c r="W156" s="38">
        <v>23540</v>
      </c>
      <c r="X156" s="25">
        <f t="shared" si="18"/>
        <v>10500</v>
      </c>
    </row>
    <row r="157" spans="1:24" s="46" customFormat="1" ht="63">
      <c r="A157" s="27">
        <v>35.119999999999997</v>
      </c>
      <c r="B157" s="28" t="s">
        <v>145</v>
      </c>
      <c r="C157" s="29">
        <v>1</v>
      </c>
      <c r="D157" s="12" t="s">
        <v>30</v>
      </c>
      <c r="E157" s="12"/>
      <c r="F157" s="12">
        <f t="shared" si="19"/>
        <v>34233.839999999997</v>
      </c>
      <c r="G157" s="31">
        <v>32400</v>
      </c>
      <c r="H157" s="31"/>
      <c r="I157" s="15">
        <f t="shared" si="20"/>
        <v>32400</v>
      </c>
      <c r="J157" s="16">
        <f t="shared" si="21"/>
        <v>32400</v>
      </c>
      <c r="K157" s="32">
        <v>32400</v>
      </c>
      <c r="L157" s="32">
        <v>32500</v>
      </c>
      <c r="M157" s="32">
        <v>32700</v>
      </c>
      <c r="N157" s="33"/>
      <c r="O157" s="33">
        <v>19593</v>
      </c>
      <c r="P157" s="34" t="s">
        <v>66</v>
      </c>
      <c r="Q157" s="35"/>
      <c r="R157" s="40" t="s">
        <v>28</v>
      </c>
      <c r="S157" s="22">
        <v>12000</v>
      </c>
      <c r="T157" s="37">
        <v>32535.993600000002</v>
      </c>
      <c r="U157" s="38">
        <v>35640</v>
      </c>
      <c r="V157" s="38">
        <v>34234</v>
      </c>
      <c r="W157" s="38">
        <v>36200</v>
      </c>
      <c r="X157" s="25">
        <f t="shared" si="18"/>
        <v>12000</v>
      </c>
    </row>
    <row r="158" spans="1:24" s="46" customFormat="1" ht="47.25">
      <c r="A158" s="119">
        <v>36</v>
      </c>
      <c r="B158" s="120" t="s">
        <v>150</v>
      </c>
      <c r="C158" s="121"/>
      <c r="D158" s="122"/>
      <c r="E158" s="122"/>
      <c r="F158" s="122">
        <f t="shared" si="19"/>
        <v>0</v>
      </c>
      <c r="G158" s="123"/>
      <c r="H158" s="123"/>
      <c r="I158" s="124"/>
      <c r="J158" s="125"/>
      <c r="K158" s="125"/>
      <c r="L158" s="125"/>
      <c r="M158" s="125"/>
      <c r="N158" s="124"/>
      <c r="O158" s="124"/>
      <c r="P158" s="126"/>
      <c r="Q158" s="126"/>
      <c r="R158" s="127"/>
      <c r="S158" s="128">
        <v>0</v>
      </c>
      <c r="T158" s="129">
        <v>0</v>
      </c>
      <c r="U158" s="122">
        <v>0</v>
      </c>
      <c r="V158" s="122">
        <v>0</v>
      </c>
      <c r="W158" s="122">
        <v>0</v>
      </c>
      <c r="X158" s="130">
        <f t="shared" si="18"/>
        <v>0</v>
      </c>
    </row>
    <row r="159" spans="1:24" s="46" customFormat="1" ht="63">
      <c r="A159" s="27">
        <v>36.01</v>
      </c>
      <c r="B159" s="28" t="s">
        <v>134</v>
      </c>
      <c r="C159" s="29">
        <v>1</v>
      </c>
      <c r="D159" s="12" t="s">
        <v>30</v>
      </c>
      <c r="E159" s="12"/>
      <c r="F159" s="12">
        <f t="shared" si="19"/>
        <v>316.98</v>
      </c>
      <c r="G159" s="31">
        <v>300</v>
      </c>
      <c r="H159" s="31"/>
      <c r="I159" s="15">
        <f t="shared" ref="I159:I170" si="22">+C159*G159</f>
        <v>300</v>
      </c>
      <c r="J159" s="16">
        <f t="shared" si="21"/>
        <v>300</v>
      </c>
      <c r="K159" s="32">
        <v>340</v>
      </c>
      <c r="L159" s="32">
        <v>350</v>
      </c>
      <c r="M159" s="32">
        <v>300</v>
      </c>
      <c r="N159" s="33"/>
      <c r="O159" s="33">
        <v>294</v>
      </c>
      <c r="P159" s="34" t="s">
        <v>66</v>
      </c>
      <c r="Q159" s="35"/>
      <c r="R159" s="40" t="s">
        <v>28</v>
      </c>
      <c r="S159" s="22">
        <v>350</v>
      </c>
      <c r="T159" s="37">
        <v>301.27679999999998</v>
      </c>
      <c r="U159" s="38">
        <v>330</v>
      </c>
      <c r="V159" s="38">
        <v>317</v>
      </c>
      <c r="W159" s="38">
        <v>425</v>
      </c>
      <c r="X159" s="25">
        <f t="shared" si="18"/>
        <v>301.27679999999998</v>
      </c>
    </row>
    <row r="160" spans="1:24" s="46" customFormat="1" ht="63">
      <c r="A160" s="119">
        <v>36.020000000000003</v>
      </c>
      <c r="B160" s="120" t="s">
        <v>135</v>
      </c>
      <c r="C160" s="121">
        <v>1</v>
      </c>
      <c r="D160" s="122" t="s">
        <v>30</v>
      </c>
      <c r="E160" s="122"/>
      <c r="F160" s="122">
        <f t="shared" si="19"/>
        <v>697.35599999999999</v>
      </c>
      <c r="G160" s="123">
        <v>660</v>
      </c>
      <c r="H160" s="123"/>
      <c r="I160" s="124">
        <f t="shared" si="22"/>
        <v>660</v>
      </c>
      <c r="J160" s="125">
        <f t="shared" si="21"/>
        <v>660</v>
      </c>
      <c r="K160" s="125">
        <v>660</v>
      </c>
      <c r="L160" s="125">
        <v>680</v>
      </c>
      <c r="M160" s="125">
        <v>690</v>
      </c>
      <c r="N160" s="124"/>
      <c r="O160" s="124">
        <v>627</v>
      </c>
      <c r="P160" s="126" t="s">
        <v>66</v>
      </c>
      <c r="Q160" s="126"/>
      <c r="R160" s="127" t="s">
        <v>28</v>
      </c>
      <c r="S160" s="128">
        <v>750</v>
      </c>
      <c r="T160" s="129">
        <v>663.37919999999997</v>
      </c>
      <c r="U160" s="122">
        <v>726</v>
      </c>
      <c r="V160" s="122">
        <v>698</v>
      </c>
      <c r="W160" s="122">
        <v>725</v>
      </c>
      <c r="X160" s="130">
        <f t="shared" si="18"/>
        <v>663.37919999999997</v>
      </c>
    </row>
    <row r="161" spans="1:24" s="46" customFormat="1" ht="63">
      <c r="A161" s="119">
        <v>36.03</v>
      </c>
      <c r="B161" s="120" t="s">
        <v>136</v>
      </c>
      <c r="C161" s="121">
        <v>1</v>
      </c>
      <c r="D161" s="122" t="s">
        <v>30</v>
      </c>
      <c r="E161" s="122"/>
      <c r="F161" s="122">
        <f t="shared" si="19"/>
        <v>1162.26</v>
      </c>
      <c r="G161" s="123">
        <v>1100</v>
      </c>
      <c r="H161" s="123"/>
      <c r="I161" s="124">
        <f t="shared" si="22"/>
        <v>1100</v>
      </c>
      <c r="J161" s="125">
        <f t="shared" si="21"/>
        <v>1100</v>
      </c>
      <c r="K161" s="125">
        <v>1300</v>
      </c>
      <c r="L161" s="125">
        <v>1200</v>
      </c>
      <c r="M161" s="125">
        <v>1100</v>
      </c>
      <c r="N161" s="124"/>
      <c r="O161" s="124">
        <v>719</v>
      </c>
      <c r="P161" s="126" t="s">
        <v>66</v>
      </c>
      <c r="Q161" s="126"/>
      <c r="R161" s="127" t="s">
        <v>28</v>
      </c>
      <c r="S161" s="128">
        <v>1200</v>
      </c>
      <c r="T161" s="129">
        <v>1105.3152</v>
      </c>
      <c r="U161" s="122">
        <v>1210</v>
      </c>
      <c r="V161" s="122">
        <v>1163</v>
      </c>
      <c r="W161" s="122">
        <v>1280</v>
      </c>
      <c r="X161" s="130">
        <f t="shared" si="18"/>
        <v>1105.3152</v>
      </c>
    </row>
    <row r="162" spans="1:24" s="46" customFormat="1" ht="63">
      <c r="A162" s="119">
        <v>36.04</v>
      </c>
      <c r="B162" s="120" t="s">
        <v>137</v>
      </c>
      <c r="C162" s="121">
        <v>1</v>
      </c>
      <c r="D162" s="122" t="s">
        <v>30</v>
      </c>
      <c r="E162" s="122"/>
      <c r="F162" s="122">
        <f t="shared" si="19"/>
        <v>1690.56</v>
      </c>
      <c r="G162" s="123">
        <v>1600</v>
      </c>
      <c r="H162" s="123"/>
      <c r="I162" s="124">
        <f t="shared" si="22"/>
        <v>1600</v>
      </c>
      <c r="J162" s="125">
        <f t="shared" si="21"/>
        <v>1600</v>
      </c>
      <c r="K162" s="125">
        <v>1700</v>
      </c>
      <c r="L162" s="125">
        <v>1650</v>
      </c>
      <c r="M162" s="125">
        <v>1600</v>
      </c>
      <c r="N162" s="124"/>
      <c r="O162" s="124">
        <v>1281</v>
      </c>
      <c r="P162" s="126" t="s">
        <v>66</v>
      </c>
      <c r="Q162" s="126"/>
      <c r="R162" s="127" t="s">
        <v>28</v>
      </c>
      <c r="S162" s="128">
        <v>1900</v>
      </c>
      <c r="T162" s="129">
        <v>1607.1263999999999</v>
      </c>
      <c r="U162" s="122">
        <v>1760</v>
      </c>
      <c r="V162" s="122">
        <v>1691</v>
      </c>
      <c r="W162" s="122">
        <v>1850</v>
      </c>
      <c r="X162" s="130">
        <f t="shared" si="18"/>
        <v>1607.1263999999999</v>
      </c>
    </row>
    <row r="163" spans="1:24" s="46" customFormat="1" ht="63">
      <c r="A163" s="27">
        <v>36.049999999999997</v>
      </c>
      <c r="B163" s="28" t="s">
        <v>138</v>
      </c>
      <c r="C163" s="29">
        <v>1</v>
      </c>
      <c r="D163" s="12" t="s">
        <v>30</v>
      </c>
      <c r="E163" s="12"/>
      <c r="F163" s="12">
        <f t="shared" si="19"/>
        <v>2852.82</v>
      </c>
      <c r="G163" s="31">
        <v>2700</v>
      </c>
      <c r="H163" s="31"/>
      <c r="I163" s="15">
        <f t="shared" si="22"/>
        <v>2700</v>
      </c>
      <c r="J163" s="16">
        <f t="shared" si="21"/>
        <v>2700</v>
      </c>
      <c r="K163" s="32">
        <v>2700</v>
      </c>
      <c r="L163" s="32">
        <v>2750</v>
      </c>
      <c r="M163" s="32">
        <v>2780</v>
      </c>
      <c r="N163" s="33"/>
      <c r="O163" s="33">
        <v>1764</v>
      </c>
      <c r="P163" s="34" t="s">
        <v>66</v>
      </c>
      <c r="Q163" s="35"/>
      <c r="R163" s="40" t="s">
        <v>28</v>
      </c>
      <c r="S163" s="22">
        <v>3100</v>
      </c>
      <c r="T163" s="37">
        <v>2711.4912000000004</v>
      </c>
      <c r="U163" s="38">
        <v>2970</v>
      </c>
      <c r="V163" s="38">
        <v>2853</v>
      </c>
      <c r="W163" s="38">
        <v>3120</v>
      </c>
      <c r="X163" s="25">
        <f t="shared" si="18"/>
        <v>2711.4912000000004</v>
      </c>
    </row>
    <row r="164" spans="1:24" s="46" customFormat="1" ht="63">
      <c r="A164" s="27">
        <v>36.06</v>
      </c>
      <c r="B164" s="28" t="s">
        <v>139</v>
      </c>
      <c r="C164" s="29">
        <v>1</v>
      </c>
      <c r="D164" s="12" t="s">
        <v>30</v>
      </c>
      <c r="E164" s="12"/>
      <c r="F164" s="12">
        <f t="shared" si="19"/>
        <v>4226.3999999999996</v>
      </c>
      <c r="G164" s="31">
        <v>4000</v>
      </c>
      <c r="H164" s="31"/>
      <c r="I164" s="15">
        <f t="shared" si="22"/>
        <v>4000</v>
      </c>
      <c r="J164" s="16">
        <f t="shared" si="21"/>
        <v>4000</v>
      </c>
      <c r="K164" s="32">
        <v>4300</v>
      </c>
      <c r="L164" s="32">
        <v>4500</v>
      </c>
      <c r="M164" s="32">
        <v>4000</v>
      </c>
      <c r="N164" s="33"/>
      <c r="O164" s="33">
        <v>2874</v>
      </c>
      <c r="P164" s="34" t="s">
        <v>66</v>
      </c>
      <c r="Q164" s="35"/>
      <c r="R164" s="40" t="s">
        <v>28</v>
      </c>
      <c r="S164" s="22">
        <v>4600</v>
      </c>
      <c r="T164" s="37">
        <v>4017.3407999999995</v>
      </c>
      <c r="U164" s="38">
        <v>4400</v>
      </c>
      <c r="V164" s="38">
        <v>4227</v>
      </c>
      <c r="W164" s="38">
        <v>4520</v>
      </c>
      <c r="X164" s="25">
        <f t="shared" si="18"/>
        <v>4017.3407999999995</v>
      </c>
    </row>
    <row r="165" spans="1:24" s="46" customFormat="1" ht="63">
      <c r="A165" s="27">
        <v>36.07</v>
      </c>
      <c r="B165" s="28" t="s">
        <v>140</v>
      </c>
      <c r="C165" s="29">
        <v>1</v>
      </c>
      <c r="D165" s="12" t="s">
        <v>30</v>
      </c>
      <c r="E165" s="12"/>
      <c r="F165" s="12">
        <f t="shared" si="19"/>
        <v>6656.58</v>
      </c>
      <c r="G165" s="31">
        <v>6300</v>
      </c>
      <c r="H165" s="31"/>
      <c r="I165" s="15">
        <f t="shared" si="22"/>
        <v>6300</v>
      </c>
      <c r="J165" s="16">
        <f t="shared" si="21"/>
        <v>6300</v>
      </c>
      <c r="K165" s="32">
        <v>6300</v>
      </c>
      <c r="L165" s="32">
        <v>6400</v>
      </c>
      <c r="M165" s="32">
        <v>6500</v>
      </c>
      <c r="N165" s="33"/>
      <c r="O165" s="33">
        <v>4572</v>
      </c>
      <c r="P165" s="34" t="s">
        <v>66</v>
      </c>
      <c r="Q165" s="35"/>
      <c r="R165" s="40" t="s">
        <v>28</v>
      </c>
      <c r="S165" s="22">
        <v>7100</v>
      </c>
      <c r="T165" s="37">
        <v>6326.8128000000006</v>
      </c>
      <c r="U165" s="38">
        <v>6930</v>
      </c>
      <c r="V165" s="38">
        <v>6657</v>
      </c>
      <c r="W165" s="38">
        <v>6820</v>
      </c>
      <c r="X165" s="25">
        <f t="shared" si="18"/>
        <v>6326.8128000000006</v>
      </c>
    </row>
    <row r="166" spans="1:24" s="46" customFormat="1" ht="63">
      <c r="A166" s="27">
        <v>36.08</v>
      </c>
      <c r="B166" s="28" t="s">
        <v>141</v>
      </c>
      <c r="C166" s="29">
        <v>1</v>
      </c>
      <c r="D166" s="12" t="s">
        <v>30</v>
      </c>
      <c r="E166" s="12"/>
      <c r="F166" s="12">
        <f t="shared" si="19"/>
        <v>10460.34</v>
      </c>
      <c r="G166" s="31">
        <v>9900</v>
      </c>
      <c r="H166" s="31"/>
      <c r="I166" s="15">
        <f t="shared" si="22"/>
        <v>9900</v>
      </c>
      <c r="J166" s="16">
        <f t="shared" si="21"/>
        <v>9900</v>
      </c>
      <c r="K166" s="32">
        <v>11000</v>
      </c>
      <c r="L166" s="32">
        <v>10000</v>
      </c>
      <c r="M166" s="32">
        <v>9900</v>
      </c>
      <c r="N166" s="33"/>
      <c r="O166" s="33">
        <v>7184</v>
      </c>
      <c r="P166" s="34" t="s">
        <v>66</v>
      </c>
      <c r="Q166" s="35"/>
      <c r="R166" s="40" t="s">
        <v>28</v>
      </c>
      <c r="S166" s="22">
        <v>9600</v>
      </c>
      <c r="T166" s="37">
        <v>9942.134399999999</v>
      </c>
      <c r="U166" s="38">
        <v>10890</v>
      </c>
      <c r="V166" s="38">
        <v>10461</v>
      </c>
      <c r="W166" s="38">
        <v>11250</v>
      </c>
      <c r="X166" s="25">
        <f t="shared" si="18"/>
        <v>9600</v>
      </c>
    </row>
    <row r="167" spans="1:24" s="46" customFormat="1" ht="63">
      <c r="A167" s="27">
        <v>36.090000000000003</v>
      </c>
      <c r="B167" s="28" t="s">
        <v>142</v>
      </c>
      <c r="C167" s="29">
        <v>1</v>
      </c>
      <c r="D167" s="12" t="s">
        <v>30</v>
      </c>
      <c r="E167" s="12"/>
      <c r="F167" s="12">
        <f t="shared" si="19"/>
        <v>13313.16</v>
      </c>
      <c r="G167" s="31">
        <v>12600</v>
      </c>
      <c r="H167" s="31"/>
      <c r="I167" s="15">
        <f t="shared" si="22"/>
        <v>12600</v>
      </c>
      <c r="J167" s="16">
        <f t="shared" si="21"/>
        <v>12600</v>
      </c>
      <c r="K167" s="32">
        <v>13000</v>
      </c>
      <c r="L167" s="32">
        <v>12600</v>
      </c>
      <c r="M167" s="32">
        <v>13400</v>
      </c>
      <c r="N167" s="33"/>
      <c r="O167" s="33">
        <v>10580</v>
      </c>
      <c r="P167" s="34" t="s">
        <v>66</v>
      </c>
      <c r="Q167" s="35"/>
      <c r="R167" s="40" t="s">
        <v>28</v>
      </c>
      <c r="S167" s="22">
        <v>11500</v>
      </c>
      <c r="T167" s="37">
        <v>12653.625600000001</v>
      </c>
      <c r="U167" s="38">
        <v>13860</v>
      </c>
      <c r="V167" s="38">
        <v>13314</v>
      </c>
      <c r="W167" s="38">
        <v>14590</v>
      </c>
      <c r="X167" s="25">
        <f t="shared" si="18"/>
        <v>11500</v>
      </c>
    </row>
    <row r="168" spans="1:24" s="46" customFormat="1" ht="63">
      <c r="A168" s="27">
        <v>36.1</v>
      </c>
      <c r="B168" s="28" t="s">
        <v>143</v>
      </c>
      <c r="C168" s="29">
        <v>1</v>
      </c>
      <c r="D168" s="12" t="s">
        <v>30</v>
      </c>
      <c r="E168" s="12"/>
      <c r="F168" s="12">
        <f t="shared" si="19"/>
        <v>17750.88</v>
      </c>
      <c r="G168" s="31">
        <v>16800</v>
      </c>
      <c r="H168" s="31"/>
      <c r="I168" s="15">
        <f t="shared" si="22"/>
        <v>16800</v>
      </c>
      <c r="J168" s="16">
        <f t="shared" si="21"/>
        <v>16800</v>
      </c>
      <c r="K168" s="32">
        <v>18000</v>
      </c>
      <c r="L168" s="32">
        <v>17000</v>
      </c>
      <c r="M168" s="32">
        <v>16800</v>
      </c>
      <c r="N168" s="33"/>
      <c r="O168" s="33"/>
      <c r="P168" s="34"/>
      <c r="Q168" s="35"/>
      <c r="R168" s="40" t="s">
        <v>28</v>
      </c>
      <c r="S168" s="22">
        <v>13400</v>
      </c>
      <c r="T168" s="37">
        <v>16870.550399999996</v>
      </c>
      <c r="U168" s="38">
        <v>18480</v>
      </c>
      <c r="V168" s="38">
        <v>17751</v>
      </c>
      <c r="W168" s="38">
        <v>18220</v>
      </c>
      <c r="X168" s="25">
        <f t="shared" si="18"/>
        <v>13400</v>
      </c>
    </row>
    <row r="169" spans="1:24" s="46" customFormat="1" ht="63">
      <c r="A169" s="27">
        <v>36.11</v>
      </c>
      <c r="B169" s="28" t="s">
        <v>144</v>
      </c>
      <c r="C169" s="29">
        <v>1</v>
      </c>
      <c r="D169" s="12" t="s">
        <v>30</v>
      </c>
      <c r="E169" s="12"/>
      <c r="F169" s="12">
        <f t="shared" si="19"/>
        <v>25358.399999999998</v>
      </c>
      <c r="G169" s="31">
        <v>24000</v>
      </c>
      <c r="H169" s="31"/>
      <c r="I169" s="15">
        <f t="shared" si="22"/>
        <v>24000</v>
      </c>
      <c r="J169" s="16">
        <f t="shared" si="21"/>
        <v>24000</v>
      </c>
      <c r="K169" s="32">
        <v>24000</v>
      </c>
      <c r="L169" s="32">
        <v>24500</v>
      </c>
      <c r="M169" s="32">
        <v>24800</v>
      </c>
      <c r="N169" s="33"/>
      <c r="O169" s="33"/>
      <c r="P169" s="34"/>
      <c r="Q169" s="35"/>
      <c r="R169" s="40" t="s">
        <v>28</v>
      </c>
      <c r="S169" s="22">
        <v>16000</v>
      </c>
      <c r="T169" s="37">
        <v>24101.193599999999</v>
      </c>
      <c r="U169" s="38">
        <v>26400</v>
      </c>
      <c r="V169" s="38">
        <v>25359</v>
      </c>
      <c r="W169" s="38">
        <v>26325</v>
      </c>
      <c r="X169" s="25">
        <f t="shared" si="18"/>
        <v>16000</v>
      </c>
    </row>
    <row r="170" spans="1:24" s="46" customFormat="1" ht="63">
      <c r="A170" s="27">
        <v>36.119999999999997</v>
      </c>
      <c r="B170" s="28" t="s">
        <v>145</v>
      </c>
      <c r="C170" s="29">
        <v>1</v>
      </c>
      <c r="D170" s="12" t="s">
        <v>30</v>
      </c>
      <c r="E170" s="12"/>
      <c r="F170" s="12">
        <f t="shared" si="19"/>
        <v>34339.5</v>
      </c>
      <c r="G170" s="31">
        <v>32500</v>
      </c>
      <c r="H170" s="31"/>
      <c r="I170" s="15">
        <f t="shared" si="22"/>
        <v>32500</v>
      </c>
      <c r="J170" s="16">
        <f t="shared" si="21"/>
        <v>32500</v>
      </c>
      <c r="K170" s="32">
        <v>34000</v>
      </c>
      <c r="L170" s="32">
        <v>33000</v>
      </c>
      <c r="M170" s="32">
        <v>32500</v>
      </c>
      <c r="N170" s="33"/>
      <c r="O170" s="33"/>
      <c r="P170" s="34"/>
      <c r="Q170" s="35"/>
      <c r="R170" s="40" t="s">
        <v>28</v>
      </c>
      <c r="S170" s="22">
        <v>18000</v>
      </c>
      <c r="T170" s="37">
        <v>32636.735999999997</v>
      </c>
      <c r="U170" s="38">
        <v>35750</v>
      </c>
      <c r="V170" s="38">
        <v>34340</v>
      </c>
      <c r="W170" s="38">
        <v>35560</v>
      </c>
      <c r="X170" s="25">
        <f t="shared" si="18"/>
        <v>18000</v>
      </c>
    </row>
    <row r="171" spans="1:24" s="46" customFormat="1" ht="47.25">
      <c r="A171" s="119">
        <v>37</v>
      </c>
      <c r="B171" s="120" t="s">
        <v>151</v>
      </c>
      <c r="C171" s="121"/>
      <c r="D171" s="122"/>
      <c r="E171" s="122"/>
      <c r="F171" s="122">
        <f t="shared" si="19"/>
        <v>0</v>
      </c>
      <c r="G171" s="123"/>
      <c r="H171" s="123"/>
      <c r="I171" s="124"/>
      <c r="J171" s="125"/>
      <c r="K171" s="125"/>
      <c r="L171" s="125"/>
      <c r="M171" s="125"/>
      <c r="N171" s="124"/>
      <c r="O171" s="124"/>
      <c r="P171" s="126"/>
      <c r="Q171" s="126"/>
      <c r="R171" s="127"/>
      <c r="S171" s="128">
        <v>0</v>
      </c>
      <c r="T171" s="129">
        <v>0</v>
      </c>
      <c r="U171" s="122">
        <v>0</v>
      </c>
      <c r="V171" s="122">
        <v>0</v>
      </c>
      <c r="W171" s="122">
        <v>0</v>
      </c>
      <c r="X171" s="130">
        <f t="shared" si="18"/>
        <v>0</v>
      </c>
    </row>
    <row r="172" spans="1:24" s="46" customFormat="1" ht="63">
      <c r="A172" s="27">
        <v>37.01</v>
      </c>
      <c r="B172" s="28" t="s">
        <v>134</v>
      </c>
      <c r="C172" s="29">
        <v>1</v>
      </c>
      <c r="D172" s="12" t="s">
        <v>30</v>
      </c>
      <c r="E172" s="12"/>
      <c r="F172" s="12">
        <f t="shared" si="19"/>
        <v>348.678</v>
      </c>
      <c r="G172" s="31">
        <v>330</v>
      </c>
      <c r="H172" s="31"/>
      <c r="I172" s="15">
        <f t="shared" ref="I172:I183" si="23">+C172*G172</f>
        <v>330</v>
      </c>
      <c r="J172" s="16">
        <f t="shared" si="21"/>
        <v>330</v>
      </c>
      <c r="K172" s="32">
        <v>350</v>
      </c>
      <c r="L172" s="32">
        <v>340</v>
      </c>
      <c r="M172" s="32">
        <v>330</v>
      </c>
      <c r="N172" s="33"/>
      <c r="O172" s="33">
        <v>321</v>
      </c>
      <c r="P172" s="34" t="s">
        <v>66</v>
      </c>
      <c r="Q172" s="35"/>
      <c r="R172" s="40" t="s">
        <v>28</v>
      </c>
      <c r="S172" s="22">
        <v>400</v>
      </c>
      <c r="T172" s="37">
        <v>331.68959999999998</v>
      </c>
      <c r="U172" s="38">
        <v>360</v>
      </c>
      <c r="V172" s="38">
        <v>349</v>
      </c>
      <c r="W172" s="38">
        <v>425</v>
      </c>
      <c r="X172" s="25">
        <f t="shared" si="18"/>
        <v>331.68959999999998</v>
      </c>
    </row>
    <row r="173" spans="1:24" s="46" customFormat="1" ht="63">
      <c r="A173" s="27">
        <v>37.020000000000003</v>
      </c>
      <c r="B173" s="28" t="s">
        <v>135</v>
      </c>
      <c r="C173" s="29">
        <v>1</v>
      </c>
      <c r="D173" s="12" t="s">
        <v>30</v>
      </c>
      <c r="E173" s="12"/>
      <c r="F173" s="12">
        <f t="shared" si="19"/>
        <v>767.09160000000008</v>
      </c>
      <c r="G173" s="31">
        <v>726.00000000000011</v>
      </c>
      <c r="H173" s="31"/>
      <c r="I173" s="15">
        <f t="shared" si="23"/>
        <v>726.00000000000011</v>
      </c>
      <c r="J173" s="16">
        <f t="shared" si="21"/>
        <v>726</v>
      </c>
      <c r="K173" s="32">
        <v>726</v>
      </c>
      <c r="L173" s="32">
        <v>740</v>
      </c>
      <c r="M173" s="32">
        <v>735</v>
      </c>
      <c r="N173" s="33"/>
      <c r="O173" s="33">
        <v>729</v>
      </c>
      <c r="P173" s="34" t="s">
        <v>66</v>
      </c>
      <c r="Q173" s="35"/>
      <c r="R173" s="40" t="s">
        <v>28</v>
      </c>
      <c r="S173" s="22">
        <v>900</v>
      </c>
      <c r="T173" s="37">
        <v>729.90719999999999</v>
      </c>
      <c r="U173" s="38">
        <v>798</v>
      </c>
      <c r="V173" s="38">
        <v>768</v>
      </c>
      <c r="W173" s="38">
        <v>810</v>
      </c>
      <c r="X173" s="25">
        <f t="shared" si="18"/>
        <v>729.90719999999999</v>
      </c>
    </row>
    <row r="174" spans="1:24" s="46" customFormat="1" ht="63">
      <c r="A174" s="27">
        <v>37.03</v>
      </c>
      <c r="B174" s="28" t="s">
        <v>136</v>
      </c>
      <c r="C174" s="29">
        <v>1</v>
      </c>
      <c r="D174" s="12" t="s">
        <v>30</v>
      </c>
      <c r="E174" s="12"/>
      <c r="F174" s="12">
        <f t="shared" si="19"/>
        <v>1278.4859999999999</v>
      </c>
      <c r="G174" s="31">
        <v>1210</v>
      </c>
      <c r="H174" s="31"/>
      <c r="I174" s="15">
        <f t="shared" si="23"/>
        <v>1210</v>
      </c>
      <c r="J174" s="16">
        <f t="shared" si="21"/>
        <v>1210</v>
      </c>
      <c r="K174" s="32">
        <v>1225</v>
      </c>
      <c r="L174" s="32">
        <v>1240</v>
      </c>
      <c r="M174" s="32">
        <v>1210</v>
      </c>
      <c r="N174" s="33"/>
      <c r="O174" s="33">
        <v>1011</v>
      </c>
      <c r="P174" s="34" t="s">
        <v>66</v>
      </c>
      <c r="Q174" s="35"/>
      <c r="R174" s="40" t="s">
        <v>28</v>
      </c>
      <c r="S174" s="22">
        <v>1400</v>
      </c>
      <c r="T174" s="37">
        <v>1215.5616</v>
      </c>
      <c r="U174" s="38">
        <v>1330</v>
      </c>
      <c r="V174" s="38">
        <v>1279</v>
      </c>
      <c r="W174" s="38">
        <v>1350</v>
      </c>
      <c r="X174" s="25">
        <f t="shared" si="18"/>
        <v>1215.5616</v>
      </c>
    </row>
    <row r="175" spans="1:24" s="46" customFormat="1" ht="63">
      <c r="A175" s="119">
        <v>37.04</v>
      </c>
      <c r="B175" s="120" t="s">
        <v>137</v>
      </c>
      <c r="C175" s="121">
        <v>1</v>
      </c>
      <c r="D175" s="122" t="s">
        <v>30</v>
      </c>
      <c r="E175" s="122"/>
      <c r="F175" s="122">
        <f t="shared" si="19"/>
        <v>1859.6160000000002</v>
      </c>
      <c r="G175" s="123">
        <v>1760.0000000000002</v>
      </c>
      <c r="H175" s="123"/>
      <c r="I175" s="124">
        <f t="shared" si="23"/>
        <v>1760.0000000000002</v>
      </c>
      <c r="J175" s="125">
        <f t="shared" si="21"/>
        <v>1760</v>
      </c>
      <c r="K175" s="125">
        <v>1760</v>
      </c>
      <c r="L175" s="125">
        <v>1780</v>
      </c>
      <c r="M175" s="125">
        <v>1800</v>
      </c>
      <c r="N175" s="124"/>
      <c r="O175" s="124">
        <v>1646</v>
      </c>
      <c r="P175" s="126" t="s">
        <v>66</v>
      </c>
      <c r="Q175" s="126"/>
      <c r="R175" s="127" t="s">
        <v>28</v>
      </c>
      <c r="S175" s="128">
        <v>2400</v>
      </c>
      <c r="T175" s="129">
        <v>1767.7440000000001</v>
      </c>
      <c r="U175" s="122">
        <v>1936</v>
      </c>
      <c r="V175" s="122">
        <v>1860</v>
      </c>
      <c r="W175" s="122">
        <v>1950</v>
      </c>
      <c r="X175" s="130">
        <f t="shared" si="18"/>
        <v>1767.7440000000001</v>
      </c>
    </row>
    <row r="176" spans="1:24" s="46" customFormat="1" ht="63">
      <c r="A176" s="27">
        <v>37.049999999999997</v>
      </c>
      <c r="B176" s="28" t="s">
        <v>138</v>
      </c>
      <c r="C176" s="29">
        <v>1</v>
      </c>
      <c r="D176" s="12" t="s">
        <v>30</v>
      </c>
      <c r="E176" s="12"/>
      <c r="F176" s="12">
        <f t="shared" si="19"/>
        <v>3138.1020000000003</v>
      </c>
      <c r="G176" s="31">
        <v>2970.0000000000005</v>
      </c>
      <c r="H176" s="31"/>
      <c r="I176" s="15">
        <f t="shared" si="23"/>
        <v>2970.0000000000005</v>
      </c>
      <c r="J176" s="16">
        <f t="shared" si="21"/>
        <v>2970</v>
      </c>
      <c r="K176" s="32">
        <v>3000</v>
      </c>
      <c r="L176" s="32">
        <v>3010</v>
      </c>
      <c r="M176" s="32">
        <v>2970</v>
      </c>
      <c r="N176" s="33"/>
      <c r="O176" s="33">
        <v>2743</v>
      </c>
      <c r="P176" s="34" t="s">
        <v>66</v>
      </c>
      <c r="Q176" s="35"/>
      <c r="R176" s="40" t="s">
        <v>28</v>
      </c>
      <c r="S176" s="22">
        <v>3400</v>
      </c>
      <c r="T176" s="37">
        <v>2983.3056000000001</v>
      </c>
      <c r="U176" s="38">
        <v>3270</v>
      </c>
      <c r="V176" s="38">
        <v>3139</v>
      </c>
      <c r="W176" s="38">
        <v>3320</v>
      </c>
      <c r="X176" s="25">
        <f t="shared" si="18"/>
        <v>2983.3056000000001</v>
      </c>
    </row>
    <row r="177" spans="1:24" s="46" customFormat="1" ht="63">
      <c r="A177" s="27">
        <v>37.06</v>
      </c>
      <c r="B177" s="28" t="s">
        <v>139</v>
      </c>
      <c r="C177" s="29">
        <v>1</v>
      </c>
      <c r="D177" s="12" t="s">
        <v>30</v>
      </c>
      <c r="E177" s="12"/>
      <c r="F177" s="12">
        <f t="shared" si="19"/>
        <v>4649.04</v>
      </c>
      <c r="G177" s="31">
        <v>4400</v>
      </c>
      <c r="H177" s="31"/>
      <c r="I177" s="15">
        <f t="shared" si="23"/>
        <v>4400</v>
      </c>
      <c r="J177" s="16">
        <f t="shared" si="21"/>
        <v>4400</v>
      </c>
      <c r="K177" s="32">
        <v>4400</v>
      </c>
      <c r="L177" s="32">
        <v>5000</v>
      </c>
      <c r="M177" s="32">
        <v>4800</v>
      </c>
      <c r="N177" s="33"/>
      <c r="O177" s="33">
        <v>3658</v>
      </c>
      <c r="P177" s="34" t="s">
        <v>66</v>
      </c>
      <c r="Q177" s="35"/>
      <c r="R177" s="40" t="s">
        <v>28</v>
      </c>
      <c r="S177" s="22">
        <v>5200</v>
      </c>
      <c r="T177" s="37">
        <v>4419.3599999999997</v>
      </c>
      <c r="U177" s="38">
        <v>4840</v>
      </c>
      <c r="V177" s="38">
        <v>4650</v>
      </c>
      <c r="W177" s="38">
        <v>4880</v>
      </c>
      <c r="X177" s="25">
        <f t="shared" si="18"/>
        <v>4419.3599999999997</v>
      </c>
    </row>
    <row r="178" spans="1:24" s="46" customFormat="1" ht="63">
      <c r="A178" s="27">
        <v>37.07</v>
      </c>
      <c r="B178" s="28" t="s">
        <v>140</v>
      </c>
      <c r="C178" s="29">
        <v>1</v>
      </c>
      <c r="D178" s="12" t="s">
        <v>30</v>
      </c>
      <c r="E178" s="12"/>
      <c r="F178" s="12">
        <f t="shared" si="19"/>
        <v>7322.2380000000012</v>
      </c>
      <c r="G178" s="31">
        <v>6930.0000000000009</v>
      </c>
      <c r="H178" s="31"/>
      <c r="I178" s="15">
        <f t="shared" si="23"/>
        <v>6930.0000000000009</v>
      </c>
      <c r="J178" s="16">
        <f t="shared" si="21"/>
        <v>6930</v>
      </c>
      <c r="K178" s="32">
        <v>7020</v>
      </c>
      <c r="L178" s="32">
        <v>7000</v>
      </c>
      <c r="M178" s="32">
        <v>6930</v>
      </c>
      <c r="N178" s="33"/>
      <c r="O178" s="33">
        <v>4964</v>
      </c>
      <c r="P178" s="34" t="s">
        <v>66</v>
      </c>
      <c r="Q178" s="35"/>
      <c r="R178" s="40" t="s">
        <v>28</v>
      </c>
      <c r="S178" s="22">
        <v>6100</v>
      </c>
      <c r="T178" s="37">
        <v>6959.7792000000009</v>
      </c>
      <c r="U178" s="38">
        <v>7623</v>
      </c>
      <c r="V178" s="38">
        <v>7323</v>
      </c>
      <c r="W178" s="38">
        <v>7550</v>
      </c>
      <c r="X178" s="25">
        <f t="shared" si="18"/>
        <v>6100</v>
      </c>
    </row>
    <row r="179" spans="1:24" s="46" customFormat="1" ht="63">
      <c r="A179" s="27">
        <v>37.08</v>
      </c>
      <c r="B179" s="28" t="s">
        <v>141</v>
      </c>
      <c r="C179" s="29">
        <v>1</v>
      </c>
      <c r="D179" s="12" t="s">
        <v>30</v>
      </c>
      <c r="E179" s="12"/>
      <c r="F179" s="12">
        <f t="shared" si="19"/>
        <v>11506.374</v>
      </c>
      <c r="G179" s="31">
        <v>10890</v>
      </c>
      <c r="H179" s="31"/>
      <c r="I179" s="15">
        <f t="shared" si="23"/>
        <v>10890</v>
      </c>
      <c r="J179" s="16">
        <f t="shared" si="21"/>
        <v>10890</v>
      </c>
      <c r="K179" s="32">
        <v>10890</v>
      </c>
      <c r="L179" s="32">
        <v>11000</v>
      </c>
      <c r="M179" s="32">
        <v>11150</v>
      </c>
      <c r="N179" s="33"/>
      <c r="O179" s="33">
        <v>5617</v>
      </c>
      <c r="P179" s="34" t="s">
        <v>66</v>
      </c>
      <c r="Q179" s="35"/>
      <c r="R179" s="40" t="s">
        <v>28</v>
      </c>
      <c r="S179" s="22">
        <v>7900</v>
      </c>
      <c r="T179" s="37">
        <v>10936.2528</v>
      </c>
      <c r="U179" s="38">
        <v>10890</v>
      </c>
      <c r="V179" s="38">
        <v>11507</v>
      </c>
      <c r="W179" s="38">
        <v>12350</v>
      </c>
      <c r="X179" s="25">
        <f t="shared" si="18"/>
        <v>7900</v>
      </c>
    </row>
    <row r="180" spans="1:24" s="46" customFormat="1" ht="63">
      <c r="A180" s="27">
        <v>37.090000000000003</v>
      </c>
      <c r="B180" s="28" t="s">
        <v>142</v>
      </c>
      <c r="C180" s="29">
        <v>1</v>
      </c>
      <c r="D180" s="12" t="s">
        <v>30</v>
      </c>
      <c r="E180" s="12"/>
      <c r="F180" s="12">
        <f t="shared" si="19"/>
        <v>14644.476000000002</v>
      </c>
      <c r="G180" s="31">
        <v>13860.000000000002</v>
      </c>
      <c r="H180" s="31"/>
      <c r="I180" s="15">
        <f t="shared" si="23"/>
        <v>13860.000000000002</v>
      </c>
      <c r="J180" s="16">
        <f t="shared" si="21"/>
        <v>13860</v>
      </c>
      <c r="K180" s="32">
        <v>14200</v>
      </c>
      <c r="L180" s="32">
        <v>14000</v>
      </c>
      <c r="M180" s="32">
        <v>13860</v>
      </c>
      <c r="N180" s="33"/>
      <c r="O180" s="33">
        <v>8099</v>
      </c>
      <c r="P180" s="34" t="s">
        <v>66</v>
      </c>
      <c r="Q180" s="35"/>
      <c r="R180" s="40" t="s">
        <v>28</v>
      </c>
      <c r="S180" s="22">
        <v>8700</v>
      </c>
      <c r="T180" s="37">
        <v>13918.608</v>
      </c>
      <c r="U180" s="38">
        <v>15246</v>
      </c>
      <c r="V180" s="38">
        <v>14645</v>
      </c>
      <c r="W180" s="38">
        <v>15720</v>
      </c>
      <c r="X180" s="25">
        <f t="shared" si="18"/>
        <v>8700</v>
      </c>
    </row>
    <row r="181" spans="1:24" s="46" customFormat="1" ht="63">
      <c r="A181" s="27">
        <v>37.1</v>
      </c>
      <c r="B181" s="28" t="s">
        <v>143</v>
      </c>
      <c r="C181" s="29">
        <v>1</v>
      </c>
      <c r="D181" s="12" t="s">
        <v>30</v>
      </c>
      <c r="E181" s="12"/>
      <c r="F181" s="12">
        <f t="shared" si="19"/>
        <v>19525.968000000001</v>
      </c>
      <c r="G181" s="31">
        <v>18480</v>
      </c>
      <c r="H181" s="31"/>
      <c r="I181" s="15">
        <f t="shared" si="23"/>
        <v>18480</v>
      </c>
      <c r="J181" s="16">
        <f t="shared" si="21"/>
        <v>18480</v>
      </c>
      <c r="K181" s="32">
        <v>18480</v>
      </c>
      <c r="L181" s="32">
        <v>18510</v>
      </c>
      <c r="M181" s="32">
        <v>18530</v>
      </c>
      <c r="N181" s="33"/>
      <c r="O181" s="33"/>
      <c r="P181" s="34"/>
      <c r="Q181" s="35"/>
      <c r="R181" s="40" t="s">
        <v>28</v>
      </c>
      <c r="S181" s="22">
        <v>9400</v>
      </c>
      <c r="T181" s="37">
        <v>18557.510399999999</v>
      </c>
      <c r="U181" s="38">
        <v>20328</v>
      </c>
      <c r="V181" s="38">
        <v>19526</v>
      </c>
      <c r="W181" s="38">
        <v>20750</v>
      </c>
      <c r="X181" s="25">
        <f t="shared" si="18"/>
        <v>9400</v>
      </c>
    </row>
    <row r="182" spans="1:24" s="46" customFormat="1" ht="63">
      <c r="A182" s="27">
        <v>37.11</v>
      </c>
      <c r="B182" s="28" t="s">
        <v>144</v>
      </c>
      <c r="C182" s="29">
        <v>1</v>
      </c>
      <c r="D182" s="12" t="s">
        <v>30</v>
      </c>
      <c r="E182" s="12"/>
      <c r="F182" s="12">
        <f t="shared" si="19"/>
        <v>27894.240000000002</v>
      </c>
      <c r="G182" s="31">
        <v>26400.000000000004</v>
      </c>
      <c r="H182" s="31"/>
      <c r="I182" s="15">
        <f t="shared" si="23"/>
        <v>26400.000000000004</v>
      </c>
      <c r="J182" s="16">
        <f t="shared" si="21"/>
        <v>26400</v>
      </c>
      <c r="K182" s="32">
        <v>26400</v>
      </c>
      <c r="L182" s="32">
        <v>26800</v>
      </c>
      <c r="M182" s="32">
        <v>27000</v>
      </c>
      <c r="N182" s="33"/>
      <c r="O182" s="33"/>
      <c r="P182" s="34"/>
      <c r="Q182" s="35"/>
      <c r="R182" s="40" t="s">
        <v>28</v>
      </c>
      <c r="S182" s="22">
        <v>11000</v>
      </c>
      <c r="T182" s="37">
        <v>26511.407999999999</v>
      </c>
      <c r="U182" s="38">
        <v>29040</v>
      </c>
      <c r="V182" s="38">
        <v>27895</v>
      </c>
      <c r="W182" s="38">
        <v>30720</v>
      </c>
      <c r="X182" s="25">
        <f t="shared" si="18"/>
        <v>11000</v>
      </c>
    </row>
    <row r="183" spans="1:24" s="46" customFormat="1" ht="63">
      <c r="A183" s="27">
        <v>37.119999999999997</v>
      </c>
      <c r="B183" s="28" t="s">
        <v>145</v>
      </c>
      <c r="C183" s="29">
        <v>1</v>
      </c>
      <c r="D183" s="12" t="s">
        <v>30</v>
      </c>
      <c r="E183" s="12"/>
      <c r="F183" s="12">
        <f t="shared" si="19"/>
        <v>37773.449999999997</v>
      </c>
      <c r="G183" s="31">
        <v>35750</v>
      </c>
      <c r="H183" s="31"/>
      <c r="I183" s="15">
        <f t="shared" si="23"/>
        <v>35750</v>
      </c>
      <c r="J183" s="16">
        <f t="shared" si="21"/>
        <v>35750</v>
      </c>
      <c r="K183" s="32">
        <v>36000</v>
      </c>
      <c r="L183" s="32">
        <v>35900</v>
      </c>
      <c r="M183" s="32">
        <v>35750</v>
      </c>
      <c r="N183" s="33"/>
      <c r="O183" s="33"/>
      <c r="P183" s="34"/>
      <c r="Q183" s="35"/>
      <c r="R183" s="40" t="s">
        <v>28</v>
      </c>
      <c r="S183" s="22">
        <v>11500</v>
      </c>
      <c r="T183" s="37">
        <v>35900.409599999999</v>
      </c>
      <c r="U183" s="38">
        <v>39325</v>
      </c>
      <c r="V183" s="38">
        <v>37774</v>
      </c>
      <c r="W183" s="38">
        <v>39780</v>
      </c>
      <c r="X183" s="25">
        <f t="shared" si="18"/>
        <v>11500</v>
      </c>
    </row>
    <row r="184" spans="1:24" s="46" customFormat="1" ht="63">
      <c r="A184" s="27">
        <v>38</v>
      </c>
      <c r="B184" s="28" t="s">
        <v>152</v>
      </c>
      <c r="C184" s="29"/>
      <c r="D184" s="12"/>
      <c r="E184" s="12"/>
      <c r="F184" s="12">
        <f t="shared" si="19"/>
        <v>0</v>
      </c>
      <c r="G184" s="31"/>
      <c r="H184" s="31"/>
      <c r="I184" s="15"/>
      <c r="J184" s="16"/>
      <c r="K184" s="32"/>
      <c r="L184" s="32"/>
      <c r="M184" s="32"/>
      <c r="N184" s="33"/>
      <c r="O184" s="33"/>
      <c r="P184" s="34"/>
      <c r="Q184" s="35"/>
      <c r="R184" s="40" t="s">
        <v>28</v>
      </c>
      <c r="S184" s="22">
        <v>0</v>
      </c>
      <c r="T184" s="37">
        <v>0</v>
      </c>
      <c r="U184" s="38">
        <v>0</v>
      </c>
      <c r="V184" s="38">
        <v>0</v>
      </c>
      <c r="W184" s="38">
        <v>0</v>
      </c>
      <c r="X184" s="25">
        <f t="shared" si="18"/>
        <v>0</v>
      </c>
    </row>
    <row r="185" spans="1:24" s="46" customFormat="1" ht="63">
      <c r="A185" s="27">
        <v>38.01</v>
      </c>
      <c r="B185" s="28" t="s">
        <v>153</v>
      </c>
      <c r="C185" s="29">
        <v>1</v>
      </c>
      <c r="D185" s="12" t="s">
        <v>30</v>
      </c>
      <c r="E185" s="12"/>
      <c r="F185" s="12">
        <f t="shared" si="19"/>
        <v>5811.3</v>
      </c>
      <c r="G185" s="31">
        <v>5500</v>
      </c>
      <c r="H185" s="31"/>
      <c r="I185" s="15">
        <f t="shared" ref="I185:I192" si="24">+C185*G185</f>
        <v>5500</v>
      </c>
      <c r="J185" s="16">
        <f t="shared" si="21"/>
        <v>5500</v>
      </c>
      <c r="K185" s="32">
        <v>5700</v>
      </c>
      <c r="L185" s="32">
        <v>5500</v>
      </c>
      <c r="M185" s="32">
        <v>5800</v>
      </c>
      <c r="N185" s="33"/>
      <c r="O185" s="33">
        <v>3005</v>
      </c>
      <c r="P185" s="34" t="s">
        <v>66</v>
      </c>
      <c r="Q185" s="35"/>
      <c r="R185" s="40" t="s">
        <v>28</v>
      </c>
      <c r="S185" s="22">
        <v>5900</v>
      </c>
      <c r="T185" s="37">
        <v>5523.7248</v>
      </c>
      <c r="U185" s="38">
        <v>6050</v>
      </c>
      <c r="V185" s="38">
        <v>5812</v>
      </c>
      <c r="W185" s="38">
        <v>6012</v>
      </c>
      <c r="X185" s="25">
        <f t="shared" si="18"/>
        <v>5523.7248</v>
      </c>
    </row>
    <row r="186" spans="1:24" s="46" customFormat="1" ht="63">
      <c r="A186" s="27">
        <v>38.020000000000003</v>
      </c>
      <c r="B186" s="28" t="s">
        <v>154</v>
      </c>
      <c r="C186" s="29">
        <v>1</v>
      </c>
      <c r="D186" s="12" t="s">
        <v>30</v>
      </c>
      <c r="E186" s="12"/>
      <c r="F186" s="12">
        <f t="shared" si="19"/>
        <v>5283</v>
      </c>
      <c r="G186" s="31">
        <v>5000</v>
      </c>
      <c r="H186" s="31"/>
      <c r="I186" s="15">
        <f t="shared" si="24"/>
        <v>5000</v>
      </c>
      <c r="J186" s="16">
        <f t="shared" si="21"/>
        <v>5000</v>
      </c>
      <c r="K186" s="32">
        <v>5000</v>
      </c>
      <c r="L186" s="32">
        <v>5400</v>
      </c>
      <c r="M186" s="32">
        <v>5200</v>
      </c>
      <c r="N186" s="33"/>
      <c r="O186" s="33">
        <v>3005</v>
      </c>
      <c r="P186" s="34" t="s">
        <v>66</v>
      </c>
      <c r="Q186" s="35"/>
      <c r="R186" s="40" t="s">
        <v>28</v>
      </c>
      <c r="S186" s="22">
        <v>5600</v>
      </c>
      <c r="T186" s="37">
        <v>5020.9632000000001</v>
      </c>
      <c r="U186" s="38">
        <v>5500</v>
      </c>
      <c r="V186" s="38">
        <v>5283</v>
      </c>
      <c r="W186" s="38">
        <v>5550</v>
      </c>
      <c r="X186" s="25">
        <f t="shared" si="18"/>
        <v>5020.9632000000001</v>
      </c>
    </row>
    <row r="187" spans="1:24" s="46" customFormat="1" ht="63">
      <c r="A187" s="27">
        <v>38.003</v>
      </c>
      <c r="B187" s="28" t="s">
        <v>155</v>
      </c>
      <c r="C187" s="29">
        <v>1</v>
      </c>
      <c r="D187" s="12" t="s">
        <v>30</v>
      </c>
      <c r="E187" s="12"/>
      <c r="F187" s="12">
        <f t="shared" si="19"/>
        <v>4226.3999999999996</v>
      </c>
      <c r="G187" s="31">
        <v>4000</v>
      </c>
      <c r="H187" s="31"/>
      <c r="I187" s="15">
        <f t="shared" si="24"/>
        <v>4000</v>
      </c>
      <c r="J187" s="16">
        <f t="shared" si="21"/>
        <v>4000</v>
      </c>
      <c r="K187" s="32">
        <v>4100</v>
      </c>
      <c r="L187" s="32">
        <v>4200</v>
      </c>
      <c r="M187" s="32">
        <v>4000</v>
      </c>
      <c r="N187" s="33"/>
      <c r="O187" s="33">
        <v>1437</v>
      </c>
      <c r="P187" s="34" t="s">
        <v>66</v>
      </c>
      <c r="Q187" s="35"/>
      <c r="R187" s="40" t="s">
        <v>28</v>
      </c>
      <c r="S187" s="22">
        <v>4900</v>
      </c>
      <c r="T187" s="37">
        <v>4017.3407999999995</v>
      </c>
      <c r="U187" s="38">
        <v>4400</v>
      </c>
      <c r="V187" s="38">
        <v>4227</v>
      </c>
      <c r="W187" s="38">
        <v>4520</v>
      </c>
      <c r="X187" s="25">
        <f t="shared" si="18"/>
        <v>4017.3407999999995</v>
      </c>
    </row>
    <row r="188" spans="1:24" s="46" customFormat="1" ht="63">
      <c r="A188" s="27">
        <v>38.03</v>
      </c>
      <c r="B188" s="28" t="s">
        <v>156</v>
      </c>
      <c r="C188" s="29">
        <v>1</v>
      </c>
      <c r="D188" s="12" t="s">
        <v>30</v>
      </c>
      <c r="E188" s="12"/>
      <c r="F188" s="12">
        <f t="shared" si="19"/>
        <v>3803.7599999999998</v>
      </c>
      <c r="G188" s="31">
        <v>3600</v>
      </c>
      <c r="H188" s="31"/>
      <c r="I188" s="15">
        <f t="shared" si="24"/>
        <v>3600</v>
      </c>
      <c r="J188" s="16">
        <f t="shared" si="21"/>
        <v>3600</v>
      </c>
      <c r="K188" s="32">
        <v>3600</v>
      </c>
      <c r="L188" s="32">
        <v>3700</v>
      </c>
      <c r="M188" s="32">
        <v>3800</v>
      </c>
      <c r="N188" s="33"/>
      <c r="O188" s="33">
        <v>1437</v>
      </c>
      <c r="P188" s="34" t="s">
        <v>66</v>
      </c>
      <c r="Q188" s="35"/>
      <c r="R188" s="40" t="s">
        <v>28</v>
      </c>
      <c r="S188" s="22">
        <v>4800</v>
      </c>
      <c r="T188" s="37">
        <v>3615.3215999999998</v>
      </c>
      <c r="U188" s="38">
        <v>3960</v>
      </c>
      <c r="V188" s="38">
        <v>3804</v>
      </c>
      <c r="W188" s="38">
        <v>4015</v>
      </c>
      <c r="X188" s="25">
        <f t="shared" si="18"/>
        <v>3615.3215999999998</v>
      </c>
    </row>
    <row r="189" spans="1:24" s="46" customFormat="1" ht="63">
      <c r="A189" s="27">
        <v>38.04</v>
      </c>
      <c r="B189" s="28" t="s">
        <v>157</v>
      </c>
      <c r="C189" s="29">
        <v>1</v>
      </c>
      <c r="D189" s="12" t="s">
        <v>30</v>
      </c>
      <c r="E189" s="12"/>
      <c r="F189" s="12">
        <f t="shared" si="19"/>
        <v>3169.7999999999997</v>
      </c>
      <c r="G189" s="31">
        <v>3000</v>
      </c>
      <c r="H189" s="31"/>
      <c r="I189" s="15">
        <f t="shared" si="24"/>
        <v>3000</v>
      </c>
      <c r="J189" s="16">
        <f t="shared" si="21"/>
        <v>3000</v>
      </c>
      <c r="K189" s="32">
        <v>3100</v>
      </c>
      <c r="L189" s="32">
        <v>3000</v>
      </c>
      <c r="M189" s="32">
        <v>3200</v>
      </c>
      <c r="N189" s="33"/>
      <c r="O189" s="33">
        <v>1176</v>
      </c>
      <c r="P189" s="34" t="s">
        <v>66</v>
      </c>
      <c r="Q189" s="35"/>
      <c r="R189" s="40" t="s">
        <v>28</v>
      </c>
      <c r="S189" s="22">
        <v>4200</v>
      </c>
      <c r="T189" s="37">
        <v>3012.768</v>
      </c>
      <c r="U189" s="38">
        <v>3300</v>
      </c>
      <c r="V189" s="38">
        <v>3170</v>
      </c>
      <c r="W189" s="38">
        <v>3395</v>
      </c>
      <c r="X189" s="25">
        <f t="shared" si="18"/>
        <v>3012.768</v>
      </c>
    </row>
    <row r="190" spans="1:24" s="46" customFormat="1" ht="63">
      <c r="A190" s="27">
        <v>38.049999999999997</v>
      </c>
      <c r="B190" s="28" t="s">
        <v>158</v>
      </c>
      <c r="C190" s="29">
        <v>1</v>
      </c>
      <c r="D190" s="12" t="s">
        <v>30</v>
      </c>
      <c r="E190" s="12"/>
      <c r="F190" s="12">
        <f t="shared" si="19"/>
        <v>2113.1999999999998</v>
      </c>
      <c r="G190" s="31">
        <v>2000</v>
      </c>
      <c r="H190" s="31"/>
      <c r="I190" s="15">
        <f t="shared" si="24"/>
        <v>2000</v>
      </c>
      <c r="J190" s="16">
        <f t="shared" si="21"/>
        <v>2000</v>
      </c>
      <c r="K190" s="32">
        <v>2000</v>
      </c>
      <c r="L190" s="32">
        <v>2100</v>
      </c>
      <c r="M190" s="32">
        <v>2050</v>
      </c>
      <c r="N190" s="33"/>
      <c r="O190" s="33">
        <v>1176</v>
      </c>
      <c r="P190" s="34" t="s">
        <v>66</v>
      </c>
      <c r="Q190" s="35"/>
      <c r="R190" s="40" t="s">
        <v>28</v>
      </c>
      <c r="S190" s="22">
        <v>3400</v>
      </c>
      <c r="T190" s="37">
        <v>2009.1456000000001</v>
      </c>
      <c r="U190" s="38">
        <v>2200</v>
      </c>
      <c r="V190" s="38">
        <v>2114</v>
      </c>
      <c r="W190" s="38">
        <v>2890</v>
      </c>
      <c r="X190" s="25">
        <f t="shared" si="18"/>
        <v>2009.1456000000001</v>
      </c>
    </row>
    <row r="191" spans="1:24" s="46" customFormat="1" ht="63">
      <c r="A191" s="27">
        <v>38.06</v>
      </c>
      <c r="B191" s="28" t="s">
        <v>159</v>
      </c>
      <c r="C191" s="29">
        <v>1</v>
      </c>
      <c r="D191" s="12" t="s">
        <v>30</v>
      </c>
      <c r="E191" s="12"/>
      <c r="F191" s="12">
        <f t="shared" si="19"/>
        <v>1901.8799999999999</v>
      </c>
      <c r="G191" s="31">
        <v>1800</v>
      </c>
      <c r="H191" s="31"/>
      <c r="I191" s="15">
        <f t="shared" si="24"/>
        <v>1800</v>
      </c>
      <c r="J191" s="16">
        <f t="shared" si="21"/>
        <v>1800</v>
      </c>
      <c r="K191" s="32">
        <v>2200</v>
      </c>
      <c r="L191" s="32">
        <v>2000</v>
      </c>
      <c r="M191" s="32">
        <v>1800</v>
      </c>
      <c r="N191" s="33"/>
      <c r="O191" s="33">
        <v>719</v>
      </c>
      <c r="P191" s="34" t="s">
        <v>66</v>
      </c>
      <c r="Q191" s="35"/>
      <c r="R191" s="40" t="s">
        <v>28</v>
      </c>
      <c r="S191" s="22">
        <v>2900</v>
      </c>
      <c r="T191" s="37">
        <v>1807.6607999999999</v>
      </c>
      <c r="U191" s="38">
        <v>1980</v>
      </c>
      <c r="V191" s="38">
        <v>1902</v>
      </c>
      <c r="W191" s="38">
        <v>2258</v>
      </c>
      <c r="X191" s="25">
        <f t="shared" si="18"/>
        <v>1807.6607999999999</v>
      </c>
    </row>
    <row r="192" spans="1:24" s="46" customFormat="1" ht="63">
      <c r="A192" s="27">
        <v>38.07</v>
      </c>
      <c r="B192" s="28" t="s">
        <v>160</v>
      </c>
      <c r="C192" s="29">
        <v>1</v>
      </c>
      <c r="D192" s="12" t="s">
        <v>30</v>
      </c>
      <c r="E192" s="12"/>
      <c r="F192" s="12">
        <f t="shared" si="19"/>
        <v>1584.8999999999999</v>
      </c>
      <c r="G192" s="31">
        <v>1500</v>
      </c>
      <c r="H192" s="31"/>
      <c r="I192" s="15">
        <f t="shared" si="24"/>
        <v>1500</v>
      </c>
      <c r="J192" s="16">
        <f t="shared" si="21"/>
        <v>1500</v>
      </c>
      <c r="K192" s="32">
        <v>1600</v>
      </c>
      <c r="L192" s="32">
        <v>1500</v>
      </c>
      <c r="M192" s="32">
        <v>1550</v>
      </c>
      <c r="N192" s="33"/>
      <c r="O192" s="33">
        <v>719</v>
      </c>
      <c r="P192" s="34" t="s">
        <v>66</v>
      </c>
      <c r="Q192" s="35"/>
      <c r="R192" s="40" t="s">
        <v>28</v>
      </c>
      <c r="S192" s="22">
        <v>2400</v>
      </c>
      <c r="T192" s="37">
        <v>1506.384</v>
      </c>
      <c r="U192" s="38">
        <v>1650</v>
      </c>
      <c r="V192" s="38">
        <v>1585</v>
      </c>
      <c r="W192" s="38">
        <v>1950</v>
      </c>
      <c r="X192" s="25">
        <f t="shared" si="18"/>
        <v>1506.384</v>
      </c>
    </row>
    <row r="193" spans="1:24" s="46" customFormat="1" ht="47.25">
      <c r="A193" s="27">
        <v>39</v>
      </c>
      <c r="B193" s="28" t="s">
        <v>161</v>
      </c>
      <c r="C193" s="29"/>
      <c r="D193" s="12"/>
      <c r="E193" s="12"/>
      <c r="F193" s="12">
        <f t="shared" si="19"/>
        <v>0</v>
      </c>
      <c r="G193" s="31"/>
      <c r="H193" s="31"/>
      <c r="I193" s="15"/>
      <c r="J193" s="16"/>
      <c r="K193" s="32"/>
      <c r="L193" s="32"/>
      <c r="M193" s="32"/>
      <c r="N193" s="33"/>
      <c r="O193" s="33"/>
      <c r="P193" s="34"/>
      <c r="Q193" s="35"/>
      <c r="R193" s="40"/>
      <c r="S193" s="22">
        <v>0</v>
      </c>
      <c r="T193" s="37">
        <v>0</v>
      </c>
      <c r="U193" s="38">
        <v>0</v>
      </c>
      <c r="V193" s="38">
        <v>0</v>
      </c>
      <c r="W193" s="38">
        <v>0</v>
      </c>
      <c r="X193" s="25">
        <f t="shared" si="18"/>
        <v>0</v>
      </c>
    </row>
    <row r="194" spans="1:24" s="46" customFormat="1" ht="63">
      <c r="A194" s="27">
        <v>39.01</v>
      </c>
      <c r="B194" s="28" t="s">
        <v>153</v>
      </c>
      <c r="C194" s="29">
        <v>1</v>
      </c>
      <c r="D194" s="12" t="s">
        <v>30</v>
      </c>
      <c r="E194" s="12"/>
      <c r="F194" s="12">
        <f t="shared" si="19"/>
        <v>5494.32</v>
      </c>
      <c r="G194" s="31">
        <v>5200</v>
      </c>
      <c r="H194" s="31"/>
      <c r="I194" s="15">
        <f t="shared" ref="I194:I200" si="25">+C194*G194</f>
        <v>5200</v>
      </c>
      <c r="J194" s="16">
        <f t="shared" si="21"/>
        <v>5200</v>
      </c>
      <c r="K194" s="32">
        <v>5200</v>
      </c>
      <c r="L194" s="32">
        <v>5300</v>
      </c>
      <c r="M194" s="32">
        <v>5400</v>
      </c>
      <c r="N194" s="33"/>
      <c r="O194" s="33">
        <v>3658</v>
      </c>
      <c r="P194" s="34" t="s">
        <v>66</v>
      </c>
      <c r="Q194" s="35"/>
      <c r="R194" s="40" t="s">
        <v>28</v>
      </c>
      <c r="S194" s="22">
        <v>5900</v>
      </c>
      <c r="T194" s="37">
        <v>5222.4480000000003</v>
      </c>
      <c r="U194" s="38">
        <v>5720</v>
      </c>
      <c r="V194" s="38">
        <v>5495</v>
      </c>
      <c r="W194" s="38">
        <v>5690</v>
      </c>
      <c r="X194" s="25">
        <f t="shared" si="18"/>
        <v>5222.4480000000003</v>
      </c>
    </row>
    <row r="195" spans="1:24" s="46" customFormat="1" ht="63">
      <c r="A195" s="27">
        <v>39.020000000000003</v>
      </c>
      <c r="B195" s="28" t="s">
        <v>154</v>
      </c>
      <c r="C195" s="29">
        <v>1</v>
      </c>
      <c r="D195" s="12" t="s">
        <v>30</v>
      </c>
      <c r="E195" s="12"/>
      <c r="F195" s="12">
        <f t="shared" si="19"/>
        <v>5071.68</v>
      </c>
      <c r="G195" s="31">
        <v>4800</v>
      </c>
      <c r="H195" s="31"/>
      <c r="I195" s="15">
        <f t="shared" si="25"/>
        <v>4800</v>
      </c>
      <c r="J195" s="16">
        <f t="shared" si="21"/>
        <v>4800</v>
      </c>
      <c r="K195" s="32">
        <v>5000</v>
      </c>
      <c r="L195" s="32">
        <v>4900</v>
      </c>
      <c r="M195" s="32">
        <v>4800</v>
      </c>
      <c r="N195" s="33"/>
      <c r="O195" s="33">
        <v>3658</v>
      </c>
      <c r="P195" s="34" t="s">
        <v>66</v>
      </c>
      <c r="Q195" s="35"/>
      <c r="R195" s="40" t="s">
        <v>28</v>
      </c>
      <c r="S195" s="22">
        <v>5600</v>
      </c>
      <c r="T195" s="37">
        <v>4820.4287999999997</v>
      </c>
      <c r="U195" s="38">
        <v>5280</v>
      </c>
      <c r="V195" s="38">
        <v>5072</v>
      </c>
      <c r="W195" s="38">
        <v>5230</v>
      </c>
      <c r="X195" s="25">
        <f t="shared" si="18"/>
        <v>4820.4287999999997</v>
      </c>
    </row>
    <row r="196" spans="1:24" s="46" customFormat="1" ht="63">
      <c r="A196" s="27">
        <v>39.03</v>
      </c>
      <c r="B196" s="28" t="s">
        <v>155</v>
      </c>
      <c r="C196" s="29">
        <v>1</v>
      </c>
      <c r="D196" s="12" t="s">
        <v>30</v>
      </c>
      <c r="E196" s="12"/>
      <c r="F196" s="12">
        <f t="shared" si="19"/>
        <v>4015.08</v>
      </c>
      <c r="G196" s="31">
        <v>3800</v>
      </c>
      <c r="H196" s="31"/>
      <c r="I196" s="15">
        <f t="shared" si="25"/>
        <v>3800</v>
      </c>
      <c r="J196" s="16">
        <f t="shared" si="21"/>
        <v>3800</v>
      </c>
      <c r="K196" s="32">
        <v>3800</v>
      </c>
      <c r="L196" s="32">
        <v>3900</v>
      </c>
      <c r="M196" s="32">
        <v>4000</v>
      </c>
      <c r="N196" s="33"/>
      <c r="O196" s="33">
        <v>2775</v>
      </c>
      <c r="P196" s="34" t="s">
        <v>66</v>
      </c>
      <c r="Q196" s="35"/>
      <c r="R196" s="40" t="s">
        <v>28</v>
      </c>
      <c r="S196" s="22">
        <v>4900</v>
      </c>
      <c r="T196" s="37">
        <v>3816.8063999999999</v>
      </c>
      <c r="U196" s="38">
        <v>4180</v>
      </c>
      <c r="V196" s="38">
        <v>4016</v>
      </c>
      <c r="W196" s="38">
        <v>4580</v>
      </c>
      <c r="X196" s="25">
        <f t="shared" si="18"/>
        <v>3816.8063999999999</v>
      </c>
    </row>
    <row r="197" spans="1:24" s="46" customFormat="1" ht="63">
      <c r="A197" s="27">
        <v>39.04</v>
      </c>
      <c r="B197" s="28" t="s">
        <v>156</v>
      </c>
      <c r="C197" s="29">
        <v>1</v>
      </c>
      <c r="D197" s="12" t="s">
        <v>30</v>
      </c>
      <c r="E197" s="12"/>
      <c r="F197" s="12">
        <f t="shared" si="19"/>
        <v>3486.7799999999997</v>
      </c>
      <c r="G197" s="31">
        <v>3300</v>
      </c>
      <c r="H197" s="31"/>
      <c r="I197" s="15">
        <f t="shared" si="25"/>
        <v>3300</v>
      </c>
      <c r="J197" s="16">
        <f t="shared" si="21"/>
        <v>3300</v>
      </c>
      <c r="K197" s="32">
        <v>3600</v>
      </c>
      <c r="L197" s="32">
        <v>3300</v>
      </c>
      <c r="M197" s="32">
        <v>3500</v>
      </c>
      <c r="N197" s="33"/>
      <c r="O197" s="33">
        <v>2809</v>
      </c>
      <c r="P197" s="34" t="s">
        <v>66</v>
      </c>
      <c r="Q197" s="35"/>
      <c r="R197" s="40" t="s">
        <v>28</v>
      </c>
      <c r="S197" s="22">
        <v>4800</v>
      </c>
      <c r="T197" s="37">
        <v>3314.0447999999997</v>
      </c>
      <c r="U197" s="38">
        <v>3630</v>
      </c>
      <c r="V197" s="38">
        <v>3487</v>
      </c>
      <c r="W197" s="38">
        <v>3650</v>
      </c>
      <c r="X197" s="25">
        <f t="shared" si="18"/>
        <v>3314.0447999999997</v>
      </c>
    </row>
    <row r="198" spans="1:24" s="46" customFormat="1" ht="63">
      <c r="A198" s="27">
        <v>39.049999999999997</v>
      </c>
      <c r="B198" s="28" t="s">
        <v>157</v>
      </c>
      <c r="C198" s="29">
        <v>1</v>
      </c>
      <c r="D198" s="12" t="s">
        <v>30</v>
      </c>
      <c r="E198" s="12"/>
      <c r="F198" s="12">
        <f t="shared" si="19"/>
        <v>1796.22</v>
      </c>
      <c r="G198" s="31">
        <v>1700</v>
      </c>
      <c r="H198" s="31"/>
      <c r="I198" s="15">
        <f t="shared" si="25"/>
        <v>1700</v>
      </c>
      <c r="J198" s="16">
        <f t="shared" si="21"/>
        <v>1700</v>
      </c>
      <c r="K198" s="32">
        <v>1700</v>
      </c>
      <c r="L198" s="32">
        <v>1800</v>
      </c>
      <c r="M198" s="32">
        <v>1900</v>
      </c>
      <c r="N198" s="33"/>
      <c r="O198" s="33">
        <v>1503</v>
      </c>
      <c r="P198" s="34" t="s">
        <v>66</v>
      </c>
      <c r="Q198" s="35"/>
      <c r="R198" s="40" t="s">
        <v>28</v>
      </c>
      <c r="S198" s="22">
        <v>4200</v>
      </c>
      <c r="T198" s="37">
        <v>1707.8688</v>
      </c>
      <c r="U198" s="38">
        <v>1870</v>
      </c>
      <c r="V198" s="38">
        <v>1797</v>
      </c>
      <c r="W198" s="38">
        <v>1850</v>
      </c>
      <c r="X198" s="25">
        <f t="shared" si="18"/>
        <v>1707.8688</v>
      </c>
    </row>
    <row r="199" spans="1:24" s="46" customFormat="1" ht="63">
      <c r="A199" s="27">
        <v>39.06</v>
      </c>
      <c r="B199" s="28" t="s">
        <v>159</v>
      </c>
      <c r="C199" s="29">
        <v>1</v>
      </c>
      <c r="D199" s="12" t="s">
        <v>30</v>
      </c>
      <c r="E199" s="12"/>
      <c r="F199" s="12">
        <f t="shared" si="19"/>
        <v>1584.8999999999999</v>
      </c>
      <c r="G199" s="31">
        <v>1500</v>
      </c>
      <c r="H199" s="31"/>
      <c r="I199" s="15">
        <f t="shared" si="25"/>
        <v>1500</v>
      </c>
      <c r="J199" s="16">
        <f t="shared" si="21"/>
        <v>1500</v>
      </c>
      <c r="K199" s="32">
        <v>1550</v>
      </c>
      <c r="L199" s="32">
        <v>1600</v>
      </c>
      <c r="M199" s="32">
        <v>1500</v>
      </c>
      <c r="N199" s="33"/>
      <c r="O199" s="33">
        <v>817</v>
      </c>
      <c r="P199" s="34" t="s">
        <v>66</v>
      </c>
      <c r="Q199" s="35"/>
      <c r="R199" s="40" t="s">
        <v>28</v>
      </c>
      <c r="S199" s="22">
        <v>2900</v>
      </c>
      <c r="T199" s="37">
        <v>1506.384</v>
      </c>
      <c r="U199" s="38">
        <v>1650</v>
      </c>
      <c r="V199" s="38">
        <v>1585</v>
      </c>
      <c r="W199" s="38">
        <v>1790</v>
      </c>
      <c r="X199" s="25">
        <f t="shared" si="18"/>
        <v>1506.384</v>
      </c>
    </row>
    <row r="200" spans="1:24" s="46" customFormat="1" ht="63">
      <c r="A200" s="27">
        <v>39.07</v>
      </c>
      <c r="B200" s="28" t="s">
        <v>160</v>
      </c>
      <c r="C200" s="29">
        <v>1</v>
      </c>
      <c r="D200" s="12" t="s">
        <v>30</v>
      </c>
      <c r="E200" s="12"/>
      <c r="F200" s="12">
        <f t="shared" si="19"/>
        <v>1056.5999999999999</v>
      </c>
      <c r="G200" s="31">
        <v>1000</v>
      </c>
      <c r="H200" s="31"/>
      <c r="I200" s="15">
        <f t="shared" si="25"/>
        <v>1000</v>
      </c>
      <c r="J200" s="16">
        <f t="shared" si="21"/>
        <v>1000</v>
      </c>
      <c r="K200" s="32">
        <v>1000</v>
      </c>
      <c r="L200" s="32">
        <v>1050</v>
      </c>
      <c r="M200" s="32">
        <v>1100</v>
      </c>
      <c r="N200" s="33"/>
      <c r="O200" s="33">
        <v>817</v>
      </c>
      <c r="P200" s="34" t="s">
        <v>66</v>
      </c>
      <c r="Q200" s="35"/>
      <c r="R200" s="40" t="s">
        <v>28</v>
      </c>
      <c r="S200" s="22">
        <v>2900</v>
      </c>
      <c r="T200" s="37">
        <v>1004.5728</v>
      </c>
      <c r="U200" s="38">
        <v>1100</v>
      </c>
      <c r="V200" s="38">
        <v>1057</v>
      </c>
      <c r="W200" s="38">
        <v>1560</v>
      </c>
      <c r="X200" s="25">
        <f t="shared" ref="X200:X263" si="26">MIN(S200:W200)</f>
        <v>1004.5728</v>
      </c>
    </row>
    <row r="201" spans="1:24" s="46" customFormat="1" ht="47.25">
      <c r="A201" s="27">
        <v>40</v>
      </c>
      <c r="B201" s="28" t="s">
        <v>162</v>
      </c>
      <c r="C201" s="29"/>
      <c r="D201" s="12"/>
      <c r="E201" s="12"/>
      <c r="F201" s="12">
        <f t="shared" si="19"/>
        <v>0</v>
      </c>
      <c r="G201" s="31"/>
      <c r="H201" s="31"/>
      <c r="I201" s="15"/>
      <c r="J201" s="16"/>
      <c r="K201" s="32"/>
      <c r="L201" s="32"/>
      <c r="M201" s="32"/>
      <c r="N201" s="33"/>
      <c r="O201" s="33"/>
      <c r="P201" s="34"/>
      <c r="Q201" s="35"/>
      <c r="R201" s="40"/>
      <c r="S201" s="22">
        <v>0</v>
      </c>
      <c r="T201" s="37">
        <v>0</v>
      </c>
      <c r="U201" s="38">
        <v>0</v>
      </c>
      <c r="V201" s="38">
        <v>0</v>
      </c>
      <c r="W201" s="38">
        <v>0</v>
      </c>
      <c r="X201" s="25">
        <f t="shared" si="26"/>
        <v>0</v>
      </c>
    </row>
    <row r="202" spans="1:24" s="46" customFormat="1" ht="63">
      <c r="A202" s="27">
        <v>40.01</v>
      </c>
      <c r="B202" s="28" t="s">
        <v>545</v>
      </c>
      <c r="C202" s="29">
        <v>1</v>
      </c>
      <c r="D202" s="12" t="s">
        <v>30</v>
      </c>
      <c r="E202" s="12"/>
      <c r="F202" s="12">
        <f t="shared" si="19"/>
        <v>369.81</v>
      </c>
      <c r="G202" s="31">
        <v>350</v>
      </c>
      <c r="H202" s="31"/>
      <c r="I202" s="15">
        <f t="shared" ref="I202:I213" si="27">+C202*G202</f>
        <v>350</v>
      </c>
      <c r="J202" s="16">
        <f t="shared" si="21"/>
        <v>350</v>
      </c>
      <c r="K202" s="32">
        <v>350</v>
      </c>
      <c r="L202" s="32">
        <v>360</v>
      </c>
      <c r="M202" s="32">
        <v>370</v>
      </c>
      <c r="N202" s="33"/>
      <c r="O202" s="33">
        <v>236</v>
      </c>
      <c r="P202" s="34" t="s">
        <v>66</v>
      </c>
      <c r="Q202" s="35"/>
      <c r="R202" s="40" t="s">
        <v>28</v>
      </c>
      <c r="S202" s="22">
        <v>400</v>
      </c>
      <c r="T202" s="37">
        <v>351.64800000000002</v>
      </c>
      <c r="U202" s="38">
        <v>385</v>
      </c>
      <c r="V202" s="38">
        <v>370</v>
      </c>
      <c r="W202" s="38">
        <v>425</v>
      </c>
      <c r="X202" s="25">
        <f t="shared" si="26"/>
        <v>351.64800000000002</v>
      </c>
    </row>
    <row r="203" spans="1:24" s="46" customFormat="1" ht="63">
      <c r="A203" s="27">
        <v>40.020000000000003</v>
      </c>
      <c r="B203" s="28" t="s">
        <v>164</v>
      </c>
      <c r="C203" s="29">
        <v>1</v>
      </c>
      <c r="D203" s="12" t="s">
        <v>30</v>
      </c>
      <c r="E203" s="12"/>
      <c r="F203" s="12">
        <f t="shared" ref="F203:F266" si="28">+G203*1.0566</f>
        <v>1003.77</v>
      </c>
      <c r="G203" s="31">
        <v>950</v>
      </c>
      <c r="H203" s="31"/>
      <c r="I203" s="15">
        <f t="shared" si="27"/>
        <v>950</v>
      </c>
      <c r="J203" s="16">
        <f t="shared" si="21"/>
        <v>950</v>
      </c>
      <c r="K203" s="32">
        <v>980</v>
      </c>
      <c r="L203" s="32">
        <v>1000</v>
      </c>
      <c r="M203" s="32">
        <v>950</v>
      </c>
      <c r="N203" s="33"/>
      <c r="O203" s="33">
        <v>659</v>
      </c>
      <c r="P203" s="34" t="s">
        <v>66</v>
      </c>
      <c r="Q203" s="35"/>
      <c r="R203" s="40" t="s">
        <v>28</v>
      </c>
      <c r="S203" s="22">
        <v>1100</v>
      </c>
      <c r="T203" s="37">
        <v>954.20159999999998</v>
      </c>
      <c r="U203" s="38">
        <v>1045</v>
      </c>
      <c r="V203" s="38">
        <v>1004</v>
      </c>
      <c r="W203" s="38">
        <v>1280</v>
      </c>
      <c r="X203" s="25">
        <f t="shared" si="26"/>
        <v>954.20159999999998</v>
      </c>
    </row>
    <row r="204" spans="1:24" s="46" customFormat="1" ht="63">
      <c r="A204" s="27">
        <v>40.03</v>
      </c>
      <c r="B204" s="28" t="s">
        <v>165</v>
      </c>
      <c r="C204" s="29">
        <v>1</v>
      </c>
      <c r="D204" s="12" t="s">
        <v>30</v>
      </c>
      <c r="E204" s="12"/>
      <c r="F204" s="12">
        <f t="shared" si="28"/>
        <v>1267.92</v>
      </c>
      <c r="G204" s="31">
        <v>1200</v>
      </c>
      <c r="H204" s="31"/>
      <c r="I204" s="15">
        <f t="shared" si="27"/>
        <v>1200</v>
      </c>
      <c r="J204" s="16">
        <f t="shared" si="21"/>
        <v>1200</v>
      </c>
      <c r="K204" s="32">
        <v>1200</v>
      </c>
      <c r="L204" s="32">
        <v>1250</v>
      </c>
      <c r="M204" s="32">
        <v>1300</v>
      </c>
      <c r="N204" s="33"/>
      <c r="O204" s="33">
        <v>941</v>
      </c>
      <c r="P204" s="34" t="s">
        <v>66</v>
      </c>
      <c r="Q204" s="35"/>
      <c r="R204" s="40" t="s">
        <v>28</v>
      </c>
      <c r="S204" s="22">
        <v>1300</v>
      </c>
      <c r="T204" s="37">
        <v>1205.1071999999999</v>
      </c>
      <c r="U204" s="38">
        <v>1320</v>
      </c>
      <c r="V204" s="38">
        <v>1268</v>
      </c>
      <c r="W204" s="38">
        <v>1580</v>
      </c>
      <c r="X204" s="25">
        <f t="shared" si="26"/>
        <v>1205.1071999999999</v>
      </c>
    </row>
    <row r="205" spans="1:24" s="46" customFormat="1" ht="63">
      <c r="A205" s="27">
        <v>40.04</v>
      </c>
      <c r="B205" s="28" t="s">
        <v>166</v>
      </c>
      <c r="C205" s="29">
        <v>1</v>
      </c>
      <c r="D205" s="12" t="s">
        <v>30</v>
      </c>
      <c r="E205" s="12"/>
      <c r="F205" s="12">
        <f t="shared" si="28"/>
        <v>1901.8799999999999</v>
      </c>
      <c r="G205" s="31">
        <v>1800</v>
      </c>
      <c r="H205" s="31"/>
      <c r="I205" s="15">
        <f t="shared" si="27"/>
        <v>1800</v>
      </c>
      <c r="J205" s="16">
        <f t="shared" si="21"/>
        <v>1800</v>
      </c>
      <c r="K205" s="32">
        <v>1800</v>
      </c>
      <c r="L205" s="32">
        <v>1900</v>
      </c>
      <c r="M205" s="32">
        <v>2000</v>
      </c>
      <c r="N205" s="33"/>
      <c r="O205" s="33">
        <v>1796</v>
      </c>
      <c r="P205" s="34" t="s">
        <v>66</v>
      </c>
      <c r="Q205" s="35"/>
      <c r="R205" s="40" t="s">
        <v>28</v>
      </c>
      <c r="S205" s="22">
        <v>1900</v>
      </c>
      <c r="T205" s="37">
        <v>1807.6607999999999</v>
      </c>
      <c r="U205" s="38">
        <v>1980</v>
      </c>
      <c r="V205" s="38">
        <v>1902</v>
      </c>
      <c r="W205" s="38">
        <v>2152</v>
      </c>
      <c r="X205" s="25">
        <f t="shared" si="26"/>
        <v>1807.6607999999999</v>
      </c>
    </row>
    <row r="206" spans="1:24" s="46" customFormat="1" ht="63">
      <c r="A206" s="27">
        <v>40.049999999999997</v>
      </c>
      <c r="B206" s="28" t="s">
        <v>167</v>
      </c>
      <c r="C206" s="29">
        <v>1</v>
      </c>
      <c r="D206" s="12" t="s">
        <v>30</v>
      </c>
      <c r="E206" s="12"/>
      <c r="F206" s="12">
        <f t="shared" si="28"/>
        <v>2852.82</v>
      </c>
      <c r="G206" s="31">
        <v>2700</v>
      </c>
      <c r="H206" s="31"/>
      <c r="I206" s="15">
        <f t="shared" si="27"/>
        <v>2700</v>
      </c>
      <c r="J206" s="16">
        <f t="shared" si="21"/>
        <v>2700</v>
      </c>
      <c r="K206" s="32">
        <v>2800</v>
      </c>
      <c r="L206" s="32">
        <v>2750</v>
      </c>
      <c r="M206" s="32">
        <v>2700</v>
      </c>
      <c r="N206" s="33"/>
      <c r="O206" s="33">
        <v>3410</v>
      </c>
      <c r="P206" s="34" t="s">
        <v>66</v>
      </c>
      <c r="Q206" s="35"/>
      <c r="R206" s="40" t="s">
        <v>28</v>
      </c>
      <c r="S206" s="22">
        <v>3100</v>
      </c>
      <c r="T206" s="37">
        <v>2711.4912000000004</v>
      </c>
      <c r="U206" s="38">
        <v>2970</v>
      </c>
      <c r="V206" s="38">
        <v>2853</v>
      </c>
      <c r="W206" s="38">
        <v>3250</v>
      </c>
      <c r="X206" s="25">
        <f t="shared" si="26"/>
        <v>2711.4912000000004</v>
      </c>
    </row>
    <row r="207" spans="1:24" s="46" customFormat="1" ht="63">
      <c r="A207" s="27">
        <v>40.06</v>
      </c>
      <c r="B207" s="28" t="s">
        <v>168</v>
      </c>
      <c r="C207" s="29">
        <v>1</v>
      </c>
      <c r="D207" s="12" t="s">
        <v>30</v>
      </c>
      <c r="E207" s="12"/>
      <c r="F207" s="12">
        <f t="shared" si="28"/>
        <v>4226.3999999999996</v>
      </c>
      <c r="G207" s="31">
        <v>4000</v>
      </c>
      <c r="H207" s="31"/>
      <c r="I207" s="15">
        <f t="shared" si="27"/>
        <v>4000</v>
      </c>
      <c r="J207" s="16">
        <f t="shared" si="21"/>
        <v>4000</v>
      </c>
      <c r="K207" s="32">
        <v>4000</v>
      </c>
      <c r="L207" s="32">
        <v>4050</v>
      </c>
      <c r="M207" s="32">
        <v>4200</v>
      </c>
      <c r="N207" s="33"/>
      <c r="O207" s="33">
        <v>5878</v>
      </c>
      <c r="P207" s="34" t="s">
        <v>66</v>
      </c>
      <c r="Q207" s="35"/>
      <c r="R207" s="40" t="s">
        <v>28</v>
      </c>
      <c r="S207" s="22">
        <v>4500</v>
      </c>
      <c r="T207" s="37">
        <v>4017.3407999999995</v>
      </c>
      <c r="U207" s="38">
        <v>4400</v>
      </c>
      <c r="V207" s="38">
        <v>4227</v>
      </c>
      <c r="W207" s="38">
        <v>4520</v>
      </c>
      <c r="X207" s="25">
        <f t="shared" si="26"/>
        <v>4017.3407999999995</v>
      </c>
    </row>
    <row r="208" spans="1:24" s="46" customFormat="1" ht="63">
      <c r="A208" s="27">
        <v>40.07</v>
      </c>
      <c r="B208" s="28" t="s">
        <v>169</v>
      </c>
      <c r="C208" s="29">
        <v>1</v>
      </c>
      <c r="D208" s="12" t="s">
        <v>30</v>
      </c>
      <c r="E208" s="12"/>
      <c r="F208" s="12">
        <f t="shared" si="28"/>
        <v>6128.28</v>
      </c>
      <c r="G208" s="31">
        <v>5800</v>
      </c>
      <c r="H208" s="31"/>
      <c r="I208" s="15">
        <f t="shared" si="27"/>
        <v>5800</v>
      </c>
      <c r="J208" s="16">
        <f t="shared" si="21"/>
        <v>5800</v>
      </c>
      <c r="K208" s="32">
        <v>6100</v>
      </c>
      <c r="L208" s="32">
        <v>6000</v>
      </c>
      <c r="M208" s="32">
        <v>5800</v>
      </c>
      <c r="N208" s="33"/>
      <c r="O208" s="33">
        <v>8491</v>
      </c>
      <c r="P208" s="34" t="s">
        <v>66</v>
      </c>
      <c r="Q208" s="35"/>
      <c r="R208" s="40" t="s">
        <v>28</v>
      </c>
      <c r="S208" s="22">
        <v>6500</v>
      </c>
      <c r="T208" s="37">
        <v>5825.0015999999996</v>
      </c>
      <c r="U208" s="38">
        <v>6380</v>
      </c>
      <c r="V208" s="38">
        <v>6129</v>
      </c>
      <c r="W208" s="38">
        <v>6520</v>
      </c>
      <c r="X208" s="25">
        <f t="shared" si="26"/>
        <v>5825.0015999999996</v>
      </c>
    </row>
    <row r="209" spans="1:24" s="46" customFormat="1" ht="63">
      <c r="A209" s="27">
        <v>40.08</v>
      </c>
      <c r="B209" s="28" t="s">
        <v>170</v>
      </c>
      <c r="C209" s="29">
        <v>1</v>
      </c>
      <c r="D209" s="12" t="s">
        <v>30</v>
      </c>
      <c r="E209" s="12"/>
      <c r="F209" s="12">
        <f t="shared" si="28"/>
        <v>10037.700000000001</v>
      </c>
      <c r="G209" s="31">
        <v>9500</v>
      </c>
      <c r="H209" s="31"/>
      <c r="I209" s="15">
        <f t="shared" si="27"/>
        <v>9500</v>
      </c>
      <c r="J209" s="16">
        <f t="shared" si="21"/>
        <v>9500</v>
      </c>
      <c r="K209" s="32">
        <v>9600</v>
      </c>
      <c r="L209" s="32">
        <v>9500</v>
      </c>
      <c r="M209" s="32">
        <v>9700</v>
      </c>
      <c r="N209" s="33"/>
      <c r="O209" s="33">
        <v>12540</v>
      </c>
      <c r="P209" s="34" t="s">
        <v>66</v>
      </c>
      <c r="Q209" s="35"/>
      <c r="R209" s="40" t="s">
        <v>28</v>
      </c>
      <c r="S209" s="22">
        <v>9500</v>
      </c>
      <c r="T209" s="37">
        <v>9540.1151999999984</v>
      </c>
      <c r="U209" s="38">
        <v>10450</v>
      </c>
      <c r="V209" s="38">
        <v>10038</v>
      </c>
      <c r="W209" s="38">
        <v>12110</v>
      </c>
      <c r="X209" s="25">
        <f t="shared" si="26"/>
        <v>9500</v>
      </c>
    </row>
    <row r="210" spans="1:24" s="46" customFormat="1" ht="63">
      <c r="A210" s="27">
        <v>40.090000000000003</v>
      </c>
      <c r="B210" s="28" t="s">
        <v>171</v>
      </c>
      <c r="C210" s="29">
        <v>1</v>
      </c>
      <c r="D210" s="12" t="s">
        <v>30</v>
      </c>
      <c r="E210" s="12"/>
      <c r="F210" s="12">
        <f t="shared" si="28"/>
        <v>15320.699999999999</v>
      </c>
      <c r="G210" s="31">
        <v>14500</v>
      </c>
      <c r="H210" s="31"/>
      <c r="I210" s="15">
        <f t="shared" si="27"/>
        <v>14500</v>
      </c>
      <c r="J210" s="16">
        <f t="shared" si="21"/>
        <v>14500</v>
      </c>
      <c r="K210" s="32">
        <v>14500</v>
      </c>
      <c r="L210" s="32">
        <v>15000</v>
      </c>
      <c r="M210" s="32">
        <v>16000</v>
      </c>
      <c r="N210" s="33"/>
      <c r="O210" s="33">
        <v>15674</v>
      </c>
      <c r="P210" s="34" t="s">
        <v>66</v>
      </c>
      <c r="Q210" s="35"/>
      <c r="R210" s="40" t="s">
        <v>28</v>
      </c>
      <c r="S210" s="22">
        <v>10700</v>
      </c>
      <c r="T210" s="37">
        <v>14561.078399999999</v>
      </c>
      <c r="U210" s="38">
        <v>15950</v>
      </c>
      <c r="V210" s="38">
        <v>15321</v>
      </c>
      <c r="W210" s="38">
        <v>16230</v>
      </c>
      <c r="X210" s="25">
        <f t="shared" si="26"/>
        <v>10700</v>
      </c>
    </row>
    <row r="211" spans="1:24" s="46" customFormat="1" ht="63">
      <c r="A211" s="27">
        <v>40.1</v>
      </c>
      <c r="B211" s="28" t="s">
        <v>172</v>
      </c>
      <c r="C211" s="29">
        <v>1</v>
      </c>
      <c r="D211" s="12" t="s">
        <v>30</v>
      </c>
      <c r="E211" s="12"/>
      <c r="F211" s="12">
        <f t="shared" si="28"/>
        <v>20075.400000000001</v>
      </c>
      <c r="G211" s="31">
        <v>19000</v>
      </c>
      <c r="H211" s="31"/>
      <c r="I211" s="15">
        <f t="shared" si="27"/>
        <v>19000</v>
      </c>
      <c r="J211" s="16">
        <f t="shared" si="21"/>
        <v>19000</v>
      </c>
      <c r="K211" s="32">
        <v>21000</v>
      </c>
      <c r="L211" s="32">
        <v>20000</v>
      </c>
      <c r="M211" s="32">
        <v>19000</v>
      </c>
      <c r="N211" s="33"/>
      <c r="O211" s="33">
        <v>20834</v>
      </c>
      <c r="P211" s="34" t="s">
        <v>66</v>
      </c>
      <c r="Q211" s="35"/>
      <c r="R211" s="40" t="s">
        <v>28</v>
      </c>
      <c r="S211" s="22">
        <v>12900</v>
      </c>
      <c r="T211" s="37">
        <v>19080.230399999997</v>
      </c>
      <c r="U211" s="38">
        <v>20900</v>
      </c>
      <c r="V211" s="38">
        <v>20076</v>
      </c>
      <c r="W211" s="38">
        <v>21250</v>
      </c>
      <c r="X211" s="25">
        <f t="shared" si="26"/>
        <v>12900</v>
      </c>
    </row>
    <row r="212" spans="1:24" s="46" customFormat="1" ht="63">
      <c r="A212" s="27">
        <v>40.11</v>
      </c>
      <c r="B212" s="28" t="s">
        <v>173</v>
      </c>
      <c r="C212" s="29">
        <v>1</v>
      </c>
      <c r="D212" s="12" t="s">
        <v>30</v>
      </c>
      <c r="E212" s="12"/>
      <c r="F212" s="12">
        <f t="shared" si="28"/>
        <v>25358.399999999998</v>
      </c>
      <c r="G212" s="31">
        <v>24000</v>
      </c>
      <c r="H212" s="31"/>
      <c r="I212" s="15">
        <f t="shared" si="27"/>
        <v>24000</v>
      </c>
      <c r="J212" s="16">
        <f t="shared" si="21"/>
        <v>24000</v>
      </c>
      <c r="K212" s="32">
        <v>24000</v>
      </c>
      <c r="L212" s="32">
        <v>25000</v>
      </c>
      <c r="M212" s="32">
        <v>25500</v>
      </c>
      <c r="N212" s="33"/>
      <c r="O212" s="33">
        <v>32655</v>
      </c>
      <c r="P212" s="34" t="s">
        <v>66</v>
      </c>
      <c r="Q212" s="35"/>
      <c r="R212" s="40" t="s">
        <v>28</v>
      </c>
      <c r="S212" s="22">
        <v>19500</v>
      </c>
      <c r="T212" s="37">
        <v>24101.193599999999</v>
      </c>
      <c r="U212" s="38">
        <v>26400</v>
      </c>
      <c r="V212" s="38">
        <v>25359</v>
      </c>
      <c r="W212" s="38">
        <v>27250</v>
      </c>
      <c r="X212" s="25">
        <f t="shared" si="26"/>
        <v>19500</v>
      </c>
    </row>
    <row r="213" spans="1:24" s="46" customFormat="1" ht="63">
      <c r="A213" s="27">
        <v>40.119999999999997</v>
      </c>
      <c r="B213" s="28" t="s">
        <v>174</v>
      </c>
      <c r="C213" s="29">
        <v>1</v>
      </c>
      <c r="D213" s="12" t="s">
        <v>30</v>
      </c>
      <c r="E213" s="12"/>
      <c r="F213" s="12">
        <f t="shared" si="28"/>
        <v>33811.199999999997</v>
      </c>
      <c r="G213" s="31">
        <v>32000</v>
      </c>
      <c r="H213" s="31"/>
      <c r="I213" s="15">
        <f t="shared" si="27"/>
        <v>32000</v>
      </c>
      <c r="J213" s="16">
        <f t="shared" si="21"/>
        <v>32000</v>
      </c>
      <c r="K213" s="32">
        <v>34000</v>
      </c>
      <c r="L213" s="32">
        <v>32500</v>
      </c>
      <c r="M213" s="32">
        <v>32000</v>
      </c>
      <c r="N213" s="33"/>
      <c r="O213" s="33">
        <v>42451</v>
      </c>
      <c r="P213" s="34" t="s">
        <v>66</v>
      </c>
      <c r="Q213" s="35"/>
      <c r="R213" s="40" t="s">
        <v>28</v>
      </c>
      <c r="S213" s="22">
        <v>21000</v>
      </c>
      <c r="T213" s="37">
        <v>32134.924799999997</v>
      </c>
      <c r="U213" s="38">
        <v>35200</v>
      </c>
      <c r="V213" s="38">
        <v>33812</v>
      </c>
      <c r="W213" s="38">
        <v>35600</v>
      </c>
      <c r="X213" s="25">
        <f t="shared" si="26"/>
        <v>21000</v>
      </c>
    </row>
    <row r="214" spans="1:24" s="46" customFormat="1" ht="47.25">
      <c r="A214" s="27">
        <v>41</v>
      </c>
      <c r="B214" s="28" t="s">
        <v>175</v>
      </c>
      <c r="C214" s="29"/>
      <c r="D214" s="12"/>
      <c r="E214" s="12"/>
      <c r="F214" s="12">
        <f t="shared" si="28"/>
        <v>0</v>
      </c>
      <c r="G214" s="31"/>
      <c r="H214" s="31"/>
      <c r="I214" s="15"/>
      <c r="J214" s="16"/>
      <c r="K214" s="32"/>
      <c r="L214" s="32"/>
      <c r="M214" s="32"/>
      <c r="N214" s="33"/>
      <c r="O214" s="33"/>
      <c r="P214" s="34"/>
      <c r="Q214" s="35"/>
      <c r="R214" s="40"/>
      <c r="S214" s="22">
        <v>0</v>
      </c>
      <c r="T214" s="37">
        <v>0</v>
      </c>
      <c r="U214" s="38">
        <v>0</v>
      </c>
      <c r="V214" s="38">
        <v>0</v>
      </c>
      <c r="W214" s="38">
        <v>0</v>
      </c>
      <c r="X214" s="25">
        <f t="shared" si="26"/>
        <v>0</v>
      </c>
    </row>
    <row r="215" spans="1:24" s="46" customFormat="1" ht="63">
      <c r="A215" s="27">
        <v>41.01</v>
      </c>
      <c r="B215" s="28" t="s">
        <v>176</v>
      </c>
      <c r="C215" s="29">
        <v>1</v>
      </c>
      <c r="D215" s="12" t="s">
        <v>30</v>
      </c>
      <c r="E215" s="12"/>
      <c r="F215" s="12">
        <f t="shared" si="28"/>
        <v>72905.399999999994</v>
      </c>
      <c r="G215" s="31">
        <v>69000</v>
      </c>
      <c r="H215" s="31"/>
      <c r="I215" s="15">
        <f t="shared" ref="I215:I250" si="29">+C215*G215</f>
        <v>69000</v>
      </c>
      <c r="J215" s="16">
        <f t="shared" ref="J215:J278" si="30">MIN(K215:M215)</f>
        <v>69000</v>
      </c>
      <c r="K215" s="32">
        <v>71000</v>
      </c>
      <c r="L215" s="32">
        <v>69000</v>
      </c>
      <c r="M215" s="32">
        <v>70000</v>
      </c>
      <c r="N215" s="33"/>
      <c r="O215" s="33">
        <v>42451</v>
      </c>
      <c r="P215" s="34" t="s">
        <v>66</v>
      </c>
      <c r="Q215" s="35"/>
      <c r="R215" s="40" t="s">
        <v>28</v>
      </c>
      <c r="S215" s="22">
        <v>31000</v>
      </c>
      <c r="T215" s="37">
        <v>69289.862399999998</v>
      </c>
      <c r="U215" s="38">
        <v>75900</v>
      </c>
      <c r="V215" s="38">
        <v>72906</v>
      </c>
      <c r="W215" s="38">
        <v>73752</v>
      </c>
      <c r="X215" s="25">
        <f t="shared" si="26"/>
        <v>31000</v>
      </c>
    </row>
    <row r="216" spans="1:24" s="46" customFormat="1" ht="63">
      <c r="A216" s="27">
        <v>41.02</v>
      </c>
      <c r="B216" s="28" t="s">
        <v>177</v>
      </c>
      <c r="C216" s="29">
        <v>1</v>
      </c>
      <c r="D216" s="12" t="s">
        <v>30</v>
      </c>
      <c r="E216" s="12"/>
      <c r="F216" s="12">
        <f t="shared" si="28"/>
        <v>71848.800000000003</v>
      </c>
      <c r="G216" s="31">
        <v>68000</v>
      </c>
      <c r="H216" s="31"/>
      <c r="I216" s="15">
        <f t="shared" si="29"/>
        <v>68000</v>
      </c>
      <c r="J216" s="16">
        <f t="shared" si="30"/>
        <v>68000</v>
      </c>
      <c r="K216" s="32">
        <v>68000</v>
      </c>
      <c r="L216" s="32">
        <v>70000</v>
      </c>
      <c r="M216" s="32">
        <v>69000</v>
      </c>
      <c r="N216" s="33"/>
      <c r="O216" s="33">
        <v>42451</v>
      </c>
      <c r="P216" s="34" t="s">
        <v>66</v>
      </c>
      <c r="Q216" s="35"/>
      <c r="R216" s="40" t="s">
        <v>28</v>
      </c>
      <c r="S216" s="22">
        <v>31500</v>
      </c>
      <c r="T216" s="37">
        <v>68285.289599999989</v>
      </c>
      <c r="U216" s="38">
        <v>74800</v>
      </c>
      <c r="V216" s="38">
        <v>71849</v>
      </c>
      <c r="W216" s="38">
        <v>72230</v>
      </c>
      <c r="X216" s="25">
        <f t="shared" si="26"/>
        <v>31500</v>
      </c>
    </row>
    <row r="217" spans="1:24" s="46" customFormat="1" ht="63">
      <c r="A217" s="27">
        <v>41.03</v>
      </c>
      <c r="B217" s="28" t="s">
        <v>178</v>
      </c>
      <c r="C217" s="29">
        <v>1</v>
      </c>
      <c r="D217" s="12" t="s">
        <v>30</v>
      </c>
      <c r="E217" s="12"/>
      <c r="F217" s="12">
        <f t="shared" si="28"/>
        <v>70263.899999999994</v>
      </c>
      <c r="G217" s="31">
        <v>66500</v>
      </c>
      <c r="H217" s="31"/>
      <c r="I217" s="15">
        <f t="shared" si="29"/>
        <v>66500</v>
      </c>
      <c r="J217" s="16">
        <f t="shared" si="30"/>
        <v>66500</v>
      </c>
      <c r="K217" s="32">
        <v>68000</v>
      </c>
      <c r="L217" s="32">
        <v>67000</v>
      </c>
      <c r="M217" s="32">
        <v>66500</v>
      </c>
      <c r="N217" s="33"/>
      <c r="O217" s="33">
        <v>42451</v>
      </c>
      <c r="P217" s="34" t="s">
        <v>66</v>
      </c>
      <c r="Q217" s="35"/>
      <c r="R217" s="40" t="s">
        <v>28</v>
      </c>
      <c r="S217" s="22">
        <v>30500</v>
      </c>
      <c r="T217" s="37">
        <v>66778.905599999998</v>
      </c>
      <c r="U217" s="38">
        <v>73150</v>
      </c>
      <c r="V217" s="38">
        <v>70264</v>
      </c>
      <c r="W217" s="38">
        <v>71215</v>
      </c>
      <c r="X217" s="25">
        <f t="shared" si="26"/>
        <v>30500</v>
      </c>
    </row>
    <row r="218" spans="1:24" s="46" customFormat="1" ht="63">
      <c r="A218" s="27">
        <v>41.04</v>
      </c>
      <c r="B218" s="28" t="s">
        <v>179</v>
      </c>
      <c r="C218" s="29">
        <v>1</v>
      </c>
      <c r="D218" s="12" t="s">
        <v>30</v>
      </c>
      <c r="E218" s="12"/>
      <c r="F218" s="12">
        <f t="shared" si="28"/>
        <v>68679</v>
      </c>
      <c r="G218" s="31">
        <v>65000</v>
      </c>
      <c r="H218" s="31"/>
      <c r="I218" s="15">
        <f t="shared" si="29"/>
        <v>65000</v>
      </c>
      <c r="J218" s="16">
        <f t="shared" si="30"/>
        <v>65000</v>
      </c>
      <c r="K218" s="32">
        <v>65000</v>
      </c>
      <c r="L218" s="32">
        <v>66000</v>
      </c>
      <c r="M218" s="32">
        <v>67000</v>
      </c>
      <c r="N218" s="33"/>
      <c r="O218" s="33">
        <v>42451</v>
      </c>
      <c r="P218" s="34" t="s">
        <v>66</v>
      </c>
      <c r="Q218" s="35"/>
      <c r="R218" s="40" t="s">
        <v>28</v>
      </c>
      <c r="S218" s="22">
        <v>29500</v>
      </c>
      <c r="T218" s="37">
        <v>65272.521599999993</v>
      </c>
      <c r="U218" s="38">
        <v>71500</v>
      </c>
      <c r="V218" s="38">
        <v>68679</v>
      </c>
      <c r="W218" s="38">
        <v>69395</v>
      </c>
      <c r="X218" s="25">
        <f t="shared" si="26"/>
        <v>29500</v>
      </c>
    </row>
    <row r="219" spans="1:24" s="46" customFormat="1" ht="63">
      <c r="A219" s="27">
        <v>41.05</v>
      </c>
      <c r="B219" s="28" t="s">
        <v>180</v>
      </c>
      <c r="C219" s="29">
        <v>1</v>
      </c>
      <c r="D219" s="12" t="s">
        <v>30</v>
      </c>
      <c r="E219" s="12"/>
      <c r="F219" s="12">
        <f t="shared" si="28"/>
        <v>67622.399999999994</v>
      </c>
      <c r="G219" s="31">
        <v>64000</v>
      </c>
      <c r="H219" s="31"/>
      <c r="I219" s="15">
        <f t="shared" si="29"/>
        <v>64000</v>
      </c>
      <c r="J219" s="16">
        <f t="shared" si="30"/>
        <v>64000</v>
      </c>
      <c r="K219" s="32">
        <v>66000</v>
      </c>
      <c r="L219" s="32">
        <v>65000</v>
      </c>
      <c r="M219" s="32">
        <v>64000</v>
      </c>
      <c r="N219" s="33"/>
      <c r="O219" s="33">
        <v>42451</v>
      </c>
      <c r="P219" s="34" t="s">
        <v>66</v>
      </c>
      <c r="Q219" s="35"/>
      <c r="R219" s="40" t="s">
        <v>28</v>
      </c>
      <c r="S219" s="22">
        <v>29000</v>
      </c>
      <c r="T219" s="37">
        <v>64268.899200000007</v>
      </c>
      <c r="U219" s="38">
        <v>70400</v>
      </c>
      <c r="V219" s="38">
        <v>67623</v>
      </c>
      <c r="W219" s="38">
        <v>68975</v>
      </c>
      <c r="X219" s="25">
        <f t="shared" si="26"/>
        <v>29000</v>
      </c>
    </row>
    <row r="220" spans="1:24" s="46" customFormat="1" ht="63">
      <c r="A220" s="27">
        <v>41.06</v>
      </c>
      <c r="B220" s="28" t="s">
        <v>181</v>
      </c>
      <c r="C220" s="29">
        <v>1</v>
      </c>
      <c r="D220" s="12" t="s">
        <v>30</v>
      </c>
      <c r="E220" s="12"/>
      <c r="F220" s="12">
        <f t="shared" si="28"/>
        <v>65509.2</v>
      </c>
      <c r="G220" s="31">
        <v>62000</v>
      </c>
      <c r="H220" s="31"/>
      <c r="I220" s="15">
        <f t="shared" si="29"/>
        <v>62000</v>
      </c>
      <c r="J220" s="16">
        <f t="shared" si="30"/>
        <v>62000</v>
      </c>
      <c r="K220" s="32">
        <v>63000</v>
      </c>
      <c r="L220" s="32">
        <v>62000</v>
      </c>
      <c r="M220" s="32">
        <v>64000</v>
      </c>
      <c r="N220" s="33"/>
      <c r="O220" s="33">
        <v>42451</v>
      </c>
      <c r="P220" s="34" t="s">
        <v>66</v>
      </c>
      <c r="Q220" s="35"/>
      <c r="R220" s="40" t="s">
        <v>28</v>
      </c>
      <c r="S220" s="22">
        <v>28000</v>
      </c>
      <c r="T220" s="37">
        <v>62260.703999999998</v>
      </c>
      <c r="U220" s="38">
        <v>68200</v>
      </c>
      <c r="V220" s="38">
        <v>65510</v>
      </c>
      <c r="W220" s="38">
        <v>67896</v>
      </c>
      <c r="X220" s="25">
        <f t="shared" si="26"/>
        <v>28000</v>
      </c>
    </row>
    <row r="221" spans="1:24" s="46" customFormat="1" ht="63">
      <c r="A221" s="27">
        <v>41.07</v>
      </c>
      <c r="B221" s="28" t="s">
        <v>182</v>
      </c>
      <c r="C221" s="29">
        <v>1</v>
      </c>
      <c r="D221" s="12" t="s">
        <v>30</v>
      </c>
      <c r="E221" s="12"/>
      <c r="F221" s="12">
        <f t="shared" si="28"/>
        <v>63396</v>
      </c>
      <c r="G221" s="31">
        <v>60000</v>
      </c>
      <c r="H221" s="31"/>
      <c r="I221" s="15">
        <f t="shared" si="29"/>
        <v>60000</v>
      </c>
      <c r="J221" s="16">
        <f t="shared" si="30"/>
        <v>60000</v>
      </c>
      <c r="K221" s="32">
        <v>62000</v>
      </c>
      <c r="L221" s="32">
        <v>61000</v>
      </c>
      <c r="M221" s="32">
        <v>60000</v>
      </c>
      <c r="N221" s="33"/>
      <c r="O221" s="33">
        <v>42451</v>
      </c>
      <c r="P221" s="34" t="s">
        <v>66</v>
      </c>
      <c r="Q221" s="35"/>
      <c r="R221" s="40" t="s">
        <v>28</v>
      </c>
      <c r="S221" s="22">
        <v>27000</v>
      </c>
      <c r="T221" s="37">
        <v>60251.558400000009</v>
      </c>
      <c r="U221" s="38">
        <v>66000</v>
      </c>
      <c r="V221" s="38">
        <v>63396</v>
      </c>
      <c r="W221" s="38">
        <v>64250</v>
      </c>
      <c r="X221" s="25">
        <f t="shared" si="26"/>
        <v>27000</v>
      </c>
    </row>
    <row r="222" spans="1:24" s="46" customFormat="1" ht="63">
      <c r="A222" s="27">
        <v>41.08</v>
      </c>
      <c r="B222" s="28" t="s">
        <v>183</v>
      </c>
      <c r="C222" s="29">
        <v>1</v>
      </c>
      <c r="D222" s="12" t="s">
        <v>30</v>
      </c>
      <c r="E222" s="12"/>
      <c r="F222" s="12">
        <f t="shared" si="28"/>
        <v>54943.199999999997</v>
      </c>
      <c r="G222" s="31">
        <v>52000</v>
      </c>
      <c r="H222" s="31"/>
      <c r="I222" s="15">
        <f t="shared" si="29"/>
        <v>52000</v>
      </c>
      <c r="J222" s="16">
        <f t="shared" si="30"/>
        <v>52000</v>
      </c>
      <c r="K222" s="32">
        <v>53000</v>
      </c>
      <c r="L222" s="32">
        <v>52500</v>
      </c>
      <c r="M222" s="32">
        <v>52000</v>
      </c>
      <c r="N222" s="33"/>
      <c r="O222" s="33">
        <v>32655</v>
      </c>
      <c r="P222" s="34" t="s">
        <v>66</v>
      </c>
      <c r="Q222" s="35"/>
      <c r="R222" s="40" t="s">
        <v>28</v>
      </c>
      <c r="S222" s="22">
        <v>26000</v>
      </c>
      <c r="T222" s="37">
        <v>52218.777600000001</v>
      </c>
      <c r="U222" s="38">
        <v>57200</v>
      </c>
      <c r="V222" s="38">
        <v>54944</v>
      </c>
      <c r="W222" s="38">
        <v>55860</v>
      </c>
      <c r="X222" s="25">
        <f t="shared" si="26"/>
        <v>26000</v>
      </c>
    </row>
    <row r="223" spans="1:24" s="46" customFormat="1" ht="63">
      <c r="A223" s="27">
        <v>41.09</v>
      </c>
      <c r="B223" s="28" t="s">
        <v>184</v>
      </c>
      <c r="C223" s="29">
        <v>1</v>
      </c>
      <c r="D223" s="12" t="s">
        <v>30</v>
      </c>
      <c r="E223" s="12"/>
      <c r="F223" s="12">
        <f t="shared" si="28"/>
        <v>53886.6</v>
      </c>
      <c r="G223" s="31">
        <v>51000</v>
      </c>
      <c r="H223" s="31"/>
      <c r="I223" s="15">
        <f t="shared" si="29"/>
        <v>51000</v>
      </c>
      <c r="J223" s="16">
        <f t="shared" si="30"/>
        <v>51000</v>
      </c>
      <c r="K223" s="32">
        <v>51000</v>
      </c>
      <c r="L223" s="32">
        <v>51500</v>
      </c>
      <c r="M223" s="32">
        <v>52000</v>
      </c>
      <c r="N223" s="33"/>
      <c r="O223" s="33">
        <v>32655</v>
      </c>
      <c r="P223" s="34" t="s">
        <v>66</v>
      </c>
      <c r="Q223" s="35"/>
      <c r="R223" s="40" t="s">
        <v>28</v>
      </c>
      <c r="S223" s="22">
        <v>26000</v>
      </c>
      <c r="T223" s="37">
        <v>51214.2048</v>
      </c>
      <c r="U223" s="38">
        <v>56100</v>
      </c>
      <c r="V223" s="38">
        <v>53887</v>
      </c>
      <c r="W223" s="38">
        <v>54720</v>
      </c>
      <c r="X223" s="25">
        <f t="shared" si="26"/>
        <v>26000</v>
      </c>
    </row>
    <row r="224" spans="1:24" s="46" customFormat="1" ht="63">
      <c r="A224" s="27">
        <v>41.1</v>
      </c>
      <c r="B224" s="28" t="s">
        <v>185</v>
      </c>
      <c r="C224" s="29">
        <v>1</v>
      </c>
      <c r="D224" s="12" t="s">
        <v>30</v>
      </c>
      <c r="E224" s="12"/>
      <c r="F224" s="12">
        <f t="shared" si="28"/>
        <v>52830</v>
      </c>
      <c r="G224" s="31">
        <v>50000</v>
      </c>
      <c r="H224" s="31"/>
      <c r="I224" s="15">
        <f t="shared" si="29"/>
        <v>50000</v>
      </c>
      <c r="J224" s="16">
        <f t="shared" si="30"/>
        <v>50000</v>
      </c>
      <c r="K224" s="32">
        <v>53000</v>
      </c>
      <c r="L224" s="32">
        <v>52000</v>
      </c>
      <c r="M224" s="32">
        <v>50000</v>
      </c>
      <c r="N224" s="33"/>
      <c r="O224" s="33">
        <v>32655</v>
      </c>
      <c r="P224" s="34" t="s">
        <v>66</v>
      </c>
      <c r="Q224" s="35"/>
      <c r="R224" s="40" t="s">
        <v>28</v>
      </c>
      <c r="S224" s="22">
        <v>26000</v>
      </c>
      <c r="T224" s="37">
        <v>50209.631999999998</v>
      </c>
      <c r="U224" s="38">
        <v>55000</v>
      </c>
      <c r="V224" s="38">
        <v>52830</v>
      </c>
      <c r="W224" s="38">
        <v>53720</v>
      </c>
      <c r="X224" s="25">
        <f t="shared" si="26"/>
        <v>26000</v>
      </c>
    </row>
    <row r="225" spans="1:24" s="46" customFormat="1" ht="63">
      <c r="A225" s="27">
        <v>41.11</v>
      </c>
      <c r="B225" s="28" t="s">
        <v>186</v>
      </c>
      <c r="C225" s="29">
        <v>1</v>
      </c>
      <c r="D225" s="12" t="s">
        <v>30</v>
      </c>
      <c r="E225" s="12"/>
      <c r="F225" s="12">
        <f t="shared" si="28"/>
        <v>50716.799999999996</v>
      </c>
      <c r="G225" s="31">
        <v>48000</v>
      </c>
      <c r="H225" s="31"/>
      <c r="I225" s="15">
        <f t="shared" si="29"/>
        <v>48000</v>
      </c>
      <c r="J225" s="16">
        <f t="shared" si="30"/>
        <v>48000</v>
      </c>
      <c r="K225" s="32">
        <v>48000</v>
      </c>
      <c r="L225" s="32">
        <v>49000</v>
      </c>
      <c r="M225" s="32">
        <v>51000</v>
      </c>
      <c r="N225" s="33"/>
      <c r="O225" s="33">
        <v>32655</v>
      </c>
      <c r="P225" s="34" t="s">
        <v>66</v>
      </c>
      <c r="Q225" s="35"/>
      <c r="R225" s="40" t="s">
        <v>28</v>
      </c>
      <c r="S225" s="22">
        <v>25500</v>
      </c>
      <c r="T225" s="37">
        <v>48201.436799999996</v>
      </c>
      <c r="U225" s="38">
        <v>52800</v>
      </c>
      <c r="V225" s="38">
        <v>50717</v>
      </c>
      <c r="W225" s="38">
        <v>51215</v>
      </c>
      <c r="X225" s="25">
        <f t="shared" si="26"/>
        <v>25500</v>
      </c>
    </row>
    <row r="226" spans="1:24" s="46" customFormat="1" ht="63">
      <c r="A226" s="27">
        <v>41.12</v>
      </c>
      <c r="B226" s="28" t="s">
        <v>187</v>
      </c>
      <c r="C226" s="29">
        <v>1</v>
      </c>
      <c r="D226" s="12" t="s">
        <v>30</v>
      </c>
      <c r="E226" s="12"/>
      <c r="F226" s="12">
        <f t="shared" si="28"/>
        <v>49660.2</v>
      </c>
      <c r="G226" s="31">
        <v>47000</v>
      </c>
      <c r="H226" s="31"/>
      <c r="I226" s="15">
        <f t="shared" si="29"/>
        <v>47000</v>
      </c>
      <c r="J226" s="16">
        <f t="shared" si="30"/>
        <v>47000</v>
      </c>
      <c r="K226" s="32">
        <v>49000</v>
      </c>
      <c r="L226" s="32">
        <v>47500</v>
      </c>
      <c r="M226" s="32">
        <v>47000</v>
      </c>
      <c r="N226" s="33"/>
      <c r="O226" s="33">
        <v>32655</v>
      </c>
      <c r="P226" s="34" t="s">
        <v>66</v>
      </c>
      <c r="Q226" s="35"/>
      <c r="R226" s="40" t="s">
        <v>28</v>
      </c>
      <c r="S226" s="22">
        <v>25500</v>
      </c>
      <c r="T226" s="37">
        <v>47197.814400000003</v>
      </c>
      <c r="U226" s="38">
        <v>51700</v>
      </c>
      <c r="V226" s="38">
        <v>49667</v>
      </c>
      <c r="W226" s="38">
        <v>50210</v>
      </c>
      <c r="X226" s="25">
        <f t="shared" si="26"/>
        <v>25500</v>
      </c>
    </row>
    <row r="227" spans="1:24" s="46" customFormat="1" ht="63">
      <c r="A227" s="27">
        <v>41.13</v>
      </c>
      <c r="B227" s="28" t="s">
        <v>188</v>
      </c>
      <c r="C227" s="29">
        <v>1</v>
      </c>
      <c r="D227" s="12" t="s">
        <v>30</v>
      </c>
      <c r="E227" s="12"/>
      <c r="F227" s="12">
        <f t="shared" si="28"/>
        <v>47547</v>
      </c>
      <c r="G227" s="31">
        <v>45000</v>
      </c>
      <c r="H227" s="31"/>
      <c r="I227" s="15">
        <f t="shared" si="29"/>
        <v>45000</v>
      </c>
      <c r="J227" s="16">
        <f t="shared" si="30"/>
        <v>45000</v>
      </c>
      <c r="K227" s="32">
        <v>45000</v>
      </c>
      <c r="L227" s="32">
        <v>46000</v>
      </c>
      <c r="M227" s="32">
        <v>47000</v>
      </c>
      <c r="N227" s="33"/>
      <c r="O227" s="33">
        <v>32655</v>
      </c>
      <c r="P227" s="34" t="s">
        <v>66</v>
      </c>
      <c r="Q227" s="35"/>
      <c r="R227" s="40" t="s">
        <v>28</v>
      </c>
      <c r="S227" s="22">
        <v>25000</v>
      </c>
      <c r="T227" s="37">
        <v>45188.668799999999</v>
      </c>
      <c r="U227" s="38">
        <v>49500</v>
      </c>
      <c r="V227" s="38">
        <v>47547</v>
      </c>
      <c r="W227" s="38">
        <v>48296</v>
      </c>
      <c r="X227" s="25">
        <f t="shared" si="26"/>
        <v>25000</v>
      </c>
    </row>
    <row r="228" spans="1:24" s="46" customFormat="1" ht="63">
      <c r="A228" s="27">
        <v>41.14</v>
      </c>
      <c r="B228" s="28" t="s">
        <v>189</v>
      </c>
      <c r="C228" s="29">
        <v>1</v>
      </c>
      <c r="D228" s="12" t="s">
        <v>30</v>
      </c>
      <c r="E228" s="12"/>
      <c r="F228" s="12">
        <f t="shared" si="28"/>
        <v>42264</v>
      </c>
      <c r="G228" s="31">
        <v>40000</v>
      </c>
      <c r="H228" s="31"/>
      <c r="I228" s="15">
        <f t="shared" si="29"/>
        <v>40000</v>
      </c>
      <c r="J228" s="16">
        <f t="shared" si="30"/>
        <v>40000</v>
      </c>
      <c r="K228" s="32">
        <v>42000</v>
      </c>
      <c r="L228" s="32">
        <v>41000</v>
      </c>
      <c r="M228" s="32">
        <v>40000</v>
      </c>
      <c r="N228" s="33"/>
      <c r="O228" s="33"/>
      <c r="P228" s="34"/>
      <c r="Q228" s="35"/>
      <c r="R228" s="40" t="s">
        <v>28</v>
      </c>
      <c r="S228" s="22">
        <v>24000</v>
      </c>
      <c r="T228" s="37">
        <v>40167.705600000001</v>
      </c>
      <c r="U228" s="38">
        <v>44000</v>
      </c>
      <c r="V228" s="38">
        <v>42264</v>
      </c>
      <c r="W228" s="38">
        <v>44250</v>
      </c>
      <c r="X228" s="25">
        <f t="shared" si="26"/>
        <v>24000</v>
      </c>
    </row>
    <row r="229" spans="1:24" s="46" customFormat="1" ht="63">
      <c r="A229" s="27">
        <v>41.15</v>
      </c>
      <c r="B229" s="28" t="s">
        <v>190</v>
      </c>
      <c r="C229" s="29">
        <v>1</v>
      </c>
      <c r="D229" s="12" t="s">
        <v>30</v>
      </c>
      <c r="E229" s="12"/>
      <c r="F229" s="12">
        <f t="shared" si="28"/>
        <v>41207.4</v>
      </c>
      <c r="G229" s="31">
        <v>39000</v>
      </c>
      <c r="H229" s="31"/>
      <c r="I229" s="15">
        <f t="shared" si="29"/>
        <v>39000</v>
      </c>
      <c r="J229" s="16">
        <f t="shared" si="30"/>
        <v>39000</v>
      </c>
      <c r="K229" s="32">
        <v>39000</v>
      </c>
      <c r="L229" s="32">
        <v>39500</v>
      </c>
      <c r="M229" s="32">
        <v>40000</v>
      </c>
      <c r="N229" s="33"/>
      <c r="O229" s="33"/>
      <c r="P229" s="34"/>
      <c r="Q229" s="35"/>
      <c r="R229" s="40" t="s">
        <v>28</v>
      </c>
      <c r="S229" s="22">
        <v>24000</v>
      </c>
      <c r="T229" s="37">
        <v>39164.083200000008</v>
      </c>
      <c r="U229" s="38">
        <v>42900</v>
      </c>
      <c r="V229" s="38">
        <v>41208</v>
      </c>
      <c r="W229" s="38">
        <v>42280</v>
      </c>
      <c r="X229" s="25">
        <f t="shared" si="26"/>
        <v>24000</v>
      </c>
    </row>
    <row r="230" spans="1:24" s="46" customFormat="1" ht="63">
      <c r="A230" s="27">
        <v>41.16</v>
      </c>
      <c r="B230" s="28" t="s">
        <v>191</v>
      </c>
      <c r="C230" s="29">
        <v>1</v>
      </c>
      <c r="D230" s="12" t="s">
        <v>30</v>
      </c>
      <c r="E230" s="12"/>
      <c r="F230" s="12">
        <f t="shared" si="28"/>
        <v>40150.800000000003</v>
      </c>
      <c r="G230" s="31">
        <v>38000</v>
      </c>
      <c r="H230" s="31"/>
      <c r="I230" s="15">
        <f t="shared" si="29"/>
        <v>38000</v>
      </c>
      <c r="J230" s="16">
        <f t="shared" si="30"/>
        <v>38000</v>
      </c>
      <c r="K230" s="32">
        <v>39000</v>
      </c>
      <c r="L230" s="32">
        <v>38500</v>
      </c>
      <c r="M230" s="32">
        <v>38000</v>
      </c>
      <c r="N230" s="33"/>
      <c r="O230" s="33"/>
      <c r="P230" s="34"/>
      <c r="Q230" s="35"/>
      <c r="R230" s="40" t="s">
        <v>28</v>
      </c>
      <c r="S230" s="22">
        <v>24000</v>
      </c>
      <c r="T230" s="37">
        <v>38159.510399999999</v>
      </c>
      <c r="U230" s="38">
        <v>41800</v>
      </c>
      <c r="V230" s="38">
        <v>40151</v>
      </c>
      <c r="W230" s="38">
        <v>41250</v>
      </c>
      <c r="X230" s="25">
        <f t="shared" si="26"/>
        <v>24000</v>
      </c>
    </row>
    <row r="231" spans="1:24" s="46" customFormat="1" ht="63">
      <c r="A231" s="27">
        <v>41.17</v>
      </c>
      <c r="B231" s="28" t="s">
        <v>192</v>
      </c>
      <c r="C231" s="29">
        <v>1</v>
      </c>
      <c r="D231" s="12" t="s">
        <v>30</v>
      </c>
      <c r="E231" s="12"/>
      <c r="F231" s="12">
        <f t="shared" si="28"/>
        <v>38037.599999999999</v>
      </c>
      <c r="G231" s="31">
        <v>36000</v>
      </c>
      <c r="H231" s="31"/>
      <c r="I231" s="15">
        <f t="shared" si="29"/>
        <v>36000</v>
      </c>
      <c r="J231" s="16">
        <f t="shared" si="30"/>
        <v>36000</v>
      </c>
      <c r="K231" s="32">
        <v>36000</v>
      </c>
      <c r="L231" s="32">
        <v>36500</v>
      </c>
      <c r="M231" s="32">
        <v>38000</v>
      </c>
      <c r="N231" s="33"/>
      <c r="O231" s="33"/>
      <c r="P231" s="34"/>
      <c r="Q231" s="35"/>
      <c r="R231" s="40" t="s">
        <v>28</v>
      </c>
      <c r="S231" s="22">
        <v>24000</v>
      </c>
      <c r="T231" s="37">
        <v>36151.315200000005</v>
      </c>
      <c r="U231" s="38">
        <v>39600</v>
      </c>
      <c r="V231" s="38">
        <v>38038</v>
      </c>
      <c r="W231" s="38">
        <v>39780</v>
      </c>
      <c r="X231" s="25">
        <f t="shared" si="26"/>
        <v>24000</v>
      </c>
    </row>
    <row r="232" spans="1:24" s="46" customFormat="1" ht="63">
      <c r="A232" s="27">
        <v>41.18</v>
      </c>
      <c r="B232" s="28" t="s">
        <v>193</v>
      </c>
      <c r="C232" s="29">
        <v>1</v>
      </c>
      <c r="D232" s="12" t="s">
        <v>30</v>
      </c>
      <c r="E232" s="12"/>
      <c r="F232" s="12">
        <f t="shared" si="28"/>
        <v>36981</v>
      </c>
      <c r="G232" s="31">
        <v>35000</v>
      </c>
      <c r="H232" s="31"/>
      <c r="I232" s="15">
        <f t="shared" si="29"/>
        <v>35000</v>
      </c>
      <c r="J232" s="16">
        <f t="shared" si="30"/>
        <v>35000</v>
      </c>
      <c r="K232" s="32">
        <v>37000</v>
      </c>
      <c r="L232" s="32">
        <v>36000</v>
      </c>
      <c r="M232" s="32">
        <v>35000</v>
      </c>
      <c r="N232" s="33"/>
      <c r="O232" s="33"/>
      <c r="P232" s="34"/>
      <c r="Q232" s="35"/>
      <c r="R232" s="40" t="s">
        <v>28</v>
      </c>
      <c r="S232" s="22">
        <v>23500</v>
      </c>
      <c r="T232" s="37">
        <v>35146.742400000003</v>
      </c>
      <c r="U232" s="38">
        <v>38500</v>
      </c>
      <c r="V232" s="38">
        <v>36981</v>
      </c>
      <c r="W232" s="38">
        <v>38560</v>
      </c>
      <c r="X232" s="25">
        <f t="shared" si="26"/>
        <v>23500</v>
      </c>
    </row>
    <row r="233" spans="1:24" s="46" customFormat="1" ht="63">
      <c r="A233" s="27">
        <v>41.19</v>
      </c>
      <c r="B233" s="28" t="s">
        <v>194</v>
      </c>
      <c r="C233" s="29">
        <v>1</v>
      </c>
      <c r="D233" s="12" t="s">
        <v>30</v>
      </c>
      <c r="E233" s="12"/>
      <c r="F233" s="12">
        <f t="shared" si="28"/>
        <v>34867.800000000003</v>
      </c>
      <c r="G233" s="31">
        <v>33000</v>
      </c>
      <c r="H233" s="31"/>
      <c r="I233" s="15">
        <f t="shared" si="29"/>
        <v>33000</v>
      </c>
      <c r="J233" s="16">
        <f t="shared" si="30"/>
        <v>33000</v>
      </c>
      <c r="K233" s="32">
        <v>33000</v>
      </c>
      <c r="L233" s="32">
        <v>34000</v>
      </c>
      <c r="M233" s="32">
        <v>35000</v>
      </c>
      <c r="N233" s="33"/>
      <c r="O233" s="33">
        <v>15674</v>
      </c>
      <c r="P233" s="34" t="s">
        <v>66</v>
      </c>
      <c r="Q233" s="35"/>
      <c r="R233" s="40" t="s">
        <v>28</v>
      </c>
      <c r="S233" s="22">
        <v>23000</v>
      </c>
      <c r="T233" s="37">
        <v>33138.547200000001</v>
      </c>
      <c r="U233" s="38">
        <v>36300</v>
      </c>
      <c r="V233" s="38">
        <v>34868</v>
      </c>
      <c r="W233" s="38">
        <v>35795</v>
      </c>
      <c r="X233" s="25">
        <f t="shared" si="26"/>
        <v>23000</v>
      </c>
    </row>
    <row r="234" spans="1:24" s="46" customFormat="1" ht="63">
      <c r="A234" s="27">
        <v>41.2</v>
      </c>
      <c r="B234" s="28" t="s">
        <v>195</v>
      </c>
      <c r="C234" s="29">
        <v>1</v>
      </c>
      <c r="D234" s="12" t="s">
        <v>30</v>
      </c>
      <c r="E234" s="12"/>
      <c r="F234" s="12">
        <f t="shared" si="28"/>
        <v>31698</v>
      </c>
      <c r="G234" s="31">
        <v>30000</v>
      </c>
      <c r="H234" s="31"/>
      <c r="I234" s="15">
        <f t="shared" si="29"/>
        <v>30000</v>
      </c>
      <c r="J234" s="16">
        <f t="shared" si="30"/>
        <v>30000</v>
      </c>
      <c r="K234" s="32">
        <v>31500</v>
      </c>
      <c r="L234" s="32">
        <v>31000</v>
      </c>
      <c r="M234" s="32">
        <v>30000</v>
      </c>
      <c r="N234" s="33"/>
      <c r="O234" s="33">
        <v>15674</v>
      </c>
      <c r="P234" s="34" t="s">
        <v>66</v>
      </c>
      <c r="Q234" s="35"/>
      <c r="R234" s="40" t="s">
        <v>28</v>
      </c>
      <c r="S234" s="22">
        <v>23000</v>
      </c>
      <c r="T234" s="37">
        <v>30125.779200000004</v>
      </c>
      <c r="U234" s="38">
        <v>33000</v>
      </c>
      <c r="V234" s="38">
        <v>31698</v>
      </c>
      <c r="W234" s="38">
        <v>33780</v>
      </c>
      <c r="X234" s="25">
        <f t="shared" si="26"/>
        <v>23000</v>
      </c>
    </row>
    <row r="235" spans="1:24" s="46" customFormat="1" ht="63">
      <c r="A235" s="27">
        <v>41.21</v>
      </c>
      <c r="B235" s="28" t="s">
        <v>196</v>
      </c>
      <c r="C235" s="29">
        <v>1</v>
      </c>
      <c r="D235" s="12" t="s">
        <v>30</v>
      </c>
      <c r="E235" s="12"/>
      <c r="F235" s="12">
        <f t="shared" si="28"/>
        <v>29584.799999999999</v>
      </c>
      <c r="G235" s="31">
        <v>28000</v>
      </c>
      <c r="H235" s="31"/>
      <c r="I235" s="15">
        <f t="shared" si="29"/>
        <v>28000</v>
      </c>
      <c r="J235" s="16">
        <f t="shared" si="30"/>
        <v>28000</v>
      </c>
      <c r="K235" s="32">
        <v>28000</v>
      </c>
      <c r="L235" s="32">
        <v>30000</v>
      </c>
      <c r="M235" s="32">
        <v>29000</v>
      </c>
      <c r="N235" s="33"/>
      <c r="O235" s="33">
        <v>15674</v>
      </c>
      <c r="P235" s="34" t="s">
        <v>66</v>
      </c>
      <c r="Q235" s="35"/>
      <c r="R235" s="40" t="s">
        <v>28</v>
      </c>
      <c r="S235" s="22">
        <v>23000</v>
      </c>
      <c r="T235" s="37">
        <v>28117.584000000003</v>
      </c>
      <c r="U235" s="38">
        <v>30800</v>
      </c>
      <c r="V235" s="38">
        <v>29585</v>
      </c>
      <c r="W235" s="38">
        <v>28780</v>
      </c>
      <c r="X235" s="25">
        <f t="shared" si="26"/>
        <v>23000</v>
      </c>
    </row>
    <row r="236" spans="1:24" s="46" customFormat="1" ht="63">
      <c r="A236" s="27">
        <v>41.22</v>
      </c>
      <c r="B236" s="28" t="s">
        <v>197</v>
      </c>
      <c r="C236" s="29">
        <v>1</v>
      </c>
      <c r="D236" s="12" t="s">
        <v>30</v>
      </c>
      <c r="E236" s="12"/>
      <c r="F236" s="12">
        <f t="shared" si="28"/>
        <v>27471.599999999999</v>
      </c>
      <c r="G236" s="31">
        <v>26000</v>
      </c>
      <c r="H236" s="31"/>
      <c r="I236" s="15">
        <f t="shared" si="29"/>
        <v>26000</v>
      </c>
      <c r="J236" s="16">
        <f t="shared" si="30"/>
        <v>26000</v>
      </c>
      <c r="K236" s="32">
        <v>28000</v>
      </c>
      <c r="L236" s="32">
        <v>26000</v>
      </c>
      <c r="M236" s="32">
        <v>27000</v>
      </c>
      <c r="N236" s="33"/>
      <c r="O236" s="33">
        <v>15674</v>
      </c>
      <c r="P236" s="34" t="s">
        <v>66</v>
      </c>
      <c r="Q236" s="35"/>
      <c r="R236" s="40" t="s">
        <v>28</v>
      </c>
      <c r="S236" s="22">
        <v>23000</v>
      </c>
      <c r="T236" s="37">
        <v>26109.388800000001</v>
      </c>
      <c r="U236" s="38">
        <v>28600</v>
      </c>
      <c r="V236" s="38">
        <v>27472</v>
      </c>
      <c r="W236" s="38">
        <v>28510</v>
      </c>
      <c r="X236" s="25">
        <f t="shared" si="26"/>
        <v>23000</v>
      </c>
    </row>
    <row r="237" spans="1:24" s="46" customFormat="1" ht="63">
      <c r="A237" s="27">
        <v>41.23</v>
      </c>
      <c r="B237" s="28" t="s">
        <v>198</v>
      </c>
      <c r="C237" s="29">
        <v>1</v>
      </c>
      <c r="D237" s="12" t="s">
        <v>30</v>
      </c>
      <c r="E237" s="12"/>
      <c r="F237" s="12">
        <f t="shared" si="28"/>
        <v>26943.3</v>
      </c>
      <c r="G237" s="31">
        <v>25500</v>
      </c>
      <c r="H237" s="31"/>
      <c r="I237" s="15">
        <f t="shared" si="29"/>
        <v>25500</v>
      </c>
      <c r="J237" s="16">
        <f t="shared" si="30"/>
        <v>25500</v>
      </c>
      <c r="K237" s="32">
        <v>25500</v>
      </c>
      <c r="L237" s="32">
        <v>26000</v>
      </c>
      <c r="M237" s="32">
        <v>27000</v>
      </c>
      <c r="N237" s="33"/>
      <c r="O237" s="33">
        <v>13062</v>
      </c>
      <c r="P237" s="34" t="s">
        <v>66</v>
      </c>
      <c r="Q237" s="35"/>
      <c r="R237" s="40" t="s">
        <v>28</v>
      </c>
      <c r="S237" s="22">
        <v>22500</v>
      </c>
      <c r="T237" s="37">
        <v>25607.577600000001</v>
      </c>
      <c r="U237" s="38">
        <v>28050</v>
      </c>
      <c r="V237" s="38">
        <v>26944</v>
      </c>
      <c r="W237" s="38">
        <v>27950</v>
      </c>
      <c r="X237" s="25">
        <f t="shared" si="26"/>
        <v>22500</v>
      </c>
    </row>
    <row r="238" spans="1:24" s="46" customFormat="1" ht="63">
      <c r="A238" s="27">
        <v>41.24</v>
      </c>
      <c r="B238" s="28" t="s">
        <v>199</v>
      </c>
      <c r="C238" s="29">
        <v>1</v>
      </c>
      <c r="D238" s="12" t="s">
        <v>30</v>
      </c>
      <c r="E238" s="12"/>
      <c r="F238" s="12">
        <f t="shared" si="28"/>
        <v>26415</v>
      </c>
      <c r="G238" s="31">
        <v>25000</v>
      </c>
      <c r="H238" s="31"/>
      <c r="I238" s="15">
        <f t="shared" si="29"/>
        <v>25000</v>
      </c>
      <c r="J238" s="16">
        <f t="shared" si="30"/>
        <v>25000</v>
      </c>
      <c r="K238" s="32">
        <v>26000</v>
      </c>
      <c r="L238" s="32">
        <v>25500</v>
      </c>
      <c r="M238" s="32">
        <v>25000</v>
      </c>
      <c r="N238" s="33"/>
      <c r="O238" s="33">
        <v>13062</v>
      </c>
      <c r="P238" s="34" t="s">
        <v>66</v>
      </c>
      <c r="Q238" s="35"/>
      <c r="R238" s="40" t="s">
        <v>28</v>
      </c>
      <c r="S238" s="22">
        <v>22500</v>
      </c>
      <c r="T238" s="37">
        <v>25104.815999999999</v>
      </c>
      <c r="U238" s="38">
        <v>27500</v>
      </c>
      <c r="V238" s="38">
        <v>26415</v>
      </c>
      <c r="W238" s="38">
        <v>27550</v>
      </c>
      <c r="X238" s="25">
        <f t="shared" si="26"/>
        <v>22500</v>
      </c>
    </row>
    <row r="239" spans="1:24" s="46" customFormat="1" ht="63">
      <c r="A239" s="27">
        <v>41.25</v>
      </c>
      <c r="B239" s="28" t="s">
        <v>200</v>
      </c>
      <c r="C239" s="29">
        <v>1</v>
      </c>
      <c r="D239" s="12" t="s">
        <v>30</v>
      </c>
      <c r="E239" s="12"/>
      <c r="F239" s="12">
        <f t="shared" si="28"/>
        <v>25358.399999999998</v>
      </c>
      <c r="G239" s="31">
        <v>24000</v>
      </c>
      <c r="H239" s="31"/>
      <c r="I239" s="15">
        <f t="shared" si="29"/>
        <v>24000</v>
      </c>
      <c r="J239" s="16">
        <f t="shared" si="30"/>
        <v>24000</v>
      </c>
      <c r="K239" s="32">
        <v>25000</v>
      </c>
      <c r="L239" s="32">
        <v>24000</v>
      </c>
      <c r="M239" s="32">
        <v>26000</v>
      </c>
      <c r="N239" s="33"/>
      <c r="O239" s="33">
        <v>13062</v>
      </c>
      <c r="P239" s="34" t="s">
        <v>66</v>
      </c>
      <c r="Q239" s="35"/>
      <c r="R239" s="40" t="s">
        <v>28</v>
      </c>
      <c r="S239" s="22">
        <v>22500</v>
      </c>
      <c r="T239" s="37">
        <v>24101.193599999999</v>
      </c>
      <c r="U239" s="38">
        <v>26400</v>
      </c>
      <c r="V239" s="38">
        <v>25359</v>
      </c>
      <c r="W239" s="38">
        <v>26890</v>
      </c>
      <c r="X239" s="25">
        <f t="shared" si="26"/>
        <v>22500</v>
      </c>
    </row>
    <row r="240" spans="1:24" s="46" customFormat="1" ht="63">
      <c r="A240" s="27">
        <v>41.259999999999899</v>
      </c>
      <c r="B240" s="28" t="s">
        <v>201</v>
      </c>
      <c r="C240" s="29">
        <v>1</v>
      </c>
      <c r="D240" s="12" t="s">
        <v>30</v>
      </c>
      <c r="E240" s="12"/>
      <c r="F240" s="12">
        <f t="shared" si="28"/>
        <v>19018.8</v>
      </c>
      <c r="G240" s="31">
        <v>18000</v>
      </c>
      <c r="H240" s="31"/>
      <c r="I240" s="15">
        <f t="shared" si="29"/>
        <v>18000</v>
      </c>
      <c r="J240" s="16">
        <f t="shared" si="30"/>
        <v>18000</v>
      </c>
      <c r="K240" s="32">
        <v>18000</v>
      </c>
      <c r="L240" s="32">
        <v>19000</v>
      </c>
      <c r="M240" s="32">
        <v>20000</v>
      </c>
      <c r="N240" s="33"/>
      <c r="O240" s="33">
        <v>8491</v>
      </c>
      <c r="P240" s="34" t="s">
        <v>66</v>
      </c>
      <c r="Q240" s="35"/>
      <c r="R240" s="40" t="s">
        <v>28</v>
      </c>
      <c r="S240" s="22">
        <v>22000</v>
      </c>
      <c r="T240" s="37">
        <v>18075.657600000002</v>
      </c>
      <c r="U240" s="38">
        <v>19800</v>
      </c>
      <c r="V240" s="38">
        <v>19019</v>
      </c>
      <c r="W240" s="38">
        <v>20170</v>
      </c>
      <c r="X240" s="25">
        <f t="shared" si="26"/>
        <v>18075.657600000002</v>
      </c>
    </row>
    <row r="241" spans="1:25" s="46" customFormat="1" ht="63">
      <c r="A241" s="27">
        <v>41.269999999999897</v>
      </c>
      <c r="B241" s="28" t="s">
        <v>202</v>
      </c>
      <c r="C241" s="29">
        <v>1</v>
      </c>
      <c r="D241" s="12" t="s">
        <v>30</v>
      </c>
      <c r="E241" s="12"/>
      <c r="F241" s="12">
        <f t="shared" si="28"/>
        <v>17962.2</v>
      </c>
      <c r="G241" s="31">
        <v>17000</v>
      </c>
      <c r="H241" s="31"/>
      <c r="I241" s="15">
        <f t="shared" si="29"/>
        <v>17000</v>
      </c>
      <c r="J241" s="16">
        <f t="shared" si="30"/>
        <v>17000</v>
      </c>
      <c r="K241" s="32">
        <v>19000</v>
      </c>
      <c r="L241" s="32">
        <v>18000</v>
      </c>
      <c r="M241" s="32">
        <v>17000</v>
      </c>
      <c r="N241" s="33"/>
      <c r="O241" s="33">
        <v>8491</v>
      </c>
      <c r="P241" s="34" t="s">
        <v>66</v>
      </c>
      <c r="Q241" s="35"/>
      <c r="R241" s="40" t="s">
        <v>28</v>
      </c>
      <c r="S241" s="22">
        <v>22000</v>
      </c>
      <c r="T241" s="37">
        <v>17072.035199999998</v>
      </c>
      <c r="U241" s="38">
        <v>18700</v>
      </c>
      <c r="V241" s="38">
        <v>17963</v>
      </c>
      <c r="W241" s="38">
        <v>18780</v>
      </c>
      <c r="X241" s="25">
        <f t="shared" si="26"/>
        <v>17072.035199999998</v>
      </c>
    </row>
    <row r="242" spans="1:25" s="46" customFormat="1" ht="63">
      <c r="A242" s="27">
        <v>41.279999999999902</v>
      </c>
      <c r="B242" s="28" t="s">
        <v>203</v>
      </c>
      <c r="C242" s="29">
        <v>1</v>
      </c>
      <c r="D242" s="12" t="s">
        <v>30</v>
      </c>
      <c r="E242" s="12"/>
      <c r="F242" s="12">
        <f t="shared" si="28"/>
        <v>16905.599999999999</v>
      </c>
      <c r="G242" s="31">
        <v>16000</v>
      </c>
      <c r="H242" s="31"/>
      <c r="I242" s="15">
        <f t="shared" si="29"/>
        <v>16000</v>
      </c>
      <c r="J242" s="16">
        <f t="shared" si="30"/>
        <v>16000</v>
      </c>
      <c r="K242" s="32">
        <v>16000</v>
      </c>
      <c r="L242" s="32">
        <v>16500</v>
      </c>
      <c r="M242" s="32">
        <v>17000</v>
      </c>
      <c r="N242" s="33"/>
      <c r="O242" s="33">
        <v>8491</v>
      </c>
      <c r="P242" s="34" t="s">
        <v>66</v>
      </c>
      <c r="Q242" s="35"/>
      <c r="R242" s="40" t="s">
        <v>28</v>
      </c>
      <c r="S242" s="22">
        <v>22000</v>
      </c>
      <c r="T242" s="37">
        <v>16067.462399999999</v>
      </c>
      <c r="U242" s="38">
        <v>17600</v>
      </c>
      <c r="V242" s="38">
        <v>16906</v>
      </c>
      <c r="W242" s="38">
        <v>17250</v>
      </c>
      <c r="X242" s="25">
        <f t="shared" si="26"/>
        <v>16067.462399999999</v>
      </c>
    </row>
    <row r="243" spans="1:25" s="46" customFormat="1" ht="63">
      <c r="A243" s="27">
        <v>41.2899999999999</v>
      </c>
      <c r="B243" s="28" t="s">
        <v>204</v>
      </c>
      <c r="C243" s="29">
        <v>1</v>
      </c>
      <c r="D243" s="12" t="s">
        <v>30</v>
      </c>
      <c r="E243" s="12"/>
      <c r="F243" s="12">
        <f t="shared" si="28"/>
        <v>13735.8</v>
      </c>
      <c r="G243" s="31">
        <v>13000</v>
      </c>
      <c r="H243" s="31"/>
      <c r="I243" s="15">
        <f t="shared" si="29"/>
        <v>13000</v>
      </c>
      <c r="J243" s="16">
        <f t="shared" si="30"/>
        <v>13000</v>
      </c>
      <c r="K243" s="32">
        <v>14000</v>
      </c>
      <c r="L243" s="32">
        <v>13500</v>
      </c>
      <c r="M243" s="32">
        <v>13000</v>
      </c>
      <c r="N243" s="33"/>
      <c r="O243" s="33">
        <v>5944</v>
      </c>
      <c r="P243" s="34" t="s">
        <v>66</v>
      </c>
      <c r="Q243" s="35"/>
      <c r="R243" s="40" t="s">
        <v>28</v>
      </c>
      <c r="S243" s="22">
        <v>20000</v>
      </c>
      <c r="T243" s="37">
        <v>13054.6944</v>
      </c>
      <c r="U243" s="38">
        <v>14300</v>
      </c>
      <c r="V243" s="38">
        <v>13736</v>
      </c>
      <c r="W243" s="38">
        <v>14280</v>
      </c>
      <c r="X243" s="25">
        <f t="shared" si="26"/>
        <v>13054.6944</v>
      </c>
    </row>
    <row r="244" spans="1:25" s="46" customFormat="1" ht="63">
      <c r="A244" s="27">
        <v>41.299999999999898</v>
      </c>
      <c r="B244" s="28" t="s">
        <v>205</v>
      </c>
      <c r="C244" s="29">
        <v>1</v>
      </c>
      <c r="D244" s="12" t="s">
        <v>30</v>
      </c>
      <c r="E244" s="12"/>
      <c r="F244" s="12">
        <f t="shared" si="28"/>
        <v>12679.199999999999</v>
      </c>
      <c r="G244" s="31">
        <v>12000</v>
      </c>
      <c r="H244" s="31"/>
      <c r="I244" s="15">
        <f t="shared" si="29"/>
        <v>12000</v>
      </c>
      <c r="J244" s="16">
        <f t="shared" si="30"/>
        <v>12000</v>
      </c>
      <c r="K244" s="32">
        <v>12000</v>
      </c>
      <c r="L244" s="32">
        <v>12500</v>
      </c>
      <c r="M244" s="32">
        <v>13000</v>
      </c>
      <c r="N244" s="33"/>
      <c r="O244" s="33">
        <v>5944</v>
      </c>
      <c r="P244" s="34" t="s">
        <v>66</v>
      </c>
      <c r="Q244" s="35"/>
      <c r="R244" s="40" t="s">
        <v>28</v>
      </c>
      <c r="S244" s="22">
        <v>19500</v>
      </c>
      <c r="T244" s="37">
        <v>12051.072</v>
      </c>
      <c r="U244" s="38">
        <v>13200</v>
      </c>
      <c r="V244" s="38">
        <v>12680</v>
      </c>
      <c r="W244" s="38">
        <v>12560</v>
      </c>
      <c r="X244" s="25">
        <f t="shared" si="26"/>
        <v>12051.072</v>
      </c>
    </row>
    <row r="245" spans="1:25" s="46" customFormat="1" ht="63">
      <c r="A245" s="27">
        <v>41.309999999999903</v>
      </c>
      <c r="B245" s="28" t="s">
        <v>206</v>
      </c>
      <c r="C245" s="29">
        <v>1</v>
      </c>
      <c r="D245" s="12" t="s">
        <v>30</v>
      </c>
      <c r="E245" s="12"/>
      <c r="F245" s="12">
        <f t="shared" si="28"/>
        <v>11622.6</v>
      </c>
      <c r="G245" s="31">
        <v>11000</v>
      </c>
      <c r="H245" s="31"/>
      <c r="I245" s="15">
        <f t="shared" si="29"/>
        <v>11000</v>
      </c>
      <c r="J245" s="16">
        <f t="shared" si="30"/>
        <v>11000</v>
      </c>
      <c r="K245" s="32">
        <v>12500</v>
      </c>
      <c r="L245" s="32">
        <v>12000</v>
      </c>
      <c r="M245" s="32">
        <v>11000</v>
      </c>
      <c r="N245" s="33"/>
      <c r="O245" s="33">
        <v>5944</v>
      </c>
      <c r="P245" s="34" t="s">
        <v>66</v>
      </c>
      <c r="Q245" s="35"/>
      <c r="R245" s="40" t="s">
        <v>28</v>
      </c>
      <c r="S245" s="22">
        <v>18500</v>
      </c>
      <c r="T245" s="37">
        <v>11046.499199999998</v>
      </c>
      <c r="U245" s="38">
        <v>12100</v>
      </c>
      <c r="V245" s="38">
        <v>11623</v>
      </c>
      <c r="W245" s="38">
        <v>12250</v>
      </c>
      <c r="X245" s="25">
        <f t="shared" si="26"/>
        <v>11046.499199999998</v>
      </c>
    </row>
    <row r="246" spans="1:25" s="46" customFormat="1" ht="63">
      <c r="A246" s="27">
        <v>41.319999999999901</v>
      </c>
      <c r="B246" s="28" t="s">
        <v>207</v>
      </c>
      <c r="C246" s="29">
        <v>1</v>
      </c>
      <c r="D246" s="12" t="s">
        <v>30</v>
      </c>
      <c r="E246" s="12"/>
      <c r="F246" s="12">
        <f t="shared" si="28"/>
        <v>9509.4</v>
      </c>
      <c r="G246" s="31">
        <v>9000</v>
      </c>
      <c r="H246" s="31"/>
      <c r="I246" s="15">
        <f t="shared" si="29"/>
        <v>9000</v>
      </c>
      <c r="J246" s="16">
        <f t="shared" si="30"/>
        <v>9000</v>
      </c>
      <c r="K246" s="32">
        <v>9000</v>
      </c>
      <c r="L246" s="32">
        <v>10000</v>
      </c>
      <c r="M246" s="32">
        <v>11000</v>
      </c>
      <c r="N246" s="33"/>
      <c r="O246" s="33">
        <v>3174</v>
      </c>
      <c r="P246" s="34" t="s">
        <v>66</v>
      </c>
      <c r="Q246" s="35"/>
      <c r="R246" s="40" t="s">
        <v>28</v>
      </c>
      <c r="S246" s="22">
        <v>16000</v>
      </c>
      <c r="T246" s="37">
        <v>9038.3040000000001</v>
      </c>
      <c r="U246" s="38">
        <v>9900</v>
      </c>
      <c r="V246" s="38">
        <v>9510</v>
      </c>
      <c r="W246" s="38">
        <v>10200</v>
      </c>
      <c r="X246" s="25">
        <f t="shared" si="26"/>
        <v>9038.3040000000001</v>
      </c>
    </row>
    <row r="247" spans="1:25" s="46" customFormat="1" ht="63">
      <c r="A247" s="27">
        <v>41.329999999999899</v>
      </c>
      <c r="B247" s="28" t="s">
        <v>208</v>
      </c>
      <c r="C247" s="29">
        <v>1</v>
      </c>
      <c r="D247" s="12" t="s">
        <v>30</v>
      </c>
      <c r="E247" s="12"/>
      <c r="F247" s="12">
        <f t="shared" si="28"/>
        <v>8452.7999999999993</v>
      </c>
      <c r="G247" s="31">
        <v>8000</v>
      </c>
      <c r="H247" s="31"/>
      <c r="I247" s="15">
        <f t="shared" si="29"/>
        <v>8000</v>
      </c>
      <c r="J247" s="16">
        <f t="shared" si="30"/>
        <v>8000</v>
      </c>
      <c r="K247" s="32">
        <v>9000</v>
      </c>
      <c r="L247" s="32">
        <v>8500</v>
      </c>
      <c r="M247" s="32">
        <v>8000</v>
      </c>
      <c r="N247" s="33"/>
      <c r="O247" s="33">
        <v>3174</v>
      </c>
      <c r="P247" s="34" t="s">
        <v>66</v>
      </c>
      <c r="Q247" s="35"/>
      <c r="R247" s="40" t="s">
        <v>28</v>
      </c>
      <c r="S247" s="22">
        <v>15500</v>
      </c>
      <c r="T247" s="37">
        <v>8033.7311999999993</v>
      </c>
      <c r="U247" s="38">
        <v>8800</v>
      </c>
      <c r="V247" s="38">
        <v>8453</v>
      </c>
      <c r="W247" s="38">
        <v>9550</v>
      </c>
      <c r="X247" s="25">
        <f t="shared" si="26"/>
        <v>8033.7311999999993</v>
      </c>
    </row>
    <row r="248" spans="1:25" s="46" customFormat="1" ht="63">
      <c r="A248" s="27">
        <v>41.339999999999897</v>
      </c>
      <c r="B248" s="28" t="s">
        <v>209</v>
      </c>
      <c r="C248" s="29">
        <v>1</v>
      </c>
      <c r="D248" s="12" t="s">
        <v>30</v>
      </c>
      <c r="E248" s="12"/>
      <c r="F248" s="12">
        <f t="shared" si="28"/>
        <v>6128.28</v>
      </c>
      <c r="G248" s="31">
        <v>5800</v>
      </c>
      <c r="H248" s="31"/>
      <c r="I248" s="15">
        <f t="shared" si="29"/>
        <v>5800</v>
      </c>
      <c r="J248" s="16">
        <f t="shared" si="30"/>
        <v>5800</v>
      </c>
      <c r="K248" s="32">
        <v>5800</v>
      </c>
      <c r="L248" s="32">
        <v>5900</v>
      </c>
      <c r="M248" s="32">
        <v>6000</v>
      </c>
      <c r="N248" s="33"/>
      <c r="O248" s="33">
        <v>1796</v>
      </c>
      <c r="P248" s="34" t="s">
        <v>66</v>
      </c>
      <c r="Q248" s="35"/>
      <c r="R248" s="40" t="s">
        <v>28</v>
      </c>
      <c r="S248" s="22">
        <v>13000</v>
      </c>
      <c r="T248" s="37">
        <v>5825.0015999999996</v>
      </c>
      <c r="U248" s="38">
        <v>6380</v>
      </c>
      <c r="V248" s="38">
        <v>6129</v>
      </c>
      <c r="W248" s="38">
        <v>6595</v>
      </c>
      <c r="X248" s="25">
        <f t="shared" si="26"/>
        <v>5825.0015999999996</v>
      </c>
    </row>
    <row r="249" spans="1:25" s="46" customFormat="1" ht="63">
      <c r="A249" s="27">
        <v>41.349999999999902</v>
      </c>
      <c r="B249" s="28" t="s">
        <v>210</v>
      </c>
      <c r="C249" s="29">
        <v>1</v>
      </c>
      <c r="D249" s="12" t="s">
        <v>30</v>
      </c>
      <c r="E249" s="12"/>
      <c r="F249" s="12">
        <f t="shared" si="28"/>
        <v>3169.7999999999997</v>
      </c>
      <c r="G249" s="31">
        <v>3000</v>
      </c>
      <c r="H249" s="31"/>
      <c r="I249" s="15">
        <f t="shared" si="29"/>
        <v>3000</v>
      </c>
      <c r="J249" s="16">
        <f t="shared" si="30"/>
        <v>3000</v>
      </c>
      <c r="K249" s="32">
        <v>3300</v>
      </c>
      <c r="L249" s="32">
        <v>3500</v>
      </c>
      <c r="M249" s="32">
        <v>3000</v>
      </c>
      <c r="N249" s="33"/>
      <c r="O249" s="33"/>
      <c r="P249" s="34"/>
      <c r="Q249" s="35"/>
      <c r="R249" s="40" t="s">
        <v>28</v>
      </c>
      <c r="S249" s="22">
        <v>7500</v>
      </c>
      <c r="T249" s="37">
        <v>3012.768</v>
      </c>
      <c r="U249" s="38">
        <v>3300</v>
      </c>
      <c r="V249" s="38">
        <v>3170</v>
      </c>
      <c r="W249" s="38">
        <v>3880</v>
      </c>
      <c r="X249" s="25">
        <f t="shared" si="26"/>
        <v>3012.768</v>
      </c>
    </row>
    <row r="250" spans="1:25" s="46" customFormat="1" ht="63">
      <c r="A250" s="27">
        <v>41.3599999999999</v>
      </c>
      <c r="B250" s="28" t="s">
        <v>211</v>
      </c>
      <c r="C250" s="29">
        <v>1</v>
      </c>
      <c r="D250" s="12" t="s">
        <v>30</v>
      </c>
      <c r="E250" s="12"/>
      <c r="F250" s="12">
        <f t="shared" si="28"/>
        <v>2641.5</v>
      </c>
      <c r="G250" s="31">
        <v>2500</v>
      </c>
      <c r="H250" s="31"/>
      <c r="I250" s="15">
        <f t="shared" si="29"/>
        <v>2500</v>
      </c>
      <c r="J250" s="16">
        <f t="shared" si="30"/>
        <v>2500</v>
      </c>
      <c r="K250" s="32">
        <v>2500</v>
      </c>
      <c r="L250" s="32">
        <v>2700</v>
      </c>
      <c r="M250" s="32">
        <v>2800</v>
      </c>
      <c r="N250" s="33"/>
      <c r="O250" s="33"/>
      <c r="P250" s="34"/>
      <c r="Q250" s="35"/>
      <c r="R250" s="40" t="s">
        <v>28</v>
      </c>
      <c r="S250" s="22">
        <v>6000</v>
      </c>
      <c r="T250" s="37">
        <v>2510.9567999999999</v>
      </c>
      <c r="U250" s="38">
        <v>2750</v>
      </c>
      <c r="V250" s="38">
        <v>2642</v>
      </c>
      <c r="W250" s="38">
        <v>3120</v>
      </c>
      <c r="X250" s="25">
        <f t="shared" si="26"/>
        <v>2510.9567999999999</v>
      </c>
    </row>
    <row r="251" spans="1:25" s="46" customFormat="1" ht="47.25">
      <c r="A251" s="27">
        <v>42</v>
      </c>
      <c r="B251" s="28" t="s">
        <v>212</v>
      </c>
      <c r="C251" s="29"/>
      <c r="D251" s="12"/>
      <c r="E251" s="12"/>
      <c r="F251" s="12">
        <f t="shared" si="28"/>
        <v>0</v>
      </c>
      <c r="G251" s="31"/>
      <c r="H251" s="31"/>
      <c r="I251" s="15"/>
      <c r="J251" s="16"/>
      <c r="K251" s="32"/>
      <c r="L251" s="32"/>
      <c r="M251" s="32"/>
      <c r="N251" s="33"/>
      <c r="O251" s="33"/>
      <c r="P251" s="34"/>
      <c r="Q251" s="35"/>
      <c r="R251" s="40"/>
      <c r="S251" s="22">
        <v>0</v>
      </c>
      <c r="T251" s="37">
        <v>0</v>
      </c>
      <c r="U251" s="38">
        <v>0</v>
      </c>
      <c r="V251" s="38">
        <v>0</v>
      </c>
      <c r="W251" s="38">
        <v>0</v>
      </c>
      <c r="X251" s="25">
        <f t="shared" si="26"/>
        <v>0</v>
      </c>
    </row>
    <row r="252" spans="1:25" s="46" customFormat="1" ht="63">
      <c r="A252" s="27">
        <v>42.01</v>
      </c>
      <c r="B252" s="28" t="s">
        <v>134</v>
      </c>
      <c r="C252" s="29">
        <v>1</v>
      </c>
      <c r="D252" s="12" t="s">
        <v>30</v>
      </c>
      <c r="E252" s="12"/>
      <c r="F252" s="12">
        <f t="shared" si="28"/>
        <v>528.29999999999995</v>
      </c>
      <c r="G252" s="31">
        <v>500</v>
      </c>
      <c r="H252" s="31"/>
      <c r="I252" s="15">
        <f t="shared" ref="I252:I263" si="31">+C252*G252</f>
        <v>500</v>
      </c>
      <c r="J252" s="16">
        <f t="shared" si="30"/>
        <v>500</v>
      </c>
      <c r="K252" s="32">
        <v>500</v>
      </c>
      <c r="L252" s="32">
        <v>550</v>
      </c>
      <c r="M252" s="32">
        <v>600</v>
      </c>
      <c r="N252" s="33"/>
      <c r="O252" s="33"/>
      <c r="P252" s="34"/>
      <c r="Q252" s="35"/>
      <c r="R252" s="40" t="s">
        <v>28</v>
      </c>
      <c r="S252" s="22">
        <v>400</v>
      </c>
      <c r="T252" s="37">
        <v>502.76160000000004</v>
      </c>
      <c r="U252" s="38">
        <v>550</v>
      </c>
      <c r="V252" s="38">
        <v>529</v>
      </c>
      <c r="W252" s="38">
        <v>530</v>
      </c>
      <c r="X252" s="25">
        <f t="shared" si="26"/>
        <v>400</v>
      </c>
    </row>
    <row r="253" spans="1:25" s="46" customFormat="1" ht="63">
      <c r="A253" s="27">
        <v>42.02</v>
      </c>
      <c r="B253" s="28" t="s">
        <v>135</v>
      </c>
      <c r="C253" s="29">
        <v>1</v>
      </c>
      <c r="D253" s="12" t="s">
        <v>30</v>
      </c>
      <c r="E253" s="12"/>
      <c r="F253" s="12">
        <f t="shared" si="28"/>
        <v>792.44999999999993</v>
      </c>
      <c r="G253" s="31">
        <v>750</v>
      </c>
      <c r="H253" s="31"/>
      <c r="I253" s="15">
        <f t="shared" si="31"/>
        <v>750</v>
      </c>
      <c r="J253" s="16">
        <f t="shared" si="30"/>
        <v>750</v>
      </c>
      <c r="K253" s="32">
        <v>850</v>
      </c>
      <c r="L253" s="32">
        <v>800</v>
      </c>
      <c r="M253" s="32">
        <v>750</v>
      </c>
      <c r="N253" s="33"/>
      <c r="O253" s="33"/>
      <c r="P253" s="34"/>
      <c r="Q253" s="35"/>
      <c r="R253" s="40" t="s">
        <v>28</v>
      </c>
      <c r="S253" s="22">
        <v>600</v>
      </c>
      <c r="T253" s="37">
        <v>753.66719999999998</v>
      </c>
      <c r="U253" s="38">
        <v>825</v>
      </c>
      <c r="V253" s="38">
        <v>793</v>
      </c>
      <c r="W253" s="38">
        <v>790</v>
      </c>
      <c r="X253" s="25">
        <f t="shared" si="26"/>
        <v>600</v>
      </c>
    </row>
    <row r="254" spans="1:25" s="46" customFormat="1" ht="63">
      <c r="A254" s="27">
        <v>42.03</v>
      </c>
      <c r="B254" s="28" t="s">
        <v>136</v>
      </c>
      <c r="C254" s="29">
        <v>1</v>
      </c>
      <c r="D254" s="12" t="s">
        <v>30</v>
      </c>
      <c r="E254" s="12"/>
      <c r="F254" s="12">
        <f t="shared" si="28"/>
        <v>1056.5999999999999</v>
      </c>
      <c r="G254" s="31">
        <v>1000</v>
      </c>
      <c r="H254" s="31"/>
      <c r="I254" s="15">
        <f t="shared" si="31"/>
        <v>1000</v>
      </c>
      <c r="J254" s="16">
        <f t="shared" si="30"/>
        <v>1000</v>
      </c>
      <c r="K254" s="32">
        <v>1000</v>
      </c>
      <c r="L254" s="32">
        <v>1200</v>
      </c>
      <c r="M254" s="32">
        <v>1100</v>
      </c>
      <c r="N254" s="33"/>
      <c r="O254" s="33"/>
      <c r="P254" s="34"/>
      <c r="Q254" s="35"/>
      <c r="R254" s="40" t="s">
        <v>28</v>
      </c>
      <c r="S254" s="22">
        <v>800</v>
      </c>
      <c r="T254" s="37">
        <v>1004.5728</v>
      </c>
      <c r="U254" s="38">
        <v>1100</v>
      </c>
      <c r="V254" s="38">
        <v>1057</v>
      </c>
      <c r="W254" s="38">
        <v>1080</v>
      </c>
      <c r="X254" s="25">
        <f t="shared" si="26"/>
        <v>800</v>
      </c>
      <c r="Y254" s="46">
        <f>0.85*X254</f>
        <v>680</v>
      </c>
    </row>
    <row r="255" spans="1:25" s="46" customFormat="1" ht="63">
      <c r="A255" s="27">
        <v>42.04</v>
      </c>
      <c r="B255" s="28" t="s">
        <v>137</v>
      </c>
      <c r="C255" s="29">
        <v>1</v>
      </c>
      <c r="D255" s="12" t="s">
        <v>30</v>
      </c>
      <c r="E255" s="12"/>
      <c r="F255" s="12">
        <f t="shared" si="28"/>
        <v>1584.8999999999999</v>
      </c>
      <c r="G255" s="31">
        <v>1500</v>
      </c>
      <c r="H255" s="31"/>
      <c r="I255" s="15">
        <f t="shared" si="31"/>
        <v>1500</v>
      </c>
      <c r="J255" s="16">
        <f t="shared" si="30"/>
        <v>1500</v>
      </c>
      <c r="K255" s="32">
        <v>1650</v>
      </c>
      <c r="L255" s="32">
        <v>1600</v>
      </c>
      <c r="M255" s="32">
        <v>1500</v>
      </c>
      <c r="N255" s="33"/>
      <c r="O255" s="33"/>
      <c r="P255" s="34"/>
      <c r="Q255" s="35"/>
      <c r="R255" s="40" t="s">
        <v>28</v>
      </c>
      <c r="S255" s="22">
        <v>1200</v>
      </c>
      <c r="T255" s="37">
        <v>1506.384</v>
      </c>
      <c r="U255" s="38">
        <v>1650</v>
      </c>
      <c r="V255" s="38">
        <v>1585</v>
      </c>
      <c r="W255" s="38">
        <v>1690</v>
      </c>
      <c r="X255" s="25">
        <f t="shared" si="26"/>
        <v>1200</v>
      </c>
      <c r="Y255" s="46">
        <f>0.85*X255</f>
        <v>1020</v>
      </c>
    </row>
    <row r="256" spans="1:25" s="46" customFormat="1" ht="63">
      <c r="A256" s="27">
        <v>42.05</v>
      </c>
      <c r="B256" s="28" t="s">
        <v>138</v>
      </c>
      <c r="C256" s="29">
        <v>1</v>
      </c>
      <c r="D256" s="12" t="s">
        <v>30</v>
      </c>
      <c r="E256" s="12"/>
      <c r="F256" s="12">
        <f t="shared" si="28"/>
        <v>2113.1999999999998</v>
      </c>
      <c r="G256" s="31">
        <v>2000</v>
      </c>
      <c r="H256" s="31"/>
      <c r="I256" s="15">
        <f t="shared" si="31"/>
        <v>2000</v>
      </c>
      <c r="J256" s="16">
        <f t="shared" si="30"/>
        <v>2000</v>
      </c>
      <c r="K256" s="32">
        <v>2100</v>
      </c>
      <c r="L256" s="32">
        <v>2000</v>
      </c>
      <c r="M256" s="32">
        <v>2200</v>
      </c>
      <c r="N256" s="33"/>
      <c r="O256" s="33"/>
      <c r="P256" s="34"/>
      <c r="Q256" s="35"/>
      <c r="R256" s="40" t="s">
        <v>28</v>
      </c>
      <c r="S256" s="22">
        <v>1600</v>
      </c>
      <c r="T256" s="37">
        <v>2009.1456000000001</v>
      </c>
      <c r="U256" s="38">
        <v>2200</v>
      </c>
      <c r="V256" s="38">
        <v>2114</v>
      </c>
      <c r="W256" s="38">
        <v>2250</v>
      </c>
      <c r="X256" s="25">
        <f t="shared" si="26"/>
        <v>1600</v>
      </c>
    </row>
    <row r="257" spans="1:24" s="46" customFormat="1" ht="63">
      <c r="A257" s="27">
        <v>42.06</v>
      </c>
      <c r="B257" s="28" t="s">
        <v>139</v>
      </c>
      <c r="C257" s="29">
        <v>1</v>
      </c>
      <c r="D257" s="12" t="s">
        <v>30</v>
      </c>
      <c r="E257" s="12"/>
      <c r="F257" s="12">
        <f t="shared" si="28"/>
        <v>3169.7999999999997</v>
      </c>
      <c r="G257" s="31">
        <v>3000</v>
      </c>
      <c r="H257" s="31"/>
      <c r="I257" s="15">
        <f t="shared" si="31"/>
        <v>3000</v>
      </c>
      <c r="J257" s="16">
        <f t="shared" si="30"/>
        <v>3000</v>
      </c>
      <c r="K257" s="32">
        <v>3200</v>
      </c>
      <c r="L257" s="32">
        <v>3100</v>
      </c>
      <c r="M257" s="32">
        <v>3000</v>
      </c>
      <c r="N257" s="33"/>
      <c r="O257" s="33"/>
      <c r="P257" s="34"/>
      <c r="Q257" s="35"/>
      <c r="R257" s="40" t="s">
        <v>28</v>
      </c>
      <c r="S257" s="22">
        <v>2000</v>
      </c>
      <c r="T257" s="37">
        <v>3012.768</v>
      </c>
      <c r="U257" s="38">
        <v>3300</v>
      </c>
      <c r="V257" s="38">
        <v>3170</v>
      </c>
      <c r="W257" s="38">
        <v>3270</v>
      </c>
      <c r="X257" s="25">
        <f t="shared" si="26"/>
        <v>2000</v>
      </c>
    </row>
    <row r="258" spans="1:24" s="46" customFormat="1" ht="63">
      <c r="A258" s="27">
        <v>42.07</v>
      </c>
      <c r="B258" s="28" t="s">
        <v>140</v>
      </c>
      <c r="C258" s="29">
        <v>1</v>
      </c>
      <c r="D258" s="12" t="s">
        <v>30</v>
      </c>
      <c r="E258" s="12"/>
      <c r="F258" s="12">
        <f t="shared" si="28"/>
        <v>3803.7599999999998</v>
      </c>
      <c r="G258" s="31">
        <v>3600</v>
      </c>
      <c r="H258" s="31"/>
      <c r="I258" s="15">
        <f t="shared" si="31"/>
        <v>3600</v>
      </c>
      <c r="J258" s="16">
        <f t="shared" si="30"/>
        <v>3600</v>
      </c>
      <c r="K258" s="32">
        <v>3600</v>
      </c>
      <c r="L258" s="32">
        <v>3700</v>
      </c>
      <c r="M258" s="32">
        <v>3800</v>
      </c>
      <c r="N258" s="33"/>
      <c r="O258" s="33"/>
      <c r="P258" s="34"/>
      <c r="Q258" s="35"/>
      <c r="R258" s="40" t="s">
        <v>28</v>
      </c>
      <c r="S258" s="22">
        <v>2400</v>
      </c>
      <c r="T258" s="37">
        <v>3615.3215999999998</v>
      </c>
      <c r="U258" s="38">
        <v>3960</v>
      </c>
      <c r="V258" s="38">
        <v>3804</v>
      </c>
      <c r="W258" s="38">
        <v>3959</v>
      </c>
      <c r="X258" s="25">
        <f t="shared" si="26"/>
        <v>2400</v>
      </c>
    </row>
    <row r="259" spans="1:24" s="46" customFormat="1" ht="63">
      <c r="A259" s="27">
        <v>42.08</v>
      </c>
      <c r="B259" s="28" t="s">
        <v>141</v>
      </c>
      <c r="C259" s="29">
        <v>1</v>
      </c>
      <c r="D259" s="12" t="s">
        <v>30</v>
      </c>
      <c r="E259" s="12"/>
      <c r="F259" s="12">
        <f t="shared" si="28"/>
        <v>4437.72</v>
      </c>
      <c r="G259" s="31">
        <v>4200</v>
      </c>
      <c r="H259" s="31"/>
      <c r="I259" s="15">
        <f t="shared" si="31"/>
        <v>4200</v>
      </c>
      <c r="J259" s="16">
        <f t="shared" si="30"/>
        <v>4200</v>
      </c>
      <c r="K259" s="32">
        <v>4400</v>
      </c>
      <c r="L259" s="32">
        <v>4300</v>
      </c>
      <c r="M259" s="32">
        <v>4200</v>
      </c>
      <c r="N259" s="33"/>
      <c r="O259" s="33"/>
      <c r="P259" s="34"/>
      <c r="Q259" s="35"/>
      <c r="R259" s="40" t="s">
        <v>28</v>
      </c>
      <c r="S259" s="22">
        <v>2800</v>
      </c>
      <c r="T259" s="37">
        <v>4217.8751999999995</v>
      </c>
      <c r="U259" s="38">
        <v>4620</v>
      </c>
      <c r="V259" s="38">
        <v>4438</v>
      </c>
      <c r="W259" s="38">
        <v>4520</v>
      </c>
      <c r="X259" s="25">
        <f t="shared" si="26"/>
        <v>2800</v>
      </c>
    </row>
    <row r="260" spans="1:24" s="46" customFormat="1" ht="63">
      <c r="A260" s="27">
        <v>42.09</v>
      </c>
      <c r="B260" s="28" t="s">
        <v>142</v>
      </c>
      <c r="C260" s="29">
        <v>1</v>
      </c>
      <c r="D260" s="12" t="s">
        <v>30</v>
      </c>
      <c r="E260" s="12"/>
      <c r="F260" s="12">
        <f t="shared" si="28"/>
        <v>5071.68</v>
      </c>
      <c r="G260" s="31">
        <v>4800</v>
      </c>
      <c r="H260" s="31"/>
      <c r="I260" s="15">
        <f t="shared" si="31"/>
        <v>4800</v>
      </c>
      <c r="J260" s="16">
        <f t="shared" si="30"/>
        <v>4800</v>
      </c>
      <c r="K260" s="32">
        <v>4900</v>
      </c>
      <c r="L260" s="32">
        <v>4800</v>
      </c>
      <c r="M260" s="32">
        <v>5000</v>
      </c>
      <c r="N260" s="33"/>
      <c r="O260" s="33"/>
      <c r="P260" s="34"/>
      <c r="Q260" s="35"/>
      <c r="R260" s="40" t="s">
        <v>28</v>
      </c>
      <c r="S260" s="22">
        <v>3200</v>
      </c>
      <c r="T260" s="37">
        <v>4820.4287999999997</v>
      </c>
      <c r="U260" s="38">
        <v>5280</v>
      </c>
      <c r="V260" s="38">
        <v>5072</v>
      </c>
      <c r="W260" s="38">
        <v>5572</v>
      </c>
      <c r="X260" s="25">
        <f t="shared" si="26"/>
        <v>3200</v>
      </c>
    </row>
    <row r="261" spans="1:24" s="46" customFormat="1" ht="63">
      <c r="A261" s="27">
        <v>42.1</v>
      </c>
      <c r="B261" s="28" t="s">
        <v>143</v>
      </c>
      <c r="C261" s="29">
        <v>1</v>
      </c>
      <c r="D261" s="12" t="s">
        <v>30</v>
      </c>
      <c r="E261" s="12"/>
      <c r="F261" s="12">
        <f t="shared" si="28"/>
        <v>5705.64</v>
      </c>
      <c r="G261" s="31">
        <v>5400</v>
      </c>
      <c r="H261" s="31"/>
      <c r="I261" s="15">
        <f t="shared" si="31"/>
        <v>5400</v>
      </c>
      <c r="J261" s="16">
        <f t="shared" si="30"/>
        <v>5400</v>
      </c>
      <c r="K261" s="32">
        <v>5600</v>
      </c>
      <c r="L261" s="32">
        <v>5500</v>
      </c>
      <c r="M261" s="32">
        <v>5400</v>
      </c>
      <c r="N261" s="33"/>
      <c r="O261" s="33"/>
      <c r="P261" s="34"/>
      <c r="Q261" s="35"/>
      <c r="R261" s="40" t="s">
        <v>28</v>
      </c>
      <c r="S261" s="22">
        <v>3600</v>
      </c>
      <c r="T261" s="37">
        <v>5422.9824000000008</v>
      </c>
      <c r="U261" s="38">
        <v>5940</v>
      </c>
      <c r="V261" s="38">
        <v>5706</v>
      </c>
      <c r="W261" s="38">
        <v>6010</v>
      </c>
      <c r="X261" s="25">
        <f t="shared" si="26"/>
        <v>3600</v>
      </c>
    </row>
    <row r="262" spans="1:24" s="46" customFormat="1" ht="63">
      <c r="A262" s="27">
        <v>42.11</v>
      </c>
      <c r="B262" s="28" t="s">
        <v>144</v>
      </c>
      <c r="C262" s="29">
        <v>1</v>
      </c>
      <c r="D262" s="12" t="s">
        <v>30</v>
      </c>
      <c r="E262" s="12"/>
      <c r="F262" s="12">
        <f t="shared" si="28"/>
        <v>6339.5999999999995</v>
      </c>
      <c r="G262" s="31">
        <v>6000</v>
      </c>
      <c r="H262" s="31"/>
      <c r="I262" s="15">
        <f t="shared" si="31"/>
        <v>6000</v>
      </c>
      <c r="J262" s="16">
        <f t="shared" si="30"/>
        <v>6000</v>
      </c>
      <c r="K262" s="32">
        <v>6000</v>
      </c>
      <c r="L262" s="32">
        <v>6600</v>
      </c>
      <c r="M262" s="32">
        <v>6500</v>
      </c>
      <c r="N262" s="33"/>
      <c r="O262" s="33"/>
      <c r="P262" s="34"/>
      <c r="Q262" s="35"/>
      <c r="R262" s="40" t="s">
        <v>28</v>
      </c>
      <c r="S262" s="22">
        <v>4000</v>
      </c>
      <c r="T262" s="37">
        <v>6025.5360000000001</v>
      </c>
      <c r="U262" s="38">
        <v>6600</v>
      </c>
      <c r="V262" s="38">
        <v>6340</v>
      </c>
      <c r="W262" s="38">
        <v>6580</v>
      </c>
      <c r="X262" s="25">
        <f t="shared" si="26"/>
        <v>4000</v>
      </c>
    </row>
    <row r="263" spans="1:24" s="46" customFormat="1" ht="63">
      <c r="A263" s="27">
        <v>42.12</v>
      </c>
      <c r="B263" s="28" t="s">
        <v>145</v>
      </c>
      <c r="C263" s="29">
        <v>1</v>
      </c>
      <c r="D263" s="12" t="s">
        <v>30</v>
      </c>
      <c r="E263" s="12"/>
      <c r="F263" s="12">
        <f t="shared" si="28"/>
        <v>7607.5199999999995</v>
      </c>
      <c r="G263" s="31">
        <v>7200</v>
      </c>
      <c r="H263" s="31"/>
      <c r="I263" s="15">
        <f t="shared" si="31"/>
        <v>7200</v>
      </c>
      <c r="J263" s="16">
        <f t="shared" si="30"/>
        <v>7200</v>
      </c>
      <c r="K263" s="32">
        <v>7800</v>
      </c>
      <c r="L263" s="32">
        <v>7300</v>
      </c>
      <c r="M263" s="32">
        <v>7200</v>
      </c>
      <c r="N263" s="33"/>
      <c r="O263" s="33"/>
      <c r="P263" s="34"/>
      <c r="Q263" s="35"/>
      <c r="R263" s="40" t="s">
        <v>28</v>
      </c>
      <c r="S263" s="22">
        <v>4800</v>
      </c>
      <c r="T263" s="37">
        <v>7230.6431999999995</v>
      </c>
      <c r="U263" s="38">
        <v>7920</v>
      </c>
      <c r="V263" s="38">
        <v>7608</v>
      </c>
      <c r="W263" s="38">
        <v>8100</v>
      </c>
      <c r="X263" s="25">
        <f t="shared" si="26"/>
        <v>4800</v>
      </c>
    </row>
    <row r="264" spans="1:24" s="46" customFormat="1" ht="94.5">
      <c r="A264" s="119">
        <v>43</v>
      </c>
      <c r="B264" s="120" t="s">
        <v>213</v>
      </c>
      <c r="C264" s="121"/>
      <c r="D264" s="122"/>
      <c r="E264" s="122"/>
      <c r="F264" s="122">
        <f t="shared" si="28"/>
        <v>0</v>
      </c>
      <c r="G264" s="123"/>
      <c r="H264" s="123"/>
      <c r="I264" s="124"/>
      <c r="J264" s="125"/>
      <c r="K264" s="125"/>
      <c r="L264" s="125"/>
      <c r="M264" s="125"/>
      <c r="N264" s="124"/>
      <c r="O264" s="124"/>
      <c r="P264" s="126"/>
      <c r="Q264" s="126"/>
      <c r="R264" s="127"/>
      <c r="S264" s="128">
        <v>0</v>
      </c>
      <c r="T264" s="129">
        <v>0</v>
      </c>
      <c r="U264" s="122">
        <v>0</v>
      </c>
      <c r="V264" s="122">
        <v>0</v>
      </c>
      <c r="W264" s="122">
        <v>0</v>
      </c>
      <c r="X264" s="130">
        <f t="shared" ref="X264:X327" si="32">MIN(S264:W264)</f>
        <v>0</v>
      </c>
    </row>
    <row r="265" spans="1:24" s="46" customFormat="1" ht="63">
      <c r="A265" s="27">
        <v>43.01</v>
      </c>
      <c r="B265" s="28" t="s">
        <v>134</v>
      </c>
      <c r="C265" s="29">
        <v>1</v>
      </c>
      <c r="D265" s="12" t="s">
        <v>30</v>
      </c>
      <c r="E265" s="12"/>
      <c r="F265" s="12">
        <f t="shared" si="28"/>
        <v>422.64</v>
      </c>
      <c r="G265" s="31">
        <v>400</v>
      </c>
      <c r="H265" s="31"/>
      <c r="I265" s="15">
        <f t="shared" ref="I265:I276" si="33">+C265*G265</f>
        <v>400</v>
      </c>
      <c r="J265" s="16">
        <f t="shared" si="30"/>
        <v>400</v>
      </c>
      <c r="K265" s="32">
        <v>450</v>
      </c>
      <c r="L265" s="32">
        <v>400</v>
      </c>
      <c r="M265" s="32">
        <v>425</v>
      </c>
      <c r="N265" s="33"/>
      <c r="O265" s="33">
        <v>600</v>
      </c>
      <c r="P265" s="34" t="s">
        <v>66</v>
      </c>
      <c r="Q265" s="35"/>
      <c r="R265" s="40" t="s">
        <v>28</v>
      </c>
      <c r="S265" s="22">
        <v>450</v>
      </c>
      <c r="T265" s="37">
        <v>402.01919999999996</v>
      </c>
      <c r="U265" s="38">
        <v>440</v>
      </c>
      <c r="V265" s="38">
        <v>423</v>
      </c>
      <c r="W265" s="38">
        <v>480</v>
      </c>
      <c r="X265" s="25">
        <f t="shared" si="32"/>
        <v>402.01919999999996</v>
      </c>
    </row>
    <row r="266" spans="1:24" s="46" customFormat="1" ht="63">
      <c r="A266" s="119">
        <v>43.02</v>
      </c>
      <c r="B266" s="120" t="s">
        <v>135</v>
      </c>
      <c r="C266" s="121">
        <v>1</v>
      </c>
      <c r="D266" s="122" t="s">
        <v>30</v>
      </c>
      <c r="E266" s="122"/>
      <c r="F266" s="122">
        <f t="shared" si="28"/>
        <v>686.79</v>
      </c>
      <c r="G266" s="123">
        <v>650</v>
      </c>
      <c r="H266" s="123"/>
      <c r="I266" s="124">
        <f t="shared" si="33"/>
        <v>650</v>
      </c>
      <c r="J266" s="125">
        <f t="shared" si="30"/>
        <v>650</v>
      </c>
      <c r="K266" s="125">
        <v>650</v>
      </c>
      <c r="L266" s="125">
        <v>675</v>
      </c>
      <c r="M266" s="125">
        <v>680</v>
      </c>
      <c r="N266" s="124"/>
      <c r="O266" s="124">
        <v>800</v>
      </c>
      <c r="P266" s="126" t="s">
        <v>66</v>
      </c>
      <c r="Q266" s="126"/>
      <c r="R266" s="127" t="s">
        <v>28</v>
      </c>
      <c r="S266" s="128">
        <v>900</v>
      </c>
      <c r="T266" s="129">
        <v>652.9248</v>
      </c>
      <c r="U266" s="122">
        <v>715</v>
      </c>
      <c r="V266" s="122">
        <v>687</v>
      </c>
      <c r="W266" s="122">
        <v>780</v>
      </c>
      <c r="X266" s="130">
        <f t="shared" si="32"/>
        <v>652.9248</v>
      </c>
    </row>
    <row r="267" spans="1:24" s="46" customFormat="1" ht="63">
      <c r="A267" s="119">
        <v>43.03</v>
      </c>
      <c r="B267" s="120" t="s">
        <v>136</v>
      </c>
      <c r="C267" s="121">
        <v>1</v>
      </c>
      <c r="D267" s="122" t="s">
        <v>30</v>
      </c>
      <c r="E267" s="122"/>
      <c r="F267" s="122">
        <f t="shared" ref="F267:F331" si="34">+G267*1.0566</f>
        <v>1056.5999999999999</v>
      </c>
      <c r="G267" s="123">
        <v>1000</v>
      </c>
      <c r="H267" s="123"/>
      <c r="I267" s="124">
        <f t="shared" si="33"/>
        <v>1000</v>
      </c>
      <c r="J267" s="125">
        <f t="shared" si="30"/>
        <v>1000</v>
      </c>
      <c r="K267" s="125">
        <v>1200</v>
      </c>
      <c r="L267" s="125">
        <v>1050</v>
      </c>
      <c r="M267" s="125">
        <v>1000</v>
      </c>
      <c r="N267" s="124"/>
      <c r="O267" s="124">
        <v>1250</v>
      </c>
      <c r="P267" s="126" t="s">
        <v>66</v>
      </c>
      <c r="Q267" s="126"/>
      <c r="R267" s="127" t="s">
        <v>28</v>
      </c>
      <c r="S267" s="128">
        <v>1600</v>
      </c>
      <c r="T267" s="129">
        <v>1004.5728</v>
      </c>
      <c r="U267" s="122">
        <v>1100</v>
      </c>
      <c r="V267" s="122">
        <v>1057</v>
      </c>
      <c r="W267" s="122">
        <v>1152</v>
      </c>
      <c r="X267" s="130">
        <f t="shared" si="32"/>
        <v>1004.5728</v>
      </c>
    </row>
    <row r="268" spans="1:24" s="46" customFormat="1" ht="63">
      <c r="A268" s="119">
        <v>43.04</v>
      </c>
      <c r="B268" s="120" t="s">
        <v>137</v>
      </c>
      <c r="C268" s="121">
        <v>1</v>
      </c>
      <c r="D268" s="122" t="s">
        <v>30</v>
      </c>
      <c r="E268" s="122"/>
      <c r="F268" s="122">
        <f t="shared" si="34"/>
        <v>1584.8999999999999</v>
      </c>
      <c r="G268" s="123">
        <v>1500</v>
      </c>
      <c r="H268" s="123"/>
      <c r="I268" s="124">
        <f t="shared" si="33"/>
        <v>1500</v>
      </c>
      <c r="J268" s="125">
        <f t="shared" si="30"/>
        <v>1500</v>
      </c>
      <c r="K268" s="125">
        <v>1500</v>
      </c>
      <c r="L268" s="125">
        <v>1600</v>
      </c>
      <c r="M268" s="125">
        <v>1700</v>
      </c>
      <c r="N268" s="124"/>
      <c r="O268" s="124">
        <v>1500</v>
      </c>
      <c r="P268" s="126" t="s">
        <v>66</v>
      </c>
      <c r="Q268" s="126"/>
      <c r="R268" s="127" t="s">
        <v>28</v>
      </c>
      <c r="S268" s="128">
        <v>1900</v>
      </c>
      <c r="T268" s="129">
        <v>1506.384</v>
      </c>
      <c r="U268" s="122">
        <v>1650</v>
      </c>
      <c r="V268" s="122">
        <v>1585</v>
      </c>
      <c r="W268" s="122">
        <v>1680</v>
      </c>
      <c r="X268" s="130">
        <f t="shared" si="32"/>
        <v>1506.384</v>
      </c>
    </row>
    <row r="269" spans="1:24" s="46" customFormat="1" ht="63">
      <c r="A269" s="27">
        <v>43.05</v>
      </c>
      <c r="B269" s="28" t="s">
        <v>138</v>
      </c>
      <c r="C269" s="29">
        <v>1</v>
      </c>
      <c r="D269" s="12" t="s">
        <v>30</v>
      </c>
      <c r="E269" s="12"/>
      <c r="F269" s="12">
        <f t="shared" si="34"/>
        <v>2113.1999999999998</v>
      </c>
      <c r="G269" s="31">
        <v>2000</v>
      </c>
      <c r="H269" s="31"/>
      <c r="I269" s="15">
        <f t="shared" si="33"/>
        <v>2000</v>
      </c>
      <c r="J269" s="16">
        <f t="shared" si="30"/>
        <v>2000</v>
      </c>
      <c r="K269" s="32">
        <v>2100</v>
      </c>
      <c r="L269" s="32">
        <v>2050</v>
      </c>
      <c r="M269" s="32">
        <v>2000</v>
      </c>
      <c r="N269" s="33"/>
      <c r="O269" s="33">
        <v>2250</v>
      </c>
      <c r="P269" s="34" t="s">
        <v>66</v>
      </c>
      <c r="Q269" s="35"/>
      <c r="R269" s="40" t="s">
        <v>28</v>
      </c>
      <c r="S269" s="22">
        <v>2400</v>
      </c>
      <c r="T269" s="37">
        <v>2009.1456000000001</v>
      </c>
      <c r="U269" s="38">
        <v>2200</v>
      </c>
      <c r="V269" s="38">
        <v>2114</v>
      </c>
      <c r="W269" s="38">
        <v>2262</v>
      </c>
      <c r="X269" s="25">
        <f t="shared" si="32"/>
        <v>2009.1456000000001</v>
      </c>
    </row>
    <row r="270" spans="1:24" s="46" customFormat="1" ht="63">
      <c r="A270" s="27">
        <v>43.06</v>
      </c>
      <c r="B270" s="28" t="s">
        <v>139</v>
      </c>
      <c r="C270" s="29">
        <v>1</v>
      </c>
      <c r="D270" s="12" t="s">
        <v>30</v>
      </c>
      <c r="E270" s="12"/>
      <c r="F270" s="12">
        <f t="shared" si="34"/>
        <v>2641.5</v>
      </c>
      <c r="G270" s="31">
        <v>2500</v>
      </c>
      <c r="H270" s="31"/>
      <c r="I270" s="15">
        <f t="shared" si="33"/>
        <v>2500</v>
      </c>
      <c r="J270" s="16">
        <f t="shared" si="30"/>
        <v>2500</v>
      </c>
      <c r="K270" s="32">
        <v>2500</v>
      </c>
      <c r="L270" s="32">
        <v>2700</v>
      </c>
      <c r="M270" s="32">
        <v>2800</v>
      </c>
      <c r="N270" s="33"/>
      <c r="O270" s="33">
        <v>3000</v>
      </c>
      <c r="P270" s="34" t="s">
        <v>66</v>
      </c>
      <c r="Q270" s="35"/>
      <c r="R270" s="40" t="s">
        <v>28</v>
      </c>
      <c r="S270" s="22">
        <v>3400</v>
      </c>
      <c r="T270" s="37">
        <v>2510.9567999999999</v>
      </c>
      <c r="U270" s="38">
        <v>2750</v>
      </c>
      <c r="V270" s="38">
        <v>2642</v>
      </c>
      <c r="W270" s="38">
        <v>2795</v>
      </c>
      <c r="X270" s="25">
        <f t="shared" si="32"/>
        <v>2510.9567999999999</v>
      </c>
    </row>
    <row r="271" spans="1:24" s="46" customFormat="1" ht="63">
      <c r="A271" s="27">
        <v>43.07</v>
      </c>
      <c r="B271" s="28" t="s">
        <v>140</v>
      </c>
      <c r="C271" s="29">
        <v>1</v>
      </c>
      <c r="D271" s="12" t="s">
        <v>30</v>
      </c>
      <c r="E271" s="12"/>
      <c r="F271" s="12">
        <f t="shared" si="34"/>
        <v>3169.7999999999997</v>
      </c>
      <c r="G271" s="31">
        <v>3000</v>
      </c>
      <c r="H271" s="31"/>
      <c r="I271" s="15">
        <f t="shared" si="33"/>
        <v>3000</v>
      </c>
      <c r="J271" s="16">
        <f t="shared" si="30"/>
        <v>3000</v>
      </c>
      <c r="K271" s="32">
        <v>3200</v>
      </c>
      <c r="L271" s="32">
        <v>3000</v>
      </c>
      <c r="M271" s="32">
        <v>3100</v>
      </c>
      <c r="N271" s="33"/>
      <c r="O271" s="33">
        <v>3600</v>
      </c>
      <c r="P271" s="34" t="s">
        <v>66</v>
      </c>
      <c r="Q271" s="35"/>
      <c r="R271" s="40" t="s">
        <v>28</v>
      </c>
      <c r="S271" s="22">
        <v>4700</v>
      </c>
      <c r="T271" s="37">
        <v>3012.768</v>
      </c>
      <c r="U271" s="38">
        <v>3300</v>
      </c>
      <c r="V271" s="38">
        <v>3170</v>
      </c>
      <c r="W271" s="38">
        <v>3265</v>
      </c>
      <c r="X271" s="25">
        <f t="shared" si="32"/>
        <v>3012.768</v>
      </c>
    </row>
    <row r="272" spans="1:24" s="46" customFormat="1" ht="63">
      <c r="A272" s="27">
        <v>43.08</v>
      </c>
      <c r="B272" s="28" t="s">
        <v>141</v>
      </c>
      <c r="C272" s="29">
        <v>1</v>
      </c>
      <c r="D272" s="12" t="s">
        <v>30</v>
      </c>
      <c r="E272" s="12"/>
      <c r="F272" s="12">
        <f t="shared" si="34"/>
        <v>4437.72</v>
      </c>
      <c r="G272" s="31">
        <v>4200</v>
      </c>
      <c r="H272" s="31"/>
      <c r="I272" s="15">
        <f t="shared" si="33"/>
        <v>4200</v>
      </c>
      <c r="J272" s="16">
        <f t="shared" si="30"/>
        <v>4200</v>
      </c>
      <c r="K272" s="32">
        <v>4200</v>
      </c>
      <c r="L272" s="32">
        <v>4400</v>
      </c>
      <c r="M272" s="32">
        <v>4500</v>
      </c>
      <c r="N272" s="33"/>
      <c r="O272" s="33">
        <v>4200</v>
      </c>
      <c r="P272" s="34" t="s">
        <v>66</v>
      </c>
      <c r="Q272" s="35"/>
      <c r="R272" s="40" t="s">
        <v>28</v>
      </c>
      <c r="S272" s="22">
        <v>5500</v>
      </c>
      <c r="T272" s="37">
        <v>4217.8751999999995</v>
      </c>
      <c r="U272" s="38">
        <v>4620</v>
      </c>
      <c r="V272" s="38">
        <v>4438</v>
      </c>
      <c r="W272" s="38">
        <v>4530</v>
      </c>
      <c r="X272" s="25">
        <f t="shared" si="32"/>
        <v>4217.8751999999995</v>
      </c>
    </row>
    <row r="273" spans="1:24" s="46" customFormat="1" ht="63">
      <c r="A273" s="27">
        <v>43.09</v>
      </c>
      <c r="B273" s="28" t="s">
        <v>142</v>
      </c>
      <c r="C273" s="29">
        <v>1</v>
      </c>
      <c r="D273" s="12" t="s">
        <v>30</v>
      </c>
      <c r="E273" s="12"/>
      <c r="F273" s="12">
        <f t="shared" si="34"/>
        <v>5494.32</v>
      </c>
      <c r="G273" s="31">
        <v>5200</v>
      </c>
      <c r="H273" s="31"/>
      <c r="I273" s="15">
        <f t="shared" si="33"/>
        <v>5200</v>
      </c>
      <c r="J273" s="16">
        <f t="shared" si="30"/>
        <v>5200</v>
      </c>
      <c r="K273" s="32">
        <v>5500</v>
      </c>
      <c r="L273" s="32">
        <v>5300</v>
      </c>
      <c r="M273" s="32">
        <v>5200</v>
      </c>
      <c r="N273" s="33"/>
      <c r="O273" s="33">
        <v>4800</v>
      </c>
      <c r="P273" s="34" t="s">
        <v>66</v>
      </c>
      <c r="Q273" s="35"/>
      <c r="R273" s="40" t="s">
        <v>28</v>
      </c>
      <c r="S273" s="22">
        <v>6400</v>
      </c>
      <c r="T273" s="37">
        <v>5222.4480000000003</v>
      </c>
      <c r="U273" s="38">
        <v>5720</v>
      </c>
      <c r="V273" s="38">
        <v>5495</v>
      </c>
      <c r="W273" s="38">
        <v>5610</v>
      </c>
      <c r="X273" s="25">
        <f t="shared" si="32"/>
        <v>5222.4480000000003</v>
      </c>
    </row>
    <row r="274" spans="1:24" s="46" customFormat="1" ht="63">
      <c r="A274" s="27">
        <v>43.1</v>
      </c>
      <c r="B274" s="28" t="s">
        <v>143</v>
      </c>
      <c r="C274" s="29">
        <v>1</v>
      </c>
      <c r="D274" s="12" t="s">
        <v>30</v>
      </c>
      <c r="E274" s="12"/>
      <c r="F274" s="12">
        <f t="shared" si="34"/>
        <v>6149.4120000000003</v>
      </c>
      <c r="G274" s="31">
        <v>5820</v>
      </c>
      <c r="H274" s="31"/>
      <c r="I274" s="15">
        <f t="shared" si="33"/>
        <v>5820</v>
      </c>
      <c r="J274" s="16">
        <f t="shared" si="30"/>
        <v>5820</v>
      </c>
      <c r="K274" s="32">
        <v>5820</v>
      </c>
      <c r="L274" s="32">
        <v>6000</v>
      </c>
      <c r="M274" s="32">
        <v>6200</v>
      </c>
      <c r="N274" s="33"/>
      <c r="O274" s="33">
        <v>5400</v>
      </c>
      <c r="P274" s="34" t="s">
        <v>66</v>
      </c>
      <c r="Q274" s="35"/>
      <c r="R274" s="40" t="s">
        <v>28</v>
      </c>
      <c r="S274" s="22">
        <v>6900</v>
      </c>
      <c r="T274" s="37">
        <v>5844.96</v>
      </c>
      <c r="U274" s="38">
        <v>6402</v>
      </c>
      <c r="V274" s="38">
        <v>6150</v>
      </c>
      <c r="W274" s="38">
        <v>6280</v>
      </c>
      <c r="X274" s="25">
        <f t="shared" si="32"/>
        <v>5844.96</v>
      </c>
    </row>
    <row r="275" spans="1:24" s="46" customFormat="1" ht="63">
      <c r="A275" s="27">
        <v>43.11</v>
      </c>
      <c r="B275" s="28" t="s">
        <v>144</v>
      </c>
      <c r="C275" s="29">
        <v>1</v>
      </c>
      <c r="D275" s="12" t="s">
        <v>30</v>
      </c>
      <c r="E275" s="12"/>
      <c r="F275" s="12">
        <f t="shared" si="34"/>
        <v>6867.9</v>
      </c>
      <c r="G275" s="31">
        <v>6500</v>
      </c>
      <c r="H275" s="31"/>
      <c r="I275" s="15">
        <f t="shared" si="33"/>
        <v>6500</v>
      </c>
      <c r="J275" s="16">
        <f t="shared" si="30"/>
        <v>6500</v>
      </c>
      <c r="K275" s="32">
        <v>6600</v>
      </c>
      <c r="L275" s="32">
        <v>6500</v>
      </c>
      <c r="M275" s="32">
        <v>6700</v>
      </c>
      <c r="N275" s="33"/>
      <c r="O275" s="33">
        <v>6600</v>
      </c>
      <c r="P275" s="34" t="s">
        <v>66</v>
      </c>
      <c r="Q275" s="35"/>
      <c r="R275" s="40" t="s">
        <v>28</v>
      </c>
      <c r="S275" s="22">
        <v>7400</v>
      </c>
      <c r="T275" s="37">
        <v>6527.3472000000002</v>
      </c>
      <c r="U275" s="38">
        <v>7150</v>
      </c>
      <c r="V275" s="38">
        <v>6868</v>
      </c>
      <c r="W275" s="38">
        <v>7070</v>
      </c>
      <c r="X275" s="25">
        <f t="shared" si="32"/>
        <v>6527.3472000000002</v>
      </c>
    </row>
    <row r="276" spans="1:24" s="46" customFormat="1" ht="63">
      <c r="A276" s="27">
        <v>43.12</v>
      </c>
      <c r="B276" s="28" t="s">
        <v>145</v>
      </c>
      <c r="C276" s="29">
        <v>1</v>
      </c>
      <c r="D276" s="12" t="s">
        <v>30</v>
      </c>
      <c r="E276" s="12"/>
      <c r="F276" s="12">
        <f t="shared" si="34"/>
        <v>8241.48</v>
      </c>
      <c r="G276" s="31">
        <v>7800</v>
      </c>
      <c r="H276" s="31"/>
      <c r="I276" s="15">
        <f t="shared" si="33"/>
        <v>7800</v>
      </c>
      <c r="J276" s="16">
        <f t="shared" si="30"/>
        <v>7800</v>
      </c>
      <c r="K276" s="32">
        <v>7800</v>
      </c>
      <c r="L276" s="32">
        <v>7900</v>
      </c>
      <c r="M276" s="32">
        <v>8000</v>
      </c>
      <c r="N276" s="33"/>
      <c r="O276" s="33">
        <v>7200</v>
      </c>
      <c r="P276" s="34" t="s">
        <v>66</v>
      </c>
      <c r="Q276" s="35"/>
      <c r="R276" s="40" t="s">
        <v>28</v>
      </c>
      <c r="S276" s="22">
        <v>8200</v>
      </c>
      <c r="T276" s="37">
        <v>7833.1968000000006</v>
      </c>
      <c r="U276" s="38">
        <v>8580</v>
      </c>
      <c r="V276" s="38">
        <v>8242</v>
      </c>
      <c r="W276" s="38">
        <v>8890</v>
      </c>
      <c r="X276" s="25">
        <f t="shared" si="32"/>
        <v>7833.1968000000006</v>
      </c>
    </row>
    <row r="277" spans="1:24" s="46" customFormat="1" ht="110.25">
      <c r="A277" s="27">
        <v>44</v>
      </c>
      <c r="B277" s="28" t="s">
        <v>214</v>
      </c>
      <c r="C277" s="29"/>
      <c r="D277" s="12"/>
      <c r="E277" s="12"/>
      <c r="F277" s="12">
        <f t="shared" si="34"/>
        <v>0</v>
      </c>
      <c r="G277" s="31"/>
      <c r="H277" s="31"/>
      <c r="I277" s="15"/>
      <c r="J277" s="16"/>
      <c r="K277" s="32"/>
      <c r="L277" s="32"/>
      <c r="M277" s="32"/>
      <c r="N277" s="33"/>
      <c r="O277" s="33"/>
      <c r="P277" s="34"/>
      <c r="Q277" s="35"/>
      <c r="R277" s="40"/>
      <c r="S277" s="22">
        <v>0</v>
      </c>
      <c r="T277" s="37">
        <v>0</v>
      </c>
      <c r="U277" s="38">
        <v>0</v>
      </c>
      <c r="V277" s="38">
        <v>0</v>
      </c>
      <c r="W277" s="38">
        <v>0</v>
      </c>
      <c r="X277" s="25">
        <f t="shared" si="32"/>
        <v>0</v>
      </c>
    </row>
    <row r="278" spans="1:24" s="46" customFormat="1" ht="63" customHeight="1">
      <c r="A278" s="27">
        <v>44.01</v>
      </c>
      <c r="B278" s="28" t="s">
        <v>215</v>
      </c>
      <c r="C278" s="29">
        <v>1</v>
      </c>
      <c r="D278" s="12" t="s">
        <v>216</v>
      </c>
      <c r="E278" s="12"/>
      <c r="F278" s="12">
        <f t="shared" si="34"/>
        <v>4754.7</v>
      </c>
      <c r="G278" s="31">
        <v>4500</v>
      </c>
      <c r="H278" s="31"/>
      <c r="I278" s="15">
        <f>+C278*G278</f>
        <v>4500</v>
      </c>
      <c r="J278" s="16">
        <f t="shared" si="30"/>
        <v>4500</v>
      </c>
      <c r="K278" s="32">
        <v>4600</v>
      </c>
      <c r="L278" s="32">
        <v>4500</v>
      </c>
      <c r="M278" s="32">
        <v>4700</v>
      </c>
      <c r="N278" s="33">
        <v>3266</v>
      </c>
      <c r="O278" s="33"/>
      <c r="P278" s="34" t="s">
        <v>217</v>
      </c>
      <c r="Q278" s="35"/>
      <c r="R278" s="40" t="s">
        <v>28</v>
      </c>
      <c r="S278" s="22">
        <v>2900</v>
      </c>
      <c r="T278" s="37">
        <v>4519.152</v>
      </c>
      <c r="U278" s="38">
        <v>4950</v>
      </c>
      <c r="V278" s="38">
        <v>4755</v>
      </c>
      <c r="W278" s="38">
        <v>4989</v>
      </c>
      <c r="X278" s="25">
        <f t="shared" si="32"/>
        <v>2900</v>
      </c>
    </row>
    <row r="279" spans="1:24" s="46" customFormat="1" ht="63">
      <c r="A279" s="27">
        <v>44.02</v>
      </c>
      <c r="B279" s="28" t="s">
        <v>218</v>
      </c>
      <c r="C279" s="29">
        <v>1</v>
      </c>
      <c r="D279" s="12" t="s">
        <v>216</v>
      </c>
      <c r="E279" s="12"/>
      <c r="F279" s="12">
        <f t="shared" si="34"/>
        <v>5811.3</v>
      </c>
      <c r="G279" s="31">
        <v>5500</v>
      </c>
      <c r="H279" s="31"/>
      <c r="I279" s="15">
        <f>+C279*G279</f>
        <v>5500</v>
      </c>
      <c r="J279" s="16">
        <f t="shared" ref="J279:J342" si="35">MIN(K279:M279)</f>
        <v>5500</v>
      </c>
      <c r="K279" s="32">
        <v>5700</v>
      </c>
      <c r="L279" s="32">
        <v>5600</v>
      </c>
      <c r="M279" s="32">
        <v>5500</v>
      </c>
      <c r="N279" s="33">
        <v>4288</v>
      </c>
      <c r="O279" s="33"/>
      <c r="P279" s="34" t="s">
        <v>217</v>
      </c>
      <c r="Q279" s="35"/>
      <c r="R279" s="40" t="s">
        <v>28</v>
      </c>
      <c r="S279" s="22">
        <v>6500</v>
      </c>
      <c r="T279" s="37">
        <v>5523.7248</v>
      </c>
      <c r="U279" s="38">
        <v>6050</v>
      </c>
      <c r="V279" s="38">
        <v>5812</v>
      </c>
      <c r="W279" s="38">
        <v>6560</v>
      </c>
      <c r="X279" s="25">
        <f t="shared" si="32"/>
        <v>5523.7248</v>
      </c>
    </row>
    <row r="280" spans="1:24" s="46" customFormat="1" ht="63">
      <c r="A280" s="27">
        <v>44.03</v>
      </c>
      <c r="B280" s="28" t="s">
        <v>219</v>
      </c>
      <c r="C280" s="29">
        <v>1</v>
      </c>
      <c r="D280" s="12" t="s">
        <v>216</v>
      </c>
      <c r="E280" s="12"/>
      <c r="F280" s="12">
        <f t="shared" si="34"/>
        <v>10037.700000000001</v>
      </c>
      <c r="G280" s="31">
        <v>9500</v>
      </c>
      <c r="H280" s="31"/>
      <c r="I280" s="15">
        <f>+C280*G280</f>
        <v>9500</v>
      </c>
      <c r="J280" s="16">
        <f t="shared" si="35"/>
        <v>9500</v>
      </c>
      <c r="K280" s="32">
        <v>9500</v>
      </c>
      <c r="L280" s="32">
        <v>10000</v>
      </c>
      <c r="M280" s="32">
        <v>10500</v>
      </c>
      <c r="N280" s="33"/>
      <c r="O280" s="33"/>
      <c r="P280" s="34"/>
      <c r="Q280" s="35"/>
      <c r="R280" s="40" t="s">
        <v>28</v>
      </c>
      <c r="S280" s="22">
        <v>12000</v>
      </c>
      <c r="T280" s="37">
        <v>9540.1151999999984</v>
      </c>
      <c r="U280" s="38">
        <v>10450</v>
      </c>
      <c r="V280" s="38">
        <v>10038</v>
      </c>
      <c r="W280" s="38">
        <v>11220</v>
      </c>
      <c r="X280" s="25">
        <f t="shared" si="32"/>
        <v>9540.1151999999984</v>
      </c>
    </row>
    <row r="281" spans="1:24" s="46" customFormat="1" ht="63">
      <c r="A281" s="27">
        <v>44.04</v>
      </c>
      <c r="B281" s="28" t="s">
        <v>220</v>
      </c>
      <c r="C281" s="29">
        <v>1</v>
      </c>
      <c r="D281" s="12" t="s">
        <v>216</v>
      </c>
      <c r="E281" s="12"/>
      <c r="F281" s="12">
        <f t="shared" si="34"/>
        <v>16905.599999999999</v>
      </c>
      <c r="G281" s="31">
        <v>16000</v>
      </c>
      <c r="H281" s="31"/>
      <c r="I281" s="15">
        <f>+C281*G281</f>
        <v>16000</v>
      </c>
      <c r="J281" s="16">
        <f t="shared" si="35"/>
        <v>16000</v>
      </c>
      <c r="K281" s="32">
        <v>16800</v>
      </c>
      <c r="L281" s="32">
        <v>16500</v>
      </c>
      <c r="M281" s="32">
        <v>16000</v>
      </c>
      <c r="N281" s="33"/>
      <c r="O281" s="33"/>
      <c r="P281" s="34"/>
      <c r="Q281" s="35"/>
      <c r="R281" s="40" t="s">
        <v>28</v>
      </c>
      <c r="S281" s="22">
        <v>18000</v>
      </c>
      <c r="T281" s="37">
        <v>16067.462399999999</v>
      </c>
      <c r="U281" s="38">
        <v>17600</v>
      </c>
      <c r="V281" s="38">
        <v>16906</v>
      </c>
      <c r="W281" s="38">
        <v>18235</v>
      </c>
      <c r="X281" s="25">
        <f t="shared" si="32"/>
        <v>16067.462399999999</v>
      </c>
    </row>
    <row r="282" spans="1:24" s="46" customFormat="1" ht="31.5">
      <c r="A282" s="27">
        <v>45</v>
      </c>
      <c r="B282" s="28" t="s">
        <v>221</v>
      </c>
      <c r="C282" s="29"/>
      <c r="D282" s="12"/>
      <c r="E282" s="12"/>
      <c r="F282" s="12">
        <f t="shared" si="34"/>
        <v>0</v>
      </c>
      <c r="G282" s="31"/>
      <c r="H282" s="31"/>
      <c r="I282" s="15"/>
      <c r="J282" s="16"/>
      <c r="K282" s="32"/>
      <c r="L282" s="32"/>
      <c r="M282" s="32"/>
      <c r="N282" s="33"/>
      <c r="O282" s="33"/>
      <c r="P282" s="34"/>
      <c r="Q282" s="35"/>
      <c r="R282" s="40"/>
      <c r="S282" s="22">
        <v>0</v>
      </c>
      <c r="T282" s="37">
        <v>0</v>
      </c>
      <c r="U282" s="38">
        <v>0</v>
      </c>
      <c r="V282" s="38">
        <v>0</v>
      </c>
      <c r="W282" s="38">
        <v>0</v>
      </c>
      <c r="X282" s="25">
        <f t="shared" si="32"/>
        <v>0</v>
      </c>
    </row>
    <row r="283" spans="1:24" s="46" customFormat="1" ht="63">
      <c r="A283" s="27">
        <v>45.01</v>
      </c>
      <c r="B283" s="28" t="s">
        <v>222</v>
      </c>
      <c r="C283" s="29">
        <v>1</v>
      </c>
      <c r="D283" s="12" t="s">
        <v>30</v>
      </c>
      <c r="E283" s="12"/>
      <c r="F283" s="12"/>
      <c r="G283" s="31"/>
      <c r="H283" s="31"/>
      <c r="I283" s="15"/>
      <c r="J283" s="16"/>
      <c r="K283" s="32"/>
      <c r="L283" s="32"/>
      <c r="M283" s="32"/>
      <c r="N283" s="33"/>
      <c r="O283" s="33"/>
      <c r="P283" s="34"/>
      <c r="Q283" s="35"/>
      <c r="R283" s="40" t="s">
        <v>28</v>
      </c>
      <c r="S283" s="22">
        <v>29000</v>
      </c>
      <c r="T283" s="37">
        <v>24101.193599999999</v>
      </c>
      <c r="U283" s="38">
        <v>30800</v>
      </c>
      <c r="V283" s="38">
        <v>25359</v>
      </c>
      <c r="W283" s="38">
        <v>28369</v>
      </c>
      <c r="X283" s="25">
        <f t="shared" si="32"/>
        <v>24101.193599999999</v>
      </c>
    </row>
    <row r="284" spans="1:24" s="46" customFormat="1" ht="63">
      <c r="A284" s="27">
        <v>45.02</v>
      </c>
      <c r="B284" s="28" t="s">
        <v>223</v>
      </c>
      <c r="C284" s="29">
        <v>1</v>
      </c>
      <c r="D284" s="12" t="s">
        <v>30</v>
      </c>
      <c r="E284" s="12"/>
      <c r="F284" s="12">
        <f t="shared" si="34"/>
        <v>33811.199999999997</v>
      </c>
      <c r="G284" s="31">
        <v>32000</v>
      </c>
      <c r="H284" s="31"/>
      <c r="I284" s="15">
        <f>+C284*G284</f>
        <v>32000</v>
      </c>
      <c r="J284" s="16">
        <f t="shared" si="35"/>
        <v>32000</v>
      </c>
      <c r="K284" s="32">
        <v>32000</v>
      </c>
      <c r="L284" s="32">
        <v>33000</v>
      </c>
      <c r="M284" s="32">
        <v>34000</v>
      </c>
      <c r="N284" s="33">
        <v>30519.5</v>
      </c>
      <c r="O284" s="33"/>
      <c r="P284" s="34" t="s">
        <v>224</v>
      </c>
      <c r="Q284" s="35"/>
      <c r="R284" s="40" t="s">
        <v>28</v>
      </c>
      <c r="S284" s="22">
        <v>37000</v>
      </c>
      <c r="T284" s="37">
        <v>32134.924799999997</v>
      </c>
      <c r="U284" s="38">
        <v>35200</v>
      </c>
      <c r="V284" s="38">
        <v>33812</v>
      </c>
      <c r="W284" s="38">
        <v>35752</v>
      </c>
      <c r="X284" s="25">
        <f t="shared" si="32"/>
        <v>32134.924799999997</v>
      </c>
    </row>
    <row r="285" spans="1:24" s="46" customFormat="1" ht="63">
      <c r="A285" s="27">
        <v>45.03</v>
      </c>
      <c r="B285" s="28" t="s">
        <v>225</v>
      </c>
      <c r="C285" s="29">
        <v>1</v>
      </c>
      <c r="D285" s="12" t="s">
        <v>30</v>
      </c>
      <c r="E285" s="12"/>
      <c r="F285" s="12">
        <f t="shared" si="34"/>
        <v>47547</v>
      </c>
      <c r="G285" s="31">
        <v>45000</v>
      </c>
      <c r="H285" s="31"/>
      <c r="I285" s="15">
        <f>+C285*G285</f>
        <v>45000</v>
      </c>
      <c r="J285" s="16">
        <f t="shared" si="35"/>
        <v>45000</v>
      </c>
      <c r="K285" s="32">
        <v>47000</v>
      </c>
      <c r="L285" s="32">
        <v>46000</v>
      </c>
      <c r="M285" s="32">
        <v>45000</v>
      </c>
      <c r="N285" s="33">
        <v>45779.8</v>
      </c>
      <c r="O285" s="33"/>
      <c r="P285" s="34" t="s">
        <v>224</v>
      </c>
      <c r="Q285" s="35"/>
      <c r="R285" s="40" t="s">
        <v>28</v>
      </c>
      <c r="S285" s="22">
        <v>55000</v>
      </c>
      <c r="T285" s="37">
        <v>45188.668799999999</v>
      </c>
      <c r="U285" s="38">
        <v>49500</v>
      </c>
      <c r="V285" s="38">
        <v>47547</v>
      </c>
      <c r="W285" s="38">
        <v>49990</v>
      </c>
      <c r="X285" s="25">
        <f t="shared" si="32"/>
        <v>45188.668799999999</v>
      </c>
    </row>
    <row r="286" spans="1:24" s="46" customFormat="1" ht="157.5" customHeight="1">
      <c r="A286" s="27">
        <v>46</v>
      </c>
      <c r="B286" s="28" t="s">
        <v>226</v>
      </c>
      <c r="C286" s="29">
        <v>1</v>
      </c>
      <c r="D286" s="12" t="s">
        <v>216</v>
      </c>
      <c r="E286" s="12"/>
      <c r="F286" s="12">
        <f t="shared" si="34"/>
        <v>4015.08</v>
      </c>
      <c r="G286" s="31">
        <v>3800</v>
      </c>
      <c r="H286" s="31"/>
      <c r="I286" s="15">
        <f>+C286*G286</f>
        <v>3800</v>
      </c>
      <c r="J286" s="16">
        <f t="shared" si="35"/>
        <v>3800</v>
      </c>
      <c r="K286" s="32">
        <v>3800</v>
      </c>
      <c r="L286" s="32">
        <v>3850</v>
      </c>
      <c r="M286" s="32">
        <v>3900</v>
      </c>
      <c r="N286" s="33">
        <v>3264.8</v>
      </c>
      <c r="O286" s="33"/>
      <c r="P286" s="34" t="s">
        <v>227</v>
      </c>
      <c r="Q286" s="35"/>
      <c r="R286" s="40" t="s">
        <v>28</v>
      </c>
      <c r="S286" s="22">
        <v>5200</v>
      </c>
      <c r="T286" s="37">
        <v>3816.8063999999999</v>
      </c>
      <c r="U286" s="38">
        <v>4180</v>
      </c>
      <c r="V286" s="38">
        <v>4016</v>
      </c>
      <c r="W286" s="38">
        <v>4550</v>
      </c>
      <c r="X286" s="25">
        <f t="shared" si="32"/>
        <v>3816.8063999999999</v>
      </c>
    </row>
    <row r="287" spans="1:24" s="46" customFormat="1" ht="94.5">
      <c r="A287" s="27">
        <v>47</v>
      </c>
      <c r="B287" s="28" t="s">
        <v>228</v>
      </c>
      <c r="C287" s="29"/>
      <c r="D287" s="12"/>
      <c r="E287" s="12"/>
      <c r="F287" s="12">
        <f t="shared" si="34"/>
        <v>0</v>
      </c>
      <c r="G287" s="31"/>
      <c r="H287" s="31"/>
      <c r="I287" s="15"/>
      <c r="J287" s="16"/>
      <c r="K287" s="32"/>
      <c r="L287" s="32"/>
      <c r="M287" s="32"/>
      <c r="N287" s="33"/>
      <c r="O287" s="33"/>
      <c r="P287" s="34"/>
      <c r="Q287" s="35"/>
      <c r="R287" s="40"/>
      <c r="S287" s="22">
        <v>0</v>
      </c>
      <c r="T287" s="37">
        <v>0</v>
      </c>
      <c r="U287" s="38">
        <v>0</v>
      </c>
      <c r="V287" s="38">
        <v>0</v>
      </c>
      <c r="W287" s="38">
        <v>0</v>
      </c>
      <c r="X287" s="25">
        <f t="shared" si="32"/>
        <v>0</v>
      </c>
    </row>
    <row r="288" spans="1:24" s="46" customFormat="1" ht="63">
      <c r="A288" s="27">
        <v>47.01</v>
      </c>
      <c r="B288" s="28" t="s">
        <v>121</v>
      </c>
      <c r="C288" s="29">
        <v>1</v>
      </c>
      <c r="D288" s="12" t="s">
        <v>47</v>
      </c>
      <c r="E288" s="12"/>
      <c r="F288" s="12">
        <f t="shared" si="34"/>
        <v>2641.5</v>
      </c>
      <c r="G288" s="31">
        <v>2500</v>
      </c>
      <c r="H288" s="31"/>
      <c r="I288" s="15">
        <f t="shared" ref="I288:I303" si="36">+C288*G288</f>
        <v>2500</v>
      </c>
      <c r="J288" s="16">
        <f t="shared" si="35"/>
        <v>2500</v>
      </c>
      <c r="K288" s="32">
        <v>2500</v>
      </c>
      <c r="L288" s="32">
        <v>2600</v>
      </c>
      <c r="M288" s="32">
        <v>2650</v>
      </c>
      <c r="N288" s="33"/>
      <c r="O288" s="33"/>
      <c r="P288" s="34"/>
      <c r="Q288" s="35"/>
      <c r="R288" s="40" t="s">
        <v>28</v>
      </c>
      <c r="S288" s="22">
        <v>2500</v>
      </c>
      <c r="T288" s="37">
        <v>2510.9567999999999</v>
      </c>
      <c r="U288" s="38">
        <v>2750</v>
      </c>
      <c r="V288" s="38">
        <v>2642</v>
      </c>
      <c r="W288" s="38">
        <v>4250</v>
      </c>
      <c r="X288" s="25">
        <f t="shared" si="32"/>
        <v>2500</v>
      </c>
    </row>
    <row r="289" spans="1:24" s="46" customFormat="1" ht="63">
      <c r="A289" s="27">
        <v>47.02</v>
      </c>
      <c r="B289" s="28" t="s">
        <v>229</v>
      </c>
      <c r="C289" s="29">
        <v>1</v>
      </c>
      <c r="D289" s="12" t="s">
        <v>47</v>
      </c>
      <c r="E289" s="12"/>
      <c r="F289" s="12">
        <f t="shared" si="34"/>
        <v>1584.8999999999999</v>
      </c>
      <c r="G289" s="31">
        <v>1500</v>
      </c>
      <c r="H289" s="31"/>
      <c r="I289" s="15">
        <f t="shared" si="36"/>
        <v>1500</v>
      </c>
      <c r="J289" s="16">
        <f t="shared" si="35"/>
        <v>1500</v>
      </c>
      <c r="K289" s="32">
        <v>1600</v>
      </c>
      <c r="L289" s="32">
        <v>1500</v>
      </c>
      <c r="M289" s="32">
        <v>1550</v>
      </c>
      <c r="N289" s="33"/>
      <c r="O289" s="33"/>
      <c r="P289" s="34"/>
      <c r="Q289" s="35"/>
      <c r="R289" s="40" t="s">
        <v>28</v>
      </c>
      <c r="S289" s="22">
        <v>1900</v>
      </c>
      <c r="T289" s="37">
        <v>1506.384</v>
      </c>
      <c r="U289" s="38">
        <v>1650</v>
      </c>
      <c r="V289" s="38">
        <v>1585</v>
      </c>
      <c r="W289" s="38">
        <v>3250</v>
      </c>
      <c r="X289" s="25">
        <f t="shared" si="32"/>
        <v>1506.384</v>
      </c>
    </row>
    <row r="290" spans="1:24" s="46" customFormat="1" ht="63">
      <c r="A290" s="27">
        <v>47.03</v>
      </c>
      <c r="B290" s="28" t="s">
        <v>123</v>
      </c>
      <c r="C290" s="29">
        <v>1</v>
      </c>
      <c r="D290" s="12" t="s">
        <v>47</v>
      </c>
      <c r="E290" s="12"/>
      <c r="F290" s="12">
        <f t="shared" si="34"/>
        <v>1215.0899999999999</v>
      </c>
      <c r="G290" s="31">
        <v>1150</v>
      </c>
      <c r="H290" s="31"/>
      <c r="I290" s="15">
        <f t="shared" si="36"/>
        <v>1150</v>
      </c>
      <c r="J290" s="16">
        <f t="shared" si="35"/>
        <v>1150</v>
      </c>
      <c r="K290" s="32">
        <v>1150</v>
      </c>
      <c r="L290" s="32">
        <v>1200</v>
      </c>
      <c r="M290" s="32">
        <v>1175</v>
      </c>
      <c r="N290" s="33"/>
      <c r="O290" s="33"/>
      <c r="P290" s="34"/>
      <c r="Q290" s="35"/>
      <c r="R290" s="40" t="s">
        <v>28</v>
      </c>
      <c r="S290" s="22">
        <v>1700</v>
      </c>
      <c r="T290" s="37">
        <v>1155.6863999999998</v>
      </c>
      <c r="U290" s="38">
        <v>1265</v>
      </c>
      <c r="V290" s="38">
        <v>1216</v>
      </c>
      <c r="W290" s="38">
        <v>2250</v>
      </c>
      <c r="X290" s="25">
        <f t="shared" si="32"/>
        <v>1155.6863999999998</v>
      </c>
    </row>
    <row r="291" spans="1:24" s="46" customFormat="1" ht="63">
      <c r="A291" s="27">
        <v>48</v>
      </c>
      <c r="B291" s="28" t="s">
        <v>230</v>
      </c>
      <c r="C291" s="29">
        <v>1</v>
      </c>
      <c r="D291" s="12" t="s">
        <v>30</v>
      </c>
      <c r="E291" s="12"/>
      <c r="F291" s="12">
        <f t="shared" si="34"/>
        <v>33811.199999999997</v>
      </c>
      <c r="G291" s="31">
        <v>32000</v>
      </c>
      <c r="H291" s="31"/>
      <c r="I291" s="15">
        <f t="shared" si="36"/>
        <v>32000</v>
      </c>
      <c r="J291" s="16">
        <f t="shared" si="35"/>
        <v>32000</v>
      </c>
      <c r="K291" s="32">
        <v>32700</v>
      </c>
      <c r="L291" s="32">
        <v>32000</v>
      </c>
      <c r="M291" s="32">
        <v>33000</v>
      </c>
      <c r="N291" s="33">
        <v>32007.8</v>
      </c>
      <c r="O291" s="33"/>
      <c r="P291" s="34" t="s">
        <v>231</v>
      </c>
      <c r="Q291" s="35"/>
      <c r="R291" s="40" t="s">
        <v>28</v>
      </c>
      <c r="S291" s="22">
        <v>37000</v>
      </c>
      <c r="T291" s="37">
        <v>32134.924799999997</v>
      </c>
      <c r="U291" s="38">
        <v>35200</v>
      </c>
      <c r="V291" s="38">
        <v>33812</v>
      </c>
      <c r="W291" s="38">
        <v>35820</v>
      </c>
      <c r="X291" s="25">
        <f t="shared" si="32"/>
        <v>32134.924799999997</v>
      </c>
    </row>
    <row r="292" spans="1:24" s="46" customFormat="1" ht="78.75">
      <c r="A292" s="27">
        <v>49</v>
      </c>
      <c r="B292" s="28" t="s">
        <v>232</v>
      </c>
      <c r="C292" s="29">
        <v>1</v>
      </c>
      <c r="D292" s="12" t="s">
        <v>30</v>
      </c>
      <c r="E292" s="12"/>
      <c r="F292" s="12">
        <f t="shared" si="34"/>
        <v>47547</v>
      </c>
      <c r="G292" s="31">
        <v>45000</v>
      </c>
      <c r="H292" s="31"/>
      <c r="I292" s="15">
        <f t="shared" si="36"/>
        <v>45000</v>
      </c>
      <c r="J292" s="16">
        <f t="shared" si="35"/>
        <v>45000</v>
      </c>
      <c r="K292" s="32">
        <v>47000</v>
      </c>
      <c r="L292" s="32">
        <v>45000</v>
      </c>
      <c r="M292" s="32">
        <v>46000</v>
      </c>
      <c r="N292" s="33">
        <v>50721</v>
      </c>
      <c r="O292" s="33"/>
      <c r="P292" s="34" t="s">
        <v>233</v>
      </c>
      <c r="Q292" s="35"/>
      <c r="R292" s="40" t="s">
        <v>28</v>
      </c>
      <c r="S292" s="22">
        <v>51000</v>
      </c>
      <c r="T292" s="37">
        <v>45188.668799999999</v>
      </c>
      <c r="U292" s="38">
        <v>49500</v>
      </c>
      <c r="V292" s="38">
        <v>47547</v>
      </c>
      <c r="W292" s="38">
        <v>55700</v>
      </c>
      <c r="X292" s="25">
        <f t="shared" si="32"/>
        <v>45188.668799999999</v>
      </c>
    </row>
    <row r="293" spans="1:24" s="46" customFormat="1" ht="63">
      <c r="A293" s="27">
        <v>50</v>
      </c>
      <c r="B293" s="28" t="s">
        <v>234</v>
      </c>
      <c r="C293" s="29">
        <v>1</v>
      </c>
      <c r="D293" s="12" t="s">
        <v>30</v>
      </c>
      <c r="E293" s="12"/>
      <c r="F293" s="12">
        <f t="shared" si="34"/>
        <v>31698</v>
      </c>
      <c r="G293" s="31">
        <v>30000</v>
      </c>
      <c r="H293" s="31"/>
      <c r="I293" s="15">
        <f t="shared" si="36"/>
        <v>30000</v>
      </c>
      <c r="J293" s="16">
        <f t="shared" si="35"/>
        <v>30000</v>
      </c>
      <c r="K293" s="32">
        <v>31500</v>
      </c>
      <c r="L293" s="32">
        <v>31000</v>
      </c>
      <c r="M293" s="32">
        <v>30000</v>
      </c>
      <c r="N293" s="33">
        <v>33787.599999999999</v>
      </c>
      <c r="O293" s="33"/>
      <c r="P293" s="34" t="s">
        <v>235</v>
      </c>
      <c r="Q293" s="35"/>
      <c r="R293" s="40" t="s">
        <v>28</v>
      </c>
      <c r="S293" s="22">
        <v>42000</v>
      </c>
      <c r="T293" s="37">
        <v>30125.779200000004</v>
      </c>
      <c r="U293" s="38">
        <v>33000</v>
      </c>
      <c r="V293" s="38">
        <v>31698</v>
      </c>
      <c r="W293" s="38">
        <v>35750</v>
      </c>
      <c r="X293" s="25">
        <f t="shared" si="32"/>
        <v>30125.779200000004</v>
      </c>
    </row>
    <row r="294" spans="1:24" s="46" customFormat="1" ht="69.75" customHeight="1">
      <c r="A294" s="27">
        <v>51</v>
      </c>
      <c r="B294" s="28" t="s">
        <v>236</v>
      </c>
      <c r="C294" s="29">
        <v>1</v>
      </c>
      <c r="D294" s="12" t="s">
        <v>60</v>
      </c>
      <c r="E294" s="12"/>
      <c r="F294" s="12">
        <f t="shared" si="34"/>
        <v>31698</v>
      </c>
      <c r="G294" s="31">
        <v>30000</v>
      </c>
      <c r="H294" s="31"/>
      <c r="I294" s="15">
        <f t="shared" si="36"/>
        <v>30000</v>
      </c>
      <c r="J294" s="16">
        <f t="shared" si="35"/>
        <v>30000</v>
      </c>
      <c r="K294" s="32">
        <v>30000</v>
      </c>
      <c r="L294" s="32">
        <v>31000</v>
      </c>
      <c r="M294" s="32">
        <v>32000</v>
      </c>
      <c r="N294" s="33">
        <v>33231</v>
      </c>
      <c r="O294" s="33"/>
      <c r="P294" s="34" t="s">
        <v>237</v>
      </c>
      <c r="Q294" s="35"/>
      <c r="R294" s="40" t="s">
        <v>28</v>
      </c>
      <c r="S294" s="22">
        <v>34500</v>
      </c>
      <c r="T294" s="37">
        <v>30382.387200000005</v>
      </c>
      <c r="U294" s="38">
        <v>33000</v>
      </c>
      <c r="V294" s="38">
        <v>31698</v>
      </c>
      <c r="W294" s="38">
        <v>35250</v>
      </c>
      <c r="X294" s="25">
        <f t="shared" si="32"/>
        <v>30382.387200000005</v>
      </c>
    </row>
    <row r="295" spans="1:24" s="46" customFormat="1" ht="63">
      <c r="A295" s="27">
        <v>52</v>
      </c>
      <c r="B295" s="28" t="s">
        <v>238</v>
      </c>
      <c r="C295" s="29">
        <v>1</v>
      </c>
      <c r="D295" s="12" t="s">
        <v>30</v>
      </c>
      <c r="E295" s="12"/>
      <c r="F295" s="12">
        <f t="shared" si="34"/>
        <v>10566</v>
      </c>
      <c r="G295" s="31">
        <v>10000</v>
      </c>
      <c r="H295" s="31"/>
      <c r="I295" s="15">
        <f t="shared" si="36"/>
        <v>10000</v>
      </c>
      <c r="J295" s="16">
        <f t="shared" si="35"/>
        <v>10000</v>
      </c>
      <c r="K295" s="32">
        <v>10500</v>
      </c>
      <c r="L295" s="32">
        <v>11000</v>
      </c>
      <c r="M295" s="32">
        <v>10000</v>
      </c>
      <c r="N295" s="33">
        <v>25954.5</v>
      </c>
      <c r="O295" s="33"/>
      <c r="P295" s="34" t="s">
        <v>239</v>
      </c>
      <c r="Q295" s="35"/>
      <c r="R295" s="40" t="s">
        <v>28</v>
      </c>
      <c r="S295" s="22">
        <v>9200</v>
      </c>
      <c r="T295" s="37">
        <v>10041.9264</v>
      </c>
      <c r="U295" s="38">
        <v>11000</v>
      </c>
      <c r="V295" s="38">
        <v>10566</v>
      </c>
      <c r="W295" s="38">
        <v>12560</v>
      </c>
      <c r="X295" s="25">
        <f t="shared" si="32"/>
        <v>9200</v>
      </c>
    </row>
    <row r="296" spans="1:24" s="46" customFormat="1" ht="63">
      <c r="A296" s="27">
        <v>53</v>
      </c>
      <c r="B296" s="28" t="s">
        <v>240</v>
      </c>
      <c r="C296" s="29">
        <v>1</v>
      </c>
      <c r="D296" s="12" t="s">
        <v>60</v>
      </c>
      <c r="E296" s="12"/>
      <c r="F296" s="12">
        <f t="shared" si="34"/>
        <v>31698</v>
      </c>
      <c r="G296" s="31">
        <v>30000</v>
      </c>
      <c r="H296" s="31"/>
      <c r="I296" s="15">
        <f t="shared" si="36"/>
        <v>30000</v>
      </c>
      <c r="J296" s="16">
        <f t="shared" si="35"/>
        <v>30000</v>
      </c>
      <c r="K296" s="32">
        <v>30000</v>
      </c>
      <c r="L296" s="32">
        <v>30500</v>
      </c>
      <c r="M296" s="32">
        <v>30700</v>
      </c>
      <c r="N296" s="33">
        <v>41742.800000000003</v>
      </c>
      <c r="O296" s="33"/>
      <c r="P296" s="34" t="s">
        <v>241</v>
      </c>
      <c r="Q296" s="35"/>
      <c r="R296" s="40" t="s">
        <v>28</v>
      </c>
      <c r="S296" s="22">
        <v>34200</v>
      </c>
      <c r="T296" s="37">
        <v>30125.779200000004</v>
      </c>
      <c r="U296" s="38">
        <v>33000</v>
      </c>
      <c r="V296" s="38">
        <v>31698</v>
      </c>
      <c r="W296" s="38">
        <v>35700</v>
      </c>
      <c r="X296" s="25">
        <f t="shared" si="32"/>
        <v>30125.779200000004</v>
      </c>
    </row>
    <row r="297" spans="1:24" s="46" customFormat="1" ht="110.25">
      <c r="A297" s="27">
        <v>54</v>
      </c>
      <c r="B297" s="28" t="s">
        <v>242</v>
      </c>
      <c r="C297" s="29">
        <v>1</v>
      </c>
      <c r="D297" s="12" t="s">
        <v>47</v>
      </c>
      <c r="E297" s="12"/>
      <c r="F297" s="12">
        <f t="shared" si="34"/>
        <v>633.96</v>
      </c>
      <c r="G297" s="31">
        <v>600</v>
      </c>
      <c r="H297" s="31"/>
      <c r="I297" s="15">
        <f t="shared" si="36"/>
        <v>600</v>
      </c>
      <c r="J297" s="16">
        <f t="shared" si="35"/>
        <v>600</v>
      </c>
      <c r="K297" s="32">
        <v>610</v>
      </c>
      <c r="L297" s="32">
        <v>600</v>
      </c>
      <c r="M297" s="32">
        <v>625</v>
      </c>
      <c r="N297" s="33">
        <v>699.6</v>
      </c>
      <c r="O297" s="33"/>
      <c r="P297" s="34" t="s">
        <v>243</v>
      </c>
      <c r="Q297" s="35"/>
      <c r="R297" s="40" t="s">
        <v>28</v>
      </c>
      <c r="S297" s="22">
        <v>4700</v>
      </c>
      <c r="T297" s="37">
        <v>602.55359999999996</v>
      </c>
      <c r="U297" s="38">
        <v>660</v>
      </c>
      <c r="V297" s="38">
        <v>634</v>
      </c>
      <c r="W297" s="38">
        <v>750</v>
      </c>
      <c r="X297" s="25">
        <f t="shared" si="32"/>
        <v>602.55359999999996</v>
      </c>
    </row>
    <row r="298" spans="1:24" s="46" customFormat="1" ht="63">
      <c r="A298" s="27">
        <v>55</v>
      </c>
      <c r="B298" s="28" t="s">
        <v>244</v>
      </c>
      <c r="C298" s="29">
        <v>1</v>
      </c>
      <c r="D298" s="12" t="s">
        <v>47</v>
      </c>
      <c r="E298" s="12"/>
      <c r="F298" s="12">
        <f t="shared" si="34"/>
        <v>528.29999999999995</v>
      </c>
      <c r="G298" s="31">
        <v>500</v>
      </c>
      <c r="H298" s="31"/>
      <c r="I298" s="15">
        <f t="shared" si="36"/>
        <v>500</v>
      </c>
      <c r="J298" s="16">
        <f t="shared" si="35"/>
        <v>500</v>
      </c>
      <c r="K298" s="32">
        <v>500</v>
      </c>
      <c r="L298" s="32">
        <v>510</v>
      </c>
      <c r="M298" s="32">
        <v>515</v>
      </c>
      <c r="N298" s="33">
        <v>15820.2</v>
      </c>
      <c r="O298" s="33"/>
      <c r="P298" s="34" t="s">
        <v>245</v>
      </c>
      <c r="Q298" s="35"/>
      <c r="R298" s="40" t="s">
        <v>28</v>
      </c>
      <c r="S298" s="22">
        <v>6500</v>
      </c>
      <c r="T298" s="37">
        <v>502.76160000000004</v>
      </c>
      <c r="U298" s="38">
        <v>550</v>
      </c>
      <c r="V298" s="38">
        <v>529</v>
      </c>
      <c r="W298" s="38">
        <v>580</v>
      </c>
      <c r="X298" s="25">
        <f t="shared" si="32"/>
        <v>502.76160000000004</v>
      </c>
    </row>
    <row r="299" spans="1:24" s="46" customFormat="1" ht="63">
      <c r="A299" s="27">
        <v>56</v>
      </c>
      <c r="B299" s="28" t="s">
        <v>246</v>
      </c>
      <c r="C299" s="29">
        <v>1</v>
      </c>
      <c r="D299" s="12" t="s">
        <v>247</v>
      </c>
      <c r="E299" s="12"/>
      <c r="F299" s="12">
        <f t="shared" si="34"/>
        <v>132.07499999999999</v>
      </c>
      <c r="G299" s="31">
        <v>125</v>
      </c>
      <c r="H299" s="31"/>
      <c r="I299" s="15">
        <f t="shared" si="36"/>
        <v>125</v>
      </c>
      <c r="J299" s="16">
        <f t="shared" si="35"/>
        <v>125</v>
      </c>
      <c r="K299" s="32">
        <v>127</v>
      </c>
      <c r="L299" s="32">
        <v>130</v>
      </c>
      <c r="M299" s="32">
        <v>125</v>
      </c>
      <c r="N299" s="33">
        <v>104.5</v>
      </c>
      <c r="O299" s="33"/>
      <c r="P299" s="34" t="s">
        <v>248</v>
      </c>
      <c r="Q299" s="35"/>
      <c r="R299" s="40" t="s">
        <v>28</v>
      </c>
      <c r="S299" s="22">
        <v>11000</v>
      </c>
      <c r="T299" s="37">
        <v>126.40320000000001</v>
      </c>
      <c r="U299" s="38">
        <v>137</v>
      </c>
      <c r="V299" s="38">
        <v>133</v>
      </c>
      <c r="W299" s="38">
        <v>150</v>
      </c>
      <c r="X299" s="25">
        <f t="shared" si="32"/>
        <v>126.40320000000001</v>
      </c>
    </row>
    <row r="300" spans="1:24" s="46" customFormat="1" ht="74.25" customHeight="1">
      <c r="A300" s="27">
        <v>57</v>
      </c>
      <c r="B300" s="49" t="s">
        <v>249</v>
      </c>
      <c r="C300" s="29"/>
      <c r="D300" s="12"/>
      <c r="E300" s="12"/>
      <c r="F300" s="12">
        <f t="shared" si="34"/>
        <v>2852.82</v>
      </c>
      <c r="G300" s="31">
        <v>2700</v>
      </c>
      <c r="H300" s="31"/>
      <c r="I300" s="15">
        <f t="shared" si="36"/>
        <v>0</v>
      </c>
      <c r="J300" s="16">
        <f t="shared" si="35"/>
        <v>2700</v>
      </c>
      <c r="K300" s="32">
        <v>2750</v>
      </c>
      <c r="L300" s="32">
        <v>2700</v>
      </c>
      <c r="M300" s="32">
        <v>2800</v>
      </c>
      <c r="N300" s="33">
        <v>2966.7</v>
      </c>
      <c r="O300" s="33"/>
      <c r="P300" s="34" t="s">
        <v>250</v>
      </c>
      <c r="Q300" s="35"/>
      <c r="R300" s="40"/>
      <c r="S300" s="22">
        <v>0</v>
      </c>
      <c r="T300" s="37">
        <v>0</v>
      </c>
      <c r="U300" s="38">
        <v>0</v>
      </c>
      <c r="V300" s="38">
        <v>0</v>
      </c>
      <c r="W300" s="38">
        <v>0</v>
      </c>
      <c r="X300" s="25">
        <f t="shared" si="32"/>
        <v>0</v>
      </c>
    </row>
    <row r="301" spans="1:24" s="46" customFormat="1" ht="63">
      <c r="A301" s="27">
        <v>58</v>
      </c>
      <c r="B301" s="28" t="s">
        <v>251</v>
      </c>
      <c r="C301" s="29">
        <v>1</v>
      </c>
      <c r="D301" s="12" t="s">
        <v>30</v>
      </c>
      <c r="E301" s="12"/>
      <c r="F301" s="12">
        <f t="shared" si="34"/>
        <v>5811.3</v>
      </c>
      <c r="G301" s="31">
        <v>5500</v>
      </c>
      <c r="H301" s="31"/>
      <c r="I301" s="15">
        <f t="shared" si="36"/>
        <v>5500</v>
      </c>
      <c r="J301" s="16">
        <f t="shared" si="35"/>
        <v>5500</v>
      </c>
      <c r="K301" s="32">
        <v>5900</v>
      </c>
      <c r="L301" s="32">
        <v>5600</v>
      </c>
      <c r="M301" s="32">
        <v>5500</v>
      </c>
      <c r="N301" s="33">
        <v>370.7</v>
      </c>
      <c r="O301" s="33"/>
      <c r="P301" s="34" t="s">
        <v>252</v>
      </c>
      <c r="Q301" s="35"/>
      <c r="R301" s="40" t="s">
        <v>28</v>
      </c>
      <c r="S301" s="22">
        <v>6500</v>
      </c>
      <c r="T301" s="37">
        <v>5523.7248</v>
      </c>
      <c r="U301" s="38">
        <v>6050</v>
      </c>
      <c r="V301" s="38">
        <v>5812</v>
      </c>
      <c r="W301" s="38">
        <v>6580</v>
      </c>
      <c r="X301" s="25">
        <f t="shared" si="32"/>
        <v>5523.7248</v>
      </c>
    </row>
    <row r="302" spans="1:24" s="46" customFormat="1" ht="63">
      <c r="A302" s="27">
        <v>59</v>
      </c>
      <c r="B302" s="28" t="s">
        <v>253</v>
      </c>
      <c r="C302" s="29">
        <v>1</v>
      </c>
      <c r="D302" s="12" t="s">
        <v>98</v>
      </c>
      <c r="E302" s="12"/>
      <c r="F302" s="12">
        <f t="shared" si="34"/>
        <v>3381.12</v>
      </c>
      <c r="G302" s="31">
        <v>3200</v>
      </c>
      <c r="H302" s="31"/>
      <c r="I302" s="15">
        <f t="shared" si="36"/>
        <v>3200</v>
      </c>
      <c r="J302" s="16">
        <f t="shared" si="35"/>
        <v>3200</v>
      </c>
      <c r="K302" s="32">
        <v>3300</v>
      </c>
      <c r="L302" s="32">
        <v>3250</v>
      </c>
      <c r="M302" s="32">
        <v>3200</v>
      </c>
      <c r="N302" s="33">
        <v>3498</v>
      </c>
      <c r="O302" s="33"/>
      <c r="P302" s="34" t="s">
        <v>254</v>
      </c>
      <c r="Q302" s="35"/>
      <c r="R302" s="40" t="s">
        <v>28</v>
      </c>
      <c r="S302" s="22">
        <v>7400</v>
      </c>
      <c r="T302" s="37">
        <v>3214.2527999999998</v>
      </c>
      <c r="U302" s="38">
        <v>3520</v>
      </c>
      <c r="V302" s="38">
        <v>3382</v>
      </c>
      <c r="W302" s="38">
        <v>4280</v>
      </c>
      <c r="X302" s="25">
        <f t="shared" si="32"/>
        <v>3214.2527999999998</v>
      </c>
    </row>
    <row r="303" spans="1:24" s="46" customFormat="1" ht="63">
      <c r="A303" s="27">
        <v>60</v>
      </c>
      <c r="B303" s="28" t="s">
        <v>255</v>
      </c>
      <c r="C303" s="29">
        <v>1</v>
      </c>
      <c r="D303" s="12" t="s">
        <v>47</v>
      </c>
      <c r="E303" s="12"/>
      <c r="F303" s="12">
        <f t="shared" si="34"/>
        <v>2113.1999999999998</v>
      </c>
      <c r="G303" s="31">
        <v>2000</v>
      </c>
      <c r="H303" s="31"/>
      <c r="I303" s="15">
        <f t="shared" si="36"/>
        <v>2000</v>
      </c>
      <c r="J303" s="16">
        <f t="shared" si="35"/>
        <v>2000</v>
      </c>
      <c r="K303" s="32">
        <v>2000</v>
      </c>
      <c r="L303" s="32">
        <v>2050</v>
      </c>
      <c r="M303" s="32">
        <v>2100</v>
      </c>
      <c r="N303" s="33"/>
      <c r="O303" s="33"/>
      <c r="P303" s="34"/>
      <c r="Q303" s="35"/>
      <c r="R303" s="40" t="s">
        <v>28</v>
      </c>
      <c r="S303" s="22">
        <v>3400</v>
      </c>
      <c r="T303" s="37">
        <v>2009.1456000000001</v>
      </c>
      <c r="U303" s="38">
        <v>2200</v>
      </c>
      <c r="V303" s="38">
        <v>2114</v>
      </c>
      <c r="W303" s="38">
        <v>2995</v>
      </c>
      <c r="X303" s="25">
        <f t="shared" si="32"/>
        <v>2009.1456000000001</v>
      </c>
    </row>
    <row r="304" spans="1:24" s="46" customFormat="1" ht="31.5">
      <c r="A304" s="27">
        <v>61</v>
      </c>
      <c r="B304" s="28" t="s">
        <v>256</v>
      </c>
      <c r="C304" s="29"/>
      <c r="D304" s="12"/>
      <c r="E304" s="12"/>
      <c r="F304" s="12">
        <f t="shared" si="34"/>
        <v>0</v>
      </c>
      <c r="G304" s="31"/>
      <c r="H304" s="31"/>
      <c r="I304" s="15"/>
      <c r="J304" s="16"/>
      <c r="K304" s="32"/>
      <c r="L304" s="32"/>
      <c r="M304" s="32"/>
      <c r="N304" s="33"/>
      <c r="O304" s="33"/>
      <c r="P304" s="34"/>
      <c r="Q304" s="35"/>
      <c r="R304" s="40"/>
      <c r="S304" s="22">
        <v>0</v>
      </c>
      <c r="T304" s="37">
        <v>0</v>
      </c>
      <c r="U304" s="38">
        <v>0</v>
      </c>
      <c r="V304" s="38">
        <v>0</v>
      </c>
      <c r="W304" s="38">
        <v>0</v>
      </c>
      <c r="X304" s="25">
        <f t="shared" si="32"/>
        <v>0</v>
      </c>
    </row>
    <row r="305" spans="1:24" s="46" customFormat="1" ht="63">
      <c r="A305" s="27">
        <v>61.01</v>
      </c>
      <c r="B305" s="28" t="s">
        <v>257</v>
      </c>
      <c r="C305" s="29">
        <v>1</v>
      </c>
      <c r="D305" s="12" t="s">
        <v>47</v>
      </c>
      <c r="E305" s="12"/>
      <c r="F305" s="12">
        <f t="shared" si="34"/>
        <v>422.64</v>
      </c>
      <c r="G305" s="31">
        <v>400</v>
      </c>
      <c r="H305" s="31"/>
      <c r="I305" s="15">
        <f>+C305*G305</f>
        <v>400</v>
      </c>
      <c r="J305" s="16">
        <f t="shared" si="35"/>
        <v>400</v>
      </c>
      <c r="K305" s="32">
        <v>400</v>
      </c>
      <c r="L305" s="32">
        <v>450</v>
      </c>
      <c r="M305" s="32">
        <v>425</v>
      </c>
      <c r="N305" s="33"/>
      <c r="O305" s="33">
        <v>252</v>
      </c>
      <c r="P305" s="34" t="s">
        <v>258</v>
      </c>
      <c r="Q305" s="35"/>
      <c r="R305" s="40" t="s">
        <v>28</v>
      </c>
      <c r="S305" s="22">
        <v>550</v>
      </c>
      <c r="T305" s="37">
        <v>402.01919999999996</v>
      </c>
      <c r="U305" s="38">
        <v>440</v>
      </c>
      <c r="V305" s="38">
        <v>423</v>
      </c>
      <c r="W305" s="38">
        <v>550</v>
      </c>
      <c r="X305" s="25">
        <f t="shared" si="32"/>
        <v>402.01919999999996</v>
      </c>
    </row>
    <row r="306" spans="1:24" s="46" customFormat="1" ht="63">
      <c r="A306" s="27">
        <v>61.02</v>
      </c>
      <c r="B306" s="28" t="s">
        <v>259</v>
      </c>
      <c r="C306" s="29">
        <v>1</v>
      </c>
      <c r="D306" s="12" t="s">
        <v>47</v>
      </c>
      <c r="E306" s="12"/>
      <c r="F306" s="12">
        <f t="shared" si="34"/>
        <v>1267.92</v>
      </c>
      <c r="G306" s="31">
        <v>1200</v>
      </c>
      <c r="H306" s="31"/>
      <c r="I306" s="15">
        <f>+C306*G306</f>
        <v>1200</v>
      </c>
      <c r="J306" s="16">
        <f t="shared" si="35"/>
        <v>1200</v>
      </c>
      <c r="K306" s="32">
        <v>1225</v>
      </c>
      <c r="L306" s="32">
        <v>1250</v>
      </c>
      <c r="M306" s="32">
        <v>1200</v>
      </c>
      <c r="N306" s="33">
        <v>1298</v>
      </c>
      <c r="O306" s="33"/>
      <c r="P306" s="34" t="s">
        <v>260</v>
      </c>
      <c r="Q306" s="35"/>
      <c r="R306" s="40" t="s">
        <v>28</v>
      </c>
      <c r="S306" s="22">
        <v>1200</v>
      </c>
      <c r="T306" s="37">
        <v>1205.1071999999999</v>
      </c>
      <c r="U306" s="38">
        <v>1320</v>
      </c>
      <c r="V306" s="38">
        <v>1268</v>
      </c>
      <c r="W306" s="38">
        <v>1480</v>
      </c>
      <c r="X306" s="25">
        <f t="shared" si="32"/>
        <v>1200</v>
      </c>
    </row>
    <row r="307" spans="1:24" s="46" customFormat="1">
      <c r="A307" s="27">
        <v>62</v>
      </c>
      <c r="B307" s="28" t="s">
        <v>261</v>
      </c>
      <c r="C307" s="29"/>
      <c r="D307" s="12"/>
      <c r="E307" s="12"/>
      <c r="F307" s="12">
        <f t="shared" si="34"/>
        <v>0</v>
      </c>
      <c r="G307" s="31"/>
      <c r="H307" s="31"/>
      <c r="I307" s="15"/>
      <c r="J307" s="16"/>
      <c r="K307" s="32"/>
      <c r="L307" s="32"/>
      <c r="M307" s="32"/>
      <c r="N307" s="33"/>
      <c r="O307" s="33"/>
      <c r="P307" s="34"/>
      <c r="Q307" s="35"/>
      <c r="R307" s="40"/>
      <c r="S307" s="22">
        <v>0</v>
      </c>
      <c r="T307" s="37">
        <v>0</v>
      </c>
      <c r="U307" s="38">
        <v>0</v>
      </c>
      <c r="V307" s="38">
        <v>0</v>
      </c>
      <c r="W307" s="38">
        <v>0</v>
      </c>
      <c r="X307" s="25">
        <f t="shared" si="32"/>
        <v>0</v>
      </c>
    </row>
    <row r="308" spans="1:24" s="46" customFormat="1" ht="63">
      <c r="A308" s="27">
        <v>62.01</v>
      </c>
      <c r="B308" s="28" t="s">
        <v>262</v>
      </c>
      <c r="C308" s="29">
        <v>1</v>
      </c>
      <c r="D308" s="12" t="s">
        <v>263</v>
      </c>
      <c r="E308" s="12"/>
      <c r="F308" s="12">
        <f t="shared" si="34"/>
        <v>52830</v>
      </c>
      <c r="G308" s="31">
        <v>50000</v>
      </c>
      <c r="H308" s="31"/>
      <c r="I308" s="15">
        <f t="shared" ref="I308:I314" si="37">+C308*G308</f>
        <v>50000</v>
      </c>
      <c r="J308" s="16">
        <f t="shared" si="35"/>
        <v>50000</v>
      </c>
      <c r="K308" s="32">
        <v>50500</v>
      </c>
      <c r="L308" s="32">
        <v>51000</v>
      </c>
      <c r="M308" s="32">
        <v>50000</v>
      </c>
      <c r="N308" s="33"/>
      <c r="O308" s="33"/>
      <c r="P308" s="34"/>
      <c r="Q308" s="35"/>
      <c r="R308" s="40" t="s">
        <v>28</v>
      </c>
      <c r="S308" s="22">
        <v>56000</v>
      </c>
      <c r="T308" s="37">
        <v>50209.631999999998</v>
      </c>
      <c r="U308" s="38">
        <v>55000</v>
      </c>
      <c r="V308" s="38">
        <v>52830</v>
      </c>
      <c r="W308" s="38">
        <v>55880</v>
      </c>
      <c r="X308" s="25">
        <f t="shared" si="32"/>
        <v>50209.631999999998</v>
      </c>
    </row>
    <row r="309" spans="1:24" s="46" customFormat="1" ht="51" customHeight="1">
      <c r="A309" s="27">
        <v>62.02</v>
      </c>
      <c r="B309" s="28" t="s">
        <v>264</v>
      </c>
      <c r="C309" s="29">
        <v>1</v>
      </c>
      <c r="D309" s="12" t="s">
        <v>263</v>
      </c>
      <c r="E309" s="12"/>
      <c r="F309" s="12">
        <f t="shared" si="34"/>
        <v>5283</v>
      </c>
      <c r="G309" s="31">
        <v>5000</v>
      </c>
      <c r="H309" s="31"/>
      <c r="I309" s="15">
        <f t="shared" si="37"/>
        <v>5000</v>
      </c>
      <c r="J309" s="16">
        <f t="shared" si="35"/>
        <v>5000</v>
      </c>
      <c r="K309" s="32">
        <v>5000</v>
      </c>
      <c r="L309" s="32">
        <v>6000</v>
      </c>
      <c r="M309" s="32">
        <v>5500</v>
      </c>
      <c r="N309" s="33">
        <v>6413</v>
      </c>
      <c r="O309" s="33"/>
      <c r="P309" s="34" t="s">
        <v>265</v>
      </c>
      <c r="Q309" s="35"/>
      <c r="R309" s="40" t="s">
        <v>28</v>
      </c>
      <c r="S309" s="22">
        <v>11000</v>
      </c>
      <c r="T309" s="37">
        <v>5020.9632000000001</v>
      </c>
      <c r="U309" s="38">
        <v>5500</v>
      </c>
      <c r="V309" s="38">
        <v>5283</v>
      </c>
      <c r="W309" s="38">
        <v>55880</v>
      </c>
      <c r="X309" s="25">
        <f t="shared" si="32"/>
        <v>5020.9632000000001</v>
      </c>
    </row>
    <row r="310" spans="1:24" s="46" customFormat="1" ht="51.75" customHeight="1">
      <c r="A310" s="27">
        <v>63</v>
      </c>
      <c r="B310" s="28" t="s">
        <v>266</v>
      </c>
      <c r="C310" s="29">
        <v>1</v>
      </c>
      <c r="D310" s="12" t="s">
        <v>30</v>
      </c>
      <c r="E310" s="12"/>
      <c r="F310" s="12">
        <f t="shared" si="34"/>
        <v>1584.8999999999999</v>
      </c>
      <c r="G310" s="31">
        <v>1500</v>
      </c>
      <c r="H310" s="31"/>
      <c r="I310" s="15">
        <f t="shared" si="37"/>
        <v>1500</v>
      </c>
      <c r="J310" s="16">
        <f t="shared" si="35"/>
        <v>1500</v>
      </c>
      <c r="K310" s="32">
        <v>1600</v>
      </c>
      <c r="L310" s="32">
        <v>1550</v>
      </c>
      <c r="M310" s="32">
        <v>1500</v>
      </c>
      <c r="N310" s="33">
        <v>185.9</v>
      </c>
      <c r="O310" s="33"/>
      <c r="P310" s="34" t="s">
        <v>267</v>
      </c>
      <c r="Q310" s="35"/>
      <c r="R310" s="40" t="s">
        <v>28</v>
      </c>
      <c r="S310" s="22">
        <v>1100</v>
      </c>
      <c r="T310" s="37">
        <v>1506.384</v>
      </c>
      <c r="U310" s="38">
        <v>1650</v>
      </c>
      <c r="V310" s="38">
        <v>1585</v>
      </c>
      <c r="W310" s="38">
        <v>2015</v>
      </c>
      <c r="X310" s="25">
        <f t="shared" si="32"/>
        <v>1100</v>
      </c>
    </row>
    <row r="311" spans="1:24" s="46" customFormat="1" ht="63">
      <c r="A311" s="27">
        <v>64</v>
      </c>
      <c r="B311" s="28" t="s">
        <v>268</v>
      </c>
      <c r="C311" s="29">
        <v>1</v>
      </c>
      <c r="D311" s="12" t="s">
        <v>60</v>
      </c>
      <c r="E311" s="12"/>
      <c r="F311" s="12">
        <f t="shared" si="34"/>
        <v>3698.1</v>
      </c>
      <c r="G311" s="31">
        <v>3500</v>
      </c>
      <c r="H311" s="31"/>
      <c r="I311" s="15">
        <f t="shared" si="37"/>
        <v>3500</v>
      </c>
      <c r="J311" s="16">
        <f t="shared" si="35"/>
        <v>3500</v>
      </c>
      <c r="K311" s="32">
        <v>3500</v>
      </c>
      <c r="L311" s="32">
        <v>4000</v>
      </c>
      <c r="M311" s="32">
        <v>3700</v>
      </c>
      <c r="N311" s="33"/>
      <c r="O311" s="33">
        <f>3500*0.84</f>
        <v>2940</v>
      </c>
      <c r="P311" s="34" t="s">
        <v>258</v>
      </c>
      <c r="Q311" s="35"/>
      <c r="R311" s="40" t="s">
        <v>28</v>
      </c>
      <c r="S311" s="22">
        <v>7300</v>
      </c>
      <c r="T311" s="37">
        <v>3515.5296000000003</v>
      </c>
      <c r="U311" s="38">
        <v>3850</v>
      </c>
      <c r="V311" s="38">
        <v>3699</v>
      </c>
      <c r="W311" s="38">
        <v>4150</v>
      </c>
      <c r="X311" s="25">
        <f t="shared" si="32"/>
        <v>3515.5296000000003</v>
      </c>
    </row>
    <row r="312" spans="1:24" s="46" customFormat="1" ht="63">
      <c r="A312" s="27">
        <v>65</v>
      </c>
      <c r="B312" s="28" t="s">
        <v>269</v>
      </c>
      <c r="C312" s="29">
        <v>1</v>
      </c>
      <c r="D312" s="12" t="s">
        <v>47</v>
      </c>
      <c r="E312" s="12"/>
      <c r="F312" s="12">
        <f t="shared" si="34"/>
        <v>686.79</v>
      </c>
      <c r="G312" s="31">
        <v>650</v>
      </c>
      <c r="H312" s="31"/>
      <c r="I312" s="15">
        <f t="shared" si="37"/>
        <v>650</v>
      </c>
      <c r="J312" s="16">
        <f t="shared" si="35"/>
        <v>650</v>
      </c>
      <c r="K312" s="32">
        <v>680</v>
      </c>
      <c r="L312" s="32">
        <v>675</v>
      </c>
      <c r="M312" s="32">
        <v>650</v>
      </c>
      <c r="N312" s="33"/>
      <c r="O312" s="33">
        <f>500*0.84</f>
        <v>420</v>
      </c>
      <c r="P312" s="34" t="s">
        <v>258</v>
      </c>
      <c r="Q312" s="35"/>
      <c r="R312" s="40" t="s">
        <v>28</v>
      </c>
      <c r="S312" s="22">
        <v>750</v>
      </c>
      <c r="T312" s="37">
        <v>652.9248</v>
      </c>
      <c r="U312" s="38">
        <v>715</v>
      </c>
      <c r="V312" s="38">
        <v>687</v>
      </c>
      <c r="W312" s="38">
        <v>810</v>
      </c>
      <c r="X312" s="25">
        <f t="shared" si="32"/>
        <v>652.9248</v>
      </c>
    </row>
    <row r="313" spans="1:24" s="46" customFormat="1" ht="110.25">
      <c r="A313" s="27">
        <v>66</v>
      </c>
      <c r="B313" s="28" t="s">
        <v>270</v>
      </c>
      <c r="C313" s="29">
        <v>1</v>
      </c>
      <c r="D313" s="12" t="s">
        <v>60</v>
      </c>
      <c r="E313" s="12"/>
      <c r="F313" s="12">
        <f t="shared" si="34"/>
        <v>52830</v>
      </c>
      <c r="G313" s="31">
        <v>50000</v>
      </c>
      <c r="H313" s="31"/>
      <c r="I313" s="15">
        <f t="shared" si="37"/>
        <v>50000</v>
      </c>
      <c r="J313" s="16">
        <f t="shared" si="35"/>
        <v>50000</v>
      </c>
      <c r="K313" s="32">
        <v>50000</v>
      </c>
      <c r="L313" s="32">
        <v>55000</v>
      </c>
      <c r="M313" s="32">
        <v>56000</v>
      </c>
      <c r="N313" s="33">
        <v>46640</v>
      </c>
      <c r="O313" s="33"/>
      <c r="P313" s="34" t="s">
        <v>271</v>
      </c>
      <c r="Q313" s="35"/>
      <c r="R313" s="40" t="s">
        <v>28</v>
      </c>
      <c r="S313" s="22">
        <v>65000</v>
      </c>
      <c r="T313" s="37">
        <v>50209.631999999998</v>
      </c>
      <c r="U313" s="38">
        <v>55000</v>
      </c>
      <c r="V313" s="38">
        <v>52830</v>
      </c>
      <c r="W313" s="38">
        <v>55980</v>
      </c>
      <c r="X313" s="25">
        <f t="shared" si="32"/>
        <v>50209.631999999998</v>
      </c>
    </row>
    <row r="314" spans="1:24" s="46" customFormat="1" ht="60.75" customHeight="1">
      <c r="A314" s="27">
        <v>67</v>
      </c>
      <c r="B314" s="28" t="s">
        <v>272</v>
      </c>
      <c r="C314" s="29">
        <v>1</v>
      </c>
      <c r="D314" s="12" t="s">
        <v>30</v>
      </c>
      <c r="E314" s="12"/>
      <c r="F314" s="12">
        <f t="shared" si="34"/>
        <v>8241.48</v>
      </c>
      <c r="G314" s="31">
        <v>7800</v>
      </c>
      <c r="H314" s="31"/>
      <c r="I314" s="15">
        <f t="shared" si="37"/>
        <v>7800</v>
      </c>
      <c r="J314" s="16">
        <f t="shared" si="35"/>
        <v>7800</v>
      </c>
      <c r="K314" s="32">
        <v>8000</v>
      </c>
      <c r="L314" s="32">
        <v>7900</v>
      </c>
      <c r="M314" s="32">
        <v>7800</v>
      </c>
      <c r="N314" s="33">
        <v>32007.8</v>
      </c>
      <c r="O314" s="33"/>
      <c r="P314" s="34" t="s">
        <v>273</v>
      </c>
      <c r="Q314" s="35"/>
      <c r="R314" s="40" t="s">
        <v>28</v>
      </c>
      <c r="S314" s="22">
        <v>8200</v>
      </c>
      <c r="T314" s="37">
        <v>7833.1968000000006</v>
      </c>
      <c r="U314" s="38">
        <v>8580</v>
      </c>
      <c r="V314" s="38">
        <v>8242</v>
      </c>
      <c r="W314" s="38">
        <v>9500</v>
      </c>
      <c r="X314" s="25">
        <f t="shared" si="32"/>
        <v>7833.1968000000006</v>
      </c>
    </row>
    <row r="315" spans="1:24" s="46" customFormat="1" ht="110.25">
      <c r="A315" s="27">
        <v>68</v>
      </c>
      <c r="B315" s="28" t="s">
        <v>274</v>
      </c>
      <c r="C315" s="29"/>
      <c r="D315" s="12"/>
      <c r="E315" s="12"/>
      <c r="F315" s="12">
        <f t="shared" si="34"/>
        <v>0</v>
      </c>
      <c r="G315" s="31"/>
      <c r="H315" s="31"/>
      <c r="I315" s="15"/>
      <c r="J315" s="16"/>
      <c r="K315" s="32"/>
      <c r="L315" s="32"/>
      <c r="M315" s="32"/>
      <c r="N315" s="33"/>
      <c r="O315" s="33"/>
      <c r="P315" s="34"/>
      <c r="Q315" s="35"/>
      <c r="R315" s="40"/>
      <c r="S315" s="22">
        <v>0</v>
      </c>
      <c r="T315" s="37">
        <v>0</v>
      </c>
      <c r="U315" s="38">
        <v>0</v>
      </c>
      <c r="V315" s="38">
        <v>0</v>
      </c>
      <c r="W315" s="38">
        <v>0</v>
      </c>
      <c r="X315" s="25">
        <f t="shared" si="32"/>
        <v>0</v>
      </c>
    </row>
    <row r="316" spans="1:24" s="46" customFormat="1" ht="63">
      <c r="A316" s="27">
        <v>68.010000000000005</v>
      </c>
      <c r="B316" s="28" t="s">
        <v>275</v>
      </c>
      <c r="C316" s="29">
        <v>1</v>
      </c>
      <c r="D316" s="12" t="s">
        <v>30</v>
      </c>
      <c r="E316" s="12"/>
      <c r="F316" s="12">
        <f t="shared" si="34"/>
        <v>25358.399999999998</v>
      </c>
      <c r="G316" s="31">
        <v>24000</v>
      </c>
      <c r="H316" s="31"/>
      <c r="I316" s="15">
        <f>+C316*G316</f>
        <v>24000</v>
      </c>
      <c r="J316" s="16">
        <f t="shared" si="35"/>
        <v>24000</v>
      </c>
      <c r="K316" s="32">
        <v>25000</v>
      </c>
      <c r="L316" s="32">
        <v>24500</v>
      </c>
      <c r="M316" s="32">
        <v>24000</v>
      </c>
      <c r="N316" s="33">
        <v>25713.599999999999</v>
      </c>
      <c r="O316" s="33"/>
      <c r="P316" s="34" t="s">
        <v>276</v>
      </c>
      <c r="Q316" s="35"/>
      <c r="R316" s="40" t="s">
        <v>28</v>
      </c>
      <c r="S316" s="22">
        <v>37000</v>
      </c>
      <c r="T316" s="37">
        <v>24101.193599999999</v>
      </c>
      <c r="U316" s="38">
        <v>26400</v>
      </c>
      <c r="V316" s="38">
        <v>25359</v>
      </c>
      <c r="W316" s="38">
        <v>28900</v>
      </c>
      <c r="X316" s="25">
        <f t="shared" si="32"/>
        <v>24101.193599999999</v>
      </c>
    </row>
    <row r="317" spans="1:24" s="46" customFormat="1" ht="63">
      <c r="A317" s="27">
        <v>68.02</v>
      </c>
      <c r="B317" s="28" t="s">
        <v>277</v>
      </c>
      <c r="C317" s="29">
        <v>1</v>
      </c>
      <c r="D317" s="12" t="s">
        <v>30</v>
      </c>
      <c r="E317" s="12"/>
      <c r="F317" s="12">
        <f t="shared" si="34"/>
        <v>6339.5999999999995</v>
      </c>
      <c r="G317" s="31">
        <v>6000</v>
      </c>
      <c r="H317" s="31"/>
      <c r="I317" s="15">
        <f>+C317*G317</f>
        <v>6000</v>
      </c>
      <c r="J317" s="16">
        <f t="shared" si="35"/>
        <v>6000</v>
      </c>
      <c r="K317" s="32">
        <v>6000</v>
      </c>
      <c r="L317" s="32">
        <v>6200</v>
      </c>
      <c r="M317" s="32">
        <v>6300</v>
      </c>
      <c r="N317" s="33">
        <v>6429.5</v>
      </c>
      <c r="O317" s="33"/>
      <c r="P317" s="34" t="s">
        <v>276</v>
      </c>
      <c r="Q317" s="35"/>
      <c r="R317" s="40" t="s">
        <v>28</v>
      </c>
      <c r="S317" s="22">
        <v>19000</v>
      </c>
      <c r="T317" s="37">
        <v>6025.5360000000001</v>
      </c>
      <c r="U317" s="38">
        <v>6600</v>
      </c>
      <c r="V317" s="38">
        <v>6340</v>
      </c>
      <c r="W317" s="38">
        <v>8590</v>
      </c>
      <c r="X317" s="25">
        <f t="shared" si="32"/>
        <v>6025.5360000000001</v>
      </c>
    </row>
    <row r="318" spans="1:24" s="46" customFormat="1" ht="63">
      <c r="A318" s="27">
        <v>68.03</v>
      </c>
      <c r="B318" s="28" t="s">
        <v>278</v>
      </c>
      <c r="C318" s="29">
        <v>1</v>
      </c>
      <c r="D318" s="12" t="s">
        <v>30</v>
      </c>
      <c r="E318" s="12"/>
      <c r="F318" s="12">
        <f t="shared" si="34"/>
        <v>6339.5999999999995</v>
      </c>
      <c r="G318" s="31">
        <v>6000</v>
      </c>
      <c r="H318" s="31"/>
      <c r="I318" s="15">
        <f>+C318*G318</f>
        <v>6000</v>
      </c>
      <c r="J318" s="16">
        <f t="shared" si="35"/>
        <v>6000</v>
      </c>
      <c r="K318" s="32">
        <v>6200</v>
      </c>
      <c r="L318" s="32">
        <v>6100</v>
      </c>
      <c r="M318" s="32">
        <v>6000</v>
      </c>
      <c r="N318" s="33">
        <v>6429.5</v>
      </c>
      <c r="O318" s="33"/>
      <c r="P318" s="34" t="s">
        <v>276</v>
      </c>
      <c r="Q318" s="35"/>
      <c r="R318" s="40" t="s">
        <v>28</v>
      </c>
      <c r="S318" s="22">
        <v>19000</v>
      </c>
      <c r="T318" s="37">
        <v>6025.5360000000001</v>
      </c>
      <c r="U318" s="38">
        <v>6600</v>
      </c>
      <c r="V318" s="38">
        <v>6340</v>
      </c>
      <c r="W318" s="38">
        <v>9520</v>
      </c>
      <c r="X318" s="25">
        <f t="shared" si="32"/>
        <v>6025.5360000000001</v>
      </c>
    </row>
    <row r="319" spans="1:24" ht="63">
      <c r="A319" s="27">
        <v>68.040000000000006</v>
      </c>
      <c r="B319" s="28" t="s">
        <v>279</v>
      </c>
      <c r="C319" s="29">
        <v>1</v>
      </c>
      <c r="D319" s="12" t="s">
        <v>30</v>
      </c>
      <c r="F319" s="12">
        <f t="shared" si="34"/>
        <v>10566</v>
      </c>
      <c r="G319" s="31">
        <v>10000</v>
      </c>
      <c r="H319" s="31"/>
      <c r="I319" s="15">
        <f>+C319*G319</f>
        <v>10000</v>
      </c>
      <c r="J319" s="16">
        <f t="shared" si="35"/>
        <v>10000</v>
      </c>
      <c r="K319" s="32">
        <v>10000</v>
      </c>
      <c r="L319" s="32">
        <v>11000</v>
      </c>
      <c r="M319" s="32">
        <v>12000</v>
      </c>
      <c r="N319" s="33">
        <v>11660</v>
      </c>
      <c r="O319" s="33"/>
      <c r="P319" s="34" t="s">
        <v>276</v>
      </c>
      <c r="Q319" s="35"/>
      <c r="R319" s="40" t="s">
        <v>28</v>
      </c>
      <c r="S319" s="22">
        <v>34000</v>
      </c>
      <c r="T319" s="37">
        <v>10041.9264</v>
      </c>
      <c r="U319" s="34">
        <v>11000</v>
      </c>
      <c r="V319" s="38">
        <v>10566</v>
      </c>
      <c r="W319" s="38">
        <v>11750</v>
      </c>
      <c r="X319" s="25">
        <f t="shared" si="32"/>
        <v>10041.9264</v>
      </c>
    </row>
    <row r="320" spans="1:24" ht="63">
      <c r="A320" s="27">
        <v>68.05</v>
      </c>
      <c r="B320" s="28" t="s">
        <v>280</v>
      </c>
      <c r="C320" s="29">
        <v>1</v>
      </c>
      <c r="D320" s="12" t="s">
        <v>30</v>
      </c>
      <c r="F320" s="12">
        <f t="shared" si="34"/>
        <v>7839.9719999999998</v>
      </c>
      <c r="G320" s="31">
        <v>7420</v>
      </c>
      <c r="H320" s="31"/>
      <c r="I320" s="15">
        <f>+C320*G320</f>
        <v>7420</v>
      </c>
      <c r="J320" s="16">
        <f t="shared" si="35"/>
        <v>7420</v>
      </c>
      <c r="K320" s="32">
        <v>7670</v>
      </c>
      <c r="L320" s="32">
        <v>7560</v>
      </c>
      <c r="M320" s="32">
        <v>7420</v>
      </c>
      <c r="N320" s="33">
        <v>8162</v>
      </c>
      <c r="O320" s="33"/>
      <c r="P320" s="34" t="s">
        <v>276</v>
      </c>
      <c r="Q320" s="35"/>
      <c r="R320" s="40" t="s">
        <v>28</v>
      </c>
      <c r="S320" s="22">
        <v>16000</v>
      </c>
      <c r="T320" s="37">
        <v>7451.1360000000004</v>
      </c>
      <c r="U320" s="34">
        <v>8162</v>
      </c>
      <c r="V320" s="38">
        <v>7840</v>
      </c>
      <c r="W320" s="38">
        <v>8850</v>
      </c>
      <c r="X320" s="25">
        <f t="shared" si="32"/>
        <v>7451.1360000000004</v>
      </c>
    </row>
    <row r="321" spans="1:24" ht="291" customHeight="1">
      <c r="A321" s="27">
        <v>69</v>
      </c>
      <c r="B321" s="67" t="s">
        <v>281</v>
      </c>
      <c r="C321" s="29"/>
      <c r="F321" s="12">
        <f t="shared" si="34"/>
        <v>0</v>
      </c>
      <c r="G321" s="31"/>
      <c r="H321" s="31"/>
      <c r="I321" s="15"/>
      <c r="J321" s="16"/>
      <c r="K321" s="32"/>
      <c r="L321" s="32"/>
      <c r="M321" s="32"/>
      <c r="N321" s="33"/>
      <c r="O321" s="33"/>
      <c r="P321" s="34"/>
      <c r="Q321" s="35"/>
      <c r="R321" s="40"/>
      <c r="S321" s="22">
        <v>0</v>
      </c>
      <c r="T321" s="37">
        <v>0</v>
      </c>
      <c r="U321" s="34">
        <v>0</v>
      </c>
      <c r="V321" s="38">
        <v>0</v>
      </c>
      <c r="W321" s="38">
        <v>0</v>
      </c>
      <c r="X321" s="25">
        <f t="shared" si="32"/>
        <v>0</v>
      </c>
    </row>
    <row r="322" spans="1:24">
      <c r="A322" s="27" t="s">
        <v>282</v>
      </c>
      <c r="B322" s="28" t="s">
        <v>283</v>
      </c>
      <c r="C322" s="29"/>
      <c r="F322" s="12">
        <f t="shared" si="34"/>
        <v>0</v>
      </c>
      <c r="G322" s="31"/>
      <c r="H322" s="31"/>
      <c r="I322" s="15">
        <f t="shared" ref="I322:I336" si="38">+C322*G322</f>
        <v>0</v>
      </c>
      <c r="J322" s="16"/>
      <c r="K322" s="32"/>
      <c r="L322" s="32"/>
      <c r="M322" s="32"/>
      <c r="N322" s="33"/>
      <c r="O322" s="33"/>
      <c r="P322" s="34"/>
      <c r="Q322" s="35"/>
      <c r="R322" s="40"/>
      <c r="S322" s="22">
        <v>0</v>
      </c>
      <c r="T322" s="37">
        <v>0</v>
      </c>
      <c r="U322" s="34">
        <v>0</v>
      </c>
      <c r="V322" s="38">
        <v>0</v>
      </c>
      <c r="W322" s="38">
        <v>0</v>
      </c>
      <c r="X322" s="25">
        <f t="shared" si="32"/>
        <v>0</v>
      </c>
    </row>
    <row r="323" spans="1:24" ht="63">
      <c r="A323" s="27">
        <v>69.010000000000005</v>
      </c>
      <c r="B323" s="28" t="s">
        <v>284</v>
      </c>
      <c r="C323" s="29">
        <v>1</v>
      </c>
      <c r="D323" s="12" t="s">
        <v>30</v>
      </c>
      <c r="F323" s="12">
        <f t="shared" si="34"/>
        <v>147924</v>
      </c>
      <c r="G323" s="31">
        <v>140000</v>
      </c>
      <c r="H323" s="31"/>
      <c r="I323" s="15">
        <f t="shared" si="38"/>
        <v>140000</v>
      </c>
      <c r="J323" s="16">
        <f t="shared" si="35"/>
        <v>140000</v>
      </c>
      <c r="K323" s="32">
        <v>147000</v>
      </c>
      <c r="L323" s="32">
        <v>145000</v>
      </c>
      <c r="M323" s="32">
        <v>140000</v>
      </c>
      <c r="N323" s="33">
        <v>157274.70000000001</v>
      </c>
      <c r="O323" s="33"/>
      <c r="P323" s="34" t="s">
        <v>285</v>
      </c>
      <c r="Q323" s="35"/>
      <c r="R323" s="40" t="s">
        <v>28</v>
      </c>
      <c r="S323" s="22">
        <v>155000</v>
      </c>
      <c r="T323" s="37">
        <v>140586.96960000001</v>
      </c>
      <c r="U323" s="34">
        <v>153750</v>
      </c>
      <c r="V323" s="38">
        <v>147924</v>
      </c>
      <c r="W323" s="38">
        <v>158200</v>
      </c>
      <c r="X323" s="25">
        <f t="shared" si="32"/>
        <v>140586.96960000001</v>
      </c>
    </row>
    <row r="324" spans="1:24" ht="63">
      <c r="A324" s="27">
        <v>69.02</v>
      </c>
      <c r="B324" s="28" t="s">
        <v>286</v>
      </c>
      <c r="C324" s="29">
        <v>1</v>
      </c>
      <c r="D324" s="12" t="s">
        <v>30</v>
      </c>
      <c r="F324" s="12">
        <f t="shared" si="34"/>
        <v>158490</v>
      </c>
      <c r="G324" s="31">
        <v>150000</v>
      </c>
      <c r="H324" s="31"/>
      <c r="I324" s="15">
        <f t="shared" si="38"/>
        <v>150000</v>
      </c>
      <c r="J324" s="16">
        <f t="shared" si="35"/>
        <v>150000</v>
      </c>
      <c r="K324" s="32">
        <v>150000</v>
      </c>
      <c r="L324" s="32">
        <v>155000</v>
      </c>
      <c r="M324" s="32">
        <v>152000</v>
      </c>
      <c r="N324" s="33">
        <v>165488.4</v>
      </c>
      <c r="O324" s="33"/>
      <c r="P324" s="34" t="s">
        <v>285</v>
      </c>
      <c r="Q324" s="35"/>
      <c r="R324" s="40" t="s">
        <v>28</v>
      </c>
      <c r="S324" s="22">
        <v>162000</v>
      </c>
      <c r="T324" s="37">
        <v>150628.89600000001</v>
      </c>
      <c r="U324" s="34">
        <v>162840</v>
      </c>
      <c r="V324" s="38">
        <v>158490</v>
      </c>
      <c r="W324" s="38">
        <v>165900</v>
      </c>
      <c r="X324" s="25">
        <f t="shared" si="32"/>
        <v>150628.89600000001</v>
      </c>
    </row>
    <row r="325" spans="1:24" ht="63">
      <c r="A325" s="27">
        <v>69.03</v>
      </c>
      <c r="B325" s="28" t="s">
        <v>287</v>
      </c>
      <c r="C325" s="29">
        <v>1</v>
      </c>
      <c r="D325" s="12" t="s">
        <v>30</v>
      </c>
      <c r="F325" s="12">
        <f t="shared" si="34"/>
        <v>163773</v>
      </c>
      <c r="G325" s="31">
        <v>155000</v>
      </c>
      <c r="H325" s="31"/>
      <c r="I325" s="15">
        <f t="shared" si="38"/>
        <v>155000</v>
      </c>
      <c r="J325" s="16">
        <f t="shared" si="35"/>
        <v>155000</v>
      </c>
      <c r="K325" s="32">
        <v>155000</v>
      </c>
      <c r="L325" s="32">
        <v>156000</v>
      </c>
      <c r="M325" s="32">
        <v>155000</v>
      </c>
      <c r="N325" s="33">
        <v>168873.1</v>
      </c>
      <c r="O325" s="33"/>
      <c r="P325" s="34" t="s">
        <v>285</v>
      </c>
      <c r="Q325" s="35"/>
      <c r="R325" s="40" t="s">
        <v>28</v>
      </c>
      <c r="S325" s="22">
        <v>169000</v>
      </c>
      <c r="T325" s="37">
        <v>155649.85919999998</v>
      </c>
      <c r="U325" s="34">
        <v>170263</v>
      </c>
      <c r="V325" s="38">
        <v>163773</v>
      </c>
      <c r="W325" s="38">
        <v>173300</v>
      </c>
      <c r="X325" s="25">
        <f t="shared" si="32"/>
        <v>155649.85919999998</v>
      </c>
    </row>
    <row r="326" spans="1:24">
      <c r="A326" s="27" t="s">
        <v>288</v>
      </c>
      <c r="B326" s="28" t="s">
        <v>289</v>
      </c>
      <c r="C326" s="29"/>
      <c r="F326" s="12">
        <f t="shared" si="34"/>
        <v>0</v>
      </c>
      <c r="G326" s="31"/>
      <c r="H326" s="31"/>
      <c r="I326" s="15">
        <f t="shared" si="38"/>
        <v>0</v>
      </c>
      <c r="J326" s="16"/>
      <c r="K326" s="32"/>
      <c r="L326" s="32"/>
      <c r="M326" s="32"/>
      <c r="N326" s="33"/>
      <c r="O326" s="33"/>
      <c r="P326" s="34"/>
      <c r="Q326" s="35"/>
      <c r="R326" s="40"/>
      <c r="S326" s="22">
        <v>0</v>
      </c>
      <c r="T326" s="37">
        <v>0</v>
      </c>
      <c r="U326" s="34">
        <v>0</v>
      </c>
      <c r="V326" s="38">
        <v>0</v>
      </c>
      <c r="W326" s="38">
        <v>0</v>
      </c>
      <c r="X326" s="25">
        <f t="shared" si="32"/>
        <v>0</v>
      </c>
    </row>
    <row r="327" spans="1:24" ht="63">
      <c r="A327" s="27">
        <v>69.040000000000006</v>
      </c>
      <c r="B327" s="28" t="s">
        <v>290</v>
      </c>
      <c r="C327" s="29">
        <v>1</v>
      </c>
      <c r="D327" s="12" t="s">
        <v>30</v>
      </c>
      <c r="F327" s="12">
        <f t="shared" si="34"/>
        <v>95094</v>
      </c>
      <c r="G327" s="31">
        <v>90000</v>
      </c>
      <c r="H327" s="31"/>
      <c r="I327" s="15">
        <f t="shared" si="38"/>
        <v>90000</v>
      </c>
      <c r="J327" s="16">
        <f t="shared" si="35"/>
        <v>90000</v>
      </c>
      <c r="K327" s="32">
        <v>92000</v>
      </c>
      <c r="L327" s="32">
        <v>90000</v>
      </c>
      <c r="M327" s="32">
        <v>91000</v>
      </c>
      <c r="N327" s="33">
        <v>74957.3</v>
      </c>
      <c r="O327" s="33"/>
      <c r="P327" s="34" t="s">
        <v>285</v>
      </c>
      <c r="Q327" s="35"/>
      <c r="R327" s="40" t="s">
        <v>28</v>
      </c>
      <c r="S327" s="22">
        <v>101000</v>
      </c>
      <c r="T327" s="37">
        <v>90377.337599999999</v>
      </c>
      <c r="U327" s="34">
        <v>71450</v>
      </c>
      <c r="V327" s="38">
        <v>95094</v>
      </c>
      <c r="W327" s="38">
        <v>98090</v>
      </c>
      <c r="X327" s="25">
        <f t="shared" si="32"/>
        <v>71450</v>
      </c>
    </row>
    <row r="328" spans="1:24" ht="63">
      <c r="A328" s="27">
        <v>69.05</v>
      </c>
      <c r="B328" s="28" t="s">
        <v>291</v>
      </c>
      <c r="C328" s="29">
        <v>1</v>
      </c>
      <c r="D328" s="12" t="s">
        <v>30</v>
      </c>
      <c r="F328" s="12">
        <f t="shared" si="34"/>
        <v>89811</v>
      </c>
      <c r="G328" s="31">
        <v>85000</v>
      </c>
      <c r="H328" s="31"/>
      <c r="I328" s="15">
        <f t="shared" si="38"/>
        <v>85000</v>
      </c>
      <c r="J328" s="16">
        <f t="shared" si="35"/>
        <v>85000</v>
      </c>
      <c r="K328" s="32">
        <v>85000</v>
      </c>
      <c r="L328" s="32">
        <v>86000</v>
      </c>
      <c r="M328" s="32">
        <v>89000</v>
      </c>
      <c r="N328" s="33">
        <v>66627</v>
      </c>
      <c r="O328" s="33"/>
      <c r="P328" s="34" t="s">
        <v>285</v>
      </c>
      <c r="Q328" s="35"/>
      <c r="R328" s="40" t="s">
        <v>28</v>
      </c>
      <c r="S328" s="22">
        <v>96000</v>
      </c>
      <c r="T328" s="37">
        <v>85356.374400000001</v>
      </c>
      <c r="U328" s="34">
        <v>66280</v>
      </c>
      <c r="V328" s="38">
        <v>89811</v>
      </c>
      <c r="W328" s="38">
        <v>92500</v>
      </c>
      <c r="X328" s="25">
        <f t="shared" ref="X328:X391" si="39">MIN(S328:W328)</f>
        <v>66280</v>
      </c>
    </row>
    <row r="329" spans="1:24" ht="63">
      <c r="A329" s="27">
        <v>69.06</v>
      </c>
      <c r="B329" s="28" t="s">
        <v>292</v>
      </c>
      <c r="C329" s="29">
        <v>1</v>
      </c>
      <c r="D329" s="12" t="s">
        <v>30</v>
      </c>
      <c r="F329" s="12">
        <f t="shared" si="34"/>
        <v>79245</v>
      </c>
      <c r="G329" s="31">
        <v>75000</v>
      </c>
      <c r="H329" s="31"/>
      <c r="I329" s="15">
        <f t="shared" si="38"/>
        <v>75000</v>
      </c>
      <c r="J329" s="16">
        <f t="shared" si="35"/>
        <v>75000</v>
      </c>
      <c r="K329" s="32">
        <v>77000</v>
      </c>
      <c r="L329" s="32">
        <v>75000</v>
      </c>
      <c r="M329" s="32">
        <v>76000</v>
      </c>
      <c r="N329" s="33">
        <v>58300</v>
      </c>
      <c r="O329" s="33"/>
      <c r="P329" s="34" t="s">
        <v>285</v>
      </c>
      <c r="Q329" s="35"/>
      <c r="R329" s="40" t="s">
        <v>28</v>
      </c>
      <c r="S329" s="22">
        <v>84000</v>
      </c>
      <c r="T329" s="37">
        <v>75314.448000000004</v>
      </c>
      <c r="U329" s="34">
        <v>58780</v>
      </c>
      <c r="V329" s="38">
        <v>79245</v>
      </c>
      <c r="W329" s="38">
        <v>90200</v>
      </c>
      <c r="X329" s="25">
        <f t="shared" si="39"/>
        <v>58780</v>
      </c>
    </row>
    <row r="330" spans="1:24" ht="63">
      <c r="A330" s="27">
        <v>69.069999999999993</v>
      </c>
      <c r="B330" s="28" t="s">
        <v>293</v>
      </c>
      <c r="C330" s="29">
        <v>1</v>
      </c>
      <c r="D330" s="12" t="s">
        <v>30</v>
      </c>
      <c r="F330" s="12">
        <f t="shared" si="34"/>
        <v>63396</v>
      </c>
      <c r="G330" s="31">
        <v>60000</v>
      </c>
      <c r="H330" s="31"/>
      <c r="I330" s="15">
        <f t="shared" si="38"/>
        <v>60000</v>
      </c>
      <c r="J330" s="16">
        <f t="shared" si="35"/>
        <v>60000</v>
      </c>
      <c r="K330" s="32">
        <v>60000</v>
      </c>
      <c r="L330" s="32">
        <v>61000</v>
      </c>
      <c r="M330" s="32">
        <v>63000</v>
      </c>
      <c r="N330" s="33">
        <v>49970.8</v>
      </c>
      <c r="O330" s="33"/>
      <c r="P330" s="34" t="s">
        <v>285</v>
      </c>
      <c r="Q330" s="35"/>
      <c r="R330" s="40" t="s">
        <v>28</v>
      </c>
      <c r="S330" s="22">
        <v>67000</v>
      </c>
      <c r="T330" s="37">
        <v>60251.558400000009</v>
      </c>
      <c r="U330" s="34">
        <v>50382</v>
      </c>
      <c r="V330" s="38">
        <v>63396</v>
      </c>
      <c r="W330" s="38">
        <v>75200</v>
      </c>
      <c r="X330" s="25">
        <f t="shared" si="39"/>
        <v>50382</v>
      </c>
    </row>
    <row r="331" spans="1:24" ht="63">
      <c r="A331" s="27">
        <v>69.08</v>
      </c>
      <c r="B331" s="28" t="s">
        <v>294</v>
      </c>
      <c r="C331" s="29">
        <v>1</v>
      </c>
      <c r="D331" s="12" t="s">
        <v>30</v>
      </c>
      <c r="F331" s="12">
        <f t="shared" si="34"/>
        <v>52830</v>
      </c>
      <c r="G331" s="31">
        <v>50000</v>
      </c>
      <c r="H331" s="31"/>
      <c r="I331" s="15">
        <f t="shared" si="38"/>
        <v>50000</v>
      </c>
      <c r="J331" s="16">
        <f t="shared" si="35"/>
        <v>50000</v>
      </c>
      <c r="K331" s="32">
        <v>52500</v>
      </c>
      <c r="L331" s="32">
        <v>52000</v>
      </c>
      <c r="M331" s="32">
        <v>50000</v>
      </c>
      <c r="N331" s="33">
        <v>46640</v>
      </c>
      <c r="O331" s="33"/>
      <c r="P331" s="34" t="s">
        <v>285</v>
      </c>
      <c r="Q331" s="35"/>
      <c r="R331" s="40" t="s">
        <v>28</v>
      </c>
      <c r="S331" s="22">
        <v>56000</v>
      </c>
      <c r="T331" s="37">
        <v>50209.631999999998</v>
      </c>
      <c r="U331" s="34">
        <v>47024</v>
      </c>
      <c r="V331" s="38">
        <v>52830</v>
      </c>
      <c r="W331" s="38">
        <v>65200</v>
      </c>
      <c r="X331" s="25">
        <f t="shared" si="39"/>
        <v>47024</v>
      </c>
    </row>
    <row r="332" spans="1:24" ht="63">
      <c r="A332" s="27">
        <v>69.09</v>
      </c>
      <c r="B332" s="28" t="s">
        <v>295</v>
      </c>
      <c r="C332" s="29">
        <v>1</v>
      </c>
      <c r="D332" s="12" t="s">
        <v>30</v>
      </c>
      <c r="F332" s="12">
        <f t="shared" ref="F332:F389" si="40">+G332*1.0566</f>
        <v>42264</v>
      </c>
      <c r="G332" s="31">
        <v>40000</v>
      </c>
      <c r="H332" s="31"/>
      <c r="I332" s="15">
        <f t="shared" si="38"/>
        <v>40000</v>
      </c>
      <c r="J332" s="16">
        <f t="shared" si="35"/>
        <v>40000</v>
      </c>
      <c r="K332" s="32">
        <v>40000</v>
      </c>
      <c r="L332" s="32">
        <v>41000</v>
      </c>
      <c r="M332" s="32">
        <v>42000</v>
      </c>
      <c r="N332" s="33">
        <v>40810</v>
      </c>
      <c r="O332" s="33"/>
      <c r="P332" s="34" t="s">
        <v>285</v>
      </c>
      <c r="Q332" s="35"/>
      <c r="R332" s="40" t="s">
        <v>28</v>
      </c>
      <c r="S332" s="22">
        <v>49000</v>
      </c>
      <c r="T332" s="37">
        <v>40167.705600000001</v>
      </c>
      <c r="U332" s="34">
        <v>41146</v>
      </c>
      <c r="V332" s="38">
        <v>42264</v>
      </c>
      <c r="W332" s="38">
        <v>52100</v>
      </c>
      <c r="X332" s="25">
        <f t="shared" si="39"/>
        <v>40167.705600000001</v>
      </c>
    </row>
    <row r="333" spans="1:24" ht="63">
      <c r="A333" s="27">
        <v>69.099999999999994</v>
      </c>
      <c r="B333" s="28" t="s">
        <v>296</v>
      </c>
      <c r="C333" s="29">
        <v>1</v>
      </c>
      <c r="D333" s="12" t="s">
        <v>30</v>
      </c>
      <c r="F333" s="12">
        <f t="shared" si="40"/>
        <v>33811.199999999997</v>
      </c>
      <c r="G333" s="31">
        <v>32000</v>
      </c>
      <c r="H333" s="31"/>
      <c r="I333" s="15">
        <f t="shared" si="38"/>
        <v>32000</v>
      </c>
      <c r="J333" s="16">
        <f t="shared" si="35"/>
        <v>32000</v>
      </c>
      <c r="K333" s="32">
        <v>34000</v>
      </c>
      <c r="L333" s="32">
        <v>33000</v>
      </c>
      <c r="M333" s="32">
        <v>32000</v>
      </c>
      <c r="N333" s="33">
        <v>34980</v>
      </c>
      <c r="O333" s="33"/>
      <c r="P333" s="34" t="s">
        <v>285</v>
      </c>
      <c r="Q333" s="35"/>
      <c r="R333" s="40" t="s">
        <v>28</v>
      </c>
      <c r="S333" s="22">
        <v>37000</v>
      </c>
      <c r="T333" s="37">
        <v>32134.924799999997</v>
      </c>
      <c r="U333" s="34">
        <v>35268</v>
      </c>
      <c r="V333" s="38">
        <v>33812</v>
      </c>
      <c r="W333" s="38">
        <v>41520</v>
      </c>
      <c r="X333" s="25">
        <f t="shared" si="39"/>
        <v>32134.924799999997</v>
      </c>
    </row>
    <row r="334" spans="1:24" ht="63">
      <c r="A334" s="27">
        <v>69.11</v>
      </c>
      <c r="B334" s="28" t="s">
        <v>297</v>
      </c>
      <c r="C334" s="29">
        <v>1</v>
      </c>
      <c r="D334" s="12" t="s">
        <v>30</v>
      </c>
      <c r="F334" s="12">
        <f t="shared" si="40"/>
        <v>15849</v>
      </c>
      <c r="G334" s="31">
        <v>15000</v>
      </c>
      <c r="H334" s="31"/>
      <c r="I334" s="15">
        <f t="shared" si="38"/>
        <v>15000</v>
      </c>
      <c r="J334" s="16">
        <f t="shared" si="35"/>
        <v>15000</v>
      </c>
      <c r="K334" s="32">
        <v>15000</v>
      </c>
      <c r="L334" s="32">
        <v>16000</v>
      </c>
      <c r="M334" s="32">
        <v>15500</v>
      </c>
      <c r="N334" s="33">
        <v>23320</v>
      </c>
      <c r="O334" s="33"/>
      <c r="P334" s="34" t="s">
        <v>285</v>
      </c>
      <c r="Q334" s="35"/>
      <c r="R334" s="40" t="s">
        <v>28</v>
      </c>
      <c r="S334" s="22">
        <v>21000</v>
      </c>
      <c r="T334" s="37">
        <v>15062.889600000002</v>
      </c>
      <c r="U334" s="34">
        <v>23512</v>
      </c>
      <c r="V334" s="38">
        <v>15849</v>
      </c>
      <c r="W334" s="38">
        <v>25200</v>
      </c>
      <c r="X334" s="25">
        <f t="shared" si="39"/>
        <v>15062.889600000002</v>
      </c>
    </row>
    <row r="335" spans="1:24" ht="63">
      <c r="A335" s="27">
        <v>69.12</v>
      </c>
      <c r="B335" s="28" t="s">
        <v>298</v>
      </c>
      <c r="C335" s="29">
        <v>1</v>
      </c>
      <c r="D335" s="12" t="s">
        <v>30</v>
      </c>
      <c r="F335" s="12">
        <f t="shared" si="40"/>
        <v>10566</v>
      </c>
      <c r="G335" s="31">
        <v>10000</v>
      </c>
      <c r="H335" s="31"/>
      <c r="I335" s="15">
        <f t="shared" si="38"/>
        <v>10000</v>
      </c>
      <c r="J335" s="16">
        <f t="shared" si="35"/>
        <v>10000</v>
      </c>
      <c r="K335" s="32">
        <v>11000</v>
      </c>
      <c r="L335" s="32">
        <v>10000</v>
      </c>
      <c r="M335" s="32">
        <v>10500</v>
      </c>
      <c r="N335" s="33">
        <v>14924.8</v>
      </c>
      <c r="O335" s="33"/>
      <c r="P335" s="34" t="s">
        <v>285</v>
      </c>
      <c r="Q335" s="35"/>
      <c r="R335" s="40" t="s">
        <v>28</v>
      </c>
      <c r="S335" s="22">
        <v>16000</v>
      </c>
      <c r="T335" s="37">
        <v>10041.9264</v>
      </c>
      <c r="U335" s="34">
        <v>15048</v>
      </c>
      <c r="V335" s="38">
        <v>10566</v>
      </c>
      <c r="W335" s="38">
        <v>18300</v>
      </c>
      <c r="X335" s="25">
        <f t="shared" si="39"/>
        <v>10041.9264</v>
      </c>
    </row>
    <row r="336" spans="1:24" ht="63">
      <c r="A336" s="27">
        <v>69.13</v>
      </c>
      <c r="B336" s="28" t="s">
        <v>299</v>
      </c>
      <c r="C336" s="29">
        <v>1</v>
      </c>
      <c r="D336" s="12" t="s">
        <v>30</v>
      </c>
      <c r="F336" s="12">
        <f t="shared" si="40"/>
        <v>7924.5</v>
      </c>
      <c r="G336" s="31">
        <v>7500</v>
      </c>
      <c r="H336" s="31"/>
      <c r="I336" s="15">
        <f t="shared" si="38"/>
        <v>7500</v>
      </c>
      <c r="J336" s="16">
        <f t="shared" si="35"/>
        <v>7500</v>
      </c>
      <c r="K336" s="32">
        <v>7500</v>
      </c>
      <c r="L336" s="32">
        <v>8000</v>
      </c>
      <c r="M336" s="32">
        <v>8100</v>
      </c>
      <c r="N336" s="33">
        <v>6996</v>
      </c>
      <c r="O336" s="33"/>
      <c r="P336" s="34" t="s">
        <v>285</v>
      </c>
      <c r="Q336" s="35"/>
      <c r="R336" s="40" t="s">
        <v>28</v>
      </c>
      <c r="S336" s="22">
        <v>9200</v>
      </c>
      <c r="T336" s="37">
        <v>7531.92</v>
      </c>
      <c r="U336" s="34">
        <v>7054</v>
      </c>
      <c r="V336" s="38">
        <v>7925</v>
      </c>
      <c r="W336" s="38">
        <v>14200</v>
      </c>
      <c r="X336" s="25">
        <f t="shared" si="39"/>
        <v>7054</v>
      </c>
    </row>
    <row r="337" spans="1:24" ht="126">
      <c r="A337" s="27">
        <v>70</v>
      </c>
      <c r="B337" s="28" t="s">
        <v>300</v>
      </c>
      <c r="C337" s="29"/>
      <c r="F337" s="12">
        <f t="shared" si="40"/>
        <v>0</v>
      </c>
      <c r="G337" s="31"/>
      <c r="H337" s="31"/>
      <c r="I337" s="15"/>
      <c r="J337" s="16"/>
      <c r="K337" s="32"/>
      <c r="L337" s="32"/>
      <c r="M337" s="32"/>
      <c r="N337" s="33"/>
      <c r="O337" s="33"/>
      <c r="P337" s="34" t="s">
        <v>285</v>
      </c>
      <c r="Q337" s="35"/>
      <c r="R337" s="40" t="s">
        <v>28</v>
      </c>
      <c r="S337" s="22">
        <v>0</v>
      </c>
      <c r="T337" s="37">
        <v>0</v>
      </c>
      <c r="U337" s="34">
        <v>0</v>
      </c>
      <c r="V337" s="38">
        <v>0</v>
      </c>
      <c r="W337" s="38">
        <v>0</v>
      </c>
      <c r="X337" s="25">
        <f t="shared" si="39"/>
        <v>0</v>
      </c>
    </row>
    <row r="338" spans="1:24" ht="63">
      <c r="A338" s="27">
        <v>70.010000000000005</v>
      </c>
      <c r="B338" s="28" t="s">
        <v>301</v>
      </c>
      <c r="C338" s="29">
        <v>1</v>
      </c>
      <c r="D338" s="12" t="s">
        <v>30</v>
      </c>
      <c r="F338" s="12">
        <f t="shared" si="40"/>
        <v>44377.2</v>
      </c>
      <c r="G338" s="31">
        <v>42000</v>
      </c>
      <c r="H338" s="31"/>
      <c r="I338" s="15">
        <f>+C338*G338</f>
        <v>42000</v>
      </c>
      <c r="J338" s="16">
        <f t="shared" si="35"/>
        <v>42000</v>
      </c>
      <c r="K338" s="32">
        <v>43000</v>
      </c>
      <c r="L338" s="32">
        <v>42500</v>
      </c>
      <c r="M338" s="32">
        <v>42000</v>
      </c>
      <c r="N338" s="33">
        <v>46785.2</v>
      </c>
      <c r="O338" s="33"/>
      <c r="P338" s="34" t="s">
        <v>302</v>
      </c>
      <c r="Q338" s="35"/>
      <c r="R338" s="40" t="s">
        <v>28</v>
      </c>
      <c r="S338" s="22">
        <v>42000</v>
      </c>
      <c r="T338" s="37">
        <v>42176.851200000005</v>
      </c>
      <c r="U338" s="34">
        <v>47170</v>
      </c>
      <c r="V338" s="38">
        <v>44378</v>
      </c>
      <c r="W338" s="38">
        <v>50200</v>
      </c>
      <c r="X338" s="25">
        <f t="shared" si="39"/>
        <v>42000</v>
      </c>
    </row>
    <row r="339" spans="1:24" ht="63">
      <c r="A339" s="27">
        <v>70.02</v>
      </c>
      <c r="B339" s="28" t="s">
        <v>303</v>
      </c>
      <c r="C339" s="29">
        <v>1</v>
      </c>
      <c r="D339" s="12" t="s">
        <v>30</v>
      </c>
      <c r="F339" s="12">
        <f t="shared" si="40"/>
        <v>52830</v>
      </c>
      <c r="G339" s="31">
        <v>50000</v>
      </c>
      <c r="H339" s="31"/>
      <c r="I339" s="15">
        <f>+C339*G339</f>
        <v>50000</v>
      </c>
      <c r="J339" s="16">
        <f t="shared" si="35"/>
        <v>50000</v>
      </c>
      <c r="K339" s="32">
        <v>50000</v>
      </c>
      <c r="L339" s="32">
        <v>55000</v>
      </c>
      <c r="M339" s="32">
        <v>52000</v>
      </c>
      <c r="N339" s="33">
        <v>54583.1</v>
      </c>
      <c r="O339" s="33"/>
      <c r="P339" s="34" t="s">
        <v>302</v>
      </c>
      <c r="Q339" s="35"/>
      <c r="R339" s="40" t="s">
        <v>28</v>
      </c>
      <c r="S339" s="22">
        <v>44500</v>
      </c>
      <c r="T339" s="37">
        <v>50209.631999999998</v>
      </c>
      <c r="U339" s="34">
        <v>55032</v>
      </c>
      <c r="V339" s="38">
        <v>52830</v>
      </c>
      <c r="W339" s="38">
        <v>55250</v>
      </c>
      <c r="X339" s="25">
        <f t="shared" si="39"/>
        <v>44500</v>
      </c>
    </row>
    <row r="340" spans="1:24" ht="63">
      <c r="A340" s="27">
        <v>70.03</v>
      </c>
      <c r="B340" s="28" t="s">
        <v>304</v>
      </c>
      <c r="C340" s="29">
        <v>1</v>
      </c>
      <c r="D340" s="12" t="s">
        <v>30</v>
      </c>
      <c r="F340" s="12">
        <f t="shared" si="40"/>
        <v>60226.2</v>
      </c>
      <c r="G340" s="31">
        <v>57000</v>
      </c>
      <c r="H340" s="31"/>
      <c r="I340" s="15">
        <f>+C340*G340</f>
        <v>57000</v>
      </c>
      <c r="J340" s="16">
        <f t="shared" si="35"/>
        <v>57000</v>
      </c>
      <c r="K340" s="32">
        <v>59000</v>
      </c>
      <c r="L340" s="32">
        <v>58000</v>
      </c>
      <c r="M340" s="32">
        <v>57000</v>
      </c>
      <c r="N340" s="33">
        <v>62381</v>
      </c>
      <c r="O340" s="33"/>
      <c r="P340" s="34" t="s">
        <v>302</v>
      </c>
      <c r="Q340" s="35"/>
      <c r="R340" s="40" t="s">
        <v>28</v>
      </c>
      <c r="S340" s="22">
        <v>56000</v>
      </c>
      <c r="T340" s="37">
        <v>57239.7408</v>
      </c>
      <c r="U340" s="34">
        <v>62894</v>
      </c>
      <c r="V340" s="38">
        <v>60227</v>
      </c>
      <c r="W340" s="38">
        <v>62300</v>
      </c>
      <c r="X340" s="25">
        <f t="shared" si="39"/>
        <v>56000</v>
      </c>
    </row>
    <row r="341" spans="1:24" ht="63">
      <c r="A341" s="27">
        <v>70.040000000000006</v>
      </c>
      <c r="B341" s="28" t="s">
        <v>305</v>
      </c>
      <c r="C341" s="29">
        <v>1</v>
      </c>
      <c r="D341" s="12" t="s">
        <v>30</v>
      </c>
      <c r="F341" s="12">
        <f t="shared" si="40"/>
        <v>67622.399999999994</v>
      </c>
      <c r="G341" s="31">
        <v>64000</v>
      </c>
      <c r="H341" s="31"/>
      <c r="I341" s="15">
        <f>+C341*G341</f>
        <v>64000</v>
      </c>
      <c r="J341" s="16">
        <f t="shared" si="35"/>
        <v>64000</v>
      </c>
      <c r="K341" s="32">
        <v>64000</v>
      </c>
      <c r="L341" s="32">
        <v>65000</v>
      </c>
      <c r="M341" s="32">
        <v>66000</v>
      </c>
      <c r="N341" s="33">
        <v>70177.8</v>
      </c>
      <c r="O341" s="33"/>
      <c r="P341" s="34" t="s">
        <v>302</v>
      </c>
      <c r="Q341" s="35"/>
      <c r="R341" s="40" t="s">
        <v>28</v>
      </c>
      <c r="S341" s="22">
        <v>69500</v>
      </c>
      <c r="T341" s="37">
        <v>64268.899200000007</v>
      </c>
      <c r="U341" s="34">
        <v>70755</v>
      </c>
      <c r="V341" s="38">
        <v>67623</v>
      </c>
      <c r="W341" s="38">
        <v>69520</v>
      </c>
      <c r="X341" s="25">
        <f t="shared" si="39"/>
        <v>64268.899200000007</v>
      </c>
    </row>
    <row r="342" spans="1:24" ht="63">
      <c r="A342" s="27">
        <v>70.05</v>
      </c>
      <c r="B342" s="28" t="s">
        <v>306</v>
      </c>
      <c r="C342" s="29">
        <v>1</v>
      </c>
      <c r="D342" s="12" t="s">
        <v>30</v>
      </c>
      <c r="F342" s="12">
        <f t="shared" si="40"/>
        <v>73962</v>
      </c>
      <c r="G342" s="31">
        <v>70000</v>
      </c>
      <c r="H342" s="31"/>
      <c r="I342" s="15">
        <f>+C342*G342</f>
        <v>70000</v>
      </c>
      <c r="J342" s="16">
        <f t="shared" si="35"/>
        <v>70000</v>
      </c>
      <c r="K342" s="32">
        <v>72000</v>
      </c>
      <c r="L342" s="32">
        <v>71000</v>
      </c>
      <c r="M342" s="32">
        <v>70000</v>
      </c>
      <c r="N342" s="33">
        <v>77975.7</v>
      </c>
      <c r="O342" s="33"/>
      <c r="P342" s="34" t="s">
        <v>302</v>
      </c>
      <c r="Q342" s="35"/>
      <c r="R342" s="40" t="s">
        <v>28</v>
      </c>
      <c r="S342" s="22">
        <v>74000</v>
      </c>
      <c r="T342" s="37">
        <v>70293.484800000006</v>
      </c>
      <c r="U342" s="34">
        <v>78617</v>
      </c>
      <c r="V342" s="38">
        <v>73962</v>
      </c>
      <c r="W342" s="38">
        <v>75500</v>
      </c>
      <c r="X342" s="25">
        <f t="shared" si="39"/>
        <v>70293.484800000006</v>
      </c>
    </row>
    <row r="343" spans="1:24" ht="55.5" customHeight="1">
      <c r="A343" s="27">
        <v>71</v>
      </c>
      <c r="B343" s="28" t="s">
        <v>307</v>
      </c>
      <c r="C343" s="29"/>
      <c r="F343" s="12">
        <f t="shared" si="40"/>
        <v>0</v>
      </c>
      <c r="G343" s="31"/>
      <c r="H343" s="31"/>
      <c r="I343" s="15"/>
      <c r="J343" s="16"/>
      <c r="K343" s="32"/>
      <c r="L343" s="32"/>
      <c r="M343" s="32"/>
      <c r="N343" s="33"/>
      <c r="O343" s="33"/>
      <c r="P343" s="34"/>
      <c r="Q343" s="35"/>
      <c r="R343" s="40"/>
      <c r="S343" s="22">
        <v>0</v>
      </c>
      <c r="T343" s="37">
        <v>0</v>
      </c>
      <c r="U343" s="34">
        <v>0</v>
      </c>
      <c r="V343" s="38">
        <v>0</v>
      </c>
      <c r="W343" s="38">
        <v>0</v>
      </c>
      <c r="X343" s="25">
        <f t="shared" si="39"/>
        <v>0</v>
      </c>
    </row>
    <row r="344" spans="1:24" ht="63">
      <c r="A344" s="27">
        <v>71.010000000000005</v>
      </c>
      <c r="B344" s="28" t="s">
        <v>308</v>
      </c>
      <c r="C344" s="29">
        <v>1</v>
      </c>
      <c r="D344" s="12" t="s">
        <v>30</v>
      </c>
      <c r="F344" s="12">
        <f t="shared" si="40"/>
        <v>10566</v>
      </c>
      <c r="G344" s="31">
        <v>10000</v>
      </c>
      <c r="H344" s="31"/>
      <c r="I344" s="15">
        <f t="shared" ref="I344:I363" si="41">+C344*G344</f>
        <v>10000</v>
      </c>
      <c r="J344" s="16">
        <f t="shared" ref="J344:J362" si="42">MIN(K344:M344)</f>
        <v>10000</v>
      </c>
      <c r="K344" s="32">
        <v>11000</v>
      </c>
      <c r="L344" s="32">
        <v>10000</v>
      </c>
      <c r="M344" s="32">
        <v>10500</v>
      </c>
      <c r="N344" s="33">
        <v>7865</v>
      </c>
      <c r="O344" s="33"/>
      <c r="P344" s="34" t="s">
        <v>309</v>
      </c>
      <c r="Q344" s="35"/>
      <c r="R344" s="40" t="s">
        <v>28</v>
      </c>
      <c r="S344" s="22">
        <v>16000</v>
      </c>
      <c r="T344" s="37">
        <v>10041.9264</v>
      </c>
      <c r="U344" s="34">
        <v>34780</v>
      </c>
      <c r="V344" s="38">
        <v>10566</v>
      </c>
      <c r="W344" s="38">
        <v>12750</v>
      </c>
      <c r="X344" s="25">
        <f t="shared" si="39"/>
        <v>10041.9264</v>
      </c>
    </row>
    <row r="345" spans="1:24" ht="63">
      <c r="A345" s="27">
        <v>71.02</v>
      </c>
      <c r="B345" s="28" t="s">
        <v>310</v>
      </c>
      <c r="C345" s="29">
        <v>1</v>
      </c>
      <c r="D345" s="12" t="s">
        <v>30</v>
      </c>
      <c r="F345" s="12">
        <f t="shared" si="40"/>
        <v>15849</v>
      </c>
      <c r="G345" s="31">
        <v>15000</v>
      </c>
      <c r="H345" s="31"/>
      <c r="I345" s="15">
        <f t="shared" si="41"/>
        <v>15000</v>
      </c>
      <c r="J345" s="16">
        <f t="shared" si="42"/>
        <v>15000</v>
      </c>
      <c r="K345" s="32">
        <v>16000</v>
      </c>
      <c r="L345" s="32">
        <v>15500</v>
      </c>
      <c r="M345" s="32">
        <v>15000</v>
      </c>
      <c r="N345" s="33">
        <v>17978</v>
      </c>
      <c r="O345" s="33"/>
      <c r="P345" s="34" t="s">
        <v>309</v>
      </c>
      <c r="Q345" s="35"/>
      <c r="R345" s="40" t="s">
        <v>28</v>
      </c>
      <c r="S345" s="22">
        <v>19000</v>
      </c>
      <c r="T345" s="37">
        <v>15062.889600000002</v>
      </c>
      <c r="U345" s="34">
        <v>19939</v>
      </c>
      <c r="V345" s="38">
        <v>15849</v>
      </c>
      <c r="W345" s="38">
        <v>18800</v>
      </c>
      <c r="X345" s="25">
        <f t="shared" si="39"/>
        <v>15062.889600000002</v>
      </c>
    </row>
    <row r="346" spans="1:24" s="51" customFormat="1" ht="220.5">
      <c r="A346" s="27">
        <v>72</v>
      </c>
      <c r="B346" s="28" t="s">
        <v>311</v>
      </c>
      <c r="C346" s="29">
        <v>1</v>
      </c>
      <c r="D346" s="12" t="s">
        <v>312</v>
      </c>
      <c r="E346" s="12"/>
      <c r="F346" s="12">
        <f t="shared" si="40"/>
        <v>47547</v>
      </c>
      <c r="G346" s="31">
        <v>45000</v>
      </c>
      <c r="H346" s="31"/>
      <c r="I346" s="15">
        <f t="shared" si="41"/>
        <v>45000</v>
      </c>
      <c r="J346" s="16">
        <f t="shared" si="42"/>
        <v>45000</v>
      </c>
      <c r="K346" s="32">
        <v>45000</v>
      </c>
      <c r="L346" s="32">
        <v>47000</v>
      </c>
      <c r="M346" s="32">
        <v>46500</v>
      </c>
      <c r="N346" s="33">
        <v>33379.5</v>
      </c>
      <c r="O346" s="33"/>
      <c r="P346" s="34" t="s">
        <v>313</v>
      </c>
      <c r="Q346" s="35"/>
      <c r="R346" s="40" t="s">
        <v>28</v>
      </c>
      <c r="S346" s="22">
        <v>47000</v>
      </c>
      <c r="T346" s="37">
        <v>45188.668799999999</v>
      </c>
      <c r="U346" s="50">
        <v>49500</v>
      </c>
      <c r="V346" s="38">
        <v>47547</v>
      </c>
      <c r="W346" s="38">
        <v>52500</v>
      </c>
      <c r="X346" s="25">
        <f t="shared" si="39"/>
        <v>45188.668799999999</v>
      </c>
    </row>
    <row r="347" spans="1:24" s="51" customFormat="1" ht="63">
      <c r="A347" s="27">
        <v>73</v>
      </c>
      <c r="B347" s="28" t="s">
        <v>314</v>
      </c>
      <c r="C347" s="29">
        <v>1</v>
      </c>
      <c r="D347" s="12" t="s">
        <v>315</v>
      </c>
      <c r="E347" s="12"/>
      <c r="F347" s="12">
        <f t="shared" si="40"/>
        <v>63396</v>
      </c>
      <c r="G347" s="31">
        <v>60000</v>
      </c>
      <c r="H347" s="31"/>
      <c r="I347" s="15">
        <f t="shared" si="41"/>
        <v>60000</v>
      </c>
      <c r="J347" s="16">
        <f t="shared" si="42"/>
        <v>65000</v>
      </c>
      <c r="K347" s="32">
        <v>66500</v>
      </c>
      <c r="L347" s="32">
        <v>67000</v>
      </c>
      <c r="M347" s="32">
        <v>65000</v>
      </c>
      <c r="N347" s="33">
        <v>58281.3</v>
      </c>
      <c r="O347" s="33"/>
      <c r="P347" s="34" t="s">
        <v>316</v>
      </c>
      <c r="Q347" s="35"/>
      <c r="R347" s="40" t="s">
        <v>28</v>
      </c>
      <c r="S347" s="22">
        <v>69000</v>
      </c>
      <c r="T347" s="37">
        <v>60251.558400000009</v>
      </c>
      <c r="U347" s="50">
        <v>60000</v>
      </c>
      <c r="V347" s="38">
        <v>63396</v>
      </c>
      <c r="W347" s="38">
        <v>65225</v>
      </c>
      <c r="X347" s="25">
        <f t="shared" si="39"/>
        <v>60000</v>
      </c>
    </row>
    <row r="348" spans="1:24" s="51" customFormat="1" ht="300" customHeight="1">
      <c r="A348" s="27">
        <v>74</v>
      </c>
      <c r="B348" s="66" t="s">
        <v>317</v>
      </c>
      <c r="C348" s="29">
        <v>1</v>
      </c>
      <c r="D348" s="12" t="s">
        <v>312</v>
      </c>
      <c r="E348" s="12"/>
      <c r="F348" s="12">
        <f t="shared" si="40"/>
        <v>36981</v>
      </c>
      <c r="G348" s="31">
        <v>35000</v>
      </c>
      <c r="H348" s="31"/>
      <c r="I348" s="15">
        <f t="shared" si="41"/>
        <v>35000</v>
      </c>
      <c r="J348" s="16">
        <f t="shared" si="42"/>
        <v>35000</v>
      </c>
      <c r="K348" s="32">
        <v>35000</v>
      </c>
      <c r="L348" s="32">
        <v>35500</v>
      </c>
      <c r="M348" s="32">
        <v>36000</v>
      </c>
      <c r="N348" s="33"/>
      <c r="O348" s="33">
        <f>1.09*45000</f>
        <v>49050</v>
      </c>
      <c r="P348" s="34" t="s">
        <v>318</v>
      </c>
      <c r="Q348" s="35"/>
      <c r="R348" s="40" t="s">
        <v>28</v>
      </c>
      <c r="S348" s="22">
        <v>56000</v>
      </c>
      <c r="T348" s="37">
        <v>35146.742400000003</v>
      </c>
      <c r="U348" s="50">
        <v>38500</v>
      </c>
      <c r="V348" s="38">
        <v>36981</v>
      </c>
      <c r="W348" s="38">
        <v>41980</v>
      </c>
      <c r="X348" s="25">
        <f t="shared" si="39"/>
        <v>35146.742400000003</v>
      </c>
    </row>
    <row r="349" spans="1:24" ht="63">
      <c r="A349" s="41">
        <v>75</v>
      </c>
      <c r="B349" s="42" t="s">
        <v>319</v>
      </c>
      <c r="C349" s="43">
        <v>1</v>
      </c>
      <c r="D349" s="38" t="s">
        <v>30</v>
      </c>
      <c r="E349" s="38"/>
      <c r="F349" s="38">
        <f t="shared" si="40"/>
        <v>25499.984400000001</v>
      </c>
      <c r="G349" s="19">
        <v>24134</v>
      </c>
      <c r="H349" s="19"/>
      <c r="I349" s="33">
        <f t="shared" si="41"/>
        <v>24134</v>
      </c>
      <c r="J349" s="16">
        <f t="shared" si="42"/>
        <v>125000</v>
      </c>
      <c r="K349" s="16">
        <v>135000</v>
      </c>
      <c r="L349" s="16">
        <v>125000</v>
      </c>
      <c r="M349" s="16">
        <v>130000</v>
      </c>
      <c r="N349" s="33">
        <v>24134</v>
      </c>
      <c r="O349" s="33"/>
      <c r="P349" s="34" t="s">
        <v>320</v>
      </c>
      <c r="Q349" s="34"/>
      <c r="R349" s="44" t="s">
        <v>321</v>
      </c>
      <c r="S349" s="22">
        <v>34900</v>
      </c>
      <c r="T349" s="37">
        <v>24710.400000000001</v>
      </c>
      <c r="U349" s="34" t="s">
        <v>322</v>
      </c>
      <c r="V349" s="38">
        <v>26000</v>
      </c>
      <c r="W349" s="38">
        <v>28000</v>
      </c>
      <c r="X349" s="45">
        <f t="shared" si="39"/>
        <v>24710.400000000001</v>
      </c>
    </row>
    <row r="350" spans="1:24" s="51" customFormat="1" ht="204.75">
      <c r="A350" s="27">
        <v>76</v>
      </c>
      <c r="B350" s="28" t="s">
        <v>323</v>
      </c>
      <c r="C350" s="29">
        <v>1</v>
      </c>
      <c r="D350" s="12" t="s">
        <v>312</v>
      </c>
      <c r="E350" s="12"/>
      <c r="F350" s="12">
        <f t="shared" si="40"/>
        <v>36981</v>
      </c>
      <c r="G350" s="31">
        <v>35000</v>
      </c>
      <c r="H350" s="31"/>
      <c r="I350" s="15">
        <f t="shared" si="41"/>
        <v>35000</v>
      </c>
      <c r="J350" s="16">
        <f t="shared" si="42"/>
        <v>35000</v>
      </c>
      <c r="K350" s="32">
        <v>35000</v>
      </c>
      <c r="L350" s="32">
        <v>35500</v>
      </c>
      <c r="M350" s="32">
        <v>36000</v>
      </c>
      <c r="N350" s="33"/>
      <c r="O350" s="33"/>
      <c r="P350" s="34" t="s">
        <v>324</v>
      </c>
      <c r="Q350" s="35"/>
      <c r="R350" s="40" t="s">
        <v>28</v>
      </c>
      <c r="S350" s="22">
        <v>47000</v>
      </c>
      <c r="T350" s="37">
        <v>35146.742400000003</v>
      </c>
      <c r="U350" s="50">
        <v>38500</v>
      </c>
      <c r="V350" s="38">
        <v>36981</v>
      </c>
      <c r="W350" s="38">
        <v>41360</v>
      </c>
      <c r="X350" s="25">
        <f t="shared" si="39"/>
        <v>35146.742400000003</v>
      </c>
    </row>
    <row r="351" spans="1:24" s="51" customFormat="1" ht="110.25">
      <c r="A351" s="27">
        <v>77</v>
      </c>
      <c r="B351" s="28" t="s">
        <v>325</v>
      </c>
      <c r="C351" s="29">
        <v>1</v>
      </c>
      <c r="D351" s="12" t="s">
        <v>312</v>
      </c>
      <c r="E351" s="12"/>
      <c r="F351" s="12">
        <f t="shared" si="40"/>
        <v>264150</v>
      </c>
      <c r="G351" s="31">
        <v>250000</v>
      </c>
      <c r="H351" s="31"/>
      <c r="I351" s="15">
        <f t="shared" si="41"/>
        <v>250000</v>
      </c>
      <c r="J351" s="16">
        <f t="shared" si="42"/>
        <v>250000</v>
      </c>
      <c r="K351" s="32">
        <v>275000</v>
      </c>
      <c r="L351" s="32">
        <v>325000</v>
      </c>
      <c r="M351" s="32">
        <v>250000</v>
      </c>
      <c r="N351" s="33"/>
      <c r="O351" s="33"/>
      <c r="P351" s="34"/>
      <c r="Q351" s="35"/>
      <c r="R351" s="40" t="s">
        <v>28</v>
      </c>
      <c r="S351" s="22">
        <v>134000</v>
      </c>
      <c r="T351" s="37">
        <v>251048.16</v>
      </c>
      <c r="U351" s="50">
        <v>275000</v>
      </c>
      <c r="V351" s="38">
        <v>264150</v>
      </c>
      <c r="W351" s="38">
        <v>275890</v>
      </c>
      <c r="X351" s="25">
        <f t="shared" si="39"/>
        <v>134000</v>
      </c>
    </row>
    <row r="352" spans="1:24" s="51" customFormat="1" ht="132.75" customHeight="1">
      <c r="A352" s="27">
        <v>78</v>
      </c>
      <c r="B352" s="28" t="s">
        <v>326</v>
      </c>
      <c r="C352" s="29" t="s">
        <v>326</v>
      </c>
      <c r="D352" s="12" t="s">
        <v>326</v>
      </c>
      <c r="E352" s="12"/>
      <c r="F352" s="12" t="s">
        <v>326</v>
      </c>
      <c r="G352" s="31">
        <v>20000</v>
      </c>
      <c r="H352" s="31"/>
      <c r="I352" s="15" t="e">
        <f t="shared" si="41"/>
        <v>#VALUE!</v>
      </c>
      <c r="J352" s="16">
        <f t="shared" si="42"/>
        <v>20000</v>
      </c>
      <c r="K352" s="32">
        <v>20000</v>
      </c>
      <c r="L352" s="32">
        <v>25000</v>
      </c>
      <c r="M352" s="32">
        <v>23000</v>
      </c>
      <c r="N352" s="33"/>
      <c r="O352" s="33"/>
      <c r="P352" s="34"/>
      <c r="Q352" s="35"/>
      <c r="R352" s="40" t="s">
        <v>326</v>
      </c>
      <c r="S352" s="22" t="e">
        <v>#VALUE!</v>
      </c>
      <c r="T352" s="37">
        <v>0</v>
      </c>
      <c r="U352" s="50" t="e">
        <v>#VALUE!</v>
      </c>
      <c r="V352" s="38">
        <v>0</v>
      </c>
      <c r="W352" s="38">
        <v>0</v>
      </c>
      <c r="X352" s="25" t="e">
        <f t="shared" si="39"/>
        <v>#VALUE!</v>
      </c>
    </row>
    <row r="353" spans="1:24" s="51" customFormat="1" ht="110.25">
      <c r="A353" s="27">
        <v>79</v>
      </c>
      <c r="B353" s="28" t="s">
        <v>327</v>
      </c>
      <c r="C353" s="29">
        <v>1</v>
      </c>
      <c r="D353" s="12" t="s">
        <v>312</v>
      </c>
      <c r="E353" s="12"/>
      <c r="F353" s="12">
        <f t="shared" si="40"/>
        <v>36981</v>
      </c>
      <c r="G353" s="31">
        <v>35000</v>
      </c>
      <c r="H353" s="31"/>
      <c r="I353" s="15">
        <f t="shared" si="41"/>
        <v>35000</v>
      </c>
      <c r="J353" s="16">
        <f t="shared" si="42"/>
        <v>35000</v>
      </c>
      <c r="K353" s="32">
        <v>36000</v>
      </c>
      <c r="L353" s="32">
        <v>35500</v>
      </c>
      <c r="M353" s="32">
        <v>35000</v>
      </c>
      <c r="N353" s="33">
        <v>17490</v>
      </c>
      <c r="O353" s="33"/>
      <c r="P353" s="34" t="s">
        <v>328</v>
      </c>
      <c r="Q353" s="35"/>
      <c r="R353" s="40" t="s">
        <v>28</v>
      </c>
      <c r="S353" s="22">
        <v>37000</v>
      </c>
      <c r="T353" s="37">
        <v>35146.742400000003</v>
      </c>
      <c r="U353" s="50">
        <v>35000</v>
      </c>
      <c r="V353" s="38">
        <v>36981</v>
      </c>
      <c r="W353" s="38">
        <v>41250</v>
      </c>
      <c r="X353" s="25">
        <f t="shared" si="39"/>
        <v>35000</v>
      </c>
    </row>
    <row r="354" spans="1:24" s="51" customFormat="1" ht="157.5">
      <c r="A354" s="27">
        <v>80</v>
      </c>
      <c r="B354" s="28" t="s">
        <v>329</v>
      </c>
      <c r="C354" s="29">
        <v>1</v>
      </c>
      <c r="D354" s="12" t="s">
        <v>312</v>
      </c>
      <c r="E354" s="12"/>
      <c r="F354" s="12">
        <f t="shared" si="40"/>
        <v>137358</v>
      </c>
      <c r="G354" s="31">
        <v>130000</v>
      </c>
      <c r="H354" s="31"/>
      <c r="I354" s="15">
        <f t="shared" si="41"/>
        <v>130000</v>
      </c>
      <c r="J354" s="16">
        <f t="shared" si="42"/>
        <v>130000</v>
      </c>
      <c r="K354" s="32">
        <v>130000</v>
      </c>
      <c r="L354" s="32">
        <v>140000</v>
      </c>
      <c r="M354" s="32">
        <v>135000</v>
      </c>
      <c r="N354" s="33"/>
      <c r="O354" s="33">
        <f>120000*1.18</f>
        <v>141600</v>
      </c>
      <c r="P354" s="34" t="s">
        <v>330</v>
      </c>
      <c r="Q354" s="35"/>
      <c r="R354" s="40" t="s">
        <v>28</v>
      </c>
      <c r="S354" s="22">
        <v>134000</v>
      </c>
      <c r="T354" s="37">
        <v>130545.04319999999</v>
      </c>
      <c r="U354" s="50">
        <v>130000</v>
      </c>
      <c r="V354" s="38">
        <v>137358</v>
      </c>
      <c r="W354" s="38">
        <v>145250</v>
      </c>
      <c r="X354" s="25">
        <f t="shared" si="39"/>
        <v>130000</v>
      </c>
    </row>
    <row r="355" spans="1:24" s="51" customFormat="1" ht="78.75">
      <c r="A355" s="27">
        <v>81</v>
      </c>
      <c r="B355" s="28" t="s">
        <v>331</v>
      </c>
      <c r="C355" s="29">
        <v>1</v>
      </c>
      <c r="D355" s="12" t="s">
        <v>247</v>
      </c>
      <c r="E355" s="12"/>
      <c r="F355" s="12">
        <f>16</f>
        <v>16</v>
      </c>
      <c r="G355" s="31">
        <v>15</v>
      </c>
      <c r="H355" s="31"/>
      <c r="I355" s="15">
        <f t="shared" si="41"/>
        <v>15</v>
      </c>
      <c r="J355" s="16">
        <f t="shared" si="42"/>
        <v>15</v>
      </c>
      <c r="K355" s="32">
        <v>16</v>
      </c>
      <c r="L355" s="32">
        <v>17</v>
      </c>
      <c r="M355" s="32">
        <v>15</v>
      </c>
      <c r="N355" s="33">
        <v>2.5299999999999998</v>
      </c>
      <c r="O355" s="33"/>
      <c r="P355" s="34" t="s">
        <v>332</v>
      </c>
      <c r="Q355" s="35"/>
      <c r="R355" s="40" t="s">
        <v>28</v>
      </c>
      <c r="S355" s="22">
        <v>25</v>
      </c>
      <c r="T355" s="37">
        <v>15.206400000000002</v>
      </c>
      <c r="U355" s="50">
        <v>16</v>
      </c>
      <c r="V355" s="38">
        <v>16</v>
      </c>
      <c r="W355" s="38">
        <v>25</v>
      </c>
      <c r="X355" s="25">
        <f t="shared" si="39"/>
        <v>15.206400000000002</v>
      </c>
    </row>
    <row r="356" spans="1:24" ht="267.75">
      <c r="A356" s="119">
        <v>82</v>
      </c>
      <c r="B356" s="149" t="s">
        <v>477</v>
      </c>
      <c r="C356" s="121">
        <v>1</v>
      </c>
      <c r="D356" s="122" t="s">
        <v>247</v>
      </c>
      <c r="E356" s="122"/>
      <c r="F356" s="122">
        <f t="shared" si="40"/>
        <v>132.07499999999999</v>
      </c>
      <c r="G356" s="123">
        <v>125</v>
      </c>
      <c r="H356" s="123"/>
      <c r="I356" s="124">
        <f t="shared" si="41"/>
        <v>125</v>
      </c>
      <c r="J356" s="125">
        <f t="shared" si="42"/>
        <v>125</v>
      </c>
      <c r="K356" s="125">
        <v>125</v>
      </c>
      <c r="L356" s="125">
        <v>127</v>
      </c>
      <c r="M356" s="125">
        <v>130</v>
      </c>
      <c r="N356" s="124"/>
      <c r="O356" s="124">
        <f>120*1.18</f>
        <v>141.6</v>
      </c>
      <c r="P356" s="126" t="s">
        <v>330</v>
      </c>
      <c r="Q356" s="126"/>
      <c r="R356" s="127" t="s">
        <v>28</v>
      </c>
      <c r="S356" s="128">
        <v>139</v>
      </c>
      <c r="T356" s="129">
        <v>126.40320000000001</v>
      </c>
      <c r="U356" s="126">
        <v>138</v>
      </c>
      <c r="V356" s="122">
        <v>133</v>
      </c>
      <c r="W356" s="122">
        <v>150</v>
      </c>
      <c r="X356" s="130">
        <f t="shared" si="39"/>
        <v>126.40320000000001</v>
      </c>
    </row>
    <row r="357" spans="1:24">
      <c r="A357" s="27">
        <v>83</v>
      </c>
      <c r="B357" s="52" t="s">
        <v>326</v>
      </c>
      <c r="C357" s="29" t="s">
        <v>326</v>
      </c>
      <c r="D357" s="12" t="s">
        <v>326</v>
      </c>
      <c r="F357" s="12">
        <f t="shared" si="40"/>
        <v>105.66</v>
      </c>
      <c r="G357" s="31">
        <v>100</v>
      </c>
      <c r="H357" s="31"/>
      <c r="I357" s="15" t="e">
        <f t="shared" si="41"/>
        <v>#VALUE!</v>
      </c>
      <c r="J357" s="16">
        <f t="shared" si="42"/>
        <v>100</v>
      </c>
      <c r="K357" s="32">
        <v>120</v>
      </c>
      <c r="L357" s="32">
        <v>110</v>
      </c>
      <c r="M357" s="32">
        <v>100</v>
      </c>
      <c r="N357" s="33"/>
      <c r="O357" s="33"/>
      <c r="P357" s="34"/>
      <c r="Q357" s="35"/>
      <c r="R357" s="40"/>
      <c r="S357" s="22" t="e">
        <v>#VALUE!</v>
      </c>
      <c r="T357" s="37">
        <v>0</v>
      </c>
      <c r="U357" s="34" t="e">
        <v>#VALUE!</v>
      </c>
      <c r="V357" s="38">
        <v>0</v>
      </c>
      <c r="W357" s="38">
        <v>0</v>
      </c>
      <c r="X357" s="25" t="e">
        <f t="shared" si="39"/>
        <v>#VALUE!</v>
      </c>
    </row>
    <row r="358" spans="1:24" ht="99" customHeight="1">
      <c r="A358" s="27">
        <v>84</v>
      </c>
      <c r="B358" s="28" t="s">
        <v>333</v>
      </c>
      <c r="C358" s="29">
        <v>1</v>
      </c>
      <c r="D358" s="12" t="s">
        <v>315</v>
      </c>
      <c r="F358" s="12">
        <f t="shared" si="40"/>
        <v>158490</v>
      </c>
      <c r="G358" s="31">
        <v>150000</v>
      </c>
      <c r="H358" s="31"/>
      <c r="I358" s="15">
        <f t="shared" si="41"/>
        <v>150000</v>
      </c>
      <c r="J358" s="16">
        <f t="shared" si="42"/>
        <v>150000</v>
      </c>
      <c r="K358" s="32">
        <v>150000</v>
      </c>
      <c r="L358" s="32">
        <v>155000</v>
      </c>
      <c r="M358" s="32">
        <v>160000</v>
      </c>
      <c r="N358" s="33">
        <v>89854.6</v>
      </c>
      <c r="O358" s="33"/>
      <c r="P358" s="34" t="s">
        <v>334</v>
      </c>
      <c r="Q358" s="35"/>
      <c r="R358" s="40" t="s">
        <v>28</v>
      </c>
      <c r="S358" s="22">
        <v>169000</v>
      </c>
      <c r="T358" s="37">
        <v>150628.89600000001</v>
      </c>
      <c r="U358" s="34">
        <v>150000</v>
      </c>
      <c r="V358" s="38">
        <v>158490</v>
      </c>
      <c r="W358" s="38">
        <v>168250</v>
      </c>
      <c r="X358" s="25">
        <f t="shared" si="39"/>
        <v>150000</v>
      </c>
    </row>
    <row r="359" spans="1:24" ht="63">
      <c r="A359" s="27">
        <v>85</v>
      </c>
      <c r="B359" s="28" t="s">
        <v>335</v>
      </c>
      <c r="C359" s="29">
        <v>1</v>
      </c>
      <c r="D359" s="12" t="s">
        <v>47</v>
      </c>
      <c r="F359" s="12">
        <f t="shared" si="40"/>
        <v>9509.4</v>
      </c>
      <c r="G359" s="31">
        <v>9000</v>
      </c>
      <c r="H359" s="31"/>
      <c r="I359" s="15">
        <f t="shared" si="41"/>
        <v>9000</v>
      </c>
      <c r="J359" s="16">
        <f t="shared" si="42"/>
        <v>9000</v>
      </c>
      <c r="K359" s="32">
        <v>9000</v>
      </c>
      <c r="L359" s="32">
        <v>9500</v>
      </c>
      <c r="M359" s="32">
        <v>9600</v>
      </c>
      <c r="N359" s="33">
        <v>9328</v>
      </c>
      <c r="O359" s="33"/>
      <c r="P359" s="34" t="s">
        <v>336</v>
      </c>
      <c r="Q359" s="35"/>
      <c r="R359" s="40" t="s">
        <v>28</v>
      </c>
      <c r="S359" s="22">
        <v>11000</v>
      </c>
      <c r="T359" s="37">
        <v>9038.3040000000001</v>
      </c>
      <c r="U359" s="34">
        <v>9000</v>
      </c>
      <c r="V359" s="38">
        <v>9510</v>
      </c>
      <c r="W359" s="38">
        <v>10200</v>
      </c>
      <c r="X359" s="25">
        <f t="shared" si="39"/>
        <v>9000</v>
      </c>
    </row>
    <row r="360" spans="1:24" ht="63">
      <c r="A360" s="27">
        <v>86</v>
      </c>
      <c r="B360" s="28" t="s">
        <v>337</v>
      </c>
      <c r="C360" s="29">
        <v>1</v>
      </c>
      <c r="D360" s="12" t="s">
        <v>30</v>
      </c>
      <c r="F360" s="12">
        <f t="shared" si="40"/>
        <v>2641.5</v>
      </c>
      <c r="G360" s="31">
        <v>2500</v>
      </c>
      <c r="H360" s="31"/>
      <c r="I360" s="15">
        <f t="shared" si="41"/>
        <v>2500</v>
      </c>
      <c r="J360" s="16">
        <f t="shared" si="42"/>
        <v>2500</v>
      </c>
      <c r="K360" s="32">
        <v>2500</v>
      </c>
      <c r="L360" s="32">
        <v>2600</v>
      </c>
      <c r="M360" s="32">
        <v>2700</v>
      </c>
      <c r="N360" s="33">
        <v>493.9</v>
      </c>
      <c r="O360" s="33"/>
      <c r="P360" s="34" t="s">
        <v>338</v>
      </c>
      <c r="Q360" s="35"/>
      <c r="R360" s="40" t="s">
        <v>28</v>
      </c>
      <c r="S360" s="22">
        <v>3400</v>
      </c>
      <c r="T360" s="37">
        <v>2510.9567999999999</v>
      </c>
      <c r="U360" s="34">
        <v>2500</v>
      </c>
      <c r="V360" s="38">
        <v>2642</v>
      </c>
      <c r="W360" s="38">
        <v>3250</v>
      </c>
      <c r="X360" s="25">
        <f t="shared" si="39"/>
        <v>2500</v>
      </c>
    </row>
    <row r="361" spans="1:24" ht="78.75">
      <c r="A361" s="27">
        <v>87</v>
      </c>
      <c r="B361" s="28" t="s">
        <v>339</v>
      </c>
      <c r="C361" s="29">
        <v>1</v>
      </c>
      <c r="D361" s="12" t="s">
        <v>340</v>
      </c>
      <c r="F361" s="12">
        <f t="shared" si="40"/>
        <v>10566</v>
      </c>
      <c r="G361" s="31">
        <v>10000</v>
      </c>
      <c r="H361" s="31"/>
      <c r="I361" s="15">
        <f t="shared" si="41"/>
        <v>10000</v>
      </c>
      <c r="J361" s="16">
        <f t="shared" si="42"/>
        <v>10000</v>
      </c>
      <c r="K361" s="32">
        <v>12000</v>
      </c>
      <c r="L361" s="32">
        <v>11000</v>
      </c>
      <c r="M361" s="32">
        <v>10000</v>
      </c>
      <c r="N361" s="33">
        <v>2915</v>
      </c>
      <c r="O361" s="33"/>
      <c r="P361" s="34" t="s">
        <v>341</v>
      </c>
      <c r="Q361" s="35"/>
      <c r="R361" s="40" t="s">
        <v>28</v>
      </c>
      <c r="S361" s="22">
        <v>9400</v>
      </c>
      <c r="T361" s="37">
        <v>10041.9264</v>
      </c>
      <c r="U361" s="34">
        <v>10000</v>
      </c>
      <c r="V361" s="38">
        <v>10566</v>
      </c>
      <c r="W361" s="38">
        <v>12250</v>
      </c>
      <c r="X361" s="25">
        <f t="shared" si="39"/>
        <v>9400</v>
      </c>
    </row>
    <row r="362" spans="1:24" ht="63">
      <c r="A362" s="27">
        <v>88</v>
      </c>
      <c r="B362" s="28" t="s">
        <v>342</v>
      </c>
      <c r="C362" s="29">
        <v>1</v>
      </c>
      <c r="D362" s="12" t="s">
        <v>343</v>
      </c>
      <c r="F362" s="12">
        <f t="shared" si="40"/>
        <v>5283</v>
      </c>
      <c r="G362" s="31">
        <v>5000</v>
      </c>
      <c r="H362" s="31"/>
      <c r="I362" s="15">
        <f t="shared" si="41"/>
        <v>5000</v>
      </c>
      <c r="J362" s="16">
        <f t="shared" si="42"/>
        <v>5000</v>
      </c>
      <c r="K362" s="32">
        <v>5500</v>
      </c>
      <c r="L362" s="32">
        <v>5000</v>
      </c>
      <c r="M362" s="32">
        <v>5200</v>
      </c>
      <c r="N362" s="33">
        <v>1049.4000000000001</v>
      </c>
      <c r="O362" s="33"/>
      <c r="P362" s="34" t="s">
        <v>344</v>
      </c>
      <c r="Q362" s="35"/>
      <c r="R362" s="40" t="s">
        <v>28</v>
      </c>
      <c r="S362" s="22">
        <v>6500</v>
      </c>
      <c r="T362" s="37">
        <v>5020.9632000000001</v>
      </c>
      <c r="U362" s="34">
        <v>5000</v>
      </c>
      <c r="V362" s="38">
        <v>5283</v>
      </c>
      <c r="W362" s="38">
        <v>6550</v>
      </c>
      <c r="X362" s="25">
        <f t="shared" si="39"/>
        <v>5000</v>
      </c>
    </row>
    <row r="363" spans="1:24" s="51" customFormat="1" ht="132.75" customHeight="1">
      <c r="A363" s="27">
        <v>89</v>
      </c>
      <c r="B363" s="28" t="s">
        <v>326</v>
      </c>
      <c r="C363" s="29" t="s">
        <v>326</v>
      </c>
      <c r="D363" s="12" t="s">
        <v>326</v>
      </c>
      <c r="E363" s="12"/>
      <c r="F363" s="12" t="s">
        <v>326</v>
      </c>
      <c r="G363" s="31">
        <v>150000</v>
      </c>
      <c r="H363" s="31"/>
      <c r="I363" s="15" t="e">
        <f t="shared" si="41"/>
        <v>#VALUE!</v>
      </c>
      <c r="J363" s="16">
        <f>MIN(K363:N363)</f>
        <v>15000</v>
      </c>
      <c r="K363" s="32">
        <v>15000</v>
      </c>
      <c r="L363" s="32">
        <v>18000</v>
      </c>
      <c r="M363" s="32">
        <v>16000</v>
      </c>
      <c r="N363" s="33"/>
      <c r="O363" s="33"/>
      <c r="P363" s="34" t="s">
        <v>324</v>
      </c>
      <c r="Q363" s="35"/>
      <c r="R363" s="40" t="s">
        <v>326</v>
      </c>
      <c r="S363" s="22" t="s">
        <v>326</v>
      </c>
      <c r="T363" s="37">
        <v>0</v>
      </c>
      <c r="U363" s="50"/>
      <c r="V363" s="38">
        <v>0</v>
      </c>
      <c r="W363" s="38">
        <v>0</v>
      </c>
      <c r="X363" s="25">
        <f t="shared" si="39"/>
        <v>0</v>
      </c>
    </row>
    <row r="364" spans="1:24" ht="47.25">
      <c r="A364" s="27">
        <v>90</v>
      </c>
      <c r="B364" s="28" t="s">
        <v>345</v>
      </c>
      <c r="C364" s="29"/>
      <c r="F364" s="12">
        <f t="shared" si="40"/>
        <v>0</v>
      </c>
      <c r="G364" s="31"/>
      <c r="H364" s="31"/>
      <c r="I364" s="15"/>
      <c r="J364" s="16"/>
      <c r="K364" s="32"/>
      <c r="L364" s="32"/>
      <c r="M364" s="32"/>
      <c r="N364" s="33"/>
      <c r="O364" s="33"/>
      <c r="P364" s="34"/>
      <c r="Q364" s="35"/>
      <c r="R364" s="40"/>
      <c r="S364" s="22">
        <f t="shared" ref="S364" si="43">E364+E364*7%</f>
        <v>0</v>
      </c>
      <c r="T364" s="37">
        <v>0</v>
      </c>
      <c r="U364" s="34">
        <v>0</v>
      </c>
      <c r="V364" s="38">
        <v>0</v>
      </c>
      <c r="W364" s="38">
        <v>0</v>
      </c>
      <c r="X364" s="25">
        <f t="shared" si="39"/>
        <v>0</v>
      </c>
    </row>
    <row r="365" spans="1:24" ht="63">
      <c r="A365" s="27">
        <v>90.01</v>
      </c>
      <c r="B365" s="28" t="s">
        <v>134</v>
      </c>
      <c r="C365" s="29">
        <v>1</v>
      </c>
      <c r="D365" s="12" t="s">
        <v>47</v>
      </c>
      <c r="F365" s="12">
        <f t="shared" si="40"/>
        <v>665.65800000000002</v>
      </c>
      <c r="G365" s="31">
        <v>630</v>
      </c>
      <c r="H365" s="31"/>
      <c r="I365" s="15">
        <f t="shared" ref="I365:I376" si="44">+C365*G365</f>
        <v>630</v>
      </c>
      <c r="J365" s="16">
        <f t="shared" ref="J365:J376" si="45">MIN(K365:N365)</f>
        <v>630</v>
      </c>
      <c r="K365" s="32">
        <v>700</v>
      </c>
      <c r="L365" s="32">
        <v>650</v>
      </c>
      <c r="M365" s="32">
        <v>630</v>
      </c>
      <c r="N365" s="33"/>
      <c r="O365" s="33">
        <v>310</v>
      </c>
      <c r="P365" s="34" t="s">
        <v>66</v>
      </c>
      <c r="Q365" s="35"/>
      <c r="R365" s="40" t="s">
        <v>28</v>
      </c>
      <c r="S365" s="22">
        <v>740</v>
      </c>
      <c r="T365" s="37">
        <v>632.96640000000002</v>
      </c>
      <c r="U365" s="34">
        <v>630</v>
      </c>
      <c r="V365" s="38">
        <v>666</v>
      </c>
      <c r="W365" s="38">
        <v>780</v>
      </c>
      <c r="X365" s="25">
        <f t="shared" si="39"/>
        <v>630</v>
      </c>
    </row>
    <row r="366" spans="1:24" ht="63">
      <c r="A366" s="27">
        <v>90.02</v>
      </c>
      <c r="B366" s="28" t="s">
        <v>135</v>
      </c>
      <c r="C366" s="29">
        <v>1</v>
      </c>
      <c r="D366" s="12" t="s">
        <v>47</v>
      </c>
      <c r="F366" s="12">
        <f t="shared" si="40"/>
        <v>1056.5999999999999</v>
      </c>
      <c r="G366" s="31">
        <v>1000</v>
      </c>
      <c r="H366" s="31"/>
      <c r="I366" s="15">
        <f t="shared" si="44"/>
        <v>1000</v>
      </c>
      <c r="J366" s="16">
        <f t="shared" si="45"/>
        <v>1000</v>
      </c>
      <c r="K366" s="32">
        <v>1100</v>
      </c>
      <c r="L366" s="32">
        <v>1200</v>
      </c>
      <c r="M366" s="32">
        <v>1000</v>
      </c>
      <c r="N366" s="33"/>
      <c r="O366" s="33">
        <v>611</v>
      </c>
      <c r="P366" s="34" t="s">
        <v>66</v>
      </c>
      <c r="Q366" s="35"/>
      <c r="R366" s="40" t="s">
        <v>28</v>
      </c>
      <c r="S366" s="22">
        <v>1400</v>
      </c>
      <c r="T366" s="37">
        <v>1004.5728</v>
      </c>
      <c r="U366" s="34">
        <v>1000</v>
      </c>
      <c r="V366" s="38">
        <v>1057</v>
      </c>
      <c r="W366" s="38">
        <v>1250</v>
      </c>
      <c r="X366" s="25">
        <f t="shared" si="39"/>
        <v>1000</v>
      </c>
    </row>
    <row r="367" spans="1:24" s="46" customFormat="1" ht="63">
      <c r="A367" s="27">
        <v>90.03</v>
      </c>
      <c r="B367" s="28" t="s">
        <v>136</v>
      </c>
      <c r="C367" s="29">
        <v>1</v>
      </c>
      <c r="D367" s="12" t="s">
        <v>47</v>
      </c>
      <c r="E367" s="12"/>
      <c r="F367" s="12">
        <f t="shared" si="40"/>
        <v>1532.07</v>
      </c>
      <c r="G367" s="31">
        <v>1450</v>
      </c>
      <c r="H367" s="31"/>
      <c r="I367" s="15">
        <f t="shared" si="44"/>
        <v>1450</v>
      </c>
      <c r="J367" s="16">
        <f t="shared" si="45"/>
        <v>1450</v>
      </c>
      <c r="K367" s="32">
        <v>1500</v>
      </c>
      <c r="L367" s="32">
        <v>1600</v>
      </c>
      <c r="M367" s="32">
        <v>1450</v>
      </c>
      <c r="N367" s="33"/>
      <c r="O367" s="33">
        <v>896</v>
      </c>
      <c r="P367" s="34" t="s">
        <v>66</v>
      </c>
      <c r="Q367" s="35"/>
      <c r="R367" s="40" t="s">
        <v>28</v>
      </c>
      <c r="S367" s="22">
        <v>1900</v>
      </c>
      <c r="T367" s="37">
        <v>1456.9632000000001</v>
      </c>
      <c r="U367" s="38">
        <v>1450</v>
      </c>
      <c r="V367" s="38">
        <v>1533</v>
      </c>
      <c r="W367" s="38">
        <v>1680</v>
      </c>
      <c r="X367" s="25">
        <f t="shared" si="39"/>
        <v>1450</v>
      </c>
    </row>
    <row r="368" spans="1:24" s="46" customFormat="1" ht="63">
      <c r="A368" s="27">
        <v>90.04</v>
      </c>
      <c r="B368" s="28" t="s">
        <v>137</v>
      </c>
      <c r="C368" s="29">
        <v>1</v>
      </c>
      <c r="D368" s="12" t="s">
        <v>47</v>
      </c>
      <c r="E368" s="12"/>
      <c r="F368" s="12">
        <f t="shared" si="40"/>
        <v>1954.71</v>
      </c>
      <c r="G368" s="31">
        <v>1850</v>
      </c>
      <c r="H368" s="31"/>
      <c r="I368" s="15">
        <f t="shared" si="44"/>
        <v>1850</v>
      </c>
      <c r="J368" s="16">
        <f t="shared" si="45"/>
        <v>1850</v>
      </c>
      <c r="K368" s="32">
        <v>1900</v>
      </c>
      <c r="L368" s="32">
        <v>1900</v>
      </c>
      <c r="M368" s="32">
        <v>1850</v>
      </c>
      <c r="N368" s="33"/>
      <c r="O368" s="33">
        <v>1314</v>
      </c>
      <c r="P368" s="34" t="s">
        <v>66</v>
      </c>
      <c r="Q368" s="35"/>
      <c r="R368" s="40" t="s">
        <v>28</v>
      </c>
      <c r="S368" s="22">
        <v>2400</v>
      </c>
      <c r="T368" s="37">
        <v>1858.0320000000002</v>
      </c>
      <c r="U368" s="38">
        <v>1850</v>
      </c>
      <c r="V368" s="38">
        <v>1955</v>
      </c>
      <c r="W368" s="38">
        <v>2280</v>
      </c>
      <c r="X368" s="25">
        <f t="shared" si="39"/>
        <v>1850</v>
      </c>
    </row>
    <row r="369" spans="1:25" s="46" customFormat="1" ht="63">
      <c r="A369" s="27">
        <v>90.05</v>
      </c>
      <c r="B369" s="28" t="s">
        <v>138</v>
      </c>
      <c r="C369" s="29">
        <v>1</v>
      </c>
      <c r="D369" s="12" t="s">
        <v>47</v>
      </c>
      <c r="E369" s="12"/>
      <c r="F369" s="12">
        <f t="shared" si="40"/>
        <v>2641.5</v>
      </c>
      <c r="G369" s="31">
        <v>2500</v>
      </c>
      <c r="H369" s="31"/>
      <c r="I369" s="15">
        <f t="shared" si="44"/>
        <v>2500</v>
      </c>
      <c r="J369" s="16">
        <f t="shared" si="45"/>
        <v>2500</v>
      </c>
      <c r="K369" s="32">
        <v>2500</v>
      </c>
      <c r="L369" s="32">
        <v>2800</v>
      </c>
      <c r="M369" s="32">
        <v>2500</v>
      </c>
      <c r="N369" s="33"/>
      <c r="O369" s="33">
        <v>2539</v>
      </c>
      <c r="P369" s="34" t="s">
        <v>66</v>
      </c>
      <c r="Q369" s="35"/>
      <c r="R369" s="40" t="s">
        <v>28</v>
      </c>
      <c r="S369" s="22">
        <v>3200</v>
      </c>
      <c r="T369" s="37">
        <v>2510.9567999999999</v>
      </c>
      <c r="U369" s="38">
        <v>2500</v>
      </c>
      <c r="V369" s="38">
        <v>2642</v>
      </c>
      <c r="W369" s="38">
        <v>3250</v>
      </c>
      <c r="X369" s="25">
        <f t="shared" si="39"/>
        <v>2500</v>
      </c>
    </row>
    <row r="370" spans="1:25" s="46" customFormat="1" ht="63">
      <c r="A370" s="27">
        <v>90.06</v>
      </c>
      <c r="B370" s="28" t="s">
        <v>139</v>
      </c>
      <c r="C370" s="29">
        <v>1</v>
      </c>
      <c r="D370" s="12" t="s">
        <v>47</v>
      </c>
      <c r="E370" s="12"/>
      <c r="F370" s="12">
        <f t="shared" si="40"/>
        <v>2852.82</v>
      </c>
      <c r="G370" s="31">
        <v>2700</v>
      </c>
      <c r="H370" s="31"/>
      <c r="I370" s="15">
        <f t="shared" si="44"/>
        <v>2700</v>
      </c>
      <c r="J370" s="16">
        <f t="shared" si="45"/>
        <v>2700</v>
      </c>
      <c r="K370" s="32">
        <v>2800</v>
      </c>
      <c r="L370" s="32">
        <v>2800</v>
      </c>
      <c r="M370" s="32">
        <v>2700</v>
      </c>
      <c r="N370" s="33"/>
      <c r="O370" s="33">
        <v>3185</v>
      </c>
      <c r="P370" s="34" t="s">
        <v>66</v>
      </c>
      <c r="Q370" s="35"/>
      <c r="R370" s="40" t="s">
        <v>28</v>
      </c>
      <c r="S370" s="22">
        <v>4700</v>
      </c>
      <c r="T370" s="37">
        <v>2711.4912000000004</v>
      </c>
      <c r="U370" s="38">
        <v>2700</v>
      </c>
      <c r="V370" s="38">
        <v>2853</v>
      </c>
      <c r="W370" s="38">
        <v>3790</v>
      </c>
      <c r="X370" s="25">
        <f t="shared" si="39"/>
        <v>2700</v>
      </c>
    </row>
    <row r="371" spans="1:25" s="46" customFormat="1" ht="63">
      <c r="A371" s="27">
        <v>90.07</v>
      </c>
      <c r="B371" s="28" t="s">
        <v>140</v>
      </c>
      <c r="C371" s="29">
        <v>1</v>
      </c>
      <c r="D371" s="12" t="s">
        <v>47</v>
      </c>
      <c r="E371" s="12"/>
      <c r="F371" s="12">
        <f t="shared" si="40"/>
        <v>3592.44</v>
      </c>
      <c r="G371" s="31">
        <v>3400</v>
      </c>
      <c r="H371" s="31"/>
      <c r="I371" s="15">
        <f t="shared" si="44"/>
        <v>3400</v>
      </c>
      <c r="J371" s="16">
        <f t="shared" si="45"/>
        <v>3400</v>
      </c>
      <c r="K371" s="32">
        <v>3450</v>
      </c>
      <c r="L371" s="32">
        <v>3500</v>
      </c>
      <c r="M371" s="32">
        <v>3400</v>
      </c>
      <c r="N371" s="33"/>
      <c r="O371" s="33">
        <v>3846</v>
      </c>
      <c r="P371" s="34" t="s">
        <v>66</v>
      </c>
      <c r="Q371" s="35"/>
      <c r="R371" s="40" t="s">
        <v>28</v>
      </c>
      <c r="S371" s="22">
        <v>5200</v>
      </c>
      <c r="T371" s="37">
        <v>3414.7872000000002</v>
      </c>
      <c r="U371" s="38">
        <v>3400</v>
      </c>
      <c r="V371" s="38">
        <v>3593</v>
      </c>
      <c r="W371" s="38">
        <v>4120</v>
      </c>
      <c r="X371" s="25">
        <f t="shared" si="39"/>
        <v>3400</v>
      </c>
    </row>
    <row r="372" spans="1:25" s="46" customFormat="1" ht="63">
      <c r="A372" s="27">
        <v>90.08</v>
      </c>
      <c r="B372" s="28" t="s">
        <v>141</v>
      </c>
      <c r="C372" s="29">
        <v>1</v>
      </c>
      <c r="D372" s="12" t="s">
        <v>47</v>
      </c>
      <c r="E372" s="12"/>
      <c r="F372" s="12">
        <f t="shared" si="40"/>
        <v>4015.08</v>
      </c>
      <c r="G372" s="31">
        <v>3800</v>
      </c>
      <c r="H372" s="31"/>
      <c r="I372" s="15">
        <f t="shared" si="44"/>
        <v>3800</v>
      </c>
      <c r="J372" s="16">
        <f t="shared" si="45"/>
        <v>3800</v>
      </c>
      <c r="K372" s="32">
        <v>3800</v>
      </c>
      <c r="L372" s="32">
        <v>4000</v>
      </c>
      <c r="M372" s="32">
        <v>3800</v>
      </c>
      <c r="N372" s="33"/>
      <c r="O372" s="33">
        <v>4227</v>
      </c>
      <c r="P372" s="34" t="s">
        <v>66</v>
      </c>
      <c r="Q372" s="35"/>
      <c r="R372" s="40" t="s">
        <v>28</v>
      </c>
      <c r="S372" s="22">
        <v>6500</v>
      </c>
      <c r="T372" s="37">
        <v>3816.8063999999999</v>
      </c>
      <c r="U372" s="38">
        <v>3800</v>
      </c>
      <c r="V372" s="38">
        <v>4016</v>
      </c>
      <c r="W372" s="38">
        <v>4560</v>
      </c>
      <c r="X372" s="25">
        <f t="shared" si="39"/>
        <v>3800</v>
      </c>
    </row>
    <row r="373" spans="1:25" s="46" customFormat="1" ht="63">
      <c r="A373" s="27">
        <v>90.09</v>
      </c>
      <c r="B373" s="28" t="s">
        <v>142</v>
      </c>
      <c r="C373" s="29">
        <v>1</v>
      </c>
      <c r="D373" s="12" t="s">
        <v>47</v>
      </c>
      <c r="E373" s="12"/>
      <c r="F373" s="12">
        <f t="shared" si="40"/>
        <v>4490.55</v>
      </c>
      <c r="G373" s="31">
        <v>4250</v>
      </c>
      <c r="H373" s="31"/>
      <c r="I373" s="15">
        <f t="shared" si="44"/>
        <v>4250</v>
      </c>
      <c r="J373" s="16">
        <f t="shared" si="45"/>
        <v>4250</v>
      </c>
      <c r="K373" s="32">
        <v>4300</v>
      </c>
      <c r="L373" s="32">
        <v>4500</v>
      </c>
      <c r="M373" s="32">
        <v>4250</v>
      </c>
      <c r="N373" s="33"/>
      <c r="O373" s="33">
        <v>5871</v>
      </c>
      <c r="P373" s="34" t="s">
        <v>66</v>
      </c>
      <c r="Q373" s="35"/>
      <c r="R373" s="40" t="s">
        <v>28</v>
      </c>
      <c r="S373" s="22">
        <v>8200</v>
      </c>
      <c r="T373" s="37">
        <v>4268.2464</v>
      </c>
      <c r="U373" s="38">
        <v>4250</v>
      </c>
      <c r="V373" s="38">
        <v>4491</v>
      </c>
      <c r="W373" s="38">
        <v>5010</v>
      </c>
      <c r="X373" s="25">
        <f t="shared" si="39"/>
        <v>4250</v>
      </c>
    </row>
    <row r="374" spans="1:25" s="46" customFormat="1" ht="63">
      <c r="A374" s="27">
        <v>90.100000000000094</v>
      </c>
      <c r="B374" s="28" t="s">
        <v>143</v>
      </c>
      <c r="C374" s="29">
        <v>1</v>
      </c>
      <c r="D374" s="12" t="s">
        <v>47</v>
      </c>
      <c r="E374" s="12"/>
      <c r="F374" s="12">
        <f t="shared" si="40"/>
        <v>4966.0199999999995</v>
      </c>
      <c r="G374" s="31">
        <v>4700</v>
      </c>
      <c r="H374" s="31"/>
      <c r="I374" s="15">
        <f t="shared" si="44"/>
        <v>4700</v>
      </c>
      <c r="J374" s="16">
        <f t="shared" si="45"/>
        <v>4700</v>
      </c>
      <c r="K374" s="32">
        <v>4800</v>
      </c>
      <c r="L374" s="32">
        <v>4700</v>
      </c>
      <c r="M374" s="32">
        <v>4700</v>
      </c>
      <c r="N374" s="33"/>
      <c r="O374" s="33">
        <v>6619</v>
      </c>
      <c r="P374" s="34" t="s">
        <v>66</v>
      </c>
      <c r="Q374" s="35"/>
      <c r="R374" s="40" t="s">
        <v>28</v>
      </c>
      <c r="S374" s="22">
        <v>9900</v>
      </c>
      <c r="T374" s="37">
        <v>4720.6368000000002</v>
      </c>
      <c r="U374" s="38">
        <v>4700</v>
      </c>
      <c r="V374" s="38">
        <v>4967</v>
      </c>
      <c r="W374" s="38">
        <v>5590</v>
      </c>
      <c r="X374" s="25">
        <f t="shared" si="39"/>
        <v>4700</v>
      </c>
    </row>
    <row r="375" spans="1:25" s="46" customFormat="1" ht="63">
      <c r="A375" s="27">
        <v>90.110000000000099</v>
      </c>
      <c r="B375" s="28" t="s">
        <v>144</v>
      </c>
      <c r="C375" s="29">
        <v>1</v>
      </c>
      <c r="D375" s="12" t="s">
        <v>47</v>
      </c>
      <c r="E375" s="12"/>
      <c r="F375" s="12">
        <f t="shared" si="40"/>
        <v>5811.3</v>
      </c>
      <c r="G375" s="31">
        <v>5500</v>
      </c>
      <c r="H375" s="31"/>
      <c r="I375" s="15">
        <f t="shared" si="44"/>
        <v>5500</v>
      </c>
      <c r="J375" s="16">
        <f t="shared" si="45"/>
        <v>5500</v>
      </c>
      <c r="K375" s="32">
        <v>5500</v>
      </c>
      <c r="L375" s="32">
        <v>5500</v>
      </c>
      <c r="M375" s="32">
        <v>5500</v>
      </c>
      <c r="N375" s="33"/>
      <c r="O375" s="33">
        <v>7375</v>
      </c>
      <c r="P375" s="34" t="s">
        <v>66</v>
      </c>
      <c r="Q375" s="35"/>
      <c r="R375" s="40" t="s">
        <v>28</v>
      </c>
      <c r="S375" s="22">
        <v>10500</v>
      </c>
      <c r="T375" s="37">
        <v>5523.7248</v>
      </c>
      <c r="U375" s="38">
        <v>5500</v>
      </c>
      <c r="V375" s="38">
        <v>5812</v>
      </c>
      <c r="W375" s="38">
        <v>6510</v>
      </c>
      <c r="X375" s="25">
        <f t="shared" si="39"/>
        <v>5500</v>
      </c>
    </row>
    <row r="376" spans="1:25" s="46" customFormat="1" ht="63">
      <c r="A376" s="27">
        <v>90.120000000000104</v>
      </c>
      <c r="B376" s="28" t="s">
        <v>145</v>
      </c>
      <c r="C376" s="29">
        <v>1</v>
      </c>
      <c r="D376" s="12" t="s">
        <v>47</v>
      </c>
      <c r="E376" s="12"/>
      <c r="F376" s="12">
        <f t="shared" si="40"/>
        <v>7184.88</v>
      </c>
      <c r="G376" s="31">
        <v>6800</v>
      </c>
      <c r="H376" s="31"/>
      <c r="I376" s="15">
        <f t="shared" si="44"/>
        <v>6800</v>
      </c>
      <c r="J376" s="16">
        <f t="shared" si="45"/>
        <v>6800</v>
      </c>
      <c r="K376" s="32">
        <v>7000</v>
      </c>
      <c r="L376" s="32">
        <v>7000</v>
      </c>
      <c r="M376" s="32">
        <v>6800</v>
      </c>
      <c r="N376" s="33"/>
      <c r="O376" s="33">
        <v>10421</v>
      </c>
      <c r="P376" s="34" t="s">
        <v>66</v>
      </c>
      <c r="Q376" s="35"/>
      <c r="R376" s="40" t="s">
        <v>28</v>
      </c>
      <c r="S376" s="22">
        <v>14500</v>
      </c>
      <c r="T376" s="37">
        <v>6828.6239999999998</v>
      </c>
      <c r="U376" s="38">
        <v>6800</v>
      </c>
      <c r="V376" s="38">
        <v>7185</v>
      </c>
      <c r="W376" s="38">
        <v>7889</v>
      </c>
      <c r="X376" s="25">
        <f t="shared" si="39"/>
        <v>6800</v>
      </c>
    </row>
    <row r="377" spans="1:25" s="46" customFormat="1" ht="126.75" customHeight="1">
      <c r="A377" s="119">
        <v>91</v>
      </c>
      <c r="B377" s="120" t="s">
        <v>346</v>
      </c>
      <c r="C377" s="121"/>
      <c r="D377" s="122"/>
      <c r="E377" s="122"/>
      <c r="F377" s="122">
        <f t="shared" si="40"/>
        <v>0</v>
      </c>
      <c r="G377" s="123"/>
      <c r="H377" s="123"/>
      <c r="I377" s="124"/>
      <c r="J377" s="125"/>
      <c r="K377" s="125"/>
      <c r="L377" s="125"/>
      <c r="M377" s="125"/>
      <c r="N377" s="124"/>
      <c r="O377" s="124"/>
      <c r="P377" s="126"/>
      <c r="Q377" s="126"/>
      <c r="R377" s="127"/>
      <c r="S377" s="128">
        <v>0</v>
      </c>
      <c r="T377" s="129">
        <v>0</v>
      </c>
      <c r="U377" s="122">
        <v>0</v>
      </c>
      <c r="V377" s="122">
        <v>0</v>
      </c>
      <c r="W377" s="122">
        <v>0</v>
      </c>
      <c r="X377" s="130">
        <f t="shared" si="39"/>
        <v>0</v>
      </c>
    </row>
    <row r="378" spans="1:25" s="46" customFormat="1" ht="63">
      <c r="A378" s="27">
        <v>91.01</v>
      </c>
      <c r="B378" s="28" t="s">
        <v>134</v>
      </c>
      <c r="C378" s="29">
        <v>1</v>
      </c>
      <c r="D378" s="12" t="s">
        <v>30</v>
      </c>
      <c r="E378" s="12"/>
      <c r="F378" s="12">
        <f t="shared" si="40"/>
        <v>739.62</v>
      </c>
      <c r="G378" s="31">
        <v>700</v>
      </c>
      <c r="H378" s="31"/>
      <c r="I378" s="15">
        <f t="shared" ref="I378:I389" si="46">+C378*G378</f>
        <v>700</v>
      </c>
      <c r="J378" s="16">
        <f t="shared" ref="J378:J389" si="47">MIN(K378:N378)</f>
        <v>0</v>
      </c>
      <c r="K378" s="32"/>
      <c r="L378" s="32"/>
      <c r="M378" s="32"/>
      <c r="N378" s="33"/>
      <c r="O378" s="33"/>
      <c r="P378" s="34"/>
      <c r="Q378" s="35"/>
      <c r="R378" s="40" t="s">
        <v>28</v>
      </c>
      <c r="S378" s="22">
        <v>1450</v>
      </c>
      <c r="T378" s="37">
        <v>703.29600000000005</v>
      </c>
      <c r="U378" s="38">
        <v>770</v>
      </c>
      <c r="V378" s="38">
        <v>740</v>
      </c>
      <c r="W378" s="38">
        <v>880</v>
      </c>
      <c r="X378" s="25">
        <f t="shared" si="39"/>
        <v>703.29600000000005</v>
      </c>
    </row>
    <row r="379" spans="1:25" s="46" customFormat="1" ht="63">
      <c r="A379" s="119">
        <v>91.02</v>
      </c>
      <c r="B379" s="120" t="s">
        <v>135</v>
      </c>
      <c r="C379" s="121">
        <v>1</v>
      </c>
      <c r="D379" s="122" t="s">
        <v>30</v>
      </c>
      <c r="E379" s="122"/>
      <c r="F379" s="122">
        <f t="shared" si="40"/>
        <v>1667.3147999999999</v>
      </c>
      <c r="G379" s="123">
        <v>1578</v>
      </c>
      <c r="H379" s="123"/>
      <c r="I379" s="124">
        <f t="shared" si="46"/>
        <v>1578</v>
      </c>
      <c r="J379" s="125">
        <f t="shared" si="47"/>
        <v>0</v>
      </c>
      <c r="K379" s="125"/>
      <c r="L379" s="125"/>
      <c r="M379" s="125"/>
      <c r="N379" s="124"/>
      <c r="O379" s="124">
        <v>1578</v>
      </c>
      <c r="P379" s="126" t="s">
        <v>80</v>
      </c>
      <c r="Q379" s="126"/>
      <c r="R379" s="127" t="s">
        <v>28</v>
      </c>
      <c r="S379" s="128">
        <v>2800</v>
      </c>
      <c r="T379" s="129">
        <v>1585.2672</v>
      </c>
      <c r="U379" s="122">
        <v>1736</v>
      </c>
      <c r="V379" s="122">
        <v>1668</v>
      </c>
      <c r="W379" s="122">
        <v>1890</v>
      </c>
      <c r="X379" s="130">
        <f t="shared" si="39"/>
        <v>1585.2672</v>
      </c>
    </row>
    <row r="380" spans="1:25" s="46" customFormat="1" ht="63">
      <c r="A380" s="119">
        <v>91.03</v>
      </c>
      <c r="B380" s="120" t="s">
        <v>136</v>
      </c>
      <c r="C380" s="121">
        <v>1</v>
      </c>
      <c r="D380" s="122" t="s">
        <v>30</v>
      </c>
      <c r="E380" s="122"/>
      <c r="F380" s="122">
        <f t="shared" si="40"/>
        <v>2223.0864000000001</v>
      </c>
      <c r="G380" s="123">
        <v>2104</v>
      </c>
      <c r="H380" s="123"/>
      <c r="I380" s="124">
        <f t="shared" si="46"/>
        <v>2104</v>
      </c>
      <c r="J380" s="125">
        <f t="shared" si="47"/>
        <v>0</v>
      </c>
      <c r="K380" s="125"/>
      <c r="L380" s="125"/>
      <c r="M380" s="125"/>
      <c r="N380" s="124"/>
      <c r="O380" s="124">
        <v>2104</v>
      </c>
      <c r="P380" s="126" t="s">
        <v>80</v>
      </c>
      <c r="Q380" s="126"/>
      <c r="R380" s="127" t="s">
        <v>28</v>
      </c>
      <c r="S380" s="128">
        <v>4200</v>
      </c>
      <c r="T380" s="129">
        <v>2113.6896000000002</v>
      </c>
      <c r="U380" s="122">
        <v>2315</v>
      </c>
      <c r="V380" s="122">
        <v>2224</v>
      </c>
      <c r="W380" s="122">
        <v>2650</v>
      </c>
      <c r="X380" s="130">
        <f t="shared" si="39"/>
        <v>2113.6896000000002</v>
      </c>
      <c r="Y380" s="46">
        <f>0.85*X380</f>
        <v>1796.63616</v>
      </c>
    </row>
    <row r="381" spans="1:25" s="46" customFormat="1" ht="63">
      <c r="A381" s="119">
        <v>91.04</v>
      </c>
      <c r="B381" s="120" t="s">
        <v>137</v>
      </c>
      <c r="C381" s="121">
        <v>1</v>
      </c>
      <c r="D381" s="122" t="s">
        <v>30</v>
      </c>
      <c r="E381" s="122"/>
      <c r="F381" s="122">
        <f t="shared" si="40"/>
        <v>3334.6295999999998</v>
      </c>
      <c r="G381" s="123">
        <v>3156</v>
      </c>
      <c r="H381" s="123"/>
      <c r="I381" s="124">
        <f t="shared" si="46"/>
        <v>3156</v>
      </c>
      <c r="J381" s="125">
        <f t="shared" si="47"/>
        <v>0</v>
      </c>
      <c r="K381" s="125"/>
      <c r="L381" s="125"/>
      <c r="M381" s="125"/>
      <c r="N381" s="124"/>
      <c r="O381" s="124">
        <v>3156</v>
      </c>
      <c r="P381" s="126" t="s">
        <v>80</v>
      </c>
      <c r="Q381" s="126"/>
      <c r="R381" s="127" t="s">
        <v>28</v>
      </c>
      <c r="S381" s="128">
        <v>5200</v>
      </c>
      <c r="T381" s="129">
        <v>3169.5840000000003</v>
      </c>
      <c r="U381" s="122">
        <v>3470</v>
      </c>
      <c r="V381" s="122">
        <v>3335</v>
      </c>
      <c r="W381" s="122">
        <v>4010</v>
      </c>
      <c r="X381" s="130">
        <f t="shared" si="39"/>
        <v>3169.5840000000003</v>
      </c>
      <c r="Y381" s="46">
        <f>0.85*X381</f>
        <v>2694.1464000000001</v>
      </c>
    </row>
    <row r="382" spans="1:25" s="46" customFormat="1" ht="63">
      <c r="A382" s="27">
        <v>91.05</v>
      </c>
      <c r="B382" s="28" t="s">
        <v>138</v>
      </c>
      <c r="C382" s="29">
        <v>1</v>
      </c>
      <c r="D382" s="12" t="s">
        <v>30</v>
      </c>
      <c r="E382" s="12"/>
      <c r="F382" s="12">
        <f t="shared" si="40"/>
        <v>4446.1728000000003</v>
      </c>
      <c r="G382" s="31">
        <v>4208</v>
      </c>
      <c r="H382" s="31"/>
      <c r="I382" s="15">
        <f t="shared" si="46"/>
        <v>4208</v>
      </c>
      <c r="J382" s="16">
        <f t="shared" si="47"/>
        <v>0</v>
      </c>
      <c r="K382" s="32"/>
      <c r="L382" s="32"/>
      <c r="M382" s="32"/>
      <c r="N382" s="33"/>
      <c r="O382" s="33">
        <v>4208</v>
      </c>
      <c r="P382" s="34" t="s">
        <v>80</v>
      </c>
      <c r="Q382" s="35"/>
      <c r="R382" s="40" t="s">
        <v>28</v>
      </c>
      <c r="S382" s="22">
        <v>6500</v>
      </c>
      <c r="T382" s="37">
        <v>4226.4287999999997</v>
      </c>
      <c r="U382" s="38">
        <v>4630</v>
      </c>
      <c r="V382" s="38">
        <v>4447</v>
      </c>
      <c r="W382" s="38">
        <v>4890</v>
      </c>
      <c r="X382" s="25">
        <f t="shared" si="39"/>
        <v>4226.4287999999997</v>
      </c>
    </row>
    <row r="383" spans="1:25" s="46" customFormat="1" ht="63">
      <c r="A383" s="27">
        <v>91.06</v>
      </c>
      <c r="B383" s="28" t="s">
        <v>139</v>
      </c>
      <c r="C383" s="29">
        <v>1</v>
      </c>
      <c r="D383" s="12" t="s">
        <v>30</v>
      </c>
      <c r="E383" s="12"/>
      <c r="F383" s="12">
        <f t="shared" si="40"/>
        <v>5557.7160000000003</v>
      </c>
      <c r="G383" s="31">
        <v>5260</v>
      </c>
      <c r="H383" s="31"/>
      <c r="I383" s="15">
        <f t="shared" si="46"/>
        <v>5260</v>
      </c>
      <c r="J383" s="16">
        <f t="shared" si="47"/>
        <v>0</v>
      </c>
      <c r="K383" s="32"/>
      <c r="L383" s="32"/>
      <c r="M383" s="32"/>
      <c r="N383" s="33"/>
      <c r="O383" s="33">
        <v>5260</v>
      </c>
      <c r="P383" s="34" t="s">
        <v>80</v>
      </c>
      <c r="Q383" s="35"/>
      <c r="R383" s="40" t="s">
        <v>28</v>
      </c>
      <c r="S383" s="22">
        <v>7400</v>
      </c>
      <c r="T383" s="37">
        <v>5282.3231999999998</v>
      </c>
      <c r="U383" s="38">
        <v>5786</v>
      </c>
      <c r="V383" s="38">
        <v>5558</v>
      </c>
      <c r="W383" s="38">
        <v>5890</v>
      </c>
      <c r="X383" s="25">
        <f t="shared" si="39"/>
        <v>5282.3231999999998</v>
      </c>
    </row>
    <row r="384" spans="1:25" s="46" customFormat="1" ht="63">
      <c r="A384" s="27">
        <v>91.07</v>
      </c>
      <c r="B384" s="28" t="s">
        <v>140</v>
      </c>
      <c r="C384" s="29">
        <v>1</v>
      </c>
      <c r="D384" s="12" t="s">
        <v>30</v>
      </c>
      <c r="E384" s="12"/>
      <c r="F384" s="12">
        <f t="shared" si="40"/>
        <v>6669.2591999999995</v>
      </c>
      <c r="G384" s="31">
        <v>6312</v>
      </c>
      <c r="H384" s="31"/>
      <c r="I384" s="15">
        <f t="shared" si="46"/>
        <v>6312</v>
      </c>
      <c r="J384" s="16">
        <f t="shared" si="47"/>
        <v>0</v>
      </c>
      <c r="K384" s="32"/>
      <c r="L384" s="32"/>
      <c r="M384" s="32"/>
      <c r="N384" s="33"/>
      <c r="O384" s="33">
        <v>6312</v>
      </c>
      <c r="P384" s="34" t="s">
        <v>80</v>
      </c>
      <c r="Q384" s="35"/>
      <c r="R384" s="40" t="s">
        <v>28</v>
      </c>
      <c r="S384" s="22">
        <v>9200</v>
      </c>
      <c r="T384" s="37">
        <v>6339.1680000000006</v>
      </c>
      <c r="U384" s="38">
        <v>6940</v>
      </c>
      <c r="V384" s="38">
        <v>6670</v>
      </c>
      <c r="W384" s="38">
        <v>7250</v>
      </c>
      <c r="X384" s="25">
        <f t="shared" si="39"/>
        <v>6339.1680000000006</v>
      </c>
    </row>
    <row r="385" spans="1:24" s="46" customFormat="1" ht="63">
      <c r="A385" s="27">
        <v>91.079999999999899</v>
      </c>
      <c r="B385" s="28" t="s">
        <v>141</v>
      </c>
      <c r="C385" s="29">
        <v>1</v>
      </c>
      <c r="D385" s="12" t="s">
        <v>30</v>
      </c>
      <c r="E385" s="12"/>
      <c r="F385" s="12">
        <f t="shared" si="40"/>
        <v>15679.944</v>
      </c>
      <c r="G385" s="31">
        <v>14840</v>
      </c>
      <c r="H385" s="31"/>
      <c r="I385" s="15">
        <f t="shared" si="46"/>
        <v>14840</v>
      </c>
      <c r="J385" s="16">
        <f t="shared" si="47"/>
        <v>0</v>
      </c>
      <c r="K385" s="32"/>
      <c r="L385" s="32"/>
      <c r="M385" s="32"/>
      <c r="N385" s="33"/>
      <c r="O385" s="33">
        <v>14840</v>
      </c>
      <c r="P385" s="34" t="s">
        <v>80</v>
      </c>
      <c r="Q385" s="35"/>
      <c r="R385" s="40" t="s">
        <v>28</v>
      </c>
      <c r="S385" s="22">
        <v>16500</v>
      </c>
      <c r="T385" s="37">
        <v>14902.272000000001</v>
      </c>
      <c r="U385" s="38">
        <v>16324</v>
      </c>
      <c r="V385" s="38">
        <v>15680</v>
      </c>
      <c r="W385" s="38">
        <v>18620</v>
      </c>
      <c r="X385" s="25">
        <f t="shared" si="39"/>
        <v>14902.272000000001</v>
      </c>
    </row>
    <row r="386" spans="1:24" s="46" customFormat="1" ht="63">
      <c r="A386" s="27">
        <v>91.089999999999904</v>
      </c>
      <c r="B386" s="28" t="s">
        <v>142</v>
      </c>
      <c r="C386" s="29">
        <v>1</v>
      </c>
      <c r="D386" s="12" t="s">
        <v>30</v>
      </c>
      <c r="E386" s="12"/>
      <c r="F386" s="12">
        <f t="shared" si="40"/>
        <v>17919.936000000002</v>
      </c>
      <c r="G386" s="31">
        <v>16960</v>
      </c>
      <c r="H386" s="31"/>
      <c r="I386" s="15">
        <f t="shared" si="46"/>
        <v>16960</v>
      </c>
      <c r="J386" s="16">
        <f t="shared" si="47"/>
        <v>0</v>
      </c>
      <c r="K386" s="32"/>
      <c r="L386" s="32"/>
      <c r="M386" s="32"/>
      <c r="N386" s="33"/>
      <c r="O386" s="33">
        <v>16960</v>
      </c>
      <c r="P386" s="34" t="s">
        <v>80</v>
      </c>
      <c r="Q386" s="35"/>
      <c r="R386" s="40" t="s">
        <v>28</v>
      </c>
      <c r="S386" s="22">
        <v>21000</v>
      </c>
      <c r="T386" s="37">
        <v>17031.167999999998</v>
      </c>
      <c r="U386" s="38">
        <v>18656</v>
      </c>
      <c r="V386" s="38">
        <v>17920</v>
      </c>
      <c r="W386" s="38">
        <v>19600</v>
      </c>
      <c r="X386" s="25">
        <f t="shared" si="39"/>
        <v>17031.167999999998</v>
      </c>
    </row>
    <row r="387" spans="1:24" s="46" customFormat="1" ht="110.25" customHeight="1">
      <c r="A387" s="27">
        <v>91.099999999999895</v>
      </c>
      <c r="B387" s="28" t="s">
        <v>143</v>
      </c>
      <c r="C387" s="29">
        <v>1</v>
      </c>
      <c r="D387" s="12" t="s">
        <v>30</v>
      </c>
      <c r="E387" s="12"/>
      <c r="F387" s="12">
        <f t="shared" si="40"/>
        <v>22188.6</v>
      </c>
      <c r="G387" s="31">
        <v>21000</v>
      </c>
      <c r="H387" s="31"/>
      <c r="I387" s="15">
        <f t="shared" si="46"/>
        <v>21000</v>
      </c>
      <c r="J387" s="16">
        <f t="shared" si="47"/>
        <v>0</v>
      </c>
      <c r="K387" s="32"/>
      <c r="L387" s="32"/>
      <c r="M387" s="32"/>
      <c r="N387" s="33"/>
      <c r="O387" s="33"/>
      <c r="P387" s="34"/>
      <c r="Q387" s="35"/>
      <c r="R387" s="40" t="s">
        <v>28</v>
      </c>
      <c r="S387" s="22">
        <v>24000</v>
      </c>
      <c r="T387" s="37">
        <v>21088.425600000002</v>
      </c>
      <c r="U387" s="38">
        <v>23100</v>
      </c>
      <c r="V387" s="38">
        <v>22189</v>
      </c>
      <c r="W387" s="38">
        <v>23250</v>
      </c>
      <c r="X387" s="25">
        <f t="shared" si="39"/>
        <v>21088.425600000002</v>
      </c>
    </row>
    <row r="388" spans="1:24" s="46" customFormat="1" ht="110.25" customHeight="1">
      <c r="A388" s="27">
        <v>91.1099999999999</v>
      </c>
      <c r="B388" s="28" t="s">
        <v>144</v>
      </c>
      <c r="C388" s="29">
        <v>1</v>
      </c>
      <c r="D388" s="12" t="s">
        <v>30</v>
      </c>
      <c r="E388" s="12"/>
      <c r="F388" s="12">
        <f t="shared" si="40"/>
        <v>24301.8</v>
      </c>
      <c r="G388" s="31">
        <v>23000</v>
      </c>
      <c r="H388" s="31"/>
      <c r="I388" s="15">
        <f t="shared" si="46"/>
        <v>23000</v>
      </c>
      <c r="J388" s="16">
        <f t="shared" si="47"/>
        <v>0</v>
      </c>
      <c r="K388" s="32"/>
      <c r="L388" s="32"/>
      <c r="M388" s="32"/>
      <c r="N388" s="33"/>
      <c r="O388" s="33"/>
      <c r="P388" s="34"/>
      <c r="Q388" s="35"/>
      <c r="R388" s="40" t="s">
        <v>28</v>
      </c>
      <c r="S388" s="22">
        <v>26000</v>
      </c>
      <c r="T388" s="37">
        <v>23096.620800000001</v>
      </c>
      <c r="U388" s="38">
        <v>25300</v>
      </c>
      <c r="V388" s="38">
        <v>24302</v>
      </c>
      <c r="W388" s="38">
        <v>26250</v>
      </c>
      <c r="X388" s="25">
        <f t="shared" si="39"/>
        <v>23096.620800000001</v>
      </c>
    </row>
    <row r="389" spans="1:24" s="46" customFormat="1" ht="110.25" customHeight="1">
      <c r="A389" s="27">
        <v>91.119999999999905</v>
      </c>
      <c r="B389" s="28" t="s">
        <v>145</v>
      </c>
      <c r="C389" s="29">
        <v>1</v>
      </c>
      <c r="D389" s="12" t="s">
        <v>30</v>
      </c>
      <c r="E389" s="12"/>
      <c r="F389" s="12">
        <f t="shared" si="40"/>
        <v>27471.599999999999</v>
      </c>
      <c r="G389" s="31">
        <v>26000</v>
      </c>
      <c r="H389" s="31"/>
      <c r="I389" s="15">
        <f t="shared" si="46"/>
        <v>26000</v>
      </c>
      <c r="J389" s="16">
        <f t="shared" si="47"/>
        <v>0</v>
      </c>
      <c r="K389" s="32"/>
      <c r="L389" s="32"/>
      <c r="M389" s="32"/>
      <c r="N389" s="33"/>
      <c r="O389" s="33"/>
      <c r="P389" s="34"/>
      <c r="Q389" s="35"/>
      <c r="R389" s="40" t="s">
        <v>28</v>
      </c>
      <c r="S389" s="22">
        <v>29000</v>
      </c>
      <c r="T389" s="37">
        <v>26109.388800000001</v>
      </c>
      <c r="U389" s="38">
        <v>28600</v>
      </c>
      <c r="V389" s="38">
        <v>27472</v>
      </c>
      <c r="W389" s="38">
        <v>29500</v>
      </c>
      <c r="X389" s="25">
        <f t="shared" si="39"/>
        <v>26109.388800000001</v>
      </c>
    </row>
    <row r="390" spans="1:24" s="46" customFormat="1" ht="110.25" customHeight="1">
      <c r="A390" s="27"/>
      <c r="B390" s="28"/>
      <c r="C390" s="29"/>
      <c r="D390" s="12"/>
      <c r="E390" s="12"/>
      <c r="F390" s="12"/>
      <c r="G390" s="31"/>
      <c r="H390" s="31"/>
      <c r="I390" s="15"/>
      <c r="J390" s="16"/>
      <c r="K390" s="32"/>
      <c r="L390" s="32"/>
      <c r="M390" s="32"/>
      <c r="N390" s="33"/>
      <c r="O390" s="33"/>
      <c r="P390" s="34"/>
      <c r="Q390" s="35"/>
      <c r="R390" s="40" t="s">
        <v>28</v>
      </c>
      <c r="S390" s="22">
        <f t="shared" ref="S390:S402" si="48">E390+E390*7%</f>
        <v>0</v>
      </c>
      <c r="T390" s="37">
        <v>0</v>
      </c>
      <c r="U390" s="38">
        <v>0</v>
      </c>
      <c r="V390" s="38"/>
      <c r="W390" s="38"/>
      <c r="X390" s="25">
        <f t="shared" si="39"/>
        <v>0</v>
      </c>
    </row>
    <row r="391" spans="1:24" s="46" customFormat="1" ht="110.25" customHeight="1">
      <c r="A391" s="27"/>
      <c r="B391" s="28"/>
      <c r="C391" s="29"/>
      <c r="D391" s="12"/>
      <c r="E391" s="12"/>
      <c r="F391" s="12"/>
      <c r="G391" s="31"/>
      <c r="H391" s="31"/>
      <c r="I391" s="15"/>
      <c r="J391" s="16"/>
      <c r="K391" s="32"/>
      <c r="L391" s="32"/>
      <c r="M391" s="32"/>
      <c r="N391" s="33"/>
      <c r="O391" s="33"/>
      <c r="P391" s="34"/>
      <c r="Q391" s="35"/>
      <c r="R391" s="40" t="s">
        <v>28</v>
      </c>
      <c r="S391" s="22">
        <f t="shared" si="48"/>
        <v>0</v>
      </c>
      <c r="T391" s="37">
        <v>0</v>
      </c>
      <c r="U391" s="38">
        <v>0</v>
      </c>
      <c r="V391" s="38"/>
      <c r="W391" s="38"/>
      <c r="X391" s="25">
        <f t="shared" si="39"/>
        <v>0</v>
      </c>
    </row>
    <row r="392" spans="1:24" s="46" customFormat="1" ht="54" customHeight="1">
      <c r="A392" s="27" t="s">
        <v>347</v>
      </c>
      <c r="B392" s="28" t="s">
        <v>348</v>
      </c>
      <c r="C392" s="29"/>
      <c r="D392" s="12"/>
      <c r="E392" s="12"/>
      <c r="F392" s="12"/>
      <c r="G392" s="31"/>
      <c r="H392" s="31"/>
      <c r="I392" s="15"/>
      <c r="J392" s="16"/>
      <c r="K392" s="32"/>
      <c r="L392" s="32"/>
      <c r="M392" s="32"/>
      <c r="N392" s="33"/>
      <c r="O392" s="33"/>
      <c r="P392" s="34"/>
      <c r="Q392" s="35"/>
      <c r="R392" s="40" t="s">
        <v>28</v>
      </c>
      <c r="S392" s="22">
        <v>30500</v>
      </c>
      <c r="T392" s="37">
        <v>0</v>
      </c>
      <c r="U392" s="38">
        <v>0</v>
      </c>
      <c r="V392" s="38"/>
      <c r="W392" s="38"/>
      <c r="X392" s="25">
        <f t="shared" ref="X392:X460" si="49">MIN(S392:W392)</f>
        <v>0</v>
      </c>
    </row>
    <row r="393" spans="1:24" s="46" customFormat="1" ht="24" customHeight="1">
      <c r="A393" s="27"/>
      <c r="B393" s="28" t="s">
        <v>349</v>
      </c>
      <c r="C393" s="29"/>
      <c r="D393" s="12"/>
      <c r="E393" s="12"/>
      <c r="F393" s="12"/>
      <c r="G393" s="31"/>
      <c r="H393" s="31"/>
      <c r="I393" s="15"/>
      <c r="J393" s="16"/>
      <c r="K393" s="32"/>
      <c r="L393" s="32"/>
      <c r="M393" s="32"/>
      <c r="N393" s="33"/>
      <c r="O393" s="33"/>
      <c r="P393" s="34"/>
      <c r="Q393" s="35"/>
      <c r="R393" s="40" t="s">
        <v>28</v>
      </c>
      <c r="S393" s="22">
        <v>42000</v>
      </c>
      <c r="T393" s="37">
        <v>0</v>
      </c>
      <c r="U393" s="38">
        <v>0</v>
      </c>
      <c r="V393" s="38"/>
      <c r="W393" s="38"/>
      <c r="X393" s="25">
        <f t="shared" si="49"/>
        <v>0</v>
      </c>
    </row>
    <row r="394" spans="1:24" s="46" customFormat="1" ht="110.25" customHeight="1">
      <c r="A394" s="27"/>
      <c r="B394" s="28"/>
      <c r="C394" s="29"/>
      <c r="D394" s="12"/>
      <c r="E394" s="12"/>
      <c r="F394" s="12"/>
      <c r="G394" s="31"/>
      <c r="H394" s="31"/>
      <c r="I394" s="15"/>
      <c r="J394" s="16"/>
      <c r="K394" s="32"/>
      <c r="L394" s="32"/>
      <c r="M394" s="32"/>
      <c r="N394" s="33"/>
      <c r="O394" s="33"/>
      <c r="P394" s="34"/>
      <c r="Q394" s="35"/>
      <c r="R394" s="40" t="s">
        <v>28</v>
      </c>
      <c r="S394" s="22">
        <v>65000</v>
      </c>
      <c r="T394" s="37">
        <v>0</v>
      </c>
      <c r="U394" s="38">
        <v>0</v>
      </c>
      <c r="V394" s="38"/>
      <c r="W394" s="38"/>
      <c r="X394" s="25">
        <f t="shared" si="49"/>
        <v>0</v>
      </c>
    </row>
    <row r="395" spans="1:24" s="46" customFormat="1" ht="110.25" customHeight="1">
      <c r="A395" s="27"/>
      <c r="B395" s="28"/>
      <c r="C395" s="29"/>
      <c r="D395" s="12"/>
      <c r="E395" s="12"/>
      <c r="F395" s="12"/>
      <c r="G395" s="31"/>
      <c r="H395" s="31"/>
      <c r="I395" s="15"/>
      <c r="J395" s="16"/>
      <c r="K395" s="32" t="s">
        <v>350</v>
      </c>
      <c r="L395" s="32"/>
      <c r="M395" s="32"/>
      <c r="N395" s="33"/>
      <c r="O395" s="33"/>
      <c r="P395" s="34"/>
      <c r="Q395" s="35"/>
      <c r="R395" s="40" t="s">
        <v>28</v>
      </c>
      <c r="S395" s="22">
        <v>87000</v>
      </c>
      <c r="T395" s="37">
        <v>0</v>
      </c>
      <c r="U395" s="38">
        <v>0</v>
      </c>
      <c r="V395" s="38"/>
      <c r="W395" s="38"/>
      <c r="X395" s="25">
        <f t="shared" si="49"/>
        <v>0</v>
      </c>
    </row>
    <row r="396" spans="1:24" s="46" customFormat="1" ht="110.25" customHeight="1">
      <c r="A396" s="27"/>
      <c r="B396" s="28"/>
      <c r="C396" s="29"/>
      <c r="D396" s="12"/>
      <c r="E396" s="12"/>
      <c r="F396" s="12"/>
      <c r="G396" s="31"/>
      <c r="H396" s="31"/>
      <c r="I396" s="15"/>
      <c r="J396" s="16"/>
      <c r="K396" s="32"/>
      <c r="L396" s="32"/>
      <c r="M396" s="32"/>
      <c r="N396" s="33"/>
      <c r="O396" s="33"/>
      <c r="P396" s="34"/>
      <c r="Q396" s="35"/>
      <c r="R396" s="40" t="s">
        <v>28</v>
      </c>
      <c r="S396" s="22">
        <v>110000</v>
      </c>
      <c r="T396" s="37">
        <v>0</v>
      </c>
      <c r="U396" s="38">
        <v>0</v>
      </c>
      <c r="V396" s="38"/>
      <c r="W396" s="38"/>
      <c r="X396" s="25">
        <f t="shared" si="49"/>
        <v>0</v>
      </c>
    </row>
    <row r="397" spans="1:24" s="46" customFormat="1" ht="110.25" customHeight="1">
      <c r="A397" s="27"/>
      <c r="B397" s="28"/>
      <c r="C397" s="29"/>
      <c r="D397" s="12"/>
      <c r="E397" s="12"/>
      <c r="F397" s="12"/>
      <c r="G397" s="31"/>
      <c r="H397" s="31"/>
      <c r="I397" s="15"/>
      <c r="J397" s="16"/>
      <c r="K397" s="32"/>
      <c r="L397" s="32"/>
      <c r="M397" s="32"/>
      <c r="N397" s="33"/>
      <c r="O397" s="33"/>
      <c r="P397" s="34"/>
      <c r="Q397" s="35"/>
      <c r="R397" s="40" t="s">
        <v>28</v>
      </c>
      <c r="S397" s="22">
        <v>165000</v>
      </c>
      <c r="T397" s="37">
        <v>0</v>
      </c>
      <c r="U397" s="38">
        <v>0</v>
      </c>
      <c r="V397" s="38"/>
      <c r="W397" s="38"/>
      <c r="X397" s="25">
        <f t="shared" si="49"/>
        <v>0</v>
      </c>
    </row>
    <row r="398" spans="1:24" s="46" customFormat="1" ht="110.25" customHeight="1">
      <c r="A398" s="27"/>
      <c r="B398" s="28"/>
      <c r="C398" s="29"/>
      <c r="D398" s="12"/>
      <c r="E398" s="12"/>
      <c r="F398" s="12"/>
      <c r="G398" s="31"/>
      <c r="H398" s="31"/>
      <c r="I398" s="15"/>
      <c r="J398" s="16"/>
      <c r="K398" s="32"/>
      <c r="L398" s="32"/>
      <c r="M398" s="32"/>
      <c r="N398" s="33"/>
      <c r="O398" s="33"/>
      <c r="P398" s="34"/>
      <c r="Q398" s="35"/>
      <c r="R398" s="40" t="s">
        <v>28</v>
      </c>
      <c r="S398" s="22">
        <v>192000</v>
      </c>
      <c r="T398" s="37">
        <v>0</v>
      </c>
      <c r="U398" s="38">
        <v>0</v>
      </c>
      <c r="V398" s="38"/>
      <c r="W398" s="38"/>
      <c r="X398" s="25">
        <f t="shared" si="49"/>
        <v>0</v>
      </c>
    </row>
    <row r="399" spans="1:24" s="46" customFormat="1" ht="110.25" customHeight="1">
      <c r="A399" s="27"/>
      <c r="B399" s="28"/>
      <c r="C399" s="29"/>
      <c r="D399" s="12"/>
      <c r="E399" s="12"/>
      <c r="F399" s="12"/>
      <c r="G399" s="31"/>
      <c r="H399" s="31"/>
      <c r="I399" s="15"/>
      <c r="J399" s="16"/>
      <c r="K399" s="32"/>
      <c r="L399" s="32"/>
      <c r="M399" s="32"/>
      <c r="N399" s="33"/>
      <c r="O399" s="33"/>
      <c r="P399" s="34"/>
      <c r="Q399" s="35"/>
      <c r="R399" s="40" t="s">
        <v>28</v>
      </c>
      <c r="S399" s="22">
        <f t="shared" si="48"/>
        <v>0</v>
      </c>
      <c r="T399" s="37">
        <v>0</v>
      </c>
      <c r="U399" s="38">
        <v>0</v>
      </c>
      <c r="V399" s="38"/>
      <c r="W399" s="38"/>
      <c r="X399" s="25">
        <f t="shared" si="49"/>
        <v>0</v>
      </c>
    </row>
    <row r="400" spans="1:24" s="46" customFormat="1" ht="51" customHeight="1">
      <c r="A400" s="27" t="s">
        <v>351</v>
      </c>
      <c r="B400" s="28"/>
      <c r="C400" s="29"/>
      <c r="D400" s="12"/>
      <c r="E400" s="12"/>
      <c r="F400" s="12"/>
      <c r="G400" s="31"/>
      <c r="H400" s="31"/>
      <c r="I400" s="15"/>
      <c r="J400" s="16"/>
      <c r="K400" s="32"/>
      <c r="L400" s="32"/>
      <c r="M400" s="32"/>
      <c r="N400" s="33"/>
      <c r="O400" s="33"/>
      <c r="P400" s="34"/>
      <c r="Q400" s="35"/>
      <c r="R400" s="40" t="s">
        <v>28</v>
      </c>
      <c r="S400" s="22">
        <v>27000</v>
      </c>
      <c r="T400" s="37">
        <v>0</v>
      </c>
      <c r="U400" s="38">
        <v>0</v>
      </c>
      <c r="V400" s="38"/>
      <c r="W400" s="38"/>
      <c r="X400" s="25">
        <f t="shared" si="49"/>
        <v>0</v>
      </c>
    </row>
    <row r="401" spans="1:24" s="46" customFormat="1" ht="110.25" customHeight="1">
      <c r="A401" s="27"/>
      <c r="B401" s="28"/>
      <c r="C401" s="29"/>
      <c r="D401" s="12"/>
      <c r="E401" s="12"/>
      <c r="F401" s="12"/>
      <c r="G401" s="31"/>
      <c r="H401" s="31"/>
      <c r="I401" s="15"/>
      <c r="J401" s="16"/>
      <c r="K401" s="32"/>
      <c r="L401" s="32"/>
      <c r="M401" s="32"/>
      <c r="N401" s="33"/>
      <c r="O401" s="33"/>
      <c r="P401" s="34"/>
      <c r="Q401" s="35"/>
      <c r="R401" s="40" t="s">
        <v>28</v>
      </c>
      <c r="S401" s="22">
        <f t="shared" si="48"/>
        <v>0</v>
      </c>
      <c r="T401" s="37">
        <v>0</v>
      </c>
      <c r="U401" s="38">
        <v>0</v>
      </c>
      <c r="V401" s="38"/>
      <c r="W401" s="38"/>
      <c r="X401" s="25">
        <f t="shared" si="49"/>
        <v>0</v>
      </c>
    </row>
    <row r="402" spans="1:24" s="46" customFormat="1" ht="110.25" customHeight="1">
      <c r="A402" s="27"/>
      <c r="B402" s="28"/>
      <c r="C402" s="29"/>
      <c r="D402" s="12"/>
      <c r="E402" s="12"/>
      <c r="F402" s="12"/>
      <c r="G402" s="31"/>
      <c r="H402" s="31"/>
      <c r="I402" s="15"/>
      <c r="J402" s="16"/>
      <c r="K402" s="32"/>
      <c r="L402" s="32"/>
      <c r="M402" s="32"/>
      <c r="N402" s="33"/>
      <c r="O402" s="33"/>
      <c r="P402" s="34"/>
      <c r="Q402" s="35"/>
      <c r="R402" s="40" t="s">
        <v>28</v>
      </c>
      <c r="S402" s="22">
        <f t="shared" si="48"/>
        <v>0</v>
      </c>
      <c r="T402" s="37">
        <v>0</v>
      </c>
      <c r="U402" s="38">
        <v>0</v>
      </c>
      <c r="V402" s="38"/>
      <c r="W402" s="38"/>
      <c r="X402" s="25">
        <f t="shared" si="49"/>
        <v>0</v>
      </c>
    </row>
    <row r="403" spans="1:24" s="46" customFormat="1">
      <c r="A403" s="27">
        <v>92</v>
      </c>
      <c r="B403" s="28" t="s">
        <v>352</v>
      </c>
      <c r="C403" s="29"/>
      <c r="D403" s="12"/>
      <c r="E403" s="12"/>
      <c r="F403" s="12"/>
      <c r="G403" s="31"/>
      <c r="H403" s="31"/>
      <c r="I403" s="15"/>
      <c r="J403" s="16"/>
      <c r="K403" s="32"/>
      <c r="L403" s="32"/>
      <c r="M403" s="32"/>
      <c r="N403" s="33"/>
      <c r="O403" s="33"/>
      <c r="P403" s="34"/>
      <c r="Q403" s="35"/>
      <c r="R403" s="40"/>
      <c r="S403" s="22"/>
      <c r="T403" s="37">
        <v>0</v>
      </c>
      <c r="U403" s="38">
        <v>0</v>
      </c>
      <c r="V403" s="38">
        <v>0</v>
      </c>
      <c r="W403" s="38">
        <v>0</v>
      </c>
      <c r="X403" s="25">
        <f t="shared" si="49"/>
        <v>0</v>
      </c>
    </row>
    <row r="404" spans="1:24" s="46" customFormat="1" ht="299.25">
      <c r="A404" s="27">
        <v>92.01</v>
      </c>
      <c r="B404" s="28" t="s">
        <v>353</v>
      </c>
      <c r="C404" s="29"/>
      <c r="D404" s="12"/>
      <c r="E404" s="12"/>
      <c r="F404" s="12"/>
      <c r="G404" s="31"/>
      <c r="H404" s="31"/>
      <c r="I404" s="15"/>
      <c r="J404" s="16"/>
      <c r="K404" s="32"/>
      <c r="L404" s="32"/>
      <c r="M404" s="32"/>
      <c r="N404" s="33"/>
      <c r="O404" s="33"/>
      <c r="P404" s="34"/>
      <c r="Q404" s="35"/>
      <c r="R404" s="40"/>
      <c r="S404" s="22"/>
      <c r="T404" s="37">
        <v>0</v>
      </c>
      <c r="U404" s="38">
        <v>0</v>
      </c>
      <c r="V404" s="38">
        <v>0</v>
      </c>
      <c r="W404" s="38">
        <v>0</v>
      </c>
      <c r="X404" s="25">
        <f t="shared" si="49"/>
        <v>0</v>
      </c>
    </row>
    <row r="405" spans="1:24" s="46" customFormat="1" ht="47.25">
      <c r="A405" s="27">
        <v>92.02</v>
      </c>
      <c r="B405" s="28" t="s">
        <v>354</v>
      </c>
      <c r="C405" s="29">
        <v>1</v>
      </c>
      <c r="D405" s="12" t="s">
        <v>30</v>
      </c>
      <c r="E405" s="12"/>
      <c r="F405" s="12"/>
      <c r="G405" s="31"/>
      <c r="H405" s="31"/>
      <c r="I405" s="15"/>
      <c r="J405" s="16"/>
      <c r="K405" s="32"/>
      <c r="L405" s="32"/>
      <c r="M405" s="32"/>
      <c r="N405" s="33"/>
      <c r="O405" s="33"/>
      <c r="P405" s="34"/>
      <c r="Q405" s="35"/>
      <c r="R405" s="40" t="s">
        <v>355</v>
      </c>
      <c r="S405" s="22">
        <v>30500</v>
      </c>
      <c r="T405" s="37">
        <v>32516.9856</v>
      </c>
      <c r="U405" s="38">
        <v>34214</v>
      </c>
      <c r="V405" s="38">
        <v>34214</v>
      </c>
      <c r="W405" s="38">
        <v>36250</v>
      </c>
      <c r="X405" s="25">
        <f t="shared" si="49"/>
        <v>30500</v>
      </c>
    </row>
    <row r="406" spans="1:24" s="46" customFormat="1">
      <c r="A406" s="27">
        <v>92.03</v>
      </c>
      <c r="B406" s="28" t="s">
        <v>356</v>
      </c>
      <c r="C406" s="29">
        <v>1</v>
      </c>
      <c r="D406" s="12" t="s">
        <v>30</v>
      </c>
      <c r="E406" s="12"/>
      <c r="F406" s="12"/>
      <c r="G406" s="31"/>
      <c r="H406" s="31"/>
      <c r="I406" s="15"/>
      <c r="J406" s="16"/>
      <c r="K406" s="32"/>
      <c r="L406" s="32"/>
      <c r="M406" s="32"/>
      <c r="N406" s="33"/>
      <c r="O406" s="33"/>
      <c r="P406" s="34"/>
      <c r="Q406" s="35"/>
      <c r="R406" s="40"/>
      <c r="S406" s="22">
        <v>42000</v>
      </c>
      <c r="T406" s="37">
        <v>43356.297599999998</v>
      </c>
      <c r="U406" s="38">
        <v>45619</v>
      </c>
      <c r="V406" s="38">
        <v>45619</v>
      </c>
      <c r="W406" s="38">
        <v>48900</v>
      </c>
      <c r="X406" s="25">
        <f t="shared" si="49"/>
        <v>42000</v>
      </c>
    </row>
    <row r="407" spans="1:24" s="46" customFormat="1">
      <c r="A407" s="27">
        <v>92.04</v>
      </c>
      <c r="B407" s="28" t="s">
        <v>357</v>
      </c>
      <c r="C407" s="29">
        <v>1</v>
      </c>
      <c r="D407" s="12" t="s">
        <v>30</v>
      </c>
      <c r="E407" s="12"/>
      <c r="F407" s="12"/>
      <c r="G407" s="31"/>
      <c r="H407" s="31"/>
      <c r="I407" s="15"/>
      <c r="J407" s="16"/>
      <c r="K407" s="32"/>
      <c r="L407" s="32"/>
      <c r="M407" s="32"/>
      <c r="N407" s="33"/>
      <c r="O407" s="33"/>
      <c r="P407" s="34"/>
      <c r="Q407" s="35"/>
      <c r="R407" s="40"/>
      <c r="S407" s="22">
        <v>65000</v>
      </c>
      <c r="T407" s="37">
        <v>80932.262400000007</v>
      </c>
      <c r="U407" s="38">
        <v>85156</v>
      </c>
      <c r="V407" s="38">
        <v>85156</v>
      </c>
      <c r="W407" s="38">
        <v>90250</v>
      </c>
      <c r="X407" s="25">
        <f t="shared" si="49"/>
        <v>65000</v>
      </c>
    </row>
    <row r="408" spans="1:24" s="46" customFormat="1">
      <c r="A408" s="27">
        <v>92.05</v>
      </c>
      <c r="B408" s="28" t="s">
        <v>358</v>
      </c>
      <c r="C408" s="29">
        <v>1</v>
      </c>
      <c r="D408" s="12" t="s">
        <v>30</v>
      </c>
      <c r="E408" s="12"/>
      <c r="F408" s="12"/>
      <c r="G408" s="31"/>
      <c r="H408" s="31"/>
      <c r="I408" s="15"/>
      <c r="J408" s="16"/>
      <c r="K408" s="32"/>
      <c r="L408" s="32"/>
      <c r="M408" s="32"/>
      <c r="N408" s="33"/>
      <c r="O408" s="33"/>
      <c r="P408" s="34"/>
      <c r="Q408" s="35"/>
      <c r="R408" s="40"/>
      <c r="S408" s="22">
        <v>87000</v>
      </c>
      <c r="T408" s="37">
        <v>107910.3168</v>
      </c>
      <c r="U408" s="38">
        <v>113542</v>
      </c>
      <c r="V408" s="38">
        <v>113542</v>
      </c>
      <c r="W408" s="38">
        <v>120250</v>
      </c>
      <c r="X408" s="25">
        <f t="shared" si="49"/>
        <v>87000</v>
      </c>
    </row>
    <row r="409" spans="1:24" s="46" customFormat="1">
      <c r="A409" s="27">
        <v>92.06</v>
      </c>
      <c r="B409" s="28" t="s">
        <v>359</v>
      </c>
      <c r="C409" s="29">
        <v>1</v>
      </c>
      <c r="D409" s="12" t="s">
        <v>30</v>
      </c>
      <c r="E409" s="12"/>
      <c r="F409" s="12"/>
      <c r="G409" s="31"/>
      <c r="H409" s="31"/>
      <c r="I409" s="15"/>
      <c r="J409" s="16"/>
      <c r="K409" s="32"/>
      <c r="L409" s="32"/>
      <c r="M409" s="32"/>
      <c r="N409" s="33"/>
      <c r="O409" s="33"/>
      <c r="P409" s="34"/>
      <c r="Q409" s="35"/>
      <c r="R409" s="40"/>
      <c r="S409" s="22">
        <v>110000</v>
      </c>
      <c r="T409" s="37">
        <v>134887.42080000002</v>
      </c>
      <c r="U409" s="38">
        <v>141927</v>
      </c>
      <c r="V409" s="38">
        <v>141927</v>
      </c>
      <c r="W409" s="38">
        <v>150200</v>
      </c>
      <c r="X409" s="25">
        <f t="shared" si="49"/>
        <v>110000</v>
      </c>
    </row>
    <row r="410" spans="1:24" s="46" customFormat="1">
      <c r="A410" s="27">
        <v>92.07</v>
      </c>
      <c r="B410" s="28" t="s">
        <v>360</v>
      </c>
      <c r="C410" s="29">
        <v>1</v>
      </c>
      <c r="D410" s="12" t="s">
        <v>30</v>
      </c>
      <c r="E410" s="12"/>
      <c r="F410" s="12"/>
      <c r="G410" s="31"/>
      <c r="H410" s="31"/>
      <c r="I410" s="15"/>
      <c r="J410" s="16"/>
      <c r="K410" s="32"/>
      <c r="L410" s="32"/>
      <c r="M410" s="32"/>
      <c r="N410" s="33"/>
      <c r="O410" s="33"/>
      <c r="P410" s="34"/>
      <c r="Q410" s="35"/>
      <c r="R410" s="40"/>
      <c r="S410" s="22">
        <v>165000</v>
      </c>
      <c r="T410" s="37">
        <v>161864.52480000001</v>
      </c>
      <c r="U410" s="38">
        <v>170312</v>
      </c>
      <c r="V410" s="38">
        <v>170312</v>
      </c>
      <c r="W410" s="38">
        <v>180300</v>
      </c>
      <c r="X410" s="25">
        <f t="shared" si="49"/>
        <v>161864.52480000001</v>
      </c>
    </row>
    <row r="411" spans="1:24" s="46" customFormat="1">
      <c r="A411" s="27">
        <v>92.08</v>
      </c>
      <c r="B411" s="28" t="s">
        <v>361</v>
      </c>
      <c r="C411" s="29">
        <v>1</v>
      </c>
      <c r="D411" s="12" t="s">
        <v>30</v>
      </c>
      <c r="E411" s="12"/>
      <c r="F411" s="12"/>
      <c r="G411" s="31"/>
      <c r="H411" s="31"/>
      <c r="I411" s="15"/>
      <c r="J411" s="16"/>
      <c r="K411" s="32"/>
      <c r="L411" s="32"/>
      <c r="M411" s="32"/>
      <c r="N411" s="33"/>
      <c r="O411" s="33"/>
      <c r="P411" s="34"/>
      <c r="Q411" s="35"/>
      <c r="R411" s="40"/>
      <c r="S411" s="22">
        <v>192000</v>
      </c>
      <c r="T411" s="37">
        <v>252911.89439999996</v>
      </c>
      <c r="U411" s="38">
        <v>266111</v>
      </c>
      <c r="V411" s="38">
        <v>266111</v>
      </c>
      <c r="W411" s="38">
        <v>275200</v>
      </c>
      <c r="X411" s="25">
        <f t="shared" si="49"/>
        <v>192000</v>
      </c>
    </row>
    <row r="412" spans="1:24" s="46" customFormat="1">
      <c r="A412" s="27">
        <v>93</v>
      </c>
      <c r="B412" s="28" t="s">
        <v>362</v>
      </c>
      <c r="C412" s="29">
        <v>1</v>
      </c>
      <c r="D412" s="12" t="s">
        <v>30</v>
      </c>
      <c r="E412" s="12"/>
      <c r="F412" s="12"/>
      <c r="G412" s="31"/>
      <c r="H412" s="31"/>
      <c r="I412" s="15"/>
      <c r="J412" s="16"/>
      <c r="K412" s="32"/>
      <c r="L412" s="32"/>
      <c r="M412" s="32"/>
      <c r="N412" s="33"/>
      <c r="O412" s="33"/>
      <c r="P412" s="34"/>
      <c r="Q412" s="35"/>
      <c r="R412" s="40"/>
      <c r="S412" s="171" t="s">
        <v>363</v>
      </c>
      <c r="T412" s="172"/>
      <c r="U412" s="172"/>
      <c r="V412" s="172"/>
      <c r="W412" s="173"/>
      <c r="X412" s="25"/>
    </row>
    <row r="413" spans="1:24" s="46" customFormat="1" ht="78.75">
      <c r="A413" s="27">
        <v>93.01</v>
      </c>
      <c r="B413" s="28" t="s">
        <v>364</v>
      </c>
      <c r="C413" s="29">
        <v>1</v>
      </c>
      <c r="D413" s="12" t="s">
        <v>30</v>
      </c>
      <c r="E413" s="12"/>
      <c r="F413" s="12"/>
      <c r="G413" s="31"/>
      <c r="H413" s="31"/>
      <c r="I413" s="15"/>
      <c r="J413" s="16"/>
      <c r="K413" s="32"/>
      <c r="L413" s="32"/>
      <c r="M413" s="32"/>
      <c r="N413" s="33"/>
      <c r="O413" s="33"/>
      <c r="P413" s="34"/>
      <c r="Q413" s="35"/>
      <c r="R413" s="40"/>
      <c r="S413" s="174"/>
      <c r="T413" s="175"/>
      <c r="U413" s="175"/>
      <c r="V413" s="175"/>
      <c r="W413" s="176"/>
      <c r="X413" s="25">
        <f>18521*1.17</f>
        <v>21669.57</v>
      </c>
    </row>
    <row r="414" spans="1:24" s="46" customFormat="1" ht="78.75">
      <c r="A414" s="27">
        <v>93.02</v>
      </c>
      <c r="B414" s="28" t="s">
        <v>365</v>
      </c>
      <c r="C414" s="29">
        <v>1</v>
      </c>
      <c r="D414" s="12" t="s">
        <v>30</v>
      </c>
      <c r="E414" s="12"/>
      <c r="F414" s="12"/>
      <c r="G414" s="31"/>
      <c r="H414" s="31"/>
      <c r="I414" s="15"/>
      <c r="J414" s="16"/>
      <c r="K414" s="32"/>
      <c r="L414" s="32"/>
      <c r="M414" s="32"/>
      <c r="N414" s="33"/>
      <c r="O414" s="33"/>
      <c r="P414" s="34"/>
      <c r="Q414" s="35"/>
      <c r="R414" s="40"/>
      <c r="S414" s="174"/>
      <c r="T414" s="175"/>
      <c r="U414" s="175"/>
      <c r="V414" s="175"/>
      <c r="W414" s="176"/>
      <c r="X414" s="25">
        <f>21521*1.17</f>
        <v>25179.57</v>
      </c>
    </row>
    <row r="415" spans="1:24" s="46" customFormat="1" ht="63">
      <c r="A415" s="27">
        <v>93.03</v>
      </c>
      <c r="B415" s="28" t="s">
        <v>366</v>
      </c>
      <c r="C415" s="29">
        <v>1</v>
      </c>
      <c r="D415" s="12" t="s">
        <v>367</v>
      </c>
      <c r="E415" s="12"/>
      <c r="F415" s="12"/>
      <c r="G415" s="31"/>
      <c r="H415" s="31"/>
      <c r="I415" s="15"/>
      <c r="J415" s="16"/>
      <c r="K415" s="32"/>
      <c r="L415" s="32"/>
      <c r="M415" s="32"/>
      <c r="N415" s="33"/>
      <c r="O415" s="33"/>
      <c r="P415" s="34"/>
      <c r="Q415" s="35"/>
      <c r="R415" s="40"/>
      <c r="S415" s="174"/>
      <c r="T415" s="175"/>
      <c r="U415" s="175"/>
      <c r="V415" s="175"/>
      <c r="W415" s="176"/>
      <c r="X415" s="25">
        <f>8700*1.17</f>
        <v>10179</v>
      </c>
    </row>
    <row r="416" spans="1:24" s="46" customFormat="1" ht="47.25">
      <c r="A416" s="27">
        <v>93.04</v>
      </c>
      <c r="B416" s="28" t="s">
        <v>368</v>
      </c>
      <c r="C416" s="29">
        <v>1</v>
      </c>
      <c r="D416" s="12" t="s">
        <v>367</v>
      </c>
      <c r="E416" s="12"/>
      <c r="F416" s="12"/>
      <c r="G416" s="31"/>
      <c r="H416" s="31"/>
      <c r="I416" s="15"/>
      <c r="J416" s="16"/>
      <c r="K416" s="32"/>
      <c r="L416" s="32"/>
      <c r="M416" s="32"/>
      <c r="N416" s="33"/>
      <c r="O416" s="33"/>
      <c r="P416" s="34"/>
      <c r="Q416" s="35"/>
      <c r="R416" s="40"/>
      <c r="S416" s="174"/>
      <c r="T416" s="175"/>
      <c r="U416" s="175"/>
      <c r="V416" s="175"/>
      <c r="W416" s="176"/>
      <c r="X416" s="25">
        <f>7350*1.17</f>
        <v>8599.5</v>
      </c>
    </row>
    <row r="417" spans="1:24" s="46" customFormat="1" ht="110.25">
      <c r="A417" s="27">
        <v>93.05</v>
      </c>
      <c r="B417" s="28" t="s">
        <v>369</v>
      </c>
      <c r="C417" s="29">
        <v>1</v>
      </c>
      <c r="D417" s="12" t="s">
        <v>367</v>
      </c>
      <c r="E417" s="12"/>
      <c r="F417" s="12"/>
      <c r="G417" s="31"/>
      <c r="H417" s="31"/>
      <c r="I417" s="15"/>
      <c r="J417" s="16"/>
      <c r="K417" s="32"/>
      <c r="L417" s="32"/>
      <c r="M417" s="32"/>
      <c r="N417" s="33"/>
      <c r="O417" s="33"/>
      <c r="P417" s="34"/>
      <c r="Q417" s="35"/>
      <c r="R417" s="40"/>
      <c r="S417" s="177"/>
      <c r="T417" s="178"/>
      <c r="U417" s="178"/>
      <c r="V417" s="178"/>
      <c r="W417" s="179"/>
      <c r="X417" s="25">
        <f>15850*1.17</f>
        <v>18544.5</v>
      </c>
    </row>
    <row r="418" spans="1:24" s="46" customFormat="1" ht="95.25" customHeight="1">
      <c r="A418" s="27">
        <v>94</v>
      </c>
      <c r="B418" s="53" t="s">
        <v>370</v>
      </c>
      <c r="C418" s="29">
        <v>1</v>
      </c>
      <c r="D418" s="12" t="s">
        <v>30</v>
      </c>
      <c r="E418" s="12"/>
      <c r="F418" s="12"/>
      <c r="G418" s="31"/>
      <c r="H418" s="31"/>
      <c r="I418" s="15"/>
      <c r="J418" s="16"/>
      <c r="K418" s="32"/>
      <c r="L418" s="32"/>
      <c r="M418" s="32"/>
      <c r="N418" s="33"/>
      <c r="O418" s="33"/>
      <c r="P418" s="34"/>
      <c r="Q418" s="35"/>
      <c r="R418" s="40" t="s">
        <v>371</v>
      </c>
      <c r="S418" s="22">
        <v>27000</v>
      </c>
      <c r="T418" s="37">
        <v>22345.804800000002</v>
      </c>
      <c r="U418" s="38">
        <v>23000</v>
      </c>
      <c r="V418" s="38">
        <v>23512</v>
      </c>
      <c r="W418" s="38">
        <v>28350</v>
      </c>
      <c r="X418" s="25">
        <f t="shared" si="49"/>
        <v>22345.804800000002</v>
      </c>
    </row>
    <row r="419" spans="1:24" s="46" customFormat="1" ht="102.75" customHeight="1">
      <c r="A419" s="27">
        <v>95</v>
      </c>
      <c r="B419" s="52" t="s">
        <v>326</v>
      </c>
      <c r="C419" s="29" t="s">
        <v>326</v>
      </c>
      <c r="D419" s="12" t="s">
        <v>98</v>
      </c>
      <c r="E419" s="12"/>
      <c r="F419" s="12"/>
      <c r="G419" s="31"/>
      <c r="H419" s="31"/>
      <c r="I419" s="15"/>
      <c r="J419" s="16"/>
      <c r="K419" s="32"/>
      <c r="L419" s="32"/>
      <c r="M419" s="32"/>
      <c r="N419" s="33"/>
      <c r="O419" s="33"/>
      <c r="P419" s="34"/>
      <c r="Q419" s="35"/>
      <c r="R419" s="40"/>
      <c r="S419" s="22">
        <v>0</v>
      </c>
      <c r="T419" s="54">
        <v>0</v>
      </c>
      <c r="U419" s="38"/>
      <c r="V419" s="38">
        <v>0</v>
      </c>
      <c r="W419" s="38">
        <v>0</v>
      </c>
      <c r="X419" s="25">
        <f t="shared" si="49"/>
        <v>0</v>
      </c>
    </row>
    <row r="420" spans="1:24" s="46" customFormat="1" ht="110.25">
      <c r="A420" s="27">
        <v>96</v>
      </c>
      <c r="B420" s="28" t="s">
        <v>372</v>
      </c>
      <c r="C420" s="29">
        <v>1</v>
      </c>
      <c r="D420" s="12" t="s">
        <v>30</v>
      </c>
      <c r="E420" s="12">
        <v>3080</v>
      </c>
      <c r="F420" s="12"/>
      <c r="G420" s="31"/>
      <c r="H420" s="31"/>
      <c r="I420" s="15"/>
      <c r="J420" s="16"/>
      <c r="K420" s="32"/>
      <c r="L420" s="32"/>
      <c r="M420" s="32"/>
      <c r="N420" s="33"/>
      <c r="O420" s="33"/>
      <c r="P420" s="34"/>
      <c r="Q420" s="35"/>
      <c r="R420" s="40" t="s">
        <v>373</v>
      </c>
      <c r="S420" s="165" t="s">
        <v>374</v>
      </c>
      <c r="T420" s="166"/>
      <c r="U420" s="166"/>
      <c r="V420" s="166"/>
      <c r="W420" s="167"/>
      <c r="X420" s="25">
        <v>3080</v>
      </c>
    </row>
    <row r="421" spans="1:24" s="46" customFormat="1" ht="110.25">
      <c r="A421" s="27">
        <v>96.01</v>
      </c>
      <c r="B421" s="28" t="s">
        <v>375</v>
      </c>
      <c r="C421" s="29">
        <v>1</v>
      </c>
      <c r="D421" s="12" t="s">
        <v>376</v>
      </c>
      <c r="E421" s="12">
        <v>32586</v>
      </c>
      <c r="F421" s="12"/>
      <c r="G421" s="31"/>
      <c r="H421" s="31"/>
      <c r="I421" s="15"/>
      <c r="J421" s="16"/>
      <c r="K421" s="32"/>
      <c r="L421" s="32"/>
      <c r="M421" s="32"/>
      <c r="N421" s="33"/>
      <c r="O421" s="33"/>
      <c r="P421" s="34"/>
      <c r="Q421" s="35"/>
      <c r="R421" s="40" t="s">
        <v>373</v>
      </c>
      <c r="S421" s="180"/>
      <c r="T421" s="181"/>
      <c r="U421" s="181"/>
      <c r="V421" s="181"/>
      <c r="W421" s="182"/>
      <c r="X421" s="25">
        <v>32586</v>
      </c>
    </row>
    <row r="422" spans="1:24" s="46" customFormat="1" ht="94.5">
      <c r="A422" s="27">
        <v>97</v>
      </c>
      <c r="B422" s="28" t="s">
        <v>377</v>
      </c>
      <c r="C422" s="29"/>
      <c r="D422" s="12"/>
      <c r="E422" s="12"/>
      <c r="F422" s="12"/>
      <c r="G422" s="31"/>
      <c r="H422" s="31"/>
      <c r="I422" s="15"/>
      <c r="J422" s="16"/>
      <c r="K422" s="32"/>
      <c r="L422" s="32"/>
      <c r="M422" s="32"/>
      <c r="N422" s="33"/>
      <c r="O422" s="33"/>
      <c r="P422" s="34"/>
      <c r="Q422" s="35"/>
      <c r="R422" s="40" t="s">
        <v>378</v>
      </c>
      <c r="S422" s="22">
        <v>0</v>
      </c>
      <c r="T422" s="54">
        <v>0</v>
      </c>
      <c r="U422" s="38">
        <v>0</v>
      </c>
      <c r="V422" s="38">
        <v>0</v>
      </c>
      <c r="W422" s="38"/>
      <c r="X422" s="25">
        <f t="shared" si="49"/>
        <v>0</v>
      </c>
    </row>
    <row r="423" spans="1:24" s="46" customFormat="1">
      <c r="A423" s="27">
        <v>97.01</v>
      </c>
      <c r="B423" s="28" t="s">
        <v>379</v>
      </c>
      <c r="C423" s="29">
        <v>1</v>
      </c>
      <c r="D423" s="12" t="s">
        <v>60</v>
      </c>
      <c r="E423" s="12"/>
      <c r="F423" s="12"/>
      <c r="G423" s="31"/>
      <c r="H423" s="31"/>
      <c r="I423" s="15"/>
      <c r="J423" s="16"/>
      <c r="K423" s="32"/>
      <c r="L423" s="32"/>
      <c r="M423" s="32"/>
      <c r="N423" s="33"/>
      <c r="O423" s="33"/>
      <c r="P423" s="34"/>
      <c r="Q423" s="35"/>
      <c r="R423" s="40"/>
      <c r="S423" s="22">
        <v>52000</v>
      </c>
      <c r="T423" s="37">
        <v>48636.72</v>
      </c>
      <c r="U423" s="38">
        <v>51175</v>
      </c>
      <c r="V423" s="38">
        <v>51175</v>
      </c>
      <c r="W423" s="38">
        <v>52360</v>
      </c>
      <c r="X423" s="25">
        <f t="shared" si="49"/>
        <v>48636.72</v>
      </c>
    </row>
    <row r="424" spans="1:24" s="46" customFormat="1">
      <c r="A424" s="27">
        <v>97.02</v>
      </c>
      <c r="B424" s="28" t="s">
        <v>380</v>
      </c>
      <c r="C424" s="29">
        <v>1</v>
      </c>
      <c r="D424" s="12" t="s">
        <v>60</v>
      </c>
      <c r="E424" s="12"/>
      <c r="F424" s="12"/>
      <c r="G424" s="31"/>
      <c r="H424" s="31"/>
      <c r="I424" s="15"/>
      <c r="J424" s="16"/>
      <c r="K424" s="32"/>
      <c r="L424" s="32"/>
      <c r="M424" s="32"/>
      <c r="N424" s="33"/>
      <c r="O424" s="33"/>
      <c r="P424" s="34"/>
      <c r="Q424" s="35"/>
      <c r="R424" s="40"/>
      <c r="S424" s="22">
        <v>69000</v>
      </c>
      <c r="T424" s="37">
        <v>61999.344000000005</v>
      </c>
      <c r="U424" s="38">
        <v>65235</v>
      </c>
      <c r="V424" s="38">
        <v>65235</v>
      </c>
      <c r="W424" s="38">
        <v>68280</v>
      </c>
      <c r="X424" s="25">
        <f t="shared" si="49"/>
        <v>61999.344000000005</v>
      </c>
    </row>
    <row r="425" spans="1:24" s="46" customFormat="1">
      <c r="A425" s="27">
        <v>97.03</v>
      </c>
      <c r="B425" s="28" t="s">
        <v>381</v>
      </c>
      <c r="C425" s="29">
        <v>1</v>
      </c>
      <c r="D425" s="12" t="s">
        <v>60</v>
      </c>
      <c r="E425" s="12"/>
      <c r="F425" s="12"/>
      <c r="G425" s="31"/>
      <c r="H425" s="31"/>
      <c r="I425" s="15"/>
      <c r="J425" s="16"/>
      <c r="K425" s="32"/>
      <c r="L425" s="32"/>
      <c r="M425" s="32"/>
      <c r="N425" s="33"/>
      <c r="O425" s="33"/>
      <c r="P425" s="34"/>
      <c r="Q425" s="35"/>
      <c r="R425" s="40"/>
      <c r="S425" s="22">
        <v>84000</v>
      </c>
      <c r="T425" s="37">
        <v>81064.368000000002</v>
      </c>
      <c r="U425" s="38">
        <v>85295</v>
      </c>
      <c r="V425" s="38">
        <v>85295</v>
      </c>
      <c r="W425" s="38">
        <v>90115</v>
      </c>
      <c r="X425" s="25">
        <f t="shared" si="49"/>
        <v>81064.368000000002</v>
      </c>
    </row>
    <row r="426" spans="1:24" s="46" customFormat="1">
      <c r="A426" s="27">
        <v>97.04</v>
      </c>
      <c r="B426" s="28" t="s">
        <v>382</v>
      </c>
      <c r="C426" s="29">
        <v>1</v>
      </c>
      <c r="D426" s="12" t="s">
        <v>60</v>
      </c>
      <c r="E426" s="12"/>
      <c r="F426" s="12"/>
      <c r="G426" s="31"/>
      <c r="H426" s="31"/>
      <c r="I426" s="15"/>
      <c r="J426" s="16"/>
      <c r="K426" s="32"/>
      <c r="L426" s="32"/>
      <c r="M426" s="32"/>
      <c r="N426" s="33"/>
      <c r="O426" s="33"/>
      <c r="P426" s="34"/>
      <c r="Q426" s="35"/>
      <c r="R426" s="40"/>
      <c r="S426" s="22">
        <v>97000</v>
      </c>
      <c r="T426" s="37">
        <v>97273.44</v>
      </c>
      <c r="U426" s="38">
        <v>102350</v>
      </c>
      <c r="V426" s="38">
        <v>102350</v>
      </c>
      <c r="W426" s="38">
        <v>112360</v>
      </c>
      <c r="X426" s="25">
        <f t="shared" si="49"/>
        <v>97000</v>
      </c>
    </row>
    <row r="427" spans="1:24" s="46" customFormat="1">
      <c r="A427" s="27">
        <v>97.05</v>
      </c>
      <c r="B427" s="28" t="s">
        <v>383</v>
      </c>
      <c r="C427" s="29">
        <v>1</v>
      </c>
      <c r="D427" s="12" t="s">
        <v>60</v>
      </c>
      <c r="E427" s="12"/>
      <c r="F427" s="12"/>
      <c r="G427" s="31"/>
      <c r="H427" s="31"/>
      <c r="I427" s="15"/>
      <c r="J427" s="16"/>
      <c r="K427" s="32"/>
      <c r="L427" s="32"/>
      <c r="M427" s="32"/>
      <c r="N427" s="33"/>
      <c r="O427" s="33"/>
      <c r="P427" s="34"/>
      <c r="Q427" s="35"/>
      <c r="R427" s="40"/>
      <c r="S427" s="22">
        <v>124000</v>
      </c>
      <c r="T427" s="37">
        <v>113487.264</v>
      </c>
      <c r="U427" s="38">
        <v>119410</v>
      </c>
      <c r="V427" s="38">
        <v>119410</v>
      </c>
      <c r="W427" s="38">
        <v>129500</v>
      </c>
      <c r="X427" s="25">
        <f t="shared" si="49"/>
        <v>113487.264</v>
      </c>
    </row>
    <row r="428" spans="1:24" s="46" customFormat="1">
      <c r="A428" s="27">
        <v>97.06</v>
      </c>
      <c r="B428" s="28" t="s">
        <v>384</v>
      </c>
      <c r="C428" s="29">
        <v>1</v>
      </c>
      <c r="D428" s="12" t="s">
        <v>60</v>
      </c>
      <c r="E428" s="12"/>
      <c r="F428" s="12"/>
      <c r="G428" s="31"/>
      <c r="H428" s="31"/>
      <c r="I428" s="15"/>
      <c r="J428" s="16"/>
      <c r="K428" s="32"/>
      <c r="L428" s="32"/>
      <c r="M428" s="32"/>
      <c r="N428" s="33"/>
      <c r="O428" s="33"/>
      <c r="P428" s="34"/>
      <c r="Q428" s="35"/>
      <c r="R428" s="40"/>
      <c r="S428" s="22">
        <v>134000</v>
      </c>
      <c r="T428" s="37">
        <v>129701.08799999999</v>
      </c>
      <c r="U428" s="38">
        <v>136470</v>
      </c>
      <c r="V428" s="38">
        <v>136470</v>
      </c>
      <c r="W428" s="38">
        <v>141200</v>
      </c>
      <c r="X428" s="25">
        <f t="shared" si="49"/>
        <v>129701.08799999999</v>
      </c>
    </row>
    <row r="429" spans="1:24" s="46" customFormat="1" ht="63">
      <c r="A429" s="27">
        <v>98</v>
      </c>
      <c r="B429" s="28" t="s">
        <v>385</v>
      </c>
      <c r="C429" s="29"/>
      <c r="D429" s="12"/>
      <c r="E429" s="12"/>
      <c r="F429" s="12"/>
      <c r="G429" s="31"/>
      <c r="H429" s="31"/>
      <c r="I429" s="15"/>
      <c r="J429" s="16"/>
      <c r="K429" s="32"/>
      <c r="L429" s="32"/>
      <c r="M429" s="32"/>
      <c r="N429" s="33"/>
      <c r="O429" s="33"/>
      <c r="P429" s="34"/>
      <c r="Q429" s="35"/>
      <c r="R429" s="40" t="s">
        <v>386</v>
      </c>
      <c r="S429" s="22">
        <v>0</v>
      </c>
      <c r="T429" s="37">
        <v>0</v>
      </c>
      <c r="U429" s="38">
        <v>0</v>
      </c>
      <c r="V429" s="38">
        <v>0</v>
      </c>
      <c r="W429" s="38">
        <v>0</v>
      </c>
      <c r="X429" s="25">
        <f t="shared" si="49"/>
        <v>0</v>
      </c>
    </row>
    <row r="430" spans="1:24" s="46" customFormat="1">
      <c r="A430" s="27">
        <v>98.01</v>
      </c>
      <c r="B430" s="28" t="s">
        <v>387</v>
      </c>
      <c r="C430" s="29">
        <v>1</v>
      </c>
      <c r="D430" s="12" t="s">
        <v>30</v>
      </c>
      <c r="E430" s="12"/>
      <c r="F430" s="12"/>
      <c r="G430" s="31"/>
      <c r="H430" s="31"/>
      <c r="I430" s="15"/>
      <c r="J430" s="16"/>
      <c r="K430" s="32"/>
      <c r="L430" s="32"/>
      <c r="M430" s="32"/>
      <c r="N430" s="33"/>
      <c r="O430" s="33"/>
      <c r="P430" s="34"/>
      <c r="Q430" s="35"/>
      <c r="R430" s="40"/>
      <c r="S430" s="22">
        <v>5500</v>
      </c>
      <c r="T430" s="37">
        <v>4980.0960000000005</v>
      </c>
      <c r="U430" s="38">
        <v>5240</v>
      </c>
      <c r="V430" s="38">
        <v>5240</v>
      </c>
      <c r="W430" s="38">
        <v>5890</v>
      </c>
      <c r="X430" s="25">
        <f t="shared" si="49"/>
        <v>4980.0960000000005</v>
      </c>
    </row>
    <row r="431" spans="1:24" s="46" customFormat="1">
      <c r="A431" s="27">
        <v>98.02</v>
      </c>
      <c r="B431" s="28" t="s">
        <v>388</v>
      </c>
      <c r="C431" s="29">
        <v>1</v>
      </c>
      <c r="D431" s="12" t="s">
        <v>30</v>
      </c>
      <c r="E431" s="12"/>
      <c r="F431" s="12"/>
      <c r="G431" s="31"/>
      <c r="H431" s="31"/>
      <c r="I431" s="15"/>
      <c r="J431" s="16"/>
      <c r="K431" s="32"/>
      <c r="L431" s="32"/>
      <c r="M431" s="32"/>
      <c r="N431" s="33"/>
      <c r="O431" s="33"/>
      <c r="P431" s="34"/>
      <c r="Q431" s="35"/>
      <c r="R431" s="40"/>
      <c r="S431" s="22">
        <v>7400</v>
      </c>
      <c r="T431" s="37">
        <v>4980.0960000000005</v>
      </c>
      <c r="U431" s="38">
        <v>5240</v>
      </c>
      <c r="V431" s="38">
        <v>5240</v>
      </c>
      <c r="W431" s="38">
        <v>6150</v>
      </c>
      <c r="X431" s="25">
        <f t="shared" si="49"/>
        <v>4980.0960000000005</v>
      </c>
    </row>
    <row r="432" spans="1:24" s="46" customFormat="1">
      <c r="A432" s="27">
        <v>98.03</v>
      </c>
      <c r="B432" s="28" t="s">
        <v>389</v>
      </c>
      <c r="C432" s="29">
        <v>1</v>
      </c>
      <c r="D432" s="12" t="s">
        <v>30</v>
      </c>
      <c r="E432" s="12"/>
      <c r="F432" s="12"/>
      <c r="G432" s="31"/>
      <c r="H432" s="31"/>
      <c r="I432" s="15"/>
      <c r="J432" s="16"/>
      <c r="K432" s="32"/>
      <c r="L432" s="32"/>
      <c r="M432" s="32"/>
      <c r="N432" s="33"/>
      <c r="O432" s="33"/>
      <c r="P432" s="34"/>
      <c r="Q432" s="35"/>
      <c r="R432" s="40"/>
      <c r="S432" s="22">
        <v>9200</v>
      </c>
      <c r="T432" s="37">
        <v>5873.4719999999998</v>
      </c>
      <c r="U432" s="38">
        <v>6180</v>
      </c>
      <c r="V432" s="38">
        <v>6180</v>
      </c>
      <c r="W432" s="38">
        <v>6480</v>
      </c>
      <c r="X432" s="25">
        <f t="shared" si="49"/>
        <v>5873.4719999999998</v>
      </c>
    </row>
    <row r="433" spans="1:24" s="46" customFormat="1">
      <c r="A433" s="27">
        <v>98.04</v>
      </c>
      <c r="B433" s="28" t="s">
        <v>390</v>
      </c>
      <c r="C433" s="29">
        <v>1</v>
      </c>
      <c r="D433" s="12" t="s">
        <v>30</v>
      </c>
      <c r="E433" s="12"/>
      <c r="F433" s="12"/>
      <c r="G433" s="31"/>
      <c r="H433" s="31"/>
      <c r="I433" s="15"/>
      <c r="J433" s="16"/>
      <c r="K433" s="32"/>
      <c r="L433" s="32"/>
      <c r="M433" s="32"/>
      <c r="N433" s="33"/>
      <c r="O433" s="33"/>
      <c r="P433" s="34"/>
      <c r="Q433" s="35"/>
      <c r="R433" s="40"/>
      <c r="S433" s="22">
        <v>10500</v>
      </c>
      <c r="T433" s="37">
        <v>6415.2</v>
      </c>
      <c r="U433" s="38">
        <v>6750</v>
      </c>
      <c r="V433" s="38">
        <v>6750</v>
      </c>
      <c r="W433" s="38">
        <v>7150</v>
      </c>
      <c r="X433" s="25">
        <f t="shared" si="49"/>
        <v>6415.2</v>
      </c>
    </row>
    <row r="434" spans="1:24" s="46" customFormat="1">
      <c r="A434" s="27">
        <v>98.05</v>
      </c>
      <c r="B434" s="28" t="s">
        <v>391</v>
      </c>
      <c r="C434" s="29">
        <v>1</v>
      </c>
      <c r="D434" s="12" t="s">
        <v>30</v>
      </c>
      <c r="E434" s="12"/>
      <c r="F434" s="12"/>
      <c r="G434" s="31"/>
      <c r="H434" s="31"/>
      <c r="I434" s="15"/>
      <c r="J434" s="16"/>
      <c r="K434" s="32"/>
      <c r="L434" s="32"/>
      <c r="M434" s="32"/>
      <c r="N434" s="33"/>
      <c r="O434" s="33"/>
      <c r="P434" s="34"/>
      <c r="Q434" s="35"/>
      <c r="R434" s="40"/>
      <c r="S434" s="22">
        <v>11900</v>
      </c>
      <c r="T434" s="37">
        <v>7375.1039999999994</v>
      </c>
      <c r="U434" s="38">
        <v>7760</v>
      </c>
      <c r="V434" s="38">
        <v>7760</v>
      </c>
      <c r="W434" s="38">
        <v>8260</v>
      </c>
      <c r="X434" s="25">
        <f t="shared" si="49"/>
        <v>7375.1039999999994</v>
      </c>
    </row>
    <row r="435" spans="1:24" s="46" customFormat="1">
      <c r="A435" s="27">
        <v>98.06</v>
      </c>
      <c r="B435" s="28" t="s">
        <v>392</v>
      </c>
      <c r="C435" s="29">
        <v>1</v>
      </c>
      <c r="D435" s="12" t="s">
        <v>30</v>
      </c>
      <c r="E435" s="12"/>
      <c r="F435" s="12"/>
      <c r="G435" s="31"/>
      <c r="H435" s="31"/>
      <c r="I435" s="15"/>
      <c r="J435" s="16"/>
      <c r="K435" s="32"/>
      <c r="L435" s="32"/>
      <c r="M435" s="32"/>
      <c r="N435" s="33"/>
      <c r="O435" s="33"/>
      <c r="P435" s="34"/>
      <c r="Q435" s="35"/>
      <c r="R435" s="40"/>
      <c r="S435" s="22">
        <v>12400</v>
      </c>
      <c r="T435" s="37">
        <v>8800.7039999999997</v>
      </c>
      <c r="U435" s="38">
        <v>9260</v>
      </c>
      <c r="V435" s="38">
        <v>9260</v>
      </c>
      <c r="W435" s="38">
        <v>9890</v>
      </c>
      <c r="X435" s="25">
        <f t="shared" si="49"/>
        <v>8800.7039999999997</v>
      </c>
    </row>
    <row r="436" spans="1:24" s="46" customFormat="1">
      <c r="A436" s="27">
        <v>98.07</v>
      </c>
      <c r="B436" s="28" t="s">
        <v>393</v>
      </c>
      <c r="C436" s="29">
        <v>1</v>
      </c>
      <c r="D436" s="12" t="s">
        <v>30</v>
      </c>
      <c r="E436" s="12"/>
      <c r="F436" s="12"/>
      <c r="G436" s="31"/>
      <c r="H436" s="31"/>
      <c r="I436" s="15"/>
      <c r="J436" s="16"/>
      <c r="K436" s="32"/>
      <c r="L436" s="32"/>
      <c r="M436" s="32"/>
      <c r="N436" s="33"/>
      <c r="O436" s="33"/>
      <c r="P436" s="34"/>
      <c r="Q436" s="35"/>
      <c r="R436" s="40"/>
      <c r="S436" s="22">
        <v>16000</v>
      </c>
      <c r="T436" s="37">
        <v>11575.872000000001</v>
      </c>
      <c r="U436" s="38">
        <v>12180</v>
      </c>
      <c r="V436" s="38">
        <v>12180</v>
      </c>
      <c r="W436" s="38">
        <v>13250</v>
      </c>
      <c r="X436" s="25">
        <f t="shared" si="49"/>
        <v>11575.872000000001</v>
      </c>
    </row>
    <row r="437" spans="1:24" s="46" customFormat="1">
      <c r="A437" s="27">
        <v>98.08</v>
      </c>
      <c r="B437" s="28" t="s">
        <v>394</v>
      </c>
      <c r="C437" s="29">
        <v>1</v>
      </c>
      <c r="D437" s="12" t="s">
        <v>30</v>
      </c>
      <c r="E437" s="12"/>
      <c r="F437" s="12"/>
      <c r="G437" s="31"/>
      <c r="H437" s="31"/>
      <c r="I437" s="15"/>
      <c r="J437" s="16"/>
      <c r="K437" s="32"/>
      <c r="L437" s="32"/>
      <c r="M437" s="32"/>
      <c r="N437" s="33"/>
      <c r="O437" s="33"/>
      <c r="P437" s="34"/>
      <c r="Q437" s="35"/>
      <c r="R437" s="40"/>
      <c r="S437" s="22">
        <v>18000</v>
      </c>
      <c r="T437" s="37">
        <v>13172.544</v>
      </c>
      <c r="U437" s="38">
        <v>13860</v>
      </c>
      <c r="V437" s="38">
        <v>13860</v>
      </c>
      <c r="W437" s="38">
        <v>15400</v>
      </c>
      <c r="X437" s="25">
        <f t="shared" si="49"/>
        <v>13172.544</v>
      </c>
    </row>
    <row r="438" spans="1:24" s="46" customFormat="1" ht="47.25">
      <c r="A438" s="27">
        <v>99</v>
      </c>
      <c r="B438" s="28" t="s">
        <v>395</v>
      </c>
      <c r="C438" s="29"/>
      <c r="D438" s="12"/>
      <c r="E438" s="12"/>
      <c r="F438" s="12"/>
      <c r="G438" s="31"/>
      <c r="H438" s="31"/>
      <c r="I438" s="15"/>
      <c r="J438" s="16"/>
      <c r="K438" s="32"/>
      <c r="L438" s="32"/>
      <c r="M438" s="32"/>
      <c r="N438" s="33"/>
      <c r="O438" s="33"/>
      <c r="P438" s="34"/>
      <c r="Q438" s="35"/>
      <c r="R438" s="40" t="s">
        <v>396</v>
      </c>
      <c r="S438" s="22">
        <v>0</v>
      </c>
      <c r="T438" s="37">
        <v>0</v>
      </c>
      <c r="U438" s="38">
        <v>0</v>
      </c>
      <c r="V438" s="38">
        <v>0</v>
      </c>
      <c r="W438" s="38">
        <v>0</v>
      </c>
      <c r="X438" s="25">
        <f t="shared" si="49"/>
        <v>0</v>
      </c>
    </row>
    <row r="439" spans="1:24" s="46" customFormat="1">
      <c r="A439" s="27">
        <v>99.01</v>
      </c>
      <c r="B439" s="28" t="s">
        <v>397</v>
      </c>
      <c r="C439" s="29">
        <v>1</v>
      </c>
      <c r="D439" s="12" t="s">
        <v>60</v>
      </c>
      <c r="E439" s="12"/>
      <c r="F439" s="12"/>
      <c r="G439" s="31"/>
      <c r="H439" s="31"/>
      <c r="I439" s="15"/>
      <c r="J439" s="16"/>
      <c r="K439" s="32"/>
      <c r="L439" s="32"/>
      <c r="M439" s="32"/>
      <c r="N439" s="33"/>
      <c r="O439" s="33"/>
      <c r="P439" s="34"/>
      <c r="Q439" s="35"/>
      <c r="R439" s="40"/>
      <c r="S439" s="22">
        <v>24000</v>
      </c>
      <c r="T439" s="37">
        <v>23284.799999999999</v>
      </c>
      <c r="U439" s="38">
        <v>24500</v>
      </c>
      <c r="V439" s="38">
        <v>24500</v>
      </c>
      <c r="W439" s="38">
        <v>28900</v>
      </c>
      <c r="X439" s="25">
        <f t="shared" si="49"/>
        <v>23284.799999999999</v>
      </c>
    </row>
    <row r="440" spans="1:24" s="46" customFormat="1">
      <c r="A440" s="27">
        <v>99.03</v>
      </c>
      <c r="B440" s="28" t="s">
        <v>398</v>
      </c>
      <c r="C440" s="29"/>
      <c r="D440" s="12"/>
      <c r="E440" s="12"/>
      <c r="F440" s="12"/>
      <c r="G440" s="31"/>
      <c r="H440" s="31"/>
      <c r="I440" s="15"/>
      <c r="J440" s="16"/>
      <c r="K440" s="32"/>
      <c r="L440" s="32"/>
      <c r="M440" s="32"/>
      <c r="N440" s="33"/>
      <c r="O440" s="33"/>
      <c r="P440" s="34"/>
      <c r="Q440" s="35"/>
      <c r="R440" s="40"/>
      <c r="S440" s="22">
        <v>0</v>
      </c>
      <c r="T440" s="37">
        <v>0</v>
      </c>
      <c r="U440" s="38">
        <v>0</v>
      </c>
      <c r="V440" s="38">
        <v>0</v>
      </c>
      <c r="W440" s="38">
        <v>0</v>
      </c>
      <c r="X440" s="25">
        <f t="shared" si="49"/>
        <v>0</v>
      </c>
    </row>
    <row r="441" spans="1:24" s="46" customFormat="1">
      <c r="A441" s="27">
        <v>99.04</v>
      </c>
      <c r="B441" s="28" t="s">
        <v>399</v>
      </c>
      <c r="C441" s="29">
        <v>1</v>
      </c>
      <c r="D441" s="12" t="s">
        <v>60</v>
      </c>
      <c r="E441" s="12"/>
      <c r="F441" s="12"/>
      <c r="G441" s="31"/>
      <c r="H441" s="31"/>
      <c r="I441" s="15"/>
      <c r="J441" s="16"/>
      <c r="K441" s="32"/>
      <c r="L441" s="32"/>
      <c r="M441" s="32"/>
      <c r="N441" s="33"/>
      <c r="O441" s="33"/>
      <c r="P441" s="34"/>
      <c r="Q441" s="35"/>
      <c r="R441" s="40"/>
      <c r="S441" s="22">
        <v>52000</v>
      </c>
      <c r="T441" s="37">
        <v>34594.559999999998</v>
      </c>
      <c r="U441" s="38">
        <v>36400</v>
      </c>
      <c r="V441" s="38">
        <v>36400</v>
      </c>
      <c r="W441" s="38">
        <v>38700</v>
      </c>
      <c r="X441" s="25">
        <f t="shared" si="49"/>
        <v>34594.559999999998</v>
      </c>
    </row>
    <row r="442" spans="1:24" s="46" customFormat="1">
      <c r="A442" s="27">
        <v>99.05</v>
      </c>
      <c r="B442" s="28" t="s">
        <v>400</v>
      </c>
      <c r="C442" s="29">
        <v>1</v>
      </c>
      <c r="D442" s="12" t="s">
        <v>60</v>
      </c>
      <c r="E442" s="12"/>
      <c r="F442" s="12"/>
      <c r="G442" s="31"/>
      <c r="H442" s="31"/>
      <c r="I442" s="15"/>
      <c r="J442" s="16"/>
      <c r="K442" s="32"/>
      <c r="L442" s="32"/>
      <c r="M442" s="32"/>
      <c r="N442" s="33"/>
      <c r="O442" s="33"/>
      <c r="P442" s="34"/>
      <c r="Q442" s="35"/>
      <c r="R442" s="40"/>
      <c r="S442" s="22">
        <v>65000</v>
      </c>
      <c r="T442" s="37">
        <v>40715.135999999999</v>
      </c>
      <c r="U442" s="38">
        <v>42840</v>
      </c>
      <c r="V442" s="38">
        <v>42840</v>
      </c>
      <c r="W442" s="38">
        <v>45900</v>
      </c>
      <c r="X442" s="25">
        <f t="shared" si="49"/>
        <v>40715.135999999999</v>
      </c>
    </row>
    <row r="443" spans="1:24" s="46" customFormat="1">
      <c r="A443" s="27">
        <v>99.06</v>
      </c>
      <c r="B443" s="28" t="s">
        <v>401</v>
      </c>
      <c r="C443" s="29">
        <v>1</v>
      </c>
      <c r="D443" s="12" t="s">
        <v>60</v>
      </c>
      <c r="E443" s="12"/>
      <c r="F443" s="12"/>
      <c r="G443" s="31"/>
      <c r="H443" s="31"/>
      <c r="I443" s="15"/>
      <c r="J443" s="16"/>
      <c r="K443" s="32"/>
      <c r="L443" s="32"/>
      <c r="M443" s="32"/>
      <c r="N443" s="33"/>
      <c r="O443" s="33"/>
      <c r="P443" s="34"/>
      <c r="Q443" s="35"/>
      <c r="R443" s="40"/>
      <c r="S443" s="22">
        <v>75000</v>
      </c>
      <c r="T443" s="37">
        <v>53683.344000000005</v>
      </c>
      <c r="U443" s="38">
        <v>56485</v>
      </c>
      <c r="V443" s="38">
        <v>56485</v>
      </c>
      <c r="W443" s="38">
        <v>58600</v>
      </c>
      <c r="X443" s="25">
        <f t="shared" si="49"/>
        <v>53683.344000000005</v>
      </c>
    </row>
    <row r="444" spans="1:24" s="46" customFormat="1" ht="141.75">
      <c r="A444" s="27">
        <v>100</v>
      </c>
      <c r="B444" s="28" t="s">
        <v>402</v>
      </c>
      <c r="C444" s="29">
        <v>1</v>
      </c>
      <c r="D444" s="12" t="s">
        <v>315</v>
      </c>
      <c r="E444" s="12"/>
      <c r="F444" s="12"/>
      <c r="G444" s="31"/>
      <c r="H444" s="31"/>
      <c r="I444" s="15"/>
      <c r="J444" s="16"/>
      <c r="K444" s="32"/>
      <c r="L444" s="32"/>
      <c r="M444" s="32"/>
      <c r="N444" s="33"/>
      <c r="O444" s="33"/>
      <c r="P444" s="34"/>
      <c r="Q444" s="35"/>
      <c r="R444" s="40" t="s">
        <v>403</v>
      </c>
      <c r="S444" s="22">
        <v>46000</v>
      </c>
      <c r="T444" s="54">
        <v>29937.599999999999</v>
      </c>
      <c r="U444" s="38">
        <v>20000</v>
      </c>
      <c r="V444" s="38">
        <v>31500</v>
      </c>
      <c r="W444" s="38">
        <v>38200</v>
      </c>
      <c r="X444" s="25">
        <f t="shared" si="49"/>
        <v>20000</v>
      </c>
    </row>
    <row r="445" spans="1:24" s="46" customFormat="1" ht="126">
      <c r="A445" s="27">
        <v>101</v>
      </c>
      <c r="B445" s="28" t="s">
        <v>404</v>
      </c>
      <c r="C445" s="29">
        <v>1</v>
      </c>
      <c r="D445" s="12" t="s">
        <v>315</v>
      </c>
      <c r="E445" s="12"/>
      <c r="F445" s="12"/>
      <c r="G445" s="31"/>
      <c r="H445" s="31"/>
      <c r="I445" s="15"/>
      <c r="J445" s="16"/>
      <c r="K445" s="32"/>
      <c r="L445" s="32"/>
      <c r="M445" s="32"/>
      <c r="N445" s="33"/>
      <c r="O445" s="33"/>
      <c r="P445" s="34"/>
      <c r="Q445" s="35"/>
      <c r="R445" s="40" t="s">
        <v>403</v>
      </c>
      <c r="S445" s="22">
        <v>55000</v>
      </c>
      <c r="T445" s="54">
        <v>36590.400000000001</v>
      </c>
      <c r="U445" s="38">
        <v>40500</v>
      </c>
      <c r="V445" s="38">
        <v>38500</v>
      </c>
      <c r="W445" s="38">
        <v>41500</v>
      </c>
      <c r="X445" s="25">
        <f t="shared" si="49"/>
        <v>36590.400000000001</v>
      </c>
    </row>
    <row r="446" spans="1:24" s="46" customFormat="1" ht="189">
      <c r="A446" s="27">
        <v>102</v>
      </c>
      <c r="B446" s="28" t="s">
        <v>405</v>
      </c>
      <c r="C446" s="29">
        <v>1</v>
      </c>
      <c r="D446" s="12" t="s">
        <v>98</v>
      </c>
      <c r="E446" s="12"/>
      <c r="F446" s="12"/>
      <c r="G446" s="31"/>
      <c r="H446" s="31"/>
      <c r="I446" s="15"/>
      <c r="J446" s="16"/>
      <c r="K446" s="32"/>
      <c r="L446" s="32"/>
      <c r="M446" s="32"/>
      <c r="N446" s="33"/>
      <c r="O446" s="33"/>
      <c r="P446" s="34"/>
      <c r="Q446" s="35"/>
      <c r="R446" s="40" t="s">
        <v>403</v>
      </c>
      <c r="S446" s="22">
        <v>24000</v>
      </c>
      <c r="T446" s="54">
        <v>2661.12</v>
      </c>
      <c r="U446" s="38">
        <v>2800</v>
      </c>
      <c r="V446" s="38">
        <v>2800</v>
      </c>
      <c r="W446" s="38" t="s">
        <v>326</v>
      </c>
      <c r="X446" s="25">
        <f t="shared" si="49"/>
        <v>2661.12</v>
      </c>
    </row>
    <row r="447" spans="1:24" s="46" customFormat="1" ht="63">
      <c r="A447" s="27">
        <v>103</v>
      </c>
      <c r="B447" s="28" t="s">
        <v>406</v>
      </c>
      <c r="C447" s="29">
        <v>1</v>
      </c>
      <c r="D447" s="12" t="s">
        <v>60</v>
      </c>
      <c r="E447" s="12"/>
      <c r="F447" s="12"/>
      <c r="G447" s="31"/>
      <c r="H447" s="31"/>
      <c r="I447" s="15"/>
      <c r="J447" s="16"/>
      <c r="K447" s="32"/>
      <c r="L447" s="32"/>
      <c r="M447" s="32"/>
      <c r="N447" s="33"/>
      <c r="O447" s="33"/>
      <c r="P447" s="34"/>
      <c r="Q447" s="35"/>
      <c r="R447" s="40" t="s">
        <v>407</v>
      </c>
      <c r="S447" s="22">
        <v>31000</v>
      </c>
      <c r="T447" s="54">
        <v>27002.764800000001</v>
      </c>
      <c r="U447" s="38">
        <v>28412</v>
      </c>
      <c r="V447" s="38">
        <v>28412</v>
      </c>
      <c r="W447" s="38">
        <v>30200</v>
      </c>
      <c r="X447" s="25">
        <f t="shared" si="49"/>
        <v>27002.764800000001</v>
      </c>
    </row>
    <row r="448" spans="1:24" s="46" customFormat="1" ht="31.5">
      <c r="A448" s="27">
        <v>104</v>
      </c>
      <c r="B448" s="28" t="s">
        <v>408</v>
      </c>
      <c r="C448" s="29">
        <v>1</v>
      </c>
      <c r="D448" s="12" t="s">
        <v>60</v>
      </c>
      <c r="E448" s="12"/>
      <c r="F448" s="12"/>
      <c r="G448" s="31"/>
      <c r="H448" s="31"/>
      <c r="I448" s="15"/>
      <c r="J448" s="16"/>
      <c r="K448" s="32"/>
      <c r="L448" s="32"/>
      <c r="M448" s="32"/>
      <c r="N448" s="33"/>
      <c r="O448" s="33"/>
      <c r="P448" s="34"/>
      <c r="Q448" s="35"/>
      <c r="R448" s="40"/>
      <c r="S448" s="22">
        <v>11000</v>
      </c>
      <c r="T448" s="54">
        <v>6704.1215999999995</v>
      </c>
      <c r="U448" s="38">
        <v>7054</v>
      </c>
      <c r="V448" s="38">
        <v>7054</v>
      </c>
      <c r="W448" s="38">
        <v>8150</v>
      </c>
      <c r="X448" s="25">
        <f t="shared" si="49"/>
        <v>6704.1215999999995</v>
      </c>
    </row>
    <row r="449" spans="1:24" s="46" customFormat="1" ht="47.25">
      <c r="A449" s="27">
        <v>105</v>
      </c>
      <c r="B449" s="28" t="s">
        <v>409</v>
      </c>
      <c r="C449" s="29">
        <v>1</v>
      </c>
      <c r="D449" s="12" t="s">
        <v>60</v>
      </c>
      <c r="E449" s="12"/>
      <c r="F449" s="12"/>
      <c r="G449" s="31"/>
      <c r="H449" s="31"/>
      <c r="I449" s="15"/>
      <c r="J449" s="16"/>
      <c r="K449" s="32"/>
      <c r="L449" s="32"/>
      <c r="M449" s="32"/>
      <c r="N449" s="33"/>
      <c r="O449" s="33"/>
      <c r="P449" s="34"/>
      <c r="Q449" s="35"/>
      <c r="R449" s="40" t="s">
        <v>410</v>
      </c>
      <c r="S449" s="22">
        <v>29000</v>
      </c>
      <c r="T449" s="54">
        <v>20370.873599999999</v>
      </c>
      <c r="U449" s="38">
        <v>21434</v>
      </c>
      <c r="V449" s="38">
        <v>21434</v>
      </c>
      <c r="W449" s="38">
        <v>25800</v>
      </c>
      <c r="X449" s="25">
        <f t="shared" si="49"/>
        <v>20370.873599999999</v>
      </c>
    </row>
    <row r="450" spans="1:24" s="46" customFormat="1" ht="94.5">
      <c r="A450" s="27">
        <v>106</v>
      </c>
      <c r="B450" s="28" t="s">
        <v>411</v>
      </c>
      <c r="C450" s="29"/>
      <c r="D450" s="12"/>
      <c r="E450" s="12"/>
      <c r="F450" s="12"/>
      <c r="G450" s="31"/>
      <c r="H450" s="31"/>
      <c r="I450" s="15"/>
      <c r="J450" s="16"/>
      <c r="K450" s="32"/>
      <c r="L450" s="32"/>
      <c r="M450" s="32"/>
      <c r="N450" s="33"/>
      <c r="O450" s="33"/>
      <c r="P450" s="34"/>
      <c r="Q450" s="35"/>
      <c r="R450" s="40" t="s">
        <v>412</v>
      </c>
      <c r="S450" s="22">
        <f t="shared" ref="S450" si="50">E450+E450*7%</f>
        <v>0</v>
      </c>
      <c r="T450" s="54">
        <v>0</v>
      </c>
      <c r="U450" s="38">
        <v>0</v>
      </c>
      <c r="V450" s="38">
        <v>0</v>
      </c>
      <c r="W450" s="38">
        <v>0</v>
      </c>
      <c r="X450" s="25">
        <f t="shared" si="49"/>
        <v>0</v>
      </c>
    </row>
    <row r="451" spans="1:24" s="46" customFormat="1" ht="47.25">
      <c r="A451" s="27">
        <v>106.01</v>
      </c>
      <c r="B451" s="28" t="s">
        <v>413</v>
      </c>
      <c r="C451" s="29">
        <v>1</v>
      </c>
      <c r="D451" s="12" t="s">
        <v>247</v>
      </c>
      <c r="E451" s="12"/>
      <c r="F451" s="12"/>
      <c r="G451" s="31"/>
      <c r="H451" s="31"/>
      <c r="I451" s="15"/>
      <c r="J451" s="16"/>
      <c r="K451" s="32"/>
      <c r="L451" s="32"/>
      <c r="M451" s="32"/>
      <c r="N451" s="33"/>
      <c r="O451" s="33"/>
      <c r="P451" s="34"/>
      <c r="Q451" s="35"/>
      <c r="R451" s="40"/>
      <c r="S451" s="22">
        <v>240</v>
      </c>
      <c r="T451" s="54">
        <v>128.304</v>
      </c>
      <c r="U451" s="38">
        <v>135</v>
      </c>
      <c r="V451" s="38">
        <v>135</v>
      </c>
      <c r="W451" s="38">
        <v>150</v>
      </c>
      <c r="X451" s="25">
        <f t="shared" si="49"/>
        <v>128.304</v>
      </c>
    </row>
    <row r="452" spans="1:24" s="46" customFormat="1" ht="31.5">
      <c r="A452" s="27">
        <v>107</v>
      </c>
      <c r="B452" s="28" t="s">
        <v>414</v>
      </c>
      <c r="C452" s="29"/>
      <c r="D452" s="12"/>
      <c r="E452" s="12"/>
      <c r="F452" s="12"/>
      <c r="G452" s="31"/>
      <c r="H452" s="31"/>
      <c r="I452" s="15"/>
      <c r="J452" s="16"/>
      <c r="K452" s="32"/>
      <c r="L452" s="32"/>
      <c r="M452" s="32"/>
      <c r="N452" s="33"/>
      <c r="O452" s="33"/>
      <c r="P452" s="34"/>
      <c r="Q452" s="35"/>
      <c r="R452" s="40" t="s">
        <v>415</v>
      </c>
      <c r="S452" s="22">
        <v>0</v>
      </c>
      <c r="T452" s="54">
        <v>0</v>
      </c>
      <c r="U452" s="38">
        <v>0</v>
      </c>
      <c r="V452" s="38">
        <v>0</v>
      </c>
      <c r="W452" s="38">
        <v>0</v>
      </c>
      <c r="X452" s="25">
        <f t="shared" si="49"/>
        <v>0</v>
      </c>
    </row>
    <row r="453" spans="1:24" s="46" customFormat="1">
      <c r="A453" s="27">
        <v>107.01</v>
      </c>
      <c r="B453" s="28" t="s">
        <v>416</v>
      </c>
      <c r="C453" s="29">
        <v>1</v>
      </c>
      <c r="D453" s="12" t="s">
        <v>98</v>
      </c>
      <c r="E453" s="12"/>
      <c r="F453" s="12"/>
      <c r="G453" s="31"/>
      <c r="H453" s="31"/>
      <c r="I453" s="15"/>
      <c r="J453" s="16"/>
      <c r="K453" s="32"/>
      <c r="L453" s="32"/>
      <c r="M453" s="32"/>
      <c r="N453" s="33"/>
      <c r="O453" s="33"/>
      <c r="P453" s="34"/>
      <c r="Q453" s="35"/>
      <c r="R453" s="40"/>
      <c r="S453" s="22">
        <v>50</v>
      </c>
      <c r="T453" s="37">
        <v>44.668800000000005</v>
      </c>
      <c r="U453" s="38">
        <v>47</v>
      </c>
      <c r="V453" s="38">
        <v>47</v>
      </c>
      <c r="W453" s="38">
        <v>55</v>
      </c>
      <c r="X453" s="25">
        <f t="shared" si="49"/>
        <v>44.668800000000005</v>
      </c>
    </row>
    <row r="454" spans="1:24" s="46" customFormat="1">
      <c r="A454" s="27">
        <v>107.02</v>
      </c>
      <c r="B454" s="28" t="s">
        <v>417</v>
      </c>
      <c r="C454" s="29">
        <v>1</v>
      </c>
      <c r="D454" s="12" t="s">
        <v>98</v>
      </c>
      <c r="E454" s="12"/>
      <c r="F454" s="12"/>
      <c r="G454" s="31"/>
      <c r="H454" s="31"/>
      <c r="I454" s="15"/>
      <c r="J454" s="16"/>
      <c r="K454" s="32"/>
      <c r="L454" s="32"/>
      <c r="M454" s="32"/>
      <c r="N454" s="33"/>
      <c r="O454" s="33"/>
      <c r="P454" s="34"/>
      <c r="Q454" s="35"/>
      <c r="R454" s="40"/>
      <c r="S454" s="22">
        <v>55</v>
      </c>
      <c r="T454" s="37">
        <v>47.52</v>
      </c>
      <c r="U454" s="38">
        <v>50</v>
      </c>
      <c r="V454" s="38">
        <v>50</v>
      </c>
      <c r="W454" s="38">
        <v>100</v>
      </c>
      <c r="X454" s="25">
        <f t="shared" si="49"/>
        <v>47.52</v>
      </c>
    </row>
    <row r="455" spans="1:24" s="46" customFormat="1">
      <c r="A455" s="27">
        <v>107.03</v>
      </c>
      <c r="B455" s="28" t="s">
        <v>418</v>
      </c>
      <c r="C455" s="29">
        <v>1</v>
      </c>
      <c r="D455" s="12" t="s">
        <v>98</v>
      </c>
      <c r="E455" s="12"/>
      <c r="F455" s="12"/>
      <c r="G455" s="31"/>
      <c r="H455" s="31"/>
      <c r="I455" s="15"/>
      <c r="J455" s="16"/>
      <c r="K455" s="32"/>
      <c r="L455" s="32"/>
      <c r="M455" s="32"/>
      <c r="N455" s="33"/>
      <c r="O455" s="33"/>
      <c r="P455" s="34"/>
      <c r="Q455" s="35"/>
      <c r="R455" s="40"/>
      <c r="S455" s="22">
        <v>70</v>
      </c>
      <c r="T455" s="37">
        <v>62.726399999999991</v>
      </c>
      <c r="U455" s="38">
        <v>66</v>
      </c>
      <c r="V455" s="38">
        <v>66</v>
      </c>
      <c r="W455" s="38">
        <v>120</v>
      </c>
      <c r="X455" s="25">
        <f t="shared" si="49"/>
        <v>62.726399999999991</v>
      </c>
    </row>
    <row r="456" spans="1:24" s="46" customFormat="1">
      <c r="A456" s="27">
        <v>107.04</v>
      </c>
      <c r="B456" s="28" t="s">
        <v>419</v>
      </c>
      <c r="C456" s="29">
        <v>1</v>
      </c>
      <c r="D456" s="12" t="s">
        <v>98</v>
      </c>
      <c r="E456" s="12"/>
      <c r="F456" s="12"/>
      <c r="G456" s="31"/>
      <c r="H456" s="31"/>
      <c r="I456" s="15"/>
      <c r="J456" s="16"/>
      <c r="K456" s="32"/>
      <c r="L456" s="32"/>
      <c r="M456" s="32"/>
      <c r="N456" s="33"/>
      <c r="O456" s="33"/>
      <c r="P456" s="34"/>
      <c r="Q456" s="35"/>
      <c r="R456" s="40"/>
      <c r="S456" s="22">
        <v>87</v>
      </c>
      <c r="T456" s="37">
        <v>78.883200000000002</v>
      </c>
      <c r="U456" s="38">
        <v>83</v>
      </c>
      <c r="V456" s="38">
        <v>83</v>
      </c>
      <c r="W456" s="38">
        <v>150</v>
      </c>
      <c r="X456" s="25">
        <f t="shared" si="49"/>
        <v>78.883200000000002</v>
      </c>
    </row>
    <row r="457" spans="1:24" s="46" customFormat="1">
      <c r="A457" s="27">
        <v>107.04</v>
      </c>
      <c r="B457" s="28" t="s">
        <v>420</v>
      </c>
      <c r="C457" s="29">
        <v>1</v>
      </c>
      <c r="D457" s="12" t="s">
        <v>98</v>
      </c>
      <c r="E457" s="12"/>
      <c r="F457" s="12"/>
      <c r="G457" s="31"/>
      <c r="H457" s="31"/>
      <c r="I457" s="15"/>
      <c r="J457" s="16"/>
      <c r="K457" s="32"/>
      <c r="L457" s="32"/>
      <c r="M457" s="32"/>
      <c r="N457" s="33"/>
      <c r="O457" s="33"/>
      <c r="P457" s="34"/>
      <c r="Q457" s="35"/>
      <c r="R457" s="40"/>
      <c r="S457" s="22">
        <v>105.93</v>
      </c>
      <c r="T457" s="37">
        <v>94.089600000000004</v>
      </c>
      <c r="U457" s="38">
        <v>99</v>
      </c>
      <c r="V457" s="38">
        <v>99</v>
      </c>
      <c r="W457" s="38">
        <v>180</v>
      </c>
      <c r="X457" s="25">
        <f t="shared" si="49"/>
        <v>94.089600000000004</v>
      </c>
    </row>
    <row r="458" spans="1:24" s="46" customFormat="1">
      <c r="A458" s="27">
        <v>107.05</v>
      </c>
      <c r="B458" s="28" t="s">
        <v>421</v>
      </c>
      <c r="C458" s="29">
        <v>1</v>
      </c>
      <c r="D458" s="12" t="s">
        <v>98</v>
      </c>
      <c r="E458" s="12"/>
      <c r="F458" s="12"/>
      <c r="G458" s="31"/>
      <c r="H458" s="31"/>
      <c r="I458" s="15"/>
      <c r="J458" s="16"/>
      <c r="K458" s="32"/>
      <c r="L458" s="32"/>
      <c r="M458" s="32"/>
      <c r="N458" s="33"/>
      <c r="O458" s="33"/>
      <c r="P458" s="34"/>
      <c r="Q458" s="35"/>
      <c r="R458" s="40"/>
      <c r="S458" s="22">
        <v>124.12</v>
      </c>
      <c r="T458" s="37">
        <v>110.24639999999999</v>
      </c>
      <c r="U458" s="38">
        <v>116</v>
      </c>
      <c r="V458" s="38">
        <v>116</v>
      </c>
      <c r="W458" s="38">
        <v>202</v>
      </c>
      <c r="X458" s="25">
        <f t="shared" si="49"/>
        <v>110.24639999999999</v>
      </c>
    </row>
    <row r="459" spans="1:24" s="46" customFormat="1">
      <c r="A459" s="27">
        <v>107.06</v>
      </c>
      <c r="B459" s="28" t="s">
        <v>422</v>
      </c>
      <c r="C459" s="29">
        <v>1</v>
      </c>
      <c r="D459" s="12" t="s">
        <v>98</v>
      </c>
      <c r="E459" s="12"/>
      <c r="F459" s="12"/>
      <c r="G459" s="31"/>
      <c r="H459" s="31"/>
      <c r="I459" s="15"/>
      <c r="J459" s="16"/>
      <c r="K459" s="32"/>
      <c r="L459" s="32"/>
      <c r="M459" s="32"/>
      <c r="N459" s="33"/>
      <c r="O459" s="33"/>
      <c r="P459" s="34"/>
      <c r="Q459" s="35"/>
      <c r="R459" s="40"/>
      <c r="S459" s="22">
        <v>141.24</v>
      </c>
      <c r="T459" s="37">
        <v>125.45279999999998</v>
      </c>
      <c r="U459" s="38">
        <v>132</v>
      </c>
      <c r="V459" s="38">
        <v>132</v>
      </c>
      <c r="W459" s="38">
        <v>235</v>
      </c>
      <c r="X459" s="25">
        <f t="shared" si="49"/>
        <v>125.45279999999998</v>
      </c>
    </row>
    <row r="460" spans="1:24" s="46" customFormat="1">
      <c r="A460" s="27">
        <v>107.07</v>
      </c>
      <c r="B460" s="28" t="s">
        <v>423</v>
      </c>
      <c r="C460" s="29">
        <v>1</v>
      </c>
      <c r="D460" s="12" t="s">
        <v>98</v>
      </c>
      <c r="E460" s="12"/>
      <c r="F460" s="12"/>
      <c r="G460" s="31"/>
      <c r="H460" s="31"/>
      <c r="I460" s="15"/>
      <c r="J460" s="16"/>
      <c r="K460" s="32"/>
      <c r="L460" s="32"/>
      <c r="M460" s="32"/>
      <c r="N460" s="33"/>
      <c r="O460" s="33"/>
      <c r="P460" s="34"/>
      <c r="Q460" s="35"/>
      <c r="R460" s="40"/>
      <c r="S460" s="22">
        <v>159.43</v>
      </c>
      <c r="T460" s="37">
        <v>141.6096</v>
      </c>
      <c r="U460" s="38">
        <v>149</v>
      </c>
      <c r="V460" s="38">
        <v>149</v>
      </c>
      <c r="W460" s="38">
        <v>245</v>
      </c>
      <c r="X460" s="25">
        <f t="shared" si="49"/>
        <v>141.6096</v>
      </c>
    </row>
    <row r="461" spans="1:24" s="46" customFormat="1" ht="32.25" customHeight="1">
      <c r="A461" s="27">
        <v>108</v>
      </c>
      <c r="B461" s="28" t="s">
        <v>326</v>
      </c>
      <c r="C461" s="29">
        <v>0</v>
      </c>
      <c r="D461" s="12">
        <v>0</v>
      </c>
      <c r="E461" s="12"/>
      <c r="F461" s="12"/>
      <c r="G461" s="31"/>
      <c r="H461" s="31"/>
      <c r="I461" s="15"/>
      <c r="J461" s="16"/>
      <c r="K461" s="32"/>
      <c r="L461" s="32"/>
      <c r="M461" s="32"/>
      <c r="N461" s="33"/>
      <c r="O461" s="33"/>
      <c r="P461" s="34"/>
      <c r="Q461" s="35"/>
      <c r="R461" s="40">
        <v>0</v>
      </c>
      <c r="S461" s="22">
        <v>0</v>
      </c>
      <c r="T461" s="54">
        <v>0</v>
      </c>
      <c r="U461" s="38">
        <v>0</v>
      </c>
      <c r="V461" s="38">
        <v>0</v>
      </c>
      <c r="W461" s="38">
        <v>0</v>
      </c>
      <c r="X461" s="25">
        <f t="shared" ref="X461:X485" si="51">MIN(S461:W461)</f>
        <v>0</v>
      </c>
    </row>
    <row r="462" spans="1:24" s="55" customFormat="1" ht="31.5">
      <c r="A462" s="41">
        <v>109</v>
      </c>
      <c r="B462" s="42" t="s">
        <v>424</v>
      </c>
      <c r="C462" s="43">
        <v>1</v>
      </c>
      <c r="D462" s="38" t="s">
        <v>425</v>
      </c>
      <c r="E462" s="38"/>
      <c r="F462" s="38"/>
      <c r="G462" s="19"/>
      <c r="H462" s="19"/>
      <c r="I462" s="33"/>
      <c r="J462" s="16"/>
      <c r="K462" s="16"/>
      <c r="L462" s="16"/>
      <c r="M462" s="16"/>
      <c r="N462" s="33"/>
      <c r="O462" s="33"/>
      <c r="P462" s="34"/>
      <c r="Q462" s="34"/>
      <c r="R462" s="44" t="s">
        <v>426</v>
      </c>
      <c r="S462" s="22">
        <v>800.36</v>
      </c>
      <c r="T462" s="37">
        <v>710.89919999999995</v>
      </c>
      <c r="U462" s="38">
        <v>748</v>
      </c>
      <c r="V462" s="38">
        <v>748</v>
      </c>
      <c r="W462" s="38">
        <v>980</v>
      </c>
      <c r="X462" s="25">
        <f t="shared" si="51"/>
        <v>710.89919999999995</v>
      </c>
    </row>
    <row r="463" spans="1:24" s="46" customFormat="1" ht="173.25">
      <c r="A463" s="41">
        <v>110</v>
      </c>
      <c r="B463" s="42" t="s">
        <v>427</v>
      </c>
      <c r="C463" s="43">
        <v>1</v>
      </c>
      <c r="D463" s="38" t="s">
        <v>367</v>
      </c>
      <c r="E463" s="38"/>
      <c r="F463" s="38"/>
      <c r="G463" s="19"/>
      <c r="H463" s="19"/>
      <c r="I463" s="33"/>
      <c r="J463" s="16"/>
      <c r="K463" s="16"/>
      <c r="L463" s="16"/>
      <c r="M463" s="16"/>
      <c r="N463" s="33"/>
      <c r="O463" s="33"/>
      <c r="P463" s="34"/>
      <c r="Q463" s="34"/>
      <c r="R463" s="44" t="s">
        <v>428</v>
      </c>
      <c r="S463" s="22">
        <v>10700</v>
      </c>
      <c r="T463" s="37">
        <v>950.4</v>
      </c>
      <c r="U463" s="38">
        <v>10000</v>
      </c>
      <c r="V463" s="38">
        <v>10000</v>
      </c>
      <c r="W463" s="38">
        <v>11200</v>
      </c>
      <c r="X463" s="45">
        <f>V463</f>
        <v>10000</v>
      </c>
    </row>
    <row r="464" spans="1:24" s="46" customFormat="1" ht="157.5">
      <c r="A464" s="27">
        <v>111</v>
      </c>
      <c r="B464" s="28" t="s">
        <v>429</v>
      </c>
      <c r="C464" s="29">
        <v>1</v>
      </c>
      <c r="D464" s="12" t="s">
        <v>367</v>
      </c>
      <c r="E464" s="12"/>
      <c r="F464" s="12"/>
      <c r="G464" s="31"/>
      <c r="H464" s="31"/>
      <c r="I464" s="15"/>
      <c r="J464" s="16"/>
      <c r="K464" s="32"/>
      <c r="L464" s="32"/>
      <c r="M464" s="32"/>
      <c r="N464" s="33"/>
      <c r="O464" s="33"/>
      <c r="P464" s="34"/>
      <c r="Q464" s="35"/>
      <c r="R464" s="40" t="s">
        <v>430</v>
      </c>
      <c r="S464" s="22">
        <v>21400</v>
      </c>
      <c r="T464" s="37">
        <v>19008</v>
      </c>
      <c r="U464" s="38">
        <v>20000</v>
      </c>
      <c r="V464" s="38">
        <v>20000</v>
      </c>
      <c r="W464" s="38">
        <v>22000</v>
      </c>
      <c r="X464" s="25">
        <f t="shared" si="51"/>
        <v>19008</v>
      </c>
    </row>
    <row r="465" spans="1:24" ht="219" customHeight="1">
      <c r="A465" s="27">
        <v>112</v>
      </c>
      <c r="B465" s="28" t="s">
        <v>431</v>
      </c>
      <c r="C465" s="29">
        <v>1</v>
      </c>
      <c r="D465" s="12" t="s">
        <v>30</v>
      </c>
      <c r="G465" s="31"/>
      <c r="H465" s="31"/>
      <c r="I465" s="15"/>
      <c r="J465" s="16"/>
      <c r="K465" s="32"/>
      <c r="L465" s="32"/>
      <c r="M465" s="32"/>
      <c r="N465" s="33"/>
      <c r="O465" s="33"/>
      <c r="P465" s="34"/>
      <c r="Q465" s="35"/>
      <c r="R465" s="40" t="s">
        <v>432</v>
      </c>
      <c r="S465" s="38">
        <v>1500000</v>
      </c>
      <c r="T465" s="37">
        <v>122161.56480000001</v>
      </c>
      <c r="U465" s="34">
        <v>128537</v>
      </c>
      <c r="V465" s="38">
        <v>128537</v>
      </c>
      <c r="W465" s="38">
        <v>135285</v>
      </c>
      <c r="X465" s="25">
        <f t="shared" si="51"/>
        <v>122161.56480000001</v>
      </c>
    </row>
    <row r="466" spans="1:24" ht="110.25" customHeight="1">
      <c r="A466" s="27">
        <v>113</v>
      </c>
      <c r="B466" s="28" t="s">
        <v>433</v>
      </c>
      <c r="C466" s="29">
        <v>1</v>
      </c>
      <c r="D466" s="12" t="s">
        <v>107</v>
      </c>
      <c r="E466" s="12">
        <v>160</v>
      </c>
      <c r="G466" s="31"/>
      <c r="H466" s="31"/>
      <c r="I466" s="15"/>
      <c r="J466" s="16"/>
      <c r="K466" s="32"/>
      <c r="L466" s="32"/>
      <c r="M466" s="32"/>
      <c r="N466" s="33"/>
      <c r="O466" s="33"/>
      <c r="P466" s="34"/>
      <c r="Q466" s="35"/>
      <c r="R466" s="40" t="s">
        <v>434</v>
      </c>
      <c r="S466" s="165" t="s">
        <v>54</v>
      </c>
      <c r="T466" s="166"/>
      <c r="U466" s="166"/>
      <c r="V466" s="166"/>
      <c r="W466" s="167"/>
      <c r="X466" s="47">
        <v>113.28</v>
      </c>
    </row>
    <row r="467" spans="1:24" ht="63">
      <c r="A467" s="27">
        <v>114</v>
      </c>
      <c r="B467" s="28" t="s">
        <v>435</v>
      </c>
      <c r="C467" s="29">
        <v>1</v>
      </c>
      <c r="D467" s="12" t="s">
        <v>107</v>
      </c>
      <c r="E467" s="12">
        <v>446</v>
      </c>
      <c r="G467" s="31"/>
      <c r="H467" s="31"/>
      <c r="I467" s="15"/>
      <c r="J467" s="16"/>
      <c r="K467" s="32"/>
      <c r="L467" s="32"/>
      <c r="M467" s="32"/>
      <c r="N467" s="33"/>
      <c r="O467" s="33"/>
      <c r="P467" s="34"/>
      <c r="Q467" s="35"/>
      <c r="R467" s="40" t="s">
        <v>436</v>
      </c>
      <c r="S467" s="165" t="s">
        <v>54</v>
      </c>
      <c r="T467" s="166"/>
      <c r="U467" s="166"/>
      <c r="V467" s="166"/>
      <c r="W467" s="167"/>
      <c r="X467" s="47">
        <v>412.2</v>
      </c>
    </row>
    <row r="468" spans="1:24" ht="78.75">
      <c r="A468" s="27">
        <v>115</v>
      </c>
      <c r="B468" s="28" t="s">
        <v>437</v>
      </c>
      <c r="C468" s="29">
        <v>1</v>
      </c>
      <c r="D468" s="12" t="s">
        <v>107</v>
      </c>
      <c r="E468" s="12">
        <v>938</v>
      </c>
      <c r="G468" s="31"/>
      <c r="H468" s="31"/>
      <c r="I468" s="15"/>
      <c r="J468" s="16"/>
      <c r="K468" s="32"/>
      <c r="L468" s="32"/>
      <c r="M468" s="32"/>
      <c r="N468" s="33"/>
      <c r="O468" s="33"/>
      <c r="P468" s="34"/>
      <c r="Q468" s="35"/>
      <c r="R468" s="40" t="s">
        <v>438</v>
      </c>
      <c r="S468" s="165" t="s">
        <v>54</v>
      </c>
      <c r="T468" s="166"/>
      <c r="U468" s="166"/>
      <c r="V468" s="166"/>
      <c r="W468" s="167"/>
      <c r="X468" s="47">
        <v>825.44</v>
      </c>
    </row>
    <row r="469" spans="1:24" ht="31.5">
      <c r="A469" s="27">
        <v>116</v>
      </c>
      <c r="B469" s="28" t="s">
        <v>439</v>
      </c>
      <c r="C469" s="29"/>
      <c r="G469" s="31"/>
      <c r="H469" s="31"/>
      <c r="I469" s="15"/>
      <c r="J469" s="16"/>
      <c r="K469" s="32"/>
      <c r="L469" s="32"/>
      <c r="M469" s="32"/>
      <c r="N469" s="33"/>
      <c r="O469" s="33"/>
      <c r="P469" s="34"/>
      <c r="Q469" s="35"/>
      <c r="R469" s="40" t="s">
        <v>440</v>
      </c>
      <c r="S469" s="165" t="s">
        <v>54</v>
      </c>
      <c r="T469" s="166"/>
      <c r="U469" s="166"/>
      <c r="V469" s="166"/>
      <c r="W469" s="167"/>
    </row>
    <row r="470" spans="1:24">
      <c r="A470" s="27">
        <v>116.01</v>
      </c>
      <c r="B470" s="28" t="s">
        <v>441</v>
      </c>
      <c r="C470" s="29">
        <v>1</v>
      </c>
      <c r="D470" s="12" t="s">
        <v>107</v>
      </c>
      <c r="E470" s="12">
        <v>5631</v>
      </c>
      <c r="G470" s="31"/>
      <c r="H470" s="31"/>
      <c r="I470" s="15"/>
      <c r="J470" s="16"/>
      <c r="K470" s="32"/>
      <c r="L470" s="32"/>
      <c r="M470" s="32"/>
      <c r="N470" s="33"/>
      <c r="O470" s="33"/>
      <c r="P470" s="34"/>
      <c r="Q470" s="35"/>
      <c r="R470" s="40" t="s">
        <v>442</v>
      </c>
      <c r="S470" s="165" t="s">
        <v>54</v>
      </c>
      <c r="T470" s="166"/>
      <c r="U470" s="166"/>
      <c r="V470" s="166"/>
      <c r="W470" s="167"/>
      <c r="X470" s="47">
        <v>4930.55</v>
      </c>
    </row>
    <row r="471" spans="1:24">
      <c r="A471" s="27">
        <v>116.02</v>
      </c>
      <c r="B471" s="28" t="s">
        <v>443</v>
      </c>
      <c r="C471" s="29">
        <v>1</v>
      </c>
      <c r="D471" s="12" t="s">
        <v>107</v>
      </c>
      <c r="E471" s="12">
        <v>4980</v>
      </c>
      <c r="G471" s="31"/>
      <c r="H471" s="31"/>
      <c r="I471" s="15"/>
      <c r="J471" s="16"/>
      <c r="K471" s="32"/>
      <c r="L471" s="32"/>
      <c r="M471" s="32"/>
      <c r="N471" s="33"/>
      <c r="O471" s="33"/>
      <c r="P471" s="34"/>
      <c r="Q471" s="35"/>
      <c r="R471" s="40" t="s">
        <v>444</v>
      </c>
      <c r="S471" s="165" t="s">
        <v>54</v>
      </c>
      <c r="T471" s="166"/>
      <c r="U471" s="166"/>
      <c r="V471" s="166"/>
      <c r="W471" s="167"/>
      <c r="X471" s="56">
        <v>4431.42</v>
      </c>
    </row>
    <row r="472" spans="1:24" ht="47.25">
      <c r="A472" s="27">
        <v>117</v>
      </c>
      <c r="B472" s="28" t="s">
        <v>445</v>
      </c>
      <c r="C472" s="29">
        <v>1</v>
      </c>
      <c r="D472" s="12" t="s">
        <v>79</v>
      </c>
      <c r="E472" s="12">
        <v>203</v>
      </c>
      <c r="G472" s="31"/>
      <c r="H472" s="31"/>
      <c r="I472" s="15"/>
      <c r="J472" s="16"/>
      <c r="K472" s="32"/>
      <c r="L472" s="32"/>
      <c r="M472" s="32"/>
      <c r="N472" s="33"/>
      <c r="O472" s="33"/>
      <c r="P472" s="34"/>
      <c r="Q472" s="35"/>
      <c r="R472" s="40" t="s">
        <v>446</v>
      </c>
      <c r="S472" s="183" t="s">
        <v>54</v>
      </c>
      <c r="T472" s="184"/>
      <c r="U472" s="184"/>
      <c r="V472" s="184"/>
      <c r="W472" s="185"/>
      <c r="X472" s="47">
        <v>174.44</v>
      </c>
    </row>
    <row r="473" spans="1:24" ht="63">
      <c r="A473" s="27">
        <v>118</v>
      </c>
      <c r="B473" s="28" t="s">
        <v>447</v>
      </c>
      <c r="C473" s="29">
        <v>1</v>
      </c>
      <c r="D473" s="12" t="s">
        <v>107</v>
      </c>
      <c r="E473" s="12">
        <v>6418</v>
      </c>
      <c r="G473" s="31"/>
      <c r="H473" s="31"/>
      <c r="I473" s="15"/>
      <c r="J473" s="16"/>
      <c r="K473" s="32"/>
      <c r="L473" s="32"/>
      <c r="M473" s="32"/>
      <c r="N473" s="33"/>
      <c r="O473" s="33"/>
      <c r="P473" s="34"/>
      <c r="Q473" s="35"/>
      <c r="R473" s="40" t="s">
        <v>448</v>
      </c>
      <c r="S473" s="183"/>
      <c r="T473" s="184"/>
      <c r="U473" s="184"/>
      <c r="V473" s="184"/>
      <c r="W473" s="185"/>
      <c r="X473" s="47">
        <v>6427.04</v>
      </c>
    </row>
    <row r="474" spans="1:24" ht="67.5" customHeight="1">
      <c r="A474" s="27">
        <v>119</v>
      </c>
      <c r="B474" s="28" t="s">
        <v>449</v>
      </c>
      <c r="C474" s="29">
        <v>1</v>
      </c>
      <c r="D474" s="12" t="s">
        <v>247</v>
      </c>
      <c r="E474" s="12">
        <v>70</v>
      </c>
      <c r="G474" s="31"/>
      <c r="H474" s="31"/>
      <c r="I474" s="15"/>
      <c r="J474" s="16"/>
      <c r="K474" s="32"/>
      <c r="L474" s="32"/>
      <c r="M474" s="32"/>
      <c r="N474" s="33"/>
      <c r="O474" s="33"/>
      <c r="P474" s="34"/>
      <c r="Q474" s="35"/>
      <c r="R474" s="40" t="s">
        <v>450</v>
      </c>
      <c r="S474" s="165" t="s">
        <v>54</v>
      </c>
      <c r="T474" s="166"/>
      <c r="U474" s="166"/>
      <c r="V474" s="166"/>
      <c r="W474" s="167"/>
      <c r="X474" s="47">
        <v>50.91</v>
      </c>
    </row>
    <row r="475" spans="1:24" ht="236.25">
      <c r="A475" s="27">
        <v>120</v>
      </c>
      <c r="B475" s="28" t="s">
        <v>451</v>
      </c>
      <c r="C475" s="29">
        <v>1</v>
      </c>
      <c r="D475" s="12" t="s">
        <v>79</v>
      </c>
      <c r="G475" s="31"/>
      <c r="H475" s="31"/>
      <c r="I475" s="15"/>
      <c r="J475" s="16"/>
      <c r="K475" s="32"/>
      <c r="L475" s="32"/>
      <c r="M475" s="32"/>
      <c r="N475" s="33"/>
      <c r="O475" s="33"/>
      <c r="P475" s="34"/>
      <c r="Q475" s="35"/>
      <c r="R475" s="40" t="s">
        <v>452</v>
      </c>
      <c r="S475" s="38">
        <v>780</v>
      </c>
      <c r="T475" s="54">
        <v>449.53919999999999</v>
      </c>
      <c r="U475" s="34">
        <v>650</v>
      </c>
      <c r="V475" s="38">
        <v>473</v>
      </c>
      <c r="W475" s="38">
        <v>520</v>
      </c>
      <c r="X475" s="25">
        <f t="shared" si="51"/>
        <v>449.53919999999999</v>
      </c>
    </row>
    <row r="476" spans="1:24" ht="302.25" customHeight="1">
      <c r="A476" s="27">
        <v>121</v>
      </c>
      <c r="B476" s="28" t="s">
        <v>453</v>
      </c>
      <c r="C476" s="29">
        <v>1</v>
      </c>
      <c r="D476" s="12" t="s">
        <v>79</v>
      </c>
      <c r="G476" s="31"/>
      <c r="H476" s="31"/>
      <c r="I476" s="15"/>
      <c r="J476" s="16"/>
      <c r="K476" s="32"/>
      <c r="L476" s="32"/>
      <c r="M476" s="32"/>
      <c r="N476" s="33"/>
      <c r="O476" s="33"/>
      <c r="P476" s="34"/>
      <c r="Q476" s="35"/>
      <c r="R476" s="40" t="s">
        <v>452</v>
      </c>
      <c r="S476" s="38">
        <v>940</v>
      </c>
      <c r="T476" s="37">
        <v>619.66079999999999</v>
      </c>
      <c r="U476" s="34">
        <v>1090</v>
      </c>
      <c r="V476" s="38">
        <v>652</v>
      </c>
      <c r="W476" s="38">
        <v>710</v>
      </c>
      <c r="X476" s="25">
        <f t="shared" si="51"/>
        <v>619.66079999999999</v>
      </c>
    </row>
    <row r="477" spans="1:24" ht="309.75" customHeight="1">
      <c r="A477" s="27">
        <v>122</v>
      </c>
      <c r="B477" s="28" t="s">
        <v>454</v>
      </c>
      <c r="C477" s="29">
        <v>1</v>
      </c>
      <c r="D477" s="12" t="s">
        <v>79</v>
      </c>
      <c r="G477" s="31"/>
      <c r="H477" s="31"/>
      <c r="I477" s="15"/>
      <c r="J477" s="16"/>
      <c r="K477" s="32"/>
      <c r="L477" s="32"/>
      <c r="M477" s="32"/>
      <c r="N477" s="33"/>
      <c r="O477" s="33"/>
      <c r="P477" s="34"/>
      <c r="Q477" s="35"/>
      <c r="R477" s="40" t="s">
        <v>452</v>
      </c>
      <c r="S477" s="38">
        <v>920</v>
      </c>
      <c r="T477" s="37">
        <v>589.24799999999993</v>
      </c>
      <c r="U477" s="34">
        <v>825</v>
      </c>
      <c r="V477" s="38">
        <v>620</v>
      </c>
      <c r="W477" s="38">
        <v>780</v>
      </c>
      <c r="X477" s="25">
        <f t="shared" si="51"/>
        <v>589.24799999999993</v>
      </c>
    </row>
    <row r="478" spans="1:24" ht="204.75">
      <c r="A478" s="27">
        <v>123</v>
      </c>
      <c r="B478" s="28" t="s">
        <v>455</v>
      </c>
      <c r="C478" s="29">
        <v>1</v>
      </c>
      <c r="D478" s="12" t="s">
        <v>343</v>
      </c>
      <c r="G478" s="31"/>
      <c r="H478" s="31"/>
      <c r="I478" s="15"/>
      <c r="J478" s="16"/>
      <c r="K478" s="32"/>
      <c r="L478" s="32"/>
      <c r="M478" s="32"/>
      <c r="N478" s="33"/>
      <c r="O478" s="33"/>
      <c r="P478" s="34"/>
      <c r="Q478" s="35"/>
      <c r="R478" s="40" t="s">
        <v>452</v>
      </c>
      <c r="S478" s="38">
        <v>920</v>
      </c>
      <c r="T478" s="37">
        <v>566.4384</v>
      </c>
      <c r="U478" s="34">
        <v>715</v>
      </c>
      <c r="V478" s="38">
        <v>596</v>
      </c>
      <c r="W478" s="38">
        <v>650</v>
      </c>
      <c r="X478" s="25">
        <f t="shared" si="51"/>
        <v>566.4384</v>
      </c>
    </row>
    <row r="479" spans="1:24" ht="141.75" customHeight="1">
      <c r="A479" s="27">
        <v>124</v>
      </c>
      <c r="B479" s="28" t="s">
        <v>456</v>
      </c>
      <c r="C479" s="29">
        <v>1</v>
      </c>
      <c r="D479" s="12" t="s">
        <v>343</v>
      </c>
      <c r="G479" s="31"/>
      <c r="H479" s="31"/>
      <c r="I479" s="15"/>
      <c r="J479" s="16"/>
      <c r="K479" s="32"/>
      <c r="L479" s="32"/>
      <c r="M479" s="32"/>
      <c r="N479" s="33"/>
      <c r="O479" s="33"/>
      <c r="P479" s="34"/>
      <c r="Q479" s="35"/>
      <c r="R479" s="40" t="s">
        <v>452</v>
      </c>
      <c r="S479" s="38">
        <v>300</v>
      </c>
      <c r="T479" s="37">
        <v>176.77439999999999</v>
      </c>
      <c r="U479" s="34">
        <v>715</v>
      </c>
      <c r="V479" s="38">
        <v>186</v>
      </c>
      <c r="W479" s="38">
        <v>295</v>
      </c>
      <c r="X479" s="25">
        <f t="shared" si="51"/>
        <v>176.77439999999999</v>
      </c>
    </row>
    <row r="480" spans="1:24" ht="299.25">
      <c r="A480" s="119">
        <v>125</v>
      </c>
      <c r="B480" s="120" t="s">
        <v>457</v>
      </c>
      <c r="C480" s="121">
        <v>1</v>
      </c>
      <c r="D480" s="122" t="s">
        <v>79</v>
      </c>
      <c r="E480" s="122"/>
      <c r="F480" s="122"/>
      <c r="G480" s="123"/>
      <c r="H480" s="123"/>
      <c r="I480" s="124"/>
      <c r="J480" s="125"/>
      <c r="K480" s="125"/>
      <c r="L480" s="125"/>
      <c r="M480" s="125"/>
      <c r="N480" s="124"/>
      <c r="O480" s="124"/>
      <c r="P480" s="126"/>
      <c r="Q480" s="126"/>
      <c r="R480" s="127" t="s">
        <v>452</v>
      </c>
      <c r="S480" s="122">
        <v>400</v>
      </c>
      <c r="T480" s="129">
        <v>279.41759999999999</v>
      </c>
      <c r="U480" s="126">
        <v>715</v>
      </c>
      <c r="V480" s="122">
        <v>294</v>
      </c>
      <c r="W480" s="122">
        <v>360</v>
      </c>
      <c r="X480" s="130">
        <f t="shared" si="51"/>
        <v>279.41759999999999</v>
      </c>
    </row>
    <row r="481" spans="1:25" ht="204.75">
      <c r="A481" s="27">
        <v>126</v>
      </c>
      <c r="B481" s="28" t="s">
        <v>458</v>
      </c>
      <c r="C481" s="29">
        <v>1</v>
      </c>
      <c r="D481" s="12" t="s">
        <v>79</v>
      </c>
      <c r="G481" s="31"/>
      <c r="H481" s="31"/>
      <c r="I481" s="15"/>
      <c r="J481" s="16"/>
      <c r="K481" s="32"/>
      <c r="L481" s="32"/>
      <c r="M481" s="32"/>
      <c r="N481" s="33"/>
      <c r="O481" s="33"/>
      <c r="P481" s="34"/>
      <c r="Q481" s="35"/>
      <c r="R481" s="40" t="s">
        <v>452</v>
      </c>
      <c r="S481" s="38">
        <v>600</v>
      </c>
      <c r="T481" s="37">
        <v>402.01919999999996</v>
      </c>
      <c r="U481" s="34">
        <v>770</v>
      </c>
      <c r="V481" s="38">
        <v>423</v>
      </c>
      <c r="W481" s="38">
        <v>480</v>
      </c>
      <c r="X481" s="25">
        <f t="shared" si="51"/>
        <v>402.01919999999996</v>
      </c>
    </row>
    <row r="482" spans="1:25" ht="213" customHeight="1">
      <c r="A482" s="27">
        <v>127</v>
      </c>
      <c r="B482" s="28" t="s">
        <v>459</v>
      </c>
      <c r="C482" s="29">
        <v>1</v>
      </c>
      <c r="D482" s="12" t="s">
        <v>79</v>
      </c>
      <c r="G482" s="31"/>
      <c r="H482" s="31"/>
      <c r="I482" s="15"/>
      <c r="J482" s="16"/>
      <c r="K482" s="32"/>
      <c r="L482" s="32"/>
      <c r="M482" s="32"/>
      <c r="N482" s="33"/>
      <c r="O482" s="33"/>
      <c r="P482" s="34"/>
      <c r="Q482" s="35"/>
      <c r="R482" s="40" t="s">
        <v>452</v>
      </c>
      <c r="S482" s="38">
        <v>600</v>
      </c>
      <c r="T482" s="37">
        <v>402.01919999999996</v>
      </c>
      <c r="U482" s="34" t="s">
        <v>460</v>
      </c>
      <c r="V482" s="38">
        <v>423</v>
      </c>
      <c r="W482" s="38">
        <v>480</v>
      </c>
      <c r="X482" s="25">
        <f t="shared" si="51"/>
        <v>402.01919999999996</v>
      </c>
    </row>
    <row r="483" spans="1:25" ht="220.5">
      <c r="A483" s="27">
        <v>128</v>
      </c>
      <c r="B483" s="28" t="s">
        <v>461</v>
      </c>
      <c r="C483" s="29">
        <v>1</v>
      </c>
      <c r="D483" s="12" t="s">
        <v>79</v>
      </c>
      <c r="G483" s="31"/>
      <c r="H483" s="31"/>
      <c r="I483" s="15"/>
      <c r="J483" s="16"/>
      <c r="K483" s="32"/>
      <c r="L483" s="32"/>
      <c r="M483" s="32"/>
      <c r="N483" s="33"/>
      <c r="O483" s="33"/>
      <c r="P483" s="34"/>
      <c r="Q483" s="35"/>
      <c r="R483" s="40" t="s">
        <v>452</v>
      </c>
      <c r="S483" s="38">
        <v>920</v>
      </c>
      <c r="T483" s="54">
        <v>820.19519999999989</v>
      </c>
      <c r="U483" s="34" t="s">
        <v>460</v>
      </c>
      <c r="V483" s="38">
        <v>865</v>
      </c>
      <c r="W483" s="38">
        <v>980</v>
      </c>
      <c r="X483" s="25">
        <f t="shared" si="51"/>
        <v>820.19519999999989</v>
      </c>
    </row>
    <row r="484" spans="1:25" ht="220.5">
      <c r="A484" s="27">
        <v>129</v>
      </c>
      <c r="B484" s="28" t="s">
        <v>462</v>
      </c>
      <c r="C484" s="29">
        <v>1</v>
      </c>
      <c r="D484" s="12" t="s">
        <v>79</v>
      </c>
      <c r="G484" s="31"/>
      <c r="H484" s="31"/>
      <c r="I484" s="15"/>
      <c r="J484" s="16"/>
      <c r="K484" s="32"/>
      <c r="L484" s="32"/>
      <c r="M484" s="32"/>
      <c r="N484" s="33"/>
      <c r="O484" s="33"/>
      <c r="P484" s="34"/>
      <c r="Q484" s="35"/>
      <c r="R484" s="40" t="s">
        <v>452</v>
      </c>
      <c r="S484" s="38">
        <v>600</v>
      </c>
      <c r="T484" s="54">
        <v>707.09759999999994</v>
      </c>
      <c r="U484" s="34" t="s">
        <v>460</v>
      </c>
      <c r="V484" s="38">
        <v>744</v>
      </c>
      <c r="W484" s="38">
        <v>850</v>
      </c>
      <c r="X484" s="25">
        <f t="shared" si="51"/>
        <v>600</v>
      </c>
    </row>
    <row r="485" spans="1:25" ht="214.5" customHeight="1">
      <c r="A485" s="27">
        <v>130</v>
      </c>
      <c r="B485" s="28" t="s">
        <v>463</v>
      </c>
      <c r="C485" s="29">
        <v>1</v>
      </c>
      <c r="D485" s="12" t="s">
        <v>30</v>
      </c>
      <c r="G485" s="31"/>
      <c r="H485" s="31"/>
      <c r="I485" s="15"/>
      <c r="J485" s="16"/>
      <c r="K485" s="32"/>
      <c r="L485" s="32"/>
      <c r="M485" s="32"/>
      <c r="N485" s="33"/>
      <c r="O485" s="33"/>
      <c r="P485" s="34"/>
      <c r="Q485" s="35"/>
      <c r="R485" s="40" t="s">
        <v>452</v>
      </c>
      <c r="S485" s="38">
        <v>45000</v>
      </c>
      <c r="T485" s="54">
        <v>38016</v>
      </c>
      <c r="U485" s="34" t="s">
        <v>460</v>
      </c>
      <c r="V485" s="38">
        <v>40000</v>
      </c>
      <c r="W485" s="38">
        <v>55000</v>
      </c>
      <c r="X485" s="25">
        <f t="shared" si="51"/>
        <v>38016</v>
      </c>
    </row>
    <row r="486" spans="1:25" hidden="1">
      <c r="A486" s="189"/>
      <c r="B486" s="190"/>
      <c r="C486" s="190"/>
      <c r="D486" s="190"/>
      <c r="E486" s="190"/>
      <c r="F486" s="190"/>
      <c r="G486" s="190"/>
      <c r="H486" s="190"/>
      <c r="I486" s="190"/>
      <c r="J486" s="190"/>
      <c r="K486" s="190"/>
      <c r="L486" s="190"/>
      <c r="M486" s="190"/>
      <c r="N486" s="190"/>
      <c r="O486" s="190"/>
      <c r="P486" s="190"/>
      <c r="Q486" s="190"/>
      <c r="R486" s="191"/>
    </row>
    <row r="487" spans="1:25" ht="37.5" hidden="1" customHeight="1">
      <c r="A487" s="58" t="s">
        <v>464</v>
      </c>
      <c r="B487" s="195" t="s">
        <v>465</v>
      </c>
      <c r="C487" s="196"/>
      <c r="D487" s="196"/>
      <c r="E487" s="196"/>
      <c r="F487" s="196"/>
      <c r="G487" s="196"/>
      <c r="H487" s="196"/>
      <c r="I487" s="196"/>
      <c r="J487" s="196"/>
      <c r="K487" s="196"/>
      <c r="L487" s="196"/>
      <c r="M487" s="196"/>
      <c r="N487" s="196"/>
      <c r="O487" s="196"/>
      <c r="P487" s="196"/>
      <c r="Q487" s="196"/>
      <c r="R487" s="197"/>
    </row>
    <row r="488" spans="1:25" ht="139.5" hidden="1" customHeight="1">
      <c r="A488" s="58" t="s">
        <v>466</v>
      </c>
      <c r="B488" s="195" t="s">
        <v>467</v>
      </c>
      <c r="C488" s="196"/>
      <c r="D488" s="196"/>
      <c r="E488" s="196"/>
      <c r="F488" s="196"/>
      <c r="G488" s="196"/>
      <c r="H488" s="196"/>
      <c r="I488" s="196"/>
      <c r="J488" s="196"/>
      <c r="K488" s="196"/>
      <c r="L488" s="196"/>
      <c r="M488" s="196"/>
      <c r="N488" s="196"/>
      <c r="O488" s="196"/>
      <c r="P488" s="196"/>
      <c r="Q488" s="196"/>
      <c r="R488" s="197"/>
    </row>
    <row r="489" spans="1:25" hidden="1">
      <c r="B489" s="198"/>
      <c r="C489" s="199"/>
      <c r="D489" s="199"/>
      <c r="E489" s="199"/>
      <c r="F489" s="199"/>
      <c r="G489" s="199"/>
      <c r="H489" s="199"/>
      <c r="I489" s="199"/>
      <c r="J489" s="199"/>
      <c r="K489" s="199"/>
      <c r="L489" s="199"/>
      <c r="M489" s="199"/>
      <c r="N489" s="199"/>
      <c r="O489" s="199"/>
      <c r="P489" s="199"/>
      <c r="Q489" s="199"/>
      <c r="R489" s="200"/>
    </row>
    <row r="490" spans="1:25" hidden="1">
      <c r="A490" s="201" t="s">
        <v>468</v>
      </c>
      <c r="B490" s="202"/>
      <c r="C490" s="205" t="s">
        <v>469</v>
      </c>
      <c r="D490" s="206"/>
      <c r="E490" s="207"/>
      <c r="R490" s="211" t="s">
        <v>470</v>
      </c>
    </row>
    <row r="491" spans="1:25" ht="36" hidden="1" customHeight="1">
      <c r="A491" s="203"/>
      <c r="B491" s="204"/>
      <c r="C491" s="208"/>
      <c r="D491" s="209"/>
      <c r="E491" s="210"/>
      <c r="R491" s="212"/>
    </row>
    <row r="492" spans="1:25" hidden="1"/>
    <row r="493" spans="1:25" ht="409.5">
      <c r="A493" s="28">
        <v>131</v>
      </c>
      <c r="B493" s="28" t="s">
        <v>471</v>
      </c>
      <c r="C493" s="28">
        <v>1</v>
      </c>
      <c r="D493" s="28" t="s">
        <v>79</v>
      </c>
      <c r="E493" s="28"/>
      <c r="F493" s="28"/>
      <c r="G493" s="28"/>
      <c r="H493" s="28"/>
      <c r="I493" s="28"/>
      <c r="J493" s="28"/>
      <c r="K493" s="28"/>
      <c r="L493" s="28"/>
      <c r="M493" s="28"/>
      <c r="N493" s="28"/>
      <c r="O493" s="28"/>
      <c r="P493" s="28"/>
      <c r="Q493" s="28"/>
      <c r="R493" s="28"/>
      <c r="S493" s="28" t="s">
        <v>472</v>
      </c>
      <c r="T493" s="28"/>
      <c r="U493" s="28"/>
      <c r="V493" s="28"/>
      <c r="W493" s="28"/>
      <c r="X493" s="28">
        <v>1900</v>
      </c>
      <c r="Y493" s="64"/>
    </row>
    <row r="494" spans="1:25" ht="225.75" hidden="1" customHeight="1">
      <c r="A494" s="186" t="s">
        <v>473</v>
      </c>
      <c r="B494" s="187"/>
      <c r="C494" s="187"/>
      <c r="D494" s="187"/>
      <c r="E494" s="187"/>
      <c r="F494" s="187"/>
      <c r="G494" s="187"/>
      <c r="H494" s="187"/>
      <c r="I494" s="187"/>
      <c r="J494" s="187"/>
      <c r="K494" s="187"/>
      <c r="L494" s="187"/>
      <c r="M494" s="187"/>
      <c r="N494" s="187"/>
      <c r="O494" s="187"/>
      <c r="P494" s="187"/>
      <c r="Q494" s="187"/>
      <c r="R494" s="187"/>
      <c r="S494" s="187"/>
      <c r="T494" s="187"/>
      <c r="U494" s="187"/>
      <c r="V494" s="187"/>
      <c r="W494" s="187"/>
      <c r="X494" s="188"/>
    </row>
    <row r="495" spans="1:25" ht="48.75" hidden="1" customHeight="1">
      <c r="A495" s="189" t="s">
        <v>474</v>
      </c>
      <c r="B495" s="190"/>
      <c r="C495" s="191"/>
      <c r="D495" s="153" t="s">
        <v>475</v>
      </c>
      <c r="E495" s="154"/>
      <c r="F495" s="154"/>
      <c r="G495" s="154"/>
      <c r="H495" s="154"/>
      <c r="I495" s="154"/>
      <c r="J495" s="154"/>
      <c r="K495" s="154"/>
      <c r="L495" s="154"/>
      <c r="M495" s="154"/>
      <c r="N495" s="154"/>
      <c r="O495" s="154"/>
      <c r="P495" s="154"/>
      <c r="Q495" s="154"/>
      <c r="R495" s="154"/>
      <c r="S495" s="154"/>
      <c r="T495" s="154"/>
      <c r="U495" s="155"/>
      <c r="V495" s="192" t="s">
        <v>476</v>
      </c>
      <c r="W495" s="193"/>
      <c r="X495" s="194"/>
    </row>
  </sheetData>
  <mergeCells count="29">
    <mergeCell ref="A494:X494"/>
    <mergeCell ref="A495:C495"/>
    <mergeCell ref="D495:U495"/>
    <mergeCell ref="V495:X495"/>
    <mergeCell ref="A486:R486"/>
    <mergeCell ref="B487:R487"/>
    <mergeCell ref="B488:R488"/>
    <mergeCell ref="B489:R489"/>
    <mergeCell ref="A490:B491"/>
    <mergeCell ref="C490:E491"/>
    <mergeCell ref="R490:R491"/>
    <mergeCell ref="S474:W474"/>
    <mergeCell ref="S59:W59"/>
    <mergeCell ref="S60:W60"/>
    <mergeCell ref="S412:W417"/>
    <mergeCell ref="S420:W421"/>
    <mergeCell ref="S466:W466"/>
    <mergeCell ref="S467:W467"/>
    <mergeCell ref="S468:W468"/>
    <mergeCell ref="S469:W469"/>
    <mergeCell ref="S470:W470"/>
    <mergeCell ref="S471:W471"/>
    <mergeCell ref="S472:W473"/>
    <mergeCell ref="D26:W26"/>
    <mergeCell ref="A1:X1"/>
    <mergeCell ref="A2:X4"/>
    <mergeCell ref="A5:X5"/>
    <mergeCell ref="D24:W24"/>
    <mergeCell ref="D25:W25"/>
  </mergeCells>
  <dataValidations count="2">
    <dataValidation type="decimal" allowBlank="1" showInputMessage="1" showErrorMessage="1" errorTitle="Invalid Entry" error="Only Numeric Values are allowed. " promptTitle="Quantity" prompt="Please enter the Quantity for this item. " sqref="E405:E417 V405:W411">
      <formula1>0</formula1>
      <formula2>999999999999999</formula2>
    </dataValidation>
    <dataValidation allowBlank="1" showInputMessage="1" showErrorMessage="1" promptTitle="Item Description" prompt="Please enter Item Description in text" sqref="B411:B417"/>
  </dataValidations>
  <printOptions horizontalCentered="1" verticalCentered="1" gridLines="1"/>
  <pageMargins left="0.35" right="0.33" top="0.75" bottom="0.75" header="0.3" footer="0.3"/>
  <pageSetup fitToHeight="38" orientation="landscape" r:id="rId1"/>
  <headerFooter>
    <oddFooter>Page &amp;P of &amp;N</oddFooter>
  </headerFooter>
  <drawing r:id="rId2"/>
</worksheet>
</file>

<file path=xl/worksheets/sheet2.xml><?xml version="1.0" encoding="utf-8"?>
<worksheet xmlns="http://schemas.openxmlformats.org/spreadsheetml/2006/main" xmlns:r="http://schemas.openxmlformats.org/officeDocument/2006/relationships">
  <dimension ref="A1:F27"/>
  <sheetViews>
    <sheetView topLeftCell="A16" workbookViewId="0">
      <selection activeCell="A26" sqref="A26:F26"/>
    </sheetView>
  </sheetViews>
  <sheetFormatPr defaultRowHeight="15"/>
  <cols>
    <col min="2" max="2" width="40.7109375" customWidth="1"/>
    <col min="3" max="3" width="13.5703125" customWidth="1"/>
    <col min="4" max="4" width="11" customWidth="1"/>
    <col min="5" max="5" width="19.28515625" customWidth="1"/>
    <col min="6" max="6" width="23.140625" customWidth="1"/>
  </cols>
  <sheetData>
    <row r="1" spans="1:6" ht="18.75">
      <c r="A1" s="68"/>
      <c r="B1" s="225" t="s">
        <v>478</v>
      </c>
      <c r="C1" s="225"/>
      <c r="D1" s="225"/>
      <c r="E1" s="226" t="s">
        <v>479</v>
      </c>
      <c r="F1" s="226"/>
    </row>
    <row r="2" spans="1:6">
      <c r="A2" s="69"/>
      <c r="B2" s="225" t="s">
        <v>480</v>
      </c>
      <c r="C2" s="225"/>
      <c r="D2" s="225"/>
      <c r="E2" s="227" t="s">
        <v>499</v>
      </c>
      <c r="F2" s="227"/>
    </row>
    <row r="3" spans="1:6">
      <c r="A3" s="69"/>
      <c r="B3" s="225" t="s">
        <v>482</v>
      </c>
      <c r="C3" s="225"/>
      <c r="D3" s="225"/>
      <c r="E3" s="70" t="s">
        <v>483</v>
      </c>
      <c r="F3" s="71">
        <v>43124</v>
      </c>
    </row>
    <row r="4" spans="1:6" ht="30.75" customHeight="1">
      <c r="A4" s="216" t="s">
        <v>500</v>
      </c>
      <c r="B4" s="216"/>
      <c r="C4" s="216"/>
      <c r="D4" s="216"/>
      <c r="E4" s="216"/>
      <c r="F4" s="216"/>
    </row>
    <row r="5" spans="1:6">
      <c r="A5" s="72" t="s">
        <v>484</v>
      </c>
      <c r="B5" s="77" t="s">
        <v>485</v>
      </c>
      <c r="C5" s="73" t="s">
        <v>5</v>
      </c>
      <c r="D5" s="74" t="s">
        <v>6</v>
      </c>
      <c r="E5" s="75" t="s">
        <v>486</v>
      </c>
      <c r="F5" s="76" t="s">
        <v>10</v>
      </c>
    </row>
    <row r="6" spans="1:6">
      <c r="A6" s="222" t="s">
        <v>501</v>
      </c>
      <c r="B6" s="223"/>
      <c r="C6" s="223"/>
      <c r="D6" s="223"/>
      <c r="E6" s="223"/>
      <c r="F6" s="224"/>
    </row>
    <row r="7" spans="1:6" ht="180">
      <c r="A7" s="79">
        <v>15</v>
      </c>
      <c r="B7" s="80" t="str">
        <f>VLOOKUP(A7,'M&amp;R RATE CONTRACT 2017-19'!A7:X17000,2,0)</f>
        <v>Supplying, providing of safe tubular double (box type) scaffolding as per specification &amp; satisfaction of IOCL . After use, the same shall be dismantled and taken away by the contractor. Payments shall be made for actual area of scaffolding provided based on requirement. Area of scaffolding will be measured on the basis of actual height of scaffolding provided multiplied by actual average length of scaffolding provided. Any civil work for erection of scaffolding is included in the scope of contractor.</v>
      </c>
      <c r="C7" s="81">
        <v>1000</v>
      </c>
      <c r="D7" s="81" t="str">
        <f>VLOOKUP(A7,'M&amp;R RATE CONTRACT 2017-19'!A7:X17000,4,0)</f>
        <v>M2</v>
      </c>
      <c r="E7" s="81">
        <v>252</v>
      </c>
      <c r="F7" s="81">
        <f>+E7*C7</f>
        <v>252000</v>
      </c>
    </row>
    <row r="8" spans="1:6" ht="409.5">
      <c r="A8" s="79">
        <v>82</v>
      </c>
      <c r="B8" s="80" t="str">
        <f>VLOOKUP(A8,'M&amp;R RATE CONTRACT 2017-19'!A8:X17001,2,0)</f>
        <v>Structural Steel Works: Supplying, transporting, fabricating, erecting Structural steel work from rolled sections  and built-up sections like flats, tees, angles, channels, plates etc for various structural elements as required at the Location. Preparation of drawing, design &amp; specification shall be arranged by contractor at his own cost as per guidance of IOCL. 
Surface Preparation - SA 2 1/2 
1)Primer - 1 coat Red Oxcide Zn Phosphate  (P3) DFT 30-35 µm 
2)Finish Paint -2 Coats of Aluminium Finish Piant  (F2)  dft 15-20 µm per Coat.
                                                   OR
2 coats of Synthetic Enamel Paint 20-25 um
Total Min DFT = 60 µm / 70 um 
Item also includes painting after preparing surface by blast  cleaning SA2 1/2 all complete as per drawing, specification and direction of Site-In-Charge.
The make of Structural Steel / tubular steel shall be of SAIL/Tata/RINL/Jindal.   In case some small Mild Steel sections are not manufactured by SAIL/Tata, steel of other manufactuer may be used which must confirm the relevant IS code with prior approval of  Engineer-In-Charge."
The cost of scaffolding shall be paid extra as per respective items.</v>
      </c>
      <c r="C8" s="81">
        <v>500</v>
      </c>
      <c r="D8" s="81" t="str">
        <f>VLOOKUP(A8,'M&amp;R RATE CONTRACT 2017-19'!A8:X17001,4,0)</f>
        <v>KG</v>
      </c>
      <c r="E8" s="81">
        <v>126</v>
      </c>
      <c r="F8" s="81">
        <f>+E8*C8</f>
        <v>63000</v>
      </c>
    </row>
    <row r="9" spans="1:6" ht="195">
      <c r="A9" s="79">
        <v>96</v>
      </c>
      <c r="B9" s="80" t="str">
        <f>VLOOKUP(A9,'M&amp;R RATE CONTRACT 2017-19'!A8:X17001,2,0)</f>
        <v>Supply , of sacrificial Anodes based on Dia of Tanks (Bottom plate only ), composition of Anodes as per technical specification given in tender  in 10Kg Anode Per piece.This includes all the cost loading/ unloading, packing transport etc up to the location. It also includes submission of manufacturers test certificate for Each Batch for tanks .The rate is inclusive of all taxes. It also includes supply of suitable size MS flat Bar inserts (Z CLAMPS, MOUNTING BOLTS ETC.) for fixing the sacrificail anode to the tank bottom .</v>
      </c>
      <c r="C9" s="81">
        <v>21</v>
      </c>
      <c r="D9" s="81" t="str">
        <f>VLOOKUP(A9,'M&amp;R RATE CONTRACT 2017-19'!A8:X17001,4,0)</f>
        <v>EA</v>
      </c>
      <c r="E9" s="81">
        <f>VLOOKUP(A9,'M&amp;R RATE CONTRACT 2017-19'!A8:X17001,24,0)</f>
        <v>3080</v>
      </c>
      <c r="F9" s="81">
        <f t="shared" ref="F9:F10" si="0">+E9*C9</f>
        <v>64680</v>
      </c>
    </row>
    <row r="10" spans="1:6" ht="165">
      <c r="A10" s="79">
        <v>96.01</v>
      </c>
      <c r="B10" s="80" t="str">
        <f>VLOOKUP(A10,'M&amp;R RATE CONTRACT 2017-19'!A9:X17002,2,0)</f>
        <v>Installation of Sacrificial (Galvanic) Anode Cathodic Protection System for  Water Tank bottom plate by suitable welding of  the Z clamps including Conducting DP Test to the welded joints.
It also includes preparation and submision of as built drawing of the tank bottom plate showing the positions of the anodes. The rate is fixed irrespective of the diamaeter of the Tank and also irrespective of the number of anodes to installed to the tank</v>
      </c>
      <c r="C10" s="81">
        <v>1</v>
      </c>
      <c r="D10" s="81" t="str">
        <f>VLOOKUP(A10,'M&amp;R RATE CONTRACT 2017-19'!A9:X17002,4,0)</f>
        <v>PER TANK</v>
      </c>
      <c r="E10" s="81">
        <f>VLOOKUP(A10,'M&amp;R RATE CONTRACT 2017-19'!A9:X17002,24,0)</f>
        <v>32586</v>
      </c>
      <c r="F10" s="81">
        <f t="shared" si="0"/>
        <v>32586</v>
      </c>
    </row>
    <row r="11" spans="1:6">
      <c r="A11" s="213" t="s">
        <v>502</v>
      </c>
      <c r="B11" s="214"/>
      <c r="C11" s="214"/>
      <c r="D11" s="214"/>
      <c r="E11" s="215"/>
      <c r="F11" s="86">
        <f>SUM(F7:F10)</f>
        <v>412266</v>
      </c>
    </row>
    <row r="12" spans="1:6">
      <c r="A12" s="222" t="s">
        <v>503</v>
      </c>
      <c r="B12" s="223"/>
      <c r="C12" s="223"/>
      <c r="D12" s="223"/>
      <c r="E12" s="223"/>
      <c r="F12" s="224"/>
    </row>
    <row r="13" spans="1:6" ht="180">
      <c r="A13" s="79">
        <v>15</v>
      </c>
      <c r="B13" s="80" t="str">
        <f>VLOOKUP(A13,'M&amp;R RATE CONTRACT 2017-19'!A15:X17008,2,0)</f>
        <v>Supplying, providing of safe tubular double (box type) scaffolding as per specification &amp; satisfaction of IOCL . After use, the same shall be dismantled and taken away by the contractor. Payments shall be made for actual area of scaffolding provided based on requirement. Area of scaffolding will be measured on the basis of actual height of scaffolding provided multiplied by actual average length of scaffolding provided. Any civil work for erection of scaffolding is included in the scope of contractor.</v>
      </c>
      <c r="C13" s="81">
        <v>1000</v>
      </c>
      <c r="D13" s="81" t="str">
        <f>VLOOKUP(A13,'M&amp;R RATE CONTRACT 2017-19'!A15:X17008,4,0)</f>
        <v>M2</v>
      </c>
      <c r="E13" s="81">
        <v>252</v>
      </c>
      <c r="F13" s="81">
        <f>+E13*C13</f>
        <v>252000</v>
      </c>
    </row>
    <row r="14" spans="1:6" ht="409.5">
      <c r="A14" s="79">
        <v>82</v>
      </c>
      <c r="B14" s="80" t="str">
        <f>VLOOKUP(A14,'M&amp;R RATE CONTRACT 2017-19'!A16:X17009,2,0)</f>
        <v>Structural Steel Works: Supplying, transporting, fabricating, erecting Structural steel work from rolled sections  and built-up sections like flats, tees, angles, channels, plates etc for various structural elements as required at the Location. Preparation of drawing, design &amp; specification shall be arranged by contractor at his own cost as per guidance of IOCL. 
Surface Preparation - SA 2 1/2 
1)Primer - 1 coat Red Oxcide Zn Phosphate  (P3) DFT 30-35 µm 
2)Finish Paint -2 Coats of Aluminium Finish Piant  (F2)  dft 15-20 µm per Coat.
                                                   OR
2 coats of Synthetic Enamel Paint 20-25 um
Total Min DFT = 60 µm / 70 um 
Item also includes painting after preparing surface by blast  cleaning SA2 1/2 all complete as per drawing, specification and direction of Site-In-Charge.
The make of Structural Steel / tubular steel shall be of SAIL/Tata/RINL/Jindal.   In case some small Mild Steel sections are not manufactured by SAIL/Tata, steel of other manufactuer may be used which must confirm the relevant IS code with prior approval of  Engineer-In-Charge."
The cost of scaffolding shall be paid extra as per respective items.</v>
      </c>
      <c r="C14" s="81">
        <v>500</v>
      </c>
      <c r="D14" s="81" t="str">
        <f>VLOOKUP(A14,'M&amp;R RATE CONTRACT 2017-19'!A16:X17009,4,0)</f>
        <v>KG</v>
      </c>
      <c r="E14" s="81">
        <v>126</v>
      </c>
      <c r="F14" s="81">
        <f>+E14*C14</f>
        <v>63000</v>
      </c>
    </row>
    <row r="15" spans="1:6" ht="195">
      <c r="A15" s="79">
        <v>96</v>
      </c>
      <c r="B15" s="80" t="str">
        <f>VLOOKUP(A15,'M&amp;R RATE CONTRACT 2017-19'!A16:X17009,2,0)</f>
        <v>Supply , of sacrificial Anodes based on Dia of Tanks (Bottom plate only ), composition of Anodes as per technical specification given in tender  in 10Kg Anode Per piece.This includes all the cost loading/ unloading, packing transport etc up to the location. It also includes submission of manufacturers test certificate for Each Batch for tanks .The rate is inclusive of all taxes. It also includes supply of suitable size MS flat Bar inserts (Z CLAMPS, MOUNTING BOLTS ETC.) for fixing the sacrificail anode to the tank bottom .</v>
      </c>
      <c r="C15" s="81">
        <v>21</v>
      </c>
      <c r="D15" s="81" t="str">
        <f>VLOOKUP(A15,'M&amp;R RATE CONTRACT 2017-19'!A16:X17009,4,0)</f>
        <v>EA</v>
      </c>
      <c r="E15" s="81">
        <f>VLOOKUP(A15,'M&amp;R RATE CONTRACT 2017-19'!A16:X17009,24,0)</f>
        <v>3080</v>
      </c>
      <c r="F15" s="81">
        <f t="shared" ref="F15:F16" si="1">+E15*C15</f>
        <v>64680</v>
      </c>
    </row>
    <row r="16" spans="1:6" ht="165">
      <c r="A16" s="79">
        <v>96.01</v>
      </c>
      <c r="B16" s="80" t="str">
        <f>VLOOKUP(A16,'M&amp;R RATE CONTRACT 2017-19'!A17:X17010,2,0)</f>
        <v>Installation of Sacrificial (Galvanic) Anode Cathodic Protection System for  Water Tank bottom plate by suitable welding of  the Z clamps including Conducting DP Test to the welded joints.
It also includes preparation and submision of as built drawing of the tank bottom plate showing the positions of the anodes. The rate is fixed irrespective of the diamaeter of the Tank and also irrespective of the number of anodes to installed to the tank</v>
      </c>
      <c r="C16" s="81">
        <v>1</v>
      </c>
      <c r="D16" s="81" t="str">
        <f>VLOOKUP(A16,'M&amp;R RATE CONTRACT 2017-19'!A17:X17010,4,0)</f>
        <v>PER TANK</v>
      </c>
      <c r="E16" s="81">
        <f>VLOOKUP(A16,'M&amp;R RATE CONTRACT 2017-19'!A17:X17010,24,0)</f>
        <v>32586</v>
      </c>
      <c r="F16" s="81">
        <f t="shared" si="1"/>
        <v>32586</v>
      </c>
    </row>
    <row r="17" spans="1:6">
      <c r="A17" s="221" t="s">
        <v>505</v>
      </c>
      <c r="B17" s="221"/>
      <c r="C17" s="221"/>
      <c r="D17" s="221"/>
      <c r="E17" s="221"/>
      <c r="F17" s="83">
        <f>SUM(F13:F16)</f>
        <v>412266</v>
      </c>
    </row>
    <row r="18" spans="1:6">
      <c r="A18" s="213" t="s">
        <v>504</v>
      </c>
      <c r="B18" s="214"/>
      <c r="C18" s="214"/>
      <c r="D18" s="214"/>
      <c r="E18" s="215"/>
      <c r="F18" s="83">
        <f>+F17+F11</f>
        <v>824532</v>
      </c>
    </row>
    <row r="19" spans="1:6">
      <c r="A19" s="213" t="s">
        <v>506</v>
      </c>
      <c r="B19" s="214"/>
      <c r="C19" s="214"/>
      <c r="D19" s="214"/>
      <c r="E19" s="215"/>
      <c r="F19" s="83">
        <f>+F18*11.7%</f>
        <v>96470.243999999992</v>
      </c>
    </row>
    <row r="20" spans="1:6">
      <c r="A20" s="213" t="s">
        <v>507</v>
      </c>
      <c r="B20" s="214"/>
      <c r="C20" s="214"/>
      <c r="D20" s="214"/>
      <c r="E20" s="215"/>
      <c r="F20" s="83">
        <f>+F18-F19</f>
        <v>728061.75600000005</v>
      </c>
    </row>
    <row r="21" spans="1:6">
      <c r="A21" s="213" t="s">
        <v>488</v>
      </c>
      <c r="B21" s="214"/>
      <c r="C21" s="214"/>
      <c r="D21" s="214"/>
      <c r="E21" s="215"/>
      <c r="F21" s="83">
        <f>+F20*18%</f>
        <v>131051.11608000001</v>
      </c>
    </row>
    <row r="22" spans="1:6">
      <c r="A22" s="213" t="s">
        <v>489</v>
      </c>
      <c r="B22" s="214"/>
      <c r="C22" s="214"/>
      <c r="D22" s="214"/>
      <c r="E22" s="215"/>
      <c r="F22" s="83">
        <f>+F21+F20</f>
        <v>859112.87208000012</v>
      </c>
    </row>
    <row r="23" spans="1:6">
      <c r="A23" s="221" t="s">
        <v>490</v>
      </c>
      <c r="B23" s="221"/>
      <c r="C23" s="221"/>
      <c r="D23" s="221"/>
      <c r="E23" s="221"/>
      <c r="F23" s="81">
        <f>+F22*10%</f>
        <v>85911.287208000023</v>
      </c>
    </row>
    <row r="24" spans="1:6">
      <c r="A24" s="221" t="s">
        <v>491</v>
      </c>
      <c r="B24" s="221"/>
      <c r="C24" s="221"/>
      <c r="D24" s="221"/>
      <c r="E24" s="221"/>
      <c r="F24" s="82">
        <f>+F23+F22</f>
        <v>945024.15928800008</v>
      </c>
    </row>
    <row r="25" spans="1:6">
      <c r="A25" s="221" t="s">
        <v>492</v>
      </c>
      <c r="B25" s="221"/>
      <c r="C25" s="221"/>
      <c r="D25" s="221"/>
      <c r="E25" s="221"/>
      <c r="F25" s="83">
        <f>ROUNDUP(F24,-2)</f>
        <v>945100</v>
      </c>
    </row>
    <row r="26" spans="1:6" ht="123.75" customHeight="1">
      <c r="A26" s="219" t="s">
        <v>508</v>
      </c>
      <c r="B26" s="220"/>
      <c r="C26" s="220"/>
      <c r="D26" s="220"/>
      <c r="E26" s="220"/>
      <c r="F26" s="220"/>
    </row>
    <row r="27" spans="1:6" ht="61.5" customHeight="1">
      <c r="A27" s="217" t="s">
        <v>494</v>
      </c>
      <c r="B27" s="218"/>
      <c r="C27" s="217" t="s">
        <v>495</v>
      </c>
      <c r="D27" s="218"/>
      <c r="E27" s="218"/>
      <c r="F27" s="218"/>
    </row>
  </sheetData>
  <mergeCells count="21">
    <mergeCell ref="B1:D1"/>
    <mergeCell ref="E1:F1"/>
    <mergeCell ref="B2:D2"/>
    <mergeCell ref="E2:F2"/>
    <mergeCell ref="B3:D3"/>
    <mergeCell ref="A21:E21"/>
    <mergeCell ref="A22:E22"/>
    <mergeCell ref="A4:F4"/>
    <mergeCell ref="A27:B27"/>
    <mergeCell ref="C27:F27"/>
    <mergeCell ref="A26:F26"/>
    <mergeCell ref="A17:E17"/>
    <mergeCell ref="A23:E23"/>
    <mergeCell ref="A24:E24"/>
    <mergeCell ref="A25:E25"/>
    <mergeCell ref="A6:F6"/>
    <mergeCell ref="A11:E11"/>
    <mergeCell ref="A19:E19"/>
    <mergeCell ref="A20:E20"/>
    <mergeCell ref="A12:F12"/>
    <mergeCell ref="A18:E18"/>
  </mergeCells>
  <dataValidations count="7">
    <dataValidation allowBlank="1" showInputMessage="1" showErrorMessage="1" promptTitle="TYPE REF CODE ONLY" prompt="For correct extract, TYPE REF CODE ONLY." sqref="A12 A5:A6"/>
    <dataValidation allowBlank="1" showInputMessage="1" showErrorMessage="1" prompt="DESCRIPTION OF NAME OF WORK. VALUES PICKED UP FROM SOR." sqref="B1:C3 B5:C5"/>
    <dataValidation allowBlank="1" showInputMessage="1" showErrorMessage="1" prompt="UNIT RATE (VALUES FROM MASTER SOR)" sqref="E1:E3 E5 F1:F2"/>
    <dataValidation allowBlank="1" showInputMessage="1" showErrorMessage="1" prompt="UNIT (VALUES FROM MASTER SOR)" sqref="D1:D3 D5"/>
    <dataValidation type="date" errorStyle="information" allowBlank="1" showInputMessage="1" showErrorMessage="1" errorTitle="INPUTE DATE LIKE 22/7" error="INPUTE DATE LIKE 22/7" promptTitle="INPUTE DATE LIKE 22/7" prompt="INPUTE DATE LIKE 22/7" sqref="F3">
      <formula1>39569</formula1>
      <formula2>40694</formula2>
    </dataValidation>
    <dataValidation allowBlank="1" showInputMessage="1" showErrorMessage="1" promptTitle="CAPEX CODES" prompt="TYPE CAPEX CODES" sqref="A1:A3"/>
    <dataValidation allowBlank="1" showInputMessage="1" showErrorMessage="1" prompt="DESCRIPTION OF WORK" sqref="A4"/>
  </dataValidations>
  <pageMargins left="0.7" right="0.7" top="0.75" bottom="0.75" header="0.3" footer="0.3"/>
  <pageSetup scale="75" orientation="portrait" r:id="rId1"/>
</worksheet>
</file>

<file path=xl/worksheets/sheet3.xml><?xml version="1.0" encoding="utf-8"?>
<worksheet xmlns="http://schemas.openxmlformats.org/spreadsheetml/2006/main" xmlns:r="http://schemas.openxmlformats.org/officeDocument/2006/relationships">
  <dimension ref="A1:F27"/>
  <sheetViews>
    <sheetView workbookViewId="0">
      <selection sqref="A1:F27"/>
    </sheetView>
  </sheetViews>
  <sheetFormatPr defaultRowHeight="15"/>
  <cols>
    <col min="2" max="2" width="40.7109375" customWidth="1"/>
    <col min="3" max="3" width="13.5703125" customWidth="1"/>
    <col min="4" max="4" width="11" customWidth="1"/>
    <col min="5" max="5" width="19.28515625" customWidth="1"/>
    <col min="6" max="6" width="23.140625" customWidth="1"/>
  </cols>
  <sheetData>
    <row r="1" spans="1:6" ht="18.75">
      <c r="A1" s="68"/>
      <c r="B1" s="225" t="s">
        <v>478</v>
      </c>
      <c r="C1" s="225"/>
      <c r="D1" s="225"/>
      <c r="E1" s="226" t="s">
        <v>479</v>
      </c>
      <c r="F1" s="226"/>
    </row>
    <row r="2" spans="1:6">
      <c r="A2" s="69"/>
      <c r="B2" s="225" t="s">
        <v>480</v>
      </c>
      <c r="C2" s="225"/>
      <c r="D2" s="225"/>
      <c r="E2" s="227" t="s">
        <v>512</v>
      </c>
      <c r="F2" s="227"/>
    </row>
    <row r="3" spans="1:6">
      <c r="A3" s="69"/>
      <c r="B3" s="225" t="s">
        <v>482</v>
      </c>
      <c r="C3" s="225"/>
      <c r="D3" s="225"/>
      <c r="E3" s="70" t="s">
        <v>483</v>
      </c>
      <c r="F3" s="71">
        <v>43124</v>
      </c>
    </row>
    <row r="4" spans="1:6" ht="30.75" customHeight="1">
      <c r="A4" s="216" t="s">
        <v>513</v>
      </c>
      <c r="B4" s="216"/>
      <c r="C4" s="216"/>
      <c r="D4" s="216"/>
      <c r="E4" s="216"/>
      <c r="F4" s="216"/>
    </row>
    <row r="5" spans="1:6">
      <c r="A5" s="72" t="s">
        <v>484</v>
      </c>
      <c r="B5" s="77" t="s">
        <v>485</v>
      </c>
      <c r="C5" s="73" t="s">
        <v>5</v>
      </c>
      <c r="D5" s="74" t="s">
        <v>6</v>
      </c>
      <c r="E5" s="75" t="s">
        <v>486</v>
      </c>
      <c r="F5" s="76" t="s">
        <v>10</v>
      </c>
    </row>
    <row r="6" spans="1:6">
      <c r="A6" s="222" t="s">
        <v>509</v>
      </c>
      <c r="B6" s="223"/>
      <c r="C6" s="223"/>
      <c r="D6" s="223"/>
      <c r="E6" s="223"/>
      <c r="F6" s="224"/>
    </row>
    <row r="7" spans="1:6" ht="180">
      <c r="A7" s="79">
        <v>15</v>
      </c>
      <c r="B7" s="80" t="str">
        <f>VLOOKUP(A7,'M&amp;R RATE CONTRACT 2017-19'!A7:X17000,2,0)</f>
        <v>Supplying, providing of safe tubular double (box type) scaffolding as per specification &amp; satisfaction of IOCL . After use, the same shall be dismantled and taken away by the contractor. Payments shall be made for actual area of scaffolding provided based on requirement. Area of scaffolding will be measured on the basis of actual height of scaffolding provided multiplied by actual average length of scaffolding provided. Any civil work for erection of scaffolding is included in the scope of contractor.</v>
      </c>
      <c r="C7" s="81">
        <v>1000</v>
      </c>
      <c r="D7" s="81" t="str">
        <f>VLOOKUP(A7,'M&amp;R RATE CONTRACT 2017-19'!A7:X17000,4,0)</f>
        <v>M2</v>
      </c>
      <c r="E7" s="81">
        <v>252</v>
      </c>
      <c r="F7" s="81">
        <f>+E7*C7</f>
        <v>252000</v>
      </c>
    </row>
    <row r="8" spans="1:6" ht="409.5">
      <c r="A8" s="79">
        <v>82</v>
      </c>
      <c r="B8" s="80" t="str">
        <f>VLOOKUP(A8,'M&amp;R RATE CONTRACT 2017-19'!A8:X17001,2,0)</f>
        <v>Structural Steel Works: Supplying, transporting, fabricating, erecting Structural steel work from rolled sections  and built-up sections like flats, tees, angles, channels, plates etc for various structural elements as required at the Location. Preparation of drawing, design &amp; specification shall be arranged by contractor at his own cost as per guidance of IOCL. 
Surface Preparation - SA 2 1/2 
1)Primer - 1 coat Red Oxcide Zn Phosphate  (P3) DFT 30-35 µm 
2)Finish Paint -2 Coats of Aluminium Finish Piant  (F2)  dft 15-20 µm per Coat.
                                                   OR
2 coats of Synthetic Enamel Paint 20-25 um
Total Min DFT = 60 µm / 70 um 
Item also includes painting after preparing surface by blast  cleaning SA2 1/2 all complete as per drawing, specification and direction of Site-In-Charge.
The make of Structural Steel / tubular steel shall be of SAIL/Tata/RINL/Jindal.   In case some small Mild Steel sections are not manufactured by SAIL/Tata, steel of other manufactuer may be used which must confirm the relevant IS code with prior approval of  Engineer-In-Charge."
The cost of scaffolding shall be paid extra as per respective items.</v>
      </c>
      <c r="C8" s="81">
        <v>500</v>
      </c>
      <c r="D8" s="81" t="str">
        <f>VLOOKUP(A8,'M&amp;R RATE CONTRACT 2017-19'!A8:X17001,4,0)</f>
        <v>KG</v>
      </c>
      <c r="E8" s="81">
        <v>126</v>
      </c>
      <c r="F8" s="81">
        <f>+E8*C8</f>
        <v>63000</v>
      </c>
    </row>
    <row r="9" spans="1:6" ht="195">
      <c r="A9" s="79">
        <v>96</v>
      </c>
      <c r="B9" s="80" t="str">
        <f>VLOOKUP(A9,'M&amp;R RATE CONTRACT 2017-19'!A8:X17001,2,0)</f>
        <v>Supply , of sacrificial Anodes based on Dia of Tanks (Bottom plate only ), composition of Anodes as per technical specification given in tender  in 10Kg Anode Per piece.This includes all the cost loading/ unloading, packing transport etc up to the location. It also includes submission of manufacturers test certificate for Each Batch for tanks .The rate is inclusive of all taxes. It also includes supply of suitable size MS flat Bar inserts (Z CLAMPS, MOUNTING BOLTS ETC.) for fixing the sacrificail anode to the tank bottom .</v>
      </c>
      <c r="C9" s="81">
        <v>32</v>
      </c>
      <c r="D9" s="81" t="str">
        <f>VLOOKUP(A9,'M&amp;R RATE CONTRACT 2017-19'!A8:X17001,4,0)</f>
        <v>EA</v>
      </c>
      <c r="E9" s="81">
        <f>VLOOKUP(A9,'M&amp;R RATE CONTRACT 2017-19'!A8:X17001,24,0)</f>
        <v>3080</v>
      </c>
      <c r="F9" s="81">
        <f t="shared" ref="F9:F10" si="0">+E9*C9</f>
        <v>98560</v>
      </c>
    </row>
    <row r="10" spans="1:6" ht="165">
      <c r="A10" s="79">
        <v>96.01</v>
      </c>
      <c r="B10" s="80" t="str">
        <f>VLOOKUP(A10,'M&amp;R RATE CONTRACT 2017-19'!A9:X17002,2,0)</f>
        <v>Installation of Sacrificial (Galvanic) Anode Cathodic Protection System for  Water Tank bottom plate by suitable welding of  the Z clamps including Conducting DP Test to the welded joints.
It also includes preparation and submision of as built drawing of the tank bottom plate showing the positions of the anodes. The rate is fixed irrespective of the diamaeter of the Tank and also irrespective of the number of anodes to installed to the tank</v>
      </c>
      <c r="C10" s="81">
        <v>1</v>
      </c>
      <c r="D10" s="81" t="str">
        <f>VLOOKUP(A10,'M&amp;R RATE CONTRACT 2017-19'!A9:X17002,4,0)</f>
        <v>PER TANK</v>
      </c>
      <c r="E10" s="81">
        <f>VLOOKUP(A10,'M&amp;R RATE CONTRACT 2017-19'!A9:X17002,24,0)</f>
        <v>32586</v>
      </c>
      <c r="F10" s="81">
        <f t="shared" si="0"/>
        <v>32586</v>
      </c>
    </row>
    <row r="11" spans="1:6">
      <c r="A11" s="213" t="s">
        <v>502</v>
      </c>
      <c r="B11" s="214"/>
      <c r="C11" s="214"/>
      <c r="D11" s="214"/>
      <c r="E11" s="215"/>
      <c r="F11" s="86">
        <f>SUM(F7:F10)</f>
        <v>446146</v>
      </c>
    </row>
    <row r="12" spans="1:6">
      <c r="A12" s="222" t="s">
        <v>510</v>
      </c>
      <c r="B12" s="223"/>
      <c r="C12" s="223"/>
      <c r="D12" s="223"/>
      <c r="E12" s="223"/>
      <c r="F12" s="224"/>
    </row>
    <row r="13" spans="1:6" ht="180">
      <c r="A13" s="79">
        <v>15</v>
      </c>
      <c r="B13" s="80" t="str">
        <f>VLOOKUP(A13,'M&amp;R RATE CONTRACT 2017-19'!A15:X17008,2,0)</f>
        <v>Supplying, providing of safe tubular double (box type) scaffolding as per specification &amp; satisfaction of IOCL . After use, the same shall be dismantled and taken away by the contractor. Payments shall be made for actual area of scaffolding provided based on requirement. Area of scaffolding will be measured on the basis of actual height of scaffolding provided multiplied by actual average length of scaffolding provided. Any civil work for erection of scaffolding is included in the scope of contractor.</v>
      </c>
      <c r="C13" s="81">
        <v>1000</v>
      </c>
      <c r="D13" s="81" t="str">
        <f>VLOOKUP(A13,'M&amp;R RATE CONTRACT 2017-19'!A15:X17008,4,0)</f>
        <v>M2</v>
      </c>
      <c r="E13" s="81">
        <v>252</v>
      </c>
      <c r="F13" s="81">
        <f>+E13*C13</f>
        <v>252000</v>
      </c>
    </row>
    <row r="14" spans="1:6" ht="409.5">
      <c r="A14" s="79">
        <v>82</v>
      </c>
      <c r="B14" s="80" t="str">
        <f>VLOOKUP(A14,'M&amp;R RATE CONTRACT 2017-19'!A16:X17009,2,0)</f>
        <v>Structural Steel Works: Supplying, transporting, fabricating, erecting Structural steel work from rolled sections  and built-up sections like flats, tees, angles, channels, plates etc for various structural elements as required at the Location. Preparation of drawing, design &amp; specification shall be arranged by contractor at his own cost as per guidance of IOCL. 
Surface Preparation - SA 2 1/2 
1)Primer - 1 coat Red Oxcide Zn Phosphate  (P3) DFT 30-35 µm 
2)Finish Paint -2 Coats of Aluminium Finish Piant  (F2)  dft 15-20 µm per Coat.
                                                   OR
2 coats of Synthetic Enamel Paint 20-25 um
Total Min DFT = 60 µm / 70 um 
Item also includes painting after preparing surface by blast  cleaning SA2 1/2 all complete as per drawing, specification and direction of Site-In-Charge.
The make of Structural Steel / tubular steel shall be of SAIL/Tata/RINL/Jindal.   In case some small Mild Steel sections are not manufactured by SAIL/Tata, steel of other manufactuer may be used which must confirm the relevant IS code with prior approval of  Engineer-In-Charge."
The cost of scaffolding shall be paid extra as per respective items.</v>
      </c>
      <c r="C14" s="81">
        <v>500</v>
      </c>
      <c r="D14" s="81" t="str">
        <f>VLOOKUP(A14,'M&amp;R RATE CONTRACT 2017-19'!A16:X17009,4,0)</f>
        <v>KG</v>
      </c>
      <c r="E14" s="81">
        <v>126</v>
      </c>
      <c r="F14" s="81">
        <f>+E14*C14</f>
        <v>63000</v>
      </c>
    </row>
    <row r="15" spans="1:6" ht="195">
      <c r="A15" s="79">
        <v>96</v>
      </c>
      <c r="B15" s="80" t="str">
        <f>VLOOKUP(A15,'M&amp;R RATE CONTRACT 2017-19'!A16:X17009,2,0)</f>
        <v>Supply , of sacrificial Anodes based on Dia of Tanks (Bottom plate only ), composition of Anodes as per technical specification given in tender  in 10Kg Anode Per piece.This includes all the cost loading/ unloading, packing transport etc up to the location. It also includes submission of manufacturers test certificate for Each Batch for tanks .The rate is inclusive of all taxes. It also includes supply of suitable size MS flat Bar inserts (Z CLAMPS, MOUNTING BOLTS ETC.) for fixing the sacrificail anode to the tank bottom .</v>
      </c>
      <c r="C15" s="81">
        <v>32</v>
      </c>
      <c r="D15" s="81" t="str">
        <f>VLOOKUP(A15,'M&amp;R RATE CONTRACT 2017-19'!A16:X17009,4,0)</f>
        <v>EA</v>
      </c>
      <c r="E15" s="81">
        <f>VLOOKUP(A15,'M&amp;R RATE CONTRACT 2017-19'!A16:X17009,24,0)</f>
        <v>3080</v>
      </c>
      <c r="F15" s="81">
        <f t="shared" ref="F15:F16" si="1">+E15*C15</f>
        <v>98560</v>
      </c>
    </row>
    <row r="16" spans="1:6" ht="165">
      <c r="A16" s="79">
        <v>96.01</v>
      </c>
      <c r="B16" s="80" t="str">
        <f>VLOOKUP(A16,'M&amp;R RATE CONTRACT 2017-19'!A17:X17010,2,0)</f>
        <v>Installation of Sacrificial (Galvanic) Anode Cathodic Protection System for  Water Tank bottom plate by suitable welding of  the Z clamps including Conducting DP Test to the welded joints.
It also includes preparation and submision of as built drawing of the tank bottom plate showing the positions of the anodes. The rate is fixed irrespective of the diamaeter of the Tank and also irrespective of the number of anodes to installed to the tank</v>
      </c>
      <c r="C16" s="81">
        <v>1</v>
      </c>
      <c r="D16" s="81" t="str">
        <f>VLOOKUP(A16,'M&amp;R RATE CONTRACT 2017-19'!A17:X17010,4,0)</f>
        <v>PER TANK</v>
      </c>
      <c r="E16" s="81">
        <f>VLOOKUP(A16,'M&amp;R RATE CONTRACT 2017-19'!A17:X17010,24,0)</f>
        <v>32586</v>
      </c>
      <c r="F16" s="81">
        <f t="shared" si="1"/>
        <v>32586</v>
      </c>
    </row>
    <row r="17" spans="1:6">
      <c r="A17" s="221" t="s">
        <v>505</v>
      </c>
      <c r="B17" s="221"/>
      <c r="C17" s="221"/>
      <c r="D17" s="221"/>
      <c r="E17" s="221"/>
      <c r="F17" s="83">
        <f>SUM(F13:F16)</f>
        <v>446146</v>
      </c>
    </row>
    <row r="18" spans="1:6">
      <c r="A18" s="213" t="s">
        <v>504</v>
      </c>
      <c r="B18" s="214"/>
      <c r="C18" s="214"/>
      <c r="D18" s="214"/>
      <c r="E18" s="215"/>
      <c r="F18" s="83">
        <f>+F17+F11</f>
        <v>892292</v>
      </c>
    </row>
    <row r="19" spans="1:6">
      <c r="A19" s="213" t="s">
        <v>506</v>
      </c>
      <c r="B19" s="214"/>
      <c r="C19" s="214"/>
      <c r="D19" s="214"/>
      <c r="E19" s="215"/>
      <c r="F19" s="83">
        <f>+F18*11.7%</f>
        <v>104398.16399999999</v>
      </c>
    </row>
    <row r="20" spans="1:6">
      <c r="A20" s="213" t="s">
        <v>507</v>
      </c>
      <c r="B20" s="214"/>
      <c r="C20" s="214"/>
      <c r="D20" s="214"/>
      <c r="E20" s="215"/>
      <c r="F20" s="83">
        <f>+F18-F19</f>
        <v>787893.83600000001</v>
      </c>
    </row>
    <row r="21" spans="1:6">
      <c r="A21" s="213" t="s">
        <v>488</v>
      </c>
      <c r="B21" s="214"/>
      <c r="C21" s="214"/>
      <c r="D21" s="214"/>
      <c r="E21" s="215"/>
      <c r="F21" s="83">
        <f>+F20*18%</f>
        <v>141820.89048</v>
      </c>
    </row>
    <row r="22" spans="1:6">
      <c r="A22" s="213" t="s">
        <v>489</v>
      </c>
      <c r="B22" s="214"/>
      <c r="C22" s="214"/>
      <c r="D22" s="214"/>
      <c r="E22" s="215"/>
      <c r="F22" s="83">
        <f>+F21+F20</f>
        <v>929714.72647999995</v>
      </c>
    </row>
    <row r="23" spans="1:6">
      <c r="A23" s="221" t="s">
        <v>490</v>
      </c>
      <c r="B23" s="221"/>
      <c r="C23" s="221"/>
      <c r="D23" s="221"/>
      <c r="E23" s="221"/>
      <c r="F23" s="81">
        <f>+F22*10%</f>
        <v>92971.472647999995</v>
      </c>
    </row>
    <row r="24" spans="1:6">
      <c r="A24" s="221" t="s">
        <v>491</v>
      </c>
      <c r="B24" s="221"/>
      <c r="C24" s="221"/>
      <c r="D24" s="221"/>
      <c r="E24" s="221"/>
      <c r="F24" s="82">
        <f>+F23+F22</f>
        <v>1022686.1991279999</v>
      </c>
    </row>
    <row r="25" spans="1:6">
      <c r="A25" s="221" t="s">
        <v>492</v>
      </c>
      <c r="B25" s="221"/>
      <c r="C25" s="221"/>
      <c r="D25" s="221"/>
      <c r="E25" s="221"/>
      <c r="F25" s="83">
        <f>ROUNDUP(F24,-2)</f>
        <v>1022700</v>
      </c>
    </row>
    <row r="26" spans="1:6" ht="123.75" customHeight="1">
      <c r="A26" s="219" t="s">
        <v>511</v>
      </c>
      <c r="B26" s="220"/>
      <c r="C26" s="220"/>
      <c r="D26" s="220"/>
      <c r="E26" s="220"/>
      <c r="F26" s="220"/>
    </row>
    <row r="27" spans="1:6" ht="61.5" customHeight="1">
      <c r="A27" s="217" t="s">
        <v>494</v>
      </c>
      <c r="B27" s="218"/>
      <c r="C27" s="217" t="s">
        <v>495</v>
      </c>
      <c r="D27" s="218"/>
      <c r="E27" s="218"/>
      <c r="F27" s="218"/>
    </row>
  </sheetData>
  <mergeCells count="21">
    <mergeCell ref="A19:E19"/>
    <mergeCell ref="B1:D1"/>
    <mergeCell ref="E1:F1"/>
    <mergeCell ref="B2:D2"/>
    <mergeCell ref="E2:F2"/>
    <mergeCell ref="B3:D3"/>
    <mergeCell ref="A4:F4"/>
    <mergeCell ref="A6:F6"/>
    <mergeCell ref="A11:E11"/>
    <mergeCell ref="A12:F12"/>
    <mergeCell ref="A17:E17"/>
    <mergeCell ref="A18:E18"/>
    <mergeCell ref="A26:F26"/>
    <mergeCell ref="A27:B27"/>
    <mergeCell ref="C27:F27"/>
    <mergeCell ref="A20:E20"/>
    <mergeCell ref="A21:E21"/>
    <mergeCell ref="A22:E22"/>
    <mergeCell ref="A23:E23"/>
    <mergeCell ref="A24:E24"/>
    <mergeCell ref="A25:E25"/>
  </mergeCells>
  <dataValidations count="7">
    <dataValidation allowBlank="1" showInputMessage="1" showErrorMessage="1" prompt="DESCRIPTION OF WORK" sqref="A4"/>
    <dataValidation allowBlank="1" showInputMessage="1" showErrorMessage="1" promptTitle="CAPEX CODES" prompt="TYPE CAPEX CODES" sqref="A1:A3"/>
    <dataValidation type="date" errorStyle="information" allowBlank="1" showInputMessage="1" showErrorMessage="1" errorTitle="INPUTE DATE LIKE 22/7" error="INPUTE DATE LIKE 22/7" promptTitle="INPUTE DATE LIKE 22/7" prompt="INPUTE DATE LIKE 22/7" sqref="F3">
      <formula1>39569</formula1>
      <formula2>40694</formula2>
    </dataValidation>
    <dataValidation allowBlank="1" showInputMessage="1" showErrorMessage="1" prompt="UNIT (VALUES FROM MASTER SOR)" sqref="D1:D3 D5"/>
    <dataValidation allowBlank="1" showInputMessage="1" showErrorMessage="1" prompt="UNIT RATE (VALUES FROM MASTER SOR)" sqref="E1:E3 E5 F1:F2"/>
    <dataValidation allowBlank="1" showInputMessage="1" showErrorMessage="1" prompt="DESCRIPTION OF NAME OF WORK. VALUES PICKED UP FROM SOR." sqref="B1:C3 B5:C5"/>
    <dataValidation allowBlank="1" showInputMessage="1" showErrorMessage="1" promptTitle="TYPE REF CODE ONLY" prompt="For correct extract, TYPE REF CODE ONLY." sqref="A12 A5:A6"/>
  </dataValidations>
  <pageMargins left="0.7" right="0.7" top="0.75" bottom="0.75" header="0.3" footer="0.3"/>
  <pageSetup scale="75" orientation="portrait" r:id="rId1"/>
</worksheet>
</file>

<file path=xl/worksheets/sheet4.xml><?xml version="1.0" encoding="utf-8"?>
<worksheet xmlns="http://schemas.openxmlformats.org/spreadsheetml/2006/main" xmlns:r="http://schemas.openxmlformats.org/officeDocument/2006/relationships">
  <dimension ref="A1:N29"/>
  <sheetViews>
    <sheetView topLeftCell="A22" workbookViewId="0">
      <selection activeCell="F23" sqref="F23"/>
    </sheetView>
  </sheetViews>
  <sheetFormatPr defaultRowHeight="15"/>
  <cols>
    <col min="2" max="2" width="40.7109375" customWidth="1"/>
    <col min="3" max="3" width="13.5703125" customWidth="1"/>
    <col min="4" max="4" width="11" customWidth="1"/>
    <col min="5" max="5" width="19.28515625" customWidth="1"/>
    <col min="6" max="6" width="23.140625" customWidth="1"/>
  </cols>
  <sheetData>
    <row r="1" spans="1:14" ht="18.75">
      <c r="A1" s="68"/>
      <c r="B1" s="225" t="s">
        <v>478</v>
      </c>
      <c r="C1" s="225"/>
      <c r="D1" s="225"/>
      <c r="E1" s="226" t="s">
        <v>479</v>
      </c>
      <c r="F1" s="226"/>
    </row>
    <row r="2" spans="1:14">
      <c r="A2" s="69"/>
      <c r="B2" s="225" t="s">
        <v>480</v>
      </c>
      <c r="C2" s="225"/>
      <c r="D2" s="225"/>
      <c r="E2" s="227" t="s">
        <v>481</v>
      </c>
      <c r="F2" s="227"/>
    </row>
    <row r="3" spans="1:14">
      <c r="A3" s="69"/>
      <c r="B3" s="225" t="s">
        <v>482</v>
      </c>
      <c r="C3" s="225"/>
      <c r="D3" s="225"/>
      <c r="E3" s="70" t="s">
        <v>483</v>
      </c>
      <c r="F3" s="71">
        <v>43056</v>
      </c>
    </row>
    <row r="4" spans="1:14" ht="30.75" customHeight="1">
      <c r="A4" s="216" t="s">
        <v>496</v>
      </c>
      <c r="B4" s="216"/>
      <c r="C4" s="216"/>
      <c r="D4" s="216"/>
      <c r="E4" s="216"/>
      <c r="F4" s="216"/>
    </row>
    <row r="5" spans="1:14">
      <c r="A5" s="72" t="s">
        <v>484</v>
      </c>
      <c r="B5" s="77" t="s">
        <v>485</v>
      </c>
      <c r="C5" s="73" t="s">
        <v>5</v>
      </c>
      <c r="D5" s="74" t="s">
        <v>6</v>
      </c>
      <c r="E5" s="75" t="s">
        <v>486</v>
      </c>
      <c r="F5" s="76" t="s">
        <v>10</v>
      </c>
    </row>
    <row r="6" spans="1:14">
      <c r="A6" s="222" t="s">
        <v>497</v>
      </c>
      <c r="B6" s="223"/>
      <c r="C6" s="223"/>
      <c r="D6" s="223"/>
      <c r="E6" s="223"/>
      <c r="F6" s="224"/>
    </row>
    <row r="7" spans="1:14" ht="360">
      <c r="A7" s="79">
        <v>4</v>
      </c>
      <c r="B7" s="80" t="str">
        <f>VLOOKUP(A7,'M&amp;R RATE CONTRACT 2017-19'!A7:X17000,2,0)</f>
        <v xml:space="preserve">Carrying out hydrotest of  tanks EXCLUDING supply of water. 
Cleaning of tank after hydrotest, boxing up of tank after completion of all works &amp; inspection, including supplying and fixing new gasket along with new high tensile stud,bolts (Unbrako/TVS make) &amp; nuts confirming to IS 1363 &amp; 1367 and washers of approved quality . Job includes all Man holes ,Nozzles,Inlet /outlet valves, water draw off valves etc. complete &amp; as per instruction at site.
Water conveying pipes, water pumps, all material and labour, as required shall be arranged by the contractor Including providing rubber gasket for hydrotesting. WATER  shall be provided by IOCL within terminal premises. However the vendor shall make all neccessary arrangements to pump the water into tank &amp; to drain out the water also at no extra cost to IOCL. scafolding if required shall be paid extra as per SOR item.
</v>
      </c>
      <c r="C7" s="81">
        <v>1</v>
      </c>
      <c r="D7" s="81" t="str">
        <f>VLOOKUP(A7,'M&amp;R RATE CONTRACT 2017-19'!A7:X17000,4,0)</f>
        <v>EA</v>
      </c>
      <c r="E7" s="81">
        <f>VLOOKUP(A7,'M&amp;R RATE CONTRACT 2017-19'!A7:X17000,24,0)</f>
        <v>50209.631999999998</v>
      </c>
      <c r="F7" s="81">
        <f>+E7*C7</f>
        <v>50209.631999999998</v>
      </c>
    </row>
    <row r="8" spans="1:14" ht="105">
      <c r="A8" s="79">
        <v>5</v>
      </c>
      <c r="B8" s="80" t="str">
        <f>VLOOKUP(A8,'M&amp;R RATE CONTRACT 2017-19'!A8:X17001,2,0)</f>
        <v>Supply of sweet water for floatation testing/hydrotesting of cone roof/floating roof vertical tank. Water is to be filled till full height of tank. Payment will be made for total quantity of water mathematically or arithmatically calculated, as per size of tank.</v>
      </c>
      <c r="C8" s="81">
        <v>250</v>
      </c>
      <c r="D8" s="81" t="str">
        <f>VLOOKUP(A8,'M&amp;R RATE CONTRACT 2017-19'!A8:X17001,4,0)</f>
        <v>KL</v>
      </c>
      <c r="E8" s="81">
        <f>VLOOKUP(A8,'M&amp;R RATE CONTRACT 2017-19'!A8:X17001,24,0)</f>
        <v>151.11359999999999</v>
      </c>
      <c r="F8" s="81">
        <f>+E8*C8</f>
        <v>37778.399999999994</v>
      </c>
    </row>
    <row r="9" spans="1:14" ht="409.5">
      <c r="A9" s="79">
        <v>69</v>
      </c>
      <c r="B9" s="80" t="str">
        <f>VLOOKUP(A9,'M&amp;R RATE CONTRACT 2017-19'!A8:X17001,2,0)</f>
        <v xml:space="preserve">Replacement of necks (nozzles) of tanks with new necks (nozzles) including removal of welding between nozzles and shell plates / reinforcement plate by light pencil grinding without damaging them, rewelding of radio-graphic quality, radiography of welded joints, DP test of weld between each nozzle and reinforcement plate/shell plate to be done after root run and after complete welding, pneumatic test of reinforcement plate / shell plate to be done after welding completion at 15 psi and touch-up painting of welded areas with zinc rich primer and Aluminium /Synthetic enamel finish paint of same shade as existing on the tank. Internal surface of manhole neck will be painted with one coat of zinc rich primer and two coats of epoxy tank liner, as per IS 803 and B&amp;R drawings. In case the weld joint is found defective, rectification &amp; testing will be done free of cost.All safety precautions to be adhered during hot work. Scope includes supply of all the materials, tools and tackles. Steel plates used shall conform to IS 2062 (for manhole neck). Material specification for nozzle neck shall be SA -106 Gr. B when size is upto and including 250 mm. Neck of nozzle shall be fabricated from plates of material specificaion IS:226/2062 when the size is more than 250mm. Scope of work also includes supply of flanges, making flange (of thickness 16mm) joints for shell manholes of 750 mm size from plates including supply of all the materials all complete, in case of damage to the same during gouging. All the scrapped/ dismantled material to be the property of IOCL.
</v>
      </c>
      <c r="C9" s="81"/>
      <c r="D9" s="81">
        <f>VLOOKUP(A9,'M&amp;R RATE CONTRACT 2017-19'!A8:X17001,4,0)</f>
        <v>0</v>
      </c>
      <c r="E9" s="81">
        <f>VLOOKUP(A9,'M&amp;R RATE CONTRACT 2017-19'!A8:X17001,24,0)</f>
        <v>0</v>
      </c>
      <c r="F9" s="81">
        <f t="shared" ref="F9:F13" si="0">+E9*C9</f>
        <v>0</v>
      </c>
    </row>
    <row r="10" spans="1:14">
      <c r="A10" s="79">
        <v>69.010000000000005</v>
      </c>
      <c r="B10" s="80" t="str">
        <f>VLOOKUP(A10,'M&amp;R RATE CONTRACT 2017-19'!A9:X17002,2,0)</f>
        <v>a) Upto Manhole 750 mm dia , 12 mm thick</v>
      </c>
      <c r="C10" s="81">
        <v>1</v>
      </c>
      <c r="D10" s="81" t="str">
        <f>VLOOKUP(A10,'M&amp;R RATE CONTRACT 2017-19'!A9:X17002,4,0)</f>
        <v>EA</v>
      </c>
      <c r="E10" s="81">
        <f>VLOOKUP(A10,'M&amp;R RATE CONTRACT 2017-19'!A9:X17002,24,0)</f>
        <v>140586.96960000001</v>
      </c>
      <c r="F10" s="81">
        <f t="shared" si="0"/>
        <v>140586.96960000001</v>
      </c>
    </row>
    <row r="11" spans="1:14" ht="375">
      <c r="A11" s="79">
        <v>125</v>
      </c>
      <c r="B11" s="80" t="str">
        <f>VLOOKUP(A11,'M&amp;R RATE CONTRACT 2017-19'!A16:X17009,2,0)</f>
        <v>EXTERNAL REPAINTING 
REPAINTING EXTERNAL SURFACE OF UN-INSULATED EQUIPMENTS INCLUDING STORAGE TANKS(PRODUCT AND WATER SERVICES-SHELL &amp; ROOF TOP), PIPING AND STRUCTURES.
Surface preparation  by ST-2/ST-3
PRIMER : RED OXCIDE ZINK PHOSPHATE (P3)
1 COATS OF 30-35 MICRONS EACH TOTAL DFT = 30-35 MICRONS
ALUMINIUM FINISH PAINT (F2) 2 COATS OF 15-20 MICRONS TOTAL DFT = 30-40 MICRONS
OR ALTERNATELY
2 COATS OF SYNTHETIC ENAMEL PAINT EACH COAT 20-25 MICRONS 
DFT= 40-50 MICRONS FOR WATER TANKS AND STEEL STRUCTURE/ANY PRODUCT TANK AS PER REQUIREMENT 
NOTE : THE COST OF SCAFFOLDING SHALL BE PAID EXTRA AS PER ACTUAL MEASUREMENT AND RESPECTIVE ITEM IN SOR.</v>
      </c>
      <c r="C11" s="81">
        <v>150</v>
      </c>
      <c r="D11" s="81" t="str">
        <f>VLOOKUP(A11,'M&amp;R RATE CONTRACT 2017-19'!A16:X17009,4,0)</f>
        <v>M2</v>
      </c>
      <c r="E11" s="81">
        <f>VLOOKUP(A11,'M&amp;R RATE CONTRACT 2017-19'!A16:X17009,24,0)</f>
        <v>279.41759999999999</v>
      </c>
      <c r="F11" s="81">
        <f t="shared" si="0"/>
        <v>41912.639999999999</v>
      </c>
      <c r="I11">
        <v>3.14</v>
      </c>
      <c r="J11">
        <v>3</v>
      </c>
      <c r="K11">
        <v>3</v>
      </c>
      <c r="M11">
        <f>+K11*J11*I11</f>
        <v>28.26</v>
      </c>
      <c r="N11">
        <f>+M11+M12</f>
        <v>50.24</v>
      </c>
    </row>
    <row r="12" spans="1:14" ht="180">
      <c r="A12" s="79">
        <v>15</v>
      </c>
      <c r="B12" s="80" t="str">
        <f>VLOOKUP(A12,'M&amp;R RATE CONTRACT 2017-19'!A17:X17010,2,0)</f>
        <v>Supplying, providing of safe tubular double (box type) scaffolding as per specification &amp; satisfaction of IOCL . After use, the same shall be dismantled and taken away by the contractor. Payments shall be made for actual area of scaffolding provided based on requirement. Area of scaffolding will be measured on the basis of actual height of scaffolding provided multiplied by actual average length of scaffolding provided. Any civil work for erection of scaffolding is included in the scope of contractor.</v>
      </c>
      <c r="C12" s="81">
        <v>300</v>
      </c>
      <c r="D12" s="81" t="str">
        <f>VLOOKUP(A12,'M&amp;R RATE CONTRACT 2017-19'!A17:X17010,4,0)</f>
        <v>M2</v>
      </c>
      <c r="E12" s="81">
        <f>VLOOKUP(A12,'M&amp;R RATE CONTRACT 2017-19'!A17:X17010,24,0)</f>
        <v>251.85600000000002</v>
      </c>
      <c r="F12" s="81">
        <f t="shared" si="0"/>
        <v>75556.800000000003</v>
      </c>
      <c r="I12">
        <v>3.14</v>
      </c>
      <c r="J12">
        <v>7</v>
      </c>
      <c r="K12">
        <v>1</v>
      </c>
      <c r="M12">
        <f>+K12*J12*I12</f>
        <v>21.98</v>
      </c>
    </row>
    <row r="13" spans="1:14" ht="285">
      <c r="A13" s="79">
        <v>16</v>
      </c>
      <c r="B13" s="80" t="str">
        <f>VLOOKUP(A13,'M&amp;R RATE CONTRACT 2017-19'!A18:X17011,2,0)</f>
        <v xml:space="preserve">Designing, supplying,fabricating,welding, bolting, riveting, assembling and erecting in position temporary fire screen wall up to maximum height of 25 Meters with GI sheets,structural steel/tubular sections/pipes with neccesary  cross supporting members etc as per alignment shown by IOCL , suitable foundations with all neccesary civil works, maintaining same till the completion of entire work and dismantling the entire screen wall carting away the dismantled materials from site redoing the entire existing surface to the original condition etc complete.The  fire screen wall including the foundation is to be designed and approved by a Structural Engineer'' and should be suitable for local soil bearing capacity, wind speed etc of the location. </v>
      </c>
      <c r="C13" s="81">
        <v>100</v>
      </c>
      <c r="D13" s="81" t="str">
        <f>VLOOKUP(A13,'M&amp;R RATE CONTRACT 2017-19'!A18:X17011,4,0)</f>
        <v>M2</v>
      </c>
      <c r="E13" s="81">
        <f>VLOOKUP(A13,'M&amp;R RATE CONTRACT 2017-19'!A18:X17011,24,0)</f>
        <v>1004.5728</v>
      </c>
      <c r="F13" s="81">
        <f t="shared" si="0"/>
        <v>100457.28</v>
      </c>
      <c r="I13">
        <v>3.14</v>
      </c>
      <c r="J13">
        <v>7</v>
      </c>
      <c r="K13">
        <v>9</v>
      </c>
      <c r="L13">
        <f>+K13*J13*I13</f>
        <v>197.82000000000002</v>
      </c>
    </row>
    <row r="14" spans="1:14">
      <c r="A14" s="218" t="s">
        <v>487</v>
      </c>
      <c r="B14" s="218"/>
      <c r="C14" s="218"/>
      <c r="D14" s="218"/>
      <c r="E14" s="218"/>
      <c r="F14" s="82">
        <f>SUM(F7:F13)</f>
        <v>446501.72160000005</v>
      </c>
    </row>
    <row r="15" spans="1:14">
      <c r="A15" s="222" t="s">
        <v>498</v>
      </c>
      <c r="B15" s="223"/>
      <c r="C15" s="223"/>
      <c r="D15" s="223"/>
      <c r="E15" s="223"/>
      <c r="F15" s="224"/>
    </row>
    <row r="16" spans="1:14" ht="360">
      <c r="A16" s="79">
        <v>4</v>
      </c>
      <c r="B16" s="80" t="str">
        <f>VLOOKUP(A16,'M&amp;R RATE CONTRACT 2017-19'!A15:X17008,2,0)</f>
        <v xml:space="preserve">Carrying out hydrotest of  tanks EXCLUDING supply of water. 
Cleaning of tank after hydrotest, boxing up of tank after completion of all works &amp; inspection, including supplying and fixing new gasket along with new high tensile stud,bolts (Unbrako/TVS make) &amp; nuts confirming to IS 1363 &amp; 1367 and washers of approved quality . Job includes all Man holes ,Nozzles,Inlet /outlet valves, water draw off valves etc. complete &amp; as per instruction at site.
Water conveying pipes, water pumps, all material and labour, as required shall be arranged by the contractor Including providing rubber gasket for hydrotesting. WATER  shall be provided by IOCL within terminal premises. However the vendor shall make all neccessary arrangements to pump the water into tank &amp; to drain out the water also at no extra cost to IOCL. scafolding if required shall be paid extra as per SOR item.
</v>
      </c>
      <c r="C16" s="81">
        <v>1</v>
      </c>
      <c r="D16" s="81" t="str">
        <f>VLOOKUP(A16,'M&amp;R RATE CONTRACT 2017-19'!A15:X17008,4,0)</f>
        <v>EA</v>
      </c>
      <c r="E16" s="81">
        <f>VLOOKUP(A16,'M&amp;R RATE CONTRACT 2017-19'!A15:X17008,24,0)</f>
        <v>50209.631999999998</v>
      </c>
      <c r="F16" s="81">
        <f>+E16*C16</f>
        <v>50209.631999999998</v>
      </c>
    </row>
    <row r="17" spans="1:14" ht="105">
      <c r="A17" s="79">
        <v>5</v>
      </c>
      <c r="B17" s="80" t="str">
        <f>VLOOKUP(A17,'M&amp;R RATE CONTRACT 2017-19'!A16:X17009,2,0)</f>
        <v>Supply of sweet water for floatation testing/hydrotesting of cone roof/floating roof vertical tank. Water is to be filled till full height of tank. Payment will be made for total quantity of water mathematically or arithmatically calculated, as per size of tank.</v>
      </c>
      <c r="C17" s="81">
        <v>250</v>
      </c>
      <c r="D17" s="81" t="str">
        <f>VLOOKUP(A17,'M&amp;R RATE CONTRACT 2017-19'!A16:X17009,4,0)</f>
        <v>KL</v>
      </c>
      <c r="E17" s="81">
        <f>VLOOKUP(A17,'M&amp;R RATE CONTRACT 2017-19'!A16:X17009,24,0)</f>
        <v>151.11359999999999</v>
      </c>
      <c r="F17" s="81">
        <f>+E17*C17</f>
        <v>37778.399999999994</v>
      </c>
    </row>
    <row r="18" spans="1:14" ht="409.5">
      <c r="A18" s="79">
        <v>69</v>
      </c>
      <c r="B18" s="80" t="str">
        <f>VLOOKUP(A18,'M&amp;R RATE CONTRACT 2017-19'!A16:X17009,2,0)</f>
        <v xml:space="preserve">Replacement of necks (nozzles) of tanks with new necks (nozzles) including removal of welding between nozzles and shell plates / reinforcement plate by light pencil grinding without damaging them, rewelding of radio-graphic quality, radiography of welded joints, DP test of weld between each nozzle and reinforcement plate/shell plate to be done after root run and after complete welding, pneumatic test of reinforcement plate / shell plate to be done after welding completion at 15 psi and touch-up painting of welded areas with zinc rich primer and Aluminium /Synthetic enamel finish paint of same shade as existing on the tank. Internal surface of manhole neck will be painted with one coat of zinc rich primer and two coats of epoxy tank liner, as per IS 803 and B&amp;R drawings. In case the weld joint is found defective, rectification &amp; testing will be done free of cost.All safety precautions to be adhered during hot work. Scope includes supply of all the materials, tools and tackles. Steel plates used shall conform to IS 2062 (for manhole neck). Material specification for nozzle neck shall be SA -106 Gr. B when size is upto and including 250 mm. Neck of nozzle shall be fabricated from plates of material specificaion IS:226/2062 when the size is more than 250mm. Scope of work also includes supply of flanges, making flange (of thickness 16mm) joints for shell manholes of 750 mm size from plates including supply of all the materials all complete, in case of damage to the same during gouging. All the scrapped/ dismantled material to be the property of IOCL.
</v>
      </c>
      <c r="C18" s="81"/>
      <c r="D18" s="81">
        <f>VLOOKUP(A18,'M&amp;R RATE CONTRACT 2017-19'!A16:X17009,4,0)</f>
        <v>0</v>
      </c>
      <c r="E18" s="81">
        <f>VLOOKUP(A18,'M&amp;R RATE CONTRACT 2017-19'!A16:X17009,24,0)</f>
        <v>0</v>
      </c>
      <c r="F18" s="81">
        <f t="shared" ref="F18:F22" si="1">+E18*C18</f>
        <v>0</v>
      </c>
    </row>
    <row r="19" spans="1:14">
      <c r="A19" s="79">
        <v>69.010000000000005</v>
      </c>
      <c r="B19" s="80" t="str">
        <f>VLOOKUP(A19,'M&amp;R RATE CONTRACT 2017-19'!A17:X17010,2,0)</f>
        <v>a) Upto Manhole 750 mm dia , 12 mm thick</v>
      </c>
      <c r="C19" s="81">
        <v>1</v>
      </c>
      <c r="D19" s="81" t="str">
        <f>VLOOKUP(A19,'M&amp;R RATE CONTRACT 2017-19'!A17:X17010,4,0)</f>
        <v>EA</v>
      </c>
      <c r="E19" s="81">
        <f>VLOOKUP(A19,'M&amp;R RATE CONTRACT 2017-19'!A17:X17010,24,0)</f>
        <v>140586.96960000001</v>
      </c>
      <c r="F19" s="81">
        <f t="shared" si="1"/>
        <v>140586.96960000001</v>
      </c>
    </row>
    <row r="20" spans="1:14" ht="375">
      <c r="A20" s="79">
        <v>125</v>
      </c>
      <c r="B20" s="80" t="str">
        <f>VLOOKUP(A20,'M&amp;R RATE CONTRACT 2017-19'!A24:X17017,2,0)</f>
        <v>EXTERNAL REPAINTING 
REPAINTING EXTERNAL SURFACE OF UN-INSULATED EQUIPMENTS INCLUDING STORAGE TANKS(PRODUCT AND WATER SERVICES-SHELL &amp; ROOF TOP), PIPING AND STRUCTURES.
Surface preparation  by ST-2/ST-3
PRIMER : RED OXCIDE ZINK PHOSPHATE (P3)
1 COATS OF 30-35 MICRONS EACH TOTAL DFT = 30-35 MICRONS
ALUMINIUM FINISH PAINT (F2) 2 COATS OF 15-20 MICRONS TOTAL DFT = 30-40 MICRONS
OR ALTERNATELY
2 COATS OF SYNTHETIC ENAMEL PAINT EACH COAT 20-25 MICRONS 
DFT= 40-50 MICRONS FOR WATER TANKS AND STEEL STRUCTURE/ANY PRODUCT TANK AS PER REQUIREMENT 
NOTE : THE COST OF SCAFFOLDING SHALL BE PAID EXTRA AS PER ACTUAL MEASUREMENT AND RESPECTIVE ITEM IN SOR.</v>
      </c>
      <c r="C20" s="81">
        <v>150</v>
      </c>
      <c r="D20" s="81" t="str">
        <f>VLOOKUP(A20,'M&amp;R RATE CONTRACT 2017-19'!A24:X17017,4,0)</f>
        <v>M2</v>
      </c>
      <c r="E20" s="81">
        <f>VLOOKUP(A20,'M&amp;R RATE CONTRACT 2017-19'!A24:X17017,24,0)</f>
        <v>279.41759999999999</v>
      </c>
      <c r="F20" s="81">
        <f t="shared" si="1"/>
        <v>41912.639999999999</v>
      </c>
      <c r="I20">
        <v>3.14</v>
      </c>
      <c r="J20">
        <v>3</v>
      </c>
      <c r="K20">
        <v>3</v>
      </c>
      <c r="M20">
        <f>+K20*J20*I20</f>
        <v>28.26</v>
      </c>
      <c r="N20">
        <f>+M20+M21</f>
        <v>50.24</v>
      </c>
    </row>
    <row r="21" spans="1:14" ht="180">
      <c r="A21" s="79">
        <v>15</v>
      </c>
      <c r="B21" s="80" t="str">
        <f>VLOOKUP(A21,'M&amp;R RATE CONTRACT 2017-19'!A25:X17018,2,0)</f>
        <v>Supplying, providing of safe tubular double (box type) scaffolding as per specification &amp; satisfaction of IOCL . After use, the same shall be dismantled and taken away by the contractor. Payments shall be made for actual area of scaffolding provided based on requirement. Area of scaffolding will be measured on the basis of actual height of scaffolding provided multiplied by actual average length of scaffolding provided. Any civil work for erection of scaffolding is included in the scope of contractor.</v>
      </c>
      <c r="C21" s="81">
        <v>300</v>
      </c>
      <c r="D21" s="81" t="str">
        <f>VLOOKUP(A21,'M&amp;R RATE CONTRACT 2017-19'!A25:X17018,4,0)</f>
        <v>M2</v>
      </c>
      <c r="E21" s="81">
        <f>VLOOKUP(A21,'M&amp;R RATE CONTRACT 2017-19'!A25:X17018,24,0)</f>
        <v>251.85600000000002</v>
      </c>
      <c r="F21" s="81">
        <f t="shared" si="1"/>
        <v>75556.800000000003</v>
      </c>
      <c r="I21">
        <v>3.14</v>
      </c>
      <c r="J21">
        <v>7</v>
      </c>
      <c r="K21">
        <v>1</v>
      </c>
      <c r="M21">
        <f>+K21*J21*I21</f>
        <v>21.98</v>
      </c>
    </row>
    <row r="22" spans="1:14" ht="285">
      <c r="A22" s="79">
        <v>16</v>
      </c>
      <c r="B22" s="80" t="str">
        <f>VLOOKUP(A22,'M&amp;R RATE CONTRACT 2017-19'!A26:X17019,2,0)</f>
        <v xml:space="preserve">Designing, supplying,fabricating,welding, bolting, riveting, assembling and erecting in position temporary fire screen wall up to maximum height of 25 Meters with GI sheets,structural steel/tubular sections/pipes with neccesary  cross supporting members etc as per alignment shown by IOCL , suitable foundations with all neccesary civil works, maintaining same till the completion of entire work and dismantling the entire screen wall carting away the dismantled materials from site redoing the entire existing surface to the original condition etc complete.The  fire screen wall including the foundation is to be designed and approved by a Structural Engineer'' and should be suitable for local soil bearing capacity, wind speed etc of the location. </v>
      </c>
      <c r="C22" s="81">
        <v>100</v>
      </c>
      <c r="D22" s="81" t="str">
        <f>VLOOKUP(A22,'M&amp;R RATE CONTRACT 2017-19'!A26:X17019,4,0)</f>
        <v>M2</v>
      </c>
      <c r="E22" s="81">
        <f>VLOOKUP(A22,'M&amp;R RATE CONTRACT 2017-19'!A26:X17019,24,0)</f>
        <v>1004.5728</v>
      </c>
      <c r="F22" s="81">
        <f t="shared" si="1"/>
        <v>100457.28</v>
      </c>
      <c r="I22">
        <v>3.14</v>
      </c>
      <c r="J22">
        <v>7</v>
      </c>
      <c r="K22">
        <v>9</v>
      </c>
      <c r="L22">
        <f>+K22*J22*I22</f>
        <v>197.82000000000002</v>
      </c>
    </row>
    <row r="23" spans="1:14">
      <c r="A23" s="218" t="s">
        <v>488</v>
      </c>
      <c r="B23" s="218"/>
      <c r="C23" s="218"/>
      <c r="D23" s="218"/>
      <c r="E23" s="218"/>
      <c r="F23" s="84">
        <f>SUM(F5:F22)</f>
        <v>1339505.1648000001</v>
      </c>
    </row>
    <row r="24" spans="1:14">
      <c r="A24" s="218" t="s">
        <v>489</v>
      </c>
      <c r="B24" s="218"/>
      <c r="C24" s="218"/>
      <c r="D24" s="218"/>
      <c r="E24" s="218"/>
      <c r="F24" s="82">
        <f>+F23+F14</f>
        <v>1786006.8864000002</v>
      </c>
    </row>
    <row r="25" spans="1:14">
      <c r="A25" s="218" t="s">
        <v>490</v>
      </c>
      <c r="B25" s="218"/>
      <c r="C25" s="218"/>
      <c r="D25" s="218"/>
      <c r="E25" s="218"/>
      <c r="F25" s="81">
        <f>+F24*10%</f>
        <v>178600.68864000004</v>
      </c>
    </row>
    <row r="26" spans="1:14">
      <c r="A26" s="218" t="s">
        <v>491</v>
      </c>
      <c r="B26" s="218"/>
      <c r="C26" s="218"/>
      <c r="D26" s="218"/>
      <c r="E26" s="218"/>
      <c r="F26" s="82">
        <f>+F25+F24</f>
        <v>1964607.5750400003</v>
      </c>
    </row>
    <row r="27" spans="1:14">
      <c r="A27" s="221" t="s">
        <v>492</v>
      </c>
      <c r="B27" s="221"/>
      <c r="C27" s="221"/>
      <c r="D27" s="221"/>
      <c r="E27" s="221"/>
      <c r="F27" s="83">
        <f>ROUNDUP(F26,-2)</f>
        <v>1964700</v>
      </c>
    </row>
    <row r="28" spans="1:14" ht="123.75" customHeight="1">
      <c r="A28" s="219" t="s">
        <v>493</v>
      </c>
      <c r="B28" s="220"/>
      <c r="C28" s="220"/>
      <c r="D28" s="220"/>
      <c r="E28" s="220"/>
      <c r="F28" s="220"/>
    </row>
    <row r="29" spans="1:14" ht="61.5" customHeight="1">
      <c r="A29" s="217" t="s">
        <v>494</v>
      </c>
      <c r="B29" s="218"/>
      <c r="C29" s="217" t="s">
        <v>495</v>
      </c>
      <c r="D29" s="218"/>
      <c r="E29" s="218"/>
      <c r="F29" s="218"/>
    </row>
  </sheetData>
  <mergeCells count="17">
    <mergeCell ref="A25:E25"/>
    <mergeCell ref="B1:D1"/>
    <mergeCell ref="E1:F1"/>
    <mergeCell ref="B2:D2"/>
    <mergeCell ref="E2:F2"/>
    <mergeCell ref="B3:D3"/>
    <mergeCell ref="A4:F4"/>
    <mergeCell ref="A6:F6"/>
    <mergeCell ref="A14:E14"/>
    <mergeCell ref="A15:F15"/>
    <mergeCell ref="A23:E23"/>
    <mergeCell ref="A24:E24"/>
    <mergeCell ref="A26:E26"/>
    <mergeCell ref="A27:E27"/>
    <mergeCell ref="A28:F28"/>
    <mergeCell ref="A29:B29"/>
    <mergeCell ref="C29:F29"/>
  </mergeCells>
  <dataValidations count="7">
    <dataValidation allowBlank="1" showInputMessage="1" showErrorMessage="1" promptTitle="TYPE REF CODE ONLY" prompt="For correct extract, TYPE REF CODE ONLY." sqref="A5:A6 A15"/>
    <dataValidation allowBlank="1" showInputMessage="1" showErrorMessage="1" prompt="DESCRIPTION OF WORK" sqref="A4"/>
    <dataValidation allowBlank="1" showInputMessage="1" showErrorMessage="1" promptTitle="CAPEX CODES" prompt="TYPE CAPEX CODES" sqref="A1:A3"/>
    <dataValidation type="date" errorStyle="information" allowBlank="1" showInputMessage="1" showErrorMessage="1" errorTitle="INPUTE DATE LIKE 22/7" error="INPUTE DATE LIKE 22/7" promptTitle="INPUTE DATE LIKE 22/7" prompt="INPUTE DATE LIKE 22/7" sqref="F3">
      <formula1>39569</formula1>
      <formula2>40694</formula2>
    </dataValidation>
    <dataValidation allowBlank="1" showInputMessage="1" showErrorMessage="1" prompt="UNIT (VALUES FROM MASTER SOR)" sqref="D1:D3 D5"/>
    <dataValidation allowBlank="1" showInputMessage="1" showErrorMessage="1" prompt="UNIT RATE (VALUES FROM MASTER SOR)" sqref="E1:E3 F1:F2 E5"/>
    <dataValidation allowBlank="1" showInputMessage="1" showErrorMessage="1" prompt="DESCRIPTION OF NAME OF WORK. VALUES PICKED UP FROM SOR." sqref="B1:C3 B5:C5"/>
  </dataValidations>
  <pageMargins left="0.7" right="0.7" top="0.75" bottom="0.75" header="0.3" footer="0.3"/>
  <pageSetup scale="75" orientation="portrait" r:id="rId1"/>
</worksheet>
</file>

<file path=xl/worksheets/sheet5.xml><?xml version="1.0" encoding="utf-8"?>
<worksheet xmlns="http://schemas.openxmlformats.org/spreadsheetml/2006/main" xmlns:r="http://schemas.openxmlformats.org/officeDocument/2006/relationships">
  <dimension ref="A1:N29"/>
  <sheetViews>
    <sheetView topLeftCell="A22" workbookViewId="0">
      <selection activeCell="A28" sqref="A28:F28"/>
    </sheetView>
  </sheetViews>
  <sheetFormatPr defaultRowHeight="15"/>
  <cols>
    <col min="2" max="2" width="40.7109375" customWidth="1"/>
    <col min="3" max="3" width="13.5703125" customWidth="1"/>
    <col min="4" max="4" width="11" customWidth="1"/>
    <col min="5" max="5" width="19.28515625" customWidth="1"/>
    <col min="6" max="6" width="23.140625" customWidth="1"/>
  </cols>
  <sheetData>
    <row r="1" spans="1:14" ht="18.75">
      <c r="A1" s="68"/>
      <c r="B1" s="225" t="s">
        <v>478</v>
      </c>
      <c r="C1" s="225"/>
      <c r="D1" s="225"/>
      <c r="E1" s="226" t="s">
        <v>479</v>
      </c>
      <c r="F1" s="226"/>
    </row>
    <row r="2" spans="1:14">
      <c r="A2" s="69"/>
      <c r="B2" s="225" t="s">
        <v>480</v>
      </c>
      <c r="C2" s="225"/>
      <c r="D2" s="225"/>
      <c r="E2" s="227" t="s">
        <v>481</v>
      </c>
      <c r="F2" s="227"/>
    </row>
    <row r="3" spans="1:14">
      <c r="A3" s="69"/>
      <c r="B3" s="225" t="s">
        <v>482</v>
      </c>
      <c r="C3" s="225"/>
      <c r="D3" s="225"/>
      <c r="E3" s="70" t="s">
        <v>483</v>
      </c>
      <c r="F3" s="71">
        <v>43056</v>
      </c>
    </row>
    <row r="4" spans="1:14" ht="30.75" customHeight="1">
      <c r="A4" s="216" t="s">
        <v>496</v>
      </c>
      <c r="B4" s="216"/>
      <c r="C4" s="216"/>
      <c r="D4" s="216"/>
      <c r="E4" s="216"/>
      <c r="F4" s="216"/>
    </row>
    <row r="5" spans="1:14">
      <c r="A5" s="72" t="s">
        <v>484</v>
      </c>
      <c r="B5" s="77" t="s">
        <v>485</v>
      </c>
      <c r="C5" s="73" t="s">
        <v>5</v>
      </c>
      <c r="D5" s="74" t="s">
        <v>6</v>
      </c>
      <c r="E5" s="75" t="s">
        <v>486</v>
      </c>
      <c r="F5" s="76" t="s">
        <v>10</v>
      </c>
    </row>
    <row r="6" spans="1:14">
      <c r="A6" s="222" t="s">
        <v>497</v>
      </c>
      <c r="B6" s="223"/>
      <c r="C6" s="223"/>
      <c r="D6" s="223"/>
      <c r="E6" s="223"/>
      <c r="F6" s="224"/>
    </row>
    <row r="7" spans="1:14" ht="360">
      <c r="A7" s="79">
        <v>4</v>
      </c>
      <c r="B7" s="80" t="str">
        <f>VLOOKUP(A7,'M&amp;R RATE CONTRACT 2017-19'!A7:X17000,2,0)</f>
        <v xml:space="preserve">Carrying out hydrotest of  tanks EXCLUDING supply of water. 
Cleaning of tank after hydrotest, boxing up of tank after completion of all works &amp; inspection, including supplying and fixing new gasket along with new high tensile stud,bolts (Unbrako/TVS make) &amp; nuts confirming to IS 1363 &amp; 1367 and washers of approved quality . Job includes all Man holes ,Nozzles,Inlet /outlet valves, water draw off valves etc. complete &amp; as per instruction at site.
Water conveying pipes, water pumps, all material and labour, as required shall be arranged by the contractor Including providing rubber gasket for hydrotesting. WATER  shall be provided by IOCL within terminal premises. However the vendor shall make all neccessary arrangements to pump the water into tank &amp; to drain out the water also at no extra cost to IOCL. scafolding if required shall be paid extra as per SOR item.
</v>
      </c>
      <c r="C7" s="81">
        <v>1</v>
      </c>
      <c r="D7" s="81" t="str">
        <f>VLOOKUP(A7,'M&amp;R RATE CONTRACT 2017-19'!A7:X17000,4,0)</f>
        <v>EA</v>
      </c>
      <c r="E7" s="81">
        <f>VLOOKUP(A7,'M&amp;R RATE CONTRACT 2017-19'!A7:X17000,24,0)</f>
        <v>50209.631999999998</v>
      </c>
      <c r="F7" s="81">
        <f>+E7*C7</f>
        <v>50209.631999999998</v>
      </c>
    </row>
    <row r="8" spans="1:14" ht="105">
      <c r="A8" s="79">
        <v>5</v>
      </c>
      <c r="B8" s="80" t="str">
        <f>VLOOKUP(A8,'M&amp;R RATE CONTRACT 2017-19'!A8:X17001,2,0)</f>
        <v>Supply of sweet water for floatation testing/hydrotesting of cone roof/floating roof vertical tank. Water is to be filled till full height of tank. Payment will be made for total quantity of water mathematically or arithmatically calculated, as per size of tank.</v>
      </c>
      <c r="C8" s="81">
        <v>250</v>
      </c>
      <c r="D8" s="81" t="str">
        <f>VLOOKUP(A8,'M&amp;R RATE CONTRACT 2017-19'!A8:X17001,4,0)</f>
        <v>KL</v>
      </c>
      <c r="E8" s="81">
        <f>VLOOKUP(A8,'M&amp;R RATE CONTRACT 2017-19'!A8:X17001,24,0)</f>
        <v>151.11359999999999</v>
      </c>
      <c r="F8" s="81">
        <f>+E8*C8</f>
        <v>37778.399999999994</v>
      </c>
    </row>
    <row r="9" spans="1:14" ht="409.5">
      <c r="A9" s="79">
        <v>69</v>
      </c>
      <c r="B9" s="80" t="str">
        <f>VLOOKUP(A9,'M&amp;R RATE CONTRACT 2017-19'!A8:X17001,2,0)</f>
        <v xml:space="preserve">Replacement of necks (nozzles) of tanks with new necks (nozzles) including removal of welding between nozzles and shell plates / reinforcement plate by light pencil grinding without damaging them, rewelding of radio-graphic quality, radiography of welded joints, DP test of weld between each nozzle and reinforcement plate/shell plate to be done after root run and after complete welding, pneumatic test of reinforcement plate / shell plate to be done after welding completion at 15 psi and touch-up painting of welded areas with zinc rich primer and Aluminium /Synthetic enamel finish paint of same shade as existing on the tank. Internal surface of manhole neck will be painted with one coat of zinc rich primer and two coats of epoxy tank liner, as per IS 803 and B&amp;R drawings. In case the weld joint is found defective, rectification &amp; testing will be done free of cost.All safety precautions to be adhered during hot work. Scope includes supply of all the materials, tools and tackles. Steel plates used shall conform to IS 2062 (for manhole neck). Material specification for nozzle neck shall be SA -106 Gr. B when size is upto and including 250 mm. Neck of nozzle shall be fabricated from plates of material specificaion IS:226/2062 when the size is more than 250mm. Scope of work also includes supply of flanges, making flange (of thickness 16mm) joints for shell manholes of 750 mm size from plates including supply of all the materials all complete, in case of damage to the same during gouging. All the scrapped/ dismantled material to be the property of IOCL.
</v>
      </c>
      <c r="C9" s="81"/>
      <c r="D9" s="81">
        <f>VLOOKUP(A9,'M&amp;R RATE CONTRACT 2017-19'!A8:X17001,4,0)</f>
        <v>0</v>
      </c>
      <c r="E9" s="81">
        <f>VLOOKUP(A9,'M&amp;R RATE CONTRACT 2017-19'!A8:X17001,24,0)</f>
        <v>0</v>
      </c>
      <c r="F9" s="81">
        <f t="shared" ref="F9:F13" si="0">+E9*C9</f>
        <v>0</v>
      </c>
    </row>
    <row r="10" spans="1:14">
      <c r="A10" s="79">
        <v>69.010000000000005</v>
      </c>
      <c r="B10" s="80" t="str">
        <f>VLOOKUP(A10,'M&amp;R RATE CONTRACT 2017-19'!A9:X17002,2,0)</f>
        <v>a) Upto Manhole 750 mm dia , 12 mm thick</v>
      </c>
      <c r="C10" s="81">
        <v>1</v>
      </c>
      <c r="D10" s="81" t="str">
        <f>VLOOKUP(A10,'M&amp;R RATE CONTRACT 2017-19'!A9:X17002,4,0)</f>
        <v>EA</v>
      </c>
      <c r="E10" s="81">
        <f>VLOOKUP(A10,'M&amp;R RATE CONTRACT 2017-19'!A9:X17002,24,0)</f>
        <v>140586.96960000001</v>
      </c>
      <c r="F10" s="81">
        <f t="shared" si="0"/>
        <v>140586.96960000001</v>
      </c>
    </row>
    <row r="11" spans="1:14" ht="375">
      <c r="A11" s="79">
        <v>125</v>
      </c>
      <c r="B11" s="80" t="str">
        <f>VLOOKUP(A11,'M&amp;R RATE CONTRACT 2017-19'!A16:X17009,2,0)</f>
        <v>EXTERNAL REPAINTING 
REPAINTING EXTERNAL SURFACE OF UN-INSULATED EQUIPMENTS INCLUDING STORAGE TANKS(PRODUCT AND WATER SERVICES-SHELL &amp; ROOF TOP), PIPING AND STRUCTURES.
Surface preparation  by ST-2/ST-3
PRIMER : RED OXCIDE ZINK PHOSPHATE (P3)
1 COATS OF 30-35 MICRONS EACH TOTAL DFT = 30-35 MICRONS
ALUMINIUM FINISH PAINT (F2) 2 COATS OF 15-20 MICRONS TOTAL DFT = 30-40 MICRONS
OR ALTERNATELY
2 COATS OF SYNTHETIC ENAMEL PAINT EACH COAT 20-25 MICRONS 
DFT= 40-50 MICRONS FOR WATER TANKS AND STEEL STRUCTURE/ANY PRODUCT TANK AS PER REQUIREMENT 
NOTE : THE COST OF SCAFFOLDING SHALL BE PAID EXTRA AS PER ACTUAL MEASUREMENT AND RESPECTIVE ITEM IN SOR.</v>
      </c>
      <c r="C11" s="81">
        <v>150</v>
      </c>
      <c r="D11" s="81" t="str">
        <f>VLOOKUP(A11,'M&amp;R RATE CONTRACT 2017-19'!A16:X17009,4,0)</f>
        <v>M2</v>
      </c>
      <c r="E11" s="81">
        <f>VLOOKUP(A11,'M&amp;R RATE CONTRACT 2017-19'!A16:X17009,24,0)</f>
        <v>279.41759999999999</v>
      </c>
      <c r="F11" s="81">
        <f t="shared" si="0"/>
        <v>41912.639999999999</v>
      </c>
      <c r="I11">
        <v>3.14</v>
      </c>
      <c r="J11">
        <v>3</v>
      </c>
      <c r="K11">
        <v>3</v>
      </c>
      <c r="M11">
        <f>+K11*J11*I11</f>
        <v>28.26</v>
      </c>
      <c r="N11">
        <f>+M11+M12</f>
        <v>50.24</v>
      </c>
    </row>
    <row r="12" spans="1:14" ht="180">
      <c r="A12" s="79">
        <v>15</v>
      </c>
      <c r="B12" s="80" t="str">
        <f>VLOOKUP(A12,'M&amp;R RATE CONTRACT 2017-19'!A17:X17010,2,0)</f>
        <v>Supplying, providing of safe tubular double (box type) scaffolding as per specification &amp; satisfaction of IOCL . After use, the same shall be dismantled and taken away by the contractor. Payments shall be made for actual area of scaffolding provided based on requirement. Area of scaffolding will be measured on the basis of actual height of scaffolding provided multiplied by actual average length of scaffolding provided. Any civil work for erection of scaffolding is included in the scope of contractor.</v>
      </c>
      <c r="C12" s="81">
        <v>300</v>
      </c>
      <c r="D12" s="81" t="str">
        <f>VLOOKUP(A12,'M&amp;R RATE CONTRACT 2017-19'!A17:X17010,4,0)</f>
        <v>M2</v>
      </c>
      <c r="E12" s="81">
        <f>VLOOKUP(A12,'M&amp;R RATE CONTRACT 2017-19'!A17:X17010,24,0)</f>
        <v>251.85600000000002</v>
      </c>
      <c r="F12" s="81">
        <f t="shared" si="0"/>
        <v>75556.800000000003</v>
      </c>
      <c r="I12">
        <v>3.14</v>
      </c>
      <c r="J12">
        <v>7</v>
      </c>
      <c r="K12">
        <v>1</v>
      </c>
      <c r="M12">
        <f>+K12*J12*I12</f>
        <v>21.98</v>
      </c>
    </row>
    <row r="13" spans="1:14" ht="285">
      <c r="A13" s="79">
        <v>16</v>
      </c>
      <c r="B13" s="80" t="str">
        <f>VLOOKUP(A13,'M&amp;R RATE CONTRACT 2017-19'!A18:X17011,2,0)</f>
        <v xml:space="preserve">Designing, supplying,fabricating,welding, bolting, riveting, assembling and erecting in position temporary fire screen wall up to maximum height of 25 Meters with GI sheets,structural steel/tubular sections/pipes with neccesary  cross supporting members etc as per alignment shown by IOCL , suitable foundations with all neccesary civil works, maintaining same till the completion of entire work and dismantling the entire screen wall carting away the dismantled materials from site redoing the entire existing surface to the original condition etc complete.The  fire screen wall including the foundation is to be designed and approved by a Structural Engineer'' and should be suitable for local soil bearing capacity, wind speed etc of the location. </v>
      </c>
      <c r="C13" s="81">
        <v>100</v>
      </c>
      <c r="D13" s="81" t="str">
        <f>VLOOKUP(A13,'M&amp;R RATE CONTRACT 2017-19'!A18:X17011,4,0)</f>
        <v>M2</v>
      </c>
      <c r="E13" s="81">
        <f>VLOOKUP(A13,'M&amp;R RATE CONTRACT 2017-19'!A18:X17011,24,0)</f>
        <v>1004.5728</v>
      </c>
      <c r="F13" s="81">
        <f t="shared" si="0"/>
        <v>100457.28</v>
      </c>
      <c r="I13">
        <v>3.14</v>
      </c>
      <c r="J13">
        <v>7</v>
      </c>
      <c r="K13">
        <v>9</v>
      </c>
      <c r="L13">
        <f>+K13*J13*I13</f>
        <v>197.82000000000002</v>
      </c>
    </row>
    <row r="14" spans="1:14">
      <c r="A14" s="218" t="s">
        <v>487</v>
      </c>
      <c r="B14" s="218"/>
      <c r="C14" s="218"/>
      <c r="D14" s="218"/>
      <c r="E14" s="218"/>
      <c r="F14" s="82">
        <f>SUM(F7:F13)</f>
        <v>446501.72160000005</v>
      </c>
    </row>
    <row r="15" spans="1:14">
      <c r="A15" s="222" t="s">
        <v>498</v>
      </c>
      <c r="B15" s="223"/>
      <c r="C15" s="223"/>
      <c r="D15" s="223"/>
      <c r="E15" s="223"/>
      <c r="F15" s="224"/>
    </row>
    <row r="16" spans="1:14" ht="360">
      <c r="A16" s="79">
        <v>4</v>
      </c>
      <c r="B16" s="80" t="str">
        <f>VLOOKUP(A16,'M&amp;R RATE CONTRACT 2017-19'!A15:X17008,2,0)</f>
        <v xml:space="preserve">Carrying out hydrotest of  tanks EXCLUDING supply of water. 
Cleaning of tank after hydrotest, boxing up of tank after completion of all works &amp; inspection, including supplying and fixing new gasket along with new high tensile stud,bolts (Unbrako/TVS make) &amp; nuts confirming to IS 1363 &amp; 1367 and washers of approved quality . Job includes all Man holes ,Nozzles,Inlet /outlet valves, water draw off valves etc. complete &amp; as per instruction at site.
Water conveying pipes, water pumps, all material and labour, as required shall be arranged by the contractor Including providing rubber gasket for hydrotesting. WATER  shall be provided by IOCL within terminal premises. However the vendor shall make all neccessary arrangements to pump the water into tank &amp; to drain out the water also at no extra cost to IOCL. scafolding if required shall be paid extra as per SOR item.
</v>
      </c>
      <c r="C16" s="81">
        <v>1</v>
      </c>
      <c r="D16" s="81" t="str">
        <f>VLOOKUP(A16,'M&amp;R RATE CONTRACT 2017-19'!A15:X17008,4,0)</f>
        <v>EA</v>
      </c>
      <c r="E16" s="81">
        <f>VLOOKUP(A16,'M&amp;R RATE CONTRACT 2017-19'!A15:X17008,24,0)</f>
        <v>50209.631999999998</v>
      </c>
      <c r="F16" s="81">
        <f>+E16*C16</f>
        <v>50209.631999999998</v>
      </c>
    </row>
    <row r="17" spans="1:14" ht="105">
      <c r="A17" s="79">
        <v>5</v>
      </c>
      <c r="B17" s="80" t="str">
        <f>VLOOKUP(A17,'M&amp;R RATE CONTRACT 2017-19'!A16:X17009,2,0)</f>
        <v>Supply of sweet water for floatation testing/hydrotesting of cone roof/floating roof vertical tank. Water is to be filled till full height of tank. Payment will be made for total quantity of water mathematically or arithmatically calculated, as per size of tank.</v>
      </c>
      <c r="C17" s="81">
        <v>250</v>
      </c>
      <c r="D17" s="81" t="str">
        <f>VLOOKUP(A17,'M&amp;R RATE CONTRACT 2017-19'!A16:X17009,4,0)</f>
        <v>KL</v>
      </c>
      <c r="E17" s="81">
        <f>VLOOKUP(A17,'M&amp;R RATE CONTRACT 2017-19'!A16:X17009,24,0)</f>
        <v>151.11359999999999</v>
      </c>
      <c r="F17" s="81">
        <f>+E17*C17</f>
        <v>37778.399999999994</v>
      </c>
    </row>
    <row r="18" spans="1:14" ht="409.5">
      <c r="A18" s="79">
        <v>69</v>
      </c>
      <c r="B18" s="80" t="str">
        <f>VLOOKUP(A18,'M&amp;R RATE CONTRACT 2017-19'!A16:X17009,2,0)</f>
        <v xml:space="preserve">Replacement of necks (nozzles) of tanks with new necks (nozzles) including removal of welding between nozzles and shell plates / reinforcement plate by light pencil grinding without damaging them, rewelding of radio-graphic quality, radiography of welded joints, DP test of weld between each nozzle and reinforcement plate/shell plate to be done after root run and after complete welding, pneumatic test of reinforcement plate / shell plate to be done after welding completion at 15 psi and touch-up painting of welded areas with zinc rich primer and Aluminium /Synthetic enamel finish paint of same shade as existing on the tank. Internal surface of manhole neck will be painted with one coat of zinc rich primer and two coats of epoxy tank liner, as per IS 803 and B&amp;R drawings. In case the weld joint is found defective, rectification &amp; testing will be done free of cost.All safety precautions to be adhered during hot work. Scope includes supply of all the materials, tools and tackles. Steel plates used shall conform to IS 2062 (for manhole neck). Material specification for nozzle neck shall be SA -106 Gr. B when size is upto and including 250 mm. Neck of nozzle shall be fabricated from plates of material specificaion IS:226/2062 when the size is more than 250mm. Scope of work also includes supply of flanges, making flange (of thickness 16mm) joints for shell manholes of 750 mm size from plates including supply of all the materials all complete, in case of damage to the same during gouging. All the scrapped/ dismantled material to be the property of IOCL.
</v>
      </c>
      <c r="C18" s="81"/>
      <c r="D18" s="81">
        <f>VLOOKUP(A18,'M&amp;R RATE CONTRACT 2017-19'!A16:X17009,4,0)</f>
        <v>0</v>
      </c>
      <c r="E18" s="81">
        <f>VLOOKUP(A18,'M&amp;R RATE CONTRACT 2017-19'!A16:X17009,24,0)</f>
        <v>0</v>
      </c>
      <c r="F18" s="81">
        <f t="shared" ref="F18:F22" si="1">+E18*C18</f>
        <v>0</v>
      </c>
    </row>
    <row r="19" spans="1:14">
      <c r="A19" s="79">
        <v>69.010000000000005</v>
      </c>
      <c r="B19" s="80" t="str">
        <f>VLOOKUP(A19,'M&amp;R RATE CONTRACT 2017-19'!A17:X17010,2,0)</f>
        <v>a) Upto Manhole 750 mm dia , 12 mm thick</v>
      </c>
      <c r="C19" s="81">
        <v>1</v>
      </c>
      <c r="D19" s="81" t="str">
        <f>VLOOKUP(A19,'M&amp;R RATE CONTRACT 2017-19'!A17:X17010,4,0)</f>
        <v>EA</v>
      </c>
      <c r="E19" s="81">
        <f>VLOOKUP(A19,'M&amp;R RATE CONTRACT 2017-19'!A17:X17010,24,0)</f>
        <v>140586.96960000001</v>
      </c>
      <c r="F19" s="81">
        <f t="shared" si="1"/>
        <v>140586.96960000001</v>
      </c>
    </row>
    <row r="20" spans="1:14" ht="375">
      <c r="A20" s="79">
        <v>125</v>
      </c>
      <c r="B20" s="80" t="str">
        <f>VLOOKUP(A20,'M&amp;R RATE CONTRACT 2017-19'!A24:X17017,2,0)</f>
        <v>EXTERNAL REPAINTING 
REPAINTING EXTERNAL SURFACE OF UN-INSULATED EQUIPMENTS INCLUDING STORAGE TANKS(PRODUCT AND WATER SERVICES-SHELL &amp; ROOF TOP), PIPING AND STRUCTURES.
Surface preparation  by ST-2/ST-3
PRIMER : RED OXCIDE ZINK PHOSPHATE (P3)
1 COATS OF 30-35 MICRONS EACH TOTAL DFT = 30-35 MICRONS
ALUMINIUM FINISH PAINT (F2) 2 COATS OF 15-20 MICRONS TOTAL DFT = 30-40 MICRONS
OR ALTERNATELY
2 COATS OF SYNTHETIC ENAMEL PAINT EACH COAT 20-25 MICRONS 
DFT= 40-50 MICRONS FOR WATER TANKS AND STEEL STRUCTURE/ANY PRODUCT TANK AS PER REQUIREMENT 
NOTE : THE COST OF SCAFFOLDING SHALL BE PAID EXTRA AS PER ACTUAL MEASUREMENT AND RESPECTIVE ITEM IN SOR.</v>
      </c>
      <c r="C20" s="81">
        <v>150</v>
      </c>
      <c r="D20" s="81" t="str">
        <f>VLOOKUP(A20,'M&amp;R RATE CONTRACT 2017-19'!A24:X17017,4,0)</f>
        <v>M2</v>
      </c>
      <c r="E20" s="81">
        <f>VLOOKUP(A20,'M&amp;R RATE CONTRACT 2017-19'!A24:X17017,24,0)</f>
        <v>279.41759999999999</v>
      </c>
      <c r="F20" s="81">
        <f t="shared" si="1"/>
        <v>41912.639999999999</v>
      </c>
      <c r="I20">
        <v>3.14</v>
      </c>
      <c r="J20">
        <v>3</v>
      </c>
      <c r="K20">
        <v>3</v>
      </c>
      <c r="M20">
        <f>+K20*J20*I20</f>
        <v>28.26</v>
      </c>
      <c r="N20">
        <f>+M20+M21</f>
        <v>50.24</v>
      </c>
    </row>
    <row r="21" spans="1:14" ht="180">
      <c r="A21" s="79">
        <v>15</v>
      </c>
      <c r="B21" s="80" t="str">
        <f>VLOOKUP(A21,'M&amp;R RATE CONTRACT 2017-19'!A25:X17018,2,0)</f>
        <v>Supplying, providing of safe tubular double (box type) scaffolding as per specification &amp; satisfaction of IOCL . After use, the same shall be dismantled and taken away by the contractor. Payments shall be made for actual area of scaffolding provided based on requirement. Area of scaffolding will be measured on the basis of actual height of scaffolding provided multiplied by actual average length of scaffolding provided. Any civil work for erection of scaffolding is included in the scope of contractor.</v>
      </c>
      <c r="C21" s="81">
        <v>300</v>
      </c>
      <c r="D21" s="81" t="str">
        <f>VLOOKUP(A21,'M&amp;R RATE CONTRACT 2017-19'!A25:X17018,4,0)</f>
        <v>M2</v>
      </c>
      <c r="E21" s="81">
        <f>VLOOKUP(A21,'M&amp;R RATE CONTRACT 2017-19'!A25:X17018,24,0)</f>
        <v>251.85600000000002</v>
      </c>
      <c r="F21" s="81">
        <f t="shared" si="1"/>
        <v>75556.800000000003</v>
      </c>
      <c r="I21">
        <v>3.14</v>
      </c>
      <c r="J21">
        <v>7</v>
      </c>
      <c r="K21">
        <v>1</v>
      </c>
      <c r="M21">
        <f>+K21*J21*I21</f>
        <v>21.98</v>
      </c>
    </row>
    <row r="22" spans="1:14" ht="285">
      <c r="A22" s="79">
        <v>16</v>
      </c>
      <c r="B22" s="80" t="str">
        <f>VLOOKUP(A22,'M&amp;R RATE CONTRACT 2017-19'!A26:X17019,2,0)</f>
        <v xml:space="preserve">Designing, supplying,fabricating,welding, bolting, riveting, assembling and erecting in position temporary fire screen wall up to maximum height of 25 Meters with GI sheets,structural steel/tubular sections/pipes with neccesary  cross supporting members etc as per alignment shown by IOCL , suitable foundations with all neccesary civil works, maintaining same till the completion of entire work and dismantling the entire screen wall carting away the dismantled materials from site redoing the entire existing surface to the original condition etc complete.The  fire screen wall including the foundation is to be designed and approved by a Structural Engineer'' and should be suitable for local soil bearing capacity, wind speed etc of the location. </v>
      </c>
      <c r="C22" s="81">
        <v>100</v>
      </c>
      <c r="D22" s="81" t="str">
        <f>VLOOKUP(A22,'M&amp;R RATE CONTRACT 2017-19'!A26:X17019,4,0)</f>
        <v>M2</v>
      </c>
      <c r="E22" s="81">
        <f>VLOOKUP(A22,'M&amp;R RATE CONTRACT 2017-19'!A26:X17019,24,0)</f>
        <v>1004.5728</v>
      </c>
      <c r="F22" s="81">
        <f t="shared" si="1"/>
        <v>100457.28</v>
      </c>
      <c r="I22">
        <v>3.14</v>
      </c>
      <c r="J22">
        <v>7</v>
      </c>
      <c r="K22">
        <v>9</v>
      </c>
      <c r="L22">
        <f>+K22*J22*I22</f>
        <v>197.82000000000002</v>
      </c>
    </row>
    <row r="23" spans="1:14">
      <c r="A23" s="218" t="s">
        <v>488</v>
      </c>
      <c r="B23" s="218"/>
      <c r="C23" s="218"/>
      <c r="D23" s="218"/>
      <c r="E23" s="218"/>
      <c r="F23" s="84">
        <f>SUM(F5:F22)</f>
        <v>1339505.1648000001</v>
      </c>
    </row>
    <row r="24" spans="1:14">
      <c r="A24" s="218" t="s">
        <v>489</v>
      </c>
      <c r="B24" s="218"/>
      <c r="C24" s="218"/>
      <c r="D24" s="218"/>
      <c r="E24" s="218"/>
      <c r="F24" s="82">
        <f>+F23+F14</f>
        <v>1786006.8864000002</v>
      </c>
    </row>
    <row r="25" spans="1:14">
      <c r="A25" s="218" t="s">
        <v>490</v>
      </c>
      <c r="B25" s="218"/>
      <c r="C25" s="218"/>
      <c r="D25" s="218"/>
      <c r="E25" s="218"/>
      <c r="F25" s="81">
        <f>+F24*10%</f>
        <v>178600.68864000004</v>
      </c>
    </row>
    <row r="26" spans="1:14">
      <c r="A26" s="218" t="s">
        <v>491</v>
      </c>
      <c r="B26" s="218"/>
      <c r="C26" s="218"/>
      <c r="D26" s="218"/>
      <c r="E26" s="218"/>
      <c r="F26" s="82">
        <f>+F25+F24</f>
        <v>1964607.5750400003</v>
      </c>
    </row>
    <row r="27" spans="1:14">
      <c r="A27" s="221" t="s">
        <v>492</v>
      </c>
      <c r="B27" s="221"/>
      <c r="C27" s="221"/>
      <c r="D27" s="221"/>
      <c r="E27" s="221"/>
      <c r="F27" s="83">
        <f>ROUNDUP(F26,-2)</f>
        <v>1964700</v>
      </c>
    </row>
    <row r="28" spans="1:14" ht="123.75" customHeight="1">
      <c r="A28" s="219" t="s">
        <v>493</v>
      </c>
      <c r="B28" s="220"/>
      <c r="C28" s="220"/>
      <c r="D28" s="220"/>
      <c r="E28" s="220"/>
      <c r="F28" s="220"/>
    </row>
    <row r="29" spans="1:14" ht="61.5" customHeight="1">
      <c r="A29" s="217" t="s">
        <v>494</v>
      </c>
      <c r="B29" s="218"/>
      <c r="C29" s="217" t="s">
        <v>495</v>
      </c>
      <c r="D29" s="218"/>
      <c r="E29" s="218"/>
      <c r="F29" s="218"/>
    </row>
  </sheetData>
  <mergeCells count="17">
    <mergeCell ref="A25:E25"/>
    <mergeCell ref="B1:D1"/>
    <mergeCell ref="E1:F1"/>
    <mergeCell ref="B2:D2"/>
    <mergeCell ref="E2:F2"/>
    <mergeCell ref="B3:D3"/>
    <mergeCell ref="A4:F4"/>
    <mergeCell ref="A6:F6"/>
    <mergeCell ref="A14:E14"/>
    <mergeCell ref="A15:F15"/>
    <mergeCell ref="A23:E23"/>
    <mergeCell ref="A24:E24"/>
    <mergeCell ref="A26:E26"/>
    <mergeCell ref="A27:E27"/>
    <mergeCell ref="A28:F28"/>
    <mergeCell ref="A29:B29"/>
    <mergeCell ref="C29:F29"/>
  </mergeCells>
  <dataValidations count="7">
    <dataValidation allowBlank="1" showInputMessage="1" showErrorMessage="1" prompt="DESCRIPTION OF NAME OF WORK. VALUES PICKED UP FROM SOR." sqref="B1:C3 B5:C5"/>
    <dataValidation allowBlank="1" showInputMessage="1" showErrorMessage="1" prompt="UNIT RATE (VALUES FROM MASTER SOR)" sqref="E1:E3 F1:F2 E5"/>
    <dataValidation allowBlank="1" showInputMessage="1" showErrorMessage="1" prompt="UNIT (VALUES FROM MASTER SOR)" sqref="D1:D3 D5"/>
    <dataValidation type="date" errorStyle="information" allowBlank="1" showInputMessage="1" showErrorMessage="1" errorTitle="INPUTE DATE LIKE 22/7" error="INPUTE DATE LIKE 22/7" promptTitle="INPUTE DATE LIKE 22/7" prompt="INPUTE DATE LIKE 22/7" sqref="F3">
      <formula1>39569</formula1>
      <formula2>40694</formula2>
    </dataValidation>
    <dataValidation allowBlank="1" showInputMessage="1" showErrorMessage="1" promptTitle="CAPEX CODES" prompt="TYPE CAPEX CODES" sqref="A1:A3"/>
    <dataValidation allowBlank="1" showInputMessage="1" showErrorMessage="1" prompt="DESCRIPTION OF WORK" sqref="A4"/>
    <dataValidation allowBlank="1" showInputMessage="1" showErrorMessage="1" promptTitle="TYPE REF CODE ONLY" prompt="For correct extract, TYPE REF CODE ONLY." sqref="A5:A6 A15"/>
  </dataValidations>
  <pageMargins left="0.7" right="0.7" top="0.75" bottom="0.75" header="0.3" footer="0.3"/>
  <pageSetup scale="75" orientation="portrait" r:id="rId1"/>
</worksheet>
</file>

<file path=xl/worksheets/sheet6.xml><?xml version="1.0" encoding="utf-8"?>
<worksheet xmlns="http://schemas.openxmlformats.org/spreadsheetml/2006/main" xmlns:r="http://schemas.openxmlformats.org/officeDocument/2006/relationships">
  <dimension ref="A1:F31"/>
  <sheetViews>
    <sheetView topLeftCell="A16" workbookViewId="0">
      <selection activeCell="F25" sqref="F25"/>
    </sheetView>
  </sheetViews>
  <sheetFormatPr defaultRowHeight="15"/>
  <cols>
    <col min="1" max="1" width="10.85546875" bestFit="1" customWidth="1"/>
    <col min="2" max="2" width="82.7109375" customWidth="1"/>
    <col min="3" max="3" width="10.140625" bestFit="1" customWidth="1"/>
    <col min="5" max="5" width="10.7109375" bestFit="1" customWidth="1"/>
    <col min="6" max="6" width="14.140625" customWidth="1"/>
  </cols>
  <sheetData>
    <row r="1" spans="1:6" ht="69" customHeight="1">
      <c r="A1" s="235" t="s">
        <v>514</v>
      </c>
      <c r="B1" s="236"/>
      <c r="C1" s="236"/>
      <c r="D1" s="236"/>
      <c r="E1" s="236"/>
      <c r="F1" s="236"/>
    </row>
    <row r="2" spans="1:6" ht="15.75">
      <c r="A2" s="235" t="s">
        <v>532</v>
      </c>
      <c r="B2" s="235"/>
      <c r="C2" s="235"/>
      <c r="D2" s="235"/>
      <c r="E2" s="235"/>
      <c r="F2" s="235"/>
    </row>
    <row r="3" spans="1:6">
      <c r="A3" s="237" t="s">
        <v>515</v>
      </c>
      <c r="B3" s="237"/>
      <c r="C3" s="237"/>
      <c r="D3" s="237"/>
      <c r="E3" s="238" t="s">
        <v>516</v>
      </c>
      <c r="F3" s="239"/>
    </row>
    <row r="4" spans="1:6">
      <c r="A4" s="240" t="s">
        <v>517</v>
      </c>
      <c r="B4" s="241"/>
      <c r="C4" s="241"/>
      <c r="D4" s="242"/>
      <c r="E4" s="243" t="s">
        <v>533</v>
      </c>
      <c r="F4" s="243"/>
    </row>
    <row r="5" spans="1:6" ht="15.75">
      <c r="A5" s="87" t="s">
        <v>3</v>
      </c>
      <c r="B5" s="2" t="s">
        <v>4</v>
      </c>
      <c r="C5" s="4" t="s">
        <v>5</v>
      </c>
      <c r="D5" s="2" t="s">
        <v>6</v>
      </c>
      <c r="E5" s="2" t="s">
        <v>7</v>
      </c>
      <c r="F5" s="88" t="s">
        <v>518</v>
      </c>
    </row>
    <row r="6" spans="1:6" ht="47.25">
      <c r="A6" s="27">
        <v>36</v>
      </c>
      <c r="B6" s="89" t="s">
        <v>150</v>
      </c>
      <c r="C6" s="29"/>
      <c r="D6" s="12"/>
      <c r="E6" s="12">
        <f>ROUND(VLOOKUP(A6,'M&amp;R RATE CONTRACT 2017-19'!$A$7:$X$493,24,FALSE),0)</f>
        <v>0</v>
      </c>
      <c r="F6" s="12">
        <f t="shared" ref="F6:F19" si="0">+C6*E6</f>
        <v>0</v>
      </c>
    </row>
    <row r="7" spans="1:6" ht="15.75">
      <c r="A7" s="27">
        <v>36.04</v>
      </c>
      <c r="B7" s="89" t="s">
        <v>137</v>
      </c>
      <c r="C7" s="29">
        <v>4</v>
      </c>
      <c r="D7" s="12" t="s">
        <v>30</v>
      </c>
      <c r="E7" s="12">
        <f>ROUND(VLOOKUP(A7,'M&amp;R RATE CONTRACT 2017-19'!$A$7:$X$493,24,FALSE),0)</f>
        <v>1607</v>
      </c>
      <c r="F7" s="12">
        <f t="shared" si="0"/>
        <v>6428</v>
      </c>
    </row>
    <row r="8" spans="1:6" ht="47.25">
      <c r="A8" s="27">
        <v>38</v>
      </c>
      <c r="B8" s="89" t="s">
        <v>152</v>
      </c>
      <c r="C8" s="29"/>
      <c r="D8" s="12"/>
      <c r="E8" s="12">
        <f>ROUND(VLOOKUP(A8,'M&amp;R RATE CONTRACT 2017-19'!$A$7:$X$493,24,FALSE),0)</f>
        <v>0</v>
      </c>
      <c r="F8" s="12">
        <f t="shared" si="0"/>
        <v>0</v>
      </c>
    </row>
    <row r="9" spans="1:6" ht="15.75">
      <c r="A9" s="27">
        <v>38.03</v>
      </c>
      <c r="B9" s="89" t="s">
        <v>156</v>
      </c>
      <c r="C9" s="29">
        <v>4</v>
      </c>
      <c r="D9" s="12" t="s">
        <v>30</v>
      </c>
      <c r="E9" s="12">
        <f>ROUND(VLOOKUP(A9,'M&amp;R RATE CONTRACT 2017-19'!$A$7:$X$493,24,FALSE),0)</f>
        <v>3615</v>
      </c>
      <c r="F9" s="12">
        <f t="shared" si="0"/>
        <v>14460</v>
      </c>
    </row>
    <row r="10" spans="1:6" ht="47.25">
      <c r="A10" s="27">
        <v>42</v>
      </c>
      <c r="B10" s="89" t="s">
        <v>212</v>
      </c>
      <c r="C10" s="29"/>
      <c r="D10" s="12"/>
      <c r="E10" s="12">
        <f>ROUND(VLOOKUP(A10,'M&amp;R RATE CONTRACT 2017-19'!$A$7:$X$493,24,FALSE),0)</f>
        <v>0</v>
      </c>
      <c r="F10" s="12">
        <f t="shared" si="0"/>
        <v>0</v>
      </c>
    </row>
    <row r="11" spans="1:6" ht="15.75">
      <c r="A11" s="27">
        <v>42.04</v>
      </c>
      <c r="B11" s="89" t="s">
        <v>137</v>
      </c>
      <c r="C11" s="29">
        <v>4</v>
      </c>
      <c r="D11" s="12" t="s">
        <v>30</v>
      </c>
      <c r="E11" s="12">
        <f>ROUND(VLOOKUP(A11,'M&amp;R RATE CONTRACT 2017-19'!$A$7:$X$493,24,FALSE),0)</f>
        <v>1200</v>
      </c>
      <c r="F11" s="12">
        <f t="shared" si="0"/>
        <v>4800</v>
      </c>
    </row>
    <row r="12" spans="1:6" ht="47.25">
      <c r="A12" s="27">
        <v>48</v>
      </c>
      <c r="B12" s="89" t="s">
        <v>230</v>
      </c>
      <c r="C12" s="29">
        <v>4</v>
      </c>
      <c r="D12" s="12" t="s">
        <v>30</v>
      </c>
      <c r="E12" s="12">
        <f>ROUND(VLOOKUP(A12,'M&amp;R RATE CONTRACT 2017-19'!$A$7:$X$493,24,FALSE),0)</f>
        <v>32135</v>
      </c>
      <c r="F12" s="12">
        <f t="shared" si="0"/>
        <v>128540</v>
      </c>
    </row>
    <row r="13" spans="1:6" ht="252">
      <c r="A13" s="27">
        <v>69</v>
      </c>
      <c r="B13" s="89" t="s">
        <v>281</v>
      </c>
      <c r="C13" s="29"/>
      <c r="D13" s="12"/>
      <c r="E13" s="12">
        <f>ROUND(VLOOKUP(A13,'M&amp;R RATE CONTRACT 2017-19'!$A$7:$X$493,24,FALSE),0)</f>
        <v>0</v>
      </c>
      <c r="F13" s="12">
        <f t="shared" si="0"/>
        <v>0</v>
      </c>
    </row>
    <row r="14" spans="1:6" ht="15.75">
      <c r="A14" s="27">
        <v>69.09</v>
      </c>
      <c r="B14" s="89" t="s">
        <v>295</v>
      </c>
      <c r="C14" s="29">
        <v>1</v>
      </c>
      <c r="D14" s="12" t="s">
        <v>30</v>
      </c>
      <c r="E14" s="12">
        <f>ROUND(VLOOKUP(A14,'M&amp;R RATE CONTRACT 2017-19'!$A$7:$X$493,24,FALSE),0)</f>
        <v>40168</v>
      </c>
      <c r="F14" s="12">
        <f t="shared" si="0"/>
        <v>40168</v>
      </c>
    </row>
    <row r="15" spans="1:6" ht="15.75">
      <c r="A15" s="27">
        <v>69.12</v>
      </c>
      <c r="B15" s="89" t="s">
        <v>298</v>
      </c>
      <c r="C15" s="29">
        <v>1</v>
      </c>
      <c r="D15" s="12" t="s">
        <v>30</v>
      </c>
      <c r="E15" s="12">
        <f>ROUND(VLOOKUP(A15,'M&amp;R RATE CONTRACT 2017-19'!$A$7:$X$493,24,FALSE),0)</f>
        <v>10042</v>
      </c>
      <c r="F15" s="12">
        <f t="shared" si="0"/>
        <v>10042</v>
      </c>
    </row>
    <row r="16" spans="1:6" ht="78.75">
      <c r="A16" s="27">
        <v>81</v>
      </c>
      <c r="B16" s="89" t="s">
        <v>331</v>
      </c>
      <c r="C16" s="29">
        <v>200</v>
      </c>
      <c r="D16" s="12" t="s">
        <v>247</v>
      </c>
      <c r="E16" s="12">
        <f>ROUND(VLOOKUP(A16,'M&amp;R RATE CONTRACT 2017-19'!$A$7:$X$493,24,FALSE),0)</f>
        <v>15</v>
      </c>
      <c r="F16" s="12">
        <f t="shared" si="0"/>
        <v>3000</v>
      </c>
    </row>
    <row r="17" spans="1:6" ht="362.25">
      <c r="A17" s="27">
        <v>82</v>
      </c>
      <c r="B17" s="89" t="s">
        <v>519</v>
      </c>
      <c r="C17" s="29">
        <v>200</v>
      </c>
      <c r="D17" s="12" t="s">
        <v>247</v>
      </c>
      <c r="E17" s="12">
        <f>ROUND(VLOOKUP(A17,'M&amp;R RATE CONTRACT 2017-19'!$A$7:$X$493,24,FALSE),0)</f>
        <v>126</v>
      </c>
      <c r="F17" s="12">
        <f t="shared" si="0"/>
        <v>25200</v>
      </c>
    </row>
    <row r="18" spans="1:6" ht="173.25">
      <c r="A18" s="27">
        <v>110</v>
      </c>
      <c r="B18" s="89" t="s">
        <v>427</v>
      </c>
      <c r="C18" s="29">
        <v>2</v>
      </c>
      <c r="D18" s="12" t="s">
        <v>367</v>
      </c>
      <c r="E18" s="12">
        <f>ROUND(VLOOKUP(A18,'M&amp;R RATE CONTRACT 2017-19'!$A$7:$X$493,24,FALSE),0)</f>
        <v>10000</v>
      </c>
      <c r="F18" s="12">
        <f t="shared" si="0"/>
        <v>20000</v>
      </c>
    </row>
    <row r="19" spans="1:6" ht="299.25">
      <c r="A19" s="27">
        <v>125</v>
      </c>
      <c r="B19" s="89" t="s">
        <v>457</v>
      </c>
      <c r="C19" s="29">
        <v>40</v>
      </c>
      <c r="D19" s="12" t="s">
        <v>79</v>
      </c>
      <c r="E19" s="12">
        <f>ROUND(VLOOKUP(A19,'M&amp;R RATE CONTRACT 2017-19'!$A$7:$X$493,24,FALSE),0)</f>
        <v>279</v>
      </c>
      <c r="F19" s="12">
        <f t="shared" si="0"/>
        <v>11160</v>
      </c>
    </row>
    <row r="20" spans="1:6">
      <c r="A20" s="228" t="s">
        <v>520</v>
      </c>
      <c r="B20" s="228"/>
      <c r="C20" s="228"/>
      <c r="D20" s="228"/>
      <c r="E20" s="228"/>
      <c r="F20" s="90">
        <f>SUM(F6:F19)</f>
        <v>263798</v>
      </c>
    </row>
    <row r="21" spans="1:6">
      <c r="A21" s="229" t="s">
        <v>530</v>
      </c>
      <c r="B21" s="230"/>
      <c r="C21" s="230"/>
      <c r="D21" s="230"/>
      <c r="E21" s="231"/>
      <c r="F21" s="91">
        <f>11.7%*F20</f>
        <v>30864.365999999998</v>
      </c>
    </row>
    <row r="22" spans="1:6">
      <c r="A22" s="232" t="s">
        <v>520</v>
      </c>
      <c r="B22" s="233"/>
      <c r="C22" s="233"/>
      <c r="D22" s="233"/>
      <c r="E22" s="234"/>
      <c r="F22" s="92">
        <f>F20-F21</f>
        <v>232933.63399999999</v>
      </c>
    </row>
    <row r="23" spans="1:6">
      <c r="A23" s="229" t="s">
        <v>521</v>
      </c>
      <c r="B23" s="233"/>
      <c r="C23" s="233"/>
      <c r="D23" s="233"/>
      <c r="E23" s="234"/>
      <c r="F23" s="92">
        <f>18%*F22</f>
        <v>41928.054119999993</v>
      </c>
    </row>
    <row r="24" spans="1:6">
      <c r="A24" s="251" t="s">
        <v>522</v>
      </c>
      <c r="B24" s="251"/>
      <c r="C24" s="251"/>
      <c r="D24" s="251"/>
      <c r="E24" s="251"/>
      <c r="F24" s="93">
        <f>+F22+F23</f>
        <v>274861.68812000001</v>
      </c>
    </row>
    <row r="25" spans="1:6">
      <c r="A25" s="232" t="s">
        <v>523</v>
      </c>
      <c r="B25" s="233"/>
      <c r="C25" s="233"/>
      <c r="D25" s="233"/>
      <c r="E25" s="234"/>
      <c r="F25" s="94">
        <v>274862</v>
      </c>
    </row>
    <row r="26" spans="1:6" ht="15" customHeight="1">
      <c r="A26" s="244" t="s">
        <v>531</v>
      </c>
      <c r="B26" s="245"/>
      <c r="C26" s="245"/>
      <c r="D26" s="245"/>
      <c r="E26" s="245"/>
      <c r="F26" s="246"/>
    </row>
    <row r="27" spans="1:6" ht="15" customHeight="1">
      <c r="A27" s="244" t="s">
        <v>524</v>
      </c>
      <c r="B27" s="245"/>
      <c r="C27" s="245"/>
      <c r="D27" s="245"/>
      <c r="E27" s="245"/>
      <c r="F27" s="246"/>
    </row>
    <row r="28" spans="1:6" ht="15" customHeight="1">
      <c r="A28" s="244" t="s">
        <v>525</v>
      </c>
      <c r="B28" s="245"/>
      <c r="C28" s="245"/>
      <c r="D28" s="245"/>
      <c r="E28" s="245"/>
      <c r="F28" s="246"/>
    </row>
    <row r="29" spans="1:6" ht="15" customHeight="1">
      <c r="A29" s="244" t="s">
        <v>526</v>
      </c>
      <c r="B29" s="245"/>
      <c r="C29" s="245"/>
      <c r="D29" s="245"/>
      <c r="E29" s="245"/>
      <c r="F29" s="246"/>
    </row>
    <row r="30" spans="1:6" ht="15" customHeight="1">
      <c r="A30" s="244" t="s">
        <v>527</v>
      </c>
      <c r="B30" s="245"/>
      <c r="C30" s="245"/>
      <c r="D30" s="245"/>
      <c r="E30" s="245"/>
      <c r="F30" s="246"/>
    </row>
    <row r="31" spans="1:6" ht="119.25" customHeight="1">
      <c r="A31" s="247" t="s">
        <v>528</v>
      </c>
      <c r="B31" s="248"/>
      <c r="C31" s="249" t="s">
        <v>529</v>
      </c>
      <c r="D31" s="249"/>
      <c r="E31" s="249"/>
      <c r="F31" s="250"/>
    </row>
  </sheetData>
  <mergeCells count="19">
    <mergeCell ref="A30:F30"/>
    <mergeCell ref="A31:B31"/>
    <mergeCell ref="C31:F31"/>
    <mergeCell ref="A24:E24"/>
    <mergeCell ref="A25:E25"/>
    <mergeCell ref="A26:F26"/>
    <mergeCell ref="A27:F27"/>
    <mergeCell ref="A28:F28"/>
    <mergeCell ref="A29:F29"/>
    <mergeCell ref="A20:E20"/>
    <mergeCell ref="A21:E21"/>
    <mergeCell ref="A22:E22"/>
    <mergeCell ref="A23:E23"/>
    <mergeCell ref="A1:F1"/>
    <mergeCell ref="A2:F2"/>
    <mergeCell ref="A3:D3"/>
    <mergeCell ref="E3:F3"/>
    <mergeCell ref="A4:D4"/>
    <mergeCell ref="E4:F4"/>
  </mergeCells>
  <hyperlinks>
    <hyperlink ref="A23" r:id="rId1"/>
    <hyperlink ref="A21" r:id="rId2"/>
  </hyperlinks>
  <pageMargins left="0.70866141732283472" right="0.70866141732283472" top="0.74803149606299213" bottom="0.74803149606299213" header="0.31496062992125984" footer="0.31496062992125984"/>
  <pageSetup paperSize="9" scale="63" orientation="portrait" verticalDpi="0" r:id="rId3"/>
  <drawing r:id="rId4"/>
</worksheet>
</file>

<file path=xl/worksheets/sheet7.xml><?xml version="1.0" encoding="utf-8"?>
<worksheet xmlns="http://schemas.openxmlformats.org/spreadsheetml/2006/main" xmlns:r="http://schemas.openxmlformats.org/officeDocument/2006/relationships">
  <sheetPr filterMode="1"/>
  <dimension ref="A1:AD496"/>
  <sheetViews>
    <sheetView workbookViewId="0">
      <selection activeCell="Z93" sqref="Z93:Z495"/>
    </sheetView>
  </sheetViews>
  <sheetFormatPr defaultRowHeight="15.75"/>
  <cols>
    <col min="1" max="1" width="11.7109375" style="58" bestFit="1" customWidth="1"/>
    <col min="2" max="2" width="81.5703125" style="46" customWidth="1"/>
    <col min="3" max="3" width="9" style="4" customWidth="1"/>
    <col min="4" max="4" width="7.85546875" style="12" customWidth="1"/>
    <col min="5" max="5" width="15.42578125" style="12" hidden="1" customWidth="1"/>
    <col min="6" max="6" width="12.85546875" style="12" hidden="1" customWidth="1"/>
    <col min="7" max="8" width="17.140625" style="59" hidden="1" customWidth="1"/>
    <col min="9" max="9" width="19.28515625" style="59" hidden="1" customWidth="1"/>
    <col min="10" max="10" width="17.85546875" style="60" hidden="1" customWidth="1"/>
    <col min="11" max="11" width="17.28515625" style="61" hidden="1" customWidth="1"/>
    <col min="12" max="13" width="18.28515625" style="61" hidden="1" customWidth="1"/>
    <col min="14" max="14" width="15.28515625" style="62" hidden="1" customWidth="1"/>
    <col min="15" max="15" width="16.42578125" style="63" hidden="1" customWidth="1"/>
    <col min="16" max="16" width="25.5703125" style="57" hidden="1" customWidth="1"/>
    <col min="17" max="17" width="19.140625" style="39" hidden="1" customWidth="1"/>
    <col min="18" max="18" width="29.28515625" style="39" hidden="1" customWidth="1"/>
    <col min="19" max="19" width="13.140625" style="38" hidden="1" customWidth="1"/>
    <col min="20" max="20" width="14.42578125" style="55" hidden="1" customWidth="1"/>
    <col min="21" max="21" width="12.140625" style="57" hidden="1" customWidth="1"/>
    <col min="22" max="22" width="11.42578125" style="57" hidden="1" customWidth="1"/>
    <col min="23" max="23" width="14" style="57" hidden="1" customWidth="1"/>
    <col min="24" max="24" width="13.85546875" style="39" customWidth="1"/>
    <col min="25" max="25" width="11.28515625" style="39" bestFit="1" customWidth="1"/>
    <col min="26" max="16384" width="9.140625" style="39"/>
  </cols>
  <sheetData>
    <row r="1" spans="1:25" s="1" customFormat="1" ht="49.5" customHeight="1">
      <c r="A1" s="153" t="s">
        <v>0</v>
      </c>
      <c r="B1" s="154"/>
      <c r="C1" s="154"/>
      <c r="D1" s="154"/>
      <c r="E1" s="154"/>
      <c r="F1" s="154"/>
      <c r="G1" s="154"/>
      <c r="H1" s="154"/>
      <c r="I1" s="154"/>
      <c r="J1" s="154"/>
      <c r="K1" s="154"/>
      <c r="L1" s="154"/>
      <c r="M1" s="154"/>
      <c r="N1" s="154"/>
      <c r="O1" s="154"/>
      <c r="P1" s="154"/>
      <c r="Q1" s="154"/>
      <c r="R1" s="154"/>
      <c r="S1" s="154"/>
      <c r="T1" s="154"/>
      <c r="U1" s="154"/>
      <c r="V1" s="154"/>
      <c r="W1" s="154"/>
      <c r="X1" s="155"/>
    </row>
    <row r="2" spans="1:25" s="1" customFormat="1" ht="15.75" customHeight="1">
      <c r="A2" s="156" t="s">
        <v>1</v>
      </c>
      <c r="B2" s="157"/>
      <c r="C2" s="157"/>
      <c r="D2" s="157"/>
      <c r="E2" s="157"/>
      <c r="F2" s="157"/>
      <c r="G2" s="157"/>
      <c r="H2" s="157"/>
      <c r="I2" s="157"/>
      <c r="J2" s="157"/>
      <c r="K2" s="157"/>
      <c r="L2" s="157"/>
      <c r="M2" s="157"/>
      <c r="N2" s="157"/>
      <c r="O2" s="157"/>
      <c r="P2" s="157"/>
      <c r="Q2" s="157"/>
      <c r="R2" s="157"/>
      <c r="S2" s="157"/>
      <c r="T2" s="157"/>
      <c r="U2" s="157"/>
      <c r="V2" s="157"/>
      <c r="W2" s="157"/>
      <c r="X2" s="158"/>
    </row>
    <row r="3" spans="1:25" s="1" customFormat="1" ht="18.75" hidden="1" customHeight="1">
      <c r="A3" s="159"/>
      <c r="B3" s="160"/>
      <c r="C3" s="160"/>
      <c r="D3" s="160"/>
      <c r="E3" s="160"/>
      <c r="F3" s="160"/>
      <c r="G3" s="160"/>
      <c r="H3" s="160"/>
      <c r="I3" s="160"/>
      <c r="J3" s="160"/>
      <c r="K3" s="160"/>
      <c r="L3" s="160"/>
      <c r="M3" s="160"/>
      <c r="N3" s="160"/>
      <c r="O3" s="160"/>
      <c r="P3" s="160"/>
      <c r="Q3" s="160"/>
      <c r="R3" s="160"/>
      <c r="S3" s="160"/>
      <c r="T3" s="160"/>
      <c r="U3" s="160"/>
      <c r="V3" s="160"/>
      <c r="W3" s="160"/>
      <c r="X3" s="161"/>
    </row>
    <row r="4" spans="1:25" s="1" customFormat="1" ht="44.25" customHeight="1">
      <c r="A4" s="162"/>
      <c r="B4" s="163"/>
      <c r="C4" s="163"/>
      <c r="D4" s="163"/>
      <c r="E4" s="163"/>
      <c r="F4" s="163"/>
      <c r="G4" s="163"/>
      <c r="H4" s="163"/>
      <c r="I4" s="163"/>
      <c r="J4" s="163"/>
      <c r="K4" s="163"/>
      <c r="L4" s="163"/>
      <c r="M4" s="163"/>
      <c r="N4" s="163"/>
      <c r="O4" s="163"/>
      <c r="P4" s="163"/>
      <c r="Q4" s="163"/>
      <c r="R4" s="163"/>
      <c r="S4" s="163"/>
      <c r="T4" s="163"/>
      <c r="U4" s="163"/>
      <c r="V4" s="163"/>
      <c r="W4" s="163"/>
      <c r="X4" s="164"/>
    </row>
    <row r="5" spans="1:25" s="1" customFormat="1" ht="36.75" customHeight="1">
      <c r="A5" s="153" t="s">
        <v>2</v>
      </c>
      <c r="B5" s="154"/>
      <c r="C5" s="154"/>
      <c r="D5" s="154"/>
      <c r="E5" s="154"/>
      <c r="F5" s="154"/>
      <c r="G5" s="154"/>
      <c r="H5" s="154"/>
      <c r="I5" s="154"/>
      <c r="J5" s="154"/>
      <c r="K5" s="154"/>
      <c r="L5" s="154"/>
      <c r="M5" s="154"/>
      <c r="N5" s="154"/>
      <c r="O5" s="154"/>
      <c r="P5" s="154"/>
      <c r="Q5" s="154"/>
      <c r="R5" s="154"/>
      <c r="S5" s="154"/>
      <c r="T5" s="154"/>
      <c r="U5" s="154"/>
      <c r="V5" s="154"/>
      <c r="W5" s="154"/>
      <c r="X5" s="155"/>
    </row>
    <row r="6" spans="1:25" s="1" customFormat="1" ht="48.75" customHeight="1">
      <c r="A6" s="2" t="s">
        <v>3</v>
      </c>
      <c r="B6" s="3" t="s">
        <v>4</v>
      </c>
      <c r="C6" s="4" t="s">
        <v>5</v>
      </c>
      <c r="D6" s="2" t="s">
        <v>6</v>
      </c>
      <c r="E6" s="2" t="s">
        <v>7</v>
      </c>
      <c r="F6" s="2" t="s">
        <v>7</v>
      </c>
      <c r="G6" s="4" t="s">
        <v>8</v>
      </c>
      <c r="H6" s="4" t="s">
        <v>9</v>
      </c>
      <c r="I6" s="4" t="s">
        <v>10</v>
      </c>
      <c r="J6" s="5" t="s">
        <v>11</v>
      </c>
      <c r="K6" s="2" t="s">
        <v>12</v>
      </c>
      <c r="L6" s="2" t="s">
        <v>13</v>
      </c>
      <c r="M6" s="2" t="s">
        <v>14</v>
      </c>
      <c r="N6" s="6" t="s">
        <v>15</v>
      </c>
      <c r="O6" s="6" t="s">
        <v>16</v>
      </c>
      <c r="P6" s="7" t="s">
        <v>17</v>
      </c>
      <c r="Q6" s="8"/>
      <c r="R6" s="2" t="s">
        <v>18</v>
      </c>
      <c r="S6" s="5" t="s">
        <v>19</v>
      </c>
      <c r="T6" s="5" t="s">
        <v>20</v>
      </c>
      <c r="U6" s="7" t="s">
        <v>21</v>
      </c>
      <c r="V6" s="5" t="s">
        <v>22</v>
      </c>
      <c r="W6" s="5" t="s">
        <v>23</v>
      </c>
      <c r="X6" s="8" t="s">
        <v>24</v>
      </c>
      <c r="Y6" s="1" t="s">
        <v>7</v>
      </c>
    </row>
    <row r="7" spans="1:25" s="26" customFormat="1" ht="120" hidden="1">
      <c r="A7" s="9">
        <v>1</v>
      </c>
      <c r="B7" s="10" t="s">
        <v>25</v>
      </c>
      <c r="C7" s="11">
        <v>1</v>
      </c>
      <c r="D7" s="12" t="s">
        <v>26</v>
      </c>
      <c r="E7" s="13"/>
      <c r="F7" s="12">
        <f>+G7*1.0566</f>
        <v>52830</v>
      </c>
      <c r="G7" s="14">
        <v>50000</v>
      </c>
      <c r="H7" s="14"/>
      <c r="I7" s="15">
        <f>+C7*G7</f>
        <v>50000</v>
      </c>
      <c r="J7" s="16">
        <f>MIN(K7:M7)</f>
        <v>50000</v>
      </c>
      <c r="K7" s="17">
        <v>55000</v>
      </c>
      <c r="L7" s="17">
        <v>60000</v>
      </c>
      <c r="M7" s="17">
        <v>50000</v>
      </c>
      <c r="N7" s="18"/>
      <c r="O7" s="19"/>
      <c r="P7" s="20" t="s">
        <v>27</v>
      </c>
      <c r="Q7" s="13"/>
      <c r="R7" s="21" t="s">
        <v>28</v>
      </c>
      <c r="S7" s="22">
        <v>0</v>
      </c>
      <c r="T7" s="23">
        <v>0</v>
      </c>
      <c r="U7" s="24"/>
      <c r="V7" s="24">
        <v>0</v>
      </c>
      <c r="W7" s="24">
        <v>0</v>
      </c>
      <c r="X7" s="25">
        <f>MIN(S7:W7)</f>
        <v>0</v>
      </c>
      <c r="Y7" s="78"/>
    </row>
    <row r="8" spans="1:25" hidden="1">
      <c r="A8" s="27">
        <v>1.01</v>
      </c>
      <c r="B8" s="28" t="s">
        <v>29</v>
      </c>
      <c r="C8" s="29">
        <v>1</v>
      </c>
      <c r="D8" s="12" t="s">
        <v>30</v>
      </c>
      <c r="F8" s="30">
        <f>+E8*C8</f>
        <v>0</v>
      </c>
      <c r="G8" s="31">
        <v>75000</v>
      </c>
      <c r="H8" s="31"/>
      <c r="I8" s="15">
        <f t="shared" ref="I8:I10" si="0">+C8*G8</f>
        <v>75000</v>
      </c>
      <c r="J8" s="16">
        <f t="shared" ref="J8:J10" si="1">MIN(K8:M8)</f>
        <v>75000</v>
      </c>
      <c r="K8" s="32">
        <v>75000</v>
      </c>
      <c r="L8" s="32">
        <v>90000</v>
      </c>
      <c r="M8" s="32">
        <v>80000</v>
      </c>
      <c r="N8" s="33"/>
      <c r="O8" s="33"/>
      <c r="P8" s="34" t="s">
        <v>27</v>
      </c>
      <c r="Q8" s="35"/>
      <c r="R8" s="36" t="s">
        <v>31</v>
      </c>
      <c r="S8" s="22">
        <v>55000</v>
      </c>
      <c r="T8" s="37">
        <v>20083.852800000001</v>
      </c>
      <c r="U8" s="34">
        <v>30800</v>
      </c>
      <c r="V8" s="38">
        <v>21132</v>
      </c>
      <c r="W8" s="38">
        <v>24142</v>
      </c>
      <c r="X8" s="25">
        <f t="shared" ref="X8:X71" si="2">MIN(S8:W8)</f>
        <v>20083.852800000001</v>
      </c>
    </row>
    <row r="9" spans="1:25" hidden="1">
      <c r="A9" s="27">
        <v>1.02</v>
      </c>
      <c r="B9" s="28" t="s">
        <v>32</v>
      </c>
      <c r="C9" s="29">
        <v>1</v>
      </c>
      <c r="D9" s="12" t="s">
        <v>30</v>
      </c>
      <c r="F9" s="30">
        <f t="shared" ref="F9:F10" si="3">+E9*C9</f>
        <v>0</v>
      </c>
      <c r="G9" s="31">
        <v>85000</v>
      </c>
      <c r="H9" s="31"/>
      <c r="I9" s="15">
        <f t="shared" si="0"/>
        <v>85000</v>
      </c>
      <c r="J9" s="16">
        <f t="shared" si="1"/>
        <v>85000</v>
      </c>
      <c r="K9" s="32">
        <v>110000</v>
      </c>
      <c r="L9" s="32">
        <v>100000</v>
      </c>
      <c r="M9" s="32">
        <v>85000</v>
      </c>
      <c r="N9" s="33"/>
      <c r="O9" s="33"/>
      <c r="P9" s="34"/>
      <c r="Q9" s="35"/>
      <c r="R9" s="36" t="s">
        <v>33</v>
      </c>
      <c r="S9" s="22">
        <v>60000</v>
      </c>
      <c r="T9" s="37">
        <v>30125.779200000004</v>
      </c>
      <c r="U9" s="34">
        <v>34867</v>
      </c>
      <c r="V9" s="38">
        <v>31698</v>
      </c>
      <c r="W9" s="38">
        <v>36699</v>
      </c>
      <c r="X9" s="25">
        <f t="shared" si="2"/>
        <v>30125.779200000004</v>
      </c>
    </row>
    <row r="10" spans="1:25" hidden="1">
      <c r="A10" s="27">
        <v>1.03</v>
      </c>
      <c r="B10" s="28" t="s">
        <v>34</v>
      </c>
      <c r="C10" s="29">
        <v>1</v>
      </c>
      <c r="D10" s="12" t="s">
        <v>30</v>
      </c>
      <c r="F10" s="30">
        <f t="shared" si="3"/>
        <v>0</v>
      </c>
      <c r="G10" s="31">
        <v>95000</v>
      </c>
      <c r="H10" s="31"/>
      <c r="I10" s="15">
        <f t="shared" si="0"/>
        <v>95000</v>
      </c>
      <c r="J10" s="16">
        <f t="shared" si="1"/>
        <v>95000</v>
      </c>
      <c r="K10" s="32">
        <v>125000</v>
      </c>
      <c r="L10" s="32">
        <v>95000</v>
      </c>
      <c r="M10" s="32">
        <v>100000</v>
      </c>
      <c r="N10" s="33"/>
      <c r="O10" s="33">
        <v>126000</v>
      </c>
      <c r="P10" s="34"/>
      <c r="Q10" s="35"/>
      <c r="R10" s="40"/>
      <c r="S10" s="22">
        <v>65000</v>
      </c>
      <c r="T10" s="37">
        <v>50209.631999999998</v>
      </c>
      <c r="U10" s="34">
        <v>38500</v>
      </c>
      <c r="V10" s="38">
        <v>52830</v>
      </c>
      <c r="W10" s="38">
        <v>58850</v>
      </c>
      <c r="X10" s="25">
        <f t="shared" si="2"/>
        <v>38500</v>
      </c>
    </row>
    <row r="11" spans="1:25" ht="78.75" hidden="1">
      <c r="A11" s="27">
        <v>2</v>
      </c>
      <c r="B11" s="28" t="s">
        <v>35</v>
      </c>
      <c r="C11" s="29">
        <v>1</v>
      </c>
      <c r="D11" s="12" t="s">
        <v>30</v>
      </c>
      <c r="F11" s="12">
        <f t="shared" ref="F11:F74" si="4">+G11*1.0566</f>
        <v>17021.826000000001</v>
      </c>
      <c r="G11" s="31">
        <v>16110</v>
      </c>
      <c r="H11" s="31" t="s">
        <v>36</v>
      </c>
      <c r="I11" s="15"/>
      <c r="J11" s="16"/>
      <c r="K11" s="32"/>
      <c r="L11" s="32"/>
      <c r="M11" s="32"/>
      <c r="N11" s="33"/>
      <c r="O11" s="33"/>
      <c r="P11" s="34"/>
      <c r="Q11" s="35"/>
      <c r="R11" s="40" t="s">
        <v>28</v>
      </c>
      <c r="S11" s="22">
        <v>27000</v>
      </c>
      <c r="T11" s="37">
        <v>16177.708799999999</v>
      </c>
      <c r="U11" s="34">
        <v>124300</v>
      </c>
      <c r="V11" s="38">
        <v>17022</v>
      </c>
      <c r="W11" s="38">
        <v>19028</v>
      </c>
      <c r="X11" s="25">
        <f t="shared" si="2"/>
        <v>16177.708799999999</v>
      </c>
    </row>
    <row r="12" spans="1:25" s="26" customFormat="1" ht="189" hidden="1">
      <c r="A12" s="27">
        <v>3</v>
      </c>
      <c r="B12" s="28" t="s">
        <v>37</v>
      </c>
      <c r="C12" s="29"/>
      <c r="D12" s="12"/>
      <c r="E12" s="12"/>
      <c r="F12" s="12"/>
      <c r="G12" s="31"/>
      <c r="H12" s="31"/>
      <c r="I12" s="15"/>
      <c r="J12" s="16"/>
      <c r="K12" s="32"/>
      <c r="L12" s="32"/>
      <c r="M12" s="32"/>
      <c r="N12" s="33"/>
      <c r="O12" s="33"/>
      <c r="P12" s="34"/>
      <c r="Q12" s="35"/>
      <c r="R12" s="40"/>
      <c r="S12" s="22">
        <v>0</v>
      </c>
      <c r="T12" s="37">
        <v>0</v>
      </c>
      <c r="U12" s="24">
        <v>0</v>
      </c>
      <c r="V12" s="38">
        <v>0</v>
      </c>
      <c r="W12" s="38"/>
      <c r="X12" s="25">
        <f t="shared" si="2"/>
        <v>0</v>
      </c>
    </row>
    <row r="13" spans="1:25" ht="63" hidden="1">
      <c r="A13" s="27">
        <v>3.01</v>
      </c>
      <c r="B13" s="28" t="s">
        <v>38</v>
      </c>
      <c r="C13" s="29">
        <v>1</v>
      </c>
      <c r="D13" s="12" t="s">
        <v>30</v>
      </c>
      <c r="F13" s="12">
        <f t="shared" si="4"/>
        <v>79245</v>
      </c>
      <c r="G13" s="31">
        <v>75000</v>
      </c>
      <c r="H13" s="31"/>
      <c r="I13" s="15">
        <f t="shared" ref="I13:I21" si="5">+C13*G13</f>
        <v>75000</v>
      </c>
      <c r="J13" s="16">
        <f t="shared" ref="J13:J65" si="6">MIN(K13:M13)</f>
        <v>75000</v>
      </c>
      <c r="K13" s="32">
        <v>75000</v>
      </c>
      <c r="L13" s="32">
        <v>90000</v>
      </c>
      <c r="M13" s="32">
        <v>80000</v>
      </c>
      <c r="N13" s="33"/>
      <c r="O13" s="33"/>
      <c r="P13" s="34" t="s">
        <v>27</v>
      </c>
      <c r="Q13" s="35"/>
      <c r="R13" s="40" t="s">
        <v>28</v>
      </c>
      <c r="S13" s="22">
        <v>75000</v>
      </c>
      <c r="T13" s="37">
        <v>75314.448000000004</v>
      </c>
      <c r="U13" s="34">
        <v>82500</v>
      </c>
      <c r="V13" s="38">
        <v>79245</v>
      </c>
      <c r="W13" s="38">
        <v>80000</v>
      </c>
      <c r="X13" s="25">
        <f t="shared" si="2"/>
        <v>75000</v>
      </c>
    </row>
    <row r="14" spans="1:25" ht="63" hidden="1">
      <c r="A14" s="27">
        <v>3.02</v>
      </c>
      <c r="B14" s="28" t="s">
        <v>39</v>
      </c>
      <c r="C14" s="29">
        <v>1</v>
      </c>
      <c r="D14" s="12" t="s">
        <v>30</v>
      </c>
      <c r="F14" s="12">
        <f t="shared" si="4"/>
        <v>89811</v>
      </c>
      <c r="G14" s="31">
        <v>85000</v>
      </c>
      <c r="H14" s="31"/>
      <c r="I14" s="15">
        <f t="shared" si="5"/>
        <v>85000</v>
      </c>
      <c r="J14" s="16">
        <f t="shared" si="6"/>
        <v>85000</v>
      </c>
      <c r="K14" s="32">
        <v>110000</v>
      </c>
      <c r="L14" s="32">
        <v>100000</v>
      </c>
      <c r="M14" s="32">
        <v>85000</v>
      </c>
      <c r="N14" s="33"/>
      <c r="O14" s="33"/>
      <c r="P14" s="34"/>
      <c r="Q14" s="35"/>
      <c r="R14" s="40" t="s">
        <v>28</v>
      </c>
      <c r="S14" s="22">
        <v>95000</v>
      </c>
      <c r="T14" s="37">
        <v>85356.374400000001</v>
      </c>
      <c r="U14" s="34">
        <v>93500</v>
      </c>
      <c r="V14" s="38">
        <v>89811</v>
      </c>
      <c r="W14" s="38">
        <v>90000</v>
      </c>
      <c r="X14" s="25">
        <f t="shared" si="2"/>
        <v>85356.374400000001</v>
      </c>
    </row>
    <row r="15" spans="1:25" ht="63" hidden="1">
      <c r="A15" s="41">
        <v>3.03</v>
      </c>
      <c r="B15" s="42" t="s">
        <v>40</v>
      </c>
      <c r="C15" s="43">
        <v>1</v>
      </c>
      <c r="D15" s="38" t="s">
        <v>30</v>
      </c>
      <c r="E15" s="38"/>
      <c r="F15" s="38">
        <f t="shared" si="4"/>
        <v>100377</v>
      </c>
      <c r="G15" s="19">
        <v>95000</v>
      </c>
      <c r="H15" s="19"/>
      <c r="I15" s="33">
        <f t="shared" si="5"/>
        <v>95000</v>
      </c>
      <c r="J15" s="16">
        <f t="shared" si="6"/>
        <v>95000</v>
      </c>
      <c r="K15" s="16">
        <v>125000</v>
      </c>
      <c r="L15" s="16">
        <v>95000</v>
      </c>
      <c r="M15" s="16">
        <v>100000</v>
      </c>
      <c r="N15" s="33"/>
      <c r="O15" s="33">
        <v>126000</v>
      </c>
      <c r="P15" s="34"/>
      <c r="Q15" s="34"/>
      <c r="R15" s="44" t="s">
        <v>28</v>
      </c>
      <c r="S15" s="22">
        <v>105000</v>
      </c>
      <c r="T15" s="37">
        <v>95398.300799999997</v>
      </c>
      <c r="U15" s="34">
        <v>104500</v>
      </c>
      <c r="V15" s="38">
        <v>100377</v>
      </c>
      <c r="W15" s="38">
        <v>11000</v>
      </c>
      <c r="X15" s="45">
        <f>T15</f>
        <v>95398.300799999997</v>
      </c>
    </row>
    <row r="16" spans="1:25" s="26" customFormat="1" ht="204.75" hidden="1">
      <c r="A16" s="27">
        <v>4</v>
      </c>
      <c r="B16" s="65" t="s">
        <v>41</v>
      </c>
      <c r="C16" s="29">
        <v>1</v>
      </c>
      <c r="D16" s="12" t="s">
        <v>30</v>
      </c>
      <c r="E16" s="12"/>
      <c r="F16" s="12">
        <f t="shared" si="4"/>
        <v>52830</v>
      </c>
      <c r="G16" s="31">
        <v>50000</v>
      </c>
      <c r="H16" s="31"/>
      <c r="I16" s="15">
        <f t="shared" si="5"/>
        <v>50000</v>
      </c>
      <c r="J16" s="16">
        <f t="shared" si="6"/>
        <v>50000</v>
      </c>
      <c r="K16" s="32">
        <v>50000</v>
      </c>
      <c r="L16" s="32">
        <v>55000</v>
      </c>
      <c r="M16" s="32">
        <v>60000</v>
      </c>
      <c r="N16" s="33">
        <v>112244</v>
      </c>
      <c r="O16" s="33"/>
      <c r="P16" s="34" t="s">
        <v>27</v>
      </c>
      <c r="Q16" s="35"/>
      <c r="R16" s="40" t="s">
        <v>28</v>
      </c>
      <c r="S16" s="22">
        <v>55000</v>
      </c>
      <c r="T16" s="37">
        <v>50209.631999999998</v>
      </c>
      <c r="U16" s="24">
        <v>55000</v>
      </c>
      <c r="V16" s="38">
        <v>52830</v>
      </c>
      <c r="W16" s="38">
        <v>60000</v>
      </c>
      <c r="X16" s="25">
        <f t="shared" si="2"/>
        <v>50209.631999999998</v>
      </c>
    </row>
    <row r="17" spans="1:25" ht="63" hidden="1">
      <c r="A17" s="27">
        <v>5</v>
      </c>
      <c r="B17" s="28" t="s">
        <v>42</v>
      </c>
      <c r="C17" s="29">
        <v>1</v>
      </c>
      <c r="D17" s="12" t="s">
        <v>43</v>
      </c>
      <c r="F17" s="12">
        <f t="shared" si="4"/>
        <v>158.49</v>
      </c>
      <c r="G17" s="31">
        <v>150</v>
      </c>
      <c r="H17" s="31"/>
      <c r="I17" s="15">
        <f t="shared" si="5"/>
        <v>150</v>
      </c>
      <c r="J17" s="16">
        <f t="shared" si="6"/>
        <v>150</v>
      </c>
      <c r="K17" s="32">
        <v>200</v>
      </c>
      <c r="L17" s="32">
        <v>150</v>
      </c>
      <c r="M17" s="32">
        <v>180</v>
      </c>
      <c r="N17" s="33">
        <v>317.89999999999998</v>
      </c>
      <c r="O17" s="33"/>
      <c r="P17" s="34" t="s">
        <v>27</v>
      </c>
      <c r="Q17" s="35"/>
      <c r="R17" s="40" t="s">
        <v>28</v>
      </c>
      <c r="S17" s="22">
        <v>190</v>
      </c>
      <c r="T17" s="37">
        <v>151.11359999999999</v>
      </c>
      <c r="U17" s="34">
        <v>165</v>
      </c>
      <c r="V17" s="38">
        <v>159</v>
      </c>
      <c r="W17" s="38">
        <v>180</v>
      </c>
      <c r="X17" s="25">
        <f t="shared" si="2"/>
        <v>151.11359999999999</v>
      </c>
      <c r="Y17" s="85"/>
    </row>
    <row r="18" spans="1:25" s="26" customFormat="1" ht="63" hidden="1">
      <c r="A18" s="27">
        <v>6</v>
      </c>
      <c r="B18" s="28" t="s">
        <v>44</v>
      </c>
      <c r="C18" s="29">
        <v>1</v>
      </c>
      <c r="D18" s="12" t="s">
        <v>30</v>
      </c>
      <c r="E18" s="12"/>
      <c r="F18" s="12">
        <f t="shared" si="4"/>
        <v>10566</v>
      </c>
      <c r="G18" s="31">
        <v>10000</v>
      </c>
      <c r="H18" s="31"/>
      <c r="I18" s="15">
        <f t="shared" si="5"/>
        <v>10000</v>
      </c>
      <c r="J18" s="16">
        <f t="shared" si="6"/>
        <v>10000</v>
      </c>
      <c r="K18" s="32">
        <v>10000</v>
      </c>
      <c r="L18" s="32">
        <v>12000</v>
      </c>
      <c r="M18" s="32">
        <v>11000</v>
      </c>
      <c r="N18" s="33"/>
      <c r="O18" s="33"/>
      <c r="P18" s="34" t="s">
        <v>27</v>
      </c>
      <c r="Q18" s="35"/>
      <c r="R18" s="40" t="s">
        <v>28</v>
      </c>
      <c r="S18" s="22">
        <v>10500</v>
      </c>
      <c r="T18" s="37">
        <v>10041.9264</v>
      </c>
      <c r="U18" s="24">
        <v>11000</v>
      </c>
      <c r="V18" s="38">
        <v>10566</v>
      </c>
      <c r="W18" s="38">
        <v>12000</v>
      </c>
      <c r="X18" s="25">
        <f t="shared" si="2"/>
        <v>10041.9264</v>
      </c>
    </row>
    <row r="19" spans="1:25" ht="85.5" hidden="1" customHeight="1">
      <c r="A19" s="27">
        <v>7</v>
      </c>
      <c r="B19" s="28" t="s">
        <v>45</v>
      </c>
      <c r="C19" s="29">
        <v>1</v>
      </c>
      <c r="D19" s="12" t="s">
        <v>30</v>
      </c>
      <c r="F19" s="12">
        <f t="shared" si="4"/>
        <v>450.11160000000001</v>
      </c>
      <c r="G19" s="31">
        <v>426</v>
      </c>
      <c r="H19" s="31"/>
      <c r="I19" s="15">
        <f t="shared" si="5"/>
        <v>426</v>
      </c>
      <c r="J19" s="16">
        <f t="shared" si="6"/>
        <v>426</v>
      </c>
      <c r="K19" s="32">
        <v>426</v>
      </c>
      <c r="L19" s="32">
        <v>450</v>
      </c>
      <c r="M19" s="32">
        <v>500</v>
      </c>
      <c r="N19" s="33">
        <v>468.6</v>
      </c>
      <c r="O19" s="33">
        <v>666.67</v>
      </c>
      <c r="P19" s="34"/>
      <c r="Q19" s="35"/>
      <c r="R19" s="40" t="s">
        <v>28</v>
      </c>
      <c r="S19" s="22">
        <v>550</v>
      </c>
      <c r="T19" s="37">
        <v>428.63040000000001</v>
      </c>
      <c r="U19" s="34">
        <v>468</v>
      </c>
      <c r="V19" s="38">
        <v>451</v>
      </c>
      <c r="W19" s="38">
        <v>550</v>
      </c>
      <c r="X19" s="25">
        <f t="shared" si="2"/>
        <v>428.63040000000001</v>
      </c>
    </row>
    <row r="20" spans="1:25" ht="49.5" hidden="1" customHeight="1">
      <c r="A20" s="27">
        <v>8</v>
      </c>
      <c r="B20" s="28" t="s">
        <v>46</v>
      </c>
      <c r="C20" s="29">
        <v>1</v>
      </c>
      <c r="D20" s="12" t="s">
        <v>47</v>
      </c>
      <c r="F20" s="12">
        <f t="shared" si="4"/>
        <v>105.66</v>
      </c>
      <c r="G20" s="31">
        <v>100</v>
      </c>
      <c r="H20" s="31"/>
      <c r="I20" s="15">
        <f t="shared" si="5"/>
        <v>100</v>
      </c>
      <c r="J20" s="16">
        <f>MIN(K20:M20)</f>
        <v>100</v>
      </c>
      <c r="K20" s="32">
        <v>150</v>
      </c>
      <c r="L20" s="32">
        <v>100</v>
      </c>
      <c r="M20" s="32">
        <v>125</v>
      </c>
      <c r="N20" s="33">
        <v>93.5</v>
      </c>
      <c r="O20" s="33"/>
      <c r="P20" s="34"/>
      <c r="Q20" s="35"/>
      <c r="R20" s="40" t="s">
        <v>28</v>
      </c>
      <c r="S20" s="22">
        <v>105</v>
      </c>
      <c r="T20" s="37">
        <v>100.7424</v>
      </c>
      <c r="U20" s="34">
        <v>110</v>
      </c>
      <c r="V20" s="38">
        <v>106</v>
      </c>
      <c r="W20" s="38">
        <v>125</v>
      </c>
      <c r="X20" s="25">
        <f t="shared" si="2"/>
        <v>100.7424</v>
      </c>
    </row>
    <row r="21" spans="1:25" s="46" customFormat="1" ht="61.5" hidden="1" customHeight="1">
      <c r="A21" s="27">
        <v>10</v>
      </c>
      <c r="B21" s="28" t="s">
        <v>48</v>
      </c>
      <c r="C21" s="29">
        <v>1</v>
      </c>
      <c r="D21" s="12" t="s">
        <v>47</v>
      </c>
      <c r="E21" s="12"/>
      <c r="F21" s="12">
        <f t="shared" si="4"/>
        <v>633.96</v>
      </c>
      <c r="G21" s="31">
        <v>600</v>
      </c>
      <c r="H21" s="31"/>
      <c r="I21" s="15">
        <f t="shared" si="5"/>
        <v>600</v>
      </c>
      <c r="J21" s="16">
        <f t="shared" si="6"/>
        <v>600</v>
      </c>
      <c r="K21" s="32">
        <v>750</v>
      </c>
      <c r="L21" s="32">
        <v>700</v>
      </c>
      <c r="M21" s="32">
        <v>600</v>
      </c>
      <c r="N21" s="33">
        <v>699.6</v>
      </c>
      <c r="O21" s="33"/>
      <c r="P21" s="34"/>
      <c r="Q21" s="35"/>
      <c r="R21" s="40" t="s">
        <v>28</v>
      </c>
      <c r="S21" s="22">
        <v>700</v>
      </c>
      <c r="T21" s="37">
        <v>602.55359999999996</v>
      </c>
      <c r="U21" s="38">
        <v>660</v>
      </c>
      <c r="V21" s="38">
        <v>634</v>
      </c>
      <c r="W21" s="38">
        <v>650</v>
      </c>
      <c r="X21" s="25">
        <f t="shared" si="2"/>
        <v>602.55359999999996</v>
      </c>
    </row>
    <row r="22" spans="1:25" s="46" customFormat="1" ht="95.25" hidden="1" customHeight="1">
      <c r="A22" s="27">
        <v>11</v>
      </c>
      <c r="B22" s="28" t="s">
        <v>49</v>
      </c>
      <c r="C22" s="29">
        <v>1</v>
      </c>
      <c r="D22" s="12" t="s">
        <v>50</v>
      </c>
      <c r="E22" s="12"/>
      <c r="F22" s="30">
        <f>+E22*C22</f>
        <v>0</v>
      </c>
      <c r="G22" s="31"/>
      <c r="H22" s="31"/>
      <c r="I22" s="15"/>
      <c r="J22" s="16"/>
      <c r="K22" s="32"/>
      <c r="L22" s="32"/>
      <c r="M22" s="32"/>
      <c r="N22" s="33"/>
      <c r="O22" s="33"/>
      <c r="P22" s="34"/>
      <c r="Q22" s="35"/>
      <c r="R22" s="40" t="s">
        <v>51</v>
      </c>
      <c r="S22" s="22">
        <v>2500</v>
      </c>
      <c r="T22" s="37">
        <v>950.4</v>
      </c>
      <c r="U22" s="38">
        <v>29978</v>
      </c>
      <c r="V22" s="38">
        <v>1000</v>
      </c>
      <c r="W22" s="38">
        <v>6000</v>
      </c>
      <c r="X22" s="25">
        <f t="shared" si="2"/>
        <v>950.4</v>
      </c>
    </row>
    <row r="23" spans="1:25" s="46" customFormat="1" ht="78.75" hidden="1" customHeight="1">
      <c r="A23" s="27">
        <v>11.1</v>
      </c>
      <c r="B23" s="28" t="s">
        <v>52</v>
      </c>
      <c r="C23" s="29">
        <v>1</v>
      </c>
      <c r="D23" s="12" t="s">
        <v>47</v>
      </c>
      <c r="E23" s="12"/>
      <c r="F23" s="12">
        <f t="shared" si="4"/>
        <v>1056.5999999999999</v>
      </c>
      <c r="G23" s="31">
        <v>1000</v>
      </c>
      <c r="H23" s="31"/>
      <c r="I23" s="15">
        <f>+C23*G23</f>
        <v>1000</v>
      </c>
      <c r="J23" s="16">
        <f t="shared" si="6"/>
        <v>1000</v>
      </c>
      <c r="K23" s="32">
        <v>1000</v>
      </c>
      <c r="L23" s="32">
        <v>1200</v>
      </c>
      <c r="M23" s="32">
        <v>1100</v>
      </c>
      <c r="N23" s="33"/>
      <c r="O23" s="33"/>
      <c r="P23" s="34" t="s">
        <v>27</v>
      </c>
      <c r="Q23" s="35"/>
      <c r="R23" s="40" t="s">
        <v>28</v>
      </c>
      <c r="S23" s="22">
        <v>1100</v>
      </c>
      <c r="T23" s="37">
        <v>1004.5728</v>
      </c>
      <c r="U23" s="38">
        <v>1000</v>
      </c>
      <c r="V23" s="38">
        <v>1057</v>
      </c>
      <c r="W23" s="38">
        <v>1150</v>
      </c>
      <c r="X23" s="25">
        <f t="shared" si="2"/>
        <v>1000</v>
      </c>
    </row>
    <row r="24" spans="1:25" s="46" customFormat="1" ht="126" hidden="1">
      <c r="A24" s="27">
        <v>11.2</v>
      </c>
      <c r="B24" s="28" t="s">
        <v>53</v>
      </c>
      <c r="C24" s="29"/>
      <c r="D24" s="150"/>
      <c r="E24" s="151"/>
      <c r="F24" s="151"/>
      <c r="G24" s="151"/>
      <c r="H24" s="151"/>
      <c r="I24" s="151"/>
      <c r="J24" s="151"/>
      <c r="K24" s="151"/>
      <c r="L24" s="151"/>
      <c r="M24" s="151"/>
      <c r="N24" s="151"/>
      <c r="O24" s="151"/>
      <c r="P24" s="151"/>
      <c r="Q24" s="151"/>
      <c r="R24" s="151"/>
      <c r="S24" s="151"/>
      <c r="T24" s="151"/>
      <c r="U24" s="151"/>
      <c r="V24" s="151"/>
      <c r="W24" s="152"/>
      <c r="X24" s="25">
        <f t="shared" si="2"/>
        <v>0</v>
      </c>
    </row>
    <row r="25" spans="1:25" s="46" customFormat="1" ht="42.75" hidden="1" customHeight="1">
      <c r="A25" s="27" t="s">
        <v>55</v>
      </c>
      <c r="B25" s="28" t="s">
        <v>56</v>
      </c>
      <c r="C25" s="29">
        <v>1</v>
      </c>
      <c r="D25" s="150" t="s">
        <v>343</v>
      </c>
      <c r="E25" s="151"/>
      <c r="F25" s="151"/>
      <c r="G25" s="151"/>
      <c r="H25" s="151"/>
      <c r="I25" s="151"/>
      <c r="J25" s="151"/>
      <c r="K25" s="151"/>
      <c r="L25" s="151"/>
      <c r="M25" s="151"/>
      <c r="N25" s="151"/>
      <c r="O25" s="151"/>
      <c r="P25" s="151"/>
      <c r="Q25" s="151"/>
      <c r="R25" s="151"/>
      <c r="S25" s="151"/>
      <c r="T25" s="151"/>
      <c r="U25" s="151"/>
      <c r="V25" s="151"/>
      <c r="W25" s="152"/>
      <c r="X25" s="47">
        <v>1255.3499999999999</v>
      </c>
    </row>
    <row r="26" spans="1:25" s="46" customFormat="1" ht="69" hidden="1" customHeight="1">
      <c r="A26" s="27" t="s">
        <v>57</v>
      </c>
      <c r="B26" s="28" t="s">
        <v>58</v>
      </c>
      <c r="C26" s="29">
        <v>1</v>
      </c>
      <c r="D26" s="150" t="s">
        <v>343</v>
      </c>
      <c r="E26" s="151"/>
      <c r="F26" s="151"/>
      <c r="G26" s="151"/>
      <c r="H26" s="151"/>
      <c r="I26" s="151"/>
      <c r="J26" s="151"/>
      <c r="K26" s="151"/>
      <c r="L26" s="151"/>
      <c r="M26" s="151"/>
      <c r="N26" s="151"/>
      <c r="O26" s="151"/>
      <c r="P26" s="151"/>
      <c r="Q26" s="151"/>
      <c r="R26" s="151"/>
      <c r="S26" s="151"/>
      <c r="T26" s="151"/>
      <c r="U26" s="151"/>
      <c r="V26" s="151"/>
      <c r="W26" s="152"/>
      <c r="X26" s="47">
        <v>324.19</v>
      </c>
    </row>
    <row r="27" spans="1:25" s="46" customFormat="1" ht="63" hidden="1">
      <c r="A27" s="27">
        <v>12</v>
      </c>
      <c r="B27" s="28" t="s">
        <v>59</v>
      </c>
      <c r="C27" s="29">
        <v>1</v>
      </c>
      <c r="D27" s="12" t="s">
        <v>60</v>
      </c>
      <c r="E27" s="12"/>
      <c r="F27" s="12">
        <f t="shared" si="4"/>
        <v>4479.9840000000004</v>
      </c>
      <c r="G27" s="31">
        <v>4240</v>
      </c>
      <c r="H27" s="31"/>
      <c r="I27" s="15">
        <f>+C27*G27</f>
        <v>4240</v>
      </c>
      <c r="J27" s="16">
        <f t="shared" si="6"/>
        <v>4240</v>
      </c>
      <c r="K27" s="32">
        <v>7500</v>
      </c>
      <c r="L27" s="32">
        <v>5000</v>
      </c>
      <c r="M27" s="32">
        <v>4240</v>
      </c>
      <c r="N27" s="33">
        <v>4664</v>
      </c>
      <c r="O27" s="33"/>
      <c r="P27" s="34"/>
      <c r="Q27" s="35"/>
      <c r="R27" s="40" t="s">
        <v>28</v>
      </c>
      <c r="S27" s="22">
        <v>11000</v>
      </c>
      <c r="T27" s="37">
        <v>4257.7919999999995</v>
      </c>
      <c r="U27" s="38">
        <v>4664</v>
      </c>
      <c r="V27" s="38">
        <v>4480</v>
      </c>
      <c r="W27" s="38">
        <v>12000</v>
      </c>
      <c r="X27" s="25">
        <f t="shared" si="2"/>
        <v>4257.7919999999995</v>
      </c>
    </row>
    <row r="28" spans="1:25" s="46" customFormat="1" ht="123.75" hidden="1" customHeight="1">
      <c r="A28" s="27">
        <v>13</v>
      </c>
      <c r="B28" s="28" t="s">
        <v>61</v>
      </c>
      <c r="C28" s="29"/>
      <c r="D28" s="12"/>
      <c r="E28" s="12"/>
      <c r="F28" s="12">
        <f t="shared" si="4"/>
        <v>0</v>
      </c>
      <c r="G28" s="31"/>
      <c r="H28" s="31"/>
      <c r="I28" s="15"/>
      <c r="J28" s="16"/>
      <c r="K28" s="32"/>
      <c r="L28" s="32"/>
      <c r="M28" s="32"/>
      <c r="N28" s="33"/>
      <c r="O28" s="33"/>
      <c r="P28" s="34"/>
      <c r="Q28" s="35"/>
      <c r="R28" s="40"/>
      <c r="S28" s="22">
        <v>0</v>
      </c>
      <c r="T28" s="37">
        <v>0</v>
      </c>
      <c r="U28" s="38">
        <v>0</v>
      </c>
      <c r="V28" s="38">
        <v>0</v>
      </c>
      <c r="W28" s="38">
        <v>0</v>
      </c>
      <c r="X28" s="25">
        <f t="shared" si="2"/>
        <v>0</v>
      </c>
    </row>
    <row r="29" spans="1:25" s="46" customFormat="1" ht="78" hidden="1" customHeight="1">
      <c r="A29" s="27">
        <v>13.01</v>
      </c>
      <c r="B29" s="28" t="s">
        <v>62</v>
      </c>
      <c r="C29" s="29">
        <v>1</v>
      </c>
      <c r="D29" s="12" t="s">
        <v>30</v>
      </c>
      <c r="E29" s="12"/>
      <c r="F29" s="12">
        <f t="shared" si="4"/>
        <v>422.64</v>
      </c>
      <c r="G29" s="31">
        <v>400</v>
      </c>
      <c r="H29" s="31"/>
      <c r="I29" s="15">
        <f>+C29*G29</f>
        <v>400</v>
      </c>
      <c r="J29" s="16">
        <f t="shared" si="6"/>
        <v>400</v>
      </c>
      <c r="K29" s="32">
        <v>400</v>
      </c>
      <c r="L29" s="32">
        <v>450</v>
      </c>
      <c r="M29" s="32">
        <v>435</v>
      </c>
      <c r="N29" s="33">
        <v>1326.6</v>
      </c>
      <c r="O29" s="33"/>
      <c r="P29" s="34" t="s">
        <v>63</v>
      </c>
      <c r="Q29" s="35"/>
      <c r="R29" s="40" t="s">
        <v>28</v>
      </c>
      <c r="S29" s="22">
        <v>470</v>
      </c>
      <c r="T29" s="48">
        <v>402.01919999999996</v>
      </c>
      <c r="U29" s="38">
        <v>440</v>
      </c>
      <c r="V29" s="38">
        <v>423</v>
      </c>
      <c r="W29" s="38">
        <v>480</v>
      </c>
      <c r="X29" s="25">
        <f t="shared" si="2"/>
        <v>402.01919999999996</v>
      </c>
    </row>
    <row r="30" spans="1:25" s="46" customFormat="1" ht="36" hidden="1" customHeight="1">
      <c r="A30" s="27"/>
      <c r="B30" s="28" t="s">
        <v>64</v>
      </c>
      <c r="C30" s="29"/>
      <c r="D30" s="12"/>
      <c r="E30" s="12"/>
      <c r="F30" s="12">
        <f t="shared" si="4"/>
        <v>0</v>
      </c>
      <c r="G30" s="31"/>
      <c r="H30" s="31"/>
      <c r="I30" s="15"/>
      <c r="J30" s="16"/>
      <c r="K30" s="32"/>
      <c r="L30" s="32"/>
      <c r="M30" s="32"/>
      <c r="N30" s="33"/>
      <c r="O30" s="33"/>
      <c r="P30" s="34"/>
      <c r="Q30" s="35"/>
      <c r="R30" s="40"/>
      <c r="S30" s="22">
        <v>0</v>
      </c>
      <c r="T30" s="37">
        <v>0</v>
      </c>
      <c r="U30" s="38">
        <v>0</v>
      </c>
      <c r="V30" s="38">
        <v>0</v>
      </c>
      <c r="W30" s="38">
        <v>0</v>
      </c>
      <c r="X30" s="25">
        <f t="shared" si="2"/>
        <v>0</v>
      </c>
    </row>
    <row r="31" spans="1:25" s="46" customFormat="1" ht="63" hidden="1">
      <c r="A31" s="27">
        <v>13.02</v>
      </c>
      <c r="B31" s="28" t="s">
        <v>65</v>
      </c>
      <c r="C31" s="29">
        <v>1</v>
      </c>
      <c r="D31" s="12" t="s">
        <v>30</v>
      </c>
      <c r="E31" s="12"/>
      <c r="F31" s="12">
        <f t="shared" si="4"/>
        <v>5071.68</v>
      </c>
      <c r="G31" s="31">
        <v>4800</v>
      </c>
      <c r="H31" s="31"/>
      <c r="I31" s="15">
        <f t="shared" ref="I31:I51" si="7">+C31*G31</f>
        <v>4800</v>
      </c>
      <c r="J31" s="16">
        <f t="shared" si="6"/>
        <v>4800</v>
      </c>
      <c r="K31" s="32">
        <v>5000</v>
      </c>
      <c r="L31" s="32">
        <v>4800</v>
      </c>
      <c r="M31" s="32">
        <v>5000</v>
      </c>
      <c r="N31" s="33"/>
      <c r="O31" s="33">
        <v>4160</v>
      </c>
      <c r="P31" s="34" t="s">
        <v>66</v>
      </c>
      <c r="Q31" s="35"/>
      <c r="R31" s="40" t="s">
        <v>28</v>
      </c>
      <c r="S31" s="22">
        <v>5500</v>
      </c>
      <c r="T31" s="37">
        <v>4820.4287999999997</v>
      </c>
      <c r="U31" s="38">
        <v>5280</v>
      </c>
      <c r="V31" s="38">
        <v>5072</v>
      </c>
      <c r="W31" s="38">
        <v>5500</v>
      </c>
      <c r="X31" s="25">
        <f t="shared" si="2"/>
        <v>4820.4287999999997</v>
      </c>
    </row>
    <row r="32" spans="1:25" s="46" customFormat="1" ht="63" hidden="1">
      <c r="A32" s="27">
        <v>13.03</v>
      </c>
      <c r="B32" s="28" t="s">
        <v>67</v>
      </c>
      <c r="C32" s="29">
        <v>1</v>
      </c>
      <c r="D32" s="12" t="s">
        <v>30</v>
      </c>
      <c r="E32" s="12"/>
      <c r="F32" s="12">
        <f t="shared" si="4"/>
        <v>4226.3999999999996</v>
      </c>
      <c r="G32" s="31">
        <v>4000</v>
      </c>
      <c r="H32" s="31"/>
      <c r="I32" s="15">
        <f t="shared" si="7"/>
        <v>4000</v>
      </c>
      <c r="J32" s="16">
        <f t="shared" si="6"/>
        <v>4000</v>
      </c>
      <c r="K32" s="32">
        <v>4000</v>
      </c>
      <c r="L32" s="32">
        <v>4200</v>
      </c>
      <c r="M32" s="32">
        <v>4300</v>
      </c>
      <c r="N32" s="33"/>
      <c r="O32" s="33">
        <v>3520</v>
      </c>
      <c r="P32" s="34" t="s">
        <v>66</v>
      </c>
      <c r="Q32" s="35"/>
      <c r="R32" s="40" t="s">
        <v>28</v>
      </c>
      <c r="S32" s="22">
        <v>4600</v>
      </c>
      <c r="T32" s="37">
        <v>4017.3407999999995</v>
      </c>
      <c r="U32" s="38">
        <v>4400</v>
      </c>
      <c r="V32" s="38">
        <v>4227</v>
      </c>
      <c r="W32" s="38">
        <v>4500</v>
      </c>
      <c r="X32" s="25">
        <f t="shared" si="2"/>
        <v>4017.3407999999995</v>
      </c>
    </row>
    <row r="33" spans="1:24" s="46" customFormat="1" ht="63" hidden="1">
      <c r="A33" s="27">
        <v>13.04</v>
      </c>
      <c r="B33" s="28" t="s">
        <v>68</v>
      </c>
      <c r="C33" s="29">
        <v>1</v>
      </c>
      <c r="D33" s="12" t="s">
        <v>30</v>
      </c>
      <c r="E33" s="12"/>
      <c r="F33" s="12">
        <f t="shared" si="4"/>
        <v>3803.7599999999998</v>
      </c>
      <c r="G33" s="31">
        <v>3600</v>
      </c>
      <c r="H33" s="31"/>
      <c r="I33" s="15">
        <f t="shared" si="7"/>
        <v>3600</v>
      </c>
      <c r="J33" s="16">
        <f t="shared" si="6"/>
        <v>3600</v>
      </c>
      <c r="K33" s="32">
        <v>3700</v>
      </c>
      <c r="L33" s="32">
        <v>3600</v>
      </c>
      <c r="M33" s="32">
        <v>3650</v>
      </c>
      <c r="N33" s="33"/>
      <c r="O33" s="33">
        <v>3200</v>
      </c>
      <c r="P33" s="34" t="s">
        <v>66</v>
      </c>
      <c r="Q33" s="35"/>
      <c r="R33" s="40" t="s">
        <v>28</v>
      </c>
      <c r="S33" s="22">
        <v>4200</v>
      </c>
      <c r="T33" s="37">
        <v>3615.3215999999998</v>
      </c>
      <c r="U33" s="38">
        <v>3960</v>
      </c>
      <c r="V33" s="38">
        <v>3804</v>
      </c>
      <c r="W33" s="38">
        <v>3900</v>
      </c>
      <c r="X33" s="25">
        <f t="shared" si="2"/>
        <v>3615.3215999999998</v>
      </c>
    </row>
    <row r="34" spans="1:24" s="46" customFormat="1" ht="63" hidden="1">
      <c r="A34" s="27">
        <v>13.05</v>
      </c>
      <c r="B34" s="28" t="s">
        <v>69</v>
      </c>
      <c r="C34" s="29">
        <v>1</v>
      </c>
      <c r="D34" s="12" t="s">
        <v>30</v>
      </c>
      <c r="E34" s="12"/>
      <c r="F34" s="12">
        <f t="shared" si="4"/>
        <v>3381.12</v>
      </c>
      <c r="G34" s="31">
        <v>3200</v>
      </c>
      <c r="H34" s="31"/>
      <c r="I34" s="15">
        <f t="shared" si="7"/>
        <v>3200</v>
      </c>
      <c r="J34" s="16">
        <f t="shared" si="6"/>
        <v>3200</v>
      </c>
      <c r="K34" s="32">
        <v>3200</v>
      </c>
      <c r="L34" s="32">
        <v>40000</v>
      </c>
      <c r="M34" s="32">
        <v>36000</v>
      </c>
      <c r="N34" s="33"/>
      <c r="O34" s="33">
        <v>2880</v>
      </c>
      <c r="P34" s="34" t="s">
        <v>66</v>
      </c>
      <c r="Q34" s="35"/>
      <c r="R34" s="40" t="s">
        <v>28</v>
      </c>
      <c r="S34" s="22">
        <v>3700</v>
      </c>
      <c r="T34" s="37">
        <v>3214.2527999999998</v>
      </c>
      <c r="U34" s="38">
        <v>3520</v>
      </c>
      <c r="V34" s="38">
        <v>3382</v>
      </c>
      <c r="W34" s="38">
        <v>3500</v>
      </c>
      <c r="X34" s="25">
        <f t="shared" si="2"/>
        <v>3214.2527999999998</v>
      </c>
    </row>
    <row r="35" spans="1:24" s="46" customFormat="1" ht="63" hidden="1">
      <c r="A35" s="27">
        <v>13.06</v>
      </c>
      <c r="B35" s="28" t="s">
        <v>70</v>
      </c>
      <c r="C35" s="29">
        <v>1</v>
      </c>
      <c r="D35" s="12" t="s">
        <v>30</v>
      </c>
      <c r="E35" s="12"/>
      <c r="F35" s="12">
        <f t="shared" si="4"/>
        <v>2958.48</v>
      </c>
      <c r="G35" s="31">
        <v>2800</v>
      </c>
      <c r="H35" s="31"/>
      <c r="I35" s="15">
        <f t="shared" si="7"/>
        <v>2800</v>
      </c>
      <c r="J35" s="16">
        <f t="shared" si="6"/>
        <v>2800</v>
      </c>
      <c r="K35" s="32">
        <v>3000</v>
      </c>
      <c r="L35" s="32">
        <v>2800</v>
      </c>
      <c r="M35" s="32">
        <v>3200</v>
      </c>
      <c r="N35" s="33"/>
      <c r="O35" s="33">
        <v>2560</v>
      </c>
      <c r="P35" s="34" t="s">
        <v>66</v>
      </c>
      <c r="Q35" s="35"/>
      <c r="R35" s="40" t="s">
        <v>28</v>
      </c>
      <c r="S35" s="22">
        <v>3400</v>
      </c>
      <c r="T35" s="37">
        <v>2812.2336</v>
      </c>
      <c r="U35" s="38">
        <v>3080</v>
      </c>
      <c r="V35" s="38">
        <v>2959</v>
      </c>
      <c r="W35" s="38">
        <v>3000</v>
      </c>
      <c r="X35" s="25">
        <f t="shared" si="2"/>
        <v>2812.2336</v>
      </c>
    </row>
    <row r="36" spans="1:24" s="46" customFormat="1" ht="63" hidden="1">
      <c r="A36" s="27">
        <v>13.07</v>
      </c>
      <c r="B36" s="28" t="s">
        <v>71</v>
      </c>
      <c r="C36" s="29">
        <v>1</v>
      </c>
      <c r="D36" s="12" t="s">
        <v>30</v>
      </c>
      <c r="E36" s="12"/>
      <c r="F36" s="12">
        <f t="shared" si="4"/>
        <v>2535.84</v>
      </c>
      <c r="G36" s="31">
        <v>2400</v>
      </c>
      <c r="H36" s="31"/>
      <c r="I36" s="15">
        <f t="shared" si="7"/>
        <v>2400</v>
      </c>
      <c r="J36" s="16">
        <f t="shared" si="6"/>
        <v>2400</v>
      </c>
      <c r="K36" s="32">
        <v>2600</v>
      </c>
      <c r="L36" s="32">
        <v>2400</v>
      </c>
      <c r="M36" s="32">
        <v>2800</v>
      </c>
      <c r="N36" s="33"/>
      <c r="O36" s="33">
        <v>2240</v>
      </c>
      <c r="P36" s="34" t="s">
        <v>66</v>
      </c>
      <c r="Q36" s="35"/>
      <c r="R36" s="40" t="s">
        <v>28</v>
      </c>
      <c r="S36" s="22">
        <v>3100</v>
      </c>
      <c r="T36" s="37">
        <v>2410.2143999999998</v>
      </c>
      <c r="U36" s="38">
        <v>2640</v>
      </c>
      <c r="V36" s="38">
        <v>2536</v>
      </c>
      <c r="W36" s="38">
        <v>2600</v>
      </c>
      <c r="X36" s="25">
        <f t="shared" si="2"/>
        <v>2410.2143999999998</v>
      </c>
    </row>
    <row r="37" spans="1:24" s="46" customFormat="1" ht="63" hidden="1">
      <c r="A37" s="27">
        <v>13.08</v>
      </c>
      <c r="B37" s="28" t="s">
        <v>72</v>
      </c>
      <c r="C37" s="29">
        <v>1</v>
      </c>
      <c r="D37" s="12" t="s">
        <v>30</v>
      </c>
      <c r="E37" s="12"/>
      <c r="F37" s="12">
        <f t="shared" si="4"/>
        <v>2113.1999999999998</v>
      </c>
      <c r="G37" s="31">
        <v>2000</v>
      </c>
      <c r="H37" s="31"/>
      <c r="I37" s="15">
        <f t="shared" si="7"/>
        <v>2000</v>
      </c>
      <c r="J37" s="16">
        <f t="shared" si="6"/>
        <v>2000</v>
      </c>
      <c r="K37" s="32">
        <v>2500</v>
      </c>
      <c r="L37" s="32">
        <v>2200</v>
      </c>
      <c r="M37" s="32">
        <v>2000</v>
      </c>
      <c r="N37" s="33"/>
      <c r="O37" s="33">
        <v>1920</v>
      </c>
      <c r="P37" s="34" t="s">
        <v>66</v>
      </c>
      <c r="Q37" s="35"/>
      <c r="R37" s="40" t="s">
        <v>28</v>
      </c>
      <c r="S37" s="22">
        <v>2700</v>
      </c>
      <c r="T37" s="37">
        <v>2009.1456000000001</v>
      </c>
      <c r="U37" s="38">
        <v>2200</v>
      </c>
      <c r="V37" s="38">
        <v>2114</v>
      </c>
      <c r="W37" s="38">
        <v>2330</v>
      </c>
      <c r="X37" s="25">
        <f t="shared" si="2"/>
        <v>2009.1456000000001</v>
      </c>
    </row>
    <row r="38" spans="1:24" s="46" customFormat="1" ht="63" hidden="1">
      <c r="A38" s="27">
        <v>13.09</v>
      </c>
      <c r="B38" s="28" t="s">
        <v>73</v>
      </c>
      <c r="C38" s="29">
        <v>1</v>
      </c>
      <c r="D38" s="12" t="s">
        <v>30</v>
      </c>
      <c r="E38" s="12"/>
      <c r="F38" s="12">
        <f t="shared" si="4"/>
        <v>1690.56</v>
      </c>
      <c r="G38" s="31">
        <v>1600</v>
      </c>
      <c r="H38" s="31"/>
      <c r="I38" s="15">
        <f t="shared" si="7"/>
        <v>1600</v>
      </c>
      <c r="J38" s="16">
        <f t="shared" si="6"/>
        <v>1600</v>
      </c>
      <c r="K38" s="32">
        <v>1650</v>
      </c>
      <c r="L38" s="32">
        <v>1600</v>
      </c>
      <c r="M38" s="32">
        <v>1700</v>
      </c>
      <c r="N38" s="33"/>
      <c r="O38" s="33">
        <v>1600</v>
      </c>
      <c r="P38" s="34" t="s">
        <v>66</v>
      </c>
      <c r="Q38" s="35"/>
      <c r="R38" s="40" t="s">
        <v>28</v>
      </c>
      <c r="S38" s="22">
        <v>2500</v>
      </c>
      <c r="T38" s="37">
        <v>1607.1263999999999</v>
      </c>
      <c r="U38" s="38">
        <v>1760</v>
      </c>
      <c r="V38" s="38">
        <v>1691</v>
      </c>
      <c r="W38" s="38">
        <v>1750</v>
      </c>
      <c r="X38" s="25">
        <f t="shared" si="2"/>
        <v>1607.1263999999999</v>
      </c>
    </row>
    <row r="39" spans="1:24" s="46" customFormat="1" ht="63" hidden="1">
      <c r="A39" s="27">
        <v>13.1</v>
      </c>
      <c r="B39" s="28" t="s">
        <v>74</v>
      </c>
      <c r="C39" s="29">
        <v>1</v>
      </c>
      <c r="D39" s="12" t="s">
        <v>30</v>
      </c>
      <c r="E39" s="12"/>
      <c r="F39" s="12">
        <f t="shared" si="4"/>
        <v>1267.92</v>
      </c>
      <c r="G39" s="31">
        <v>1200</v>
      </c>
      <c r="H39" s="31"/>
      <c r="I39" s="15">
        <f t="shared" si="7"/>
        <v>1200</v>
      </c>
      <c r="J39" s="16">
        <f t="shared" si="6"/>
        <v>1200</v>
      </c>
      <c r="K39" s="32">
        <v>1200</v>
      </c>
      <c r="L39" s="32">
        <v>1250</v>
      </c>
      <c r="M39" s="32">
        <v>1400</v>
      </c>
      <c r="N39" s="33"/>
      <c r="O39" s="33">
        <v>1280</v>
      </c>
      <c r="P39" s="34" t="s">
        <v>66</v>
      </c>
      <c r="Q39" s="35"/>
      <c r="R39" s="40" t="s">
        <v>28</v>
      </c>
      <c r="S39" s="22">
        <v>2100</v>
      </c>
      <c r="T39" s="37">
        <v>1205.1071999999999</v>
      </c>
      <c r="U39" s="38">
        <v>1320</v>
      </c>
      <c r="V39" s="38">
        <v>1268</v>
      </c>
      <c r="W39" s="38">
        <v>1560</v>
      </c>
      <c r="X39" s="25">
        <f t="shared" si="2"/>
        <v>1205.1071999999999</v>
      </c>
    </row>
    <row r="40" spans="1:24" s="46" customFormat="1" ht="63" hidden="1">
      <c r="A40" s="27">
        <v>13.11</v>
      </c>
      <c r="B40" s="28" t="s">
        <v>75</v>
      </c>
      <c r="C40" s="29">
        <v>1</v>
      </c>
      <c r="D40" s="12" t="s">
        <v>30</v>
      </c>
      <c r="E40" s="12"/>
      <c r="F40" s="12">
        <f t="shared" si="4"/>
        <v>845.28</v>
      </c>
      <c r="G40" s="31">
        <v>800</v>
      </c>
      <c r="H40" s="31"/>
      <c r="I40" s="15">
        <f t="shared" si="7"/>
        <v>800</v>
      </c>
      <c r="J40" s="16">
        <f t="shared" si="6"/>
        <v>800</v>
      </c>
      <c r="K40" s="32">
        <v>800</v>
      </c>
      <c r="L40" s="32">
        <v>900</v>
      </c>
      <c r="M40" s="32">
        <v>850</v>
      </c>
      <c r="N40" s="33"/>
      <c r="O40" s="33">
        <v>960</v>
      </c>
      <c r="P40" s="34" t="s">
        <v>66</v>
      </c>
      <c r="Q40" s="35"/>
      <c r="R40" s="40" t="s">
        <v>28</v>
      </c>
      <c r="S40" s="22">
        <v>1500</v>
      </c>
      <c r="T40" s="37">
        <v>804.03839999999991</v>
      </c>
      <c r="U40" s="38">
        <v>880</v>
      </c>
      <c r="V40" s="38">
        <v>846</v>
      </c>
      <c r="W40" s="38">
        <v>1450</v>
      </c>
      <c r="X40" s="25">
        <f t="shared" si="2"/>
        <v>804.03839999999991</v>
      </c>
    </row>
    <row r="41" spans="1:24" s="46" customFormat="1" ht="63" hidden="1">
      <c r="A41" s="27">
        <v>13.12</v>
      </c>
      <c r="B41" s="28" t="s">
        <v>76</v>
      </c>
      <c r="C41" s="29">
        <v>1</v>
      </c>
      <c r="D41" s="12" t="s">
        <v>30</v>
      </c>
      <c r="E41" s="12"/>
      <c r="F41" s="12">
        <f t="shared" si="4"/>
        <v>633.96</v>
      </c>
      <c r="G41" s="31">
        <v>600</v>
      </c>
      <c r="H41" s="31"/>
      <c r="I41" s="15">
        <f t="shared" si="7"/>
        <v>600</v>
      </c>
      <c r="J41" s="16">
        <f t="shared" si="6"/>
        <v>600</v>
      </c>
      <c r="K41" s="32">
        <v>625</v>
      </c>
      <c r="L41" s="32">
        <v>650</v>
      </c>
      <c r="M41" s="32">
        <v>600</v>
      </c>
      <c r="N41" s="33"/>
      <c r="O41" s="33">
        <v>640</v>
      </c>
      <c r="P41" s="34" t="s">
        <v>66</v>
      </c>
      <c r="Q41" s="35"/>
      <c r="R41" s="40" t="s">
        <v>28</v>
      </c>
      <c r="S41" s="22">
        <v>750</v>
      </c>
      <c r="T41" s="37">
        <v>602.55359999999996</v>
      </c>
      <c r="U41" s="38">
        <v>660</v>
      </c>
      <c r="V41" s="38">
        <v>634</v>
      </c>
      <c r="W41" s="38">
        <v>1280</v>
      </c>
      <c r="X41" s="25">
        <f t="shared" si="2"/>
        <v>602.55359999999996</v>
      </c>
    </row>
    <row r="42" spans="1:24" s="46" customFormat="1" ht="63" hidden="1">
      <c r="A42" s="27">
        <v>13.13</v>
      </c>
      <c r="B42" s="28" t="s">
        <v>77</v>
      </c>
      <c r="C42" s="29">
        <v>1</v>
      </c>
      <c r="D42" s="12" t="s">
        <v>30</v>
      </c>
      <c r="E42" s="12"/>
      <c r="F42" s="12">
        <f t="shared" si="4"/>
        <v>422.64</v>
      </c>
      <c r="G42" s="31">
        <v>400</v>
      </c>
      <c r="H42" s="31"/>
      <c r="I42" s="15">
        <f t="shared" si="7"/>
        <v>400</v>
      </c>
      <c r="J42" s="16">
        <f t="shared" si="6"/>
        <v>400</v>
      </c>
      <c r="K42" s="32">
        <v>420</v>
      </c>
      <c r="L42" s="32">
        <v>400</v>
      </c>
      <c r="M42" s="32">
        <v>410</v>
      </c>
      <c r="N42" s="33"/>
      <c r="O42" s="33">
        <v>640</v>
      </c>
      <c r="P42" s="34" t="s">
        <v>66</v>
      </c>
      <c r="Q42" s="35"/>
      <c r="R42" s="40" t="s">
        <v>28</v>
      </c>
      <c r="S42" s="22">
        <v>500</v>
      </c>
      <c r="T42" s="37">
        <v>402.01919999999996</v>
      </c>
      <c r="U42" s="38">
        <v>440</v>
      </c>
      <c r="V42" s="38">
        <v>423</v>
      </c>
      <c r="W42" s="38">
        <v>1050</v>
      </c>
      <c r="X42" s="25">
        <f t="shared" si="2"/>
        <v>402.01919999999996</v>
      </c>
    </row>
    <row r="43" spans="1:24" s="46" customFormat="1" ht="94.5" hidden="1">
      <c r="A43" s="27">
        <v>14</v>
      </c>
      <c r="B43" s="28" t="s">
        <v>78</v>
      </c>
      <c r="C43" s="29">
        <v>1</v>
      </c>
      <c r="D43" s="12" t="s">
        <v>79</v>
      </c>
      <c r="E43" s="12"/>
      <c r="F43" s="12">
        <f t="shared" si="4"/>
        <v>3698.1</v>
      </c>
      <c r="G43" s="31">
        <v>3500</v>
      </c>
      <c r="H43" s="31"/>
      <c r="I43" s="15">
        <f t="shared" si="7"/>
        <v>3500</v>
      </c>
      <c r="J43" s="16">
        <f t="shared" si="6"/>
        <v>3500</v>
      </c>
      <c r="K43" s="32">
        <v>3500</v>
      </c>
      <c r="L43" s="32">
        <v>4000</v>
      </c>
      <c r="M43" s="32">
        <v>3800</v>
      </c>
      <c r="N43" s="33"/>
      <c r="O43" s="33">
        <v>3000</v>
      </c>
      <c r="P43" s="34" t="s">
        <v>80</v>
      </c>
      <c r="Q43" s="35"/>
      <c r="R43" s="40" t="s">
        <v>28</v>
      </c>
      <c r="S43" s="22">
        <v>2500</v>
      </c>
      <c r="T43" s="37">
        <v>3515.5296000000003</v>
      </c>
      <c r="U43" s="38">
        <v>3500</v>
      </c>
      <c r="V43" s="38">
        <v>3699</v>
      </c>
      <c r="W43" s="38">
        <v>4500</v>
      </c>
      <c r="X43" s="25">
        <f t="shared" si="2"/>
        <v>2500</v>
      </c>
    </row>
    <row r="44" spans="1:24" s="46" customFormat="1" ht="110.25" hidden="1">
      <c r="A44" s="27">
        <v>15</v>
      </c>
      <c r="B44" s="28" t="s">
        <v>81</v>
      </c>
      <c r="C44" s="29">
        <v>1</v>
      </c>
      <c r="D44" s="12" t="s">
        <v>79</v>
      </c>
      <c r="E44" s="12"/>
      <c r="F44" s="12">
        <f t="shared" si="4"/>
        <v>264.14999999999998</v>
      </c>
      <c r="G44" s="31">
        <v>250</v>
      </c>
      <c r="H44" s="31"/>
      <c r="I44" s="15">
        <f t="shared" si="7"/>
        <v>250</v>
      </c>
      <c r="J44" s="16">
        <f t="shared" si="6"/>
        <v>250</v>
      </c>
      <c r="K44" s="32">
        <v>265</v>
      </c>
      <c r="L44" s="32">
        <v>250</v>
      </c>
      <c r="M44" s="32">
        <v>275</v>
      </c>
      <c r="N44" s="33">
        <v>408.1</v>
      </c>
      <c r="O44" s="33"/>
      <c r="P44" s="34" t="s">
        <v>82</v>
      </c>
      <c r="Q44" s="35"/>
      <c r="R44" s="40" t="s">
        <v>28</v>
      </c>
      <c r="S44" s="22">
        <v>280</v>
      </c>
      <c r="T44" s="37">
        <v>251.85600000000002</v>
      </c>
      <c r="U44" s="38">
        <v>275</v>
      </c>
      <c r="V44" s="38">
        <v>265</v>
      </c>
      <c r="W44" s="38">
        <v>280</v>
      </c>
      <c r="X44" s="25">
        <f t="shared" si="2"/>
        <v>251.85600000000002</v>
      </c>
    </row>
    <row r="45" spans="1:24" ht="157.5" hidden="1">
      <c r="A45" s="27">
        <v>16</v>
      </c>
      <c r="B45" s="28" t="s">
        <v>83</v>
      </c>
      <c r="C45" s="29">
        <v>1</v>
      </c>
      <c r="D45" s="12" t="s">
        <v>79</v>
      </c>
      <c r="F45" s="12">
        <f t="shared" si="4"/>
        <v>1056.5999999999999</v>
      </c>
      <c r="G45" s="31">
        <v>1000</v>
      </c>
      <c r="H45" s="31"/>
      <c r="I45" s="15">
        <f t="shared" si="7"/>
        <v>1000</v>
      </c>
      <c r="J45" s="16">
        <f t="shared" si="6"/>
        <v>1000</v>
      </c>
      <c r="K45" s="32">
        <v>1000</v>
      </c>
      <c r="L45" s="32">
        <v>1100</v>
      </c>
      <c r="M45" s="32">
        <v>1200</v>
      </c>
      <c r="N45" s="33">
        <v>1340.9</v>
      </c>
      <c r="O45" s="33">
        <v>900</v>
      </c>
      <c r="P45" s="34" t="s">
        <v>84</v>
      </c>
      <c r="Q45" s="35"/>
      <c r="R45" s="40" t="s">
        <v>28</v>
      </c>
      <c r="S45" s="22">
        <v>1200</v>
      </c>
      <c r="T45" s="37">
        <v>1004.5728</v>
      </c>
      <c r="U45" s="34">
        <v>1100</v>
      </c>
      <c r="V45" s="38">
        <v>1057</v>
      </c>
      <c r="W45" s="38">
        <v>1150</v>
      </c>
      <c r="X45" s="25">
        <f t="shared" si="2"/>
        <v>1004.5728</v>
      </c>
    </row>
    <row r="46" spans="1:24" ht="94.5" hidden="1">
      <c r="A46" s="27">
        <v>17</v>
      </c>
      <c r="B46" s="28" t="s">
        <v>85</v>
      </c>
      <c r="C46" s="29">
        <v>1</v>
      </c>
      <c r="D46" s="12" t="s">
        <v>60</v>
      </c>
      <c r="F46" s="12">
        <f t="shared" si="4"/>
        <v>10566</v>
      </c>
      <c r="G46" s="31">
        <v>10000</v>
      </c>
      <c r="H46" s="31"/>
      <c r="I46" s="15">
        <f t="shared" si="7"/>
        <v>10000</v>
      </c>
      <c r="J46" s="16">
        <f t="shared" si="6"/>
        <v>10000</v>
      </c>
      <c r="K46" s="32">
        <v>10350</v>
      </c>
      <c r="L46" s="32">
        <v>10500</v>
      </c>
      <c r="M46" s="32">
        <v>10000</v>
      </c>
      <c r="N46" s="33" t="s">
        <v>86</v>
      </c>
      <c r="O46" s="33"/>
      <c r="P46" s="34" t="s">
        <v>87</v>
      </c>
      <c r="Q46" s="35"/>
      <c r="R46" s="40" t="s">
        <v>28</v>
      </c>
      <c r="S46" s="22">
        <v>15000</v>
      </c>
      <c r="T46" s="37">
        <v>10041.9264</v>
      </c>
      <c r="U46" s="34">
        <v>11000</v>
      </c>
      <c r="V46" s="38">
        <v>10566</v>
      </c>
      <c r="W46" s="38">
        <v>12000</v>
      </c>
      <c r="X46" s="25">
        <f t="shared" si="2"/>
        <v>10041.9264</v>
      </c>
    </row>
    <row r="47" spans="1:24" ht="63" hidden="1">
      <c r="A47" s="27">
        <v>18</v>
      </c>
      <c r="B47" s="28" t="s">
        <v>88</v>
      </c>
      <c r="C47" s="29">
        <v>1</v>
      </c>
      <c r="D47" s="12" t="s">
        <v>30</v>
      </c>
      <c r="F47" s="12">
        <f t="shared" si="4"/>
        <v>105.66</v>
      </c>
      <c r="G47" s="31">
        <v>100</v>
      </c>
      <c r="H47" s="31"/>
      <c r="I47" s="15">
        <f t="shared" si="7"/>
        <v>100</v>
      </c>
      <c r="J47" s="16">
        <f t="shared" si="6"/>
        <v>100</v>
      </c>
      <c r="K47" s="32">
        <v>110</v>
      </c>
      <c r="L47" s="32">
        <v>120</v>
      </c>
      <c r="M47" s="32">
        <v>100</v>
      </c>
      <c r="N47" s="33"/>
      <c r="O47" s="33"/>
      <c r="P47" s="34"/>
      <c r="Q47" s="35"/>
      <c r="R47" s="40" t="s">
        <v>28</v>
      </c>
      <c r="S47" s="22">
        <v>200</v>
      </c>
      <c r="T47" s="37">
        <v>100.7424</v>
      </c>
      <c r="U47" s="34">
        <v>110</v>
      </c>
      <c r="V47" s="38">
        <v>106</v>
      </c>
      <c r="W47" s="38">
        <v>120</v>
      </c>
      <c r="X47" s="25">
        <f t="shared" si="2"/>
        <v>100.7424</v>
      </c>
    </row>
    <row r="48" spans="1:24" ht="94.5" hidden="1">
      <c r="A48" s="27">
        <v>19</v>
      </c>
      <c r="B48" s="28" t="s">
        <v>89</v>
      </c>
      <c r="C48" s="29">
        <v>1</v>
      </c>
      <c r="D48" s="12" t="s">
        <v>30</v>
      </c>
      <c r="F48" s="12">
        <f t="shared" si="4"/>
        <v>449.05500000000001</v>
      </c>
      <c r="G48" s="31">
        <v>425</v>
      </c>
      <c r="H48" s="31"/>
      <c r="I48" s="15">
        <f t="shared" si="7"/>
        <v>425</v>
      </c>
      <c r="J48" s="16">
        <f t="shared" si="6"/>
        <v>425</v>
      </c>
      <c r="K48" s="32">
        <v>450</v>
      </c>
      <c r="L48" s="32">
        <v>430</v>
      </c>
      <c r="M48" s="32">
        <v>425</v>
      </c>
      <c r="N48" s="33"/>
      <c r="O48" s="33">
        <f>360*0.88</f>
        <v>316.8</v>
      </c>
      <c r="P48" s="34" t="s">
        <v>90</v>
      </c>
      <c r="Q48" s="35"/>
      <c r="R48" s="40" t="s">
        <v>28</v>
      </c>
      <c r="S48" s="22">
        <v>600</v>
      </c>
      <c r="T48" s="37">
        <v>427.68</v>
      </c>
      <c r="U48" s="34">
        <v>468</v>
      </c>
      <c r="V48" s="38">
        <v>450</v>
      </c>
      <c r="W48" s="38">
        <v>480</v>
      </c>
      <c r="X48" s="25">
        <f t="shared" si="2"/>
        <v>427.68</v>
      </c>
    </row>
    <row r="49" spans="1:24" ht="63" hidden="1">
      <c r="A49" s="27">
        <v>20</v>
      </c>
      <c r="B49" s="28" t="s">
        <v>91</v>
      </c>
      <c r="C49" s="29">
        <v>1</v>
      </c>
      <c r="D49" s="12" t="s">
        <v>30</v>
      </c>
      <c r="F49" s="12">
        <f t="shared" si="4"/>
        <v>158.49</v>
      </c>
      <c r="G49" s="31">
        <v>150</v>
      </c>
      <c r="H49" s="31"/>
      <c r="I49" s="15">
        <f t="shared" si="7"/>
        <v>150</v>
      </c>
      <c r="J49" s="16">
        <f t="shared" si="6"/>
        <v>150</v>
      </c>
      <c r="K49" s="32">
        <v>150</v>
      </c>
      <c r="L49" s="32">
        <v>155</v>
      </c>
      <c r="M49" s="32">
        <v>170</v>
      </c>
      <c r="N49" s="33"/>
      <c r="O49" s="33"/>
      <c r="P49" s="34"/>
      <c r="Q49" s="35"/>
      <c r="R49" s="40" t="s">
        <v>28</v>
      </c>
      <c r="S49" s="22">
        <v>220</v>
      </c>
      <c r="T49" s="37">
        <v>151.11359999999999</v>
      </c>
      <c r="U49" s="34">
        <v>165</v>
      </c>
      <c r="V49" s="38">
        <v>159</v>
      </c>
      <c r="W49" s="38">
        <v>170</v>
      </c>
      <c r="X49" s="25">
        <f t="shared" si="2"/>
        <v>151.11359999999999</v>
      </c>
    </row>
    <row r="50" spans="1:24" ht="63" hidden="1">
      <c r="A50" s="27">
        <v>21</v>
      </c>
      <c r="B50" s="28" t="s">
        <v>92</v>
      </c>
      <c r="C50" s="29">
        <v>1</v>
      </c>
      <c r="D50" s="12" t="s">
        <v>30</v>
      </c>
      <c r="F50" s="12">
        <f t="shared" si="4"/>
        <v>158.49</v>
      </c>
      <c r="G50" s="31">
        <v>150</v>
      </c>
      <c r="H50" s="31"/>
      <c r="I50" s="15">
        <f t="shared" si="7"/>
        <v>150</v>
      </c>
      <c r="J50" s="16">
        <f t="shared" si="6"/>
        <v>150</v>
      </c>
      <c r="K50" s="32">
        <v>165</v>
      </c>
      <c r="L50" s="32">
        <v>160</v>
      </c>
      <c r="M50" s="32">
        <v>150</v>
      </c>
      <c r="N50" s="33">
        <v>160.6</v>
      </c>
      <c r="O50" s="33"/>
      <c r="P50" s="34" t="s">
        <v>93</v>
      </c>
      <c r="Q50" s="35"/>
      <c r="R50" s="40" t="s">
        <v>28</v>
      </c>
      <c r="S50" s="22">
        <v>190</v>
      </c>
      <c r="T50" s="37">
        <v>151.11359999999999</v>
      </c>
      <c r="U50" s="34">
        <v>165</v>
      </c>
      <c r="V50" s="38">
        <v>159</v>
      </c>
      <c r="W50" s="38">
        <v>170</v>
      </c>
      <c r="X50" s="25">
        <f t="shared" si="2"/>
        <v>151.11359999999999</v>
      </c>
    </row>
    <row r="51" spans="1:24" ht="63" hidden="1">
      <c r="A51" s="27">
        <v>22</v>
      </c>
      <c r="B51" s="28" t="s">
        <v>94</v>
      </c>
      <c r="C51" s="29">
        <v>1</v>
      </c>
      <c r="D51" s="12" t="s">
        <v>30</v>
      </c>
      <c r="F51" s="12">
        <f t="shared" si="4"/>
        <v>211.32</v>
      </c>
      <c r="G51" s="31">
        <v>200</v>
      </c>
      <c r="H51" s="31"/>
      <c r="I51" s="15">
        <f t="shared" si="7"/>
        <v>200</v>
      </c>
      <c r="J51" s="16">
        <f t="shared" si="6"/>
        <v>200</v>
      </c>
      <c r="K51" s="32">
        <v>225</v>
      </c>
      <c r="L51" s="32">
        <v>200</v>
      </c>
      <c r="M51" s="32">
        <v>240</v>
      </c>
      <c r="N51" s="33">
        <v>205.7</v>
      </c>
      <c r="O51" s="33"/>
      <c r="P51" s="34" t="s">
        <v>95</v>
      </c>
      <c r="Q51" s="35"/>
      <c r="R51" s="40" t="s">
        <v>28</v>
      </c>
      <c r="S51" s="22">
        <v>250</v>
      </c>
      <c r="T51" s="37">
        <v>201.48480000000001</v>
      </c>
      <c r="U51" s="34">
        <v>220</v>
      </c>
      <c r="V51" s="38">
        <v>212</v>
      </c>
      <c r="W51" s="38">
        <v>225</v>
      </c>
      <c r="X51" s="25">
        <f t="shared" si="2"/>
        <v>201.48480000000001</v>
      </c>
    </row>
    <row r="52" spans="1:24" s="26" customFormat="1" ht="236.25" hidden="1">
      <c r="A52" s="27">
        <v>23</v>
      </c>
      <c r="B52" s="28" t="s">
        <v>96</v>
      </c>
      <c r="C52" s="29"/>
      <c r="D52" s="12"/>
      <c r="E52" s="12"/>
      <c r="F52" s="12"/>
      <c r="G52" s="31"/>
      <c r="H52" s="31"/>
      <c r="I52" s="15"/>
      <c r="J52" s="16"/>
      <c r="K52" s="32"/>
      <c r="L52" s="32"/>
      <c r="M52" s="32"/>
      <c r="N52" s="33"/>
      <c r="O52" s="33"/>
      <c r="P52" s="34"/>
      <c r="Q52" s="35"/>
      <c r="R52" s="40"/>
      <c r="S52" s="22">
        <v>0</v>
      </c>
      <c r="T52" s="37">
        <v>0</v>
      </c>
      <c r="U52" s="24">
        <v>0</v>
      </c>
      <c r="V52" s="38"/>
      <c r="W52" s="38"/>
      <c r="X52" s="25">
        <f t="shared" si="2"/>
        <v>0</v>
      </c>
    </row>
    <row r="53" spans="1:24" s="26" customFormat="1" ht="63" hidden="1">
      <c r="A53" s="27">
        <v>23.1</v>
      </c>
      <c r="B53" s="28" t="s">
        <v>97</v>
      </c>
      <c r="C53" s="29">
        <v>1</v>
      </c>
      <c r="D53" s="12" t="s">
        <v>98</v>
      </c>
      <c r="E53" s="12"/>
      <c r="F53" s="12">
        <f t="shared" si="4"/>
        <v>4437.72</v>
      </c>
      <c r="G53" s="31">
        <v>4200</v>
      </c>
      <c r="H53" s="31"/>
      <c r="I53" s="15">
        <f t="shared" ref="I53:I65" si="8">+C53*G53</f>
        <v>4200</v>
      </c>
      <c r="J53" s="16">
        <f t="shared" si="6"/>
        <v>4200</v>
      </c>
      <c r="K53" s="32">
        <v>4200</v>
      </c>
      <c r="L53" s="32">
        <v>4300</v>
      </c>
      <c r="M53" s="32">
        <v>4400</v>
      </c>
      <c r="N53" s="33">
        <v>4551.8</v>
      </c>
      <c r="O53" s="33"/>
      <c r="P53" s="34" t="s">
        <v>99</v>
      </c>
      <c r="Q53" s="35"/>
      <c r="R53" s="40" t="s">
        <v>28</v>
      </c>
      <c r="S53" s="22">
        <v>4700</v>
      </c>
      <c r="T53" s="37">
        <v>4217.8751999999995</v>
      </c>
      <c r="U53" s="24">
        <v>4620</v>
      </c>
      <c r="V53" s="38">
        <v>4438</v>
      </c>
      <c r="W53" s="38">
        <v>4800</v>
      </c>
      <c r="X53" s="25">
        <f t="shared" si="2"/>
        <v>4217.8751999999995</v>
      </c>
    </row>
    <row r="54" spans="1:24" s="26" customFormat="1" ht="63" hidden="1">
      <c r="A54" s="27">
        <v>23.02</v>
      </c>
      <c r="B54" s="28" t="s">
        <v>100</v>
      </c>
      <c r="C54" s="29">
        <v>1</v>
      </c>
      <c r="D54" s="12" t="s">
        <v>98</v>
      </c>
      <c r="E54" s="12"/>
      <c r="F54" s="12">
        <f t="shared" si="4"/>
        <v>3275.46</v>
      </c>
      <c r="G54" s="31">
        <v>3100</v>
      </c>
      <c r="H54" s="31"/>
      <c r="I54" s="15">
        <f t="shared" si="8"/>
        <v>3100</v>
      </c>
      <c r="J54" s="16">
        <f t="shared" si="6"/>
        <v>3100</v>
      </c>
      <c r="K54" s="32">
        <v>3200</v>
      </c>
      <c r="L54" s="32">
        <v>3100</v>
      </c>
      <c r="M54" s="32">
        <v>3250</v>
      </c>
      <c r="N54" s="33">
        <v>3195.5</v>
      </c>
      <c r="O54" s="33"/>
      <c r="P54" s="34" t="s">
        <v>99</v>
      </c>
      <c r="Q54" s="35"/>
      <c r="R54" s="40" t="s">
        <v>28</v>
      </c>
      <c r="S54" s="22">
        <v>4000</v>
      </c>
      <c r="T54" s="37">
        <v>3113.5103999999997</v>
      </c>
      <c r="U54" s="24">
        <v>3410</v>
      </c>
      <c r="V54" s="38">
        <v>3276</v>
      </c>
      <c r="W54" s="38">
        <v>3600</v>
      </c>
      <c r="X54" s="25">
        <f t="shared" si="2"/>
        <v>3113.5103999999997</v>
      </c>
    </row>
    <row r="55" spans="1:24" s="26" customFormat="1" ht="63" hidden="1">
      <c r="A55" s="27">
        <v>23.03</v>
      </c>
      <c r="B55" s="28" t="s">
        <v>101</v>
      </c>
      <c r="C55" s="29">
        <v>1</v>
      </c>
      <c r="D55" s="12" t="s">
        <v>98</v>
      </c>
      <c r="E55" s="12"/>
      <c r="F55" s="12">
        <f t="shared" si="4"/>
        <v>2113.1999999999998</v>
      </c>
      <c r="G55" s="31">
        <v>2000</v>
      </c>
      <c r="H55" s="31"/>
      <c r="I55" s="15">
        <f t="shared" si="8"/>
        <v>2000</v>
      </c>
      <c r="J55" s="16">
        <f t="shared" si="6"/>
        <v>2000</v>
      </c>
      <c r="K55" s="32">
        <v>2200</v>
      </c>
      <c r="L55" s="32">
        <v>2000</v>
      </c>
      <c r="M55" s="32">
        <v>2100</v>
      </c>
      <c r="N55" s="33">
        <v>1973.4</v>
      </c>
      <c r="O55" s="33"/>
      <c r="P55" s="34" t="s">
        <v>99</v>
      </c>
      <c r="Q55" s="35"/>
      <c r="R55" s="40" t="s">
        <v>28</v>
      </c>
      <c r="S55" s="22">
        <v>2700</v>
      </c>
      <c r="T55" s="37">
        <v>2009.1456000000001</v>
      </c>
      <c r="U55" s="24">
        <v>2200</v>
      </c>
      <c r="V55" s="38">
        <v>2114</v>
      </c>
      <c r="W55" s="38">
        <v>2500</v>
      </c>
      <c r="X55" s="25">
        <f t="shared" si="2"/>
        <v>2009.1456000000001</v>
      </c>
    </row>
    <row r="56" spans="1:24" s="26" customFormat="1" ht="63" hidden="1">
      <c r="A56" s="27">
        <v>23.04</v>
      </c>
      <c r="B56" s="28" t="s">
        <v>102</v>
      </c>
      <c r="C56" s="29">
        <v>1</v>
      </c>
      <c r="D56" s="12" t="s">
        <v>98</v>
      </c>
      <c r="E56" s="12"/>
      <c r="F56" s="12">
        <f t="shared" si="4"/>
        <v>1637.73</v>
      </c>
      <c r="G56" s="31">
        <v>1550</v>
      </c>
      <c r="H56" s="31"/>
      <c r="I56" s="15">
        <f t="shared" si="8"/>
        <v>1550</v>
      </c>
      <c r="J56" s="16">
        <f t="shared" si="6"/>
        <v>1550</v>
      </c>
      <c r="K56" s="32">
        <v>1550</v>
      </c>
      <c r="L56" s="32">
        <v>1600</v>
      </c>
      <c r="M56" s="32">
        <v>1625</v>
      </c>
      <c r="N56" s="33">
        <v>1353</v>
      </c>
      <c r="O56" s="33"/>
      <c r="P56" s="34" t="s">
        <v>99</v>
      </c>
      <c r="Q56" s="35"/>
      <c r="R56" s="40" t="s">
        <v>28</v>
      </c>
      <c r="S56" s="22">
        <v>1900</v>
      </c>
      <c r="T56" s="37">
        <v>1556.7551999999998</v>
      </c>
      <c r="U56" s="24">
        <v>1705</v>
      </c>
      <c r="V56" s="38">
        <v>1638</v>
      </c>
      <c r="W56" s="38">
        <v>2020</v>
      </c>
      <c r="X56" s="25">
        <f t="shared" si="2"/>
        <v>1556.7551999999998</v>
      </c>
    </row>
    <row r="57" spans="1:24" s="26" customFormat="1" ht="63" hidden="1">
      <c r="A57" s="27">
        <v>23.05</v>
      </c>
      <c r="B57" s="28" t="s">
        <v>103</v>
      </c>
      <c r="C57" s="29">
        <v>1</v>
      </c>
      <c r="D57" s="12" t="s">
        <v>98</v>
      </c>
      <c r="E57" s="12"/>
      <c r="F57" s="12">
        <f t="shared" si="4"/>
        <v>1320.75</v>
      </c>
      <c r="G57" s="31">
        <v>1250</v>
      </c>
      <c r="H57" s="31"/>
      <c r="I57" s="15">
        <f t="shared" si="8"/>
        <v>1250</v>
      </c>
      <c r="J57" s="16">
        <f t="shared" si="6"/>
        <v>1250</v>
      </c>
      <c r="K57" s="32">
        <v>1290</v>
      </c>
      <c r="L57" s="32">
        <v>1275</v>
      </c>
      <c r="M57" s="32">
        <v>1250</v>
      </c>
      <c r="N57" s="33"/>
      <c r="O57" s="33">
        <v>555</v>
      </c>
      <c r="P57" s="34" t="s">
        <v>104</v>
      </c>
      <c r="Q57" s="35"/>
      <c r="R57" s="40" t="s">
        <v>28</v>
      </c>
      <c r="S57" s="22">
        <v>1600</v>
      </c>
      <c r="T57" s="37">
        <v>1255.4784</v>
      </c>
      <c r="U57" s="24">
        <v>1375</v>
      </c>
      <c r="V57" s="38">
        <v>1321</v>
      </c>
      <c r="W57" s="38">
        <v>1560</v>
      </c>
      <c r="X57" s="25">
        <f t="shared" si="2"/>
        <v>1255.4784</v>
      </c>
    </row>
    <row r="58" spans="1:24" s="26" customFormat="1" ht="63" hidden="1">
      <c r="A58" s="27">
        <v>23.06</v>
      </c>
      <c r="B58" s="28" t="s">
        <v>105</v>
      </c>
      <c r="C58" s="29">
        <v>1</v>
      </c>
      <c r="D58" s="12" t="s">
        <v>98</v>
      </c>
      <c r="E58" s="12"/>
      <c r="F58" s="12">
        <f t="shared" si="4"/>
        <v>1056.5999999999999</v>
      </c>
      <c r="G58" s="31">
        <v>1000</v>
      </c>
      <c r="H58" s="31"/>
      <c r="I58" s="15">
        <f t="shared" si="8"/>
        <v>1000</v>
      </c>
      <c r="J58" s="16">
        <f t="shared" si="6"/>
        <v>1000</v>
      </c>
      <c r="K58" s="32">
        <v>1000</v>
      </c>
      <c r="L58" s="32">
        <v>1100</v>
      </c>
      <c r="M58" s="32">
        <v>1200</v>
      </c>
      <c r="N58" s="33"/>
      <c r="O58" s="33">
        <v>435</v>
      </c>
      <c r="P58" s="34" t="s">
        <v>104</v>
      </c>
      <c r="Q58" s="35"/>
      <c r="R58" s="40" t="s">
        <v>28</v>
      </c>
      <c r="S58" s="22">
        <v>1250</v>
      </c>
      <c r="T58" s="37">
        <v>1004.5728</v>
      </c>
      <c r="U58" s="24">
        <v>1100</v>
      </c>
      <c r="V58" s="38">
        <v>1057</v>
      </c>
      <c r="W58" s="38">
        <v>1230</v>
      </c>
      <c r="X58" s="25">
        <f t="shared" si="2"/>
        <v>1004.5728</v>
      </c>
    </row>
    <row r="59" spans="1:24" s="26" customFormat="1" ht="47.25" hidden="1">
      <c r="A59" s="27">
        <v>24.01</v>
      </c>
      <c r="B59" s="28" t="s">
        <v>106</v>
      </c>
      <c r="C59" s="29">
        <v>1</v>
      </c>
      <c r="D59" s="12" t="s">
        <v>107</v>
      </c>
      <c r="E59" s="12"/>
      <c r="F59" s="12"/>
      <c r="G59" s="31"/>
      <c r="H59" s="31"/>
      <c r="I59" s="15"/>
      <c r="J59" s="16"/>
      <c r="K59" s="32"/>
      <c r="L59" s="32"/>
      <c r="M59" s="32"/>
      <c r="N59" s="33"/>
      <c r="O59" s="33"/>
      <c r="P59" s="34"/>
      <c r="Q59" s="35"/>
      <c r="R59" s="40" t="s">
        <v>108</v>
      </c>
      <c r="S59" s="168" t="s">
        <v>54</v>
      </c>
      <c r="T59" s="169"/>
      <c r="U59" s="169"/>
      <c r="V59" s="169"/>
      <c r="W59" s="170"/>
      <c r="X59" s="47">
        <v>4212.1899999999996</v>
      </c>
    </row>
    <row r="60" spans="1:24" s="26" customFormat="1" ht="47.25" hidden="1">
      <c r="A60" s="27">
        <v>24.02</v>
      </c>
      <c r="B60" s="28" t="s">
        <v>109</v>
      </c>
      <c r="C60" s="29">
        <v>1</v>
      </c>
      <c r="D60" s="12" t="s">
        <v>79</v>
      </c>
      <c r="E60" s="12"/>
      <c r="F60" s="12"/>
      <c r="G60" s="31"/>
      <c r="H60" s="31"/>
      <c r="I60" s="15"/>
      <c r="J60" s="16"/>
      <c r="K60" s="32"/>
      <c r="L60" s="32"/>
      <c r="M60" s="32"/>
      <c r="N60" s="33"/>
      <c r="O60" s="33"/>
      <c r="P60" s="34"/>
      <c r="Q60" s="35"/>
      <c r="R60" s="40" t="s">
        <v>110</v>
      </c>
      <c r="S60" s="168" t="s">
        <v>54</v>
      </c>
      <c r="T60" s="169"/>
      <c r="U60" s="169"/>
      <c r="V60" s="169"/>
      <c r="W60" s="170"/>
      <c r="X60" s="47">
        <v>151.33000000000001</v>
      </c>
    </row>
    <row r="61" spans="1:24" ht="141.75" hidden="1">
      <c r="A61" s="27">
        <v>25</v>
      </c>
      <c r="B61" s="28" t="s">
        <v>111</v>
      </c>
      <c r="C61" s="29"/>
      <c r="F61" s="12">
        <f t="shared" si="4"/>
        <v>0</v>
      </c>
      <c r="G61" s="31"/>
      <c r="H61" s="31"/>
      <c r="I61" s="15">
        <f t="shared" si="8"/>
        <v>0</v>
      </c>
      <c r="J61" s="16"/>
      <c r="K61" s="32"/>
      <c r="L61" s="32"/>
      <c r="M61" s="32"/>
      <c r="N61" s="33"/>
      <c r="O61" s="33"/>
      <c r="P61" s="34"/>
      <c r="Q61" s="35"/>
      <c r="R61" s="40"/>
      <c r="S61" s="22">
        <v>0</v>
      </c>
      <c r="T61" s="37">
        <v>0</v>
      </c>
      <c r="U61" s="34">
        <v>0</v>
      </c>
      <c r="V61" s="38">
        <v>0</v>
      </c>
      <c r="W61" s="38">
        <v>0</v>
      </c>
      <c r="X61" s="25">
        <f t="shared" si="2"/>
        <v>0</v>
      </c>
    </row>
    <row r="62" spans="1:24" s="46" customFormat="1" ht="63" hidden="1">
      <c r="A62" s="27">
        <v>25.01</v>
      </c>
      <c r="B62" s="28" t="s">
        <v>97</v>
      </c>
      <c r="C62" s="29">
        <v>1</v>
      </c>
      <c r="D62" s="12" t="s">
        <v>98</v>
      </c>
      <c r="E62" s="12"/>
      <c r="F62" s="12">
        <f t="shared" si="4"/>
        <v>4649.04</v>
      </c>
      <c r="G62" s="31">
        <v>4400</v>
      </c>
      <c r="H62" s="31"/>
      <c r="I62" s="15">
        <f t="shared" si="8"/>
        <v>4400</v>
      </c>
      <c r="J62" s="16">
        <f t="shared" si="6"/>
        <v>4400</v>
      </c>
      <c r="K62" s="32">
        <v>4400</v>
      </c>
      <c r="L62" s="32">
        <v>4500</v>
      </c>
      <c r="M62" s="32">
        <v>4600</v>
      </c>
      <c r="N62" s="33">
        <v>4551.8</v>
      </c>
      <c r="O62" s="33"/>
      <c r="P62" s="34" t="s">
        <v>99</v>
      </c>
      <c r="Q62" s="35"/>
      <c r="R62" s="40" t="s">
        <v>28</v>
      </c>
      <c r="S62" s="22">
        <v>4900</v>
      </c>
      <c r="T62" s="37">
        <v>4419.3599999999997</v>
      </c>
      <c r="U62" s="38">
        <v>4840</v>
      </c>
      <c r="V62" s="38">
        <v>4650</v>
      </c>
      <c r="W62" s="38">
        <v>5120</v>
      </c>
      <c r="X62" s="25">
        <f t="shared" si="2"/>
        <v>4419.3599999999997</v>
      </c>
    </row>
    <row r="63" spans="1:24" s="46" customFormat="1" ht="63" hidden="1">
      <c r="A63" s="27">
        <v>25.02</v>
      </c>
      <c r="B63" s="28" t="s">
        <v>100</v>
      </c>
      <c r="C63" s="29">
        <v>1</v>
      </c>
      <c r="D63" s="12" t="s">
        <v>98</v>
      </c>
      <c r="E63" s="12"/>
      <c r="F63" s="12">
        <f t="shared" si="4"/>
        <v>3169.7999999999997</v>
      </c>
      <c r="G63" s="31">
        <v>3000</v>
      </c>
      <c r="H63" s="31"/>
      <c r="I63" s="15">
        <f t="shared" si="8"/>
        <v>3000</v>
      </c>
      <c r="J63" s="16">
        <f t="shared" si="6"/>
        <v>3000</v>
      </c>
      <c r="K63" s="32">
        <v>3300</v>
      </c>
      <c r="L63" s="32">
        <v>3200</v>
      </c>
      <c r="M63" s="32">
        <v>3000</v>
      </c>
      <c r="N63" s="33">
        <v>3195.5</v>
      </c>
      <c r="O63" s="33"/>
      <c r="P63" s="34" t="s">
        <v>99</v>
      </c>
      <c r="Q63" s="35"/>
      <c r="R63" s="40" t="s">
        <v>28</v>
      </c>
      <c r="S63" s="22">
        <v>3700</v>
      </c>
      <c r="T63" s="37">
        <v>3012.768</v>
      </c>
      <c r="U63" s="38">
        <v>3300</v>
      </c>
      <c r="V63" s="38">
        <v>3170</v>
      </c>
      <c r="W63" s="38">
        <v>4280</v>
      </c>
      <c r="X63" s="25">
        <f t="shared" si="2"/>
        <v>3012.768</v>
      </c>
    </row>
    <row r="64" spans="1:24" s="46" customFormat="1" ht="63" hidden="1">
      <c r="A64" s="27">
        <v>25.03</v>
      </c>
      <c r="B64" s="28" t="s">
        <v>101</v>
      </c>
      <c r="C64" s="29">
        <v>1</v>
      </c>
      <c r="D64" s="12" t="s">
        <v>98</v>
      </c>
      <c r="E64" s="12"/>
      <c r="F64" s="12">
        <f t="shared" si="4"/>
        <v>1901.8799999999999</v>
      </c>
      <c r="G64" s="31">
        <v>1800</v>
      </c>
      <c r="H64" s="31"/>
      <c r="I64" s="15">
        <f t="shared" si="8"/>
        <v>1800</v>
      </c>
      <c r="J64" s="16">
        <f t="shared" si="6"/>
        <v>1800</v>
      </c>
      <c r="K64" s="32">
        <v>2000</v>
      </c>
      <c r="L64" s="32">
        <v>1800</v>
      </c>
      <c r="M64" s="32">
        <v>2200</v>
      </c>
      <c r="N64" s="33">
        <v>1973.4</v>
      </c>
      <c r="O64" s="33"/>
      <c r="P64" s="34" t="s">
        <v>99</v>
      </c>
      <c r="Q64" s="35"/>
      <c r="R64" s="40" t="s">
        <v>28</v>
      </c>
      <c r="S64" s="22">
        <v>2900</v>
      </c>
      <c r="T64" s="37">
        <v>1807.6607999999999</v>
      </c>
      <c r="U64" s="38">
        <v>1980</v>
      </c>
      <c r="V64" s="38">
        <v>1902</v>
      </c>
      <c r="W64" s="38">
        <v>3950</v>
      </c>
      <c r="X64" s="25">
        <f t="shared" si="2"/>
        <v>1807.6607999999999</v>
      </c>
    </row>
    <row r="65" spans="1:24" s="46" customFormat="1" ht="63" hidden="1">
      <c r="A65" s="27">
        <v>25.04</v>
      </c>
      <c r="B65" s="28" t="s">
        <v>102</v>
      </c>
      <c r="C65" s="29">
        <v>1</v>
      </c>
      <c r="D65" s="12" t="s">
        <v>98</v>
      </c>
      <c r="E65" s="12"/>
      <c r="F65" s="12">
        <f t="shared" si="4"/>
        <v>1320.75</v>
      </c>
      <c r="G65" s="31">
        <v>1250</v>
      </c>
      <c r="H65" s="31"/>
      <c r="I65" s="15">
        <f t="shared" si="8"/>
        <v>1250</v>
      </c>
      <c r="J65" s="16">
        <f t="shared" si="6"/>
        <v>1250</v>
      </c>
      <c r="K65" s="32">
        <v>1600</v>
      </c>
      <c r="L65" s="32">
        <v>1500</v>
      </c>
      <c r="M65" s="32">
        <v>1250</v>
      </c>
      <c r="N65" s="33">
        <v>1353</v>
      </c>
      <c r="O65" s="33"/>
      <c r="P65" s="34" t="s">
        <v>99</v>
      </c>
      <c r="Q65" s="35"/>
      <c r="R65" s="40" t="s">
        <v>28</v>
      </c>
      <c r="S65" s="22">
        <v>2200</v>
      </c>
      <c r="T65" s="37">
        <v>1255.4784</v>
      </c>
      <c r="U65" s="38">
        <v>1375</v>
      </c>
      <c r="V65" s="38">
        <v>1321</v>
      </c>
      <c r="W65" s="38">
        <v>2450</v>
      </c>
      <c r="X65" s="25">
        <f t="shared" si="2"/>
        <v>1255.4784</v>
      </c>
    </row>
    <row r="66" spans="1:24" s="46" customFormat="1" ht="94.5" hidden="1">
      <c r="A66" s="27">
        <v>26</v>
      </c>
      <c r="B66" s="28" t="s">
        <v>112</v>
      </c>
      <c r="C66" s="29"/>
      <c r="D66" s="12"/>
      <c r="E66" s="12"/>
      <c r="F66" s="12">
        <f t="shared" si="4"/>
        <v>0</v>
      </c>
      <c r="G66" s="31"/>
      <c r="H66" s="31"/>
      <c r="I66" s="15"/>
      <c r="J66" s="16"/>
      <c r="K66" s="32"/>
      <c r="L66" s="32"/>
      <c r="M66" s="32"/>
      <c r="N66" s="33"/>
      <c r="O66" s="33"/>
      <c r="P66" s="34"/>
      <c r="Q66" s="35"/>
      <c r="R66" s="40"/>
      <c r="S66" s="22">
        <v>0</v>
      </c>
      <c r="T66" s="37">
        <v>0</v>
      </c>
      <c r="U66" s="38">
        <v>0</v>
      </c>
      <c r="V66" s="38">
        <v>0</v>
      </c>
      <c r="W66" s="38">
        <v>0</v>
      </c>
      <c r="X66" s="25">
        <f t="shared" si="2"/>
        <v>0</v>
      </c>
    </row>
    <row r="67" spans="1:24" s="46" customFormat="1" ht="63" hidden="1">
      <c r="A67" s="27">
        <v>26.01</v>
      </c>
      <c r="B67" s="28" t="s">
        <v>113</v>
      </c>
      <c r="C67" s="29">
        <v>1</v>
      </c>
      <c r="D67" s="12" t="s">
        <v>30</v>
      </c>
      <c r="E67" s="12"/>
      <c r="F67" s="12">
        <f t="shared" si="4"/>
        <v>53886.6</v>
      </c>
      <c r="G67" s="31">
        <v>51000</v>
      </c>
      <c r="H67" s="31"/>
      <c r="I67" s="15">
        <f t="shared" ref="I67:I79" si="9">+C67*G67</f>
        <v>51000</v>
      </c>
      <c r="J67" s="16">
        <f t="shared" ref="J67:J86" si="10">MIN(K67:M67)</f>
        <v>51000</v>
      </c>
      <c r="K67" s="32">
        <v>51000</v>
      </c>
      <c r="L67" s="32">
        <v>53000</v>
      </c>
      <c r="M67" s="32">
        <v>55000</v>
      </c>
      <c r="N67" s="33"/>
      <c r="O67" s="33">
        <v>45502</v>
      </c>
      <c r="P67" s="34" t="s">
        <v>66</v>
      </c>
      <c r="Q67" s="35"/>
      <c r="R67" s="40" t="s">
        <v>28</v>
      </c>
      <c r="S67" s="22">
        <v>65000</v>
      </c>
      <c r="T67" s="37">
        <v>51214.2048</v>
      </c>
      <c r="U67" s="38">
        <v>56100</v>
      </c>
      <c r="V67" s="38">
        <v>53887</v>
      </c>
      <c r="W67" s="38">
        <v>63250</v>
      </c>
      <c r="X67" s="25">
        <f t="shared" si="2"/>
        <v>51214.2048</v>
      </c>
    </row>
    <row r="68" spans="1:24" s="46" customFormat="1" ht="63" hidden="1">
      <c r="A68" s="27">
        <v>26.02</v>
      </c>
      <c r="B68" s="28" t="s">
        <v>114</v>
      </c>
      <c r="C68" s="29">
        <v>1</v>
      </c>
      <c r="D68" s="12" t="s">
        <v>30</v>
      </c>
      <c r="E68" s="12"/>
      <c r="F68" s="12">
        <f t="shared" si="4"/>
        <v>44377.2</v>
      </c>
      <c r="G68" s="31">
        <v>42000</v>
      </c>
      <c r="H68" s="31"/>
      <c r="I68" s="15">
        <f t="shared" si="9"/>
        <v>42000</v>
      </c>
      <c r="J68" s="16">
        <f t="shared" si="10"/>
        <v>42000</v>
      </c>
      <c r="K68" s="32">
        <v>43000</v>
      </c>
      <c r="L68" s="32">
        <v>42000</v>
      </c>
      <c r="M68" s="32">
        <v>44000</v>
      </c>
      <c r="N68" s="33"/>
      <c r="O68" s="33">
        <v>32402</v>
      </c>
      <c r="P68" s="34" t="s">
        <v>66</v>
      </c>
      <c r="Q68" s="35"/>
      <c r="R68" s="40" t="s">
        <v>28</v>
      </c>
      <c r="S68" s="22">
        <v>55000</v>
      </c>
      <c r="T68" s="37">
        <v>42176.851200000005</v>
      </c>
      <c r="U68" s="38">
        <v>46200</v>
      </c>
      <c r="V68" s="38">
        <v>44378</v>
      </c>
      <c r="W68" s="38">
        <v>49780</v>
      </c>
      <c r="X68" s="25">
        <f t="shared" si="2"/>
        <v>42176.851200000005</v>
      </c>
    </row>
    <row r="69" spans="1:24" s="46" customFormat="1" ht="63" hidden="1">
      <c r="A69" s="27">
        <v>26.03</v>
      </c>
      <c r="B69" s="28" t="s">
        <v>115</v>
      </c>
      <c r="C69" s="29">
        <v>1</v>
      </c>
      <c r="D69" s="12" t="s">
        <v>30</v>
      </c>
      <c r="E69" s="12"/>
      <c r="F69" s="12">
        <f t="shared" si="4"/>
        <v>26415</v>
      </c>
      <c r="G69" s="31">
        <v>25000</v>
      </c>
      <c r="H69" s="31"/>
      <c r="I69" s="15">
        <f t="shared" si="9"/>
        <v>25000</v>
      </c>
      <c r="J69" s="16">
        <f t="shared" si="10"/>
        <v>25000</v>
      </c>
      <c r="K69" s="32">
        <v>26000</v>
      </c>
      <c r="L69" s="32">
        <v>28000</v>
      </c>
      <c r="M69" s="32">
        <v>25000</v>
      </c>
      <c r="N69" s="33"/>
      <c r="O69" s="33">
        <v>19853</v>
      </c>
      <c r="P69" s="34" t="s">
        <v>66</v>
      </c>
      <c r="Q69" s="35"/>
      <c r="R69" s="40" t="s">
        <v>28</v>
      </c>
      <c r="S69" s="22">
        <v>37000</v>
      </c>
      <c r="T69" s="37">
        <v>25104.815999999999</v>
      </c>
      <c r="U69" s="38">
        <v>27500</v>
      </c>
      <c r="V69" s="38">
        <v>26415</v>
      </c>
      <c r="W69" s="38">
        <v>38980</v>
      </c>
      <c r="X69" s="25">
        <f t="shared" si="2"/>
        <v>25104.815999999999</v>
      </c>
    </row>
    <row r="70" spans="1:24" s="46" customFormat="1" ht="63" hidden="1">
      <c r="A70" s="27">
        <v>26.04</v>
      </c>
      <c r="B70" s="28" t="s">
        <v>116</v>
      </c>
      <c r="C70" s="29">
        <v>1</v>
      </c>
      <c r="D70" s="12" t="s">
        <v>30</v>
      </c>
      <c r="E70" s="12"/>
      <c r="F70" s="12">
        <f t="shared" si="4"/>
        <v>16905.599999999999</v>
      </c>
      <c r="G70" s="31">
        <v>16000</v>
      </c>
      <c r="H70" s="31"/>
      <c r="I70" s="15">
        <f t="shared" si="9"/>
        <v>16000</v>
      </c>
      <c r="J70" s="16">
        <v>16000</v>
      </c>
      <c r="K70" s="32">
        <v>18000</v>
      </c>
      <c r="L70" s="32">
        <v>17000</v>
      </c>
      <c r="M70" s="32">
        <v>50000</v>
      </c>
      <c r="N70" s="33"/>
      <c r="O70" s="33">
        <v>11330</v>
      </c>
      <c r="P70" s="34" t="s">
        <v>66</v>
      </c>
      <c r="Q70" s="35"/>
      <c r="R70" s="40" t="s">
        <v>28</v>
      </c>
      <c r="S70" s="22">
        <v>24000</v>
      </c>
      <c r="T70" s="37">
        <v>16067.462399999999</v>
      </c>
      <c r="U70" s="38">
        <v>17600</v>
      </c>
      <c r="V70" s="38">
        <v>16906</v>
      </c>
      <c r="W70" s="38">
        <v>25960</v>
      </c>
      <c r="X70" s="25">
        <f t="shared" si="2"/>
        <v>16067.462399999999</v>
      </c>
    </row>
    <row r="71" spans="1:24" s="46" customFormat="1" ht="63" hidden="1">
      <c r="A71" s="27">
        <v>26.05</v>
      </c>
      <c r="B71" s="28" t="s">
        <v>117</v>
      </c>
      <c r="C71" s="29">
        <v>1</v>
      </c>
      <c r="D71" s="12" t="s">
        <v>30</v>
      </c>
      <c r="E71" s="12"/>
      <c r="F71" s="12">
        <f t="shared" si="4"/>
        <v>15849</v>
      </c>
      <c r="G71" s="31">
        <v>15000</v>
      </c>
      <c r="H71" s="31"/>
      <c r="I71" s="15">
        <f t="shared" si="9"/>
        <v>15000</v>
      </c>
      <c r="J71" s="16">
        <f t="shared" si="10"/>
        <v>15000</v>
      </c>
      <c r="K71" s="32">
        <v>15000</v>
      </c>
      <c r="L71" s="32">
        <v>16000</v>
      </c>
      <c r="M71" s="32">
        <v>17000</v>
      </c>
      <c r="N71" s="33"/>
      <c r="O71" s="33">
        <v>8391</v>
      </c>
      <c r="P71" s="34" t="s">
        <v>66</v>
      </c>
      <c r="Q71" s="35"/>
      <c r="R71" s="40" t="s">
        <v>28</v>
      </c>
      <c r="S71" s="22">
        <v>19000</v>
      </c>
      <c r="T71" s="37">
        <v>15062.889600000002</v>
      </c>
      <c r="U71" s="38">
        <v>16500</v>
      </c>
      <c r="V71" s="38">
        <v>15849</v>
      </c>
      <c r="W71" s="38">
        <v>22590</v>
      </c>
      <c r="X71" s="25">
        <f t="shared" si="2"/>
        <v>15062.889600000002</v>
      </c>
    </row>
    <row r="72" spans="1:24" s="46" customFormat="1" ht="63" hidden="1">
      <c r="A72" s="27">
        <v>26.06</v>
      </c>
      <c r="B72" s="28" t="s">
        <v>118</v>
      </c>
      <c r="C72" s="29">
        <v>1</v>
      </c>
      <c r="D72" s="12" t="s">
        <v>30</v>
      </c>
      <c r="E72" s="12"/>
      <c r="F72" s="12">
        <f t="shared" si="4"/>
        <v>8981.1</v>
      </c>
      <c r="G72" s="31">
        <v>8500</v>
      </c>
      <c r="H72" s="31"/>
      <c r="I72" s="15">
        <f t="shared" si="9"/>
        <v>8500</v>
      </c>
      <c r="J72" s="16">
        <f t="shared" si="10"/>
        <v>8500</v>
      </c>
      <c r="K72" s="32">
        <v>8700</v>
      </c>
      <c r="L72" s="32">
        <v>9000</v>
      </c>
      <c r="M72" s="32">
        <v>8500</v>
      </c>
      <c r="N72" s="33"/>
      <c r="O72" s="33">
        <v>5180</v>
      </c>
      <c r="P72" s="34" t="s">
        <v>66</v>
      </c>
      <c r="Q72" s="35"/>
      <c r="R72" s="40" t="s">
        <v>28</v>
      </c>
      <c r="S72" s="22">
        <v>11000</v>
      </c>
      <c r="T72" s="37">
        <v>8536.4928</v>
      </c>
      <c r="U72" s="38">
        <v>9350</v>
      </c>
      <c r="V72" s="38">
        <v>8982</v>
      </c>
      <c r="W72" s="38">
        <v>10250</v>
      </c>
      <c r="X72" s="25">
        <f t="shared" ref="X72:X133" si="11">MIN(S72:W72)</f>
        <v>8536.4928</v>
      </c>
    </row>
    <row r="73" spans="1:24" s="46" customFormat="1" ht="63" hidden="1">
      <c r="A73" s="27">
        <v>27</v>
      </c>
      <c r="B73" s="28" t="s">
        <v>119</v>
      </c>
      <c r="C73" s="29"/>
      <c r="D73" s="12"/>
      <c r="E73" s="12"/>
      <c r="F73" s="12">
        <f t="shared" si="4"/>
        <v>0</v>
      </c>
      <c r="G73" s="31"/>
      <c r="H73" s="31"/>
      <c r="I73" s="15">
        <f t="shared" si="9"/>
        <v>0</v>
      </c>
      <c r="J73" s="16"/>
      <c r="K73" s="32"/>
      <c r="L73" s="32"/>
      <c r="M73" s="32"/>
      <c r="N73" s="33"/>
      <c r="O73" s="33"/>
      <c r="P73" s="34"/>
      <c r="Q73" s="35"/>
      <c r="R73" s="40"/>
      <c r="S73" s="22">
        <v>0</v>
      </c>
      <c r="T73" s="37">
        <v>0</v>
      </c>
      <c r="U73" s="38">
        <v>0</v>
      </c>
      <c r="V73" s="38">
        <v>0</v>
      </c>
      <c r="W73" s="38">
        <v>0</v>
      </c>
      <c r="X73" s="25">
        <f t="shared" si="11"/>
        <v>0</v>
      </c>
    </row>
    <row r="74" spans="1:24" s="46" customFormat="1" ht="63" hidden="1">
      <c r="A74" s="27">
        <v>27.01</v>
      </c>
      <c r="B74" s="28" t="s">
        <v>113</v>
      </c>
      <c r="C74" s="29">
        <v>1</v>
      </c>
      <c r="D74" s="12" t="s">
        <v>30</v>
      </c>
      <c r="E74" s="12"/>
      <c r="F74" s="12">
        <f t="shared" si="4"/>
        <v>58113</v>
      </c>
      <c r="G74" s="31">
        <v>55000</v>
      </c>
      <c r="H74" s="31"/>
      <c r="I74" s="15">
        <f t="shared" si="9"/>
        <v>55000</v>
      </c>
      <c r="J74" s="16">
        <f t="shared" si="10"/>
        <v>55000</v>
      </c>
      <c r="K74" s="32">
        <v>56000</v>
      </c>
      <c r="L74" s="32">
        <v>58000</v>
      </c>
      <c r="M74" s="32">
        <v>55000</v>
      </c>
      <c r="N74" s="33"/>
      <c r="O74" s="33">
        <v>54580</v>
      </c>
      <c r="P74" s="34" t="s">
        <v>66</v>
      </c>
      <c r="Q74" s="35"/>
      <c r="R74" s="40" t="s">
        <v>28</v>
      </c>
      <c r="S74" s="22">
        <v>65000</v>
      </c>
      <c r="T74" s="37">
        <v>55230.595200000003</v>
      </c>
      <c r="U74" s="38">
        <v>60500</v>
      </c>
      <c r="V74" s="38">
        <v>58113</v>
      </c>
      <c r="W74" s="38">
        <v>59250</v>
      </c>
      <c r="X74" s="25">
        <f t="shared" si="11"/>
        <v>55230.595200000003</v>
      </c>
    </row>
    <row r="75" spans="1:24" s="46" customFormat="1" ht="63" hidden="1">
      <c r="A75" s="27">
        <v>27.02</v>
      </c>
      <c r="B75" s="28" t="s">
        <v>114</v>
      </c>
      <c r="C75" s="29">
        <v>1</v>
      </c>
      <c r="D75" s="12" t="s">
        <v>30</v>
      </c>
      <c r="E75" s="12"/>
      <c r="F75" s="12">
        <f t="shared" ref="F75:F136" si="12">+G75*1.0566</f>
        <v>42264</v>
      </c>
      <c r="G75" s="31">
        <v>40000</v>
      </c>
      <c r="H75" s="31"/>
      <c r="I75" s="15">
        <f t="shared" si="9"/>
        <v>40000</v>
      </c>
      <c r="J75" s="16">
        <f t="shared" si="10"/>
        <v>40000</v>
      </c>
      <c r="K75" s="32">
        <v>40000</v>
      </c>
      <c r="L75" s="32">
        <v>42000</v>
      </c>
      <c r="M75" s="32">
        <v>45000</v>
      </c>
      <c r="N75" s="33"/>
      <c r="O75" s="33">
        <v>37786</v>
      </c>
      <c r="P75" s="34" t="s">
        <v>66</v>
      </c>
      <c r="Q75" s="35"/>
      <c r="R75" s="40" t="s">
        <v>28</v>
      </c>
      <c r="S75" s="22">
        <v>51000</v>
      </c>
      <c r="T75" s="37">
        <v>40167.705600000001</v>
      </c>
      <c r="U75" s="38">
        <v>44000</v>
      </c>
      <c r="V75" s="38">
        <v>42264</v>
      </c>
      <c r="W75" s="38">
        <v>45260</v>
      </c>
      <c r="X75" s="25">
        <f t="shared" si="11"/>
        <v>40167.705600000001</v>
      </c>
    </row>
    <row r="76" spans="1:24" s="46" customFormat="1" ht="63" hidden="1">
      <c r="A76" s="27">
        <v>27.03</v>
      </c>
      <c r="B76" s="28" t="s">
        <v>115</v>
      </c>
      <c r="C76" s="29">
        <v>1</v>
      </c>
      <c r="D76" s="12" t="s">
        <v>30</v>
      </c>
      <c r="E76" s="12"/>
      <c r="F76" s="12">
        <f t="shared" si="12"/>
        <v>24301.8</v>
      </c>
      <c r="G76" s="31">
        <v>23000</v>
      </c>
      <c r="H76" s="31"/>
      <c r="I76" s="15">
        <f t="shared" si="9"/>
        <v>23000</v>
      </c>
      <c r="J76" s="16">
        <f t="shared" si="10"/>
        <v>23000</v>
      </c>
      <c r="K76" s="32">
        <v>24000</v>
      </c>
      <c r="L76" s="32">
        <v>23000</v>
      </c>
      <c r="M76" s="32">
        <v>25000</v>
      </c>
      <c r="N76" s="33"/>
      <c r="O76" s="33">
        <v>29389</v>
      </c>
      <c r="P76" s="34" t="s">
        <v>66</v>
      </c>
      <c r="Q76" s="35"/>
      <c r="R76" s="40" t="s">
        <v>28</v>
      </c>
      <c r="S76" s="22">
        <v>31000</v>
      </c>
      <c r="T76" s="37">
        <v>23096.620800000001</v>
      </c>
      <c r="U76" s="38">
        <v>25300</v>
      </c>
      <c r="V76" s="38">
        <v>24302</v>
      </c>
      <c r="W76" s="38">
        <v>25305</v>
      </c>
      <c r="X76" s="25">
        <f t="shared" si="11"/>
        <v>23096.620800000001</v>
      </c>
    </row>
    <row r="77" spans="1:24" s="46" customFormat="1" ht="63" hidden="1">
      <c r="A77" s="27">
        <v>27.04</v>
      </c>
      <c r="B77" s="28" t="s">
        <v>116</v>
      </c>
      <c r="C77" s="29">
        <v>1</v>
      </c>
      <c r="D77" s="12" t="s">
        <v>30</v>
      </c>
      <c r="E77" s="12"/>
      <c r="F77" s="12">
        <f t="shared" si="12"/>
        <v>15849</v>
      </c>
      <c r="G77" s="31">
        <v>15000</v>
      </c>
      <c r="H77" s="31"/>
      <c r="I77" s="15">
        <f t="shared" si="9"/>
        <v>15000</v>
      </c>
      <c r="J77" s="16">
        <f t="shared" si="10"/>
        <v>15000</v>
      </c>
      <c r="K77" s="32">
        <v>16000</v>
      </c>
      <c r="L77" s="32">
        <v>17000</v>
      </c>
      <c r="M77" s="32">
        <v>15000</v>
      </c>
      <c r="N77" s="33"/>
      <c r="O77" s="33">
        <v>18194</v>
      </c>
      <c r="P77" s="34" t="s">
        <v>66</v>
      </c>
      <c r="Q77" s="35"/>
      <c r="R77" s="40" t="s">
        <v>28</v>
      </c>
      <c r="S77" s="22">
        <v>19000</v>
      </c>
      <c r="T77" s="37">
        <v>15062.889600000002</v>
      </c>
      <c r="U77" s="38">
        <v>16500</v>
      </c>
      <c r="V77" s="38">
        <v>15849</v>
      </c>
      <c r="W77" s="38">
        <v>16890</v>
      </c>
      <c r="X77" s="25">
        <f t="shared" si="11"/>
        <v>15062.889600000002</v>
      </c>
    </row>
    <row r="78" spans="1:24" s="46" customFormat="1" ht="63" hidden="1">
      <c r="A78" s="27">
        <v>27.05</v>
      </c>
      <c r="B78" s="28" t="s">
        <v>117</v>
      </c>
      <c r="C78" s="29">
        <v>1</v>
      </c>
      <c r="D78" s="12" t="s">
        <v>30</v>
      </c>
      <c r="E78" s="12"/>
      <c r="F78" s="12">
        <f t="shared" si="12"/>
        <v>9509.4</v>
      </c>
      <c r="G78" s="31">
        <v>9000</v>
      </c>
      <c r="H78" s="31"/>
      <c r="I78" s="15">
        <f t="shared" si="9"/>
        <v>9000</v>
      </c>
      <c r="J78" s="16">
        <f t="shared" si="10"/>
        <v>9000</v>
      </c>
      <c r="K78" s="32">
        <v>9500</v>
      </c>
      <c r="L78" s="32">
        <v>9000</v>
      </c>
      <c r="M78" s="32">
        <v>10000</v>
      </c>
      <c r="N78" s="33"/>
      <c r="O78" s="33">
        <v>16794</v>
      </c>
      <c r="P78" s="34" t="s">
        <v>66</v>
      </c>
      <c r="Q78" s="35"/>
      <c r="R78" s="40" t="s">
        <v>28</v>
      </c>
      <c r="S78" s="22">
        <v>14000</v>
      </c>
      <c r="T78" s="37">
        <v>9038.3040000000001</v>
      </c>
      <c r="U78" s="38">
        <v>9900</v>
      </c>
      <c r="V78" s="38">
        <v>9510</v>
      </c>
      <c r="W78" s="38">
        <v>10750</v>
      </c>
      <c r="X78" s="25">
        <f t="shared" si="11"/>
        <v>9038.3040000000001</v>
      </c>
    </row>
    <row r="79" spans="1:24" s="46" customFormat="1" ht="63" hidden="1">
      <c r="A79" s="27">
        <v>27.06</v>
      </c>
      <c r="B79" s="28" t="s">
        <v>118</v>
      </c>
      <c r="C79" s="29">
        <v>1</v>
      </c>
      <c r="D79" s="12" t="s">
        <v>30</v>
      </c>
      <c r="E79" s="12"/>
      <c r="F79" s="12">
        <f t="shared" si="12"/>
        <v>3698.1</v>
      </c>
      <c r="G79" s="31">
        <v>3500</v>
      </c>
      <c r="H79" s="31"/>
      <c r="I79" s="15">
        <f t="shared" si="9"/>
        <v>3500</v>
      </c>
      <c r="J79" s="16">
        <f t="shared" si="10"/>
        <v>3500</v>
      </c>
      <c r="K79" s="32">
        <v>3600</v>
      </c>
      <c r="L79" s="32">
        <v>3500</v>
      </c>
      <c r="M79" s="32">
        <v>3800</v>
      </c>
      <c r="N79" s="33"/>
      <c r="O79" s="33"/>
      <c r="P79" s="34"/>
      <c r="Q79" s="35"/>
      <c r="R79" s="40" t="s">
        <v>28</v>
      </c>
      <c r="S79" s="22">
        <v>7000</v>
      </c>
      <c r="T79" s="37">
        <v>3515.5296000000003</v>
      </c>
      <c r="U79" s="38">
        <v>3850</v>
      </c>
      <c r="V79" s="38">
        <v>3699</v>
      </c>
      <c r="W79" s="38">
        <v>4250</v>
      </c>
      <c r="X79" s="25">
        <f t="shared" si="11"/>
        <v>3515.5296000000003</v>
      </c>
    </row>
    <row r="80" spans="1:24" s="46" customFormat="1" ht="78.75" hidden="1">
      <c r="A80" s="27">
        <v>28</v>
      </c>
      <c r="B80" s="28" t="s">
        <v>120</v>
      </c>
      <c r="C80" s="29"/>
      <c r="D80" s="12"/>
      <c r="E80" s="12"/>
      <c r="F80" s="12">
        <f t="shared" si="12"/>
        <v>0</v>
      </c>
      <c r="G80" s="31"/>
      <c r="H80" s="31"/>
      <c r="I80" s="15"/>
      <c r="J80" s="16"/>
      <c r="K80" s="32"/>
      <c r="L80" s="32"/>
      <c r="M80" s="32"/>
      <c r="N80" s="33"/>
      <c r="O80" s="33"/>
      <c r="P80" s="34"/>
      <c r="Q80" s="35"/>
      <c r="R80" s="40"/>
      <c r="S80" s="22">
        <v>0</v>
      </c>
      <c r="T80" s="37">
        <v>0</v>
      </c>
      <c r="U80" s="38">
        <v>0</v>
      </c>
      <c r="V80" s="38">
        <v>0</v>
      </c>
      <c r="W80" s="38"/>
      <c r="X80" s="25">
        <f t="shared" si="11"/>
        <v>0</v>
      </c>
    </row>
    <row r="81" spans="1:30" s="46" customFormat="1" ht="63" hidden="1">
      <c r="A81" s="27">
        <v>28.01</v>
      </c>
      <c r="B81" s="28" t="s">
        <v>121</v>
      </c>
      <c r="C81" s="29">
        <v>1</v>
      </c>
      <c r="D81" s="12" t="s">
        <v>30</v>
      </c>
      <c r="E81" s="12"/>
      <c r="F81" s="12">
        <f t="shared" si="12"/>
        <v>14792.4</v>
      </c>
      <c r="G81" s="31">
        <v>14000</v>
      </c>
      <c r="H81" s="31"/>
      <c r="I81" s="15">
        <f>+C81*G81</f>
        <v>14000</v>
      </c>
      <c r="J81" s="16">
        <f t="shared" si="10"/>
        <v>14000</v>
      </c>
      <c r="K81" s="32">
        <v>15500</v>
      </c>
      <c r="L81" s="32">
        <v>14000</v>
      </c>
      <c r="M81" s="32">
        <v>15000</v>
      </c>
      <c r="N81" s="33"/>
      <c r="O81" s="33"/>
      <c r="P81" s="34"/>
      <c r="Q81" s="35"/>
      <c r="R81" s="40" t="s">
        <v>28</v>
      </c>
      <c r="S81" s="22">
        <v>19000</v>
      </c>
      <c r="T81" s="37">
        <v>14059.2672</v>
      </c>
      <c r="U81" s="38">
        <v>15400</v>
      </c>
      <c r="V81" s="38">
        <v>14793</v>
      </c>
      <c r="W81" s="38">
        <v>15750</v>
      </c>
      <c r="X81" s="25">
        <f t="shared" si="11"/>
        <v>14059.2672</v>
      </c>
    </row>
    <row r="82" spans="1:30" s="46" customFormat="1" ht="63" hidden="1">
      <c r="A82" s="27">
        <v>28.02</v>
      </c>
      <c r="B82" s="28" t="s">
        <v>122</v>
      </c>
      <c r="C82" s="29">
        <v>1</v>
      </c>
      <c r="D82" s="12" t="s">
        <v>30</v>
      </c>
      <c r="E82" s="12"/>
      <c r="F82" s="12">
        <f t="shared" si="12"/>
        <v>11622.6</v>
      </c>
      <c r="G82" s="31">
        <v>11000</v>
      </c>
      <c r="H82" s="31"/>
      <c r="I82" s="15">
        <f>+C82*G82</f>
        <v>11000</v>
      </c>
      <c r="J82" s="16">
        <f t="shared" si="10"/>
        <v>11000</v>
      </c>
      <c r="K82" s="32">
        <v>11000</v>
      </c>
      <c r="L82" s="32">
        <v>11500</v>
      </c>
      <c r="M82" s="32">
        <v>12000</v>
      </c>
      <c r="N82" s="33"/>
      <c r="O82" s="33"/>
      <c r="P82" s="34"/>
      <c r="Q82" s="35"/>
      <c r="R82" s="40" t="s">
        <v>28</v>
      </c>
      <c r="S82" s="22">
        <v>12000</v>
      </c>
      <c r="T82" s="37">
        <v>11046.499199999998</v>
      </c>
      <c r="U82" s="38">
        <v>12100</v>
      </c>
      <c r="V82" s="38">
        <v>11623</v>
      </c>
      <c r="W82" s="38">
        <v>12790</v>
      </c>
      <c r="X82" s="25">
        <f t="shared" si="11"/>
        <v>11046.499199999998</v>
      </c>
    </row>
    <row r="83" spans="1:30" s="46" customFormat="1" ht="63" hidden="1">
      <c r="A83" s="27">
        <v>28.03</v>
      </c>
      <c r="B83" s="28" t="s">
        <v>123</v>
      </c>
      <c r="C83" s="29">
        <v>1</v>
      </c>
      <c r="D83" s="12" t="s">
        <v>30</v>
      </c>
      <c r="E83" s="12"/>
      <c r="F83" s="12">
        <f t="shared" si="12"/>
        <v>6339.5999999999995</v>
      </c>
      <c r="G83" s="31">
        <v>6000</v>
      </c>
      <c r="H83" s="31"/>
      <c r="I83" s="15">
        <f>+C83*G83</f>
        <v>6000</v>
      </c>
      <c r="J83" s="16">
        <f t="shared" si="10"/>
        <v>6000</v>
      </c>
      <c r="K83" s="32">
        <v>6000</v>
      </c>
      <c r="L83" s="32">
        <v>6200</v>
      </c>
      <c r="M83" s="32">
        <v>6300</v>
      </c>
      <c r="N83" s="33"/>
      <c r="O83" s="33"/>
      <c r="P83" s="34"/>
      <c r="Q83" s="35"/>
      <c r="R83" s="40" t="s">
        <v>28</v>
      </c>
      <c r="S83" s="22">
        <v>8000</v>
      </c>
      <c r="T83" s="37">
        <v>6025.5360000000001</v>
      </c>
      <c r="U83" s="38">
        <v>6600</v>
      </c>
      <c r="V83" s="38">
        <v>6340</v>
      </c>
      <c r="W83" s="38">
        <v>6890</v>
      </c>
      <c r="X83" s="25">
        <f t="shared" si="11"/>
        <v>6025.5360000000001</v>
      </c>
    </row>
    <row r="84" spans="1:30" s="46" customFormat="1" ht="78.75" hidden="1">
      <c r="A84" s="27">
        <v>29</v>
      </c>
      <c r="B84" s="28" t="s">
        <v>124</v>
      </c>
      <c r="C84" s="29"/>
      <c r="D84" s="12"/>
      <c r="E84" s="12"/>
      <c r="F84" s="12">
        <f t="shared" si="12"/>
        <v>0</v>
      </c>
      <c r="G84" s="31"/>
      <c r="H84" s="31"/>
      <c r="I84" s="15"/>
      <c r="J84" s="16"/>
      <c r="K84" s="32"/>
      <c r="L84" s="32"/>
      <c r="M84" s="32"/>
      <c r="N84" s="33"/>
      <c r="O84" s="33"/>
      <c r="P84" s="34"/>
      <c r="Q84" s="35"/>
      <c r="R84" s="40"/>
      <c r="S84" s="22">
        <v>0</v>
      </c>
      <c r="T84" s="37">
        <v>0</v>
      </c>
      <c r="U84" s="38">
        <v>0</v>
      </c>
      <c r="V84" s="38">
        <v>0</v>
      </c>
      <c r="W84" s="38">
        <v>0</v>
      </c>
      <c r="X84" s="25">
        <f t="shared" si="11"/>
        <v>0</v>
      </c>
    </row>
    <row r="85" spans="1:30" s="46" customFormat="1" ht="63" hidden="1">
      <c r="A85" s="27">
        <v>29.01</v>
      </c>
      <c r="B85" s="28" t="s">
        <v>125</v>
      </c>
      <c r="C85" s="29">
        <v>1</v>
      </c>
      <c r="D85" s="12" t="s">
        <v>30</v>
      </c>
      <c r="E85" s="12"/>
      <c r="F85" s="12">
        <f t="shared" si="12"/>
        <v>10566</v>
      </c>
      <c r="G85" s="31">
        <v>10000</v>
      </c>
      <c r="H85" s="31"/>
      <c r="I85" s="15">
        <f>+C85*G85</f>
        <v>10000</v>
      </c>
      <c r="J85" s="16">
        <f t="shared" si="10"/>
        <v>10000</v>
      </c>
      <c r="K85" s="32">
        <v>10000</v>
      </c>
      <c r="L85" s="32">
        <v>11000</v>
      </c>
      <c r="M85" s="32">
        <v>12000</v>
      </c>
      <c r="N85" s="33"/>
      <c r="O85" s="33"/>
      <c r="P85" s="34"/>
      <c r="Q85" s="35"/>
      <c r="R85" s="40" t="s">
        <v>28</v>
      </c>
      <c r="S85" s="22">
        <v>11000</v>
      </c>
      <c r="T85" s="37">
        <v>10041.9264</v>
      </c>
      <c r="U85" s="38">
        <v>11000</v>
      </c>
      <c r="V85" s="38">
        <v>10566</v>
      </c>
      <c r="W85" s="38">
        <v>12750</v>
      </c>
      <c r="X85" s="25">
        <f t="shared" si="11"/>
        <v>10041.9264</v>
      </c>
    </row>
    <row r="86" spans="1:30" s="46" customFormat="1" ht="63" hidden="1">
      <c r="A86" s="27">
        <v>29.02</v>
      </c>
      <c r="B86" s="28" t="s">
        <v>126</v>
      </c>
      <c r="C86" s="29">
        <v>1</v>
      </c>
      <c r="D86" s="12" t="s">
        <v>30</v>
      </c>
      <c r="E86" s="12"/>
      <c r="F86" s="12">
        <f t="shared" si="12"/>
        <v>5811.3</v>
      </c>
      <c r="G86" s="31">
        <v>5500</v>
      </c>
      <c r="H86" s="31"/>
      <c r="I86" s="15">
        <f>+C86*G86</f>
        <v>5500</v>
      </c>
      <c r="J86" s="16">
        <f t="shared" si="10"/>
        <v>5500</v>
      </c>
      <c r="K86" s="32">
        <v>5500</v>
      </c>
      <c r="L86" s="32">
        <v>5700</v>
      </c>
      <c r="M86" s="32">
        <v>5800</v>
      </c>
      <c r="N86" s="33"/>
      <c r="O86" s="33"/>
      <c r="P86" s="34"/>
      <c r="Q86" s="35"/>
      <c r="R86" s="40" t="s">
        <v>28</v>
      </c>
      <c r="S86" s="22">
        <v>6100</v>
      </c>
      <c r="T86" s="37">
        <v>5523.7248</v>
      </c>
      <c r="U86" s="38">
        <v>6050</v>
      </c>
      <c r="V86" s="38">
        <v>5812</v>
      </c>
      <c r="W86" s="38">
        <v>6240</v>
      </c>
      <c r="X86" s="25">
        <f t="shared" si="11"/>
        <v>5523.7248</v>
      </c>
    </row>
    <row r="87" spans="1:30" s="46" customFormat="1" ht="63" hidden="1">
      <c r="A87" s="27">
        <v>30</v>
      </c>
      <c r="B87" s="28" t="s">
        <v>127</v>
      </c>
      <c r="C87" s="29"/>
      <c r="D87" s="12"/>
      <c r="E87" s="12"/>
      <c r="F87" s="12">
        <f t="shared" si="12"/>
        <v>0</v>
      </c>
      <c r="G87" s="31"/>
      <c r="H87" s="31"/>
      <c r="I87" s="15"/>
      <c r="J87" s="16"/>
      <c r="K87" s="32"/>
      <c r="L87" s="32"/>
      <c r="M87" s="32"/>
      <c r="N87" s="33"/>
      <c r="O87" s="33"/>
      <c r="P87" s="34"/>
      <c r="Q87" s="35"/>
      <c r="R87" s="40"/>
      <c r="S87" s="22">
        <v>0</v>
      </c>
      <c r="T87" s="37">
        <v>0</v>
      </c>
      <c r="U87" s="38">
        <v>0</v>
      </c>
      <c r="V87" s="38">
        <v>0</v>
      </c>
      <c r="W87" s="38">
        <v>0</v>
      </c>
      <c r="X87" s="25">
        <f t="shared" si="11"/>
        <v>0</v>
      </c>
    </row>
    <row r="88" spans="1:30" s="46" customFormat="1" ht="63" hidden="1">
      <c r="A88" s="27">
        <v>30.01</v>
      </c>
      <c r="B88" s="28" t="s">
        <v>128</v>
      </c>
      <c r="C88" s="29">
        <v>1</v>
      </c>
      <c r="D88" s="12" t="s">
        <v>30</v>
      </c>
      <c r="E88" s="12"/>
      <c r="F88" s="12">
        <f t="shared" si="12"/>
        <v>19018.8</v>
      </c>
      <c r="G88" s="31">
        <v>18000</v>
      </c>
      <c r="H88" s="31"/>
      <c r="I88" s="15">
        <f>+C88*G88</f>
        <v>18000</v>
      </c>
      <c r="J88" s="16">
        <f t="shared" ref="J88:J149" si="13">MIN(K88:M88)</f>
        <v>18000</v>
      </c>
      <c r="K88" s="32">
        <v>18000</v>
      </c>
      <c r="L88" s="32">
        <v>19000</v>
      </c>
      <c r="M88" s="32">
        <v>20000</v>
      </c>
      <c r="N88" s="33"/>
      <c r="O88" s="33">
        <v>20047</v>
      </c>
      <c r="P88" s="34" t="s">
        <v>66</v>
      </c>
      <c r="Q88" s="35"/>
      <c r="R88" s="40" t="s">
        <v>28</v>
      </c>
      <c r="S88" s="22">
        <v>24000</v>
      </c>
      <c r="T88" s="37">
        <v>18144.0864</v>
      </c>
      <c r="U88" s="38">
        <v>19800</v>
      </c>
      <c r="V88" s="38">
        <v>19019</v>
      </c>
      <c r="W88" s="38">
        <v>20220</v>
      </c>
      <c r="X88" s="25">
        <f t="shared" si="11"/>
        <v>18144.0864</v>
      </c>
    </row>
    <row r="89" spans="1:30" s="46" customFormat="1" ht="63" hidden="1">
      <c r="A89" s="27">
        <v>30.02</v>
      </c>
      <c r="B89" s="28" t="s">
        <v>129</v>
      </c>
      <c r="C89" s="29">
        <v>1</v>
      </c>
      <c r="D89" s="12" t="s">
        <v>30</v>
      </c>
      <c r="E89" s="12"/>
      <c r="F89" s="12">
        <f t="shared" si="12"/>
        <v>15849</v>
      </c>
      <c r="G89" s="31">
        <v>15000</v>
      </c>
      <c r="H89" s="31"/>
      <c r="I89" s="15">
        <f>+C89*G89</f>
        <v>15000</v>
      </c>
      <c r="J89" s="16">
        <f t="shared" si="13"/>
        <v>15000</v>
      </c>
      <c r="K89" s="32">
        <v>15000</v>
      </c>
      <c r="L89" s="32">
        <v>17000</v>
      </c>
      <c r="M89" s="32">
        <v>20000</v>
      </c>
      <c r="N89" s="33"/>
      <c r="O89" s="33">
        <v>10933</v>
      </c>
      <c r="P89" s="34" t="s">
        <v>66</v>
      </c>
      <c r="Q89" s="35"/>
      <c r="R89" s="40" t="s">
        <v>28</v>
      </c>
      <c r="S89" s="22">
        <v>17000</v>
      </c>
      <c r="T89" s="37">
        <v>15062.889600000002</v>
      </c>
      <c r="U89" s="38">
        <v>16500</v>
      </c>
      <c r="V89" s="38">
        <v>15849</v>
      </c>
      <c r="W89" s="38">
        <v>16890</v>
      </c>
      <c r="X89" s="25">
        <f t="shared" si="11"/>
        <v>15062.889600000002</v>
      </c>
    </row>
    <row r="90" spans="1:30" s="46" customFormat="1" ht="63" hidden="1">
      <c r="A90" s="27">
        <v>30.03</v>
      </c>
      <c r="B90" s="28" t="s">
        <v>130</v>
      </c>
      <c r="C90" s="29">
        <v>1</v>
      </c>
      <c r="D90" s="12" t="s">
        <v>30</v>
      </c>
      <c r="E90" s="12"/>
      <c r="F90" s="12">
        <f t="shared" si="12"/>
        <v>10566</v>
      </c>
      <c r="G90" s="31">
        <v>10000</v>
      </c>
      <c r="H90" s="31"/>
      <c r="I90" s="15">
        <f>+C90*G90</f>
        <v>10000</v>
      </c>
      <c r="J90" s="16">
        <f t="shared" si="13"/>
        <v>10000</v>
      </c>
      <c r="K90" s="32">
        <v>10000</v>
      </c>
      <c r="L90" s="32">
        <v>12000</v>
      </c>
      <c r="M90" s="32">
        <v>15000</v>
      </c>
      <c r="N90" s="33"/>
      <c r="O90" s="33">
        <v>6839</v>
      </c>
      <c r="P90" s="34" t="s">
        <v>66</v>
      </c>
      <c r="Q90" s="35"/>
      <c r="R90" s="40" t="s">
        <v>28</v>
      </c>
      <c r="S90" s="22">
        <v>12000</v>
      </c>
      <c r="T90" s="37">
        <v>10041.9264</v>
      </c>
      <c r="U90" s="38">
        <v>11000</v>
      </c>
      <c r="V90" s="38">
        <v>10566</v>
      </c>
      <c r="W90" s="38">
        <v>11750</v>
      </c>
      <c r="X90" s="25">
        <f t="shared" si="11"/>
        <v>10041.9264</v>
      </c>
    </row>
    <row r="91" spans="1:30" s="46" customFormat="1" ht="63" hidden="1">
      <c r="A91" s="27">
        <v>30.04</v>
      </c>
      <c r="B91" s="28" t="s">
        <v>131</v>
      </c>
      <c r="C91" s="29">
        <v>1</v>
      </c>
      <c r="D91" s="12" t="s">
        <v>30</v>
      </c>
      <c r="E91" s="12"/>
      <c r="F91" s="12">
        <f t="shared" si="12"/>
        <v>8452.7999999999993</v>
      </c>
      <c r="G91" s="31">
        <v>8000</v>
      </c>
      <c r="H91" s="31"/>
      <c r="I91" s="15">
        <f>+C91*G91</f>
        <v>8000</v>
      </c>
      <c r="J91" s="16">
        <f t="shared" si="13"/>
        <v>8000</v>
      </c>
      <c r="K91" s="32">
        <v>8500</v>
      </c>
      <c r="L91" s="32">
        <v>8000</v>
      </c>
      <c r="M91" s="32">
        <v>90000</v>
      </c>
      <c r="N91" s="33"/>
      <c r="O91" s="33">
        <v>5274</v>
      </c>
      <c r="P91" s="34" t="s">
        <v>66</v>
      </c>
      <c r="Q91" s="35"/>
      <c r="R91" s="40" t="s">
        <v>28</v>
      </c>
      <c r="S91" s="22">
        <v>10500</v>
      </c>
      <c r="T91" s="37">
        <v>8033.7311999999993</v>
      </c>
      <c r="U91" s="38">
        <v>8800</v>
      </c>
      <c r="V91" s="38">
        <v>8453</v>
      </c>
      <c r="W91" s="38">
        <v>8940</v>
      </c>
      <c r="X91" s="25">
        <f t="shared" si="11"/>
        <v>8033.7311999999993</v>
      </c>
    </row>
    <row r="92" spans="1:30" s="46" customFormat="1" ht="63" hidden="1">
      <c r="A92" s="27">
        <v>30.05</v>
      </c>
      <c r="B92" s="28" t="s">
        <v>132</v>
      </c>
      <c r="C92" s="29">
        <v>1</v>
      </c>
      <c r="D92" s="12" t="s">
        <v>30</v>
      </c>
      <c r="E92" s="12"/>
      <c r="F92" s="12">
        <f t="shared" si="12"/>
        <v>6339.5999999999995</v>
      </c>
      <c r="G92" s="31">
        <v>6000</v>
      </c>
      <c r="H92" s="31"/>
      <c r="I92" s="15">
        <f>+C92*G92</f>
        <v>6000</v>
      </c>
      <c r="J92" s="16">
        <f t="shared" si="13"/>
        <v>6000</v>
      </c>
      <c r="K92" s="32">
        <v>7000</v>
      </c>
      <c r="L92" s="32">
        <v>6500</v>
      </c>
      <c r="M92" s="32">
        <v>6000</v>
      </c>
      <c r="N92" s="33"/>
      <c r="O92" s="33"/>
      <c r="P92" s="34"/>
      <c r="Q92" s="35"/>
      <c r="R92" s="40" t="s">
        <v>28</v>
      </c>
      <c r="S92" s="22">
        <v>6500</v>
      </c>
      <c r="T92" s="37">
        <v>6025.5360000000001</v>
      </c>
      <c r="U92" s="38">
        <v>6600</v>
      </c>
      <c r="V92" s="38">
        <v>6340</v>
      </c>
      <c r="W92" s="38">
        <v>6985</v>
      </c>
      <c r="X92" s="25">
        <f t="shared" si="11"/>
        <v>6025.5360000000001</v>
      </c>
    </row>
    <row r="93" spans="1:30" s="46" customFormat="1" ht="94.5">
      <c r="A93" s="119">
        <v>31</v>
      </c>
      <c r="B93" s="120" t="s">
        <v>133</v>
      </c>
      <c r="C93" s="121"/>
      <c r="D93" s="122"/>
      <c r="E93" s="122"/>
      <c r="F93" s="122">
        <f t="shared" si="12"/>
        <v>0</v>
      </c>
      <c r="G93" s="123"/>
      <c r="H93" s="123"/>
      <c r="I93" s="124"/>
      <c r="J93" s="125"/>
      <c r="K93" s="125"/>
      <c r="L93" s="125"/>
      <c r="M93" s="125"/>
      <c r="N93" s="124"/>
      <c r="O93" s="124"/>
      <c r="P93" s="126"/>
      <c r="Q93" s="126"/>
      <c r="R93" s="127"/>
      <c r="S93" s="128">
        <v>0</v>
      </c>
      <c r="T93" s="129">
        <v>0</v>
      </c>
      <c r="U93" s="122">
        <v>0</v>
      </c>
      <c r="V93" s="122">
        <v>0</v>
      </c>
      <c r="W93" s="122">
        <v>0</v>
      </c>
      <c r="X93" s="130">
        <f t="shared" si="11"/>
        <v>0</v>
      </c>
      <c r="Y93" s="46">
        <v>0</v>
      </c>
      <c r="Z93" s="46">
        <f>Y93*0.783</f>
        <v>0</v>
      </c>
      <c r="AD93" s="46">
        <f>1-0.217</f>
        <v>0.78300000000000003</v>
      </c>
    </row>
    <row r="94" spans="1:30" s="46" customFormat="1" ht="63" hidden="1">
      <c r="A94" s="27">
        <v>31.01</v>
      </c>
      <c r="B94" s="28" t="s">
        <v>134</v>
      </c>
      <c r="C94" s="29">
        <v>1</v>
      </c>
      <c r="D94" s="12" t="s">
        <v>47</v>
      </c>
      <c r="E94" s="12"/>
      <c r="F94" s="12">
        <f t="shared" si="12"/>
        <v>52.83</v>
      </c>
      <c r="G94" s="31">
        <v>50</v>
      </c>
      <c r="H94" s="31"/>
      <c r="I94" s="15">
        <f t="shared" ref="I94:I105" si="14">+C94*G94</f>
        <v>50</v>
      </c>
      <c r="J94" s="16">
        <f t="shared" si="13"/>
        <v>50</v>
      </c>
      <c r="K94" s="32">
        <v>55</v>
      </c>
      <c r="L94" s="32">
        <v>60</v>
      </c>
      <c r="M94" s="32">
        <v>50</v>
      </c>
      <c r="N94" s="33"/>
      <c r="O94" s="33"/>
      <c r="P94" s="34"/>
      <c r="Q94" s="35"/>
      <c r="R94" s="40" t="s">
        <v>28</v>
      </c>
      <c r="S94" s="22">
        <v>160</v>
      </c>
      <c r="T94" s="37">
        <v>50.371200000000002</v>
      </c>
      <c r="U94" s="38">
        <v>55</v>
      </c>
      <c r="V94" s="38">
        <v>53</v>
      </c>
      <c r="W94" s="38">
        <v>100</v>
      </c>
      <c r="X94" s="25">
        <f t="shared" si="11"/>
        <v>50.371200000000002</v>
      </c>
    </row>
    <row r="95" spans="1:30" s="46" customFormat="1" ht="63">
      <c r="A95" s="119">
        <v>31.02</v>
      </c>
      <c r="B95" s="120" t="s">
        <v>135</v>
      </c>
      <c r="C95" s="121">
        <v>85</v>
      </c>
      <c r="D95" s="122" t="s">
        <v>47</v>
      </c>
      <c r="E95" s="122"/>
      <c r="F95" s="122">
        <f t="shared" si="12"/>
        <v>158.49</v>
      </c>
      <c r="G95" s="123">
        <v>150</v>
      </c>
      <c r="H95" s="123"/>
      <c r="I95" s="124">
        <f t="shared" si="14"/>
        <v>12750</v>
      </c>
      <c r="J95" s="125">
        <f t="shared" si="13"/>
        <v>150</v>
      </c>
      <c r="K95" s="125">
        <v>150</v>
      </c>
      <c r="L95" s="125">
        <v>160</v>
      </c>
      <c r="M95" s="125">
        <v>170</v>
      </c>
      <c r="N95" s="124"/>
      <c r="O95" s="124">
        <v>150</v>
      </c>
      <c r="P95" s="126" t="s">
        <v>66</v>
      </c>
      <c r="Q95" s="126"/>
      <c r="R95" s="127" t="s">
        <v>28</v>
      </c>
      <c r="S95" s="128">
        <v>240</v>
      </c>
      <c r="T95" s="129">
        <v>151.11359999999999</v>
      </c>
      <c r="U95" s="122">
        <v>165</v>
      </c>
      <c r="V95" s="122">
        <v>159</v>
      </c>
      <c r="W95" s="122">
        <v>150</v>
      </c>
      <c r="X95" s="130">
        <f t="shared" si="11"/>
        <v>150</v>
      </c>
      <c r="Y95" s="136">
        <f>X95*C95</f>
        <v>12750</v>
      </c>
      <c r="Z95" s="46">
        <f>Y95*0.783</f>
        <v>9983.25</v>
      </c>
      <c r="AB95" s="46">
        <f>0.783*X95</f>
        <v>117.45</v>
      </c>
    </row>
    <row r="96" spans="1:30" s="46" customFormat="1" ht="63" hidden="1">
      <c r="A96" s="27">
        <v>31.03</v>
      </c>
      <c r="B96" s="28" t="s">
        <v>136</v>
      </c>
      <c r="C96" s="29">
        <v>1</v>
      </c>
      <c r="D96" s="12" t="s">
        <v>47</v>
      </c>
      <c r="E96" s="12"/>
      <c r="F96" s="12">
        <f t="shared" si="12"/>
        <v>211.32</v>
      </c>
      <c r="G96" s="31">
        <v>200</v>
      </c>
      <c r="H96" s="31"/>
      <c r="I96" s="15">
        <f t="shared" si="14"/>
        <v>200</v>
      </c>
      <c r="J96" s="16">
        <f t="shared" si="13"/>
        <v>200</v>
      </c>
      <c r="K96" s="32">
        <v>220</v>
      </c>
      <c r="L96" s="32">
        <v>210</v>
      </c>
      <c r="M96" s="32">
        <v>200</v>
      </c>
      <c r="N96" s="33"/>
      <c r="O96" s="33">
        <v>200</v>
      </c>
      <c r="P96" s="34" t="s">
        <v>66</v>
      </c>
      <c r="Q96" s="35"/>
      <c r="R96" s="40" t="s">
        <v>28</v>
      </c>
      <c r="S96" s="22">
        <v>320</v>
      </c>
      <c r="T96" s="37">
        <v>201.48480000000001</v>
      </c>
      <c r="U96" s="38">
        <v>220</v>
      </c>
      <c r="V96" s="38">
        <v>212</v>
      </c>
      <c r="W96" s="38">
        <v>200</v>
      </c>
      <c r="X96" s="25">
        <f t="shared" si="11"/>
        <v>200</v>
      </c>
    </row>
    <row r="97" spans="1:24" s="46" customFormat="1" ht="63" hidden="1">
      <c r="A97" s="27">
        <v>31.04</v>
      </c>
      <c r="B97" s="28" t="s">
        <v>137</v>
      </c>
      <c r="C97" s="29">
        <v>1</v>
      </c>
      <c r="D97" s="12" t="s">
        <v>47</v>
      </c>
      <c r="E97" s="12"/>
      <c r="F97" s="12">
        <f t="shared" si="12"/>
        <v>316.98</v>
      </c>
      <c r="G97" s="31">
        <v>300</v>
      </c>
      <c r="H97" s="31"/>
      <c r="I97" s="15">
        <f t="shared" si="14"/>
        <v>300</v>
      </c>
      <c r="J97" s="16">
        <f t="shared" si="13"/>
        <v>300</v>
      </c>
      <c r="K97" s="32">
        <v>300</v>
      </c>
      <c r="L97" s="32">
        <v>310</v>
      </c>
      <c r="M97" s="32">
        <v>320</v>
      </c>
      <c r="N97" s="33"/>
      <c r="O97" s="33">
        <v>300</v>
      </c>
      <c r="P97" s="34" t="s">
        <v>66</v>
      </c>
      <c r="Q97" s="35"/>
      <c r="R97" s="40" t="s">
        <v>28</v>
      </c>
      <c r="S97" s="22">
        <v>480</v>
      </c>
      <c r="T97" s="37">
        <v>301.27679999999998</v>
      </c>
      <c r="U97" s="38">
        <v>330</v>
      </c>
      <c r="V97" s="38">
        <v>317</v>
      </c>
      <c r="W97" s="38">
        <v>300</v>
      </c>
      <c r="X97" s="25">
        <f t="shared" si="11"/>
        <v>300</v>
      </c>
    </row>
    <row r="98" spans="1:24" s="46" customFormat="1" ht="63" hidden="1">
      <c r="A98" s="27">
        <v>31.05</v>
      </c>
      <c r="B98" s="28" t="s">
        <v>138</v>
      </c>
      <c r="C98" s="29">
        <v>1</v>
      </c>
      <c r="D98" s="12" t="s">
        <v>47</v>
      </c>
      <c r="E98" s="12"/>
      <c r="F98" s="12">
        <f t="shared" si="12"/>
        <v>422.64</v>
      </c>
      <c r="G98" s="31">
        <v>400</v>
      </c>
      <c r="H98" s="31"/>
      <c r="I98" s="15">
        <f t="shared" si="14"/>
        <v>400</v>
      </c>
      <c r="J98" s="16">
        <f t="shared" si="13"/>
        <v>400</v>
      </c>
      <c r="K98" s="32">
        <v>400</v>
      </c>
      <c r="L98" s="32">
        <v>410</v>
      </c>
      <c r="M98" s="32">
        <v>420</v>
      </c>
      <c r="N98" s="33"/>
      <c r="O98" s="33">
        <v>400</v>
      </c>
      <c r="P98" s="34" t="s">
        <v>66</v>
      </c>
      <c r="Q98" s="35"/>
      <c r="R98" s="40" t="s">
        <v>28</v>
      </c>
      <c r="S98" s="22">
        <v>640</v>
      </c>
      <c r="T98" s="37">
        <v>402.01919999999996</v>
      </c>
      <c r="U98" s="38">
        <v>440</v>
      </c>
      <c r="V98" s="38">
        <v>423</v>
      </c>
      <c r="W98" s="38">
        <v>400</v>
      </c>
      <c r="X98" s="25">
        <f t="shared" si="11"/>
        <v>400</v>
      </c>
    </row>
    <row r="99" spans="1:24" s="46" customFormat="1" ht="63" hidden="1">
      <c r="A99" s="27">
        <v>31.06</v>
      </c>
      <c r="B99" s="28" t="s">
        <v>139</v>
      </c>
      <c r="C99" s="29">
        <v>1</v>
      </c>
      <c r="D99" s="12" t="s">
        <v>47</v>
      </c>
      <c r="E99" s="12"/>
      <c r="F99" s="12">
        <f t="shared" si="12"/>
        <v>528.29999999999995</v>
      </c>
      <c r="G99" s="31">
        <v>500</v>
      </c>
      <c r="H99" s="31"/>
      <c r="I99" s="15">
        <f t="shared" si="14"/>
        <v>500</v>
      </c>
      <c r="J99" s="16">
        <f t="shared" si="13"/>
        <v>500</v>
      </c>
      <c r="K99" s="32">
        <v>500</v>
      </c>
      <c r="L99" s="32">
        <v>550</v>
      </c>
      <c r="M99" s="32">
        <v>600</v>
      </c>
      <c r="N99" s="33"/>
      <c r="O99" s="33">
        <v>500</v>
      </c>
      <c r="P99" s="34" t="s">
        <v>66</v>
      </c>
      <c r="Q99" s="35"/>
      <c r="R99" s="40" t="s">
        <v>28</v>
      </c>
      <c r="S99" s="22">
        <v>800</v>
      </c>
      <c r="T99" s="37">
        <v>502.76160000000004</v>
      </c>
      <c r="U99" s="38">
        <v>550</v>
      </c>
      <c r="V99" s="38">
        <v>529</v>
      </c>
      <c r="W99" s="38">
        <v>500</v>
      </c>
      <c r="X99" s="25">
        <f t="shared" si="11"/>
        <v>500</v>
      </c>
    </row>
    <row r="100" spans="1:24" s="46" customFormat="1" ht="63" hidden="1">
      <c r="A100" s="27">
        <v>31.07</v>
      </c>
      <c r="B100" s="28" t="s">
        <v>140</v>
      </c>
      <c r="C100" s="29">
        <v>1</v>
      </c>
      <c r="D100" s="12" t="s">
        <v>47</v>
      </c>
      <c r="E100" s="12"/>
      <c r="F100" s="12">
        <f t="shared" si="12"/>
        <v>633.96</v>
      </c>
      <c r="G100" s="31">
        <v>600</v>
      </c>
      <c r="H100" s="31"/>
      <c r="I100" s="15">
        <f t="shared" si="14"/>
        <v>600</v>
      </c>
      <c r="J100" s="16">
        <f t="shared" si="13"/>
        <v>600</v>
      </c>
      <c r="K100" s="32">
        <v>650</v>
      </c>
      <c r="L100" s="32">
        <v>600</v>
      </c>
      <c r="M100" s="32">
        <v>700</v>
      </c>
      <c r="N100" s="33"/>
      <c r="O100" s="33">
        <v>600</v>
      </c>
      <c r="P100" s="34" t="s">
        <v>66</v>
      </c>
      <c r="Q100" s="35"/>
      <c r="R100" s="40" t="s">
        <v>28</v>
      </c>
      <c r="S100" s="22">
        <v>960</v>
      </c>
      <c r="T100" s="37">
        <v>602.55359999999996</v>
      </c>
      <c r="U100" s="38">
        <v>660</v>
      </c>
      <c r="V100" s="38">
        <v>634</v>
      </c>
      <c r="W100" s="38">
        <v>600</v>
      </c>
      <c r="X100" s="25">
        <f t="shared" si="11"/>
        <v>600</v>
      </c>
    </row>
    <row r="101" spans="1:24" s="46" customFormat="1" ht="63" hidden="1">
      <c r="A101" s="27">
        <v>31.08</v>
      </c>
      <c r="B101" s="28" t="s">
        <v>141</v>
      </c>
      <c r="C101" s="29">
        <v>1</v>
      </c>
      <c r="D101" s="12" t="s">
        <v>47</v>
      </c>
      <c r="E101" s="12"/>
      <c r="F101" s="12">
        <f t="shared" si="12"/>
        <v>898.11</v>
      </c>
      <c r="G101" s="31">
        <v>850</v>
      </c>
      <c r="H101" s="31"/>
      <c r="I101" s="15">
        <f t="shared" si="14"/>
        <v>850</v>
      </c>
      <c r="J101" s="16">
        <f t="shared" si="13"/>
        <v>850</v>
      </c>
      <c r="K101" s="32">
        <v>850</v>
      </c>
      <c r="L101" s="32">
        <v>900</v>
      </c>
      <c r="M101" s="32">
        <v>855</v>
      </c>
      <c r="N101" s="33"/>
      <c r="O101" s="33">
        <v>700</v>
      </c>
      <c r="P101" s="34" t="s">
        <v>66</v>
      </c>
      <c r="Q101" s="35"/>
      <c r="R101" s="40" t="s">
        <v>28</v>
      </c>
      <c r="S101" s="22">
        <v>1120</v>
      </c>
      <c r="T101" s="37">
        <v>854.40959999999995</v>
      </c>
      <c r="U101" s="38">
        <v>935</v>
      </c>
      <c r="V101" s="38">
        <v>899</v>
      </c>
      <c r="W101" s="38">
        <v>700</v>
      </c>
      <c r="X101" s="25">
        <f t="shared" si="11"/>
        <v>700</v>
      </c>
    </row>
    <row r="102" spans="1:24" s="46" customFormat="1" ht="63" hidden="1">
      <c r="A102" s="27">
        <v>31.09</v>
      </c>
      <c r="B102" s="28" t="s">
        <v>142</v>
      </c>
      <c r="C102" s="29">
        <v>1</v>
      </c>
      <c r="D102" s="12" t="s">
        <v>47</v>
      </c>
      <c r="E102" s="12"/>
      <c r="F102" s="12">
        <f t="shared" si="12"/>
        <v>1162.26</v>
      </c>
      <c r="G102" s="31">
        <v>1100</v>
      </c>
      <c r="H102" s="31"/>
      <c r="I102" s="15">
        <f t="shared" si="14"/>
        <v>1100</v>
      </c>
      <c r="J102" s="16">
        <f t="shared" si="13"/>
        <v>1100</v>
      </c>
      <c r="K102" s="32">
        <v>1200</v>
      </c>
      <c r="L102" s="32">
        <v>1100</v>
      </c>
      <c r="M102" s="32">
        <v>1150</v>
      </c>
      <c r="N102" s="33"/>
      <c r="O102" s="33">
        <v>800</v>
      </c>
      <c r="P102" s="34" t="s">
        <v>66</v>
      </c>
      <c r="Q102" s="35"/>
      <c r="R102" s="40" t="s">
        <v>28</v>
      </c>
      <c r="S102" s="22">
        <v>1350</v>
      </c>
      <c r="T102" s="37">
        <v>1105.3152</v>
      </c>
      <c r="U102" s="38">
        <v>1210</v>
      </c>
      <c r="V102" s="38">
        <v>1163</v>
      </c>
      <c r="W102" s="38">
        <v>800</v>
      </c>
      <c r="X102" s="25">
        <f t="shared" si="11"/>
        <v>800</v>
      </c>
    </row>
    <row r="103" spans="1:24" s="46" customFormat="1" ht="63" hidden="1">
      <c r="A103" s="27">
        <v>31.1</v>
      </c>
      <c r="B103" s="28" t="s">
        <v>143</v>
      </c>
      <c r="C103" s="29">
        <v>1</v>
      </c>
      <c r="D103" s="12" t="s">
        <v>47</v>
      </c>
      <c r="E103" s="12"/>
      <c r="F103" s="12">
        <f t="shared" si="12"/>
        <v>1584.8999999999999</v>
      </c>
      <c r="G103" s="31">
        <v>1500</v>
      </c>
      <c r="H103" s="31"/>
      <c r="I103" s="15">
        <f t="shared" si="14"/>
        <v>1500</v>
      </c>
      <c r="J103" s="16">
        <f t="shared" si="13"/>
        <v>1500</v>
      </c>
      <c r="K103" s="32">
        <v>1600</v>
      </c>
      <c r="L103" s="32">
        <v>1550</v>
      </c>
      <c r="M103" s="32">
        <v>1500</v>
      </c>
      <c r="N103" s="33"/>
      <c r="O103" s="33">
        <v>900</v>
      </c>
      <c r="P103" s="34" t="s">
        <v>66</v>
      </c>
      <c r="Q103" s="35"/>
      <c r="R103" s="40" t="s">
        <v>28</v>
      </c>
      <c r="S103" s="22">
        <v>1700</v>
      </c>
      <c r="T103" s="37">
        <v>1506.384</v>
      </c>
      <c r="U103" s="38">
        <v>1650</v>
      </c>
      <c r="V103" s="38">
        <v>1585</v>
      </c>
      <c r="W103" s="38">
        <v>900</v>
      </c>
      <c r="X103" s="25">
        <f t="shared" si="11"/>
        <v>900</v>
      </c>
    </row>
    <row r="104" spans="1:24" s="46" customFormat="1" ht="63" hidden="1">
      <c r="A104" s="27">
        <v>31.11</v>
      </c>
      <c r="B104" s="28" t="s">
        <v>144</v>
      </c>
      <c r="C104" s="29">
        <v>1</v>
      </c>
      <c r="D104" s="12" t="s">
        <v>47</v>
      </c>
      <c r="E104" s="12"/>
      <c r="F104" s="12">
        <f t="shared" si="12"/>
        <v>1901.8799999999999</v>
      </c>
      <c r="G104" s="31">
        <v>1800</v>
      </c>
      <c r="H104" s="31"/>
      <c r="I104" s="15">
        <f t="shared" si="14"/>
        <v>1800</v>
      </c>
      <c r="J104" s="16">
        <f t="shared" si="13"/>
        <v>1800</v>
      </c>
      <c r="K104" s="32">
        <v>1800</v>
      </c>
      <c r="L104" s="32">
        <v>1900</v>
      </c>
      <c r="M104" s="32">
        <v>2000</v>
      </c>
      <c r="N104" s="33"/>
      <c r="O104" s="33">
        <v>1000</v>
      </c>
      <c r="P104" s="34" t="s">
        <v>66</v>
      </c>
      <c r="Q104" s="35"/>
      <c r="R104" s="40" t="s">
        <v>28</v>
      </c>
      <c r="S104" s="22">
        <v>2000</v>
      </c>
      <c r="T104" s="37">
        <v>1807.6607999999999</v>
      </c>
      <c r="U104" s="38">
        <v>1980</v>
      </c>
      <c r="V104" s="38">
        <v>1902</v>
      </c>
      <c r="W104" s="38">
        <v>1000</v>
      </c>
      <c r="X104" s="25">
        <f t="shared" si="11"/>
        <v>1000</v>
      </c>
    </row>
    <row r="105" spans="1:24" s="46" customFormat="1" ht="63" hidden="1">
      <c r="A105" s="27">
        <v>31.12</v>
      </c>
      <c r="B105" s="28" t="s">
        <v>145</v>
      </c>
      <c r="C105" s="29">
        <v>1</v>
      </c>
      <c r="D105" s="12" t="s">
        <v>47</v>
      </c>
      <c r="E105" s="12"/>
      <c r="F105" s="12">
        <f t="shared" si="12"/>
        <v>2113.1999999999998</v>
      </c>
      <c r="G105" s="31">
        <v>2000</v>
      </c>
      <c r="H105" s="31"/>
      <c r="I105" s="15">
        <f t="shared" si="14"/>
        <v>2000</v>
      </c>
      <c r="J105" s="16">
        <f t="shared" si="13"/>
        <v>2000</v>
      </c>
      <c r="K105" s="32">
        <v>2200</v>
      </c>
      <c r="L105" s="32">
        <v>2100</v>
      </c>
      <c r="M105" s="32">
        <v>2000</v>
      </c>
      <c r="N105" s="33"/>
      <c r="O105" s="33">
        <v>2400</v>
      </c>
      <c r="P105" s="34" t="s">
        <v>66</v>
      </c>
      <c r="Q105" s="35"/>
      <c r="R105" s="40" t="s">
        <v>28</v>
      </c>
      <c r="S105" s="22">
        <v>2200</v>
      </c>
      <c r="T105" s="37">
        <v>2009.1456000000001</v>
      </c>
      <c r="U105" s="38">
        <v>2200</v>
      </c>
      <c r="V105" s="38">
        <v>2114</v>
      </c>
      <c r="W105" s="38">
        <v>1200</v>
      </c>
      <c r="X105" s="25">
        <f t="shared" si="11"/>
        <v>1200</v>
      </c>
    </row>
    <row r="106" spans="1:24" s="46" customFormat="1" ht="47.25" hidden="1">
      <c r="A106" s="27">
        <v>32</v>
      </c>
      <c r="B106" s="28" t="s">
        <v>146</v>
      </c>
      <c r="C106" s="29"/>
      <c r="D106" s="12"/>
      <c r="E106" s="12"/>
      <c r="F106" s="12">
        <f t="shared" si="12"/>
        <v>0</v>
      </c>
      <c r="G106" s="31"/>
      <c r="H106" s="31"/>
      <c r="I106" s="15"/>
      <c r="J106" s="16"/>
      <c r="K106" s="32"/>
      <c r="L106" s="32"/>
      <c r="M106" s="32"/>
      <c r="N106" s="33"/>
      <c r="O106" s="33"/>
      <c r="P106" s="34"/>
      <c r="Q106" s="35"/>
      <c r="R106" s="40"/>
      <c r="S106" s="22">
        <v>0</v>
      </c>
      <c r="T106" s="37">
        <v>0</v>
      </c>
      <c r="U106" s="38">
        <v>0</v>
      </c>
      <c r="V106" s="38">
        <v>0</v>
      </c>
      <c r="W106" s="38"/>
      <c r="X106" s="25">
        <f t="shared" si="11"/>
        <v>0</v>
      </c>
    </row>
    <row r="107" spans="1:24" s="46" customFormat="1" ht="63" hidden="1">
      <c r="A107" s="27">
        <v>32.01</v>
      </c>
      <c r="B107" s="28" t="s">
        <v>134</v>
      </c>
      <c r="C107" s="29">
        <v>1</v>
      </c>
      <c r="D107" s="12" t="s">
        <v>47</v>
      </c>
      <c r="E107" s="12"/>
      <c r="F107" s="12">
        <f t="shared" si="12"/>
        <v>792.44999999999993</v>
      </c>
      <c r="G107" s="31">
        <v>750</v>
      </c>
      <c r="H107" s="31"/>
      <c r="I107" s="15">
        <f t="shared" ref="I107:I118" si="15">+C107*G107</f>
        <v>750</v>
      </c>
      <c r="J107" s="16">
        <f t="shared" si="13"/>
        <v>750</v>
      </c>
      <c r="K107" s="32">
        <v>850</v>
      </c>
      <c r="L107" s="32">
        <v>800</v>
      </c>
      <c r="M107" s="32">
        <v>750</v>
      </c>
      <c r="N107" s="33"/>
      <c r="O107" s="33">
        <v>925</v>
      </c>
      <c r="P107" s="34" t="s">
        <v>66</v>
      </c>
      <c r="Q107" s="35"/>
      <c r="R107" s="40" t="s">
        <v>28</v>
      </c>
      <c r="S107" s="22">
        <v>850</v>
      </c>
      <c r="T107" s="37">
        <v>753.66719999999998</v>
      </c>
      <c r="U107" s="38">
        <v>825</v>
      </c>
      <c r="V107" s="38">
        <v>793</v>
      </c>
      <c r="W107" s="38">
        <v>980</v>
      </c>
      <c r="X107" s="25">
        <f t="shared" si="11"/>
        <v>753.66719999999998</v>
      </c>
    </row>
    <row r="108" spans="1:24" s="46" customFormat="1" ht="63" hidden="1">
      <c r="A108" s="27">
        <v>32.020000000000003</v>
      </c>
      <c r="B108" s="28" t="s">
        <v>135</v>
      </c>
      <c r="C108" s="29">
        <v>1</v>
      </c>
      <c r="D108" s="12" t="s">
        <v>47</v>
      </c>
      <c r="E108" s="12"/>
      <c r="F108" s="12">
        <f t="shared" si="12"/>
        <v>1267.92</v>
      </c>
      <c r="G108" s="31">
        <v>1200</v>
      </c>
      <c r="H108" s="31"/>
      <c r="I108" s="15">
        <f t="shared" si="15"/>
        <v>1200</v>
      </c>
      <c r="J108" s="16">
        <f t="shared" si="13"/>
        <v>1200</v>
      </c>
      <c r="K108" s="32">
        <v>1200</v>
      </c>
      <c r="L108" s="32">
        <v>1300</v>
      </c>
      <c r="M108" s="32">
        <v>1400</v>
      </c>
      <c r="N108" s="33"/>
      <c r="O108" s="33">
        <v>962</v>
      </c>
      <c r="P108" s="34" t="s">
        <v>66</v>
      </c>
      <c r="Q108" s="35"/>
      <c r="R108" s="40" t="s">
        <v>28</v>
      </c>
      <c r="S108" s="22">
        <v>1370</v>
      </c>
      <c r="T108" s="37">
        <v>1205.1071999999999</v>
      </c>
      <c r="U108" s="38">
        <v>1320</v>
      </c>
      <c r="V108" s="38">
        <v>1269</v>
      </c>
      <c r="W108" s="38">
        <v>1450</v>
      </c>
      <c r="X108" s="25">
        <f t="shared" si="11"/>
        <v>1205.1071999999999</v>
      </c>
    </row>
    <row r="109" spans="1:24" s="46" customFormat="1" ht="63" hidden="1">
      <c r="A109" s="27">
        <v>32.03</v>
      </c>
      <c r="B109" s="28" t="s">
        <v>136</v>
      </c>
      <c r="C109" s="29">
        <v>1</v>
      </c>
      <c r="D109" s="12" t="s">
        <v>47</v>
      </c>
      <c r="E109" s="12"/>
      <c r="F109" s="12">
        <f t="shared" si="12"/>
        <v>1796.22</v>
      </c>
      <c r="G109" s="31">
        <v>1700</v>
      </c>
      <c r="H109" s="31"/>
      <c r="I109" s="15">
        <f t="shared" si="15"/>
        <v>1700</v>
      </c>
      <c r="J109" s="16">
        <f t="shared" si="13"/>
        <v>1700</v>
      </c>
      <c r="K109" s="32">
        <v>1700</v>
      </c>
      <c r="L109" s="32">
        <v>1800</v>
      </c>
      <c r="M109" s="32">
        <v>1850</v>
      </c>
      <c r="N109" s="33"/>
      <c r="O109" s="33">
        <v>1370</v>
      </c>
      <c r="P109" s="34" t="s">
        <v>66</v>
      </c>
      <c r="Q109" s="35"/>
      <c r="R109" s="40" t="s">
        <v>28</v>
      </c>
      <c r="S109" s="22">
        <v>1800</v>
      </c>
      <c r="T109" s="37">
        <v>1707.8688</v>
      </c>
      <c r="U109" s="38">
        <v>1870</v>
      </c>
      <c r="V109" s="38">
        <v>1797</v>
      </c>
      <c r="W109" s="38">
        <v>1985</v>
      </c>
      <c r="X109" s="25">
        <f t="shared" si="11"/>
        <v>1707.8688</v>
      </c>
    </row>
    <row r="110" spans="1:24" s="46" customFormat="1" ht="63" hidden="1">
      <c r="A110" s="27">
        <v>32.04</v>
      </c>
      <c r="B110" s="28" t="s">
        <v>137</v>
      </c>
      <c r="C110" s="29">
        <v>1</v>
      </c>
      <c r="D110" s="12" t="s">
        <v>47</v>
      </c>
      <c r="E110" s="12"/>
      <c r="F110" s="12">
        <f t="shared" si="12"/>
        <v>2324.52</v>
      </c>
      <c r="G110" s="31">
        <v>2200</v>
      </c>
      <c r="H110" s="31"/>
      <c r="I110" s="15">
        <f t="shared" si="15"/>
        <v>2200</v>
      </c>
      <c r="J110" s="16">
        <f t="shared" si="13"/>
        <v>2200</v>
      </c>
      <c r="K110" s="32">
        <v>2300</v>
      </c>
      <c r="L110" s="32">
        <v>2400</v>
      </c>
      <c r="M110" s="32">
        <v>2200</v>
      </c>
      <c r="N110" s="33"/>
      <c r="O110" s="33">
        <v>2407</v>
      </c>
      <c r="P110" s="34" t="s">
        <v>66</v>
      </c>
      <c r="Q110" s="35"/>
      <c r="R110" s="40" t="s">
        <v>28</v>
      </c>
      <c r="S110" s="22">
        <v>2400</v>
      </c>
      <c r="T110" s="37">
        <v>2209.6799999999998</v>
      </c>
      <c r="U110" s="38">
        <v>2420</v>
      </c>
      <c r="V110" s="38">
        <v>2325</v>
      </c>
      <c r="W110" s="38">
        <v>2840</v>
      </c>
      <c r="X110" s="25">
        <f t="shared" si="11"/>
        <v>2209.6799999999998</v>
      </c>
    </row>
    <row r="111" spans="1:24" s="46" customFormat="1" ht="63" hidden="1">
      <c r="A111" s="27">
        <v>32.049999999999997</v>
      </c>
      <c r="B111" s="28" t="s">
        <v>138</v>
      </c>
      <c r="C111" s="29">
        <v>1</v>
      </c>
      <c r="D111" s="12" t="s">
        <v>47</v>
      </c>
      <c r="E111" s="12"/>
      <c r="F111" s="12">
        <f t="shared" si="12"/>
        <v>3169.7999999999997</v>
      </c>
      <c r="G111" s="31">
        <v>3000</v>
      </c>
      <c r="H111" s="31"/>
      <c r="I111" s="15">
        <f t="shared" si="15"/>
        <v>3000</v>
      </c>
      <c r="J111" s="16">
        <f t="shared" si="13"/>
        <v>3000</v>
      </c>
      <c r="K111" s="32">
        <v>3000</v>
      </c>
      <c r="L111" s="32">
        <v>3100</v>
      </c>
      <c r="M111" s="32">
        <v>3200</v>
      </c>
      <c r="N111" s="33"/>
      <c r="O111" s="33">
        <v>2407</v>
      </c>
      <c r="P111" s="34" t="s">
        <v>66</v>
      </c>
      <c r="Q111" s="35"/>
      <c r="R111" s="40" t="s">
        <v>28</v>
      </c>
      <c r="S111" s="22">
        <v>3200</v>
      </c>
      <c r="T111" s="37">
        <v>3012.768</v>
      </c>
      <c r="U111" s="38">
        <v>3300</v>
      </c>
      <c r="V111" s="38">
        <v>3170</v>
      </c>
      <c r="W111" s="38">
        <v>3850</v>
      </c>
      <c r="X111" s="25">
        <f t="shared" si="11"/>
        <v>3012.768</v>
      </c>
    </row>
    <row r="112" spans="1:24" s="46" customFormat="1" ht="63" hidden="1">
      <c r="A112" s="27">
        <v>32.06</v>
      </c>
      <c r="B112" s="28" t="s">
        <v>139</v>
      </c>
      <c r="C112" s="29">
        <v>1</v>
      </c>
      <c r="D112" s="12" t="s">
        <v>47</v>
      </c>
      <c r="E112" s="12"/>
      <c r="F112" s="12">
        <f t="shared" si="12"/>
        <v>3381.12</v>
      </c>
      <c r="G112" s="31">
        <v>3200</v>
      </c>
      <c r="H112" s="31"/>
      <c r="I112" s="15">
        <f t="shared" si="15"/>
        <v>3200</v>
      </c>
      <c r="J112" s="16">
        <f t="shared" si="13"/>
        <v>3200</v>
      </c>
      <c r="K112" s="32">
        <v>3200</v>
      </c>
      <c r="L112" s="32">
        <v>3250</v>
      </c>
      <c r="M112" s="32">
        <v>3400</v>
      </c>
      <c r="N112" s="33"/>
      <c r="O112" s="33">
        <v>2984</v>
      </c>
      <c r="P112" s="34" t="s">
        <v>66</v>
      </c>
      <c r="Q112" s="35"/>
      <c r="R112" s="40" t="s">
        <v>28</v>
      </c>
      <c r="S112" s="22">
        <v>3900</v>
      </c>
      <c r="T112" s="37">
        <v>3214.2527999999998</v>
      </c>
      <c r="U112" s="38">
        <v>3520</v>
      </c>
      <c r="V112" s="38">
        <v>3382</v>
      </c>
      <c r="W112" s="38">
        <v>4280</v>
      </c>
      <c r="X112" s="25">
        <f t="shared" si="11"/>
        <v>3214.2527999999998</v>
      </c>
    </row>
    <row r="113" spans="1:24" s="46" customFormat="1" ht="63" hidden="1">
      <c r="A113" s="27">
        <v>32.07</v>
      </c>
      <c r="B113" s="28" t="s">
        <v>140</v>
      </c>
      <c r="C113" s="29">
        <v>1</v>
      </c>
      <c r="D113" s="12" t="s">
        <v>47</v>
      </c>
      <c r="E113" s="12"/>
      <c r="F113" s="12">
        <f t="shared" si="12"/>
        <v>4226.3999999999996</v>
      </c>
      <c r="G113" s="31">
        <v>4000</v>
      </c>
      <c r="H113" s="31"/>
      <c r="I113" s="15">
        <f t="shared" si="15"/>
        <v>4000</v>
      </c>
      <c r="J113" s="16">
        <f t="shared" si="13"/>
        <v>4000</v>
      </c>
      <c r="K113" s="32">
        <v>4300</v>
      </c>
      <c r="L113" s="32">
        <v>4200</v>
      </c>
      <c r="M113" s="32">
        <v>4000</v>
      </c>
      <c r="N113" s="33"/>
      <c r="O113" s="33">
        <v>4170</v>
      </c>
      <c r="P113" s="34" t="s">
        <v>66</v>
      </c>
      <c r="Q113" s="35"/>
      <c r="R113" s="40" t="s">
        <v>28</v>
      </c>
      <c r="S113" s="22">
        <v>4600</v>
      </c>
      <c r="T113" s="37">
        <v>4017.3407999999995</v>
      </c>
      <c r="U113" s="38">
        <v>4400</v>
      </c>
      <c r="V113" s="38">
        <v>4227</v>
      </c>
      <c r="W113" s="38">
        <v>4960</v>
      </c>
      <c r="X113" s="25">
        <f t="shared" si="11"/>
        <v>4017.3407999999995</v>
      </c>
    </row>
    <row r="114" spans="1:24" s="46" customFormat="1" ht="63" hidden="1">
      <c r="A114" s="27">
        <v>32.08</v>
      </c>
      <c r="B114" s="28" t="s">
        <v>141</v>
      </c>
      <c r="C114" s="29">
        <v>1</v>
      </c>
      <c r="D114" s="12" t="s">
        <v>47</v>
      </c>
      <c r="E114" s="12"/>
      <c r="F114" s="12">
        <f t="shared" si="12"/>
        <v>4754.7</v>
      </c>
      <c r="G114" s="31">
        <v>4500</v>
      </c>
      <c r="H114" s="31"/>
      <c r="I114" s="15">
        <f t="shared" si="15"/>
        <v>4500</v>
      </c>
      <c r="J114" s="16">
        <f t="shared" si="13"/>
        <v>4500</v>
      </c>
      <c r="K114" s="32">
        <v>4500</v>
      </c>
      <c r="L114" s="32">
        <v>4700</v>
      </c>
      <c r="M114" s="32">
        <v>4800</v>
      </c>
      <c r="N114" s="33"/>
      <c r="O114" s="33">
        <v>5209</v>
      </c>
      <c r="P114" s="34" t="s">
        <v>66</v>
      </c>
      <c r="Q114" s="35"/>
      <c r="R114" s="40" t="s">
        <v>28</v>
      </c>
      <c r="S114" s="22">
        <v>5500</v>
      </c>
      <c r="T114" s="37">
        <v>4519.152</v>
      </c>
      <c r="U114" s="38">
        <v>4950</v>
      </c>
      <c r="V114" s="38">
        <v>4755</v>
      </c>
      <c r="W114" s="38">
        <v>5860</v>
      </c>
      <c r="X114" s="25">
        <f t="shared" si="11"/>
        <v>4519.152</v>
      </c>
    </row>
    <row r="115" spans="1:24" s="46" customFormat="1" ht="63" hidden="1">
      <c r="A115" s="27">
        <v>32.090000000000003</v>
      </c>
      <c r="B115" s="28" t="s">
        <v>142</v>
      </c>
      <c r="C115" s="29">
        <v>1</v>
      </c>
      <c r="D115" s="12" t="s">
        <v>47</v>
      </c>
      <c r="E115" s="12"/>
      <c r="F115" s="12">
        <f t="shared" si="12"/>
        <v>5283</v>
      </c>
      <c r="G115" s="31">
        <v>5000</v>
      </c>
      <c r="H115" s="31"/>
      <c r="I115" s="15">
        <f t="shared" si="15"/>
        <v>5000</v>
      </c>
      <c r="J115" s="16">
        <f t="shared" si="13"/>
        <v>5000</v>
      </c>
      <c r="K115" s="32">
        <v>5200</v>
      </c>
      <c r="L115" s="32">
        <v>5500</v>
      </c>
      <c r="M115" s="32">
        <v>5000</v>
      </c>
      <c r="N115" s="33"/>
      <c r="O115" s="33">
        <v>9731</v>
      </c>
      <c r="P115" s="34" t="s">
        <v>66</v>
      </c>
      <c r="Q115" s="35"/>
      <c r="R115" s="40" t="s">
        <v>28</v>
      </c>
      <c r="S115" s="22">
        <v>6100</v>
      </c>
      <c r="T115" s="37">
        <v>5020.9632000000001</v>
      </c>
      <c r="U115" s="38">
        <v>5500</v>
      </c>
      <c r="V115" s="38">
        <v>5283</v>
      </c>
      <c r="W115" s="38">
        <v>6590</v>
      </c>
      <c r="X115" s="25">
        <f t="shared" si="11"/>
        <v>5020.9632000000001</v>
      </c>
    </row>
    <row r="116" spans="1:24" s="46" customFormat="1" ht="63" hidden="1">
      <c r="A116" s="27">
        <v>32.1</v>
      </c>
      <c r="B116" s="28" t="s">
        <v>143</v>
      </c>
      <c r="C116" s="29">
        <v>1</v>
      </c>
      <c r="D116" s="12" t="s">
        <v>47</v>
      </c>
      <c r="E116" s="12"/>
      <c r="F116" s="12">
        <f t="shared" si="12"/>
        <v>5811.3</v>
      </c>
      <c r="G116" s="31">
        <v>5500</v>
      </c>
      <c r="H116" s="31"/>
      <c r="I116" s="15">
        <f t="shared" si="15"/>
        <v>5500</v>
      </c>
      <c r="J116" s="16">
        <f t="shared" si="13"/>
        <v>5500</v>
      </c>
      <c r="K116" s="32">
        <v>5500</v>
      </c>
      <c r="L116" s="32">
        <v>5600</v>
      </c>
      <c r="M116" s="32">
        <v>5700</v>
      </c>
      <c r="N116" s="33"/>
      <c r="O116" s="33">
        <v>10978</v>
      </c>
      <c r="P116" s="34" t="s">
        <v>66</v>
      </c>
      <c r="Q116" s="35"/>
      <c r="R116" s="40" t="s">
        <v>28</v>
      </c>
      <c r="S116" s="22">
        <v>6500</v>
      </c>
      <c r="T116" s="37">
        <v>5523.7248</v>
      </c>
      <c r="U116" s="38">
        <v>6050</v>
      </c>
      <c r="V116" s="38">
        <v>5812</v>
      </c>
      <c r="W116" s="38">
        <v>7980</v>
      </c>
      <c r="X116" s="25">
        <f t="shared" si="11"/>
        <v>5523.7248</v>
      </c>
    </row>
    <row r="117" spans="1:24" s="46" customFormat="1" ht="63" hidden="1">
      <c r="A117" s="27">
        <v>32.11</v>
      </c>
      <c r="B117" s="28" t="s">
        <v>144</v>
      </c>
      <c r="C117" s="29">
        <v>1</v>
      </c>
      <c r="D117" s="12" t="s">
        <v>47</v>
      </c>
      <c r="E117" s="12"/>
      <c r="F117" s="12">
        <f t="shared" si="12"/>
        <v>6867.9</v>
      </c>
      <c r="G117" s="31">
        <v>6500</v>
      </c>
      <c r="H117" s="31"/>
      <c r="I117" s="15">
        <f t="shared" si="15"/>
        <v>6500</v>
      </c>
      <c r="J117" s="16">
        <f t="shared" si="13"/>
        <v>6500</v>
      </c>
      <c r="K117" s="32">
        <v>6700</v>
      </c>
      <c r="L117" s="32">
        <v>6500</v>
      </c>
      <c r="M117" s="32">
        <v>6600</v>
      </c>
      <c r="N117" s="33"/>
      <c r="O117" s="33">
        <v>14603</v>
      </c>
      <c r="P117" s="34" t="s">
        <v>66</v>
      </c>
      <c r="Q117" s="35"/>
      <c r="R117" s="40" t="s">
        <v>28</v>
      </c>
      <c r="S117" s="22">
        <v>7400</v>
      </c>
      <c r="T117" s="37">
        <v>6527.3472000000002</v>
      </c>
      <c r="U117" s="38">
        <v>7150</v>
      </c>
      <c r="V117" s="38">
        <v>6868</v>
      </c>
      <c r="W117" s="38">
        <v>8890</v>
      </c>
      <c r="X117" s="25">
        <f t="shared" si="11"/>
        <v>6527.3472000000002</v>
      </c>
    </row>
    <row r="118" spans="1:24" s="46" customFormat="1" ht="63" hidden="1">
      <c r="A118" s="27">
        <v>32.119999999999997</v>
      </c>
      <c r="B118" s="28" t="s">
        <v>145</v>
      </c>
      <c r="C118" s="29">
        <v>1</v>
      </c>
      <c r="D118" s="12" t="s">
        <v>47</v>
      </c>
      <c r="E118" s="12"/>
      <c r="F118" s="12">
        <f t="shared" si="12"/>
        <v>8452.7999999999993</v>
      </c>
      <c r="G118" s="31">
        <v>8000</v>
      </c>
      <c r="H118" s="31"/>
      <c r="I118" s="15">
        <f t="shared" si="15"/>
        <v>8000</v>
      </c>
      <c r="J118" s="16">
        <f t="shared" si="13"/>
        <v>8000</v>
      </c>
      <c r="K118" s="32">
        <v>8000</v>
      </c>
      <c r="L118" s="32">
        <v>8500</v>
      </c>
      <c r="M118" s="32">
        <v>8200</v>
      </c>
      <c r="N118" s="33"/>
      <c r="O118" s="33">
        <v>18624</v>
      </c>
      <c r="P118" s="34" t="s">
        <v>66</v>
      </c>
      <c r="Q118" s="35"/>
      <c r="R118" s="40" t="s">
        <v>28</v>
      </c>
      <c r="S118" s="22">
        <v>9200</v>
      </c>
      <c r="T118" s="37">
        <v>8033.7311999999993</v>
      </c>
      <c r="U118" s="38">
        <v>8800</v>
      </c>
      <c r="V118" s="38">
        <v>8453</v>
      </c>
      <c r="W118" s="38">
        <v>10200</v>
      </c>
      <c r="X118" s="25">
        <f t="shared" si="11"/>
        <v>8033.7311999999993</v>
      </c>
    </row>
    <row r="119" spans="1:24" s="46" customFormat="1" ht="63" hidden="1">
      <c r="A119" s="27">
        <v>33.01</v>
      </c>
      <c r="B119" s="28" t="s">
        <v>134</v>
      </c>
      <c r="C119" s="29">
        <v>1</v>
      </c>
      <c r="D119" s="12" t="s">
        <v>47</v>
      </c>
      <c r="E119" s="12"/>
      <c r="F119" s="12">
        <f t="shared" si="12"/>
        <v>316.98</v>
      </c>
      <c r="G119" s="31">
        <v>300</v>
      </c>
      <c r="H119" s="31"/>
      <c r="I119" s="15">
        <f t="shared" ref="I119:I129" si="16">+C119*G119</f>
        <v>300</v>
      </c>
      <c r="J119" s="16">
        <f t="shared" si="13"/>
        <v>300</v>
      </c>
      <c r="K119" s="32">
        <v>300</v>
      </c>
      <c r="L119" s="32">
        <v>320</v>
      </c>
      <c r="M119" s="32">
        <v>330</v>
      </c>
      <c r="N119" s="33"/>
      <c r="O119" s="33"/>
      <c r="P119" s="34"/>
      <c r="Q119" s="35"/>
      <c r="R119" s="40" t="s">
        <v>28</v>
      </c>
      <c r="S119" s="22">
        <v>420</v>
      </c>
      <c r="T119" s="37">
        <v>301.27679999999998</v>
      </c>
      <c r="U119" s="38">
        <v>330</v>
      </c>
      <c r="V119" s="38">
        <v>317</v>
      </c>
      <c r="W119" s="38">
        <v>400</v>
      </c>
      <c r="X119" s="25">
        <f t="shared" si="11"/>
        <v>301.27679999999998</v>
      </c>
    </row>
    <row r="120" spans="1:24" s="46" customFormat="1" ht="63" hidden="1">
      <c r="A120" s="27">
        <v>33.020000000000003</v>
      </c>
      <c r="B120" s="28" t="s">
        <v>135</v>
      </c>
      <c r="C120" s="29">
        <v>1</v>
      </c>
      <c r="D120" s="12" t="s">
        <v>47</v>
      </c>
      <c r="E120" s="12"/>
      <c r="F120" s="12">
        <f t="shared" si="12"/>
        <v>549.43200000000002</v>
      </c>
      <c r="G120" s="31">
        <v>520</v>
      </c>
      <c r="H120" s="31"/>
      <c r="I120" s="15">
        <f t="shared" si="16"/>
        <v>520</v>
      </c>
      <c r="J120" s="16">
        <f t="shared" si="13"/>
        <v>520</v>
      </c>
      <c r="K120" s="32">
        <v>550</v>
      </c>
      <c r="L120" s="32">
        <v>540</v>
      </c>
      <c r="M120" s="32">
        <v>520</v>
      </c>
      <c r="N120" s="33"/>
      <c r="O120" s="33"/>
      <c r="P120" s="34"/>
      <c r="Q120" s="35"/>
      <c r="R120" s="40" t="s">
        <v>28</v>
      </c>
      <c r="S120" s="22">
        <v>660</v>
      </c>
      <c r="T120" s="37">
        <v>522.72</v>
      </c>
      <c r="U120" s="38">
        <v>572</v>
      </c>
      <c r="V120" s="38">
        <v>550</v>
      </c>
      <c r="W120" s="38">
        <v>600</v>
      </c>
      <c r="X120" s="25">
        <f t="shared" si="11"/>
        <v>522.72</v>
      </c>
    </row>
    <row r="121" spans="1:24" s="46" customFormat="1" ht="63" hidden="1">
      <c r="A121" s="27">
        <v>33.04</v>
      </c>
      <c r="B121" s="28" t="s">
        <v>137</v>
      </c>
      <c r="C121" s="29">
        <v>1</v>
      </c>
      <c r="D121" s="12" t="s">
        <v>47</v>
      </c>
      <c r="E121" s="12"/>
      <c r="F121" s="12">
        <f t="shared" si="12"/>
        <v>1141.1279999999999</v>
      </c>
      <c r="G121" s="31">
        <v>1080</v>
      </c>
      <c r="H121" s="31"/>
      <c r="I121" s="15">
        <f t="shared" si="16"/>
        <v>1080</v>
      </c>
      <c r="J121" s="16">
        <f t="shared" si="13"/>
        <v>1080</v>
      </c>
      <c r="K121" s="32">
        <v>1120</v>
      </c>
      <c r="L121" s="32">
        <v>1100</v>
      </c>
      <c r="M121" s="32">
        <v>1080</v>
      </c>
      <c r="N121" s="33"/>
      <c r="O121" s="33">
        <v>1221.3</v>
      </c>
      <c r="P121" s="34" t="s">
        <v>66</v>
      </c>
      <c r="Q121" s="35"/>
      <c r="R121" s="40" t="s">
        <v>28</v>
      </c>
      <c r="S121" s="22">
        <v>1200</v>
      </c>
      <c r="T121" s="37">
        <v>1085.3568</v>
      </c>
      <c r="U121" s="38">
        <v>1188</v>
      </c>
      <c r="V121" s="38">
        <v>1142</v>
      </c>
      <c r="W121" s="38">
        <v>1000</v>
      </c>
      <c r="X121" s="25">
        <f t="shared" si="11"/>
        <v>1000</v>
      </c>
    </row>
    <row r="122" spans="1:24" s="46" customFormat="1" ht="63" hidden="1">
      <c r="A122" s="27">
        <v>33.049999999999997</v>
      </c>
      <c r="B122" s="28" t="s">
        <v>138</v>
      </c>
      <c r="C122" s="29">
        <v>1</v>
      </c>
      <c r="D122" s="12" t="s">
        <v>47</v>
      </c>
      <c r="E122" s="12"/>
      <c r="F122" s="12">
        <f t="shared" si="12"/>
        <v>1637.73</v>
      </c>
      <c r="G122" s="31">
        <v>1550</v>
      </c>
      <c r="H122" s="31"/>
      <c r="I122" s="15">
        <f t="shared" si="16"/>
        <v>1550</v>
      </c>
      <c r="J122" s="16">
        <f t="shared" si="13"/>
        <v>1550</v>
      </c>
      <c r="K122" s="32">
        <v>1550</v>
      </c>
      <c r="L122" s="32">
        <v>1600</v>
      </c>
      <c r="M122" s="32">
        <v>1590</v>
      </c>
      <c r="N122" s="33"/>
      <c r="O122" s="33">
        <v>1628.3999999999999</v>
      </c>
      <c r="P122" s="34" t="s">
        <v>66</v>
      </c>
      <c r="Q122" s="35"/>
      <c r="R122" s="40" t="s">
        <v>28</v>
      </c>
      <c r="S122" s="22">
        <v>1600</v>
      </c>
      <c r="T122" s="37">
        <v>1556.7551999999998</v>
      </c>
      <c r="U122" s="38">
        <v>1705</v>
      </c>
      <c r="V122" s="38">
        <v>1638</v>
      </c>
      <c r="W122" s="38">
        <v>1200</v>
      </c>
      <c r="X122" s="25">
        <f t="shared" si="11"/>
        <v>1200</v>
      </c>
    </row>
    <row r="123" spans="1:24" s="46" customFormat="1" ht="63" hidden="1">
      <c r="A123" s="27">
        <v>33.06</v>
      </c>
      <c r="B123" s="28" t="s">
        <v>139</v>
      </c>
      <c r="C123" s="29">
        <v>1</v>
      </c>
      <c r="D123" s="12" t="s">
        <v>47</v>
      </c>
      <c r="E123" s="12"/>
      <c r="F123" s="12">
        <f t="shared" si="12"/>
        <v>2007.54</v>
      </c>
      <c r="G123" s="31">
        <v>1900</v>
      </c>
      <c r="H123" s="31"/>
      <c r="I123" s="15">
        <f t="shared" si="16"/>
        <v>1900</v>
      </c>
      <c r="J123" s="16">
        <f t="shared" si="13"/>
        <v>1900</v>
      </c>
      <c r="K123" s="32">
        <v>1950</v>
      </c>
      <c r="L123" s="32">
        <v>1920</v>
      </c>
      <c r="M123" s="32">
        <v>1900</v>
      </c>
      <c r="N123" s="33"/>
      <c r="O123" s="33">
        <v>2035.4999999999998</v>
      </c>
      <c r="P123" s="34" t="s">
        <v>66</v>
      </c>
      <c r="Q123" s="35"/>
      <c r="R123" s="40" t="s">
        <v>28</v>
      </c>
      <c r="S123" s="22">
        <v>2000</v>
      </c>
      <c r="T123" s="37">
        <v>1908.4032</v>
      </c>
      <c r="U123" s="38">
        <v>2090</v>
      </c>
      <c r="V123" s="38">
        <v>2008</v>
      </c>
      <c r="W123" s="38">
        <v>1400</v>
      </c>
      <c r="X123" s="25">
        <f t="shared" si="11"/>
        <v>1400</v>
      </c>
    </row>
    <row r="124" spans="1:24" s="46" customFormat="1" ht="63" hidden="1">
      <c r="A124" s="27">
        <v>33.07</v>
      </c>
      <c r="B124" s="28" t="s">
        <v>140</v>
      </c>
      <c r="C124" s="29">
        <v>1</v>
      </c>
      <c r="D124" s="12" t="s">
        <v>47</v>
      </c>
      <c r="E124" s="12"/>
      <c r="F124" s="12">
        <f t="shared" si="12"/>
        <v>2535.84</v>
      </c>
      <c r="G124" s="31">
        <v>2400</v>
      </c>
      <c r="H124" s="31"/>
      <c r="I124" s="15">
        <f t="shared" si="16"/>
        <v>2400</v>
      </c>
      <c r="J124" s="16">
        <f t="shared" si="13"/>
        <v>2400</v>
      </c>
      <c r="K124" s="32">
        <v>2400</v>
      </c>
      <c r="L124" s="32">
        <v>2500</v>
      </c>
      <c r="M124" s="32">
        <v>2600</v>
      </c>
      <c r="N124" s="33"/>
      <c r="O124" s="33">
        <v>2442.6</v>
      </c>
      <c r="P124" s="34" t="s">
        <v>66</v>
      </c>
      <c r="Q124" s="35"/>
      <c r="R124" s="40" t="s">
        <v>28</v>
      </c>
      <c r="S124" s="22">
        <v>2400</v>
      </c>
      <c r="T124" s="37">
        <v>2410.2143999999998</v>
      </c>
      <c r="U124" s="38">
        <v>2640</v>
      </c>
      <c r="V124" s="38">
        <v>2536</v>
      </c>
      <c r="W124" s="38">
        <v>1600</v>
      </c>
      <c r="X124" s="25">
        <f t="shared" si="11"/>
        <v>1600</v>
      </c>
    </row>
    <row r="125" spans="1:24" s="46" customFormat="1" ht="63" hidden="1">
      <c r="A125" s="27">
        <v>33.08</v>
      </c>
      <c r="B125" s="28" t="s">
        <v>141</v>
      </c>
      <c r="C125" s="29">
        <v>1</v>
      </c>
      <c r="D125" s="12" t="s">
        <v>47</v>
      </c>
      <c r="E125" s="12"/>
      <c r="F125" s="12">
        <f t="shared" si="12"/>
        <v>3106.404</v>
      </c>
      <c r="G125" s="31">
        <v>2940</v>
      </c>
      <c r="H125" s="31"/>
      <c r="I125" s="15">
        <f t="shared" si="16"/>
        <v>2940</v>
      </c>
      <c r="J125" s="16">
        <f t="shared" si="13"/>
        <v>2940</v>
      </c>
      <c r="K125" s="32">
        <v>3200</v>
      </c>
      <c r="L125" s="32">
        <v>3000</v>
      </c>
      <c r="M125" s="32">
        <v>2940</v>
      </c>
      <c r="N125" s="33"/>
      <c r="O125" s="33">
        <v>2849.7</v>
      </c>
      <c r="P125" s="34" t="s">
        <v>66</v>
      </c>
      <c r="Q125" s="35"/>
      <c r="R125" s="40" t="s">
        <v>28</v>
      </c>
      <c r="S125" s="22">
        <v>2800</v>
      </c>
      <c r="T125" s="37">
        <v>2952.8927999999996</v>
      </c>
      <c r="U125" s="38">
        <v>3234</v>
      </c>
      <c r="V125" s="38">
        <v>3107</v>
      </c>
      <c r="W125" s="38">
        <v>1800</v>
      </c>
      <c r="X125" s="25">
        <f t="shared" si="11"/>
        <v>1800</v>
      </c>
    </row>
    <row r="126" spans="1:24" s="46" customFormat="1" ht="63" hidden="1">
      <c r="A126" s="27">
        <v>33.090000000000003</v>
      </c>
      <c r="B126" s="28" t="s">
        <v>142</v>
      </c>
      <c r="C126" s="29">
        <v>1</v>
      </c>
      <c r="D126" s="12" t="s">
        <v>47</v>
      </c>
      <c r="E126" s="12"/>
      <c r="F126" s="12">
        <f t="shared" si="12"/>
        <v>3888.288</v>
      </c>
      <c r="G126" s="31">
        <v>3680</v>
      </c>
      <c r="H126" s="31"/>
      <c r="I126" s="15">
        <f t="shared" si="16"/>
        <v>3680</v>
      </c>
      <c r="J126" s="16">
        <f t="shared" si="13"/>
        <v>3680</v>
      </c>
      <c r="K126" s="32">
        <v>3680</v>
      </c>
      <c r="L126" s="32">
        <v>3700</v>
      </c>
      <c r="M126" s="32">
        <v>3800</v>
      </c>
      <c r="N126" s="33"/>
      <c r="O126" s="33">
        <v>3256.7999999999997</v>
      </c>
      <c r="P126" s="34" t="s">
        <v>66</v>
      </c>
      <c r="Q126" s="35"/>
      <c r="R126" s="40" t="s">
        <v>28</v>
      </c>
      <c r="S126" s="22">
        <v>3200</v>
      </c>
      <c r="T126" s="37">
        <v>3696.1055999999999</v>
      </c>
      <c r="U126" s="38">
        <v>4048</v>
      </c>
      <c r="V126" s="38">
        <v>3889</v>
      </c>
      <c r="W126" s="38">
        <v>2000</v>
      </c>
      <c r="X126" s="25">
        <f t="shared" si="11"/>
        <v>2000</v>
      </c>
    </row>
    <row r="127" spans="1:24" s="46" customFormat="1" ht="63" hidden="1">
      <c r="A127" s="27">
        <v>33.1</v>
      </c>
      <c r="B127" s="28" t="s">
        <v>143</v>
      </c>
      <c r="C127" s="29">
        <v>1</v>
      </c>
      <c r="D127" s="12" t="s">
        <v>47</v>
      </c>
      <c r="E127" s="12"/>
      <c r="F127" s="12">
        <f t="shared" si="12"/>
        <v>4564.5119999999997</v>
      </c>
      <c r="G127" s="31">
        <v>4320</v>
      </c>
      <c r="H127" s="31"/>
      <c r="I127" s="15">
        <f t="shared" si="16"/>
        <v>4320</v>
      </c>
      <c r="J127" s="16">
        <f t="shared" si="13"/>
        <v>4320</v>
      </c>
      <c r="K127" s="32">
        <v>4500</v>
      </c>
      <c r="L127" s="32">
        <v>4400</v>
      </c>
      <c r="M127" s="32">
        <v>4320</v>
      </c>
      <c r="N127" s="33"/>
      <c r="O127" s="33">
        <v>3663.8999999999996</v>
      </c>
      <c r="P127" s="34" t="s">
        <v>66</v>
      </c>
      <c r="Q127" s="35"/>
      <c r="R127" s="40" t="s">
        <v>28</v>
      </c>
      <c r="S127" s="22">
        <v>3600</v>
      </c>
      <c r="T127" s="37">
        <v>4338.576</v>
      </c>
      <c r="U127" s="38">
        <v>4752</v>
      </c>
      <c r="V127" s="38">
        <v>4565</v>
      </c>
      <c r="W127" s="38">
        <v>2200</v>
      </c>
      <c r="X127" s="25">
        <f t="shared" si="11"/>
        <v>2200</v>
      </c>
    </row>
    <row r="128" spans="1:24" s="46" customFormat="1" ht="63" hidden="1">
      <c r="A128" s="27">
        <v>33.11</v>
      </c>
      <c r="B128" s="28" t="s">
        <v>144</v>
      </c>
      <c r="C128" s="29">
        <v>1</v>
      </c>
      <c r="D128" s="12" t="s">
        <v>47</v>
      </c>
      <c r="E128" s="12"/>
      <c r="F128" s="12">
        <f t="shared" si="12"/>
        <v>5283</v>
      </c>
      <c r="G128" s="31">
        <v>5000</v>
      </c>
      <c r="H128" s="31"/>
      <c r="I128" s="15">
        <f t="shared" si="16"/>
        <v>5000</v>
      </c>
      <c r="J128" s="16">
        <f t="shared" si="13"/>
        <v>5000</v>
      </c>
      <c r="K128" s="32">
        <v>5000</v>
      </c>
      <c r="L128" s="32">
        <v>5200</v>
      </c>
      <c r="M128" s="32">
        <v>5300</v>
      </c>
      <c r="N128" s="33"/>
      <c r="O128" s="33">
        <v>4070.9999999999995</v>
      </c>
      <c r="P128" s="34" t="s">
        <v>66</v>
      </c>
      <c r="Q128" s="35"/>
      <c r="R128" s="40" t="s">
        <v>28</v>
      </c>
      <c r="S128" s="22">
        <v>4000</v>
      </c>
      <c r="T128" s="37">
        <v>5020.9632000000001</v>
      </c>
      <c r="U128" s="38">
        <v>5500</v>
      </c>
      <c r="V128" s="38">
        <v>5283</v>
      </c>
      <c r="W128" s="38">
        <v>2400</v>
      </c>
      <c r="X128" s="25">
        <f t="shared" si="11"/>
        <v>2400</v>
      </c>
    </row>
    <row r="129" spans="1:24" s="46" customFormat="1" ht="63" hidden="1">
      <c r="A129" s="27">
        <v>33.119999999999997</v>
      </c>
      <c r="B129" s="28" t="s">
        <v>145</v>
      </c>
      <c r="C129" s="29">
        <v>1</v>
      </c>
      <c r="D129" s="12" t="s">
        <v>47</v>
      </c>
      <c r="E129" s="12"/>
      <c r="F129" s="12">
        <f t="shared" si="12"/>
        <v>6466.3919999999998</v>
      </c>
      <c r="G129" s="31">
        <v>6120</v>
      </c>
      <c r="H129" s="31"/>
      <c r="I129" s="15">
        <f t="shared" si="16"/>
        <v>6120</v>
      </c>
      <c r="J129" s="16">
        <f t="shared" si="13"/>
        <v>6120</v>
      </c>
      <c r="K129" s="32">
        <v>6300</v>
      </c>
      <c r="L129" s="32">
        <v>6500</v>
      </c>
      <c r="M129" s="32">
        <v>6120</v>
      </c>
      <c r="N129" s="33"/>
      <c r="O129" s="33">
        <v>4885.2</v>
      </c>
      <c r="P129" s="34" t="s">
        <v>66</v>
      </c>
      <c r="Q129" s="35"/>
      <c r="R129" s="40" t="s">
        <v>28</v>
      </c>
      <c r="S129" s="22">
        <v>4800</v>
      </c>
      <c r="T129" s="37">
        <v>6146.2367999999997</v>
      </c>
      <c r="U129" s="38">
        <v>6732</v>
      </c>
      <c r="V129" s="38">
        <v>6467</v>
      </c>
      <c r="W129" s="38">
        <v>2600</v>
      </c>
      <c r="X129" s="25">
        <f t="shared" si="11"/>
        <v>2600</v>
      </c>
    </row>
    <row r="130" spans="1:24" s="46" customFormat="1" ht="63" hidden="1">
      <c r="A130" s="27">
        <v>34</v>
      </c>
      <c r="B130" s="28" t="s">
        <v>148</v>
      </c>
      <c r="C130" s="29"/>
      <c r="D130" s="12"/>
      <c r="E130" s="12"/>
      <c r="F130" s="12">
        <f t="shared" si="12"/>
        <v>0</v>
      </c>
      <c r="G130" s="31"/>
      <c r="H130" s="31"/>
      <c r="I130" s="15"/>
      <c r="J130" s="16"/>
      <c r="K130" s="32"/>
      <c r="L130" s="32"/>
      <c r="M130" s="32"/>
      <c r="N130" s="33"/>
      <c r="O130" s="33"/>
      <c r="P130" s="34"/>
      <c r="Q130" s="35"/>
      <c r="R130" s="40" t="s">
        <v>28</v>
      </c>
      <c r="S130" s="22">
        <v>0</v>
      </c>
      <c r="T130" s="37">
        <v>0</v>
      </c>
      <c r="U130" s="38">
        <v>0</v>
      </c>
      <c r="V130" s="38">
        <v>0</v>
      </c>
      <c r="W130" s="38">
        <v>0</v>
      </c>
      <c r="X130" s="25">
        <f t="shared" si="11"/>
        <v>0</v>
      </c>
    </row>
    <row r="131" spans="1:24" s="46" customFormat="1" ht="63" hidden="1">
      <c r="A131" s="27">
        <v>34.01</v>
      </c>
      <c r="B131" s="28" t="s">
        <v>134</v>
      </c>
      <c r="C131" s="29">
        <v>1</v>
      </c>
      <c r="D131" s="12" t="s">
        <v>30</v>
      </c>
      <c r="E131" s="12"/>
      <c r="F131" s="12">
        <f t="shared" si="12"/>
        <v>369.81</v>
      </c>
      <c r="G131" s="31">
        <v>350</v>
      </c>
      <c r="H131" s="31"/>
      <c r="I131" s="15">
        <f t="shared" ref="I131:I142" si="17">+C131*G131</f>
        <v>350</v>
      </c>
      <c r="J131" s="16">
        <f t="shared" si="13"/>
        <v>350</v>
      </c>
      <c r="K131" s="32">
        <v>450</v>
      </c>
      <c r="L131" s="32">
        <v>500</v>
      </c>
      <c r="M131" s="32">
        <v>350</v>
      </c>
      <c r="N131" s="33"/>
      <c r="O131" s="33">
        <v>144</v>
      </c>
      <c r="P131" s="34" t="s">
        <v>66</v>
      </c>
      <c r="Q131" s="35"/>
      <c r="R131" s="40" t="s">
        <v>28</v>
      </c>
      <c r="S131" s="22">
        <v>340</v>
      </c>
      <c r="T131" s="37">
        <v>351.64800000000002</v>
      </c>
      <c r="U131" s="38">
        <v>385</v>
      </c>
      <c r="V131" s="38">
        <v>370</v>
      </c>
      <c r="W131" s="38">
        <v>420</v>
      </c>
      <c r="X131" s="25">
        <f t="shared" si="11"/>
        <v>340</v>
      </c>
    </row>
    <row r="132" spans="1:24" s="46" customFormat="1" ht="63" hidden="1">
      <c r="A132" s="27">
        <v>34.020000000000003</v>
      </c>
      <c r="B132" s="28" t="s">
        <v>135</v>
      </c>
      <c r="C132" s="29">
        <v>1</v>
      </c>
      <c r="D132" s="12" t="s">
        <v>30</v>
      </c>
      <c r="E132" s="12"/>
      <c r="F132" s="12">
        <f t="shared" si="12"/>
        <v>1056.5999999999999</v>
      </c>
      <c r="G132" s="31">
        <v>1000</v>
      </c>
      <c r="H132" s="31"/>
      <c r="I132" s="15">
        <f t="shared" si="17"/>
        <v>1000</v>
      </c>
      <c r="J132" s="16">
        <f t="shared" si="13"/>
        <v>1000</v>
      </c>
      <c r="K132" s="32">
        <v>1000</v>
      </c>
      <c r="L132" s="32">
        <v>1200</v>
      </c>
      <c r="M132" s="32">
        <v>1300</v>
      </c>
      <c r="N132" s="33"/>
      <c r="O132" s="33">
        <v>386</v>
      </c>
      <c r="P132" s="34" t="s">
        <v>66</v>
      </c>
      <c r="Q132" s="35"/>
      <c r="R132" s="40" t="s">
        <v>28</v>
      </c>
      <c r="S132" s="22">
        <v>700</v>
      </c>
      <c r="T132" s="37">
        <v>1004.5728</v>
      </c>
      <c r="U132" s="38">
        <v>1100</v>
      </c>
      <c r="V132" s="38">
        <v>1057</v>
      </c>
      <c r="W132" s="38">
        <v>1150</v>
      </c>
      <c r="X132" s="25">
        <f t="shared" si="11"/>
        <v>700</v>
      </c>
    </row>
    <row r="133" spans="1:24" s="46" customFormat="1" ht="63" hidden="1">
      <c r="A133" s="27">
        <v>34.03</v>
      </c>
      <c r="B133" s="28" t="s">
        <v>136</v>
      </c>
      <c r="C133" s="29">
        <v>1</v>
      </c>
      <c r="D133" s="12" t="s">
        <v>30</v>
      </c>
      <c r="E133" s="12"/>
      <c r="F133" s="12">
        <f t="shared" si="12"/>
        <v>1584.8999999999999</v>
      </c>
      <c r="G133" s="31">
        <v>1500</v>
      </c>
      <c r="H133" s="31"/>
      <c r="I133" s="15">
        <f t="shared" si="17"/>
        <v>1500</v>
      </c>
      <c r="J133" s="16">
        <f t="shared" si="13"/>
        <v>1500</v>
      </c>
      <c r="K133" s="32">
        <v>1600</v>
      </c>
      <c r="L133" s="32">
        <v>1500</v>
      </c>
      <c r="M133" s="32">
        <v>1700</v>
      </c>
      <c r="N133" s="33"/>
      <c r="O133" s="33">
        <v>556</v>
      </c>
      <c r="P133" s="34" t="s">
        <v>66</v>
      </c>
      <c r="Q133" s="35"/>
      <c r="R133" s="40" t="s">
        <v>28</v>
      </c>
      <c r="S133" s="22">
        <v>900</v>
      </c>
      <c r="T133" s="37">
        <v>1506.384</v>
      </c>
      <c r="U133" s="38">
        <v>1650</v>
      </c>
      <c r="V133" s="38">
        <v>1585</v>
      </c>
      <c r="W133" s="38">
        <v>1780</v>
      </c>
      <c r="X133" s="25">
        <f t="shared" si="11"/>
        <v>900</v>
      </c>
    </row>
    <row r="134" spans="1:24" s="46" customFormat="1" ht="63" hidden="1">
      <c r="A134" s="27">
        <v>34.04</v>
      </c>
      <c r="B134" s="28" t="s">
        <v>137</v>
      </c>
      <c r="C134" s="29">
        <v>1</v>
      </c>
      <c r="D134" s="12" t="s">
        <v>30</v>
      </c>
      <c r="E134" s="12"/>
      <c r="F134" s="12">
        <f t="shared" si="12"/>
        <v>2113.1999999999998</v>
      </c>
      <c r="G134" s="31">
        <v>2000</v>
      </c>
      <c r="H134" s="31"/>
      <c r="I134" s="15">
        <f t="shared" si="17"/>
        <v>2000</v>
      </c>
      <c r="J134" s="16">
        <f t="shared" si="13"/>
        <v>2000</v>
      </c>
      <c r="K134" s="32">
        <v>2100</v>
      </c>
      <c r="L134" s="32">
        <v>2200</v>
      </c>
      <c r="M134" s="32">
        <v>2000</v>
      </c>
      <c r="N134" s="33"/>
      <c r="O134" s="33">
        <v>1372</v>
      </c>
      <c r="P134" s="34" t="s">
        <v>66</v>
      </c>
      <c r="Q134" s="35"/>
      <c r="R134" s="40" t="s">
        <v>28</v>
      </c>
      <c r="S134" s="22">
        <v>1400</v>
      </c>
      <c r="T134" s="37">
        <v>2009.1456000000001</v>
      </c>
      <c r="U134" s="38">
        <v>2200</v>
      </c>
      <c r="V134" s="38">
        <v>2114</v>
      </c>
      <c r="W134" s="38">
        <v>2540</v>
      </c>
      <c r="X134" s="25">
        <f t="shared" ref="X134:X197" si="18">MIN(S134:W134)</f>
        <v>1400</v>
      </c>
    </row>
    <row r="135" spans="1:24" s="46" customFormat="1" ht="63" hidden="1">
      <c r="A135" s="27">
        <v>34.049999999999997</v>
      </c>
      <c r="B135" s="28" t="s">
        <v>138</v>
      </c>
      <c r="C135" s="29">
        <v>1</v>
      </c>
      <c r="D135" s="12" t="s">
        <v>30</v>
      </c>
      <c r="E135" s="12"/>
      <c r="F135" s="12">
        <f t="shared" si="12"/>
        <v>3803.7599999999998</v>
      </c>
      <c r="G135" s="31">
        <v>3600</v>
      </c>
      <c r="H135" s="31"/>
      <c r="I135" s="15">
        <f t="shared" si="17"/>
        <v>3600</v>
      </c>
      <c r="J135" s="16">
        <f t="shared" si="13"/>
        <v>3600</v>
      </c>
      <c r="K135" s="32">
        <v>3600</v>
      </c>
      <c r="L135" s="32">
        <v>4000</v>
      </c>
      <c r="M135" s="32">
        <v>4500</v>
      </c>
      <c r="N135" s="33"/>
      <c r="O135" s="33">
        <v>2939</v>
      </c>
      <c r="P135" s="34" t="s">
        <v>66</v>
      </c>
      <c r="Q135" s="35"/>
      <c r="R135" s="40" t="s">
        <v>28</v>
      </c>
      <c r="S135" s="22">
        <v>2600</v>
      </c>
      <c r="T135" s="37">
        <v>3615.3215999999998</v>
      </c>
      <c r="U135" s="38">
        <v>3960</v>
      </c>
      <c r="V135" s="38">
        <v>3804</v>
      </c>
      <c r="W135" s="38">
        <v>4250</v>
      </c>
      <c r="X135" s="25">
        <f t="shared" si="18"/>
        <v>2600</v>
      </c>
    </row>
    <row r="136" spans="1:24" s="46" customFormat="1" ht="63" hidden="1">
      <c r="A136" s="27">
        <v>34.06</v>
      </c>
      <c r="B136" s="28" t="s">
        <v>139</v>
      </c>
      <c r="C136" s="29">
        <v>1</v>
      </c>
      <c r="D136" s="12" t="s">
        <v>30</v>
      </c>
      <c r="E136" s="12"/>
      <c r="F136" s="12">
        <f t="shared" si="12"/>
        <v>7607.5199999999995</v>
      </c>
      <c r="G136" s="31">
        <v>7200</v>
      </c>
      <c r="H136" s="31"/>
      <c r="I136" s="15">
        <f t="shared" si="17"/>
        <v>7200</v>
      </c>
      <c r="J136" s="16">
        <f t="shared" si="13"/>
        <v>7200</v>
      </c>
      <c r="K136" s="32">
        <v>8000</v>
      </c>
      <c r="L136" s="32">
        <v>7300</v>
      </c>
      <c r="M136" s="32">
        <v>7200</v>
      </c>
      <c r="N136" s="33"/>
      <c r="O136" s="33">
        <v>4820</v>
      </c>
      <c r="P136" s="34" t="s">
        <v>66</v>
      </c>
      <c r="Q136" s="35"/>
      <c r="R136" s="40" t="s">
        <v>28</v>
      </c>
      <c r="S136" s="22">
        <v>4200</v>
      </c>
      <c r="T136" s="37">
        <v>7230.6431999999995</v>
      </c>
      <c r="U136" s="38">
        <v>7920</v>
      </c>
      <c r="V136" s="38">
        <v>7608</v>
      </c>
      <c r="W136" s="38">
        <v>9500</v>
      </c>
      <c r="X136" s="25">
        <f t="shared" si="18"/>
        <v>4200</v>
      </c>
    </row>
    <row r="137" spans="1:24" s="46" customFormat="1" ht="63" hidden="1">
      <c r="A137" s="27">
        <v>34.07</v>
      </c>
      <c r="B137" s="28" t="s">
        <v>140</v>
      </c>
      <c r="C137" s="29">
        <v>1</v>
      </c>
      <c r="D137" s="12" t="s">
        <v>30</v>
      </c>
      <c r="E137" s="12"/>
      <c r="F137" s="12">
        <f t="shared" ref="F137:F200" si="19">+G137*1.0566</f>
        <v>11622.6</v>
      </c>
      <c r="G137" s="31">
        <v>11000</v>
      </c>
      <c r="H137" s="31"/>
      <c r="I137" s="15">
        <f t="shared" si="17"/>
        <v>11000</v>
      </c>
      <c r="J137" s="16">
        <f t="shared" si="13"/>
        <v>11000</v>
      </c>
      <c r="K137" s="32">
        <v>11000</v>
      </c>
      <c r="L137" s="32">
        <v>12000</v>
      </c>
      <c r="M137" s="32">
        <v>12500</v>
      </c>
      <c r="N137" s="33"/>
      <c r="O137" s="33">
        <v>6701</v>
      </c>
      <c r="P137" s="34" t="s">
        <v>66</v>
      </c>
      <c r="Q137" s="35"/>
      <c r="R137" s="40" t="s">
        <v>28</v>
      </c>
      <c r="S137" s="22">
        <v>6500</v>
      </c>
      <c r="T137" s="37">
        <v>11046.499199999998</v>
      </c>
      <c r="U137" s="38">
        <v>12100</v>
      </c>
      <c r="V137" s="38">
        <v>11623</v>
      </c>
      <c r="W137" s="38">
        <v>13600</v>
      </c>
      <c r="X137" s="25">
        <f t="shared" si="18"/>
        <v>6500</v>
      </c>
    </row>
    <row r="138" spans="1:24" s="46" customFormat="1" ht="63" hidden="1">
      <c r="A138" s="27">
        <v>34.08</v>
      </c>
      <c r="B138" s="28" t="s">
        <v>141</v>
      </c>
      <c r="C138" s="29">
        <v>1</v>
      </c>
      <c r="D138" s="12" t="s">
        <v>30</v>
      </c>
      <c r="E138" s="12"/>
      <c r="F138" s="12">
        <f t="shared" si="19"/>
        <v>17962.2</v>
      </c>
      <c r="G138" s="31">
        <v>17000</v>
      </c>
      <c r="H138" s="31"/>
      <c r="I138" s="15">
        <f t="shared" si="17"/>
        <v>17000</v>
      </c>
      <c r="J138" s="16">
        <f t="shared" si="13"/>
        <v>17000</v>
      </c>
      <c r="K138" s="32">
        <v>19000</v>
      </c>
      <c r="L138" s="32">
        <v>18000</v>
      </c>
      <c r="M138" s="32">
        <v>17000</v>
      </c>
      <c r="N138" s="33"/>
      <c r="O138" s="33">
        <v>9993</v>
      </c>
      <c r="P138" s="34" t="s">
        <v>66</v>
      </c>
      <c r="Q138" s="35"/>
      <c r="R138" s="40" t="s">
        <v>28</v>
      </c>
      <c r="S138" s="22">
        <v>7400</v>
      </c>
      <c r="T138" s="37">
        <v>17072.035199999998</v>
      </c>
      <c r="U138" s="38">
        <v>18700</v>
      </c>
      <c r="V138" s="38">
        <v>17963</v>
      </c>
      <c r="W138" s="38">
        <v>19850</v>
      </c>
      <c r="X138" s="25">
        <f t="shared" si="18"/>
        <v>7400</v>
      </c>
    </row>
    <row r="139" spans="1:24" s="46" customFormat="1" ht="63" hidden="1">
      <c r="A139" s="27">
        <v>34.090000000000003</v>
      </c>
      <c r="B139" s="28" t="s">
        <v>142</v>
      </c>
      <c r="C139" s="29">
        <v>1</v>
      </c>
      <c r="D139" s="12" t="s">
        <v>30</v>
      </c>
      <c r="E139" s="12"/>
      <c r="F139" s="12">
        <f t="shared" si="19"/>
        <v>24301.8</v>
      </c>
      <c r="G139" s="31">
        <v>23000</v>
      </c>
      <c r="H139" s="31"/>
      <c r="I139" s="15">
        <f t="shared" si="17"/>
        <v>23000</v>
      </c>
      <c r="J139" s="16">
        <f t="shared" si="13"/>
        <v>23000</v>
      </c>
      <c r="K139" s="32">
        <v>23000</v>
      </c>
      <c r="L139" s="32">
        <v>24000</v>
      </c>
      <c r="M139" s="32">
        <v>24500</v>
      </c>
      <c r="N139" s="33"/>
      <c r="O139" s="33">
        <v>13519</v>
      </c>
      <c r="P139" s="34" t="s">
        <v>66</v>
      </c>
      <c r="Q139" s="35"/>
      <c r="R139" s="40" t="s">
        <v>28</v>
      </c>
      <c r="S139" s="22">
        <v>9200</v>
      </c>
      <c r="T139" s="37">
        <v>23096.620800000001</v>
      </c>
      <c r="U139" s="38">
        <v>25300</v>
      </c>
      <c r="V139" s="38">
        <v>24302</v>
      </c>
      <c r="W139" s="38">
        <v>25756</v>
      </c>
      <c r="X139" s="25">
        <f t="shared" si="18"/>
        <v>9200</v>
      </c>
    </row>
    <row r="140" spans="1:24" s="46" customFormat="1" ht="63" hidden="1">
      <c r="A140" s="27">
        <v>34.1</v>
      </c>
      <c r="B140" s="28" t="s">
        <v>143</v>
      </c>
      <c r="C140" s="29">
        <v>1</v>
      </c>
      <c r="D140" s="12" t="s">
        <v>30</v>
      </c>
      <c r="E140" s="12"/>
      <c r="F140" s="12">
        <f t="shared" si="19"/>
        <v>30641.399999999998</v>
      </c>
      <c r="G140" s="31">
        <v>29000</v>
      </c>
      <c r="H140" s="31"/>
      <c r="I140" s="15">
        <f t="shared" si="17"/>
        <v>29000</v>
      </c>
      <c r="J140" s="16">
        <f t="shared" si="13"/>
        <v>29000</v>
      </c>
      <c r="K140" s="32">
        <v>31000</v>
      </c>
      <c r="L140" s="32">
        <v>30000</v>
      </c>
      <c r="M140" s="32">
        <v>29000</v>
      </c>
      <c r="N140" s="33"/>
      <c r="O140" s="33">
        <v>17634</v>
      </c>
      <c r="P140" s="34" t="s">
        <v>66</v>
      </c>
      <c r="Q140" s="35"/>
      <c r="R140" s="40" t="s">
        <v>28</v>
      </c>
      <c r="S140" s="22">
        <v>9700</v>
      </c>
      <c r="T140" s="37">
        <v>29122.156799999997</v>
      </c>
      <c r="U140" s="38">
        <v>31900</v>
      </c>
      <c r="V140" s="38">
        <v>30642</v>
      </c>
      <c r="W140" s="38">
        <v>32750</v>
      </c>
      <c r="X140" s="25">
        <f t="shared" si="18"/>
        <v>9700</v>
      </c>
    </row>
    <row r="141" spans="1:24" s="46" customFormat="1" ht="63" hidden="1">
      <c r="A141" s="27">
        <v>34.11</v>
      </c>
      <c r="B141" s="28" t="s">
        <v>144</v>
      </c>
      <c r="C141" s="29">
        <v>1</v>
      </c>
      <c r="D141" s="12" t="s">
        <v>30</v>
      </c>
      <c r="E141" s="12"/>
      <c r="F141" s="12">
        <f t="shared" si="19"/>
        <v>38037.599999999999</v>
      </c>
      <c r="G141" s="31">
        <v>36000</v>
      </c>
      <c r="H141" s="31"/>
      <c r="I141" s="15">
        <f t="shared" si="17"/>
        <v>36000</v>
      </c>
      <c r="J141" s="16">
        <f t="shared" si="13"/>
        <v>36000</v>
      </c>
      <c r="K141" s="32">
        <v>36000</v>
      </c>
      <c r="L141" s="32">
        <v>40000</v>
      </c>
      <c r="M141" s="32">
        <v>38000</v>
      </c>
      <c r="N141" s="33"/>
      <c r="O141" s="33">
        <v>20899</v>
      </c>
      <c r="P141" s="34" t="s">
        <v>66</v>
      </c>
      <c r="Q141" s="35"/>
      <c r="R141" s="40" t="s">
        <v>28</v>
      </c>
      <c r="S141" s="22">
        <v>11000</v>
      </c>
      <c r="T141" s="37">
        <v>36151.315200000005</v>
      </c>
      <c r="U141" s="38">
        <v>39600</v>
      </c>
      <c r="V141" s="38">
        <v>38038</v>
      </c>
      <c r="W141" s="38">
        <v>42520</v>
      </c>
      <c r="X141" s="25">
        <f t="shared" si="18"/>
        <v>11000</v>
      </c>
    </row>
    <row r="142" spans="1:24" s="46" customFormat="1" ht="63" hidden="1">
      <c r="A142" s="27">
        <v>34.119999999999997</v>
      </c>
      <c r="B142" s="28" t="s">
        <v>145</v>
      </c>
      <c r="C142" s="29">
        <v>1</v>
      </c>
      <c r="D142" s="12" t="s">
        <v>30</v>
      </c>
      <c r="E142" s="12"/>
      <c r="F142" s="12">
        <f t="shared" si="19"/>
        <v>57056.4</v>
      </c>
      <c r="G142" s="31">
        <v>54000</v>
      </c>
      <c r="H142" s="31"/>
      <c r="I142" s="15">
        <f t="shared" si="17"/>
        <v>54000</v>
      </c>
      <c r="J142" s="16">
        <f t="shared" si="13"/>
        <v>54000</v>
      </c>
      <c r="K142" s="32">
        <v>60000</v>
      </c>
      <c r="L142" s="32">
        <v>55000</v>
      </c>
      <c r="M142" s="32">
        <v>54000</v>
      </c>
      <c r="N142" s="33"/>
      <c r="O142" s="33">
        <v>32459</v>
      </c>
      <c r="P142" s="34" t="s">
        <v>66</v>
      </c>
      <c r="Q142" s="35"/>
      <c r="R142" s="40" t="s">
        <v>28</v>
      </c>
      <c r="S142" s="22">
        <v>14000</v>
      </c>
      <c r="T142" s="37">
        <v>54226.972799999996</v>
      </c>
      <c r="U142" s="38">
        <v>59400</v>
      </c>
      <c r="V142" s="38">
        <v>57057</v>
      </c>
      <c r="W142" s="38">
        <v>62750</v>
      </c>
      <c r="X142" s="25">
        <f t="shared" si="18"/>
        <v>14000</v>
      </c>
    </row>
    <row r="143" spans="1:24" s="46" customFormat="1" ht="63" hidden="1">
      <c r="A143" s="27">
        <v>35</v>
      </c>
      <c r="B143" s="28" t="s">
        <v>149</v>
      </c>
      <c r="C143" s="29"/>
      <c r="D143" s="12"/>
      <c r="E143" s="12"/>
      <c r="F143" s="12">
        <f t="shared" si="19"/>
        <v>0</v>
      </c>
      <c r="G143" s="31"/>
      <c r="H143" s="31"/>
      <c r="I143" s="15"/>
      <c r="J143" s="16"/>
      <c r="K143" s="32"/>
      <c r="L143" s="32"/>
      <c r="M143" s="32"/>
      <c r="N143" s="33"/>
      <c r="O143" s="33"/>
      <c r="P143" s="34"/>
      <c r="Q143" s="35"/>
      <c r="R143" s="40"/>
      <c r="S143" s="22">
        <v>0</v>
      </c>
      <c r="T143" s="37">
        <v>0</v>
      </c>
      <c r="U143" s="38">
        <v>0</v>
      </c>
      <c r="V143" s="38">
        <v>0</v>
      </c>
      <c r="W143" s="38">
        <v>0</v>
      </c>
      <c r="X143" s="25">
        <f t="shared" si="18"/>
        <v>0</v>
      </c>
    </row>
    <row r="144" spans="1:24" s="46" customFormat="1" ht="63" hidden="1">
      <c r="A144" s="27">
        <v>35.01</v>
      </c>
      <c r="B144" s="28" t="s">
        <v>134</v>
      </c>
      <c r="C144" s="29">
        <v>1</v>
      </c>
      <c r="D144" s="12" t="s">
        <v>30</v>
      </c>
      <c r="E144" s="12"/>
      <c r="F144" s="12">
        <f t="shared" si="19"/>
        <v>221.886</v>
      </c>
      <c r="G144" s="31">
        <v>210</v>
      </c>
      <c r="H144" s="31"/>
      <c r="I144" s="15">
        <f t="shared" ref="I144:I155" si="20">+C144*G144</f>
        <v>210</v>
      </c>
      <c r="J144" s="16">
        <f t="shared" si="13"/>
        <v>210</v>
      </c>
      <c r="K144" s="32">
        <v>225</v>
      </c>
      <c r="L144" s="32">
        <v>220</v>
      </c>
      <c r="M144" s="32">
        <v>210</v>
      </c>
      <c r="N144" s="33"/>
      <c r="O144" s="33">
        <v>92</v>
      </c>
      <c r="P144" s="34" t="s">
        <v>66</v>
      </c>
      <c r="Q144" s="35"/>
      <c r="R144" s="40" t="s">
        <v>28</v>
      </c>
      <c r="S144" s="22">
        <v>320</v>
      </c>
      <c r="T144" s="37">
        <v>210.98879999999997</v>
      </c>
      <c r="U144" s="38">
        <v>231</v>
      </c>
      <c r="V144" s="38">
        <v>222</v>
      </c>
      <c r="W144" s="38">
        <v>320</v>
      </c>
      <c r="X144" s="25">
        <f t="shared" si="18"/>
        <v>210.98879999999997</v>
      </c>
    </row>
    <row r="145" spans="1:24" s="46" customFormat="1" ht="63" hidden="1">
      <c r="A145" s="27">
        <v>35.020000000000003</v>
      </c>
      <c r="B145" s="28" t="s">
        <v>135</v>
      </c>
      <c r="C145" s="29">
        <v>1</v>
      </c>
      <c r="D145" s="12" t="s">
        <v>30</v>
      </c>
      <c r="E145" s="12"/>
      <c r="F145" s="12">
        <f t="shared" si="19"/>
        <v>633.96</v>
      </c>
      <c r="G145" s="31">
        <v>600</v>
      </c>
      <c r="H145" s="31"/>
      <c r="I145" s="15">
        <f t="shared" si="20"/>
        <v>600</v>
      </c>
      <c r="J145" s="16">
        <f t="shared" si="13"/>
        <v>600</v>
      </c>
      <c r="K145" s="32">
        <v>600</v>
      </c>
      <c r="L145" s="32">
        <v>620</v>
      </c>
      <c r="M145" s="32">
        <v>630</v>
      </c>
      <c r="N145" s="33"/>
      <c r="O145" s="33">
        <v>236</v>
      </c>
      <c r="P145" s="34" t="s">
        <v>66</v>
      </c>
      <c r="Q145" s="35"/>
      <c r="R145" s="40" t="s">
        <v>28</v>
      </c>
      <c r="S145" s="22">
        <v>650</v>
      </c>
      <c r="T145" s="37">
        <v>602.55359999999996</v>
      </c>
      <c r="U145" s="38">
        <v>660</v>
      </c>
      <c r="V145" s="38">
        <v>634</v>
      </c>
      <c r="W145" s="38">
        <v>750</v>
      </c>
      <c r="X145" s="25">
        <f t="shared" si="18"/>
        <v>602.55359999999996</v>
      </c>
    </row>
    <row r="146" spans="1:24" s="46" customFormat="1" ht="63" hidden="1">
      <c r="A146" s="27">
        <v>35.03</v>
      </c>
      <c r="B146" s="28" t="s">
        <v>136</v>
      </c>
      <c r="C146" s="29">
        <v>1</v>
      </c>
      <c r="D146" s="12" t="s">
        <v>30</v>
      </c>
      <c r="E146" s="12"/>
      <c r="F146" s="12">
        <f t="shared" si="19"/>
        <v>950.93999999999994</v>
      </c>
      <c r="G146" s="31">
        <v>900</v>
      </c>
      <c r="H146" s="31"/>
      <c r="I146" s="15">
        <f t="shared" si="20"/>
        <v>900</v>
      </c>
      <c r="J146" s="16">
        <f t="shared" si="13"/>
        <v>900</v>
      </c>
      <c r="K146" s="32">
        <v>940</v>
      </c>
      <c r="L146" s="32">
        <v>930</v>
      </c>
      <c r="M146" s="32">
        <v>900</v>
      </c>
      <c r="N146" s="33"/>
      <c r="O146" s="33">
        <v>399</v>
      </c>
      <c r="P146" s="34" t="s">
        <v>66</v>
      </c>
      <c r="Q146" s="35"/>
      <c r="R146" s="40" t="s">
        <v>28</v>
      </c>
      <c r="S146" s="22">
        <v>800</v>
      </c>
      <c r="T146" s="37">
        <v>903.83039999999994</v>
      </c>
      <c r="U146" s="38">
        <v>990</v>
      </c>
      <c r="V146" s="38">
        <v>951</v>
      </c>
      <c r="W146" s="38">
        <v>1020</v>
      </c>
      <c r="X146" s="25">
        <f t="shared" si="18"/>
        <v>800</v>
      </c>
    </row>
    <row r="147" spans="1:24" s="46" customFormat="1" ht="63" hidden="1">
      <c r="A147" s="27">
        <v>35.04</v>
      </c>
      <c r="B147" s="28" t="s">
        <v>137</v>
      </c>
      <c r="C147" s="29">
        <v>1</v>
      </c>
      <c r="D147" s="12" t="s">
        <v>30</v>
      </c>
      <c r="E147" s="12"/>
      <c r="F147" s="12">
        <f t="shared" si="19"/>
        <v>1267.92</v>
      </c>
      <c r="G147" s="31">
        <v>1200</v>
      </c>
      <c r="H147" s="31"/>
      <c r="I147" s="15">
        <f t="shared" si="20"/>
        <v>1200</v>
      </c>
      <c r="J147" s="16">
        <f t="shared" si="13"/>
        <v>1200</v>
      </c>
      <c r="K147" s="32">
        <v>1200</v>
      </c>
      <c r="L147" s="32">
        <v>1250</v>
      </c>
      <c r="M147" s="32">
        <v>1300</v>
      </c>
      <c r="N147" s="33"/>
      <c r="O147" s="33">
        <v>1026</v>
      </c>
      <c r="P147" s="34" t="s">
        <v>66</v>
      </c>
      <c r="Q147" s="35"/>
      <c r="R147" s="40" t="s">
        <v>28</v>
      </c>
      <c r="S147" s="22">
        <v>1200</v>
      </c>
      <c r="T147" s="37">
        <v>1205.1071999999999</v>
      </c>
      <c r="U147" s="38">
        <v>1320</v>
      </c>
      <c r="V147" s="38">
        <v>1268</v>
      </c>
      <c r="W147" s="38">
        <v>1580</v>
      </c>
      <c r="X147" s="25">
        <f t="shared" si="18"/>
        <v>1200</v>
      </c>
    </row>
    <row r="148" spans="1:24" s="46" customFormat="1" ht="63" hidden="1">
      <c r="A148" s="27">
        <v>35.049999999999997</v>
      </c>
      <c r="B148" s="28" t="s">
        <v>138</v>
      </c>
      <c r="C148" s="29">
        <v>1</v>
      </c>
      <c r="D148" s="12" t="s">
        <v>30</v>
      </c>
      <c r="E148" s="12"/>
      <c r="F148" s="12">
        <f t="shared" si="19"/>
        <v>2282.2559999999999</v>
      </c>
      <c r="G148" s="31">
        <v>2160</v>
      </c>
      <c r="H148" s="31"/>
      <c r="I148" s="15">
        <f t="shared" si="20"/>
        <v>2160</v>
      </c>
      <c r="J148" s="16">
        <f t="shared" si="13"/>
        <v>2160</v>
      </c>
      <c r="K148" s="32">
        <v>2300</v>
      </c>
      <c r="L148" s="32">
        <v>2160</v>
      </c>
      <c r="M148" s="32">
        <v>2200</v>
      </c>
      <c r="N148" s="33"/>
      <c r="O148" s="33">
        <v>1829</v>
      </c>
      <c r="P148" s="34" t="s">
        <v>66</v>
      </c>
      <c r="Q148" s="35"/>
      <c r="R148" s="40" t="s">
        <v>28</v>
      </c>
      <c r="S148" s="22">
        <v>2200</v>
      </c>
      <c r="T148" s="37">
        <v>2169.7631999999999</v>
      </c>
      <c r="U148" s="38">
        <v>2376</v>
      </c>
      <c r="V148" s="38">
        <v>2283</v>
      </c>
      <c r="W148" s="38">
        <v>2590</v>
      </c>
      <c r="X148" s="25">
        <f t="shared" si="18"/>
        <v>2169.7631999999999</v>
      </c>
    </row>
    <row r="149" spans="1:24" s="46" customFormat="1" ht="63" hidden="1">
      <c r="A149" s="27">
        <v>35.06</v>
      </c>
      <c r="B149" s="28" t="s">
        <v>139</v>
      </c>
      <c r="C149" s="29">
        <v>1</v>
      </c>
      <c r="D149" s="12" t="s">
        <v>30</v>
      </c>
      <c r="E149" s="12"/>
      <c r="F149" s="12">
        <f t="shared" si="19"/>
        <v>4564.5119999999997</v>
      </c>
      <c r="G149" s="31">
        <v>4320</v>
      </c>
      <c r="H149" s="31"/>
      <c r="I149" s="15">
        <f t="shared" si="20"/>
        <v>4320</v>
      </c>
      <c r="J149" s="16">
        <f t="shared" si="13"/>
        <v>4320</v>
      </c>
      <c r="K149" s="32">
        <v>4320</v>
      </c>
      <c r="L149" s="32">
        <v>4400</v>
      </c>
      <c r="M149" s="32">
        <v>4350</v>
      </c>
      <c r="N149" s="33"/>
      <c r="O149" s="33">
        <v>3005</v>
      </c>
      <c r="P149" s="34" t="s">
        <v>66</v>
      </c>
      <c r="Q149" s="35"/>
      <c r="R149" s="40" t="s">
        <v>28</v>
      </c>
      <c r="S149" s="22">
        <v>3400</v>
      </c>
      <c r="T149" s="37">
        <v>4338.576</v>
      </c>
      <c r="U149" s="38">
        <v>4752</v>
      </c>
      <c r="V149" s="38">
        <v>4565</v>
      </c>
      <c r="W149" s="38">
        <v>4950</v>
      </c>
      <c r="X149" s="25">
        <f t="shared" si="18"/>
        <v>3400</v>
      </c>
    </row>
    <row r="150" spans="1:24" s="46" customFormat="1" ht="63" hidden="1">
      <c r="A150" s="27">
        <v>35.07</v>
      </c>
      <c r="B150" s="28" t="s">
        <v>140</v>
      </c>
      <c r="C150" s="29">
        <v>1</v>
      </c>
      <c r="D150" s="12" t="s">
        <v>30</v>
      </c>
      <c r="E150" s="12"/>
      <c r="F150" s="12">
        <f t="shared" si="19"/>
        <v>6973.5599999999995</v>
      </c>
      <c r="G150" s="31">
        <v>6600</v>
      </c>
      <c r="H150" s="31"/>
      <c r="I150" s="15">
        <f t="shared" si="20"/>
        <v>6600</v>
      </c>
      <c r="J150" s="16">
        <f t="shared" ref="J150:J211" si="21">MIN(K150:M150)</f>
        <v>6600</v>
      </c>
      <c r="K150" s="32">
        <v>6800</v>
      </c>
      <c r="L150" s="32">
        <v>6700</v>
      </c>
      <c r="M150" s="32">
        <v>6600</v>
      </c>
      <c r="N150" s="33"/>
      <c r="O150" s="33">
        <v>4441</v>
      </c>
      <c r="P150" s="34" t="s">
        <v>66</v>
      </c>
      <c r="Q150" s="35"/>
      <c r="R150" s="40" t="s">
        <v>28</v>
      </c>
      <c r="S150" s="22">
        <v>6000</v>
      </c>
      <c r="T150" s="37">
        <v>6628.0895999999993</v>
      </c>
      <c r="U150" s="38">
        <v>7260</v>
      </c>
      <c r="V150" s="38">
        <v>6974</v>
      </c>
      <c r="W150" s="38">
        <v>7450</v>
      </c>
      <c r="X150" s="25">
        <f t="shared" si="18"/>
        <v>6000</v>
      </c>
    </row>
    <row r="151" spans="1:24" s="46" customFormat="1" ht="63" hidden="1">
      <c r="A151" s="27">
        <v>35.08</v>
      </c>
      <c r="B151" s="28" t="s">
        <v>141</v>
      </c>
      <c r="C151" s="29">
        <v>1</v>
      </c>
      <c r="D151" s="12" t="s">
        <v>30</v>
      </c>
      <c r="E151" s="12"/>
      <c r="F151" s="12">
        <f t="shared" si="19"/>
        <v>10777.32</v>
      </c>
      <c r="G151" s="31">
        <v>10200</v>
      </c>
      <c r="H151" s="31"/>
      <c r="I151" s="15">
        <f t="shared" si="20"/>
        <v>10200</v>
      </c>
      <c r="J151" s="16">
        <f t="shared" si="21"/>
        <v>10200</v>
      </c>
      <c r="K151" s="32">
        <v>10200</v>
      </c>
      <c r="L151" s="32">
        <v>10500</v>
      </c>
      <c r="M151" s="32">
        <v>10600</v>
      </c>
      <c r="N151" s="33"/>
      <c r="O151" s="33">
        <v>6009</v>
      </c>
      <c r="P151" s="34" t="s">
        <v>66</v>
      </c>
      <c r="Q151" s="35"/>
      <c r="R151" s="40" t="s">
        <v>28</v>
      </c>
      <c r="S151" s="22">
        <v>7200</v>
      </c>
      <c r="T151" s="37">
        <v>10243.411199999999</v>
      </c>
      <c r="U151" s="38">
        <v>11220</v>
      </c>
      <c r="V151" s="38">
        <v>10778</v>
      </c>
      <c r="W151" s="38">
        <v>11720</v>
      </c>
      <c r="X151" s="25">
        <f t="shared" si="18"/>
        <v>7200</v>
      </c>
    </row>
    <row r="152" spans="1:24" s="46" customFormat="1" ht="63" hidden="1">
      <c r="A152" s="27">
        <v>35.090000000000003</v>
      </c>
      <c r="B152" s="28" t="s">
        <v>142</v>
      </c>
      <c r="C152" s="29">
        <v>1</v>
      </c>
      <c r="D152" s="12" t="s">
        <v>30</v>
      </c>
      <c r="E152" s="12"/>
      <c r="F152" s="12">
        <f t="shared" si="19"/>
        <v>14581.08</v>
      </c>
      <c r="G152" s="31">
        <v>13800</v>
      </c>
      <c r="H152" s="31"/>
      <c r="I152" s="15">
        <f t="shared" si="20"/>
        <v>13800</v>
      </c>
      <c r="J152" s="16">
        <f t="shared" si="21"/>
        <v>13800</v>
      </c>
      <c r="K152" s="32">
        <v>14000</v>
      </c>
      <c r="L152" s="32">
        <v>13900</v>
      </c>
      <c r="M152" s="32">
        <v>13800</v>
      </c>
      <c r="N152" s="33"/>
      <c r="O152" s="33">
        <v>7315</v>
      </c>
      <c r="P152" s="34" t="s">
        <v>66</v>
      </c>
      <c r="Q152" s="35"/>
      <c r="R152" s="40" t="s">
        <v>28</v>
      </c>
      <c r="S152" s="22">
        <v>9100</v>
      </c>
      <c r="T152" s="37">
        <v>13858.7328</v>
      </c>
      <c r="U152" s="38">
        <v>15180</v>
      </c>
      <c r="V152" s="38">
        <v>14582</v>
      </c>
      <c r="W152" s="38">
        <v>15980</v>
      </c>
      <c r="X152" s="25">
        <f t="shared" si="18"/>
        <v>9100</v>
      </c>
    </row>
    <row r="153" spans="1:24" s="46" customFormat="1" ht="63" hidden="1">
      <c r="A153" s="27">
        <v>35.1</v>
      </c>
      <c r="B153" s="28" t="s">
        <v>143</v>
      </c>
      <c r="C153" s="29">
        <v>1</v>
      </c>
      <c r="D153" s="12" t="s">
        <v>30</v>
      </c>
      <c r="E153" s="12"/>
      <c r="F153" s="12">
        <f t="shared" si="19"/>
        <v>18384.84</v>
      </c>
      <c r="G153" s="31">
        <v>17400</v>
      </c>
      <c r="H153" s="31"/>
      <c r="I153" s="15">
        <f t="shared" si="20"/>
        <v>17400</v>
      </c>
      <c r="J153" s="16">
        <f t="shared" si="21"/>
        <v>17400</v>
      </c>
      <c r="K153" s="32">
        <v>18000</v>
      </c>
      <c r="L153" s="32">
        <v>17400</v>
      </c>
      <c r="M153" s="32">
        <v>18500</v>
      </c>
      <c r="N153" s="33"/>
      <c r="O153" s="33">
        <v>9797</v>
      </c>
      <c r="P153" s="34" t="s">
        <v>66</v>
      </c>
      <c r="Q153" s="35"/>
      <c r="R153" s="40" t="s">
        <v>28</v>
      </c>
      <c r="S153" s="22">
        <v>9400</v>
      </c>
      <c r="T153" s="37">
        <v>17473.104000000003</v>
      </c>
      <c r="U153" s="38">
        <v>19140</v>
      </c>
      <c r="V153" s="38">
        <v>18385</v>
      </c>
      <c r="W153" s="38">
        <v>19320</v>
      </c>
      <c r="X153" s="25">
        <f t="shared" si="18"/>
        <v>9400</v>
      </c>
    </row>
    <row r="154" spans="1:24" s="46" customFormat="1" ht="63" hidden="1">
      <c r="A154" s="27">
        <v>35.11</v>
      </c>
      <c r="B154" s="28" t="s">
        <v>144</v>
      </c>
      <c r="C154" s="29">
        <v>1</v>
      </c>
      <c r="D154" s="12" t="s">
        <v>30</v>
      </c>
      <c r="E154" s="12"/>
      <c r="F154" s="12">
        <f t="shared" si="19"/>
        <v>22822.560000000001</v>
      </c>
      <c r="G154" s="31">
        <v>21600</v>
      </c>
      <c r="H154" s="31"/>
      <c r="I154" s="15">
        <f t="shared" si="20"/>
        <v>21600</v>
      </c>
      <c r="J154" s="16">
        <f t="shared" si="21"/>
        <v>21600</v>
      </c>
      <c r="K154" s="32">
        <v>22000</v>
      </c>
      <c r="L154" s="32">
        <v>21800</v>
      </c>
      <c r="M154" s="32">
        <v>21600</v>
      </c>
      <c r="N154" s="33"/>
      <c r="O154" s="33">
        <v>17764</v>
      </c>
      <c r="P154" s="34" t="s">
        <v>66</v>
      </c>
      <c r="Q154" s="35"/>
      <c r="R154" s="40" t="s">
        <v>28</v>
      </c>
      <c r="S154" s="22">
        <v>10500</v>
      </c>
      <c r="T154" s="37">
        <v>21690.979200000002</v>
      </c>
      <c r="U154" s="38">
        <v>23760</v>
      </c>
      <c r="V154" s="38">
        <v>22823</v>
      </c>
      <c r="W154" s="38">
        <v>23540</v>
      </c>
      <c r="X154" s="25">
        <f t="shared" si="18"/>
        <v>10500</v>
      </c>
    </row>
    <row r="155" spans="1:24" s="46" customFormat="1" ht="63" hidden="1">
      <c r="A155" s="27">
        <v>35.119999999999997</v>
      </c>
      <c r="B155" s="28" t="s">
        <v>145</v>
      </c>
      <c r="C155" s="29">
        <v>1</v>
      </c>
      <c r="D155" s="12" t="s">
        <v>30</v>
      </c>
      <c r="E155" s="12"/>
      <c r="F155" s="12">
        <f t="shared" si="19"/>
        <v>34233.839999999997</v>
      </c>
      <c r="G155" s="31">
        <v>32400</v>
      </c>
      <c r="H155" s="31"/>
      <c r="I155" s="15">
        <f t="shared" si="20"/>
        <v>32400</v>
      </c>
      <c r="J155" s="16">
        <f t="shared" si="21"/>
        <v>32400</v>
      </c>
      <c r="K155" s="32">
        <v>32400</v>
      </c>
      <c r="L155" s="32">
        <v>32500</v>
      </c>
      <c r="M155" s="32">
        <v>32700</v>
      </c>
      <c r="N155" s="33"/>
      <c r="O155" s="33">
        <v>19593</v>
      </c>
      <c r="P155" s="34" t="s">
        <v>66</v>
      </c>
      <c r="Q155" s="35"/>
      <c r="R155" s="40" t="s">
        <v>28</v>
      </c>
      <c r="S155" s="22">
        <v>12000</v>
      </c>
      <c r="T155" s="37">
        <v>32535.993600000002</v>
      </c>
      <c r="U155" s="38">
        <v>35640</v>
      </c>
      <c r="V155" s="38">
        <v>34234</v>
      </c>
      <c r="W155" s="38">
        <v>36200</v>
      </c>
      <c r="X155" s="25">
        <f t="shared" si="18"/>
        <v>12000</v>
      </c>
    </row>
    <row r="156" spans="1:24" s="46" customFormat="1" ht="47.25" hidden="1">
      <c r="A156" s="27">
        <v>36</v>
      </c>
      <c r="B156" s="28" t="s">
        <v>150</v>
      </c>
      <c r="C156" s="29"/>
      <c r="D156" s="12"/>
      <c r="E156" s="12"/>
      <c r="F156" s="12">
        <f t="shared" si="19"/>
        <v>0</v>
      </c>
      <c r="G156" s="31"/>
      <c r="H156" s="31"/>
      <c r="I156" s="15"/>
      <c r="J156" s="16"/>
      <c r="K156" s="32"/>
      <c r="L156" s="32"/>
      <c r="M156" s="32"/>
      <c r="N156" s="33"/>
      <c r="O156" s="33"/>
      <c r="P156" s="34"/>
      <c r="Q156" s="35"/>
      <c r="R156" s="40"/>
      <c r="S156" s="22">
        <v>0</v>
      </c>
      <c r="T156" s="37">
        <v>0</v>
      </c>
      <c r="U156" s="38">
        <v>0</v>
      </c>
      <c r="V156" s="38">
        <v>0</v>
      </c>
      <c r="W156" s="38">
        <v>0</v>
      </c>
      <c r="X156" s="25">
        <f t="shared" si="18"/>
        <v>0</v>
      </c>
    </row>
    <row r="157" spans="1:24" s="46" customFormat="1" ht="63" hidden="1">
      <c r="A157" s="27">
        <v>36.01</v>
      </c>
      <c r="B157" s="28" t="s">
        <v>134</v>
      </c>
      <c r="C157" s="29">
        <v>1</v>
      </c>
      <c r="D157" s="12" t="s">
        <v>30</v>
      </c>
      <c r="E157" s="12"/>
      <c r="F157" s="12">
        <f t="shared" si="19"/>
        <v>316.98</v>
      </c>
      <c r="G157" s="31">
        <v>300</v>
      </c>
      <c r="H157" s="31"/>
      <c r="I157" s="15">
        <f t="shared" ref="I157:I168" si="22">+C157*G157</f>
        <v>300</v>
      </c>
      <c r="J157" s="16">
        <f t="shared" si="21"/>
        <v>300</v>
      </c>
      <c r="K157" s="32">
        <v>340</v>
      </c>
      <c r="L157" s="32">
        <v>350</v>
      </c>
      <c r="M157" s="32">
        <v>300</v>
      </c>
      <c r="N157" s="33"/>
      <c r="O157" s="33">
        <v>294</v>
      </c>
      <c r="P157" s="34" t="s">
        <v>66</v>
      </c>
      <c r="Q157" s="35"/>
      <c r="R157" s="40" t="s">
        <v>28</v>
      </c>
      <c r="S157" s="22">
        <v>350</v>
      </c>
      <c r="T157" s="37">
        <v>301.27679999999998</v>
      </c>
      <c r="U157" s="38">
        <v>330</v>
      </c>
      <c r="V157" s="38">
        <v>317</v>
      </c>
      <c r="W157" s="38">
        <v>425</v>
      </c>
      <c r="X157" s="25">
        <f t="shared" si="18"/>
        <v>301.27679999999998</v>
      </c>
    </row>
    <row r="158" spans="1:24" s="46" customFormat="1" ht="63" hidden="1">
      <c r="A158" s="27">
        <v>36.020000000000003</v>
      </c>
      <c r="B158" s="28" t="s">
        <v>135</v>
      </c>
      <c r="C158" s="29">
        <v>1</v>
      </c>
      <c r="D158" s="12" t="s">
        <v>30</v>
      </c>
      <c r="E158" s="12"/>
      <c r="F158" s="12">
        <f t="shared" si="19"/>
        <v>697.35599999999999</v>
      </c>
      <c r="G158" s="31">
        <v>660</v>
      </c>
      <c r="H158" s="31"/>
      <c r="I158" s="15">
        <f t="shared" si="22"/>
        <v>660</v>
      </c>
      <c r="J158" s="16">
        <f t="shared" si="21"/>
        <v>660</v>
      </c>
      <c r="K158" s="32">
        <v>660</v>
      </c>
      <c r="L158" s="32">
        <v>680</v>
      </c>
      <c r="M158" s="32">
        <v>690</v>
      </c>
      <c r="N158" s="33"/>
      <c r="O158" s="33">
        <v>627</v>
      </c>
      <c r="P158" s="34" t="s">
        <v>66</v>
      </c>
      <c r="Q158" s="35"/>
      <c r="R158" s="40" t="s">
        <v>28</v>
      </c>
      <c r="S158" s="22">
        <v>750</v>
      </c>
      <c r="T158" s="37">
        <v>663.37919999999997</v>
      </c>
      <c r="U158" s="38">
        <v>726</v>
      </c>
      <c r="V158" s="38">
        <v>698</v>
      </c>
      <c r="W158" s="38">
        <v>725</v>
      </c>
      <c r="X158" s="25">
        <f t="shared" si="18"/>
        <v>663.37919999999997</v>
      </c>
    </row>
    <row r="159" spans="1:24" s="46" customFormat="1" ht="63" hidden="1">
      <c r="A159" s="27">
        <v>36.03</v>
      </c>
      <c r="B159" s="28" t="s">
        <v>136</v>
      </c>
      <c r="C159" s="29">
        <v>1</v>
      </c>
      <c r="D159" s="12" t="s">
        <v>30</v>
      </c>
      <c r="E159" s="12"/>
      <c r="F159" s="12">
        <f t="shared" si="19"/>
        <v>1162.26</v>
      </c>
      <c r="G159" s="31">
        <v>1100</v>
      </c>
      <c r="H159" s="31"/>
      <c r="I159" s="15">
        <f t="shared" si="22"/>
        <v>1100</v>
      </c>
      <c r="J159" s="16">
        <f t="shared" si="21"/>
        <v>1100</v>
      </c>
      <c r="K159" s="32">
        <v>1300</v>
      </c>
      <c r="L159" s="32">
        <v>1200</v>
      </c>
      <c r="M159" s="32">
        <v>1100</v>
      </c>
      <c r="N159" s="33"/>
      <c r="O159" s="33">
        <v>719</v>
      </c>
      <c r="P159" s="34" t="s">
        <v>66</v>
      </c>
      <c r="Q159" s="35"/>
      <c r="R159" s="40" t="s">
        <v>28</v>
      </c>
      <c r="S159" s="22">
        <v>1200</v>
      </c>
      <c r="T159" s="37">
        <v>1105.3152</v>
      </c>
      <c r="U159" s="38">
        <v>1210</v>
      </c>
      <c r="V159" s="38">
        <v>1163</v>
      </c>
      <c r="W159" s="38">
        <v>1280</v>
      </c>
      <c r="X159" s="25">
        <f t="shared" si="18"/>
        <v>1105.3152</v>
      </c>
    </row>
    <row r="160" spans="1:24" s="46" customFormat="1" ht="63" hidden="1">
      <c r="A160" s="27">
        <v>36.04</v>
      </c>
      <c r="B160" s="28" t="s">
        <v>137</v>
      </c>
      <c r="C160" s="29">
        <v>1</v>
      </c>
      <c r="D160" s="12" t="s">
        <v>30</v>
      </c>
      <c r="E160" s="12"/>
      <c r="F160" s="12">
        <f t="shared" si="19"/>
        <v>1690.56</v>
      </c>
      <c r="G160" s="31">
        <v>1600</v>
      </c>
      <c r="H160" s="31"/>
      <c r="I160" s="15">
        <f t="shared" si="22"/>
        <v>1600</v>
      </c>
      <c r="J160" s="16">
        <f t="shared" si="21"/>
        <v>1600</v>
      </c>
      <c r="K160" s="32">
        <v>1700</v>
      </c>
      <c r="L160" s="32">
        <v>1650</v>
      </c>
      <c r="M160" s="32">
        <v>1600</v>
      </c>
      <c r="N160" s="33"/>
      <c r="O160" s="33">
        <v>1281</v>
      </c>
      <c r="P160" s="34" t="s">
        <v>66</v>
      </c>
      <c r="Q160" s="35"/>
      <c r="R160" s="40" t="s">
        <v>28</v>
      </c>
      <c r="S160" s="22">
        <v>1900</v>
      </c>
      <c r="T160" s="37">
        <v>1607.1263999999999</v>
      </c>
      <c r="U160" s="38">
        <v>1760</v>
      </c>
      <c r="V160" s="38">
        <v>1691</v>
      </c>
      <c r="W160" s="38">
        <v>1850</v>
      </c>
      <c r="X160" s="25">
        <f t="shared" si="18"/>
        <v>1607.1263999999999</v>
      </c>
    </row>
    <row r="161" spans="1:24" s="46" customFormat="1" ht="63" hidden="1">
      <c r="A161" s="27">
        <v>36.049999999999997</v>
      </c>
      <c r="B161" s="28" t="s">
        <v>138</v>
      </c>
      <c r="C161" s="29">
        <v>1</v>
      </c>
      <c r="D161" s="12" t="s">
        <v>30</v>
      </c>
      <c r="E161" s="12"/>
      <c r="F161" s="12">
        <f t="shared" si="19"/>
        <v>2852.82</v>
      </c>
      <c r="G161" s="31">
        <v>2700</v>
      </c>
      <c r="H161" s="31"/>
      <c r="I161" s="15">
        <f t="shared" si="22"/>
        <v>2700</v>
      </c>
      <c r="J161" s="16">
        <f t="shared" si="21"/>
        <v>2700</v>
      </c>
      <c r="K161" s="32">
        <v>2700</v>
      </c>
      <c r="L161" s="32">
        <v>2750</v>
      </c>
      <c r="M161" s="32">
        <v>2780</v>
      </c>
      <c r="N161" s="33"/>
      <c r="O161" s="33">
        <v>1764</v>
      </c>
      <c r="P161" s="34" t="s">
        <v>66</v>
      </c>
      <c r="Q161" s="35"/>
      <c r="R161" s="40" t="s">
        <v>28</v>
      </c>
      <c r="S161" s="22">
        <v>3100</v>
      </c>
      <c r="T161" s="37">
        <v>2711.4912000000004</v>
      </c>
      <c r="U161" s="38">
        <v>2970</v>
      </c>
      <c r="V161" s="38">
        <v>2853</v>
      </c>
      <c r="W161" s="38">
        <v>3120</v>
      </c>
      <c r="X161" s="25">
        <f t="shared" si="18"/>
        <v>2711.4912000000004</v>
      </c>
    </row>
    <row r="162" spans="1:24" s="46" customFormat="1" ht="63" hidden="1">
      <c r="A162" s="27">
        <v>36.06</v>
      </c>
      <c r="B162" s="28" t="s">
        <v>139</v>
      </c>
      <c r="C162" s="29">
        <v>1</v>
      </c>
      <c r="D162" s="12" t="s">
        <v>30</v>
      </c>
      <c r="E162" s="12"/>
      <c r="F162" s="12">
        <f t="shared" si="19"/>
        <v>4226.3999999999996</v>
      </c>
      <c r="G162" s="31">
        <v>4000</v>
      </c>
      <c r="H162" s="31"/>
      <c r="I162" s="15">
        <f t="shared" si="22"/>
        <v>4000</v>
      </c>
      <c r="J162" s="16">
        <f t="shared" si="21"/>
        <v>4000</v>
      </c>
      <c r="K162" s="32">
        <v>4300</v>
      </c>
      <c r="L162" s="32">
        <v>4500</v>
      </c>
      <c r="M162" s="32">
        <v>4000</v>
      </c>
      <c r="N162" s="33"/>
      <c r="O162" s="33">
        <v>2874</v>
      </c>
      <c r="P162" s="34" t="s">
        <v>66</v>
      </c>
      <c r="Q162" s="35"/>
      <c r="R162" s="40" t="s">
        <v>28</v>
      </c>
      <c r="S162" s="22">
        <v>4600</v>
      </c>
      <c r="T162" s="37">
        <v>4017.3407999999995</v>
      </c>
      <c r="U162" s="38">
        <v>4400</v>
      </c>
      <c r="V162" s="38">
        <v>4227</v>
      </c>
      <c r="W162" s="38">
        <v>4520</v>
      </c>
      <c r="X162" s="25">
        <f t="shared" si="18"/>
        <v>4017.3407999999995</v>
      </c>
    </row>
    <row r="163" spans="1:24" s="46" customFormat="1" ht="63" hidden="1">
      <c r="A163" s="27">
        <v>36.07</v>
      </c>
      <c r="B163" s="28" t="s">
        <v>140</v>
      </c>
      <c r="C163" s="29">
        <v>1</v>
      </c>
      <c r="D163" s="12" t="s">
        <v>30</v>
      </c>
      <c r="E163" s="12"/>
      <c r="F163" s="12">
        <f t="shared" si="19"/>
        <v>6656.58</v>
      </c>
      <c r="G163" s="31">
        <v>6300</v>
      </c>
      <c r="H163" s="31"/>
      <c r="I163" s="15">
        <f t="shared" si="22"/>
        <v>6300</v>
      </c>
      <c r="J163" s="16">
        <f t="shared" si="21"/>
        <v>6300</v>
      </c>
      <c r="K163" s="32">
        <v>6300</v>
      </c>
      <c r="L163" s="32">
        <v>6400</v>
      </c>
      <c r="M163" s="32">
        <v>6500</v>
      </c>
      <c r="N163" s="33"/>
      <c r="O163" s="33">
        <v>4572</v>
      </c>
      <c r="P163" s="34" t="s">
        <v>66</v>
      </c>
      <c r="Q163" s="35"/>
      <c r="R163" s="40" t="s">
        <v>28</v>
      </c>
      <c r="S163" s="22">
        <v>7100</v>
      </c>
      <c r="T163" s="37">
        <v>6326.8128000000006</v>
      </c>
      <c r="U163" s="38">
        <v>6930</v>
      </c>
      <c r="V163" s="38">
        <v>6657</v>
      </c>
      <c r="W163" s="38">
        <v>6820</v>
      </c>
      <c r="X163" s="25">
        <f t="shared" si="18"/>
        <v>6326.8128000000006</v>
      </c>
    </row>
    <row r="164" spans="1:24" s="46" customFormat="1" ht="63" hidden="1">
      <c r="A164" s="27">
        <v>36.08</v>
      </c>
      <c r="B164" s="28" t="s">
        <v>141</v>
      </c>
      <c r="C164" s="29">
        <v>1</v>
      </c>
      <c r="D164" s="12" t="s">
        <v>30</v>
      </c>
      <c r="E164" s="12"/>
      <c r="F164" s="12">
        <f t="shared" si="19"/>
        <v>10460.34</v>
      </c>
      <c r="G164" s="31">
        <v>9900</v>
      </c>
      <c r="H164" s="31"/>
      <c r="I164" s="15">
        <f t="shared" si="22"/>
        <v>9900</v>
      </c>
      <c r="J164" s="16">
        <f t="shared" si="21"/>
        <v>9900</v>
      </c>
      <c r="K164" s="32">
        <v>11000</v>
      </c>
      <c r="L164" s="32">
        <v>10000</v>
      </c>
      <c r="M164" s="32">
        <v>9900</v>
      </c>
      <c r="N164" s="33"/>
      <c r="O164" s="33">
        <v>7184</v>
      </c>
      <c r="P164" s="34" t="s">
        <v>66</v>
      </c>
      <c r="Q164" s="35"/>
      <c r="R164" s="40" t="s">
        <v>28</v>
      </c>
      <c r="S164" s="22">
        <v>9600</v>
      </c>
      <c r="T164" s="37">
        <v>9942.134399999999</v>
      </c>
      <c r="U164" s="38">
        <v>10890</v>
      </c>
      <c r="V164" s="38">
        <v>10461</v>
      </c>
      <c r="W164" s="38">
        <v>11250</v>
      </c>
      <c r="X164" s="25">
        <f t="shared" si="18"/>
        <v>9600</v>
      </c>
    </row>
    <row r="165" spans="1:24" s="46" customFormat="1" ht="63" hidden="1">
      <c r="A165" s="27">
        <v>36.090000000000003</v>
      </c>
      <c r="B165" s="28" t="s">
        <v>142</v>
      </c>
      <c r="C165" s="29">
        <v>1</v>
      </c>
      <c r="D165" s="12" t="s">
        <v>30</v>
      </c>
      <c r="E165" s="12"/>
      <c r="F165" s="12">
        <f t="shared" si="19"/>
        <v>13313.16</v>
      </c>
      <c r="G165" s="31">
        <v>12600</v>
      </c>
      <c r="H165" s="31"/>
      <c r="I165" s="15">
        <f t="shared" si="22"/>
        <v>12600</v>
      </c>
      <c r="J165" s="16">
        <f t="shared" si="21"/>
        <v>12600</v>
      </c>
      <c r="K165" s="32">
        <v>13000</v>
      </c>
      <c r="L165" s="32">
        <v>12600</v>
      </c>
      <c r="M165" s="32">
        <v>13400</v>
      </c>
      <c r="N165" s="33"/>
      <c r="O165" s="33">
        <v>10580</v>
      </c>
      <c r="P165" s="34" t="s">
        <v>66</v>
      </c>
      <c r="Q165" s="35"/>
      <c r="R165" s="40" t="s">
        <v>28</v>
      </c>
      <c r="S165" s="22">
        <v>11500</v>
      </c>
      <c r="T165" s="37">
        <v>12653.625600000001</v>
      </c>
      <c r="U165" s="38">
        <v>13860</v>
      </c>
      <c r="V165" s="38">
        <v>13314</v>
      </c>
      <c r="W165" s="38">
        <v>14590</v>
      </c>
      <c r="X165" s="25">
        <f t="shared" si="18"/>
        <v>11500</v>
      </c>
    </row>
    <row r="166" spans="1:24" s="46" customFormat="1" ht="63" hidden="1">
      <c r="A166" s="27">
        <v>36.1</v>
      </c>
      <c r="B166" s="28" t="s">
        <v>143</v>
      </c>
      <c r="C166" s="29">
        <v>1</v>
      </c>
      <c r="D166" s="12" t="s">
        <v>30</v>
      </c>
      <c r="E166" s="12"/>
      <c r="F166" s="12">
        <f t="shared" si="19"/>
        <v>17750.88</v>
      </c>
      <c r="G166" s="31">
        <v>16800</v>
      </c>
      <c r="H166" s="31"/>
      <c r="I166" s="15">
        <f t="shared" si="22"/>
        <v>16800</v>
      </c>
      <c r="J166" s="16">
        <f t="shared" si="21"/>
        <v>16800</v>
      </c>
      <c r="K166" s="32">
        <v>18000</v>
      </c>
      <c r="L166" s="32">
        <v>17000</v>
      </c>
      <c r="M166" s="32">
        <v>16800</v>
      </c>
      <c r="N166" s="33"/>
      <c r="O166" s="33"/>
      <c r="P166" s="34"/>
      <c r="Q166" s="35"/>
      <c r="R166" s="40" t="s">
        <v>28</v>
      </c>
      <c r="S166" s="22">
        <v>13400</v>
      </c>
      <c r="T166" s="37">
        <v>16870.550399999996</v>
      </c>
      <c r="U166" s="38">
        <v>18480</v>
      </c>
      <c r="V166" s="38">
        <v>17751</v>
      </c>
      <c r="W166" s="38">
        <v>18220</v>
      </c>
      <c r="X166" s="25">
        <f t="shared" si="18"/>
        <v>13400</v>
      </c>
    </row>
    <row r="167" spans="1:24" s="46" customFormat="1" ht="63" hidden="1">
      <c r="A167" s="27">
        <v>36.11</v>
      </c>
      <c r="B167" s="28" t="s">
        <v>144</v>
      </c>
      <c r="C167" s="29">
        <v>1</v>
      </c>
      <c r="D167" s="12" t="s">
        <v>30</v>
      </c>
      <c r="E167" s="12"/>
      <c r="F167" s="12">
        <f t="shared" si="19"/>
        <v>25358.399999999998</v>
      </c>
      <c r="G167" s="31">
        <v>24000</v>
      </c>
      <c r="H167" s="31"/>
      <c r="I167" s="15">
        <f t="shared" si="22"/>
        <v>24000</v>
      </c>
      <c r="J167" s="16">
        <f t="shared" si="21"/>
        <v>24000</v>
      </c>
      <c r="K167" s="32">
        <v>24000</v>
      </c>
      <c r="L167" s="32">
        <v>24500</v>
      </c>
      <c r="M167" s="32">
        <v>24800</v>
      </c>
      <c r="N167" s="33"/>
      <c r="O167" s="33"/>
      <c r="P167" s="34"/>
      <c r="Q167" s="35"/>
      <c r="R167" s="40" t="s">
        <v>28</v>
      </c>
      <c r="S167" s="22">
        <v>16000</v>
      </c>
      <c r="T167" s="37">
        <v>24101.193599999999</v>
      </c>
      <c r="U167" s="38">
        <v>26400</v>
      </c>
      <c r="V167" s="38">
        <v>25359</v>
      </c>
      <c r="W167" s="38">
        <v>26325</v>
      </c>
      <c r="X167" s="25">
        <f t="shared" si="18"/>
        <v>16000</v>
      </c>
    </row>
    <row r="168" spans="1:24" s="46" customFormat="1" ht="63" hidden="1">
      <c r="A168" s="27">
        <v>36.119999999999997</v>
      </c>
      <c r="B168" s="28" t="s">
        <v>145</v>
      </c>
      <c r="C168" s="29">
        <v>1</v>
      </c>
      <c r="D168" s="12" t="s">
        <v>30</v>
      </c>
      <c r="E168" s="12"/>
      <c r="F168" s="12">
        <f t="shared" si="19"/>
        <v>34339.5</v>
      </c>
      <c r="G168" s="31">
        <v>32500</v>
      </c>
      <c r="H168" s="31"/>
      <c r="I168" s="15">
        <f t="shared" si="22"/>
        <v>32500</v>
      </c>
      <c r="J168" s="16">
        <f t="shared" si="21"/>
        <v>32500</v>
      </c>
      <c r="K168" s="32">
        <v>34000</v>
      </c>
      <c r="L168" s="32">
        <v>33000</v>
      </c>
      <c r="M168" s="32">
        <v>32500</v>
      </c>
      <c r="N168" s="33"/>
      <c r="O168" s="33"/>
      <c r="P168" s="34"/>
      <c r="Q168" s="35"/>
      <c r="R168" s="40" t="s">
        <v>28</v>
      </c>
      <c r="S168" s="22">
        <v>18000</v>
      </c>
      <c r="T168" s="37">
        <v>32636.735999999997</v>
      </c>
      <c r="U168" s="38">
        <v>35750</v>
      </c>
      <c r="V168" s="38">
        <v>34340</v>
      </c>
      <c r="W168" s="38">
        <v>35560</v>
      </c>
      <c r="X168" s="25">
        <f t="shared" si="18"/>
        <v>18000</v>
      </c>
    </row>
    <row r="169" spans="1:24" s="46" customFormat="1" ht="47.25" hidden="1">
      <c r="A169" s="27">
        <v>37</v>
      </c>
      <c r="B169" s="28" t="s">
        <v>151</v>
      </c>
      <c r="C169" s="29"/>
      <c r="D169" s="12"/>
      <c r="E169" s="12"/>
      <c r="F169" s="12">
        <f t="shared" si="19"/>
        <v>0</v>
      </c>
      <c r="G169" s="31"/>
      <c r="H169" s="31"/>
      <c r="I169" s="15"/>
      <c r="J169" s="16"/>
      <c r="K169" s="32"/>
      <c r="L169" s="32"/>
      <c r="M169" s="32"/>
      <c r="N169" s="33"/>
      <c r="O169" s="33"/>
      <c r="P169" s="34"/>
      <c r="Q169" s="35"/>
      <c r="R169" s="40"/>
      <c r="S169" s="22">
        <v>0</v>
      </c>
      <c r="T169" s="37">
        <v>0</v>
      </c>
      <c r="U169" s="38">
        <v>0</v>
      </c>
      <c r="V169" s="38">
        <v>0</v>
      </c>
      <c r="W169" s="38">
        <v>0</v>
      </c>
      <c r="X169" s="25">
        <f t="shared" si="18"/>
        <v>0</v>
      </c>
    </row>
    <row r="170" spans="1:24" s="46" customFormat="1" ht="63" hidden="1">
      <c r="A170" s="27">
        <v>37.01</v>
      </c>
      <c r="B170" s="28" t="s">
        <v>134</v>
      </c>
      <c r="C170" s="29">
        <v>1</v>
      </c>
      <c r="D170" s="12" t="s">
        <v>30</v>
      </c>
      <c r="E170" s="12"/>
      <c r="F170" s="12">
        <f t="shared" si="19"/>
        <v>348.678</v>
      </c>
      <c r="G170" s="31">
        <v>330</v>
      </c>
      <c r="H170" s="31"/>
      <c r="I170" s="15">
        <f t="shared" ref="I170:I181" si="23">+C170*G170</f>
        <v>330</v>
      </c>
      <c r="J170" s="16">
        <f t="shared" si="21"/>
        <v>330</v>
      </c>
      <c r="K170" s="32">
        <v>350</v>
      </c>
      <c r="L170" s="32">
        <v>340</v>
      </c>
      <c r="M170" s="32">
        <v>330</v>
      </c>
      <c r="N170" s="33"/>
      <c r="O170" s="33">
        <v>321</v>
      </c>
      <c r="P170" s="34" t="s">
        <v>66</v>
      </c>
      <c r="Q170" s="35"/>
      <c r="R170" s="40" t="s">
        <v>28</v>
      </c>
      <c r="S170" s="22">
        <v>400</v>
      </c>
      <c r="T170" s="37">
        <v>331.68959999999998</v>
      </c>
      <c r="U170" s="38">
        <v>360</v>
      </c>
      <c r="V170" s="38">
        <v>349</v>
      </c>
      <c r="W170" s="38">
        <v>425</v>
      </c>
      <c r="X170" s="25">
        <f t="shared" si="18"/>
        <v>331.68959999999998</v>
      </c>
    </row>
    <row r="171" spans="1:24" s="46" customFormat="1" ht="63" hidden="1">
      <c r="A171" s="27">
        <v>37.020000000000003</v>
      </c>
      <c r="B171" s="28" t="s">
        <v>135</v>
      </c>
      <c r="C171" s="29">
        <v>1</v>
      </c>
      <c r="D171" s="12" t="s">
        <v>30</v>
      </c>
      <c r="E171" s="12"/>
      <c r="F171" s="12">
        <f t="shared" si="19"/>
        <v>767.09160000000008</v>
      </c>
      <c r="G171" s="31">
        <v>726.00000000000011</v>
      </c>
      <c r="H171" s="31"/>
      <c r="I171" s="15">
        <f t="shared" si="23"/>
        <v>726.00000000000011</v>
      </c>
      <c r="J171" s="16">
        <f t="shared" si="21"/>
        <v>726</v>
      </c>
      <c r="K171" s="32">
        <v>726</v>
      </c>
      <c r="L171" s="32">
        <v>740</v>
      </c>
      <c r="M171" s="32">
        <v>735</v>
      </c>
      <c r="N171" s="33"/>
      <c r="O171" s="33">
        <v>729</v>
      </c>
      <c r="P171" s="34" t="s">
        <v>66</v>
      </c>
      <c r="Q171" s="35"/>
      <c r="R171" s="40" t="s">
        <v>28</v>
      </c>
      <c r="S171" s="22">
        <v>900</v>
      </c>
      <c r="T171" s="37">
        <v>729.90719999999999</v>
      </c>
      <c r="U171" s="38">
        <v>798</v>
      </c>
      <c r="V171" s="38">
        <v>768</v>
      </c>
      <c r="W171" s="38">
        <v>810</v>
      </c>
      <c r="X171" s="25">
        <f t="shared" si="18"/>
        <v>729.90719999999999</v>
      </c>
    </row>
    <row r="172" spans="1:24" s="46" customFormat="1" ht="63" hidden="1">
      <c r="A172" s="27">
        <v>37.03</v>
      </c>
      <c r="B172" s="28" t="s">
        <v>136</v>
      </c>
      <c r="C172" s="29">
        <v>1</v>
      </c>
      <c r="D172" s="12" t="s">
        <v>30</v>
      </c>
      <c r="E172" s="12"/>
      <c r="F172" s="12">
        <f t="shared" si="19"/>
        <v>1278.4859999999999</v>
      </c>
      <c r="G172" s="31">
        <v>1210</v>
      </c>
      <c r="H172" s="31"/>
      <c r="I172" s="15">
        <f t="shared" si="23"/>
        <v>1210</v>
      </c>
      <c r="J172" s="16">
        <f t="shared" si="21"/>
        <v>1210</v>
      </c>
      <c r="K172" s="32">
        <v>1225</v>
      </c>
      <c r="L172" s="32">
        <v>1240</v>
      </c>
      <c r="M172" s="32">
        <v>1210</v>
      </c>
      <c r="N172" s="33"/>
      <c r="O172" s="33">
        <v>1011</v>
      </c>
      <c r="P172" s="34" t="s">
        <v>66</v>
      </c>
      <c r="Q172" s="35"/>
      <c r="R172" s="40" t="s">
        <v>28</v>
      </c>
      <c r="S172" s="22">
        <v>1400</v>
      </c>
      <c r="T172" s="37">
        <v>1215.5616</v>
      </c>
      <c r="U172" s="38">
        <v>1330</v>
      </c>
      <c r="V172" s="38">
        <v>1279</v>
      </c>
      <c r="W172" s="38">
        <v>1350</v>
      </c>
      <c r="X172" s="25">
        <f t="shared" si="18"/>
        <v>1215.5616</v>
      </c>
    </row>
    <row r="173" spans="1:24" s="46" customFormat="1" ht="63" hidden="1">
      <c r="A173" s="27">
        <v>37.04</v>
      </c>
      <c r="B173" s="28" t="s">
        <v>137</v>
      </c>
      <c r="C173" s="29">
        <v>1</v>
      </c>
      <c r="D173" s="12" t="s">
        <v>30</v>
      </c>
      <c r="E173" s="12"/>
      <c r="F173" s="12">
        <f t="shared" si="19"/>
        <v>1859.6160000000002</v>
      </c>
      <c r="G173" s="31">
        <v>1760.0000000000002</v>
      </c>
      <c r="H173" s="31"/>
      <c r="I173" s="15">
        <f t="shared" si="23"/>
        <v>1760.0000000000002</v>
      </c>
      <c r="J173" s="16">
        <f t="shared" si="21"/>
        <v>1760</v>
      </c>
      <c r="K173" s="32">
        <v>1760</v>
      </c>
      <c r="L173" s="32">
        <v>1780</v>
      </c>
      <c r="M173" s="32">
        <v>1800</v>
      </c>
      <c r="N173" s="33"/>
      <c r="O173" s="33">
        <v>1646</v>
      </c>
      <c r="P173" s="34" t="s">
        <v>66</v>
      </c>
      <c r="Q173" s="35"/>
      <c r="R173" s="40" t="s">
        <v>28</v>
      </c>
      <c r="S173" s="22">
        <v>2400</v>
      </c>
      <c r="T173" s="37">
        <v>1767.7440000000001</v>
      </c>
      <c r="U173" s="38">
        <v>1936</v>
      </c>
      <c r="V173" s="38">
        <v>1860</v>
      </c>
      <c r="W173" s="38">
        <v>1950</v>
      </c>
      <c r="X173" s="25">
        <f t="shared" si="18"/>
        <v>1767.7440000000001</v>
      </c>
    </row>
    <row r="174" spans="1:24" s="46" customFormat="1" ht="63" hidden="1">
      <c r="A174" s="27">
        <v>37.049999999999997</v>
      </c>
      <c r="B174" s="28" t="s">
        <v>138</v>
      </c>
      <c r="C174" s="29">
        <v>1</v>
      </c>
      <c r="D174" s="12" t="s">
        <v>30</v>
      </c>
      <c r="E174" s="12"/>
      <c r="F174" s="12">
        <f t="shared" si="19"/>
        <v>3138.1020000000003</v>
      </c>
      <c r="G174" s="31">
        <v>2970.0000000000005</v>
      </c>
      <c r="H174" s="31"/>
      <c r="I174" s="15">
        <f t="shared" si="23"/>
        <v>2970.0000000000005</v>
      </c>
      <c r="J174" s="16">
        <f t="shared" si="21"/>
        <v>2970</v>
      </c>
      <c r="K174" s="32">
        <v>3000</v>
      </c>
      <c r="L174" s="32">
        <v>3010</v>
      </c>
      <c r="M174" s="32">
        <v>2970</v>
      </c>
      <c r="N174" s="33"/>
      <c r="O174" s="33">
        <v>2743</v>
      </c>
      <c r="P174" s="34" t="s">
        <v>66</v>
      </c>
      <c r="Q174" s="35"/>
      <c r="R174" s="40" t="s">
        <v>28</v>
      </c>
      <c r="S174" s="22">
        <v>3400</v>
      </c>
      <c r="T174" s="37">
        <v>2983.3056000000001</v>
      </c>
      <c r="U174" s="38">
        <v>3270</v>
      </c>
      <c r="V174" s="38">
        <v>3139</v>
      </c>
      <c r="W174" s="38">
        <v>3320</v>
      </c>
      <c r="X174" s="25">
        <f t="shared" si="18"/>
        <v>2983.3056000000001</v>
      </c>
    </row>
    <row r="175" spans="1:24" s="46" customFormat="1" ht="63" hidden="1">
      <c r="A175" s="27">
        <v>37.06</v>
      </c>
      <c r="B175" s="28" t="s">
        <v>139</v>
      </c>
      <c r="C175" s="29">
        <v>1</v>
      </c>
      <c r="D175" s="12" t="s">
        <v>30</v>
      </c>
      <c r="E175" s="12"/>
      <c r="F175" s="12">
        <f t="shared" si="19"/>
        <v>4649.04</v>
      </c>
      <c r="G175" s="31">
        <v>4400</v>
      </c>
      <c r="H175" s="31"/>
      <c r="I175" s="15">
        <f t="shared" si="23"/>
        <v>4400</v>
      </c>
      <c r="J175" s="16">
        <f t="shared" si="21"/>
        <v>4400</v>
      </c>
      <c r="K175" s="32">
        <v>4400</v>
      </c>
      <c r="L175" s="32">
        <v>5000</v>
      </c>
      <c r="M175" s="32">
        <v>4800</v>
      </c>
      <c r="N175" s="33"/>
      <c r="O175" s="33">
        <v>3658</v>
      </c>
      <c r="P175" s="34" t="s">
        <v>66</v>
      </c>
      <c r="Q175" s="35"/>
      <c r="R175" s="40" t="s">
        <v>28</v>
      </c>
      <c r="S175" s="22">
        <v>5200</v>
      </c>
      <c r="T175" s="37">
        <v>4419.3599999999997</v>
      </c>
      <c r="U175" s="38">
        <v>4840</v>
      </c>
      <c r="V175" s="38">
        <v>4650</v>
      </c>
      <c r="W175" s="38">
        <v>4880</v>
      </c>
      <c r="X175" s="25">
        <f t="shared" si="18"/>
        <v>4419.3599999999997</v>
      </c>
    </row>
    <row r="176" spans="1:24" s="46" customFormat="1" ht="63" hidden="1">
      <c r="A176" s="27">
        <v>37.07</v>
      </c>
      <c r="B176" s="28" t="s">
        <v>140</v>
      </c>
      <c r="C176" s="29">
        <v>1</v>
      </c>
      <c r="D176" s="12" t="s">
        <v>30</v>
      </c>
      <c r="E176" s="12"/>
      <c r="F176" s="12">
        <f t="shared" si="19"/>
        <v>7322.2380000000012</v>
      </c>
      <c r="G176" s="31">
        <v>6930.0000000000009</v>
      </c>
      <c r="H176" s="31"/>
      <c r="I176" s="15">
        <f t="shared" si="23"/>
        <v>6930.0000000000009</v>
      </c>
      <c r="J176" s="16">
        <f t="shared" si="21"/>
        <v>6930</v>
      </c>
      <c r="K176" s="32">
        <v>7020</v>
      </c>
      <c r="L176" s="32">
        <v>7000</v>
      </c>
      <c r="M176" s="32">
        <v>6930</v>
      </c>
      <c r="N176" s="33"/>
      <c r="O176" s="33">
        <v>4964</v>
      </c>
      <c r="P176" s="34" t="s">
        <v>66</v>
      </c>
      <c r="Q176" s="35"/>
      <c r="R176" s="40" t="s">
        <v>28</v>
      </c>
      <c r="S176" s="22">
        <v>6100</v>
      </c>
      <c r="T176" s="37">
        <v>6959.7792000000009</v>
      </c>
      <c r="U176" s="38">
        <v>7623</v>
      </c>
      <c r="V176" s="38">
        <v>7323</v>
      </c>
      <c r="W176" s="38">
        <v>7550</v>
      </c>
      <c r="X176" s="25">
        <f t="shared" si="18"/>
        <v>6100</v>
      </c>
    </row>
    <row r="177" spans="1:24" s="46" customFormat="1" ht="63" hidden="1">
      <c r="A177" s="27">
        <v>37.08</v>
      </c>
      <c r="B177" s="28" t="s">
        <v>141</v>
      </c>
      <c r="C177" s="29">
        <v>1</v>
      </c>
      <c r="D177" s="12" t="s">
        <v>30</v>
      </c>
      <c r="E177" s="12"/>
      <c r="F177" s="12">
        <f t="shared" si="19"/>
        <v>11506.374</v>
      </c>
      <c r="G177" s="31">
        <v>10890</v>
      </c>
      <c r="H177" s="31"/>
      <c r="I177" s="15">
        <f t="shared" si="23"/>
        <v>10890</v>
      </c>
      <c r="J177" s="16">
        <f t="shared" si="21"/>
        <v>10890</v>
      </c>
      <c r="K177" s="32">
        <v>10890</v>
      </c>
      <c r="L177" s="32">
        <v>11000</v>
      </c>
      <c r="M177" s="32">
        <v>11150</v>
      </c>
      <c r="N177" s="33"/>
      <c r="O177" s="33">
        <v>5617</v>
      </c>
      <c r="P177" s="34" t="s">
        <v>66</v>
      </c>
      <c r="Q177" s="35"/>
      <c r="R177" s="40" t="s">
        <v>28</v>
      </c>
      <c r="S177" s="22">
        <v>7900</v>
      </c>
      <c r="T177" s="37">
        <v>10936.2528</v>
      </c>
      <c r="U177" s="38">
        <v>10890</v>
      </c>
      <c r="V177" s="38">
        <v>11507</v>
      </c>
      <c r="W177" s="38">
        <v>12350</v>
      </c>
      <c r="X177" s="25">
        <f t="shared" si="18"/>
        <v>7900</v>
      </c>
    </row>
    <row r="178" spans="1:24" s="46" customFormat="1" ht="63" hidden="1">
      <c r="A178" s="27">
        <v>37.090000000000003</v>
      </c>
      <c r="B178" s="28" t="s">
        <v>142</v>
      </c>
      <c r="C178" s="29">
        <v>1</v>
      </c>
      <c r="D178" s="12" t="s">
        <v>30</v>
      </c>
      <c r="E178" s="12"/>
      <c r="F178" s="12">
        <f t="shared" si="19"/>
        <v>14644.476000000002</v>
      </c>
      <c r="G178" s="31">
        <v>13860.000000000002</v>
      </c>
      <c r="H178" s="31"/>
      <c r="I178" s="15">
        <f t="shared" si="23"/>
        <v>13860.000000000002</v>
      </c>
      <c r="J178" s="16">
        <f t="shared" si="21"/>
        <v>13860</v>
      </c>
      <c r="K178" s="32">
        <v>14200</v>
      </c>
      <c r="L178" s="32">
        <v>14000</v>
      </c>
      <c r="M178" s="32">
        <v>13860</v>
      </c>
      <c r="N178" s="33"/>
      <c r="O178" s="33">
        <v>8099</v>
      </c>
      <c r="P178" s="34" t="s">
        <v>66</v>
      </c>
      <c r="Q178" s="35"/>
      <c r="R178" s="40" t="s">
        <v>28</v>
      </c>
      <c r="S178" s="22">
        <v>8700</v>
      </c>
      <c r="T178" s="37">
        <v>13918.608</v>
      </c>
      <c r="U178" s="38">
        <v>15246</v>
      </c>
      <c r="V178" s="38">
        <v>14645</v>
      </c>
      <c r="W178" s="38">
        <v>15720</v>
      </c>
      <c r="X178" s="25">
        <f t="shared" si="18"/>
        <v>8700</v>
      </c>
    </row>
    <row r="179" spans="1:24" s="46" customFormat="1" ht="63" hidden="1">
      <c r="A179" s="27">
        <v>37.1</v>
      </c>
      <c r="B179" s="28" t="s">
        <v>143</v>
      </c>
      <c r="C179" s="29">
        <v>1</v>
      </c>
      <c r="D179" s="12" t="s">
        <v>30</v>
      </c>
      <c r="E179" s="12"/>
      <c r="F179" s="12">
        <f t="shared" si="19"/>
        <v>19525.968000000001</v>
      </c>
      <c r="G179" s="31">
        <v>18480</v>
      </c>
      <c r="H179" s="31"/>
      <c r="I179" s="15">
        <f t="shared" si="23"/>
        <v>18480</v>
      </c>
      <c r="J179" s="16">
        <f t="shared" si="21"/>
        <v>18480</v>
      </c>
      <c r="K179" s="32">
        <v>18480</v>
      </c>
      <c r="L179" s="32">
        <v>18510</v>
      </c>
      <c r="M179" s="32">
        <v>18530</v>
      </c>
      <c r="N179" s="33"/>
      <c r="O179" s="33"/>
      <c r="P179" s="34"/>
      <c r="Q179" s="35"/>
      <c r="R179" s="40" t="s">
        <v>28</v>
      </c>
      <c r="S179" s="22">
        <v>9400</v>
      </c>
      <c r="T179" s="37">
        <v>18557.510399999999</v>
      </c>
      <c r="U179" s="38">
        <v>20328</v>
      </c>
      <c r="V179" s="38">
        <v>19526</v>
      </c>
      <c r="W179" s="38">
        <v>20750</v>
      </c>
      <c r="X179" s="25">
        <f t="shared" si="18"/>
        <v>9400</v>
      </c>
    </row>
    <row r="180" spans="1:24" s="46" customFormat="1" ht="63" hidden="1">
      <c r="A180" s="27">
        <v>37.11</v>
      </c>
      <c r="B180" s="28" t="s">
        <v>144</v>
      </c>
      <c r="C180" s="29">
        <v>1</v>
      </c>
      <c r="D180" s="12" t="s">
        <v>30</v>
      </c>
      <c r="E180" s="12"/>
      <c r="F180" s="12">
        <f t="shared" si="19"/>
        <v>27894.240000000002</v>
      </c>
      <c r="G180" s="31">
        <v>26400.000000000004</v>
      </c>
      <c r="H180" s="31"/>
      <c r="I180" s="15">
        <f t="shared" si="23"/>
        <v>26400.000000000004</v>
      </c>
      <c r="J180" s="16">
        <f t="shared" si="21"/>
        <v>26400</v>
      </c>
      <c r="K180" s="32">
        <v>26400</v>
      </c>
      <c r="L180" s="32">
        <v>26800</v>
      </c>
      <c r="M180" s="32">
        <v>27000</v>
      </c>
      <c r="N180" s="33"/>
      <c r="O180" s="33"/>
      <c r="P180" s="34"/>
      <c r="Q180" s="35"/>
      <c r="R180" s="40" t="s">
        <v>28</v>
      </c>
      <c r="S180" s="22">
        <v>11000</v>
      </c>
      <c r="T180" s="37">
        <v>26511.407999999999</v>
      </c>
      <c r="U180" s="38">
        <v>29040</v>
      </c>
      <c r="V180" s="38">
        <v>27895</v>
      </c>
      <c r="W180" s="38">
        <v>30720</v>
      </c>
      <c r="X180" s="25">
        <f t="shared" si="18"/>
        <v>11000</v>
      </c>
    </row>
    <row r="181" spans="1:24" s="46" customFormat="1" ht="63" hidden="1">
      <c r="A181" s="27">
        <v>37.119999999999997</v>
      </c>
      <c r="B181" s="28" t="s">
        <v>145</v>
      </c>
      <c r="C181" s="29">
        <v>1</v>
      </c>
      <c r="D181" s="12" t="s">
        <v>30</v>
      </c>
      <c r="E181" s="12"/>
      <c r="F181" s="12">
        <f t="shared" si="19"/>
        <v>37773.449999999997</v>
      </c>
      <c r="G181" s="31">
        <v>35750</v>
      </c>
      <c r="H181" s="31"/>
      <c r="I181" s="15">
        <f t="shared" si="23"/>
        <v>35750</v>
      </c>
      <c r="J181" s="16">
        <f t="shared" si="21"/>
        <v>35750</v>
      </c>
      <c r="K181" s="32">
        <v>36000</v>
      </c>
      <c r="L181" s="32">
        <v>35900</v>
      </c>
      <c r="M181" s="32">
        <v>35750</v>
      </c>
      <c r="N181" s="33"/>
      <c r="O181" s="33"/>
      <c r="P181" s="34"/>
      <c r="Q181" s="35"/>
      <c r="R181" s="40" t="s">
        <v>28</v>
      </c>
      <c r="S181" s="22">
        <v>11500</v>
      </c>
      <c r="T181" s="37">
        <v>35900.409599999999</v>
      </c>
      <c r="U181" s="38">
        <v>39325</v>
      </c>
      <c r="V181" s="38">
        <v>37774</v>
      </c>
      <c r="W181" s="38">
        <v>39780</v>
      </c>
      <c r="X181" s="25">
        <f t="shared" si="18"/>
        <v>11500</v>
      </c>
    </row>
    <row r="182" spans="1:24" s="46" customFormat="1" ht="63" hidden="1">
      <c r="A182" s="27">
        <v>38</v>
      </c>
      <c r="B182" s="28" t="s">
        <v>152</v>
      </c>
      <c r="C182" s="29"/>
      <c r="D182" s="12"/>
      <c r="E182" s="12"/>
      <c r="F182" s="12">
        <f t="shared" si="19"/>
        <v>0</v>
      </c>
      <c r="G182" s="31"/>
      <c r="H182" s="31"/>
      <c r="I182" s="15"/>
      <c r="J182" s="16"/>
      <c r="K182" s="32"/>
      <c r="L182" s="32"/>
      <c r="M182" s="32"/>
      <c r="N182" s="33"/>
      <c r="O182" s="33"/>
      <c r="P182" s="34"/>
      <c r="Q182" s="35"/>
      <c r="R182" s="40" t="s">
        <v>28</v>
      </c>
      <c r="S182" s="22">
        <v>0</v>
      </c>
      <c r="T182" s="37">
        <v>0</v>
      </c>
      <c r="U182" s="38">
        <v>0</v>
      </c>
      <c r="V182" s="38">
        <v>0</v>
      </c>
      <c r="W182" s="38">
        <v>0</v>
      </c>
      <c r="X182" s="25">
        <f t="shared" si="18"/>
        <v>0</v>
      </c>
    </row>
    <row r="183" spans="1:24" s="46" customFormat="1" ht="63" hidden="1">
      <c r="A183" s="27">
        <v>38.01</v>
      </c>
      <c r="B183" s="28" t="s">
        <v>153</v>
      </c>
      <c r="C183" s="29">
        <v>1</v>
      </c>
      <c r="D183" s="12" t="s">
        <v>30</v>
      </c>
      <c r="E183" s="12"/>
      <c r="F183" s="12">
        <f t="shared" si="19"/>
        <v>5811.3</v>
      </c>
      <c r="G183" s="31">
        <v>5500</v>
      </c>
      <c r="H183" s="31"/>
      <c r="I183" s="15">
        <f t="shared" ref="I183:I190" si="24">+C183*G183</f>
        <v>5500</v>
      </c>
      <c r="J183" s="16">
        <f t="shared" si="21"/>
        <v>5500</v>
      </c>
      <c r="K183" s="32">
        <v>5700</v>
      </c>
      <c r="L183" s="32">
        <v>5500</v>
      </c>
      <c r="M183" s="32">
        <v>5800</v>
      </c>
      <c r="N183" s="33"/>
      <c r="O183" s="33">
        <v>3005</v>
      </c>
      <c r="P183" s="34" t="s">
        <v>66</v>
      </c>
      <c r="Q183" s="35"/>
      <c r="R183" s="40" t="s">
        <v>28</v>
      </c>
      <c r="S183" s="22">
        <v>5900</v>
      </c>
      <c r="T183" s="37">
        <v>5523.7248</v>
      </c>
      <c r="U183" s="38">
        <v>6050</v>
      </c>
      <c r="V183" s="38">
        <v>5812</v>
      </c>
      <c r="W183" s="38">
        <v>6012</v>
      </c>
      <c r="X183" s="25">
        <f t="shared" si="18"/>
        <v>5523.7248</v>
      </c>
    </row>
    <row r="184" spans="1:24" s="46" customFormat="1" ht="63" hidden="1">
      <c r="A184" s="27">
        <v>38.020000000000003</v>
      </c>
      <c r="B184" s="28" t="s">
        <v>154</v>
      </c>
      <c r="C184" s="29">
        <v>1</v>
      </c>
      <c r="D184" s="12" t="s">
        <v>30</v>
      </c>
      <c r="E184" s="12"/>
      <c r="F184" s="12">
        <f t="shared" si="19"/>
        <v>5283</v>
      </c>
      <c r="G184" s="31">
        <v>5000</v>
      </c>
      <c r="H184" s="31"/>
      <c r="I184" s="15">
        <f t="shared" si="24"/>
        <v>5000</v>
      </c>
      <c r="J184" s="16">
        <f t="shared" si="21"/>
        <v>5000</v>
      </c>
      <c r="K184" s="32">
        <v>5000</v>
      </c>
      <c r="L184" s="32">
        <v>5400</v>
      </c>
      <c r="M184" s="32">
        <v>5200</v>
      </c>
      <c r="N184" s="33"/>
      <c r="O184" s="33">
        <v>3005</v>
      </c>
      <c r="P184" s="34" t="s">
        <v>66</v>
      </c>
      <c r="Q184" s="35"/>
      <c r="R184" s="40" t="s">
        <v>28</v>
      </c>
      <c r="S184" s="22">
        <v>5600</v>
      </c>
      <c r="T184" s="37">
        <v>5020.9632000000001</v>
      </c>
      <c r="U184" s="38">
        <v>5500</v>
      </c>
      <c r="V184" s="38">
        <v>5283</v>
      </c>
      <c r="W184" s="38">
        <v>5550</v>
      </c>
      <c r="X184" s="25">
        <f t="shared" si="18"/>
        <v>5020.9632000000001</v>
      </c>
    </row>
    <row r="185" spans="1:24" s="46" customFormat="1" ht="63" hidden="1">
      <c r="A185" s="27">
        <v>38.003</v>
      </c>
      <c r="B185" s="28" t="s">
        <v>155</v>
      </c>
      <c r="C185" s="29">
        <v>1</v>
      </c>
      <c r="D185" s="12" t="s">
        <v>30</v>
      </c>
      <c r="E185" s="12"/>
      <c r="F185" s="12">
        <f t="shared" si="19"/>
        <v>4226.3999999999996</v>
      </c>
      <c r="G185" s="31">
        <v>4000</v>
      </c>
      <c r="H185" s="31"/>
      <c r="I185" s="15">
        <f t="shared" si="24"/>
        <v>4000</v>
      </c>
      <c r="J185" s="16">
        <f t="shared" si="21"/>
        <v>4000</v>
      </c>
      <c r="K185" s="32">
        <v>4100</v>
      </c>
      <c r="L185" s="32">
        <v>4200</v>
      </c>
      <c r="M185" s="32">
        <v>4000</v>
      </c>
      <c r="N185" s="33"/>
      <c r="O185" s="33">
        <v>1437</v>
      </c>
      <c r="P185" s="34" t="s">
        <v>66</v>
      </c>
      <c r="Q185" s="35"/>
      <c r="R185" s="40" t="s">
        <v>28</v>
      </c>
      <c r="S185" s="22">
        <v>4900</v>
      </c>
      <c r="T185" s="37">
        <v>4017.3407999999995</v>
      </c>
      <c r="U185" s="38">
        <v>4400</v>
      </c>
      <c r="V185" s="38">
        <v>4227</v>
      </c>
      <c r="W185" s="38">
        <v>4520</v>
      </c>
      <c r="X185" s="25">
        <f t="shared" si="18"/>
        <v>4017.3407999999995</v>
      </c>
    </row>
    <row r="186" spans="1:24" s="46" customFormat="1" ht="63" hidden="1">
      <c r="A186" s="27">
        <v>38.03</v>
      </c>
      <c r="B186" s="28" t="s">
        <v>156</v>
      </c>
      <c r="C186" s="29">
        <v>1</v>
      </c>
      <c r="D186" s="12" t="s">
        <v>30</v>
      </c>
      <c r="E186" s="12"/>
      <c r="F186" s="12">
        <f t="shared" si="19"/>
        <v>3803.7599999999998</v>
      </c>
      <c r="G186" s="31">
        <v>3600</v>
      </c>
      <c r="H186" s="31"/>
      <c r="I186" s="15">
        <f t="shared" si="24"/>
        <v>3600</v>
      </c>
      <c r="J186" s="16">
        <f t="shared" si="21"/>
        <v>3600</v>
      </c>
      <c r="K186" s="32">
        <v>3600</v>
      </c>
      <c r="L186" s="32">
        <v>3700</v>
      </c>
      <c r="M186" s="32">
        <v>3800</v>
      </c>
      <c r="N186" s="33"/>
      <c r="O186" s="33">
        <v>1437</v>
      </c>
      <c r="P186" s="34" t="s">
        <v>66</v>
      </c>
      <c r="Q186" s="35"/>
      <c r="R186" s="40" t="s">
        <v>28</v>
      </c>
      <c r="S186" s="22">
        <v>4800</v>
      </c>
      <c r="T186" s="37">
        <v>3615.3215999999998</v>
      </c>
      <c r="U186" s="38">
        <v>3960</v>
      </c>
      <c r="V186" s="38">
        <v>3804</v>
      </c>
      <c r="W186" s="38">
        <v>4015</v>
      </c>
      <c r="X186" s="25">
        <f t="shared" si="18"/>
        <v>3615.3215999999998</v>
      </c>
    </row>
    <row r="187" spans="1:24" s="46" customFormat="1" ht="63" hidden="1">
      <c r="A187" s="27">
        <v>38.04</v>
      </c>
      <c r="B187" s="28" t="s">
        <v>157</v>
      </c>
      <c r="C187" s="29">
        <v>1</v>
      </c>
      <c r="D187" s="12" t="s">
        <v>30</v>
      </c>
      <c r="E187" s="12"/>
      <c r="F187" s="12">
        <f t="shared" si="19"/>
        <v>3169.7999999999997</v>
      </c>
      <c r="G187" s="31">
        <v>3000</v>
      </c>
      <c r="H187" s="31"/>
      <c r="I187" s="15">
        <f t="shared" si="24"/>
        <v>3000</v>
      </c>
      <c r="J187" s="16">
        <f t="shared" si="21"/>
        <v>3000</v>
      </c>
      <c r="K187" s="32">
        <v>3100</v>
      </c>
      <c r="L187" s="32">
        <v>3000</v>
      </c>
      <c r="M187" s="32">
        <v>3200</v>
      </c>
      <c r="N187" s="33"/>
      <c r="O187" s="33">
        <v>1176</v>
      </c>
      <c r="P187" s="34" t="s">
        <v>66</v>
      </c>
      <c r="Q187" s="35"/>
      <c r="R187" s="40" t="s">
        <v>28</v>
      </c>
      <c r="S187" s="22">
        <v>4200</v>
      </c>
      <c r="T187" s="37">
        <v>3012.768</v>
      </c>
      <c r="U187" s="38">
        <v>3300</v>
      </c>
      <c r="V187" s="38">
        <v>3170</v>
      </c>
      <c r="W187" s="38">
        <v>3395</v>
      </c>
      <c r="X187" s="25">
        <f t="shared" si="18"/>
        <v>3012.768</v>
      </c>
    </row>
    <row r="188" spans="1:24" s="46" customFormat="1" ht="63" hidden="1">
      <c r="A188" s="27">
        <v>38.049999999999997</v>
      </c>
      <c r="B188" s="28" t="s">
        <v>158</v>
      </c>
      <c r="C188" s="29">
        <v>1</v>
      </c>
      <c r="D188" s="12" t="s">
        <v>30</v>
      </c>
      <c r="E188" s="12"/>
      <c r="F188" s="12">
        <f t="shared" si="19"/>
        <v>2113.1999999999998</v>
      </c>
      <c r="G188" s="31">
        <v>2000</v>
      </c>
      <c r="H188" s="31"/>
      <c r="I188" s="15">
        <f t="shared" si="24"/>
        <v>2000</v>
      </c>
      <c r="J188" s="16">
        <f t="shared" si="21"/>
        <v>2000</v>
      </c>
      <c r="K188" s="32">
        <v>2000</v>
      </c>
      <c r="L188" s="32">
        <v>2100</v>
      </c>
      <c r="M188" s="32">
        <v>2050</v>
      </c>
      <c r="N188" s="33"/>
      <c r="O188" s="33">
        <v>1176</v>
      </c>
      <c r="P188" s="34" t="s">
        <v>66</v>
      </c>
      <c r="Q188" s="35"/>
      <c r="R188" s="40" t="s">
        <v>28</v>
      </c>
      <c r="S188" s="22">
        <v>3400</v>
      </c>
      <c r="T188" s="37">
        <v>2009.1456000000001</v>
      </c>
      <c r="U188" s="38">
        <v>2200</v>
      </c>
      <c r="V188" s="38">
        <v>2114</v>
      </c>
      <c r="W188" s="38">
        <v>2890</v>
      </c>
      <c r="X188" s="25">
        <f t="shared" si="18"/>
        <v>2009.1456000000001</v>
      </c>
    </row>
    <row r="189" spans="1:24" s="46" customFormat="1" ht="63" hidden="1">
      <c r="A189" s="27">
        <v>38.06</v>
      </c>
      <c r="B189" s="28" t="s">
        <v>159</v>
      </c>
      <c r="C189" s="29">
        <v>1</v>
      </c>
      <c r="D189" s="12" t="s">
        <v>30</v>
      </c>
      <c r="E189" s="12"/>
      <c r="F189" s="12">
        <f t="shared" si="19"/>
        <v>1901.8799999999999</v>
      </c>
      <c r="G189" s="31">
        <v>1800</v>
      </c>
      <c r="H189" s="31"/>
      <c r="I189" s="15">
        <f t="shared" si="24"/>
        <v>1800</v>
      </c>
      <c r="J189" s="16">
        <f t="shared" si="21"/>
        <v>1800</v>
      </c>
      <c r="K189" s="32">
        <v>2200</v>
      </c>
      <c r="L189" s="32">
        <v>2000</v>
      </c>
      <c r="M189" s="32">
        <v>1800</v>
      </c>
      <c r="N189" s="33"/>
      <c r="O189" s="33">
        <v>719</v>
      </c>
      <c r="P189" s="34" t="s">
        <v>66</v>
      </c>
      <c r="Q189" s="35"/>
      <c r="R189" s="40" t="s">
        <v>28</v>
      </c>
      <c r="S189" s="22">
        <v>2900</v>
      </c>
      <c r="T189" s="37">
        <v>1807.6607999999999</v>
      </c>
      <c r="U189" s="38">
        <v>1980</v>
      </c>
      <c r="V189" s="38">
        <v>1902</v>
      </c>
      <c r="W189" s="38">
        <v>2258</v>
      </c>
      <c r="X189" s="25">
        <f t="shared" si="18"/>
        <v>1807.6607999999999</v>
      </c>
    </row>
    <row r="190" spans="1:24" s="46" customFormat="1" ht="63" hidden="1">
      <c r="A190" s="27">
        <v>38.07</v>
      </c>
      <c r="B190" s="28" t="s">
        <v>160</v>
      </c>
      <c r="C190" s="29">
        <v>1</v>
      </c>
      <c r="D190" s="12" t="s">
        <v>30</v>
      </c>
      <c r="E190" s="12"/>
      <c r="F190" s="12">
        <f t="shared" si="19"/>
        <v>1584.8999999999999</v>
      </c>
      <c r="G190" s="31">
        <v>1500</v>
      </c>
      <c r="H190" s="31"/>
      <c r="I190" s="15">
        <f t="shared" si="24"/>
        <v>1500</v>
      </c>
      <c r="J190" s="16">
        <f t="shared" si="21"/>
        <v>1500</v>
      </c>
      <c r="K190" s="32">
        <v>1600</v>
      </c>
      <c r="L190" s="32">
        <v>1500</v>
      </c>
      <c r="M190" s="32">
        <v>1550</v>
      </c>
      <c r="N190" s="33"/>
      <c r="O190" s="33">
        <v>719</v>
      </c>
      <c r="P190" s="34" t="s">
        <v>66</v>
      </c>
      <c r="Q190" s="35"/>
      <c r="R190" s="40" t="s">
        <v>28</v>
      </c>
      <c r="S190" s="22">
        <v>2400</v>
      </c>
      <c r="T190" s="37">
        <v>1506.384</v>
      </c>
      <c r="U190" s="38">
        <v>1650</v>
      </c>
      <c r="V190" s="38">
        <v>1585</v>
      </c>
      <c r="W190" s="38">
        <v>1950</v>
      </c>
      <c r="X190" s="25">
        <f t="shared" si="18"/>
        <v>1506.384</v>
      </c>
    </row>
    <row r="191" spans="1:24" s="46" customFormat="1" ht="47.25" hidden="1">
      <c r="A191" s="27">
        <v>39</v>
      </c>
      <c r="B191" s="28" t="s">
        <v>161</v>
      </c>
      <c r="C191" s="29"/>
      <c r="D191" s="12"/>
      <c r="E191" s="12"/>
      <c r="F191" s="12">
        <f t="shared" si="19"/>
        <v>0</v>
      </c>
      <c r="G191" s="31"/>
      <c r="H191" s="31"/>
      <c r="I191" s="15"/>
      <c r="J191" s="16"/>
      <c r="K191" s="32"/>
      <c r="L191" s="32"/>
      <c r="M191" s="32"/>
      <c r="N191" s="33"/>
      <c r="O191" s="33"/>
      <c r="P191" s="34"/>
      <c r="Q191" s="35"/>
      <c r="R191" s="40"/>
      <c r="S191" s="22">
        <v>0</v>
      </c>
      <c r="T191" s="37">
        <v>0</v>
      </c>
      <c r="U191" s="38">
        <v>0</v>
      </c>
      <c r="V191" s="38">
        <v>0</v>
      </c>
      <c r="W191" s="38">
        <v>0</v>
      </c>
      <c r="X191" s="25">
        <f t="shared" si="18"/>
        <v>0</v>
      </c>
    </row>
    <row r="192" spans="1:24" s="46" customFormat="1" ht="63" hidden="1">
      <c r="A192" s="27">
        <v>39.01</v>
      </c>
      <c r="B192" s="28" t="s">
        <v>153</v>
      </c>
      <c r="C192" s="29">
        <v>1</v>
      </c>
      <c r="D192" s="12" t="s">
        <v>30</v>
      </c>
      <c r="E192" s="12"/>
      <c r="F192" s="12">
        <f t="shared" si="19"/>
        <v>5494.32</v>
      </c>
      <c r="G192" s="31">
        <v>5200</v>
      </c>
      <c r="H192" s="31"/>
      <c r="I192" s="15">
        <f t="shared" ref="I192:I198" si="25">+C192*G192</f>
        <v>5200</v>
      </c>
      <c r="J192" s="16">
        <f t="shared" si="21"/>
        <v>5200</v>
      </c>
      <c r="K192" s="32">
        <v>5200</v>
      </c>
      <c r="L192" s="32">
        <v>5300</v>
      </c>
      <c r="M192" s="32">
        <v>5400</v>
      </c>
      <c r="N192" s="33"/>
      <c r="O192" s="33">
        <v>3658</v>
      </c>
      <c r="P192" s="34" t="s">
        <v>66</v>
      </c>
      <c r="Q192" s="35"/>
      <c r="R192" s="40" t="s">
        <v>28</v>
      </c>
      <c r="S192" s="22">
        <v>5900</v>
      </c>
      <c r="T192" s="37">
        <v>5222.4480000000003</v>
      </c>
      <c r="U192" s="38">
        <v>5720</v>
      </c>
      <c r="V192" s="38">
        <v>5495</v>
      </c>
      <c r="W192" s="38">
        <v>5690</v>
      </c>
      <c r="X192" s="25">
        <f t="shared" si="18"/>
        <v>5222.4480000000003</v>
      </c>
    </row>
    <row r="193" spans="1:24" s="46" customFormat="1" ht="63" hidden="1">
      <c r="A193" s="27">
        <v>39.020000000000003</v>
      </c>
      <c r="B193" s="28" t="s">
        <v>154</v>
      </c>
      <c r="C193" s="29">
        <v>1</v>
      </c>
      <c r="D193" s="12" t="s">
        <v>30</v>
      </c>
      <c r="E193" s="12"/>
      <c r="F193" s="12">
        <f t="shared" si="19"/>
        <v>5071.68</v>
      </c>
      <c r="G193" s="31">
        <v>4800</v>
      </c>
      <c r="H193" s="31"/>
      <c r="I193" s="15">
        <f t="shared" si="25"/>
        <v>4800</v>
      </c>
      <c r="J193" s="16">
        <f t="shared" si="21"/>
        <v>4800</v>
      </c>
      <c r="K193" s="32">
        <v>5000</v>
      </c>
      <c r="L193" s="32">
        <v>4900</v>
      </c>
      <c r="M193" s="32">
        <v>4800</v>
      </c>
      <c r="N193" s="33"/>
      <c r="O193" s="33">
        <v>3658</v>
      </c>
      <c r="P193" s="34" t="s">
        <v>66</v>
      </c>
      <c r="Q193" s="35"/>
      <c r="R193" s="40" t="s">
        <v>28</v>
      </c>
      <c r="S193" s="22">
        <v>5600</v>
      </c>
      <c r="T193" s="37">
        <v>4820.4287999999997</v>
      </c>
      <c r="U193" s="38">
        <v>5280</v>
      </c>
      <c r="V193" s="38">
        <v>5072</v>
      </c>
      <c r="W193" s="38">
        <v>5230</v>
      </c>
      <c r="X193" s="25">
        <f t="shared" si="18"/>
        <v>4820.4287999999997</v>
      </c>
    </row>
    <row r="194" spans="1:24" s="46" customFormat="1" ht="63" hidden="1">
      <c r="A194" s="27">
        <v>39.03</v>
      </c>
      <c r="B194" s="28" t="s">
        <v>155</v>
      </c>
      <c r="C194" s="29">
        <v>1</v>
      </c>
      <c r="D194" s="12" t="s">
        <v>30</v>
      </c>
      <c r="E194" s="12"/>
      <c r="F194" s="12">
        <f t="shared" si="19"/>
        <v>4015.08</v>
      </c>
      <c r="G194" s="31">
        <v>3800</v>
      </c>
      <c r="H194" s="31"/>
      <c r="I194" s="15">
        <f t="shared" si="25"/>
        <v>3800</v>
      </c>
      <c r="J194" s="16">
        <f t="shared" si="21"/>
        <v>3800</v>
      </c>
      <c r="K194" s="32">
        <v>3800</v>
      </c>
      <c r="L194" s="32">
        <v>3900</v>
      </c>
      <c r="M194" s="32">
        <v>4000</v>
      </c>
      <c r="N194" s="33"/>
      <c r="O194" s="33">
        <v>2775</v>
      </c>
      <c r="P194" s="34" t="s">
        <v>66</v>
      </c>
      <c r="Q194" s="35"/>
      <c r="R194" s="40" t="s">
        <v>28</v>
      </c>
      <c r="S194" s="22">
        <v>4900</v>
      </c>
      <c r="T194" s="37">
        <v>3816.8063999999999</v>
      </c>
      <c r="U194" s="38">
        <v>4180</v>
      </c>
      <c r="V194" s="38">
        <v>4016</v>
      </c>
      <c r="W194" s="38">
        <v>4580</v>
      </c>
      <c r="X194" s="25">
        <f t="shared" si="18"/>
        <v>3816.8063999999999</v>
      </c>
    </row>
    <row r="195" spans="1:24" s="46" customFormat="1" ht="63" hidden="1">
      <c r="A195" s="27">
        <v>39.04</v>
      </c>
      <c r="B195" s="28" t="s">
        <v>156</v>
      </c>
      <c r="C195" s="29">
        <v>1</v>
      </c>
      <c r="D195" s="12" t="s">
        <v>30</v>
      </c>
      <c r="E195" s="12"/>
      <c r="F195" s="12">
        <f t="shared" si="19"/>
        <v>3486.7799999999997</v>
      </c>
      <c r="G195" s="31">
        <v>3300</v>
      </c>
      <c r="H195" s="31"/>
      <c r="I195" s="15">
        <f t="shared" si="25"/>
        <v>3300</v>
      </c>
      <c r="J195" s="16">
        <f t="shared" si="21"/>
        <v>3300</v>
      </c>
      <c r="K195" s="32">
        <v>3600</v>
      </c>
      <c r="L195" s="32">
        <v>3300</v>
      </c>
      <c r="M195" s="32">
        <v>3500</v>
      </c>
      <c r="N195" s="33"/>
      <c r="O195" s="33">
        <v>2809</v>
      </c>
      <c r="P195" s="34" t="s">
        <v>66</v>
      </c>
      <c r="Q195" s="35"/>
      <c r="R195" s="40" t="s">
        <v>28</v>
      </c>
      <c r="S195" s="22">
        <v>4800</v>
      </c>
      <c r="T195" s="37">
        <v>3314.0447999999997</v>
      </c>
      <c r="U195" s="38">
        <v>3630</v>
      </c>
      <c r="V195" s="38">
        <v>3487</v>
      </c>
      <c r="W195" s="38">
        <v>3650</v>
      </c>
      <c r="X195" s="25">
        <f t="shared" si="18"/>
        <v>3314.0447999999997</v>
      </c>
    </row>
    <row r="196" spans="1:24" s="46" customFormat="1" ht="63" hidden="1">
      <c r="A196" s="27">
        <v>39.049999999999997</v>
      </c>
      <c r="B196" s="28" t="s">
        <v>157</v>
      </c>
      <c r="C196" s="29">
        <v>1</v>
      </c>
      <c r="D196" s="12" t="s">
        <v>30</v>
      </c>
      <c r="E196" s="12"/>
      <c r="F196" s="12">
        <f t="shared" si="19"/>
        <v>1796.22</v>
      </c>
      <c r="G196" s="31">
        <v>1700</v>
      </c>
      <c r="H196" s="31"/>
      <c r="I196" s="15">
        <f t="shared" si="25"/>
        <v>1700</v>
      </c>
      <c r="J196" s="16">
        <f t="shared" si="21"/>
        <v>1700</v>
      </c>
      <c r="K196" s="32">
        <v>1700</v>
      </c>
      <c r="L196" s="32">
        <v>1800</v>
      </c>
      <c r="M196" s="32">
        <v>1900</v>
      </c>
      <c r="N196" s="33"/>
      <c r="O196" s="33">
        <v>1503</v>
      </c>
      <c r="P196" s="34" t="s">
        <v>66</v>
      </c>
      <c r="Q196" s="35"/>
      <c r="R196" s="40" t="s">
        <v>28</v>
      </c>
      <c r="S196" s="22">
        <v>4200</v>
      </c>
      <c r="T196" s="37">
        <v>1707.8688</v>
      </c>
      <c r="U196" s="38">
        <v>1870</v>
      </c>
      <c r="V196" s="38">
        <v>1797</v>
      </c>
      <c r="W196" s="38">
        <v>1850</v>
      </c>
      <c r="X196" s="25">
        <f t="shared" si="18"/>
        <v>1707.8688</v>
      </c>
    </row>
    <row r="197" spans="1:24" s="46" customFormat="1" ht="63" hidden="1">
      <c r="A197" s="27">
        <v>39.06</v>
      </c>
      <c r="B197" s="28" t="s">
        <v>159</v>
      </c>
      <c r="C197" s="29">
        <v>1</v>
      </c>
      <c r="D197" s="12" t="s">
        <v>30</v>
      </c>
      <c r="E197" s="12"/>
      <c r="F197" s="12">
        <f t="shared" si="19"/>
        <v>1584.8999999999999</v>
      </c>
      <c r="G197" s="31">
        <v>1500</v>
      </c>
      <c r="H197" s="31"/>
      <c r="I197" s="15">
        <f t="shared" si="25"/>
        <v>1500</v>
      </c>
      <c r="J197" s="16">
        <f t="shared" si="21"/>
        <v>1500</v>
      </c>
      <c r="K197" s="32">
        <v>1550</v>
      </c>
      <c r="L197" s="32">
        <v>1600</v>
      </c>
      <c r="M197" s="32">
        <v>1500</v>
      </c>
      <c r="N197" s="33"/>
      <c r="O197" s="33">
        <v>817</v>
      </c>
      <c r="P197" s="34" t="s">
        <v>66</v>
      </c>
      <c r="Q197" s="35"/>
      <c r="R197" s="40" t="s">
        <v>28</v>
      </c>
      <c r="S197" s="22">
        <v>2900</v>
      </c>
      <c r="T197" s="37">
        <v>1506.384</v>
      </c>
      <c r="U197" s="38">
        <v>1650</v>
      </c>
      <c r="V197" s="38">
        <v>1585</v>
      </c>
      <c r="W197" s="38">
        <v>1790</v>
      </c>
      <c r="X197" s="25">
        <f t="shared" si="18"/>
        <v>1506.384</v>
      </c>
    </row>
    <row r="198" spans="1:24" s="46" customFormat="1" ht="63" hidden="1">
      <c r="A198" s="27">
        <v>39.07</v>
      </c>
      <c r="B198" s="28" t="s">
        <v>160</v>
      </c>
      <c r="C198" s="29">
        <v>1</v>
      </c>
      <c r="D198" s="12" t="s">
        <v>30</v>
      </c>
      <c r="E198" s="12"/>
      <c r="F198" s="12">
        <f t="shared" si="19"/>
        <v>1056.5999999999999</v>
      </c>
      <c r="G198" s="31">
        <v>1000</v>
      </c>
      <c r="H198" s="31"/>
      <c r="I198" s="15">
        <f t="shared" si="25"/>
        <v>1000</v>
      </c>
      <c r="J198" s="16">
        <f t="shared" si="21"/>
        <v>1000</v>
      </c>
      <c r="K198" s="32">
        <v>1000</v>
      </c>
      <c r="L198" s="32">
        <v>1050</v>
      </c>
      <c r="M198" s="32">
        <v>1100</v>
      </c>
      <c r="N198" s="33"/>
      <c r="O198" s="33">
        <v>817</v>
      </c>
      <c r="P198" s="34" t="s">
        <v>66</v>
      </c>
      <c r="Q198" s="35"/>
      <c r="R198" s="40" t="s">
        <v>28</v>
      </c>
      <c r="S198" s="22">
        <v>2900</v>
      </c>
      <c r="T198" s="37">
        <v>1004.5728</v>
      </c>
      <c r="U198" s="38">
        <v>1100</v>
      </c>
      <c r="V198" s="38">
        <v>1057</v>
      </c>
      <c r="W198" s="38">
        <v>1560</v>
      </c>
      <c r="X198" s="25">
        <f t="shared" ref="X198:X261" si="26">MIN(S198:W198)</f>
        <v>1004.5728</v>
      </c>
    </row>
    <row r="199" spans="1:24" s="46" customFormat="1" ht="47.25" hidden="1">
      <c r="A199" s="27">
        <v>40</v>
      </c>
      <c r="B199" s="28" t="s">
        <v>162</v>
      </c>
      <c r="C199" s="29"/>
      <c r="D199" s="12"/>
      <c r="E199" s="12"/>
      <c r="F199" s="12">
        <f t="shared" si="19"/>
        <v>0</v>
      </c>
      <c r="G199" s="31"/>
      <c r="H199" s="31"/>
      <c r="I199" s="15"/>
      <c r="J199" s="16"/>
      <c r="K199" s="32"/>
      <c r="L199" s="32"/>
      <c r="M199" s="32"/>
      <c r="N199" s="33"/>
      <c r="O199" s="33"/>
      <c r="P199" s="34"/>
      <c r="Q199" s="35"/>
      <c r="R199" s="40"/>
      <c r="S199" s="22">
        <v>0</v>
      </c>
      <c r="T199" s="37">
        <v>0</v>
      </c>
      <c r="U199" s="38">
        <v>0</v>
      </c>
      <c r="V199" s="38">
        <v>0</v>
      </c>
      <c r="W199" s="38">
        <v>0</v>
      </c>
      <c r="X199" s="25">
        <f t="shared" si="26"/>
        <v>0</v>
      </c>
    </row>
    <row r="200" spans="1:24" s="46" customFormat="1" ht="63" hidden="1">
      <c r="A200" s="27">
        <v>40.01</v>
      </c>
      <c r="B200" s="28" t="s">
        <v>163</v>
      </c>
      <c r="C200" s="29">
        <v>1</v>
      </c>
      <c r="D200" s="12" t="s">
        <v>30</v>
      </c>
      <c r="E200" s="12"/>
      <c r="F200" s="12">
        <f t="shared" si="19"/>
        <v>369.81</v>
      </c>
      <c r="G200" s="31">
        <v>350</v>
      </c>
      <c r="H200" s="31"/>
      <c r="I200" s="15">
        <f t="shared" ref="I200:I211" si="27">+C200*G200</f>
        <v>350</v>
      </c>
      <c r="J200" s="16">
        <f t="shared" si="21"/>
        <v>350</v>
      </c>
      <c r="K200" s="32">
        <v>350</v>
      </c>
      <c r="L200" s="32">
        <v>360</v>
      </c>
      <c r="M200" s="32">
        <v>370</v>
      </c>
      <c r="N200" s="33"/>
      <c r="O200" s="33">
        <v>236</v>
      </c>
      <c r="P200" s="34" t="s">
        <v>66</v>
      </c>
      <c r="Q200" s="35"/>
      <c r="R200" s="40" t="s">
        <v>28</v>
      </c>
      <c r="S200" s="22">
        <v>400</v>
      </c>
      <c r="T200" s="37">
        <v>351.64800000000002</v>
      </c>
      <c r="U200" s="38">
        <v>385</v>
      </c>
      <c r="V200" s="38">
        <v>370</v>
      </c>
      <c r="W200" s="38">
        <v>425</v>
      </c>
      <c r="X200" s="25">
        <f t="shared" si="26"/>
        <v>351.64800000000002</v>
      </c>
    </row>
    <row r="201" spans="1:24" s="46" customFormat="1" ht="63" hidden="1">
      <c r="A201" s="27">
        <v>40.020000000000003</v>
      </c>
      <c r="B201" s="28" t="s">
        <v>164</v>
      </c>
      <c r="C201" s="29">
        <v>1</v>
      </c>
      <c r="D201" s="12" t="s">
        <v>30</v>
      </c>
      <c r="E201" s="12"/>
      <c r="F201" s="12">
        <f t="shared" ref="F201:F264" si="28">+G201*1.0566</f>
        <v>1003.77</v>
      </c>
      <c r="G201" s="31">
        <v>950</v>
      </c>
      <c r="H201" s="31"/>
      <c r="I201" s="15">
        <f t="shared" si="27"/>
        <v>950</v>
      </c>
      <c r="J201" s="16">
        <f t="shared" si="21"/>
        <v>950</v>
      </c>
      <c r="K201" s="32">
        <v>980</v>
      </c>
      <c r="L201" s="32">
        <v>1000</v>
      </c>
      <c r="M201" s="32">
        <v>950</v>
      </c>
      <c r="N201" s="33"/>
      <c r="O201" s="33">
        <v>659</v>
      </c>
      <c r="P201" s="34" t="s">
        <v>66</v>
      </c>
      <c r="Q201" s="35"/>
      <c r="R201" s="40" t="s">
        <v>28</v>
      </c>
      <c r="S201" s="22">
        <v>1100</v>
      </c>
      <c r="T201" s="37">
        <v>954.20159999999998</v>
      </c>
      <c r="U201" s="38">
        <v>1045</v>
      </c>
      <c r="V201" s="38">
        <v>1004</v>
      </c>
      <c r="W201" s="38">
        <v>1280</v>
      </c>
      <c r="X201" s="25">
        <f t="shared" si="26"/>
        <v>954.20159999999998</v>
      </c>
    </row>
    <row r="202" spans="1:24" s="46" customFormat="1" ht="63" hidden="1">
      <c r="A202" s="27">
        <v>40.03</v>
      </c>
      <c r="B202" s="28" t="s">
        <v>165</v>
      </c>
      <c r="C202" s="29">
        <v>1</v>
      </c>
      <c r="D202" s="12" t="s">
        <v>30</v>
      </c>
      <c r="E202" s="12"/>
      <c r="F202" s="12">
        <f t="shared" si="28"/>
        <v>1267.92</v>
      </c>
      <c r="G202" s="31">
        <v>1200</v>
      </c>
      <c r="H202" s="31"/>
      <c r="I202" s="15">
        <f t="shared" si="27"/>
        <v>1200</v>
      </c>
      <c r="J202" s="16">
        <f t="shared" si="21"/>
        <v>1200</v>
      </c>
      <c r="K202" s="32">
        <v>1200</v>
      </c>
      <c r="L202" s="32">
        <v>1250</v>
      </c>
      <c r="M202" s="32">
        <v>1300</v>
      </c>
      <c r="N202" s="33"/>
      <c r="O202" s="33">
        <v>941</v>
      </c>
      <c r="P202" s="34" t="s">
        <v>66</v>
      </c>
      <c r="Q202" s="35"/>
      <c r="R202" s="40" t="s">
        <v>28</v>
      </c>
      <c r="S202" s="22">
        <v>1300</v>
      </c>
      <c r="T202" s="37">
        <v>1205.1071999999999</v>
      </c>
      <c r="U202" s="38">
        <v>1320</v>
      </c>
      <c r="V202" s="38">
        <v>1268</v>
      </c>
      <c r="W202" s="38">
        <v>1580</v>
      </c>
      <c r="X202" s="25">
        <f t="shared" si="26"/>
        <v>1205.1071999999999</v>
      </c>
    </row>
    <row r="203" spans="1:24" s="46" customFormat="1" ht="63" hidden="1">
      <c r="A203" s="27">
        <v>40.04</v>
      </c>
      <c r="B203" s="28" t="s">
        <v>166</v>
      </c>
      <c r="C203" s="29">
        <v>1</v>
      </c>
      <c r="D203" s="12" t="s">
        <v>30</v>
      </c>
      <c r="E203" s="12"/>
      <c r="F203" s="12">
        <f t="shared" si="28"/>
        <v>1901.8799999999999</v>
      </c>
      <c r="G203" s="31">
        <v>1800</v>
      </c>
      <c r="H203" s="31"/>
      <c r="I203" s="15">
        <f t="shared" si="27"/>
        <v>1800</v>
      </c>
      <c r="J203" s="16">
        <f t="shared" si="21"/>
        <v>1800</v>
      </c>
      <c r="K203" s="32">
        <v>1800</v>
      </c>
      <c r="L203" s="32">
        <v>1900</v>
      </c>
      <c r="M203" s="32">
        <v>2000</v>
      </c>
      <c r="N203" s="33"/>
      <c r="O203" s="33">
        <v>1796</v>
      </c>
      <c r="P203" s="34" t="s">
        <v>66</v>
      </c>
      <c r="Q203" s="35"/>
      <c r="R203" s="40" t="s">
        <v>28</v>
      </c>
      <c r="S203" s="22">
        <v>1900</v>
      </c>
      <c r="T203" s="37">
        <v>1807.6607999999999</v>
      </c>
      <c r="U203" s="38">
        <v>1980</v>
      </c>
      <c r="V203" s="38">
        <v>1902</v>
      </c>
      <c r="W203" s="38">
        <v>2152</v>
      </c>
      <c r="X203" s="25">
        <f t="shared" si="26"/>
        <v>1807.6607999999999</v>
      </c>
    </row>
    <row r="204" spans="1:24" s="46" customFormat="1" ht="63" hidden="1">
      <c r="A204" s="27">
        <v>40.049999999999997</v>
      </c>
      <c r="B204" s="28" t="s">
        <v>167</v>
      </c>
      <c r="C204" s="29">
        <v>1</v>
      </c>
      <c r="D204" s="12" t="s">
        <v>30</v>
      </c>
      <c r="E204" s="12"/>
      <c r="F204" s="12">
        <f t="shared" si="28"/>
        <v>2852.82</v>
      </c>
      <c r="G204" s="31">
        <v>2700</v>
      </c>
      <c r="H204" s="31"/>
      <c r="I204" s="15">
        <f t="shared" si="27"/>
        <v>2700</v>
      </c>
      <c r="J204" s="16">
        <f t="shared" si="21"/>
        <v>2700</v>
      </c>
      <c r="K204" s="32">
        <v>2800</v>
      </c>
      <c r="L204" s="32">
        <v>2750</v>
      </c>
      <c r="M204" s="32">
        <v>2700</v>
      </c>
      <c r="N204" s="33"/>
      <c r="O204" s="33">
        <v>3410</v>
      </c>
      <c r="P204" s="34" t="s">
        <v>66</v>
      </c>
      <c r="Q204" s="35"/>
      <c r="R204" s="40" t="s">
        <v>28</v>
      </c>
      <c r="S204" s="22">
        <v>3100</v>
      </c>
      <c r="T204" s="37">
        <v>2711.4912000000004</v>
      </c>
      <c r="U204" s="38">
        <v>2970</v>
      </c>
      <c r="V204" s="38">
        <v>2853</v>
      </c>
      <c r="W204" s="38">
        <v>3250</v>
      </c>
      <c r="X204" s="25">
        <f t="shared" si="26"/>
        <v>2711.4912000000004</v>
      </c>
    </row>
    <row r="205" spans="1:24" s="46" customFormat="1" ht="63" hidden="1">
      <c r="A205" s="27">
        <v>40.06</v>
      </c>
      <c r="B205" s="28" t="s">
        <v>168</v>
      </c>
      <c r="C205" s="29">
        <v>1</v>
      </c>
      <c r="D205" s="12" t="s">
        <v>30</v>
      </c>
      <c r="E205" s="12"/>
      <c r="F205" s="12">
        <f t="shared" si="28"/>
        <v>4226.3999999999996</v>
      </c>
      <c r="G205" s="31">
        <v>4000</v>
      </c>
      <c r="H205" s="31"/>
      <c r="I205" s="15">
        <f t="shared" si="27"/>
        <v>4000</v>
      </c>
      <c r="J205" s="16">
        <f t="shared" si="21"/>
        <v>4000</v>
      </c>
      <c r="K205" s="32">
        <v>4000</v>
      </c>
      <c r="L205" s="32">
        <v>4050</v>
      </c>
      <c r="M205" s="32">
        <v>4200</v>
      </c>
      <c r="N205" s="33"/>
      <c r="O205" s="33">
        <v>5878</v>
      </c>
      <c r="P205" s="34" t="s">
        <v>66</v>
      </c>
      <c r="Q205" s="35"/>
      <c r="R205" s="40" t="s">
        <v>28</v>
      </c>
      <c r="S205" s="22">
        <v>4500</v>
      </c>
      <c r="T205" s="37">
        <v>4017.3407999999995</v>
      </c>
      <c r="U205" s="38">
        <v>4400</v>
      </c>
      <c r="V205" s="38">
        <v>4227</v>
      </c>
      <c r="W205" s="38">
        <v>4520</v>
      </c>
      <c r="X205" s="25">
        <f t="shared" si="26"/>
        <v>4017.3407999999995</v>
      </c>
    </row>
    <row r="206" spans="1:24" s="46" customFormat="1" ht="63" hidden="1">
      <c r="A206" s="27">
        <v>40.07</v>
      </c>
      <c r="B206" s="28" t="s">
        <v>169</v>
      </c>
      <c r="C206" s="29">
        <v>1</v>
      </c>
      <c r="D206" s="12" t="s">
        <v>30</v>
      </c>
      <c r="E206" s="12"/>
      <c r="F206" s="12">
        <f t="shared" si="28"/>
        <v>6128.28</v>
      </c>
      <c r="G206" s="31">
        <v>5800</v>
      </c>
      <c r="H206" s="31"/>
      <c r="I206" s="15">
        <f t="shared" si="27"/>
        <v>5800</v>
      </c>
      <c r="J206" s="16">
        <f t="shared" si="21"/>
        <v>5800</v>
      </c>
      <c r="K206" s="32">
        <v>6100</v>
      </c>
      <c r="L206" s="32">
        <v>6000</v>
      </c>
      <c r="M206" s="32">
        <v>5800</v>
      </c>
      <c r="N206" s="33"/>
      <c r="O206" s="33">
        <v>8491</v>
      </c>
      <c r="P206" s="34" t="s">
        <v>66</v>
      </c>
      <c r="Q206" s="35"/>
      <c r="R206" s="40" t="s">
        <v>28</v>
      </c>
      <c r="S206" s="22">
        <v>6500</v>
      </c>
      <c r="T206" s="37">
        <v>5825.0015999999996</v>
      </c>
      <c r="U206" s="38">
        <v>6380</v>
      </c>
      <c r="V206" s="38">
        <v>6129</v>
      </c>
      <c r="W206" s="38">
        <v>6520</v>
      </c>
      <c r="X206" s="25">
        <f t="shared" si="26"/>
        <v>5825.0015999999996</v>
      </c>
    </row>
    <row r="207" spans="1:24" s="46" customFormat="1" ht="63" hidden="1">
      <c r="A207" s="27">
        <v>40.08</v>
      </c>
      <c r="B207" s="28" t="s">
        <v>170</v>
      </c>
      <c r="C207" s="29">
        <v>1</v>
      </c>
      <c r="D207" s="12" t="s">
        <v>30</v>
      </c>
      <c r="E207" s="12"/>
      <c r="F207" s="12">
        <f t="shared" si="28"/>
        <v>10037.700000000001</v>
      </c>
      <c r="G207" s="31">
        <v>9500</v>
      </c>
      <c r="H207" s="31"/>
      <c r="I207" s="15">
        <f t="shared" si="27"/>
        <v>9500</v>
      </c>
      <c r="J207" s="16">
        <f t="shared" si="21"/>
        <v>9500</v>
      </c>
      <c r="K207" s="32">
        <v>9600</v>
      </c>
      <c r="L207" s="32">
        <v>9500</v>
      </c>
      <c r="M207" s="32">
        <v>9700</v>
      </c>
      <c r="N207" s="33"/>
      <c r="O207" s="33">
        <v>12540</v>
      </c>
      <c r="P207" s="34" t="s">
        <v>66</v>
      </c>
      <c r="Q207" s="35"/>
      <c r="R207" s="40" t="s">
        <v>28</v>
      </c>
      <c r="S207" s="22">
        <v>9500</v>
      </c>
      <c r="T207" s="37">
        <v>9540.1151999999984</v>
      </c>
      <c r="U207" s="38">
        <v>10450</v>
      </c>
      <c r="V207" s="38">
        <v>10038</v>
      </c>
      <c r="W207" s="38">
        <v>12110</v>
      </c>
      <c r="X207" s="25">
        <f t="shared" si="26"/>
        <v>9500</v>
      </c>
    </row>
    <row r="208" spans="1:24" s="46" customFormat="1" ht="63" hidden="1">
      <c r="A208" s="27">
        <v>40.090000000000003</v>
      </c>
      <c r="B208" s="28" t="s">
        <v>171</v>
      </c>
      <c r="C208" s="29">
        <v>1</v>
      </c>
      <c r="D208" s="12" t="s">
        <v>30</v>
      </c>
      <c r="E208" s="12"/>
      <c r="F208" s="12">
        <f t="shared" si="28"/>
        <v>15320.699999999999</v>
      </c>
      <c r="G208" s="31">
        <v>14500</v>
      </c>
      <c r="H208" s="31"/>
      <c r="I208" s="15">
        <f t="shared" si="27"/>
        <v>14500</v>
      </c>
      <c r="J208" s="16">
        <f t="shared" si="21"/>
        <v>14500</v>
      </c>
      <c r="K208" s="32">
        <v>14500</v>
      </c>
      <c r="L208" s="32">
        <v>15000</v>
      </c>
      <c r="M208" s="32">
        <v>16000</v>
      </c>
      <c r="N208" s="33"/>
      <c r="O208" s="33">
        <v>15674</v>
      </c>
      <c r="P208" s="34" t="s">
        <v>66</v>
      </c>
      <c r="Q208" s="35"/>
      <c r="R208" s="40" t="s">
        <v>28</v>
      </c>
      <c r="S208" s="22">
        <v>10700</v>
      </c>
      <c r="T208" s="37">
        <v>14561.078399999999</v>
      </c>
      <c r="U208" s="38">
        <v>15950</v>
      </c>
      <c r="V208" s="38">
        <v>15321</v>
      </c>
      <c r="W208" s="38">
        <v>16230</v>
      </c>
      <c r="X208" s="25">
        <f t="shared" si="26"/>
        <v>10700</v>
      </c>
    </row>
    <row r="209" spans="1:24" s="46" customFormat="1" ht="63" hidden="1">
      <c r="A209" s="27">
        <v>40.1</v>
      </c>
      <c r="B209" s="28" t="s">
        <v>172</v>
      </c>
      <c r="C209" s="29">
        <v>1</v>
      </c>
      <c r="D209" s="12" t="s">
        <v>30</v>
      </c>
      <c r="E209" s="12"/>
      <c r="F209" s="12">
        <f t="shared" si="28"/>
        <v>20075.400000000001</v>
      </c>
      <c r="G209" s="31">
        <v>19000</v>
      </c>
      <c r="H209" s="31"/>
      <c r="I209" s="15">
        <f t="shared" si="27"/>
        <v>19000</v>
      </c>
      <c r="J209" s="16">
        <f t="shared" si="21"/>
        <v>19000</v>
      </c>
      <c r="K209" s="32">
        <v>21000</v>
      </c>
      <c r="L209" s="32">
        <v>20000</v>
      </c>
      <c r="M209" s="32">
        <v>19000</v>
      </c>
      <c r="N209" s="33"/>
      <c r="O209" s="33">
        <v>20834</v>
      </c>
      <c r="P209" s="34" t="s">
        <v>66</v>
      </c>
      <c r="Q209" s="35"/>
      <c r="R209" s="40" t="s">
        <v>28</v>
      </c>
      <c r="S209" s="22">
        <v>12900</v>
      </c>
      <c r="T209" s="37">
        <v>19080.230399999997</v>
      </c>
      <c r="U209" s="38">
        <v>20900</v>
      </c>
      <c r="V209" s="38">
        <v>20076</v>
      </c>
      <c r="W209" s="38">
        <v>21250</v>
      </c>
      <c r="X209" s="25">
        <f t="shared" si="26"/>
        <v>12900</v>
      </c>
    </row>
    <row r="210" spans="1:24" s="46" customFormat="1" ht="63" hidden="1">
      <c r="A210" s="27">
        <v>40.11</v>
      </c>
      <c r="B210" s="28" t="s">
        <v>173</v>
      </c>
      <c r="C210" s="29">
        <v>1</v>
      </c>
      <c r="D210" s="12" t="s">
        <v>30</v>
      </c>
      <c r="E210" s="12"/>
      <c r="F210" s="12">
        <f t="shared" si="28"/>
        <v>25358.399999999998</v>
      </c>
      <c r="G210" s="31">
        <v>24000</v>
      </c>
      <c r="H210" s="31"/>
      <c r="I210" s="15">
        <f t="shared" si="27"/>
        <v>24000</v>
      </c>
      <c r="J210" s="16">
        <f t="shared" si="21"/>
        <v>24000</v>
      </c>
      <c r="K210" s="32">
        <v>24000</v>
      </c>
      <c r="L210" s="32">
        <v>25000</v>
      </c>
      <c r="M210" s="32">
        <v>25500</v>
      </c>
      <c r="N210" s="33"/>
      <c r="O210" s="33">
        <v>32655</v>
      </c>
      <c r="P210" s="34" t="s">
        <v>66</v>
      </c>
      <c r="Q210" s="35"/>
      <c r="R210" s="40" t="s">
        <v>28</v>
      </c>
      <c r="S210" s="22">
        <v>19500</v>
      </c>
      <c r="T210" s="37">
        <v>24101.193599999999</v>
      </c>
      <c r="U210" s="38">
        <v>26400</v>
      </c>
      <c r="V210" s="38">
        <v>25359</v>
      </c>
      <c r="W210" s="38">
        <v>27250</v>
      </c>
      <c r="X210" s="25">
        <f t="shared" si="26"/>
        <v>19500</v>
      </c>
    </row>
    <row r="211" spans="1:24" s="46" customFormat="1" ht="63" hidden="1">
      <c r="A211" s="27">
        <v>40.119999999999997</v>
      </c>
      <c r="B211" s="28" t="s">
        <v>174</v>
      </c>
      <c r="C211" s="29">
        <v>1</v>
      </c>
      <c r="D211" s="12" t="s">
        <v>30</v>
      </c>
      <c r="E211" s="12"/>
      <c r="F211" s="12">
        <f t="shared" si="28"/>
        <v>33811.199999999997</v>
      </c>
      <c r="G211" s="31">
        <v>32000</v>
      </c>
      <c r="H211" s="31"/>
      <c r="I211" s="15">
        <f t="shared" si="27"/>
        <v>32000</v>
      </c>
      <c r="J211" s="16">
        <f t="shared" si="21"/>
        <v>32000</v>
      </c>
      <c r="K211" s="32">
        <v>34000</v>
      </c>
      <c r="L211" s="32">
        <v>32500</v>
      </c>
      <c r="M211" s="32">
        <v>32000</v>
      </c>
      <c r="N211" s="33"/>
      <c r="O211" s="33">
        <v>42451</v>
      </c>
      <c r="P211" s="34" t="s">
        <v>66</v>
      </c>
      <c r="Q211" s="35"/>
      <c r="R211" s="40" t="s">
        <v>28</v>
      </c>
      <c r="S211" s="22">
        <v>21000</v>
      </c>
      <c r="T211" s="37">
        <v>32134.924799999997</v>
      </c>
      <c r="U211" s="38">
        <v>35200</v>
      </c>
      <c r="V211" s="38">
        <v>33812</v>
      </c>
      <c r="W211" s="38">
        <v>35600</v>
      </c>
      <c r="X211" s="25">
        <f t="shared" si="26"/>
        <v>21000</v>
      </c>
    </row>
    <row r="212" spans="1:24" s="46" customFormat="1" ht="47.25" hidden="1">
      <c r="A212" s="27">
        <v>41</v>
      </c>
      <c r="B212" s="28" t="s">
        <v>175</v>
      </c>
      <c r="C212" s="29"/>
      <c r="D212" s="12"/>
      <c r="E212" s="12"/>
      <c r="F212" s="12">
        <f t="shared" si="28"/>
        <v>0</v>
      </c>
      <c r="G212" s="31"/>
      <c r="H212" s="31"/>
      <c r="I212" s="15"/>
      <c r="J212" s="16"/>
      <c r="K212" s="32"/>
      <c r="L212" s="32"/>
      <c r="M212" s="32"/>
      <c r="N212" s="33"/>
      <c r="O212" s="33"/>
      <c r="P212" s="34"/>
      <c r="Q212" s="35"/>
      <c r="R212" s="40"/>
      <c r="S212" s="22">
        <v>0</v>
      </c>
      <c r="T212" s="37">
        <v>0</v>
      </c>
      <c r="U212" s="38">
        <v>0</v>
      </c>
      <c r="V212" s="38">
        <v>0</v>
      </c>
      <c r="W212" s="38">
        <v>0</v>
      </c>
      <c r="X212" s="25">
        <f t="shared" si="26"/>
        <v>0</v>
      </c>
    </row>
    <row r="213" spans="1:24" s="46" customFormat="1" ht="63" hidden="1">
      <c r="A213" s="27">
        <v>41.01</v>
      </c>
      <c r="B213" s="28" t="s">
        <v>176</v>
      </c>
      <c r="C213" s="29">
        <v>1</v>
      </c>
      <c r="D213" s="12" t="s">
        <v>30</v>
      </c>
      <c r="E213" s="12"/>
      <c r="F213" s="12">
        <f t="shared" si="28"/>
        <v>72905.399999999994</v>
      </c>
      <c r="G213" s="31">
        <v>69000</v>
      </c>
      <c r="H213" s="31"/>
      <c r="I213" s="15">
        <f t="shared" ref="I213:I248" si="29">+C213*G213</f>
        <v>69000</v>
      </c>
      <c r="J213" s="16">
        <f t="shared" ref="J213:J276" si="30">MIN(K213:M213)</f>
        <v>69000</v>
      </c>
      <c r="K213" s="32">
        <v>71000</v>
      </c>
      <c r="L213" s="32">
        <v>69000</v>
      </c>
      <c r="M213" s="32">
        <v>70000</v>
      </c>
      <c r="N213" s="33"/>
      <c r="O213" s="33">
        <v>42451</v>
      </c>
      <c r="P213" s="34" t="s">
        <v>66</v>
      </c>
      <c r="Q213" s="35"/>
      <c r="R213" s="40" t="s">
        <v>28</v>
      </c>
      <c r="S213" s="22">
        <v>31000</v>
      </c>
      <c r="T213" s="37">
        <v>69289.862399999998</v>
      </c>
      <c r="U213" s="38">
        <v>75900</v>
      </c>
      <c r="V213" s="38">
        <v>72906</v>
      </c>
      <c r="W213" s="38">
        <v>73752</v>
      </c>
      <c r="X213" s="25">
        <f t="shared" si="26"/>
        <v>31000</v>
      </c>
    </row>
    <row r="214" spans="1:24" s="46" customFormat="1" ht="63" hidden="1">
      <c r="A214" s="27">
        <v>41.02</v>
      </c>
      <c r="B214" s="28" t="s">
        <v>177</v>
      </c>
      <c r="C214" s="29">
        <v>1</v>
      </c>
      <c r="D214" s="12" t="s">
        <v>30</v>
      </c>
      <c r="E214" s="12"/>
      <c r="F214" s="12">
        <f t="shared" si="28"/>
        <v>71848.800000000003</v>
      </c>
      <c r="G214" s="31">
        <v>68000</v>
      </c>
      <c r="H214" s="31"/>
      <c r="I214" s="15">
        <f t="shared" si="29"/>
        <v>68000</v>
      </c>
      <c r="J214" s="16">
        <f t="shared" si="30"/>
        <v>68000</v>
      </c>
      <c r="K214" s="32">
        <v>68000</v>
      </c>
      <c r="L214" s="32">
        <v>70000</v>
      </c>
      <c r="M214" s="32">
        <v>69000</v>
      </c>
      <c r="N214" s="33"/>
      <c r="O214" s="33">
        <v>42451</v>
      </c>
      <c r="P214" s="34" t="s">
        <v>66</v>
      </c>
      <c r="Q214" s="35"/>
      <c r="R214" s="40" t="s">
        <v>28</v>
      </c>
      <c r="S214" s="22">
        <v>31500</v>
      </c>
      <c r="T214" s="37">
        <v>68285.289599999989</v>
      </c>
      <c r="U214" s="38">
        <v>74800</v>
      </c>
      <c r="V214" s="38">
        <v>71849</v>
      </c>
      <c r="W214" s="38">
        <v>72230</v>
      </c>
      <c r="X214" s="25">
        <f t="shared" si="26"/>
        <v>31500</v>
      </c>
    </row>
    <row r="215" spans="1:24" s="46" customFormat="1" ht="63" hidden="1">
      <c r="A215" s="27">
        <v>41.03</v>
      </c>
      <c r="B215" s="28" t="s">
        <v>178</v>
      </c>
      <c r="C215" s="29">
        <v>1</v>
      </c>
      <c r="D215" s="12" t="s">
        <v>30</v>
      </c>
      <c r="E215" s="12"/>
      <c r="F215" s="12">
        <f t="shared" si="28"/>
        <v>70263.899999999994</v>
      </c>
      <c r="G215" s="31">
        <v>66500</v>
      </c>
      <c r="H215" s="31"/>
      <c r="I215" s="15">
        <f t="shared" si="29"/>
        <v>66500</v>
      </c>
      <c r="J215" s="16">
        <f t="shared" si="30"/>
        <v>66500</v>
      </c>
      <c r="K215" s="32">
        <v>68000</v>
      </c>
      <c r="L215" s="32">
        <v>67000</v>
      </c>
      <c r="M215" s="32">
        <v>66500</v>
      </c>
      <c r="N215" s="33"/>
      <c r="O215" s="33">
        <v>42451</v>
      </c>
      <c r="P215" s="34" t="s">
        <v>66</v>
      </c>
      <c r="Q215" s="35"/>
      <c r="R215" s="40" t="s">
        <v>28</v>
      </c>
      <c r="S215" s="22">
        <v>30500</v>
      </c>
      <c r="T215" s="37">
        <v>66778.905599999998</v>
      </c>
      <c r="U215" s="38">
        <v>73150</v>
      </c>
      <c r="V215" s="38">
        <v>70264</v>
      </c>
      <c r="W215" s="38">
        <v>71215</v>
      </c>
      <c r="X215" s="25">
        <f t="shared" si="26"/>
        <v>30500</v>
      </c>
    </row>
    <row r="216" spans="1:24" s="46" customFormat="1" ht="63" hidden="1">
      <c r="A216" s="27">
        <v>41.04</v>
      </c>
      <c r="B216" s="28" t="s">
        <v>179</v>
      </c>
      <c r="C216" s="29">
        <v>1</v>
      </c>
      <c r="D216" s="12" t="s">
        <v>30</v>
      </c>
      <c r="E216" s="12"/>
      <c r="F216" s="12">
        <f t="shared" si="28"/>
        <v>68679</v>
      </c>
      <c r="G216" s="31">
        <v>65000</v>
      </c>
      <c r="H216" s="31"/>
      <c r="I216" s="15">
        <f t="shared" si="29"/>
        <v>65000</v>
      </c>
      <c r="J216" s="16">
        <f t="shared" si="30"/>
        <v>65000</v>
      </c>
      <c r="K216" s="32">
        <v>65000</v>
      </c>
      <c r="L216" s="32">
        <v>66000</v>
      </c>
      <c r="M216" s="32">
        <v>67000</v>
      </c>
      <c r="N216" s="33"/>
      <c r="O216" s="33">
        <v>42451</v>
      </c>
      <c r="P216" s="34" t="s">
        <v>66</v>
      </c>
      <c r="Q216" s="35"/>
      <c r="R216" s="40" t="s">
        <v>28</v>
      </c>
      <c r="S216" s="22">
        <v>29500</v>
      </c>
      <c r="T216" s="37">
        <v>65272.521599999993</v>
      </c>
      <c r="U216" s="38">
        <v>71500</v>
      </c>
      <c r="V216" s="38">
        <v>68679</v>
      </c>
      <c r="W216" s="38">
        <v>69395</v>
      </c>
      <c r="X216" s="25">
        <f t="shared" si="26"/>
        <v>29500</v>
      </c>
    </row>
    <row r="217" spans="1:24" s="46" customFormat="1" ht="63" hidden="1">
      <c r="A217" s="27">
        <v>41.05</v>
      </c>
      <c r="B217" s="28" t="s">
        <v>180</v>
      </c>
      <c r="C217" s="29">
        <v>1</v>
      </c>
      <c r="D217" s="12" t="s">
        <v>30</v>
      </c>
      <c r="E217" s="12"/>
      <c r="F217" s="12">
        <f t="shared" si="28"/>
        <v>67622.399999999994</v>
      </c>
      <c r="G217" s="31">
        <v>64000</v>
      </c>
      <c r="H217" s="31"/>
      <c r="I217" s="15">
        <f t="shared" si="29"/>
        <v>64000</v>
      </c>
      <c r="J217" s="16">
        <f t="shared" si="30"/>
        <v>64000</v>
      </c>
      <c r="K217" s="32">
        <v>66000</v>
      </c>
      <c r="L217" s="32">
        <v>65000</v>
      </c>
      <c r="M217" s="32">
        <v>64000</v>
      </c>
      <c r="N217" s="33"/>
      <c r="O217" s="33">
        <v>42451</v>
      </c>
      <c r="P217" s="34" t="s">
        <v>66</v>
      </c>
      <c r="Q217" s="35"/>
      <c r="R217" s="40" t="s">
        <v>28</v>
      </c>
      <c r="S217" s="22">
        <v>29000</v>
      </c>
      <c r="T217" s="37">
        <v>64268.899200000007</v>
      </c>
      <c r="U217" s="38">
        <v>70400</v>
      </c>
      <c r="V217" s="38">
        <v>67623</v>
      </c>
      <c r="W217" s="38">
        <v>68975</v>
      </c>
      <c r="X217" s="25">
        <f t="shared" si="26"/>
        <v>29000</v>
      </c>
    </row>
    <row r="218" spans="1:24" s="46" customFormat="1" ht="63" hidden="1">
      <c r="A218" s="27">
        <v>41.06</v>
      </c>
      <c r="B218" s="28" t="s">
        <v>181</v>
      </c>
      <c r="C218" s="29">
        <v>1</v>
      </c>
      <c r="D218" s="12" t="s">
        <v>30</v>
      </c>
      <c r="E218" s="12"/>
      <c r="F218" s="12">
        <f t="shared" si="28"/>
        <v>65509.2</v>
      </c>
      <c r="G218" s="31">
        <v>62000</v>
      </c>
      <c r="H218" s="31"/>
      <c r="I218" s="15">
        <f t="shared" si="29"/>
        <v>62000</v>
      </c>
      <c r="J218" s="16">
        <f t="shared" si="30"/>
        <v>62000</v>
      </c>
      <c r="K218" s="32">
        <v>63000</v>
      </c>
      <c r="L218" s="32">
        <v>62000</v>
      </c>
      <c r="M218" s="32">
        <v>64000</v>
      </c>
      <c r="N218" s="33"/>
      <c r="O218" s="33">
        <v>42451</v>
      </c>
      <c r="P218" s="34" t="s">
        <v>66</v>
      </c>
      <c r="Q218" s="35"/>
      <c r="R218" s="40" t="s">
        <v>28</v>
      </c>
      <c r="S218" s="22">
        <v>28000</v>
      </c>
      <c r="T218" s="37">
        <v>62260.703999999998</v>
      </c>
      <c r="U218" s="38">
        <v>68200</v>
      </c>
      <c r="V218" s="38">
        <v>65510</v>
      </c>
      <c r="W218" s="38">
        <v>67896</v>
      </c>
      <c r="X218" s="25">
        <f t="shared" si="26"/>
        <v>28000</v>
      </c>
    </row>
    <row r="219" spans="1:24" s="46" customFormat="1" ht="63" hidden="1">
      <c r="A219" s="27">
        <v>41.07</v>
      </c>
      <c r="B219" s="28" t="s">
        <v>182</v>
      </c>
      <c r="C219" s="29">
        <v>1</v>
      </c>
      <c r="D219" s="12" t="s">
        <v>30</v>
      </c>
      <c r="E219" s="12"/>
      <c r="F219" s="12">
        <f t="shared" si="28"/>
        <v>63396</v>
      </c>
      <c r="G219" s="31">
        <v>60000</v>
      </c>
      <c r="H219" s="31"/>
      <c r="I219" s="15">
        <f t="shared" si="29"/>
        <v>60000</v>
      </c>
      <c r="J219" s="16">
        <f t="shared" si="30"/>
        <v>60000</v>
      </c>
      <c r="K219" s="32">
        <v>62000</v>
      </c>
      <c r="L219" s="32">
        <v>61000</v>
      </c>
      <c r="M219" s="32">
        <v>60000</v>
      </c>
      <c r="N219" s="33"/>
      <c r="O219" s="33">
        <v>42451</v>
      </c>
      <c r="P219" s="34" t="s">
        <v>66</v>
      </c>
      <c r="Q219" s="35"/>
      <c r="R219" s="40" t="s">
        <v>28</v>
      </c>
      <c r="S219" s="22">
        <v>27000</v>
      </c>
      <c r="T219" s="37">
        <v>60251.558400000009</v>
      </c>
      <c r="U219" s="38">
        <v>66000</v>
      </c>
      <c r="V219" s="38">
        <v>63396</v>
      </c>
      <c r="W219" s="38">
        <v>64250</v>
      </c>
      <c r="X219" s="25">
        <f t="shared" si="26"/>
        <v>27000</v>
      </c>
    </row>
    <row r="220" spans="1:24" s="46" customFormat="1" ht="63" hidden="1">
      <c r="A220" s="27">
        <v>41.08</v>
      </c>
      <c r="B220" s="28" t="s">
        <v>183</v>
      </c>
      <c r="C220" s="29">
        <v>1</v>
      </c>
      <c r="D220" s="12" t="s">
        <v>30</v>
      </c>
      <c r="E220" s="12"/>
      <c r="F220" s="12">
        <f t="shared" si="28"/>
        <v>54943.199999999997</v>
      </c>
      <c r="G220" s="31">
        <v>52000</v>
      </c>
      <c r="H220" s="31"/>
      <c r="I220" s="15">
        <f t="shared" si="29"/>
        <v>52000</v>
      </c>
      <c r="J220" s="16">
        <f t="shared" si="30"/>
        <v>52000</v>
      </c>
      <c r="K220" s="32">
        <v>53000</v>
      </c>
      <c r="L220" s="32">
        <v>52500</v>
      </c>
      <c r="M220" s="32">
        <v>52000</v>
      </c>
      <c r="N220" s="33"/>
      <c r="O220" s="33">
        <v>32655</v>
      </c>
      <c r="P220" s="34" t="s">
        <v>66</v>
      </c>
      <c r="Q220" s="35"/>
      <c r="R220" s="40" t="s">
        <v>28</v>
      </c>
      <c r="S220" s="22">
        <v>26000</v>
      </c>
      <c r="T220" s="37">
        <v>52218.777600000001</v>
      </c>
      <c r="U220" s="38">
        <v>57200</v>
      </c>
      <c r="V220" s="38">
        <v>54944</v>
      </c>
      <c r="W220" s="38">
        <v>55860</v>
      </c>
      <c r="X220" s="25">
        <f t="shared" si="26"/>
        <v>26000</v>
      </c>
    </row>
    <row r="221" spans="1:24" s="46" customFormat="1" ht="63" hidden="1">
      <c r="A221" s="27">
        <v>41.09</v>
      </c>
      <c r="B221" s="28" t="s">
        <v>184</v>
      </c>
      <c r="C221" s="29">
        <v>1</v>
      </c>
      <c r="D221" s="12" t="s">
        <v>30</v>
      </c>
      <c r="E221" s="12"/>
      <c r="F221" s="12">
        <f t="shared" si="28"/>
        <v>53886.6</v>
      </c>
      <c r="G221" s="31">
        <v>51000</v>
      </c>
      <c r="H221" s="31"/>
      <c r="I221" s="15">
        <f t="shared" si="29"/>
        <v>51000</v>
      </c>
      <c r="J221" s="16">
        <f t="shared" si="30"/>
        <v>51000</v>
      </c>
      <c r="K221" s="32">
        <v>51000</v>
      </c>
      <c r="L221" s="32">
        <v>51500</v>
      </c>
      <c r="M221" s="32">
        <v>52000</v>
      </c>
      <c r="N221" s="33"/>
      <c r="O221" s="33">
        <v>32655</v>
      </c>
      <c r="P221" s="34" t="s">
        <v>66</v>
      </c>
      <c r="Q221" s="35"/>
      <c r="R221" s="40" t="s">
        <v>28</v>
      </c>
      <c r="S221" s="22">
        <v>26000</v>
      </c>
      <c r="T221" s="37">
        <v>51214.2048</v>
      </c>
      <c r="U221" s="38">
        <v>56100</v>
      </c>
      <c r="V221" s="38">
        <v>53887</v>
      </c>
      <c r="W221" s="38">
        <v>54720</v>
      </c>
      <c r="X221" s="25">
        <f t="shared" si="26"/>
        <v>26000</v>
      </c>
    </row>
    <row r="222" spans="1:24" s="46" customFormat="1" ht="63" hidden="1">
      <c r="A222" s="27">
        <v>41.1</v>
      </c>
      <c r="B222" s="28" t="s">
        <v>185</v>
      </c>
      <c r="C222" s="29">
        <v>1</v>
      </c>
      <c r="D222" s="12" t="s">
        <v>30</v>
      </c>
      <c r="E222" s="12"/>
      <c r="F222" s="12">
        <f t="shared" si="28"/>
        <v>52830</v>
      </c>
      <c r="G222" s="31">
        <v>50000</v>
      </c>
      <c r="H222" s="31"/>
      <c r="I222" s="15">
        <f t="shared" si="29"/>
        <v>50000</v>
      </c>
      <c r="J222" s="16">
        <f t="shared" si="30"/>
        <v>50000</v>
      </c>
      <c r="K222" s="32">
        <v>53000</v>
      </c>
      <c r="L222" s="32">
        <v>52000</v>
      </c>
      <c r="M222" s="32">
        <v>50000</v>
      </c>
      <c r="N222" s="33"/>
      <c r="O222" s="33">
        <v>32655</v>
      </c>
      <c r="P222" s="34" t="s">
        <v>66</v>
      </c>
      <c r="Q222" s="35"/>
      <c r="R222" s="40" t="s">
        <v>28</v>
      </c>
      <c r="S222" s="22">
        <v>26000</v>
      </c>
      <c r="T222" s="37">
        <v>50209.631999999998</v>
      </c>
      <c r="U222" s="38">
        <v>55000</v>
      </c>
      <c r="V222" s="38">
        <v>52830</v>
      </c>
      <c r="W222" s="38">
        <v>53720</v>
      </c>
      <c r="X222" s="25">
        <f t="shared" si="26"/>
        <v>26000</v>
      </c>
    </row>
    <row r="223" spans="1:24" s="46" customFormat="1" ht="63" hidden="1">
      <c r="A223" s="27">
        <v>41.11</v>
      </c>
      <c r="B223" s="28" t="s">
        <v>186</v>
      </c>
      <c r="C223" s="29">
        <v>1</v>
      </c>
      <c r="D223" s="12" t="s">
        <v>30</v>
      </c>
      <c r="E223" s="12"/>
      <c r="F223" s="12">
        <f t="shared" si="28"/>
        <v>50716.799999999996</v>
      </c>
      <c r="G223" s="31">
        <v>48000</v>
      </c>
      <c r="H223" s="31"/>
      <c r="I223" s="15">
        <f t="shared" si="29"/>
        <v>48000</v>
      </c>
      <c r="J223" s="16">
        <f t="shared" si="30"/>
        <v>48000</v>
      </c>
      <c r="K223" s="32">
        <v>48000</v>
      </c>
      <c r="L223" s="32">
        <v>49000</v>
      </c>
      <c r="M223" s="32">
        <v>51000</v>
      </c>
      <c r="N223" s="33"/>
      <c r="O223" s="33">
        <v>32655</v>
      </c>
      <c r="P223" s="34" t="s">
        <v>66</v>
      </c>
      <c r="Q223" s="35"/>
      <c r="R223" s="40" t="s">
        <v>28</v>
      </c>
      <c r="S223" s="22">
        <v>25500</v>
      </c>
      <c r="T223" s="37">
        <v>48201.436799999996</v>
      </c>
      <c r="U223" s="38">
        <v>52800</v>
      </c>
      <c r="V223" s="38">
        <v>50717</v>
      </c>
      <c r="W223" s="38">
        <v>51215</v>
      </c>
      <c r="X223" s="25">
        <f t="shared" si="26"/>
        <v>25500</v>
      </c>
    </row>
    <row r="224" spans="1:24" s="46" customFormat="1" ht="63" hidden="1">
      <c r="A224" s="27">
        <v>41.12</v>
      </c>
      <c r="B224" s="28" t="s">
        <v>187</v>
      </c>
      <c r="C224" s="29">
        <v>1</v>
      </c>
      <c r="D224" s="12" t="s">
        <v>30</v>
      </c>
      <c r="E224" s="12"/>
      <c r="F224" s="12">
        <f t="shared" si="28"/>
        <v>49660.2</v>
      </c>
      <c r="G224" s="31">
        <v>47000</v>
      </c>
      <c r="H224" s="31"/>
      <c r="I224" s="15">
        <f t="shared" si="29"/>
        <v>47000</v>
      </c>
      <c r="J224" s="16">
        <f t="shared" si="30"/>
        <v>47000</v>
      </c>
      <c r="K224" s="32">
        <v>49000</v>
      </c>
      <c r="L224" s="32">
        <v>47500</v>
      </c>
      <c r="M224" s="32">
        <v>47000</v>
      </c>
      <c r="N224" s="33"/>
      <c r="O224" s="33">
        <v>32655</v>
      </c>
      <c r="P224" s="34" t="s">
        <v>66</v>
      </c>
      <c r="Q224" s="35"/>
      <c r="R224" s="40" t="s">
        <v>28</v>
      </c>
      <c r="S224" s="22">
        <v>25500</v>
      </c>
      <c r="T224" s="37">
        <v>47197.814400000003</v>
      </c>
      <c r="U224" s="38">
        <v>51700</v>
      </c>
      <c r="V224" s="38">
        <v>49667</v>
      </c>
      <c r="W224" s="38">
        <v>50210</v>
      </c>
      <c r="X224" s="25">
        <f t="shared" si="26"/>
        <v>25500</v>
      </c>
    </row>
    <row r="225" spans="1:24" s="46" customFormat="1" ht="63" hidden="1">
      <c r="A225" s="27">
        <v>41.13</v>
      </c>
      <c r="B225" s="28" t="s">
        <v>188</v>
      </c>
      <c r="C225" s="29">
        <v>1</v>
      </c>
      <c r="D225" s="12" t="s">
        <v>30</v>
      </c>
      <c r="E225" s="12"/>
      <c r="F225" s="12">
        <f t="shared" si="28"/>
        <v>47547</v>
      </c>
      <c r="G225" s="31">
        <v>45000</v>
      </c>
      <c r="H225" s="31"/>
      <c r="I225" s="15">
        <f t="shared" si="29"/>
        <v>45000</v>
      </c>
      <c r="J225" s="16">
        <f t="shared" si="30"/>
        <v>45000</v>
      </c>
      <c r="K225" s="32">
        <v>45000</v>
      </c>
      <c r="L225" s="32">
        <v>46000</v>
      </c>
      <c r="M225" s="32">
        <v>47000</v>
      </c>
      <c r="N225" s="33"/>
      <c r="O225" s="33">
        <v>32655</v>
      </c>
      <c r="P225" s="34" t="s">
        <v>66</v>
      </c>
      <c r="Q225" s="35"/>
      <c r="R225" s="40" t="s">
        <v>28</v>
      </c>
      <c r="S225" s="22">
        <v>25000</v>
      </c>
      <c r="T225" s="37">
        <v>45188.668799999999</v>
      </c>
      <c r="U225" s="38">
        <v>49500</v>
      </c>
      <c r="V225" s="38">
        <v>47547</v>
      </c>
      <c r="W225" s="38">
        <v>48296</v>
      </c>
      <c r="X225" s="25">
        <f t="shared" si="26"/>
        <v>25000</v>
      </c>
    </row>
    <row r="226" spans="1:24" s="46" customFormat="1" ht="63" hidden="1">
      <c r="A226" s="27">
        <v>41.14</v>
      </c>
      <c r="B226" s="28" t="s">
        <v>189</v>
      </c>
      <c r="C226" s="29">
        <v>1</v>
      </c>
      <c r="D226" s="12" t="s">
        <v>30</v>
      </c>
      <c r="E226" s="12"/>
      <c r="F226" s="12">
        <f t="shared" si="28"/>
        <v>42264</v>
      </c>
      <c r="G226" s="31">
        <v>40000</v>
      </c>
      <c r="H226" s="31"/>
      <c r="I226" s="15">
        <f t="shared" si="29"/>
        <v>40000</v>
      </c>
      <c r="J226" s="16">
        <f t="shared" si="30"/>
        <v>40000</v>
      </c>
      <c r="K226" s="32">
        <v>42000</v>
      </c>
      <c r="L226" s="32">
        <v>41000</v>
      </c>
      <c r="M226" s="32">
        <v>40000</v>
      </c>
      <c r="N226" s="33"/>
      <c r="O226" s="33"/>
      <c r="P226" s="34"/>
      <c r="Q226" s="35"/>
      <c r="R226" s="40" t="s">
        <v>28</v>
      </c>
      <c r="S226" s="22">
        <v>24000</v>
      </c>
      <c r="T226" s="37">
        <v>40167.705600000001</v>
      </c>
      <c r="U226" s="38">
        <v>44000</v>
      </c>
      <c r="V226" s="38">
        <v>42264</v>
      </c>
      <c r="W226" s="38">
        <v>44250</v>
      </c>
      <c r="X226" s="25">
        <f t="shared" si="26"/>
        <v>24000</v>
      </c>
    </row>
    <row r="227" spans="1:24" s="46" customFormat="1" ht="63" hidden="1">
      <c r="A227" s="27">
        <v>41.15</v>
      </c>
      <c r="B227" s="28" t="s">
        <v>190</v>
      </c>
      <c r="C227" s="29">
        <v>1</v>
      </c>
      <c r="D227" s="12" t="s">
        <v>30</v>
      </c>
      <c r="E227" s="12"/>
      <c r="F227" s="12">
        <f t="shared" si="28"/>
        <v>41207.4</v>
      </c>
      <c r="G227" s="31">
        <v>39000</v>
      </c>
      <c r="H227" s="31"/>
      <c r="I227" s="15">
        <f t="shared" si="29"/>
        <v>39000</v>
      </c>
      <c r="J227" s="16">
        <f t="shared" si="30"/>
        <v>39000</v>
      </c>
      <c r="K227" s="32">
        <v>39000</v>
      </c>
      <c r="L227" s="32">
        <v>39500</v>
      </c>
      <c r="M227" s="32">
        <v>40000</v>
      </c>
      <c r="N227" s="33"/>
      <c r="O227" s="33"/>
      <c r="P227" s="34"/>
      <c r="Q227" s="35"/>
      <c r="R227" s="40" t="s">
        <v>28</v>
      </c>
      <c r="S227" s="22">
        <v>24000</v>
      </c>
      <c r="T227" s="37">
        <v>39164.083200000008</v>
      </c>
      <c r="U227" s="38">
        <v>42900</v>
      </c>
      <c r="V227" s="38">
        <v>41208</v>
      </c>
      <c r="W227" s="38">
        <v>42280</v>
      </c>
      <c r="X227" s="25">
        <f t="shared" si="26"/>
        <v>24000</v>
      </c>
    </row>
    <row r="228" spans="1:24" s="46" customFormat="1" ht="63" hidden="1">
      <c r="A228" s="27">
        <v>41.16</v>
      </c>
      <c r="B228" s="28" t="s">
        <v>191</v>
      </c>
      <c r="C228" s="29">
        <v>1</v>
      </c>
      <c r="D228" s="12" t="s">
        <v>30</v>
      </c>
      <c r="E228" s="12"/>
      <c r="F228" s="12">
        <f t="shared" si="28"/>
        <v>40150.800000000003</v>
      </c>
      <c r="G228" s="31">
        <v>38000</v>
      </c>
      <c r="H228" s="31"/>
      <c r="I228" s="15">
        <f t="shared" si="29"/>
        <v>38000</v>
      </c>
      <c r="J228" s="16">
        <f t="shared" si="30"/>
        <v>38000</v>
      </c>
      <c r="K228" s="32">
        <v>39000</v>
      </c>
      <c r="L228" s="32">
        <v>38500</v>
      </c>
      <c r="M228" s="32">
        <v>38000</v>
      </c>
      <c r="N228" s="33"/>
      <c r="O228" s="33"/>
      <c r="P228" s="34"/>
      <c r="Q228" s="35"/>
      <c r="R228" s="40" t="s">
        <v>28</v>
      </c>
      <c r="S228" s="22">
        <v>24000</v>
      </c>
      <c r="T228" s="37">
        <v>38159.510399999999</v>
      </c>
      <c r="U228" s="38">
        <v>41800</v>
      </c>
      <c r="V228" s="38">
        <v>40151</v>
      </c>
      <c r="W228" s="38">
        <v>41250</v>
      </c>
      <c r="X228" s="25">
        <f t="shared" si="26"/>
        <v>24000</v>
      </c>
    </row>
    <row r="229" spans="1:24" s="46" customFormat="1" ht="63" hidden="1">
      <c r="A229" s="27">
        <v>41.17</v>
      </c>
      <c r="B229" s="28" t="s">
        <v>192</v>
      </c>
      <c r="C229" s="29">
        <v>1</v>
      </c>
      <c r="D229" s="12" t="s">
        <v>30</v>
      </c>
      <c r="E229" s="12"/>
      <c r="F229" s="12">
        <f t="shared" si="28"/>
        <v>38037.599999999999</v>
      </c>
      <c r="G229" s="31">
        <v>36000</v>
      </c>
      <c r="H229" s="31"/>
      <c r="I229" s="15">
        <f t="shared" si="29"/>
        <v>36000</v>
      </c>
      <c r="J229" s="16">
        <f t="shared" si="30"/>
        <v>36000</v>
      </c>
      <c r="K229" s="32">
        <v>36000</v>
      </c>
      <c r="L229" s="32">
        <v>36500</v>
      </c>
      <c r="M229" s="32">
        <v>38000</v>
      </c>
      <c r="N229" s="33"/>
      <c r="O229" s="33"/>
      <c r="P229" s="34"/>
      <c r="Q229" s="35"/>
      <c r="R229" s="40" t="s">
        <v>28</v>
      </c>
      <c r="S229" s="22">
        <v>24000</v>
      </c>
      <c r="T229" s="37">
        <v>36151.315200000005</v>
      </c>
      <c r="U229" s="38">
        <v>39600</v>
      </c>
      <c r="V229" s="38">
        <v>38038</v>
      </c>
      <c r="W229" s="38">
        <v>39780</v>
      </c>
      <c r="X229" s="25">
        <f t="shared" si="26"/>
        <v>24000</v>
      </c>
    </row>
    <row r="230" spans="1:24" s="46" customFormat="1" ht="63" hidden="1">
      <c r="A230" s="27">
        <v>41.18</v>
      </c>
      <c r="B230" s="28" t="s">
        <v>193</v>
      </c>
      <c r="C230" s="29">
        <v>1</v>
      </c>
      <c r="D230" s="12" t="s">
        <v>30</v>
      </c>
      <c r="E230" s="12"/>
      <c r="F230" s="12">
        <f t="shared" si="28"/>
        <v>36981</v>
      </c>
      <c r="G230" s="31">
        <v>35000</v>
      </c>
      <c r="H230" s="31"/>
      <c r="I230" s="15">
        <f t="shared" si="29"/>
        <v>35000</v>
      </c>
      <c r="J230" s="16">
        <f t="shared" si="30"/>
        <v>35000</v>
      </c>
      <c r="K230" s="32">
        <v>37000</v>
      </c>
      <c r="L230" s="32">
        <v>36000</v>
      </c>
      <c r="M230" s="32">
        <v>35000</v>
      </c>
      <c r="N230" s="33"/>
      <c r="O230" s="33"/>
      <c r="P230" s="34"/>
      <c r="Q230" s="35"/>
      <c r="R230" s="40" t="s">
        <v>28</v>
      </c>
      <c r="S230" s="22">
        <v>23500</v>
      </c>
      <c r="T230" s="37">
        <v>35146.742400000003</v>
      </c>
      <c r="U230" s="38">
        <v>38500</v>
      </c>
      <c r="V230" s="38">
        <v>36981</v>
      </c>
      <c r="W230" s="38">
        <v>38560</v>
      </c>
      <c r="X230" s="25">
        <f t="shared" si="26"/>
        <v>23500</v>
      </c>
    </row>
    <row r="231" spans="1:24" s="46" customFormat="1" ht="63" hidden="1">
      <c r="A231" s="27">
        <v>41.19</v>
      </c>
      <c r="B231" s="28" t="s">
        <v>194</v>
      </c>
      <c r="C231" s="29">
        <v>1</v>
      </c>
      <c r="D231" s="12" t="s">
        <v>30</v>
      </c>
      <c r="E231" s="12"/>
      <c r="F231" s="12">
        <f t="shared" si="28"/>
        <v>34867.800000000003</v>
      </c>
      <c r="G231" s="31">
        <v>33000</v>
      </c>
      <c r="H231" s="31"/>
      <c r="I231" s="15">
        <f t="shared" si="29"/>
        <v>33000</v>
      </c>
      <c r="J231" s="16">
        <f t="shared" si="30"/>
        <v>33000</v>
      </c>
      <c r="K231" s="32">
        <v>33000</v>
      </c>
      <c r="L231" s="32">
        <v>34000</v>
      </c>
      <c r="M231" s="32">
        <v>35000</v>
      </c>
      <c r="N231" s="33"/>
      <c r="O231" s="33">
        <v>15674</v>
      </c>
      <c r="P231" s="34" t="s">
        <v>66</v>
      </c>
      <c r="Q231" s="35"/>
      <c r="R231" s="40" t="s">
        <v>28</v>
      </c>
      <c r="S231" s="22">
        <v>23000</v>
      </c>
      <c r="T231" s="37">
        <v>33138.547200000001</v>
      </c>
      <c r="U231" s="38">
        <v>36300</v>
      </c>
      <c r="V231" s="38">
        <v>34868</v>
      </c>
      <c r="W231" s="38">
        <v>35795</v>
      </c>
      <c r="X231" s="25">
        <f t="shared" si="26"/>
        <v>23000</v>
      </c>
    </row>
    <row r="232" spans="1:24" s="46" customFormat="1" ht="63" hidden="1">
      <c r="A232" s="27">
        <v>41.2</v>
      </c>
      <c r="B232" s="28" t="s">
        <v>195</v>
      </c>
      <c r="C232" s="29">
        <v>1</v>
      </c>
      <c r="D232" s="12" t="s">
        <v>30</v>
      </c>
      <c r="E232" s="12"/>
      <c r="F232" s="12">
        <f t="shared" si="28"/>
        <v>31698</v>
      </c>
      <c r="G232" s="31">
        <v>30000</v>
      </c>
      <c r="H232" s="31"/>
      <c r="I232" s="15">
        <f t="shared" si="29"/>
        <v>30000</v>
      </c>
      <c r="J232" s="16">
        <f t="shared" si="30"/>
        <v>30000</v>
      </c>
      <c r="K232" s="32">
        <v>31500</v>
      </c>
      <c r="L232" s="32">
        <v>31000</v>
      </c>
      <c r="M232" s="32">
        <v>30000</v>
      </c>
      <c r="N232" s="33"/>
      <c r="O232" s="33">
        <v>15674</v>
      </c>
      <c r="P232" s="34" t="s">
        <v>66</v>
      </c>
      <c r="Q232" s="35"/>
      <c r="R232" s="40" t="s">
        <v>28</v>
      </c>
      <c r="S232" s="22">
        <v>23000</v>
      </c>
      <c r="T232" s="37">
        <v>30125.779200000004</v>
      </c>
      <c r="U232" s="38">
        <v>33000</v>
      </c>
      <c r="V232" s="38">
        <v>31698</v>
      </c>
      <c r="W232" s="38">
        <v>33780</v>
      </c>
      <c r="X232" s="25">
        <f t="shared" si="26"/>
        <v>23000</v>
      </c>
    </row>
    <row r="233" spans="1:24" s="46" customFormat="1" ht="63" hidden="1">
      <c r="A233" s="27">
        <v>41.21</v>
      </c>
      <c r="B233" s="28" t="s">
        <v>196</v>
      </c>
      <c r="C233" s="29">
        <v>1</v>
      </c>
      <c r="D233" s="12" t="s">
        <v>30</v>
      </c>
      <c r="E233" s="12"/>
      <c r="F233" s="12">
        <f t="shared" si="28"/>
        <v>29584.799999999999</v>
      </c>
      <c r="G233" s="31">
        <v>28000</v>
      </c>
      <c r="H233" s="31"/>
      <c r="I233" s="15">
        <f t="shared" si="29"/>
        <v>28000</v>
      </c>
      <c r="J233" s="16">
        <f t="shared" si="30"/>
        <v>28000</v>
      </c>
      <c r="K233" s="32">
        <v>28000</v>
      </c>
      <c r="L233" s="32">
        <v>30000</v>
      </c>
      <c r="M233" s="32">
        <v>29000</v>
      </c>
      <c r="N233" s="33"/>
      <c r="O233" s="33">
        <v>15674</v>
      </c>
      <c r="P233" s="34" t="s">
        <v>66</v>
      </c>
      <c r="Q233" s="35"/>
      <c r="R233" s="40" t="s">
        <v>28</v>
      </c>
      <c r="S233" s="22">
        <v>23000</v>
      </c>
      <c r="T233" s="37">
        <v>28117.584000000003</v>
      </c>
      <c r="U233" s="38">
        <v>30800</v>
      </c>
      <c r="V233" s="38">
        <v>29585</v>
      </c>
      <c r="W233" s="38">
        <v>28780</v>
      </c>
      <c r="X233" s="25">
        <f t="shared" si="26"/>
        <v>23000</v>
      </c>
    </row>
    <row r="234" spans="1:24" s="46" customFormat="1" ht="63" hidden="1">
      <c r="A234" s="27">
        <v>41.22</v>
      </c>
      <c r="B234" s="28" t="s">
        <v>197</v>
      </c>
      <c r="C234" s="29">
        <v>1</v>
      </c>
      <c r="D234" s="12" t="s">
        <v>30</v>
      </c>
      <c r="E234" s="12"/>
      <c r="F234" s="12">
        <f t="shared" si="28"/>
        <v>27471.599999999999</v>
      </c>
      <c r="G234" s="31">
        <v>26000</v>
      </c>
      <c r="H234" s="31"/>
      <c r="I234" s="15">
        <f t="shared" si="29"/>
        <v>26000</v>
      </c>
      <c r="J234" s="16">
        <f t="shared" si="30"/>
        <v>26000</v>
      </c>
      <c r="K234" s="32">
        <v>28000</v>
      </c>
      <c r="L234" s="32">
        <v>26000</v>
      </c>
      <c r="M234" s="32">
        <v>27000</v>
      </c>
      <c r="N234" s="33"/>
      <c r="O234" s="33">
        <v>15674</v>
      </c>
      <c r="P234" s="34" t="s">
        <v>66</v>
      </c>
      <c r="Q234" s="35"/>
      <c r="R234" s="40" t="s">
        <v>28</v>
      </c>
      <c r="S234" s="22">
        <v>23000</v>
      </c>
      <c r="T234" s="37">
        <v>26109.388800000001</v>
      </c>
      <c r="U234" s="38">
        <v>28600</v>
      </c>
      <c r="V234" s="38">
        <v>27472</v>
      </c>
      <c r="W234" s="38">
        <v>28510</v>
      </c>
      <c r="X234" s="25">
        <f t="shared" si="26"/>
        <v>23000</v>
      </c>
    </row>
    <row r="235" spans="1:24" s="46" customFormat="1" ht="63" hidden="1">
      <c r="A235" s="27">
        <v>41.23</v>
      </c>
      <c r="B235" s="28" t="s">
        <v>198</v>
      </c>
      <c r="C235" s="29">
        <v>1</v>
      </c>
      <c r="D235" s="12" t="s">
        <v>30</v>
      </c>
      <c r="E235" s="12"/>
      <c r="F235" s="12">
        <f t="shared" si="28"/>
        <v>26943.3</v>
      </c>
      <c r="G235" s="31">
        <v>25500</v>
      </c>
      <c r="H235" s="31"/>
      <c r="I235" s="15">
        <f t="shared" si="29"/>
        <v>25500</v>
      </c>
      <c r="J235" s="16">
        <f t="shared" si="30"/>
        <v>25500</v>
      </c>
      <c r="K235" s="32">
        <v>25500</v>
      </c>
      <c r="L235" s="32">
        <v>26000</v>
      </c>
      <c r="M235" s="32">
        <v>27000</v>
      </c>
      <c r="N235" s="33"/>
      <c r="O235" s="33">
        <v>13062</v>
      </c>
      <c r="P235" s="34" t="s">
        <v>66</v>
      </c>
      <c r="Q235" s="35"/>
      <c r="R235" s="40" t="s">
        <v>28</v>
      </c>
      <c r="S235" s="22">
        <v>22500</v>
      </c>
      <c r="T235" s="37">
        <v>25607.577600000001</v>
      </c>
      <c r="U235" s="38">
        <v>28050</v>
      </c>
      <c r="V235" s="38">
        <v>26944</v>
      </c>
      <c r="W235" s="38">
        <v>27950</v>
      </c>
      <c r="X235" s="25">
        <f t="shared" si="26"/>
        <v>22500</v>
      </c>
    </row>
    <row r="236" spans="1:24" s="46" customFormat="1" ht="63" hidden="1">
      <c r="A236" s="27">
        <v>41.24</v>
      </c>
      <c r="B236" s="28" t="s">
        <v>199</v>
      </c>
      <c r="C236" s="29">
        <v>1</v>
      </c>
      <c r="D236" s="12" t="s">
        <v>30</v>
      </c>
      <c r="E236" s="12"/>
      <c r="F236" s="12">
        <f t="shared" si="28"/>
        <v>26415</v>
      </c>
      <c r="G236" s="31">
        <v>25000</v>
      </c>
      <c r="H236" s="31"/>
      <c r="I236" s="15">
        <f t="shared" si="29"/>
        <v>25000</v>
      </c>
      <c r="J236" s="16">
        <f t="shared" si="30"/>
        <v>25000</v>
      </c>
      <c r="K236" s="32">
        <v>26000</v>
      </c>
      <c r="L236" s="32">
        <v>25500</v>
      </c>
      <c r="M236" s="32">
        <v>25000</v>
      </c>
      <c r="N236" s="33"/>
      <c r="O236" s="33">
        <v>13062</v>
      </c>
      <c r="P236" s="34" t="s">
        <v>66</v>
      </c>
      <c r="Q236" s="35"/>
      <c r="R236" s="40" t="s">
        <v>28</v>
      </c>
      <c r="S236" s="22">
        <v>22500</v>
      </c>
      <c r="T236" s="37">
        <v>25104.815999999999</v>
      </c>
      <c r="U236" s="38">
        <v>27500</v>
      </c>
      <c r="V236" s="38">
        <v>26415</v>
      </c>
      <c r="W236" s="38">
        <v>27550</v>
      </c>
      <c r="X236" s="25">
        <f t="shared" si="26"/>
        <v>22500</v>
      </c>
    </row>
    <row r="237" spans="1:24" s="46" customFormat="1" ht="63" hidden="1">
      <c r="A237" s="27">
        <v>41.25</v>
      </c>
      <c r="B237" s="28" t="s">
        <v>200</v>
      </c>
      <c r="C237" s="29">
        <v>1</v>
      </c>
      <c r="D237" s="12" t="s">
        <v>30</v>
      </c>
      <c r="E237" s="12"/>
      <c r="F237" s="12">
        <f t="shared" si="28"/>
        <v>25358.399999999998</v>
      </c>
      <c r="G237" s="31">
        <v>24000</v>
      </c>
      <c r="H237" s="31"/>
      <c r="I237" s="15">
        <f t="shared" si="29"/>
        <v>24000</v>
      </c>
      <c r="J237" s="16">
        <f t="shared" si="30"/>
        <v>24000</v>
      </c>
      <c r="K237" s="32">
        <v>25000</v>
      </c>
      <c r="L237" s="32">
        <v>24000</v>
      </c>
      <c r="M237" s="32">
        <v>26000</v>
      </c>
      <c r="N237" s="33"/>
      <c r="O237" s="33">
        <v>13062</v>
      </c>
      <c r="P237" s="34" t="s">
        <v>66</v>
      </c>
      <c r="Q237" s="35"/>
      <c r="R237" s="40" t="s">
        <v>28</v>
      </c>
      <c r="S237" s="22">
        <v>22500</v>
      </c>
      <c r="T237" s="37">
        <v>24101.193599999999</v>
      </c>
      <c r="U237" s="38">
        <v>26400</v>
      </c>
      <c r="V237" s="38">
        <v>25359</v>
      </c>
      <c r="W237" s="38">
        <v>26890</v>
      </c>
      <c r="X237" s="25">
        <f t="shared" si="26"/>
        <v>22500</v>
      </c>
    </row>
    <row r="238" spans="1:24" s="46" customFormat="1" ht="63" hidden="1">
      <c r="A238" s="27">
        <v>41.259999999999899</v>
      </c>
      <c r="B238" s="28" t="s">
        <v>201</v>
      </c>
      <c r="C238" s="29">
        <v>1</v>
      </c>
      <c r="D238" s="12" t="s">
        <v>30</v>
      </c>
      <c r="E238" s="12"/>
      <c r="F238" s="12">
        <f t="shared" si="28"/>
        <v>19018.8</v>
      </c>
      <c r="G238" s="31">
        <v>18000</v>
      </c>
      <c r="H238" s="31"/>
      <c r="I238" s="15">
        <f t="shared" si="29"/>
        <v>18000</v>
      </c>
      <c r="J238" s="16">
        <f t="shared" si="30"/>
        <v>18000</v>
      </c>
      <c r="K238" s="32">
        <v>18000</v>
      </c>
      <c r="L238" s="32">
        <v>19000</v>
      </c>
      <c r="M238" s="32">
        <v>20000</v>
      </c>
      <c r="N238" s="33"/>
      <c r="O238" s="33">
        <v>8491</v>
      </c>
      <c r="P238" s="34" t="s">
        <v>66</v>
      </c>
      <c r="Q238" s="35"/>
      <c r="R238" s="40" t="s">
        <v>28</v>
      </c>
      <c r="S238" s="22">
        <v>22000</v>
      </c>
      <c r="T238" s="37">
        <v>18075.657600000002</v>
      </c>
      <c r="U238" s="38">
        <v>19800</v>
      </c>
      <c r="V238" s="38">
        <v>19019</v>
      </c>
      <c r="W238" s="38">
        <v>20170</v>
      </c>
      <c r="X238" s="25">
        <f t="shared" si="26"/>
        <v>18075.657600000002</v>
      </c>
    </row>
    <row r="239" spans="1:24" s="46" customFormat="1" ht="63" hidden="1">
      <c r="A239" s="27">
        <v>41.269999999999897</v>
      </c>
      <c r="B239" s="28" t="s">
        <v>202</v>
      </c>
      <c r="C239" s="29">
        <v>1</v>
      </c>
      <c r="D239" s="12" t="s">
        <v>30</v>
      </c>
      <c r="E239" s="12"/>
      <c r="F239" s="12">
        <f t="shared" si="28"/>
        <v>17962.2</v>
      </c>
      <c r="G239" s="31">
        <v>17000</v>
      </c>
      <c r="H239" s="31"/>
      <c r="I239" s="15">
        <f t="shared" si="29"/>
        <v>17000</v>
      </c>
      <c r="J239" s="16">
        <f t="shared" si="30"/>
        <v>17000</v>
      </c>
      <c r="K239" s="32">
        <v>19000</v>
      </c>
      <c r="L239" s="32">
        <v>18000</v>
      </c>
      <c r="M239" s="32">
        <v>17000</v>
      </c>
      <c r="N239" s="33"/>
      <c r="O239" s="33">
        <v>8491</v>
      </c>
      <c r="P239" s="34" t="s">
        <v>66</v>
      </c>
      <c r="Q239" s="35"/>
      <c r="R239" s="40" t="s">
        <v>28</v>
      </c>
      <c r="S239" s="22">
        <v>22000</v>
      </c>
      <c r="T239" s="37">
        <v>17072.035199999998</v>
      </c>
      <c r="U239" s="38">
        <v>18700</v>
      </c>
      <c r="V239" s="38">
        <v>17963</v>
      </c>
      <c r="W239" s="38">
        <v>18780</v>
      </c>
      <c r="X239" s="25">
        <f t="shared" si="26"/>
        <v>17072.035199999998</v>
      </c>
    </row>
    <row r="240" spans="1:24" s="46" customFormat="1" ht="63" hidden="1">
      <c r="A240" s="27">
        <v>41.279999999999902</v>
      </c>
      <c r="B240" s="28" t="s">
        <v>203</v>
      </c>
      <c r="C240" s="29">
        <v>1</v>
      </c>
      <c r="D240" s="12" t="s">
        <v>30</v>
      </c>
      <c r="E240" s="12"/>
      <c r="F240" s="12">
        <f t="shared" si="28"/>
        <v>16905.599999999999</v>
      </c>
      <c r="G240" s="31">
        <v>16000</v>
      </c>
      <c r="H240" s="31"/>
      <c r="I240" s="15">
        <f t="shared" si="29"/>
        <v>16000</v>
      </c>
      <c r="J240" s="16">
        <f t="shared" si="30"/>
        <v>16000</v>
      </c>
      <c r="K240" s="32">
        <v>16000</v>
      </c>
      <c r="L240" s="32">
        <v>16500</v>
      </c>
      <c r="M240" s="32">
        <v>17000</v>
      </c>
      <c r="N240" s="33"/>
      <c r="O240" s="33">
        <v>8491</v>
      </c>
      <c r="P240" s="34" t="s">
        <v>66</v>
      </c>
      <c r="Q240" s="35"/>
      <c r="R240" s="40" t="s">
        <v>28</v>
      </c>
      <c r="S240" s="22">
        <v>22000</v>
      </c>
      <c r="T240" s="37">
        <v>16067.462399999999</v>
      </c>
      <c r="U240" s="38">
        <v>17600</v>
      </c>
      <c r="V240" s="38">
        <v>16906</v>
      </c>
      <c r="W240" s="38">
        <v>17250</v>
      </c>
      <c r="X240" s="25">
        <f t="shared" si="26"/>
        <v>16067.462399999999</v>
      </c>
    </row>
    <row r="241" spans="1:24" s="46" customFormat="1" ht="63" hidden="1">
      <c r="A241" s="27">
        <v>41.2899999999999</v>
      </c>
      <c r="B241" s="28" t="s">
        <v>204</v>
      </c>
      <c r="C241" s="29">
        <v>1</v>
      </c>
      <c r="D241" s="12" t="s">
        <v>30</v>
      </c>
      <c r="E241" s="12"/>
      <c r="F241" s="12">
        <f t="shared" si="28"/>
        <v>13735.8</v>
      </c>
      <c r="G241" s="31">
        <v>13000</v>
      </c>
      <c r="H241" s="31"/>
      <c r="I241" s="15">
        <f t="shared" si="29"/>
        <v>13000</v>
      </c>
      <c r="J241" s="16">
        <f t="shared" si="30"/>
        <v>13000</v>
      </c>
      <c r="K241" s="32">
        <v>14000</v>
      </c>
      <c r="L241" s="32">
        <v>13500</v>
      </c>
      <c r="M241" s="32">
        <v>13000</v>
      </c>
      <c r="N241" s="33"/>
      <c r="O241" s="33">
        <v>5944</v>
      </c>
      <c r="P241" s="34" t="s">
        <v>66</v>
      </c>
      <c r="Q241" s="35"/>
      <c r="R241" s="40" t="s">
        <v>28</v>
      </c>
      <c r="S241" s="22">
        <v>20000</v>
      </c>
      <c r="T241" s="37">
        <v>13054.6944</v>
      </c>
      <c r="U241" s="38">
        <v>14300</v>
      </c>
      <c r="V241" s="38">
        <v>13736</v>
      </c>
      <c r="W241" s="38">
        <v>14280</v>
      </c>
      <c r="X241" s="25">
        <f t="shared" si="26"/>
        <v>13054.6944</v>
      </c>
    </row>
    <row r="242" spans="1:24" s="46" customFormat="1" ht="63" hidden="1">
      <c r="A242" s="27">
        <v>41.299999999999898</v>
      </c>
      <c r="B242" s="28" t="s">
        <v>205</v>
      </c>
      <c r="C242" s="29">
        <v>1</v>
      </c>
      <c r="D242" s="12" t="s">
        <v>30</v>
      </c>
      <c r="E242" s="12"/>
      <c r="F242" s="12">
        <f t="shared" si="28"/>
        <v>12679.199999999999</v>
      </c>
      <c r="G242" s="31">
        <v>12000</v>
      </c>
      <c r="H242" s="31"/>
      <c r="I242" s="15">
        <f t="shared" si="29"/>
        <v>12000</v>
      </c>
      <c r="J242" s="16">
        <f t="shared" si="30"/>
        <v>12000</v>
      </c>
      <c r="K242" s="32">
        <v>12000</v>
      </c>
      <c r="L242" s="32">
        <v>12500</v>
      </c>
      <c r="M242" s="32">
        <v>13000</v>
      </c>
      <c r="N242" s="33"/>
      <c r="O242" s="33">
        <v>5944</v>
      </c>
      <c r="P242" s="34" t="s">
        <v>66</v>
      </c>
      <c r="Q242" s="35"/>
      <c r="R242" s="40" t="s">
        <v>28</v>
      </c>
      <c r="S242" s="22">
        <v>19500</v>
      </c>
      <c r="T242" s="37">
        <v>12051.072</v>
      </c>
      <c r="U242" s="38">
        <v>13200</v>
      </c>
      <c r="V242" s="38">
        <v>12680</v>
      </c>
      <c r="W242" s="38">
        <v>12560</v>
      </c>
      <c r="X242" s="25">
        <f t="shared" si="26"/>
        <v>12051.072</v>
      </c>
    </row>
    <row r="243" spans="1:24" s="46" customFormat="1" ht="63" hidden="1">
      <c r="A243" s="27">
        <v>41.309999999999903</v>
      </c>
      <c r="B243" s="28" t="s">
        <v>206</v>
      </c>
      <c r="C243" s="29">
        <v>1</v>
      </c>
      <c r="D243" s="12" t="s">
        <v>30</v>
      </c>
      <c r="E243" s="12"/>
      <c r="F243" s="12">
        <f t="shared" si="28"/>
        <v>11622.6</v>
      </c>
      <c r="G243" s="31">
        <v>11000</v>
      </c>
      <c r="H243" s="31"/>
      <c r="I243" s="15">
        <f t="shared" si="29"/>
        <v>11000</v>
      </c>
      <c r="J243" s="16">
        <f t="shared" si="30"/>
        <v>11000</v>
      </c>
      <c r="K243" s="32">
        <v>12500</v>
      </c>
      <c r="L243" s="32">
        <v>12000</v>
      </c>
      <c r="M243" s="32">
        <v>11000</v>
      </c>
      <c r="N243" s="33"/>
      <c r="O243" s="33">
        <v>5944</v>
      </c>
      <c r="P243" s="34" t="s">
        <v>66</v>
      </c>
      <c r="Q243" s="35"/>
      <c r="R243" s="40" t="s">
        <v>28</v>
      </c>
      <c r="S243" s="22">
        <v>18500</v>
      </c>
      <c r="T243" s="37">
        <v>11046.499199999998</v>
      </c>
      <c r="U243" s="38">
        <v>12100</v>
      </c>
      <c r="V243" s="38">
        <v>11623</v>
      </c>
      <c r="W243" s="38">
        <v>12250</v>
      </c>
      <c r="X243" s="25">
        <f t="shared" si="26"/>
        <v>11046.499199999998</v>
      </c>
    </row>
    <row r="244" spans="1:24" s="46" customFormat="1" ht="63" hidden="1">
      <c r="A244" s="27">
        <v>41.319999999999901</v>
      </c>
      <c r="B244" s="28" t="s">
        <v>207</v>
      </c>
      <c r="C244" s="29">
        <v>1</v>
      </c>
      <c r="D244" s="12" t="s">
        <v>30</v>
      </c>
      <c r="E244" s="12"/>
      <c r="F244" s="12">
        <f t="shared" si="28"/>
        <v>9509.4</v>
      </c>
      <c r="G244" s="31">
        <v>9000</v>
      </c>
      <c r="H244" s="31"/>
      <c r="I244" s="15">
        <f t="shared" si="29"/>
        <v>9000</v>
      </c>
      <c r="J244" s="16">
        <f t="shared" si="30"/>
        <v>9000</v>
      </c>
      <c r="K244" s="32">
        <v>9000</v>
      </c>
      <c r="L244" s="32">
        <v>10000</v>
      </c>
      <c r="M244" s="32">
        <v>11000</v>
      </c>
      <c r="N244" s="33"/>
      <c r="O244" s="33">
        <v>3174</v>
      </c>
      <c r="P244" s="34" t="s">
        <v>66</v>
      </c>
      <c r="Q244" s="35"/>
      <c r="R244" s="40" t="s">
        <v>28</v>
      </c>
      <c r="S244" s="22">
        <v>16000</v>
      </c>
      <c r="T244" s="37">
        <v>9038.3040000000001</v>
      </c>
      <c r="U244" s="38">
        <v>9900</v>
      </c>
      <c r="V244" s="38">
        <v>9510</v>
      </c>
      <c r="W244" s="38">
        <v>10200</v>
      </c>
      <c r="X244" s="25">
        <f t="shared" si="26"/>
        <v>9038.3040000000001</v>
      </c>
    </row>
    <row r="245" spans="1:24" s="46" customFormat="1" ht="63" hidden="1">
      <c r="A245" s="27">
        <v>41.329999999999899</v>
      </c>
      <c r="B245" s="28" t="s">
        <v>208</v>
      </c>
      <c r="C245" s="29">
        <v>1</v>
      </c>
      <c r="D245" s="12" t="s">
        <v>30</v>
      </c>
      <c r="E245" s="12"/>
      <c r="F245" s="12">
        <f t="shared" si="28"/>
        <v>8452.7999999999993</v>
      </c>
      <c r="G245" s="31">
        <v>8000</v>
      </c>
      <c r="H245" s="31"/>
      <c r="I245" s="15">
        <f t="shared" si="29"/>
        <v>8000</v>
      </c>
      <c r="J245" s="16">
        <f t="shared" si="30"/>
        <v>8000</v>
      </c>
      <c r="K245" s="32">
        <v>9000</v>
      </c>
      <c r="L245" s="32">
        <v>8500</v>
      </c>
      <c r="M245" s="32">
        <v>8000</v>
      </c>
      <c r="N245" s="33"/>
      <c r="O245" s="33">
        <v>3174</v>
      </c>
      <c r="P245" s="34" t="s">
        <v>66</v>
      </c>
      <c r="Q245" s="35"/>
      <c r="R245" s="40" t="s">
        <v>28</v>
      </c>
      <c r="S245" s="22">
        <v>15500</v>
      </c>
      <c r="T245" s="37">
        <v>8033.7311999999993</v>
      </c>
      <c r="U245" s="38">
        <v>8800</v>
      </c>
      <c r="V245" s="38">
        <v>8453</v>
      </c>
      <c r="W245" s="38">
        <v>9550</v>
      </c>
      <c r="X245" s="25">
        <f t="shared" si="26"/>
        <v>8033.7311999999993</v>
      </c>
    </row>
    <row r="246" spans="1:24" s="46" customFormat="1" ht="63" hidden="1">
      <c r="A246" s="27">
        <v>41.339999999999897</v>
      </c>
      <c r="B246" s="28" t="s">
        <v>209</v>
      </c>
      <c r="C246" s="29">
        <v>1</v>
      </c>
      <c r="D246" s="12" t="s">
        <v>30</v>
      </c>
      <c r="E246" s="12"/>
      <c r="F246" s="12">
        <f t="shared" si="28"/>
        <v>6128.28</v>
      </c>
      <c r="G246" s="31">
        <v>5800</v>
      </c>
      <c r="H246" s="31"/>
      <c r="I246" s="15">
        <f t="shared" si="29"/>
        <v>5800</v>
      </c>
      <c r="J246" s="16">
        <f t="shared" si="30"/>
        <v>5800</v>
      </c>
      <c r="K246" s="32">
        <v>5800</v>
      </c>
      <c r="L246" s="32">
        <v>5900</v>
      </c>
      <c r="M246" s="32">
        <v>6000</v>
      </c>
      <c r="N246" s="33"/>
      <c r="O246" s="33">
        <v>1796</v>
      </c>
      <c r="P246" s="34" t="s">
        <v>66</v>
      </c>
      <c r="Q246" s="35"/>
      <c r="R246" s="40" t="s">
        <v>28</v>
      </c>
      <c r="S246" s="22">
        <v>13000</v>
      </c>
      <c r="T246" s="37">
        <v>5825.0015999999996</v>
      </c>
      <c r="U246" s="38">
        <v>6380</v>
      </c>
      <c r="V246" s="38">
        <v>6129</v>
      </c>
      <c r="W246" s="38">
        <v>6595</v>
      </c>
      <c r="X246" s="25">
        <f t="shared" si="26"/>
        <v>5825.0015999999996</v>
      </c>
    </row>
    <row r="247" spans="1:24" s="46" customFormat="1" ht="63" hidden="1">
      <c r="A247" s="27">
        <v>41.349999999999902</v>
      </c>
      <c r="B247" s="28" t="s">
        <v>210</v>
      </c>
      <c r="C247" s="29">
        <v>1</v>
      </c>
      <c r="D247" s="12" t="s">
        <v>30</v>
      </c>
      <c r="E247" s="12"/>
      <c r="F247" s="12">
        <f t="shared" si="28"/>
        <v>3169.7999999999997</v>
      </c>
      <c r="G247" s="31">
        <v>3000</v>
      </c>
      <c r="H247" s="31"/>
      <c r="I247" s="15">
        <f t="shared" si="29"/>
        <v>3000</v>
      </c>
      <c r="J247" s="16">
        <f t="shared" si="30"/>
        <v>3000</v>
      </c>
      <c r="K247" s="32">
        <v>3300</v>
      </c>
      <c r="L247" s="32">
        <v>3500</v>
      </c>
      <c r="M247" s="32">
        <v>3000</v>
      </c>
      <c r="N247" s="33"/>
      <c r="O247" s="33"/>
      <c r="P247" s="34"/>
      <c r="Q247" s="35"/>
      <c r="R247" s="40" t="s">
        <v>28</v>
      </c>
      <c r="S247" s="22">
        <v>7500</v>
      </c>
      <c r="T247" s="37">
        <v>3012.768</v>
      </c>
      <c r="U247" s="38">
        <v>3300</v>
      </c>
      <c r="V247" s="38">
        <v>3170</v>
      </c>
      <c r="W247" s="38">
        <v>3880</v>
      </c>
      <c r="X247" s="25">
        <f t="shared" si="26"/>
        <v>3012.768</v>
      </c>
    </row>
    <row r="248" spans="1:24" s="46" customFormat="1" ht="63" hidden="1">
      <c r="A248" s="27">
        <v>41.3599999999999</v>
      </c>
      <c r="B248" s="28" t="s">
        <v>211</v>
      </c>
      <c r="C248" s="29">
        <v>1</v>
      </c>
      <c r="D248" s="12" t="s">
        <v>30</v>
      </c>
      <c r="E248" s="12"/>
      <c r="F248" s="12">
        <f t="shared" si="28"/>
        <v>2641.5</v>
      </c>
      <c r="G248" s="31">
        <v>2500</v>
      </c>
      <c r="H248" s="31"/>
      <c r="I248" s="15">
        <f t="shared" si="29"/>
        <v>2500</v>
      </c>
      <c r="J248" s="16">
        <f t="shared" si="30"/>
        <v>2500</v>
      </c>
      <c r="K248" s="32">
        <v>2500</v>
      </c>
      <c r="L248" s="32">
        <v>2700</v>
      </c>
      <c r="M248" s="32">
        <v>2800</v>
      </c>
      <c r="N248" s="33"/>
      <c r="O248" s="33"/>
      <c r="P248" s="34"/>
      <c r="Q248" s="35"/>
      <c r="R248" s="40" t="s">
        <v>28</v>
      </c>
      <c r="S248" s="22">
        <v>6000</v>
      </c>
      <c r="T248" s="37">
        <v>2510.9567999999999</v>
      </c>
      <c r="U248" s="38">
        <v>2750</v>
      </c>
      <c r="V248" s="38">
        <v>2642</v>
      </c>
      <c r="W248" s="38">
        <v>3120</v>
      </c>
      <c r="X248" s="25">
        <f t="shared" si="26"/>
        <v>2510.9567999999999</v>
      </c>
    </row>
    <row r="249" spans="1:24" s="46" customFormat="1" ht="47.25" hidden="1">
      <c r="A249" s="27">
        <v>42</v>
      </c>
      <c r="B249" s="28" t="s">
        <v>212</v>
      </c>
      <c r="C249" s="29"/>
      <c r="D249" s="12"/>
      <c r="E249" s="12"/>
      <c r="F249" s="12">
        <f t="shared" si="28"/>
        <v>0</v>
      </c>
      <c r="G249" s="31"/>
      <c r="H249" s="31"/>
      <c r="I249" s="15"/>
      <c r="J249" s="16"/>
      <c r="K249" s="32"/>
      <c r="L249" s="32"/>
      <c r="M249" s="32"/>
      <c r="N249" s="33"/>
      <c r="O249" s="33"/>
      <c r="P249" s="34"/>
      <c r="Q249" s="35"/>
      <c r="R249" s="40"/>
      <c r="S249" s="22">
        <v>0</v>
      </c>
      <c r="T249" s="37">
        <v>0</v>
      </c>
      <c r="U249" s="38">
        <v>0</v>
      </c>
      <c r="V249" s="38">
        <v>0</v>
      </c>
      <c r="W249" s="38">
        <v>0</v>
      </c>
      <c r="X249" s="25">
        <f t="shared" si="26"/>
        <v>0</v>
      </c>
    </row>
    <row r="250" spans="1:24" s="46" customFormat="1" ht="63" hidden="1">
      <c r="A250" s="27">
        <v>42.01</v>
      </c>
      <c r="B250" s="28" t="s">
        <v>134</v>
      </c>
      <c r="C250" s="29">
        <v>1</v>
      </c>
      <c r="D250" s="12" t="s">
        <v>30</v>
      </c>
      <c r="E250" s="12"/>
      <c r="F250" s="12">
        <f t="shared" si="28"/>
        <v>528.29999999999995</v>
      </c>
      <c r="G250" s="31">
        <v>500</v>
      </c>
      <c r="H250" s="31"/>
      <c r="I250" s="15">
        <f t="shared" ref="I250:I261" si="31">+C250*G250</f>
        <v>500</v>
      </c>
      <c r="J250" s="16">
        <f t="shared" si="30"/>
        <v>500</v>
      </c>
      <c r="K250" s="32">
        <v>500</v>
      </c>
      <c r="L250" s="32">
        <v>550</v>
      </c>
      <c r="M250" s="32">
        <v>600</v>
      </c>
      <c r="N250" s="33"/>
      <c r="O250" s="33"/>
      <c r="P250" s="34"/>
      <c r="Q250" s="35"/>
      <c r="R250" s="40" t="s">
        <v>28</v>
      </c>
      <c r="S250" s="22">
        <v>400</v>
      </c>
      <c r="T250" s="37">
        <v>502.76160000000004</v>
      </c>
      <c r="U250" s="38">
        <v>550</v>
      </c>
      <c r="V250" s="38">
        <v>529</v>
      </c>
      <c r="W250" s="38">
        <v>530</v>
      </c>
      <c r="X250" s="25">
        <f t="shared" si="26"/>
        <v>400</v>
      </c>
    </row>
    <row r="251" spans="1:24" s="46" customFormat="1" ht="63" hidden="1">
      <c r="A251" s="27">
        <v>42.02</v>
      </c>
      <c r="B251" s="28" t="s">
        <v>135</v>
      </c>
      <c r="C251" s="29">
        <v>1</v>
      </c>
      <c r="D251" s="12" t="s">
        <v>30</v>
      </c>
      <c r="E251" s="12"/>
      <c r="F251" s="12">
        <f t="shared" si="28"/>
        <v>792.44999999999993</v>
      </c>
      <c r="G251" s="31">
        <v>750</v>
      </c>
      <c r="H251" s="31"/>
      <c r="I251" s="15">
        <f t="shared" si="31"/>
        <v>750</v>
      </c>
      <c r="J251" s="16">
        <f t="shared" si="30"/>
        <v>750</v>
      </c>
      <c r="K251" s="32">
        <v>850</v>
      </c>
      <c r="L251" s="32">
        <v>800</v>
      </c>
      <c r="M251" s="32">
        <v>750</v>
      </c>
      <c r="N251" s="33"/>
      <c r="O251" s="33"/>
      <c r="P251" s="34"/>
      <c r="Q251" s="35"/>
      <c r="R251" s="40" t="s">
        <v>28</v>
      </c>
      <c r="S251" s="22">
        <v>600</v>
      </c>
      <c r="T251" s="37">
        <v>753.66719999999998</v>
      </c>
      <c r="U251" s="38">
        <v>825</v>
      </c>
      <c r="V251" s="38">
        <v>793</v>
      </c>
      <c r="W251" s="38">
        <v>790</v>
      </c>
      <c r="X251" s="25">
        <f t="shared" si="26"/>
        <v>600</v>
      </c>
    </row>
    <row r="252" spans="1:24" s="46" customFormat="1" ht="63" hidden="1">
      <c r="A252" s="27">
        <v>42.03</v>
      </c>
      <c r="B252" s="28" t="s">
        <v>136</v>
      </c>
      <c r="C252" s="29">
        <v>1</v>
      </c>
      <c r="D252" s="12" t="s">
        <v>30</v>
      </c>
      <c r="E252" s="12"/>
      <c r="F252" s="12">
        <f t="shared" si="28"/>
        <v>1056.5999999999999</v>
      </c>
      <c r="G252" s="31">
        <v>1000</v>
      </c>
      <c r="H252" s="31"/>
      <c r="I252" s="15">
        <f t="shared" si="31"/>
        <v>1000</v>
      </c>
      <c r="J252" s="16">
        <f t="shared" si="30"/>
        <v>1000</v>
      </c>
      <c r="K252" s="32">
        <v>1000</v>
      </c>
      <c r="L252" s="32">
        <v>1200</v>
      </c>
      <c r="M252" s="32">
        <v>1100</v>
      </c>
      <c r="N252" s="33"/>
      <c r="O252" s="33"/>
      <c r="P252" s="34"/>
      <c r="Q252" s="35"/>
      <c r="R252" s="40" t="s">
        <v>28</v>
      </c>
      <c r="S252" s="22">
        <v>800</v>
      </c>
      <c r="T252" s="37">
        <v>1004.5728</v>
      </c>
      <c r="U252" s="38">
        <v>1100</v>
      </c>
      <c r="V252" s="38">
        <v>1057</v>
      </c>
      <c r="W252" s="38">
        <v>1080</v>
      </c>
      <c r="X252" s="25">
        <f t="shared" si="26"/>
        <v>800</v>
      </c>
    </row>
    <row r="253" spans="1:24" s="46" customFormat="1" ht="63" hidden="1">
      <c r="A253" s="27">
        <v>42.04</v>
      </c>
      <c r="B253" s="28" t="s">
        <v>137</v>
      </c>
      <c r="C253" s="29">
        <v>1</v>
      </c>
      <c r="D253" s="12" t="s">
        <v>30</v>
      </c>
      <c r="E253" s="12"/>
      <c r="F253" s="12">
        <f t="shared" si="28"/>
        <v>1584.8999999999999</v>
      </c>
      <c r="G253" s="31">
        <v>1500</v>
      </c>
      <c r="H253" s="31"/>
      <c r="I253" s="15">
        <f t="shared" si="31"/>
        <v>1500</v>
      </c>
      <c r="J253" s="16">
        <f t="shared" si="30"/>
        <v>1500</v>
      </c>
      <c r="K253" s="32">
        <v>1650</v>
      </c>
      <c r="L253" s="32">
        <v>1600</v>
      </c>
      <c r="M253" s="32">
        <v>1500</v>
      </c>
      <c r="N253" s="33"/>
      <c r="O253" s="33"/>
      <c r="P253" s="34"/>
      <c r="Q253" s="35"/>
      <c r="R253" s="40" t="s">
        <v>28</v>
      </c>
      <c r="S253" s="22">
        <v>1200</v>
      </c>
      <c r="T253" s="37">
        <v>1506.384</v>
      </c>
      <c r="U253" s="38">
        <v>1650</v>
      </c>
      <c r="V253" s="38">
        <v>1585</v>
      </c>
      <c r="W253" s="38">
        <v>1690</v>
      </c>
      <c r="X253" s="25">
        <f t="shared" si="26"/>
        <v>1200</v>
      </c>
    </row>
    <row r="254" spans="1:24" s="46" customFormat="1" ht="63" hidden="1">
      <c r="A254" s="27">
        <v>42.05</v>
      </c>
      <c r="B254" s="28" t="s">
        <v>138</v>
      </c>
      <c r="C254" s="29">
        <v>1</v>
      </c>
      <c r="D254" s="12" t="s">
        <v>30</v>
      </c>
      <c r="E254" s="12"/>
      <c r="F254" s="12">
        <f t="shared" si="28"/>
        <v>2113.1999999999998</v>
      </c>
      <c r="G254" s="31">
        <v>2000</v>
      </c>
      <c r="H254" s="31"/>
      <c r="I254" s="15">
        <f t="shared" si="31"/>
        <v>2000</v>
      </c>
      <c r="J254" s="16">
        <f t="shared" si="30"/>
        <v>2000</v>
      </c>
      <c r="K254" s="32">
        <v>2100</v>
      </c>
      <c r="L254" s="32">
        <v>2000</v>
      </c>
      <c r="M254" s="32">
        <v>2200</v>
      </c>
      <c r="N254" s="33"/>
      <c r="O254" s="33"/>
      <c r="P254" s="34"/>
      <c r="Q254" s="35"/>
      <c r="R254" s="40" t="s">
        <v>28</v>
      </c>
      <c r="S254" s="22">
        <v>1600</v>
      </c>
      <c r="T254" s="37">
        <v>2009.1456000000001</v>
      </c>
      <c r="U254" s="38">
        <v>2200</v>
      </c>
      <c r="V254" s="38">
        <v>2114</v>
      </c>
      <c r="W254" s="38">
        <v>2250</v>
      </c>
      <c r="X254" s="25">
        <f t="shared" si="26"/>
        <v>1600</v>
      </c>
    </row>
    <row r="255" spans="1:24" s="46" customFormat="1" ht="63" hidden="1">
      <c r="A255" s="27">
        <v>42.06</v>
      </c>
      <c r="B255" s="28" t="s">
        <v>139</v>
      </c>
      <c r="C255" s="29">
        <v>1</v>
      </c>
      <c r="D255" s="12" t="s">
        <v>30</v>
      </c>
      <c r="E255" s="12"/>
      <c r="F255" s="12">
        <f t="shared" si="28"/>
        <v>3169.7999999999997</v>
      </c>
      <c r="G255" s="31">
        <v>3000</v>
      </c>
      <c r="H255" s="31"/>
      <c r="I255" s="15">
        <f t="shared" si="31"/>
        <v>3000</v>
      </c>
      <c r="J255" s="16">
        <f t="shared" si="30"/>
        <v>3000</v>
      </c>
      <c r="K255" s="32">
        <v>3200</v>
      </c>
      <c r="L255" s="32">
        <v>3100</v>
      </c>
      <c r="M255" s="32">
        <v>3000</v>
      </c>
      <c r="N255" s="33"/>
      <c r="O255" s="33"/>
      <c r="P255" s="34"/>
      <c r="Q255" s="35"/>
      <c r="R255" s="40" t="s">
        <v>28</v>
      </c>
      <c r="S255" s="22">
        <v>2000</v>
      </c>
      <c r="T255" s="37">
        <v>3012.768</v>
      </c>
      <c r="U255" s="38">
        <v>3300</v>
      </c>
      <c r="V255" s="38">
        <v>3170</v>
      </c>
      <c r="W255" s="38">
        <v>3270</v>
      </c>
      <c r="X255" s="25">
        <f t="shared" si="26"/>
        <v>2000</v>
      </c>
    </row>
    <row r="256" spans="1:24" s="46" customFormat="1" ht="63" hidden="1">
      <c r="A256" s="27">
        <v>42.07</v>
      </c>
      <c r="B256" s="28" t="s">
        <v>140</v>
      </c>
      <c r="C256" s="29">
        <v>1</v>
      </c>
      <c r="D256" s="12" t="s">
        <v>30</v>
      </c>
      <c r="E256" s="12"/>
      <c r="F256" s="12">
        <f t="shared" si="28"/>
        <v>3803.7599999999998</v>
      </c>
      <c r="G256" s="31">
        <v>3600</v>
      </c>
      <c r="H256" s="31"/>
      <c r="I256" s="15">
        <f t="shared" si="31"/>
        <v>3600</v>
      </c>
      <c r="J256" s="16">
        <f t="shared" si="30"/>
        <v>3600</v>
      </c>
      <c r="K256" s="32">
        <v>3600</v>
      </c>
      <c r="L256" s="32">
        <v>3700</v>
      </c>
      <c r="M256" s="32">
        <v>3800</v>
      </c>
      <c r="N256" s="33"/>
      <c r="O256" s="33"/>
      <c r="P256" s="34"/>
      <c r="Q256" s="35"/>
      <c r="R256" s="40" t="s">
        <v>28</v>
      </c>
      <c r="S256" s="22">
        <v>2400</v>
      </c>
      <c r="T256" s="37">
        <v>3615.3215999999998</v>
      </c>
      <c r="U256" s="38">
        <v>3960</v>
      </c>
      <c r="V256" s="38">
        <v>3804</v>
      </c>
      <c r="W256" s="38">
        <v>3959</v>
      </c>
      <c r="X256" s="25">
        <f t="shared" si="26"/>
        <v>2400</v>
      </c>
    </row>
    <row r="257" spans="1:26" s="46" customFormat="1" ht="63" hidden="1">
      <c r="A257" s="27">
        <v>42.08</v>
      </c>
      <c r="B257" s="28" t="s">
        <v>141</v>
      </c>
      <c r="C257" s="29">
        <v>1</v>
      </c>
      <c r="D257" s="12" t="s">
        <v>30</v>
      </c>
      <c r="E257" s="12"/>
      <c r="F257" s="12">
        <f t="shared" si="28"/>
        <v>4437.72</v>
      </c>
      <c r="G257" s="31">
        <v>4200</v>
      </c>
      <c r="H257" s="31"/>
      <c r="I257" s="15">
        <f t="shared" si="31"/>
        <v>4200</v>
      </c>
      <c r="J257" s="16">
        <f t="shared" si="30"/>
        <v>4200</v>
      </c>
      <c r="K257" s="32">
        <v>4400</v>
      </c>
      <c r="L257" s="32">
        <v>4300</v>
      </c>
      <c r="M257" s="32">
        <v>4200</v>
      </c>
      <c r="N257" s="33"/>
      <c r="O257" s="33"/>
      <c r="P257" s="34"/>
      <c r="Q257" s="35"/>
      <c r="R257" s="40" t="s">
        <v>28</v>
      </c>
      <c r="S257" s="22">
        <v>2800</v>
      </c>
      <c r="T257" s="37">
        <v>4217.8751999999995</v>
      </c>
      <c r="U257" s="38">
        <v>4620</v>
      </c>
      <c r="V257" s="38">
        <v>4438</v>
      </c>
      <c r="W257" s="38">
        <v>4520</v>
      </c>
      <c r="X257" s="25">
        <f t="shared" si="26"/>
        <v>2800</v>
      </c>
    </row>
    <row r="258" spans="1:26" s="46" customFormat="1" ht="63" hidden="1">
      <c r="A258" s="27">
        <v>42.09</v>
      </c>
      <c r="B258" s="28" t="s">
        <v>142</v>
      </c>
      <c r="C258" s="29">
        <v>1</v>
      </c>
      <c r="D258" s="12" t="s">
        <v>30</v>
      </c>
      <c r="E258" s="12"/>
      <c r="F258" s="12">
        <f t="shared" si="28"/>
        <v>5071.68</v>
      </c>
      <c r="G258" s="31">
        <v>4800</v>
      </c>
      <c r="H258" s="31"/>
      <c r="I258" s="15">
        <f t="shared" si="31"/>
        <v>4800</v>
      </c>
      <c r="J258" s="16">
        <f t="shared" si="30"/>
        <v>4800</v>
      </c>
      <c r="K258" s="32">
        <v>4900</v>
      </c>
      <c r="L258" s="32">
        <v>4800</v>
      </c>
      <c r="M258" s="32">
        <v>5000</v>
      </c>
      <c r="N258" s="33"/>
      <c r="O258" s="33"/>
      <c r="P258" s="34"/>
      <c r="Q258" s="35"/>
      <c r="R258" s="40" t="s">
        <v>28</v>
      </c>
      <c r="S258" s="22">
        <v>3200</v>
      </c>
      <c r="T258" s="37">
        <v>4820.4287999999997</v>
      </c>
      <c r="U258" s="38">
        <v>5280</v>
      </c>
      <c r="V258" s="38">
        <v>5072</v>
      </c>
      <c r="W258" s="38">
        <v>5572</v>
      </c>
      <c r="X258" s="25">
        <f t="shared" si="26"/>
        <v>3200</v>
      </c>
    </row>
    <row r="259" spans="1:26" s="46" customFormat="1" ht="63" hidden="1">
      <c r="A259" s="27">
        <v>42.1</v>
      </c>
      <c r="B259" s="28" t="s">
        <v>143</v>
      </c>
      <c r="C259" s="29">
        <v>1</v>
      </c>
      <c r="D259" s="12" t="s">
        <v>30</v>
      </c>
      <c r="E259" s="12"/>
      <c r="F259" s="12">
        <f t="shared" si="28"/>
        <v>5705.64</v>
      </c>
      <c r="G259" s="31">
        <v>5400</v>
      </c>
      <c r="H259" s="31"/>
      <c r="I259" s="15">
        <f t="shared" si="31"/>
        <v>5400</v>
      </c>
      <c r="J259" s="16">
        <f t="shared" si="30"/>
        <v>5400</v>
      </c>
      <c r="K259" s="32">
        <v>5600</v>
      </c>
      <c r="L259" s="32">
        <v>5500</v>
      </c>
      <c r="M259" s="32">
        <v>5400</v>
      </c>
      <c r="N259" s="33"/>
      <c r="O259" s="33"/>
      <c r="P259" s="34"/>
      <c r="Q259" s="35"/>
      <c r="R259" s="40" t="s">
        <v>28</v>
      </c>
      <c r="S259" s="22">
        <v>3600</v>
      </c>
      <c r="T259" s="37">
        <v>5422.9824000000008</v>
      </c>
      <c r="U259" s="38">
        <v>5940</v>
      </c>
      <c r="V259" s="38">
        <v>5706</v>
      </c>
      <c r="W259" s="38">
        <v>6010</v>
      </c>
      <c r="X259" s="25">
        <f t="shared" si="26"/>
        <v>3600</v>
      </c>
    </row>
    <row r="260" spans="1:26" s="46" customFormat="1" ht="63" hidden="1">
      <c r="A260" s="27">
        <v>42.11</v>
      </c>
      <c r="B260" s="28" t="s">
        <v>144</v>
      </c>
      <c r="C260" s="29">
        <v>1</v>
      </c>
      <c r="D260" s="12" t="s">
        <v>30</v>
      </c>
      <c r="E260" s="12"/>
      <c r="F260" s="12">
        <f t="shared" si="28"/>
        <v>6339.5999999999995</v>
      </c>
      <c r="G260" s="31">
        <v>6000</v>
      </c>
      <c r="H260" s="31"/>
      <c r="I260" s="15">
        <f t="shared" si="31"/>
        <v>6000</v>
      </c>
      <c r="J260" s="16">
        <f t="shared" si="30"/>
        <v>6000</v>
      </c>
      <c r="K260" s="32">
        <v>6000</v>
      </c>
      <c r="L260" s="32">
        <v>6600</v>
      </c>
      <c r="M260" s="32">
        <v>6500</v>
      </c>
      <c r="N260" s="33"/>
      <c r="O260" s="33"/>
      <c r="P260" s="34"/>
      <c r="Q260" s="35"/>
      <c r="R260" s="40" t="s">
        <v>28</v>
      </c>
      <c r="S260" s="22">
        <v>4000</v>
      </c>
      <c r="T260" s="37">
        <v>6025.5360000000001</v>
      </c>
      <c r="U260" s="38">
        <v>6600</v>
      </c>
      <c r="V260" s="38">
        <v>6340</v>
      </c>
      <c r="W260" s="38">
        <v>6580</v>
      </c>
      <c r="X260" s="25">
        <f t="shared" si="26"/>
        <v>4000</v>
      </c>
    </row>
    <row r="261" spans="1:26" s="46" customFormat="1" ht="63" hidden="1">
      <c r="A261" s="27">
        <v>42.12</v>
      </c>
      <c r="B261" s="28" t="s">
        <v>145</v>
      </c>
      <c r="C261" s="29">
        <v>1</v>
      </c>
      <c r="D261" s="12" t="s">
        <v>30</v>
      </c>
      <c r="E261" s="12"/>
      <c r="F261" s="12">
        <f t="shared" si="28"/>
        <v>7607.5199999999995</v>
      </c>
      <c r="G261" s="31">
        <v>7200</v>
      </c>
      <c r="H261" s="31"/>
      <c r="I261" s="15">
        <f t="shared" si="31"/>
        <v>7200</v>
      </c>
      <c r="J261" s="16">
        <f t="shared" si="30"/>
        <v>7200</v>
      </c>
      <c r="K261" s="32">
        <v>7800</v>
      </c>
      <c r="L261" s="32">
        <v>7300</v>
      </c>
      <c r="M261" s="32">
        <v>7200</v>
      </c>
      <c r="N261" s="33"/>
      <c r="O261" s="33"/>
      <c r="P261" s="34"/>
      <c r="Q261" s="35"/>
      <c r="R261" s="40" t="s">
        <v>28</v>
      </c>
      <c r="S261" s="22">
        <v>4800</v>
      </c>
      <c r="T261" s="37">
        <v>7230.6431999999995</v>
      </c>
      <c r="U261" s="38">
        <v>7920</v>
      </c>
      <c r="V261" s="38">
        <v>7608</v>
      </c>
      <c r="W261" s="38">
        <v>8100</v>
      </c>
      <c r="X261" s="25">
        <f t="shared" si="26"/>
        <v>4800</v>
      </c>
    </row>
    <row r="262" spans="1:26" s="46" customFormat="1" ht="94.5">
      <c r="A262" s="119">
        <v>43</v>
      </c>
      <c r="B262" s="120" t="s">
        <v>213</v>
      </c>
      <c r="C262" s="121"/>
      <c r="D262" s="122"/>
      <c r="E262" s="122"/>
      <c r="F262" s="122">
        <f t="shared" si="28"/>
        <v>0</v>
      </c>
      <c r="G262" s="123"/>
      <c r="H262" s="123"/>
      <c r="I262" s="124"/>
      <c r="J262" s="125"/>
      <c r="K262" s="125"/>
      <c r="L262" s="125"/>
      <c r="M262" s="125"/>
      <c r="N262" s="124"/>
      <c r="O262" s="124"/>
      <c r="P262" s="126"/>
      <c r="Q262" s="126"/>
      <c r="R262" s="127"/>
      <c r="S262" s="128">
        <v>0</v>
      </c>
      <c r="T262" s="129">
        <v>0</v>
      </c>
      <c r="U262" s="122">
        <v>0</v>
      </c>
      <c r="V262" s="122">
        <v>0</v>
      </c>
      <c r="W262" s="122">
        <v>0</v>
      </c>
      <c r="X262" s="130">
        <f t="shared" ref="X262:X325" si="32">MIN(S262:W262)</f>
        <v>0</v>
      </c>
      <c r="Y262" s="46">
        <v>0</v>
      </c>
      <c r="Z262" s="46">
        <f>Y262*0.783</f>
        <v>0</v>
      </c>
    </row>
    <row r="263" spans="1:26" s="46" customFormat="1" ht="63" hidden="1">
      <c r="A263" s="27">
        <v>43.01</v>
      </c>
      <c r="B263" s="28" t="s">
        <v>134</v>
      </c>
      <c r="C263" s="29">
        <v>1</v>
      </c>
      <c r="D263" s="12" t="s">
        <v>30</v>
      </c>
      <c r="E263" s="12"/>
      <c r="F263" s="12">
        <f t="shared" si="28"/>
        <v>422.64</v>
      </c>
      <c r="G263" s="31">
        <v>400</v>
      </c>
      <c r="H263" s="31"/>
      <c r="I263" s="15">
        <f t="shared" ref="I263:I274" si="33">+C263*G263</f>
        <v>400</v>
      </c>
      <c r="J263" s="16">
        <f t="shared" si="30"/>
        <v>400</v>
      </c>
      <c r="K263" s="32">
        <v>450</v>
      </c>
      <c r="L263" s="32">
        <v>400</v>
      </c>
      <c r="M263" s="32">
        <v>425</v>
      </c>
      <c r="N263" s="33"/>
      <c r="O263" s="33">
        <v>600</v>
      </c>
      <c r="P263" s="34" t="s">
        <v>66</v>
      </c>
      <c r="Q263" s="35"/>
      <c r="R263" s="40" t="s">
        <v>28</v>
      </c>
      <c r="S263" s="22">
        <v>450</v>
      </c>
      <c r="T263" s="37">
        <v>402.01919999999996</v>
      </c>
      <c r="U263" s="38">
        <v>440</v>
      </c>
      <c r="V263" s="38">
        <v>423</v>
      </c>
      <c r="W263" s="38">
        <v>480</v>
      </c>
      <c r="X263" s="25">
        <f t="shared" si="32"/>
        <v>402.01919999999996</v>
      </c>
    </row>
    <row r="264" spans="1:26" s="46" customFormat="1" ht="63" hidden="1">
      <c r="A264" s="27">
        <v>43.02</v>
      </c>
      <c r="B264" s="28" t="s">
        <v>135</v>
      </c>
      <c r="C264" s="29">
        <v>1</v>
      </c>
      <c r="D264" s="12" t="s">
        <v>30</v>
      </c>
      <c r="E264" s="12"/>
      <c r="F264" s="12">
        <f t="shared" si="28"/>
        <v>686.79</v>
      </c>
      <c r="G264" s="31">
        <v>650</v>
      </c>
      <c r="H264" s="31"/>
      <c r="I264" s="15">
        <f t="shared" si="33"/>
        <v>650</v>
      </c>
      <c r="J264" s="16">
        <f t="shared" si="30"/>
        <v>650</v>
      </c>
      <c r="K264" s="32">
        <v>650</v>
      </c>
      <c r="L264" s="32">
        <v>675</v>
      </c>
      <c r="M264" s="32">
        <v>680</v>
      </c>
      <c r="N264" s="33"/>
      <c r="O264" s="33">
        <v>800</v>
      </c>
      <c r="P264" s="34" t="s">
        <v>66</v>
      </c>
      <c r="Q264" s="35"/>
      <c r="R264" s="40" t="s">
        <v>28</v>
      </c>
      <c r="S264" s="22">
        <v>900</v>
      </c>
      <c r="T264" s="37">
        <v>652.9248</v>
      </c>
      <c r="U264" s="38">
        <v>715</v>
      </c>
      <c r="V264" s="38">
        <v>687</v>
      </c>
      <c r="W264" s="38">
        <v>780</v>
      </c>
      <c r="X264" s="25">
        <f t="shared" si="32"/>
        <v>652.9248</v>
      </c>
    </row>
    <row r="265" spans="1:26" s="46" customFormat="1" ht="63">
      <c r="A265" s="119">
        <v>43.03</v>
      </c>
      <c r="B265" s="120" t="s">
        <v>136</v>
      </c>
      <c r="C265" s="121">
        <v>2</v>
      </c>
      <c r="D265" s="122" t="s">
        <v>30</v>
      </c>
      <c r="E265" s="122"/>
      <c r="F265" s="122">
        <f t="shared" ref="F265:F329" si="34">+G265*1.0566</f>
        <v>1056.5999999999999</v>
      </c>
      <c r="G265" s="123">
        <v>1000</v>
      </c>
      <c r="H265" s="123"/>
      <c r="I265" s="124">
        <f t="shared" si="33"/>
        <v>2000</v>
      </c>
      <c r="J265" s="125">
        <f t="shared" si="30"/>
        <v>1000</v>
      </c>
      <c r="K265" s="125">
        <v>1200</v>
      </c>
      <c r="L265" s="125">
        <v>1050</v>
      </c>
      <c r="M265" s="125">
        <v>1000</v>
      </c>
      <c r="N265" s="124"/>
      <c r="O265" s="124">
        <v>1250</v>
      </c>
      <c r="P265" s="126" t="s">
        <v>66</v>
      </c>
      <c r="Q265" s="126"/>
      <c r="R265" s="127" t="s">
        <v>28</v>
      </c>
      <c r="S265" s="128">
        <v>1600</v>
      </c>
      <c r="T265" s="129">
        <v>1004.5728</v>
      </c>
      <c r="U265" s="122">
        <v>1100</v>
      </c>
      <c r="V265" s="122">
        <v>1057</v>
      </c>
      <c r="W265" s="122">
        <v>1152</v>
      </c>
      <c r="X265" s="130">
        <f t="shared" si="32"/>
        <v>1004.5728</v>
      </c>
      <c r="Y265" s="136">
        <f>X265*C265</f>
        <v>2009.1456000000001</v>
      </c>
      <c r="Z265" s="46">
        <f>Y265*0.783</f>
        <v>1573.1610048</v>
      </c>
    </row>
    <row r="266" spans="1:26" s="46" customFormat="1" ht="63" hidden="1">
      <c r="A266" s="27">
        <v>43.04</v>
      </c>
      <c r="B266" s="28" t="s">
        <v>137</v>
      </c>
      <c r="C266" s="29">
        <v>1</v>
      </c>
      <c r="D266" s="12" t="s">
        <v>30</v>
      </c>
      <c r="E266" s="12"/>
      <c r="F266" s="12">
        <f t="shared" si="34"/>
        <v>1584.8999999999999</v>
      </c>
      <c r="G266" s="31">
        <v>1500</v>
      </c>
      <c r="H266" s="31"/>
      <c r="I266" s="15">
        <f t="shared" si="33"/>
        <v>1500</v>
      </c>
      <c r="J266" s="16">
        <f t="shared" si="30"/>
        <v>1500</v>
      </c>
      <c r="K266" s="32">
        <v>1500</v>
      </c>
      <c r="L266" s="32">
        <v>1600</v>
      </c>
      <c r="M266" s="32">
        <v>1700</v>
      </c>
      <c r="N266" s="33"/>
      <c r="O266" s="33">
        <v>1500</v>
      </c>
      <c r="P266" s="34" t="s">
        <v>66</v>
      </c>
      <c r="Q266" s="35"/>
      <c r="R266" s="40" t="s">
        <v>28</v>
      </c>
      <c r="S266" s="22">
        <v>1900</v>
      </c>
      <c r="T266" s="37">
        <v>1506.384</v>
      </c>
      <c r="U266" s="38">
        <v>1650</v>
      </c>
      <c r="V266" s="38">
        <v>1585</v>
      </c>
      <c r="W266" s="38">
        <v>1680</v>
      </c>
      <c r="X266" s="25">
        <f t="shared" si="32"/>
        <v>1506.384</v>
      </c>
    </row>
    <row r="267" spans="1:26" s="46" customFormat="1" ht="63" hidden="1">
      <c r="A267" s="27">
        <v>43.05</v>
      </c>
      <c r="B267" s="28" t="s">
        <v>138</v>
      </c>
      <c r="C267" s="29">
        <v>1</v>
      </c>
      <c r="D267" s="12" t="s">
        <v>30</v>
      </c>
      <c r="E267" s="12"/>
      <c r="F267" s="12">
        <f t="shared" si="34"/>
        <v>2113.1999999999998</v>
      </c>
      <c r="G267" s="31">
        <v>2000</v>
      </c>
      <c r="H267" s="31"/>
      <c r="I267" s="15">
        <f t="shared" si="33"/>
        <v>2000</v>
      </c>
      <c r="J267" s="16">
        <f t="shared" si="30"/>
        <v>2000</v>
      </c>
      <c r="K267" s="32">
        <v>2100</v>
      </c>
      <c r="L267" s="32">
        <v>2050</v>
      </c>
      <c r="M267" s="32">
        <v>2000</v>
      </c>
      <c r="N267" s="33"/>
      <c r="O267" s="33">
        <v>2250</v>
      </c>
      <c r="P267" s="34" t="s">
        <v>66</v>
      </c>
      <c r="Q267" s="35"/>
      <c r="R267" s="40" t="s">
        <v>28</v>
      </c>
      <c r="S267" s="22">
        <v>2400</v>
      </c>
      <c r="T267" s="37">
        <v>2009.1456000000001</v>
      </c>
      <c r="U267" s="38">
        <v>2200</v>
      </c>
      <c r="V267" s="38">
        <v>2114</v>
      </c>
      <c r="W267" s="38">
        <v>2262</v>
      </c>
      <c r="X267" s="25">
        <f t="shared" si="32"/>
        <v>2009.1456000000001</v>
      </c>
    </row>
    <row r="268" spans="1:26" s="46" customFormat="1" ht="63" hidden="1">
      <c r="A268" s="27">
        <v>43.06</v>
      </c>
      <c r="B268" s="28" t="s">
        <v>139</v>
      </c>
      <c r="C268" s="29">
        <v>1</v>
      </c>
      <c r="D268" s="12" t="s">
        <v>30</v>
      </c>
      <c r="E268" s="12"/>
      <c r="F268" s="12">
        <f t="shared" si="34"/>
        <v>2641.5</v>
      </c>
      <c r="G268" s="31">
        <v>2500</v>
      </c>
      <c r="H268" s="31"/>
      <c r="I268" s="15">
        <f t="shared" si="33"/>
        <v>2500</v>
      </c>
      <c r="J268" s="16">
        <f t="shared" si="30"/>
        <v>2500</v>
      </c>
      <c r="K268" s="32">
        <v>2500</v>
      </c>
      <c r="L268" s="32">
        <v>2700</v>
      </c>
      <c r="M268" s="32">
        <v>2800</v>
      </c>
      <c r="N268" s="33"/>
      <c r="O268" s="33">
        <v>3000</v>
      </c>
      <c r="P268" s="34" t="s">
        <v>66</v>
      </c>
      <c r="Q268" s="35"/>
      <c r="R268" s="40" t="s">
        <v>28</v>
      </c>
      <c r="S268" s="22">
        <v>3400</v>
      </c>
      <c r="T268" s="37">
        <v>2510.9567999999999</v>
      </c>
      <c r="U268" s="38">
        <v>2750</v>
      </c>
      <c r="V268" s="38">
        <v>2642</v>
      </c>
      <c r="W268" s="38">
        <v>2795</v>
      </c>
      <c r="X268" s="25">
        <f t="shared" si="32"/>
        <v>2510.9567999999999</v>
      </c>
    </row>
    <row r="269" spans="1:26" s="46" customFormat="1" ht="63" hidden="1">
      <c r="A269" s="27">
        <v>43.07</v>
      </c>
      <c r="B269" s="28" t="s">
        <v>140</v>
      </c>
      <c r="C269" s="29">
        <v>1</v>
      </c>
      <c r="D269" s="12" t="s">
        <v>30</v>
      </c>
      <c r="E269" s="12"/>
      <c r="F269" s="12">
        <f t="shared" si="34"/>
        <v>3169.7999999999997</v>
      </c>
      <c r="G269" s="31">
        <v>3000</v>
      </c>
      <c r="H269" s="31"/>
      <c r="I269" s="15">
        <f t="shared" si="33"/>
        <v>3000</v>
      </c>
      <c r="J269" s="16">
        <f t="shared" si="30"/>
        <v>3000</v>
      </c>
      <c r="K269" s="32">
        <v>3200</v>
      </c>
      <c r="L269" s="32">
        <v>3000</v>
      </c>
      <c r="M269" s="32">
        <v>3100</v>
      </c>
      <c r="N269" s="33"/>
      <c r="O269" s="33">
        <v>3600</v>
      </c>
      <c r="P269" s="34" t="s">
        <v>66</v>
      </c>
      <c r="Q269" s="35"/>
      <c r="R269" s="40" t="s">
        <v>28</v>
      </c>
      <c r="S269" s="22">
        <v>4700</v>
      </c>
      <c r="T269" s="37">
        <v>3012.768</v>
      </c>
      <c r="U269" s="38">
        <v>3300</v>
      </c>
      <c r="V269" s="38">
        <v>3170</v>
      </c>
      <c r="W269" s="38">
        <v>3265</v>
      </c>
      <c r="X269" s="25">
        <f t="shared" si="32"/>
        <v>3012.768</v>
      </c>
    </row>
    <row r="270" spans="1:26" s="46" customFormat="1" ht="63" hidden="1">
      <c r="A270" s="27">
        <v>43.08</v>
      </c>
      <c r="B270" s="28" t="s">
        <v>141</v>
      </c>
      <c r="C270" s="29">
        <v>1</v>
      </c>
      <c r="D270" s="12" t="s">
        <v>30</v>
      </c>
      <c r="E270" s="12"/>
      <c r="F270" s="12">
        <f t="shared" si="34"/>
        <v>4437.72</v>
      </c>
      <c r="G270" s="31">
        <v>4200</v>
      </c>
      <c r="H270" s="31"/>
      <c r="I270" s="15">
        <f t="shared" si="33"/>
        <v>4200</v>
      </c>
      <c r="J270" s="16">
        <f t="shared" si="30"/>
        <v>4200</v>
      </c>
      <c r="K270" s="32">
        <v>4200</v>
      </c>
      <c r="L270" s="32">
        <v>4400</v>
      </c>
      <c r="M270" s="32">
        <v>4500</v>
      </c>
      <c r="N270" s="33"/>
      <c r="O270" s="33">
        <v>4200</v>
      </c>
      <c r="P270" s="34" t="s">
        <v>66</v>
      </c>
      <c r="Q270" s="35"/>
      <c r="R270" s="40" t="s">
        <v>28</v>
      </c>
      <c r="S270" s="22">
        <v>5500</v>
      </c>
      <c r="T270" s="37">
        <v>4217.8751999999995</v>
      </c>
      <c r="U270" s="38">
        <v>4620</v>
      </c>
      <c r="V270" s="38">
        <v>4438</v>
      </c>
      <c r="W270" s="38">
        <v>4530</v>
      </c>
      <c r="X270" s="25">
        <f t="shared" si="32"/>
        <v>4217.8751999999995</v>
      </c>
    </row>
    <row r="271" spans="1:26" s="46" customFormat="1" ht="63" hidden="1">
      <c r="A271" s="27">
        <v>43.09</v>
      </c>
      <c r="B271" s="28" t="s">
        <v>142</v>
      </c>
      <c r="C271" s="29">
        <v>1</v>
      </c>
      <c r="D271" s="12" t="s">
        <v>30</v>
      </c>
      <c r="E271" s="12"/>
      <c r="F271" s="12">
        <f t="shared" si="34"/>
        <v>5494.32</v>
      </c>
      <c r="G271" s="31">
        <v>5200</v>
      </c>
      <c r="H271" s="31"/>
      <c r="I271" s="15">
        <f t="shared" si="33"/>
        <v>5200</v>
      </c>
      <c r="J271" s="16">
        <f t="shared" si="30"/>
        <v>5200</v>
      </c>
      <c r="K271" s="32">
        <v>5500</v>
      </c>
      <c r="L271" s="32">
        <v>5300</v>
      </c>
      <c r="M271" s="32">
        <v>5200</v>
      </c>
      <c r="N271" s="33"/>
      <c r="O271" s="33">
        <v>4800</v>
      </c>
      <c r="P271" s="34" t="s">
        <v>66</v>
      </c>
      <c r="Q271" s="35"/>
      <c r="R271" s="40" t="s">
        <v>28</v>
      </c>
      <c r="S271" s="22">
        <v>6400</v>
      </c>
      <c r="T271" s="37">
        <v>5222.4480000000003</v>
      </c>
      <c r="U271" s="38">
        <v>5720</v>
      </c>
      <c r="V271" s="38">
        <v>5495</v>
      </c>
      <c r="W271" s="38">
        <v>5610</v>
      </c>
      <c r="X271" s="25">
        <f t="shared" si="32"/>
        <v>5222.4480000000003</v>
      </c>
    </row>
    <row r="272" spans="1:26" s="46" customFormat="1" ht="63" hidden="1">
      <c r="A272" s="27">
        <v>43.1</v>
      </c>
      <c r="B272" s="28" t="s">
        <v>143</v>
      </c>
      <c r="C272" s="29">
        <v>1</v>
      </c>
      <c r="D272" s="12" t="s">
        <v>30</v>
      </c>
      <c r="E272" s="12"/>
      <c r="F272" s="12">
        <f t="shared" si="34"/>
        <v>6149.4120000000003</v>
      </c>
      <c r="G272" s="31">
        <v>5820</v>
      </c>
      <c r="H272" s="31"/>
      <c r="I272" s="15">
        <f t="shared" si="33"/>
        <v>5820</v>
      </c>
      <c r="J272" s="16">
        <f t="shared" si="30"/>
        <v>5820</v>
      </c>
      <c r="K272" s="32">
        <v>5820</v>
      </c>
      <c r="L272" s="32">
        <v>6000</v>
      </c>
      <c r="M272" s="32">
        <v>6200</v>
      </c>
      <c r="N272" s="33"/>
      <c r="O272" s="33">
        <v>5400</v>
      </c>
      <c r="P272" s="34" t="s">
        <v>66</v>
      </c>
      <c r="Q272" s="35"/>
      <c r="R272" s="40" t="s">
        <v>28</v>
      </c>
      <c r="S272" s="22">
        <v>6900</v>
      </c>
      <c r="T272" s="37">
        <v>5844.96</v>
      </c>
      <c r="U272" s="38">
        <v>6402</v>
      </c>
      <c r="V272" s="38">
        <v>6150</v>
      </c>
      <c r="W272" s="38">
        <v>6280</v>
      </c>
      <c r="X272" s="25">
        <f t="shared" si="32"/>
        <v>5844.96</v>
      </c>
    </row>
    <row r="273" spans="1:24" s="46" customFormat="1" ht="63" hidden="1">
      <c r="A273" s="27">
        <v>43.11</v>
      </c>
      <c r="B273" s="28" t="s">
        <v>144</v>
      </c>
      <c r="C273" s="29">
        <v>1</v>
      </c>
      <c r="D273" s="12" t="s">
        <v>30</v>
      </c>
      <c r="E273" s="12"/>
      <c r="F273" s="12">
        <f t="shared" si="34"/>
        <v>6867.9</v>
      </c>
      <c r="G273" s="31">
        <v>6500</v>
      </c>
      <c r="H273" s="31"/>
      <c r="I273" s="15">
        <f t="shared" si="33"/>
        <v>6500</v>
      </c>
      <c r="J273" s="16">
        <f t="shared" si="30"/>
        <v>6500</v>
      </c>
      <c r="K273" s="32">
        <v>6600</v>
      </c>
      <c r="L273" s="32">
        <v>6500</v>
      </c>
      <c r="M273" s="32">
        <v>6700</v>
      </c>
      <c r="N273" s="33"/>
      <c r="O273" s="33">
        <v>6600</v>
      </c>
      <c r="P273" s="34" t="s">
        <v>66</v>
      </c>
      <c r="Q273" s="35"/>
      <c r="R273" s="40" t="s">
        <v>28</v>
      </c>
      <c r="S273" s="22">
        <v>7400</v>
      </c>
      <c r="T273" s="37">
        <v>6527.3472000000002</v>
      </c>
      <c r="U273" s="38">
        <v>7150</v>
      </c>
      <c r="V273" s="38">
        <v>6868</v>
      </c>
      <c r="W273" s="38">
        <v>7070</v>
      </c>
      <c r="X273" s="25">
        <f t="shared" si="32"/>
        <v>6527.3472000000002</v>
      </c>
    </row>
    <row r="274" spans="1:24" s="46" customFormat="1" ht="63" hidden="1">
      <c r="A274" s="27">
        <v>43.12</v>
      </c>
      <c r="B274" s="28" t="s">
        <v>145</v>
      </c>
      <c r="C274" s="29">
        <v>1</v>
      </c>
      <c r="D274" s="12" t="s">
        <v>30</v>
      </c>
      <c r="E274" s="12"/>
      <c r="F274" s="12">
        <f t="shared" si="34"/>
        <v>8241.48</v>
      </c>
      <c r="G274" s="31">
        <v>7800</v>
      </c>
      <c r="H274" s="31"/>
      <c r="I274" s="15">
        <f t="shared" si="33"/>
        <v>7800</v>
      </c>
      <c r="J274" s="16">
        <f t="shared" si="30"/>
        <v>7800</v>
      </c>
      <c r="K274" s="32">
        <v>7800</v>
      </c>
      <c r="L274" s="32">
        <v>7900</v>
      </c>
      <c r="M274" s="32">
        <v>8000</v>
      </c>
      <c r="N274" s="33"/>
      <c r="O274" s="33">
        <v>7200</v>
      </c>
      <c r="P274" s="34" t="s">
        <v>66</v>
      </c>
      <c r="Q274" s="35"/>
      <c r="R274" s="40" t="s">
        <v>28</v>
      </c>
      <c r="S274" s="22">
        <v>8200</v>
      </c>
      <c r="T274" s="37">
        <v>7833.1968000000006</v>
      </c>
      <c r="U274" s="38">
        <v>8580</v>
      </c>
      <c r="V274" s="38">
        <v>8242</v>
      </c>
      <c r="W274" s="38">
        <v>8890</v>
      </c>
      <c r="X274" s="25">
        <f t="shared" si="32"/>
        <v>7833.1968000000006</v>
      </c>
    </row>
    <row r="275" spans="1:24" s="46" customFormat="1" ht="110.25" hidden="1">
      <c r="A275" s="27">
        <v>44</v>
      </c>
      <c r="B275" s="28" t="s">
        <v>214</v>
      </c>
      <c r="C275" s="29"/>
      <c r="D275" s="12"/>
      <c r="E275" s="12"/>
      <c r="F275" s="12">
        <f t="shared" si="34"/>
        <v>0</v>
      </c>
      <c r="G275" s="31"/>
      <c r="H275" s="31"/>
      <c r="I275" s="15"/>
      <c r="J275" s="16"/>
      <c r="K275" s="32"/>
      <c r="L275" s="32"/>
      <c r="M275" s="32"/>
      <c r="N275" s="33"/>
      <c r="O275" s="33"/>
      <c r="P275" s="34"/>
      <c r="Q275" s="35"/>
      <c r="R275" s="40"/>
      <c r="S275" s="22">
        <v>0</v>
      </c>
      <c r="T275" s="37">
        <v>0</v>
      </c>
      <c r="U275" s="38">
        <v>0</v>
      </c>
      <c r="V275" s="38">
        <v>0</v>
      </c>
      <c r="W275" s="38">
        <v>0</v>
      </c>
      <c r="X275" s="25">
        <f t="shared" si="32"/>
        <v>0</v>
      </c>
    </row>
    <row r="276" spans="1:24" s="46" customFormat="1" ht="63" hidden="1">
      <c r="A276" s="27">
        <v>44.01</v>
      </c>
      <c r="B276" s="28" t="s">
        <v>215</v>
      </c>
      <c r="C276" s="29">
        <v>1</v>
      </c>
      <c r="D276" s="12" t="s">
        <v>216</v>
      </c>
      <c r="E276" s="12"/>
      <c r="F276" s="12">
        <f t="shared" si="34"/>
        <v>4754.7</v>
      </c>
      <c r="G276" s="31">
        <v>4500</v>
      </c>
      <c r="H276" s="31"/>
      <c r="I276" s="15">
        <f>+C276*G276</f>
        <v>4500</v>
      </c>
      <c r="J276" s="16">
        <f t="shared" si="30"/>
        <v>4500</v>
      </c>
      <c r="K276" s="32">
        <v>4600</v>
      </c>
      <c r="L276" s="32">
        <v>4500</v>
      </c>
      <c r="M276" s="32">
        <v>4700</v>
      </c>
      <c r="N276" s="33">
        <v>3266</v>
      </c>
      <c r="O276" s="33"/>
      <c r="P276" s="34" t="s">
        <v>217</v>
      </c>
      <c r="Q276" s="35"/>
      <c r="R276" s="40" t="s">
        <v>28</v>
      </c>
      <c r="S276" s="22">
        <v>2900</v>
      </c>
      <c r="T276" s="37">
        <v>4519.152</v>
      </c>
      <c r="U276" s="38">
        <v>4950</v>
      </c>
      <c r="V276" s="38">
        <v>4755</v>
      </c>
      <c r="W276" s="38">
        <v>4989</v>
      </c>
      <c r="X276" s="25">
        <f t="shared" si="32"/>
        <v>2900</v>
      </c>
    </row>
    <row r="277" spans="1:24" s="46" customFormat="1" ht="63" hidden="1">
      <c r="A277" s="27">
        <v>44.02</v>
      </c>
      <c r="B277" s="28" t="s">
        <v>218</v>
      </c>
      <c r="C277" s="29">
        <v>1</v>
      </c>
      <c r="D277" s="12" t="s">
        <v>216</v>
      </c>
      <c r="E277" s="12"/>
      <c r="F277" s="12">
        <f t="shared" si="34"/>
        <v>5811.3</v>
      </c>
      <c r="G277" s="31">
        <v>5500</v>
      </c>
      <c r="H277" s="31"/>
      <c r="I277" s="15">
        <f>+C277*G277</f>
        <v>5500</v>
      </c>
      <c r="J277" s="16">
        <f t="shared" ref="J277:J340" si="35">MIN(K277:M277)</f>
        <v>5500</v>
      </c>
      <c r="K277" s="32">
        <v>5700</v>
      </c>
      <c r="L277" s="32">
        <v>5600</v>
      </c>
      <c r="M277" s="32">
        <v>5500</v>
      </c>
      <c r="N277" s="33">
        <v>4288</v>
      </c>
      <c r="O277" s="33"/>
      <c r="P277" s="34" t="s">
        <v>217</v>
      </c>
      <c r="Q277" s="35"/>
      <c r="R277" s="40" t="s">
        <v>28</v>
      </c>
      <c r="S277" s="22">
        <v>6500</v>
      </c>
      <c r="T277" s="37">
        <v>5523.7248</v>
      </c>
      <c r="U277" s="38">
        <v>6050</v>
      </c>
      <c r="V277" s="38">
        <v>5812</v>
      </c>
      <c r="W277" s="38">
        <v>6560</v>
      </c>
      <c r="X277" s="25">
        <f t="shared" si="32"/>
        <v>5523.7248</v>
      </c>
    </row>
    <row r="278" spans="1:24" s="46" customFormat="1" ht="63" hidden="1">
      <c r="A278" s="27">
        <v>44.03</v>
      </c>
      <c r="B278" s="28" t="s">
        <v>219</v>
      </c>
      <c r="C278" s="29">
        <v>1</v>
      </c>
      <c r="D278" s="12" t="s">
        <v>216</v>
      </c>
      <c r="E278" s="12"/>
      <c r="F278" s="12">
        <f t="shared" si="34"/>
        <v>10037.700000000001</v>
      </c>
      <c r="G278" s="31">
        <v>9500</v>
      </c>
      <c r="H278" s="31"/>
      <c r="I278" s="15">
        <f>+C278*G278</f>
        <v>9500</v>
      </c>
      <c r="J278" s="16">
        <f t="shared" si="35"/>
        <v>9500</v>
      </c>
      <c r="K278" s="32">
        <v>9500</v>
      </c>
      <c r="L278" s="32">
        <v>10000</v>
      </c>
      <c r="M278" s="32">
        <v>10500</v>
      </c>
      <c r="N278" s="33"/>
      <c r="O278" s="33"/>
      <c r="P278" s="34"/>
      <c r="Q278" s="35"/>
      <c r="R278" s="40" t="s">
        <v>28</v>
      </c>
      <c r="S278" s="22">
        <v>12000</v>
      </c>
      <c r="T278" s="37">
        <v>9540.1151999999984</v>
      </c>
      <c r="U278" s="38">
        <v>10450</v>
      </c>
      <c r="V278" s="38">
        <v>10038</v>
      </c>
      <c r="W278" s="38">
        <v>11220</v>
      </c>
      <c r="X278" s="25">
        <f t="shared" si="32"/>
        <v>9540.1151999999984</v>
      </c>
    </row>
    <row r="279" spans="1:24" s="46" customFormat="1" ht="63" hidden="1">
      <c r="A279" s="27">
        <v>44.04</v>
      </c>
      <c r="B279" s="28" t="s">
        <v>220</v>
      </c>
      <c r="C279" s="29">
        <v>1</v>
      </c>
      <c r="D279" s="12" t="s">
        <v>216</v>
      </c>
      <c r="E279" s="12"/>
      <c r="F279" s="12">
        <f t="shared" si="34"/>
        <v>16905.599999999999</v>
      </c>
      <c r="G279" s="31">
        <v>16000</v>
      </c>
      <c r="H279" s="31"/>
      <c r="I279" s="15">
        <f>+C279*G279</f>
        <v>16000</v>
      </c>
      <c r="J279" s="16">
        <f t="shared" si="35"/>
        <v>16000</v>
      </c>
      <c r="K279" s="32">
        <v>16800</v>
      </c>
      <c r="L279" s="32">
        <v>16500</v>
      </c>
      <c r="M279" s="32">
        <v>16000</v>
      </c>
      <c r="N279" s="33"/>
      <c r="O279" s="33"/>
      <c r="P279" s="34"/>
      <c r="Q279" s="35"/>
      <c r="R279" s="40" t="s">
        <v>28</v>
      </c>
      <c r="S279" s="22">
        <v>18000</v>
      </c>
      <c r="T279" s="37">
        <v>16067.462399999999</v>
      </c>
      <c r="U279" s="38">
        <v>17600</v>
      </c>
      <c r="V279" s="38">
        <v>16906</v>
      </c>
      <c r="W279" s="38">
        <v>18235</v>
      </c>
      <c r="X279" s="25">
        <f t="shared" si="32"/>
        <v>16067.462399999999</v>
      </c>
    </row>
    <row r="280" spans="1:24" s="46" customFormat="1" ht="31.5" hidden="1">
      <c r="A280" s="27">
        <v>45</v>
      </c>
      <c r="B280" s="28" t="s">
        <v>221</v>
      </c>
      <c r="C280" s="29"/>
      <c r="D280" s="12"/>
      <c r="E280" s="12"/>
      <c r="F280" s="12">
        <f t="shared" si="34"/>
        <v>0</v>
      </c>
      <c r="G280" s="31"/>
      <c r="H280" s="31"/>
      <c r="I280" s="15"/>
      <c r="J280" s="16"/>
      <c r="K280" s="32"/>
      <c r="L280" s="32"/>
      <c r="M280" s="32"/>
      <c r="N280" s="33"/>
      <c r="O280" s="33"/>
      <c r="P280" s="34"/>
      <c r="Q280" s="35"/>
      <c r="R280" s="40"/>
      <c r="S280" s="22">
        <v>0</v>
      </c>
      <c r="T280" s="37">
        <v>0</v>
      </c>
      <c r="U280" s="38">
        <v>0</v>
      </c>
      <c r="V280" s="38">
        <v>0</v>
      </c>
      <c r="W280" s="38">
        <v>0</v>
      </c>
      <c r="X280" s="25">
        <f t="shared" si="32"/>
        <v>0</v>
      </c>
    </row>
    <row r="281" spans="1:24" s="46" customFormat="1" ht="63" hidden="1">
      <c r="A281" s="27">
        <v>45.01</v>
      </c>
      <c r="B281" s="28" t="s">
        <v>222</v>
      </c>
      <c r="C281" s="29">
        <v>1</v>
      </c>
      <c r="D281" s="12" t="s">
        <v>30</v>
      </c>
      <c r="E281" s="12"/>
      <c r="F281" s="12"/>
      <c r="G281" s="31"/>
      <c r="H281" s="31"/>
      <c r="I281" s="15"/>
      <c r="J281" s="16"/>
      <c r="K281" s="32"/>
      <c r="L281" s="32"/>
      <c r="M281" s="32"/>
      <c r="N281" s="33"/>
      <c r="O281" s="33"/>
      <c r="P281" s="34"/>
      <c r="Q281" s="35"/>
      <c r="R281" s="40" t="s">
        <v>28</v>
      </c>
      <c r="S281" s="22">
        <v>29000</v>
      </c>
      <c r="T281" s="37">
        <v>24101.193599999999</v>
      </c>
      <c r="U281" s="38">
        <v>30800</v>
      </c>
      <c r="V281" s="38">
        <v>25359</v>
      </c>
      <c r="W281" s="38">
        <v>28369</v>
      </c>
      <c r="X281" s="25">
        <f t="shared" si="32"/>
        <v>24101.193599999999</v>
      </c>
    </row>
    <row r="282" spans="1:24" s="46" customFormat="1" ht="63" hidden="1">
      <c r="A282" s="27">
        <v>45.02</v>
      </c>
      <c r="B282" s="28" t="s">
        <v>223</v>
      </c>
      <c r="C282" s="29">
        <v>1</v>
      </c>
      <c r="D282" s="12" t="s">
        <v>30</v>
      </c>
      <c r="E282" s="12"/>
      <c r="F282" s="12">
        <f t="shared" si="34"/>
        <v>33811.199999999997</v>
      </c>
      <c r="G282" s="31">
        <v>32000</v>
      </c>
      <c r="H282" s="31"/>
      <c r="I282" s="15">
        <f>+C282*G282</f>
        <v>32000</v>
      </c>
      <c r="J282" s="16">
        <f t="shared" si="35"/>
        <v>32000</v>
      </c>
      <c r="K282" s="32">
        <v>32000</v>
      </c>
      <c r="L282" s="32">
        <v>33000</v>
      </c>
      <c r="M282" s="32">
        <v>34000</v>
      </c>
      <c r="N282" s="33">
        <v>30519.5</v>
      </c>
      <c r="O282" s="33"/>
      <c r="P282" s="34" t="s">
        <v>224</v>
      </c>
      <c r="Q282" s="35"/>
      <c r="R282" s="40" t="s">
        <v>28</v>
      </c>
      <c r="S282" s="22">
        <v>37000</v>
      </c>
      <c r="T282" s="37">
        <v>32134.924799999997</v>
      </c>
      <c r="U282" s="38">
        <v>35200</v>
      </c>
      <c r="V282" s="38">
        <v>33812</v>
      </c>
      <c r="W282" s="38">
        <v>35752</v>
      </c>
      <c r="X282" s="25">
        <f t="shared" si="32"/>
        <v>32134.924799999997</v>
      </c>
    </row>
    <row r="283" spans="1:24" s="46" customFormat="1" ht="63" hidden="1">
      <c r="A283" s="27">
        <v>45.03</v>
      </c>
      <c r="B283" s="28" t="s">
        <v>225</v>
      </c>
      <c r="C283" s="29">
        <v>1</v>
      </c>
      <c r="D283" s="12" t="s">
        <v>30</v>
      </c>
      <c r="E283" s="12"/>
      <c r="F283" s="12">
        <f t="shared" si="34"/>
        <v>47547</v>
      </c>
      <c r="G283" s="31">
        <v>45000</v>
      </c>
      <c r="H283" s="31"/>
      <c r="I283" s="15">
        <f>+C283*G283</f>
        <v>45000</v>
      </c>
      <c r="J283" s="16">
        <f t="shared" si="35"/>
        <v>45000</v>
      </c>
      <c r="K283" s="32">
        <v>47000</v>
      </c>
      <c r="L283" s="32">
        <v>46000</v>
      </c>
      <c r="M283" s="32">
        <v>45000</v>
      </c>
      <c r="N283" s="33">
        <v>45779.8</v>
      </c>
      <c r="O283" s="33"/>
      <c r="P283" s="34" t="s">
        <v>224</v>
      </c>
      <c r="Q283" s="35"/>
      <c r="R283" s="40" t="s">
        <v>28</v>
      </c>
      <c r="S283" s="22">
        <v>55000</v>
      </c>
      <c r="T283" s="37">
        <v>45188.668799999999</v>
      </c>
      <c r="U283" s="38">
        <v>49500</v>
      </c>
      <c r="V283" s="38">
        <v>47547</v>
      </c>
      <c r="W283" s="38">
        <v>49990</v>
      </c>
      <c r="X283" s="25">
        <f t="shared" si="32"/>
        <v>45188.668799999999</v>
      </c>
    </row>
    <row r="284" spans="1:24" s="46" customFormat="1" ht="78.75" hidden="1">
      <c r="A284" s="27">
        <v>46</v>
      </c>
      <c r="B284" s="28" t="s">
        <v>226</v>
      </c>
      <c r="C284" s="29">
        <v>1</v>
      </c>
      <c r="D284" s="12" t="s">
        <v>216</v>
      </c>
      <c r="E284" s="12"/>
      <c r="F284" s="12">
        <f t="shared" si="34"/>
        <v>4015.08</v>
      </c>
      <c r="G284" s="31">
        <v>3800</v>
      </c>
      <c r="H284" s="31"/>
      <c r="I284" s="15">
        <f>+C284*G284</f>
        <v>3800</v>
      </c>
      <c r="J284" s="16">
        <f t="shared" si="35"/>
        <v>3800</v>
      </c>
      <c r="K284" s="32">
        <v>3800</v>
      </c>
      <c r="L284" s="32">
        <v>3850</v>
      </c>
      <c r="M284" s="32">
        <v>3900</v>
      </c>
      <c r="N284" s="33">
        <v>3264.8</v>
      </c>
      <c r="O284" s="33"/>
      <c r="P284" s="34" t="s">
        <v>227</v>
      </c>
      <c r="Q284" s="35"/>
      <c r="R284" s="40" t="s">
        <v>28</v>
      </c>
      <c r="S284" s="22">
        <v>5200</v>
      </c>
      <c r="T284" s="37">
        <v>3816.8063999999999</v>
      </c>
      <c r="U284" s="38">
        <v>4180</v>
      </c>
      <c r="V284" s="38">
        <v>4016</v>
      </c>
      <c r="W284" s="38">
        <v>4550</v>
      </c>
      <c r="X284" s="25">
        <f t="shared" si="32"/>
        <v>3816.8063999999999</v>
      </c>
    </row>
    <row r="285" spans="1:24" s="46" customFormat="1" ht="94.5" hidden="1">
      <c r="A285" s="27">
        <v>47</v>
      </c>
      <c r="B285" s="28" t="s">
        <v>228</v>
      </c>
      <c r="C285" s="29"/>
      <c r="D285" s="12"/>
      <c r="E285" s="12"/>
      <c r="F285" s="12">
        <f t="shared" si="34"/>
        <v>0</v>
      </c>
      <c r="G285" s="31"/>
      <c r="H285" s="31"/>
      <c r="I285" s="15"/>
      <c r="J285" s="16"/>
      <c r="K285" s="32"/>
      <c r="L285" s="32"/>
      <c r="M285" s="32"/>
      <c r="N285" s="33"/>
      <c r="O285" s="33"/>
      <c r="P285" s="34"/>
      <c r="Q285" s="35"/>
      <c r="R285" s="40"/>
      <c r="S285" s="22">
        <v>0</v>
      </c>
      <c r="T285" s="37">
        <v>0</v>
      </c>
      <c r="U285" s="38">
        <v>0</v>
      </c>
      <c r="V285" s="38">
        <v>0</v>
      </c>
      <c r="W285" s="38">
        <v>0</v>
      </c>
      <c r="X285" s="25">
        <f t="shared" si="32"/>
        <v>0</v>
      </c>
    </row>
    <row r="286" spans="1:24" s="46" customFormat="1" ht="63" hidden="1">
      <c r="A286" s="27">
        <v>47.01</v>
      </c>
      <c r="B286" s="28" t="s">
        <v>121</v>
      </c>
      <c r="C286" s="29">
        <v>1</v>
      </c>
      <c r="D286" s="12" t="s">
        <v>47</v>
      </c>
      <c r="E286" s="12"/>
      <c r="F286" s="12">
        <f t="shared" si="34"/>
        <v>2641.5</v>
      </c>
      <c r="G286" s="31">
        <v>2500</v>
      </c>
      <c r="H286" s="31"/>
      <c r="I286" s="15">
        <f t="shared" ref="I286:I301" si="36">+C286*G286</f>
        <v>2500</v>
      </c>
      <c r="J286" s="16">
        <f t="shared" si="35"/>
        <v>2500</v>
      </c>
      <c r="K286" s="32">
        <v>2500</v>
      </c>
      <c r="L286" s="32">
        <v>2600</v>
      </c>
      <c r="M286" s="32">
        <v>2650</v>
      </c>
      <c r="N286" s="33"/>
      <c r="O286" s="33"/>
      <c r="P286" s="34"/>
      <c r="Q286" s="35"/>
      <c r="R286" s="40" t="s">
        <v>28</v>
      </c>
      <c r="S286" s="22">
        <v>2500</v>
      </c>
      <c r="T286" s="37">
        <v>2510.9567999999999</v>
      </c>
      <c r="U286" s="38">
        <v>2750</v>
      </c>
      <c r="V286" s="38">
        <v>2642</v>
      </c>
      <c r="W286" s="38">
        <v>4250</v>
      </c>
      <c r="X286" s="25">
        <f t="shared" si="32"/>
        <v>2500</v>
      </c>
    </row>
    <row r="287" spans="1:24" s="46" customFormat="1" ht="63" hidden="1">
      <c r="A287" s="27">
        <v>47.02</v>
      </c>
      <c r="B287" s="28" t="s">
        <v>229</v>
      </c>
      <c r="C287" s="29">
        <v>1</v>
      </c>
      <c r="D287" s="12" t="s">
        <v>47</v>
      </c>
      <c r="E287" s="12"/>
      <c r="F287" s="12">
        <f t="shared" si="34"/>
        <v>1584.8999999999999</v>
      </c>
      <c r="G287" s="31">
        <v>1500</v>
      </c>
      <c r="H287" s="31"/>
      <c r="I287" s="15">
        <f t="shared" si="36"/>
        <v>1500</v>
      </c>
      <c r="J287" s="16">
        <f t="shared" si="35"/>
        <v>1500</v>
      </c>
      <c r="K287" s="32">
        <v>1600</v>
      </c>
      <c r="L287" s="32">
        <v>1500</v>
      </c>
      <c r="M287" s="32">
        <v>1550</v>
      </c>
      <c r="N287" s="33"/>
      <c r="O287" s="33"/>
      <c r="P287" s="34"/>
      <c r="Q287" s="35"/>
      <c r="R287" s="40" t="s">
        <v>28</v>
      </c>
      <c r="S287" s="22">
        <v>1900</v>
      </c>
      <c r="T287" s="37">
        <v>1506.384</v>
      </c>
      <c r="U287" s="38">
        <v>1650</v>
      </c>
      <c r="V287" s="38">
        <v>1585</v>
      </c>
      <c r="W287" s="38">
        <v>3250</v>
      </c>
      <c r="X287" s="25">
        <f t="shared" si="32"/>
        <v>1506.384</v>
      </c>
    </row>
    <row r="288" spans="1:24" s="46" customFormat="1" ht="63" hidden="1">
      <c r="A288" s="27">
        <v>47.03</v>
      </c>
      <c r="B288" s="28" t="s">
        <v>123</v>
      </c>
      <c r="C288" s="29">
        <v>1</v>
      </c>
      <c r="D288" s="12" t="s">
        <v>47</v>
      </c>
      <c r="E288" s="12"/>
      <c r="F288" s="12">
        <f t="shared" si="34"/>
        <v>1215.0899999999999</v>
      </c>
      <c r="G288" s="31">
        <v>1150</v>
      </c>
      <c r="H288" s="31"/>
      <c r="I288" s="15">
        <f t="shared" si="36"/>
        <v>1150</v>
      </c>
      <c r="J288" s="16">
        <f t="shared" si="35"/>
        <v>1150</v>
      </c>
      <c r="K288" s="32">
        <v>1150</v>
      </c>
      <c r="L288" s="32">
        <v>1200</v>
      </c>
      <c r="M288" s="32">
        <v>1175</v>
      </c>
      <c r="N288" s="33"/>
      <c r="O288" s="33"/>
      <c r="P288" s="34"/>
      <c r="Q288" s="35"/>
      <c r="R288" s="40" t="s">
        <v>28</v>
      </c>
      <c r="S288" s="22">
        <v>1700</v>
      </c>
      <c r="T288" s="37">
        <v>1155.6863999999998</v>
      </c>
      <c r="U288" s="38">
        <v>1265</v>
      </c>
      <c r="V288" s="38">
        <v>1216</v>
      </c>
      <c r="W288" s="38">
        <v>2250</v>
      </c>
      <c r="X288" s="25">
        <f t="shared" si="32"/>
        <v>1155.6863999999998</v>
      </c>
    </row>
    <row r="289" spans="1:24" s="46" customFormat="1" ht="63" hidden="1">
      <c r="A289" s="27">
        <v>48</v>
      </c>
      <c r="B289" s="28" t="s">
        <v>230</v>
      </c>
      <c r="C289" s="29">
        <v>1</v>
      </c>
      <c r="D289" s="12" t="s">
        <v>30</v>
      </c>
      <c r="E289" s="12"/>
      <c r="F289" s="12">
        <f t="shared" si="34"/>
        <v>33811.199999999997</v>
      </c>
      <c r="G289" s="31">
        <v>32000</v>
      </c>
      <c r="H289" s="31"/>
      <c r="I289" s="15">
        <f t="shared" si="36"/>
        <v>32000</v>
      </c>
      <c r="J289" s="16">
        <f t="shared" si="35"/>
        <v>32000</v>
      </c>
      <c r="K289" s="32">
        <v>32700</v>
      </c>
      <c r="L289" s="32">
        <v>32000</v>
      </c>
      <c r="M289" s="32">
        <v>33000</v>
      </c>
      <c r="N289" s="33">
        <v>32007.8</v>
      </c>
      <c r="O289" s="33"/>
      <c r="P289" s="34" t="s">
        <v>231</v>
      </c>
      <c r="Q289" s="35"/>
      <c r="R289" s="40" t="s">
        <v>28</v>
      </c>
      <c r="S289" s="22">
        <v>37000</v>
      </c>
      <c r="T289" s="37">
        <v>32134.924799999997</v>
      </c>
      <c r="U289" s="38">
        <v>35200</v>
      </c>
      <c r="V289" s="38">
        <v>33812</v>
      </c>
      <c r="W289" s="38">
        <v>35820</v>
      </c>
      <c r="X289" s="25">
        <f t="shared" si="32"/>
        <v>32134.924799999997</v>
      </c>
    </row>
    <row r="290" spans="1:24" s="46" customFormat="1" ht="78.75" hidden="1">
      <c r="A290" s="27">
        <v>49</v>
      </c>
      <c r="B290" s="28" t="s">
        <v>232</v>
      </c>
      <c r="C290" s="29">
        <v>1</v>
      </c>
      <c r="D290" s="12" t="s">
        <v>30</v>
      </c>
      <c r="E290" s="12"/>
      <c r="F290" s="12">
        <f t="shared" si="34"/>
        <v>47547</v>
      </c>
      <c r="G290" s="31">
        <v>45000</v>
      </c>
      <c r="H290" s="31"/>
      <c r="I290" s="15">
        <f t="shared" si="36"/>
        <v>45000</v>
      </c>
      <c r="J290" s="16">
        <f t="shared" si="35"/>
        <v>45000</v>
      </c>
      <c r="K290" s="32">
        <v>47000</v>
      </c>
      <c r="L290" s="32">
        <v>45000</v>
      </c>
      <c r="M290" s="32">
        <v>46000</v>
      </c>
      <c r="N290" s="33">
        <v>50721</v>
      </c>
      <c r="O290" s="33"/>
      <c r="P290" s="34" t="s">
        <v>233</v>
      </c>
      <c r="Q290" s="35"/>
      <c r="R290" s="40" t="s">
        <v>28</v>
      </c>
      <c r="S290" s="22">
        <v>51000</v>
      </c>
      <c r="T290" s="37">
        <v>45188.668799999999</v>
      </c>
      <c r="U290" s="38">
        <v>49500</v>
      </c>
      <c r="V290" s="38">
        <v>47547</v>
      </c>
      <c r="W290" s="38">
        <v>55700</v>
      </c>
      <c r="X290" s="25">
        <f t="shared" si="32"/>
        <v>45188.668799999999</v>
      </c>
    </row>
    <row r="291" spans="1:24" s="46" customFormat="1" ht="63" hidden="1">
      <c r="A291" s="27">
        <v>50</v>
      </c>
      <c r="B291" s="28" t="s">
        <v>234</v>
      </c>
      <c r="C291" s="29">
        <v>1</v>
      </c>
      <c r="D291" s="12" t="s">
        <v>30</v>
      </c>
      <c r="E291" s="12"/>
      <c r="F291" s="12">
        <f t="shared" si="34"/>
        <v>31698</v>
      </c>
      <c r="G291" s="31">
        <v>30000</v>
      </c>
      <c r="H291" s="31"/>
      <c r="I291" s="15">
        <f t="shared" si="36"/>
        <v>30000</v>
      </c>
      <c r="J291" s="16">
        <f t="shared" si="35"/>
        <v>30000</v>
      </c>
      <c r="K291" s="32">
        <v>31500</v>
      </c>
      <c r="L291" s="32">
        <v>31000</v>
      </c>
      <c r="M291" s="32">
        <v>30000</v>
      </c>
      <c r="N291" s="33">
        <v>33787.599999999999</v>
      </c>
      <c r="O291" s="33"/>
      <c r="P291" s="34" t="s">
        <v>235</v>
      </c>
      <c r="Q291" s="35"/>
      <c r="R291" s="40" t="s">
        <v>28</v>
      </c>
      <c r="S291" s="22">
        <v>42000</v>
      </c>
      <c r="T291" s="37">
        <v>30125.779200000004</v>
      </c>
      <c r="U291" s="38">
        <v>33000</v>
      </c>
      <c r="V291" s="38">
        <v>31698</v>
      </c>
      <c r="W291" s="38">
        <v>35750</v>
      </c>
      <c r="X291" s="25">
        <f t="shared" si="32"/>
        <v>30125.779200000004</v>
      </c>
    </row>
    <row r="292" spans="1:24" s="46" customFormat="1" ht="78.75" hidden="1">
      <c r="A292" s="27">
        <v>51</v>
      </c>
      <c r="B292" s="28" t="s">
        <v>236</v>
      </c>
      <c r="C292" s="29">
        <v>1</v>
      </c>
      <c r="D292" s="12" t="s">
        <v>60</v>
      </c>
      <c r="E292" s="12"/>
      <c r="F292" s="12">
        <f t="shared" si="34"/>
        <v>31698</v>
      </c>
      <c r="G292" s="31">
        <v>30000</v>
      </c>
      <c r="H292" s="31"/>
      <c r="I292" s="15">
        <f t="shared" si="36"/>
        <v>30000</v>
      </c>
      <c r="J292" s="16">
        <f t="shared" si="35"/>
        <v>30000</v>
      </c>
      <c r="K292" s="32">
        <v>30000</v>
      </c>
      <c r="L292" s="32">
        <v>31000</v>
      </c>
      <c r="M292" s="32">
        <v>32000</v>
      </c>
      <c r="N292" s="33">
        <v>33231</v>
      </c>
      <c r="O292" s="33"/>
      <c r="P292" s="34" t="s">
        <v>237</v>
      </c>
      <c r="Q292" s="35"/>
      <c r="R292" s="40" t="s">
        <v>28</v>
      </c>
      <c r="S292" s="22">
        <v>34500</v>
      </c>
      <c r="T292" s="37">
        <v>30382.387200000005</v>
      </c>
      <c r="U292" s="38">
        <v>33000</v>
      </c>
      <c r="V292" s="38">
        <v>31698</v>
      </c>
      <c r="W292" s="38">
        <v>35250</v>
      </c>
      <c r="X292" s="25">
        <f t="shared" si="32"/>
        <v>30382.387200000005</v>
      </c>
    </row>
    <row r="293" spans="1:24" s="46" customFormat="1" ht="63" hidden="1">
      <c r="A293" s="27">
        <v>52</v>
      </c>
      <c r="B293" s="28" t="s">
        <v>238</v>
      </c>
      <c r="C293" s="29">
        <v>1</v>
      </c>
      <c r="D293" s="12" t="s">
        <v>30</v>
      </c>
      <c r="E293" s="12"/>
      <c r="F293" s="12">
        <f t="shared" si="34"/>
        <v>10566</v>
      </c>
      <c r="G293" s="31">
        <v>10000</v>
      </c>
      <c r="H293" s="31"/>
      <c r="I293" s="15">
        <f t="shared" si="36"/>
        <v>10000</v>
      </c>
      <c r="J293" s="16">
        <f t="shared" si="35"/>
        <v>10000</v>
      </c>
      <c r="K293" s="32">
        <v>10500</v>
      </c>
      <c r="L293" s="32">
        <v>11000</v>
      </c>
      <c r="M293" s="32">
        <v>10000</v>
      </c>
      <c r="N293" s="33">
        <v>25954.5</v>
      </c>
      <c r="O293" s="33"/>
      <c r="P293" s="34" t="s">
        <v>239</v>
      </c>
      <c r="Q293" s="35"/>
      <c r="R293" s="40" t="s">
        <v>28</v>
      </c>
      <c r="S293" s="22">
        <v>9200</v>
      </c>
      <c r="T293" s="37">
        <v>10041.9264</v>
      </c>
      <c r="U293" s="38">
        <v>11000</v>
      </c>
      <c r="V293" s="38">
        <v>10566</v>
      </c>
      <c r="W293" s="38">
        <v>12560</v>
      </c>
      <c r="X293" s="25">
        <f t="shared" si="32"/>
        <v>9200</v>
      </c>
    </row>
    <row r="294" spans="1:24" s="46" customFormat="1" ht="63" hidden="1">
      <c r="A294" s="27">
        <v>53</v>
      </c>
      <c r="B294" s="28" t="s">
        <v>240</v>
      </c>
      <c r="C294" s="29">
        <v>1</v>
      </c>
      <c r="D294" s="12" t="s">
        <v>60</v>
      </c>
      <c r="E294" s="12"/>
      <c r="F294" s="12">
        <f t="shared" si="34"/>
        <v>31698</v>
      </c>
      <c r="G294" s="31">
        <v>30000</v>
      </c>
      <c r="H294" s="31"/>
      <c r="I294" s="15">
        <f t="shared" si="36"/>
        <v>30000</v>
      </c>
      <c r="J294" s="16">
        <f t="shared" si="35"/>
        <v>30000</v>
      </c>
      <c r="K294" s="32">
        <v>30000</v>
      </c>
      <c r="L294" s="32">
        <v>30500</v>
      </c>
      <c r="M294" s="32">
        <v>30700</v>
      </c>
      <c r="N294" s="33">
        <v>41742.800000000003</v>
      </c>
      <c r="O294" s="33"/>
      <c r="P294" s="34" t="s">
        <v>241</v>
      </c>
      <c r="Q294" s="35"/>
      <c r="R294" s="40" t="s">
        <v>28</v>
      </c>
      <c r="S294" s="22">
        <v>34200</v>
      </c>
      <c r="T294" s="37">
        <v>30125.779200000004</v>
      </c>
      <c r="U294" s="38">
        <v>33000</v>
      </c>
      <c r="V294" s="38">
        <v>31698</v>
      </c>
      <c r="W294" s="38">
        <v>35700</v>
      </c>
      <c r="X294" s="25">
        <f t="shared" si="32"/>
        <v>30125.779200000004</v>
      </c>
    </row>
    <row r="295" spans="1:24" s="46" customFormat="1" ht="110.25" hidden="1">
      <c r="A295" s="27">
        <v>54</v>
      </c>
      <c r="B295" s="28" t="s">
        <v>242</v>
      </c>
      <c r="C295" s="29">
        <v>1</v>
      </c>
      <c r="D295" s="12" t="s">
        <v>47</v>
      </c>
      <c r="E295" s="12"/>
      <c r="F295" s="12">
        <f t="shared" si="34"/>
        <v>633.96</v>
      </c>
      <c r="G295" s="31">
        <v>600</v>
      </c>
      <c r="H295" s="31"/>
      <c r="I295" s="15">
        <f t="shared" si="36"/>
        <v>600</v>
      </c>
      <c r="J295" s="16">
        <f t="shared" si="35"/>
        <v>600</v>
      </c>
      <c r="K295" s="32">
        <v>610</v>
      </c>
      <c r="L295" s="32">
        <v>600</v>
      </c>
      <c r="M295" s="32">
        <v>625</v>
      </c>
      <c r="N295" s="33">
        <v>699.6</v>
      </c>
      <c r="O295" s="33"/>
      <c r="P295" s="34" t="s">
        <v>243</v>
      </c>
      <c r="Q295" s="35"/>
      <c r="R295" s="40" t="s">
        <v>28</v>
      </c>
      <c r="S295" s="22">
        <v>4700</v>
      </c>
      <c r="T295" s="37">
        <v>602.55359999999996</v>
      </c>
      <c r="U295" s="38">
        <v>660</v>
      </c>
      <c r="V295" s="38">
        <v>634</v>
      </c>
      <c r="W295" s="38">
        <v>750</v>
      </c>
      <c r="X295" s="25">
        <f t="shared" si="32"/>
        <v>602.55359999999996</v>
      </c>
    </row>
    <row r="296" spans="1:24" s="46" customFormat="1" ht="63" hidden="1">
      <c r="A296" s="27">
        <v>55</v>
      </c>
      <c r="B296" s="28" t="s">
        <v>244</v>
      </c>
      <c r="C296" s="29">
        <v>1</v>
      </c>
      <c r="D296" s="12" t="s">
        <v>47</v>
      </c>
      <c r="E296" s="12"/>
      <c r="F296" s="12">
        <f t="shared" si="34"/>
        <v>528.29999999999995</v>
      </c>
      <c r="G296" s="31">
        <v>500</v>
      </c>
      <c r="H296" s="31"/>
      <c r="I296" s="15">
        <f t="shared" si="36"/>
        <v>500</v>
      </c>
      <c r="J296" s="16">
        <f t="shared" si="35"/>
        <v>500</v>
      </c>
      <c r="K296" s="32">
        <v>500</v>
      </c>
      <c r="L296" s="32">
        <v>510</v>
      </c>
      <c r="M296" s="32">
        <v>515</v>
      </c>
      <c r="N296" s="33">
        <v>15820.2</v>
      </c>
      <c r="O296" s="33"/>
      <c r="P296" s="34" t="s">
        <v>245</v>
      </c>
      <c r="Q296" s="35"/>
      <c r="R296" s="40" t="s">
        <v>28</v>
      </c>
      <c r="S296" s="22">
        <v>6500</v>
      </c>
      <c r="T296" s="37">
        <v>502.76160000000004</v>
      </c>
      <c r="U296" s="38">
        <v>550</v>
      </c>
      <c r="V296" s="38">
        <v>529</v>
      </c>
      <c r="W296" s="38">
        <v>580</v>
      </c>
      <c r="X296" s="25">
        <f t="shared" si="32"/>
        <v>502.76160000000004</v>
      </c>
    </row>
    <row r="297" spans="1:24" s="46" customFormat="1" ht="63" hidden="1">
      <c r="A297" s="27">
        <v>56</v>
      </c>
      <c r="B297" s="28" t="s">
        <v>246</v>
      </c>
      <c r="C297" s="29">
        <v>1</v>
      </c>
      <c r="D297" s="12" t="s">
        <v>247</v>
      </c>
      <c r="E297" s="12"/>
      <c r="F297" s="12">
        <f t="shared" si="34"/>
        <v>132.07499999999999</v>
      </c>
      <c r="G297" s="31">
        <v>125</v>
      </c>
      <c r="H297" s="31"/>
      <c r="I297" s="15">
        <f t="shared" si="36"/>
        <v>125</v>
      </c>
      <c r="J297" s="16">
        <f t="shared" si="35"/>
        <v>125</v>
      </c>
      <c r="K297" s="32">
        <v>127</v>
      </c>
      <c r="L297" s="32">
        <v>130</v>
      </c>
      <c r="M297" s="32">
        <v>125</v>
      </c>
      <c r="N297" s="33">
        <v>104.5</v>
      </c>
      <c r="O297" s="33"/>
      <c r="P297" s="34" t="s">
        <v>248</v>
      </c>
      <c r="Q297" s="35"/>
      <c r="R297" s="40" t="s">
        <v>28</v>
      </c>
      <c r="S297" s="22">
        <v>11000</v>
      </c>
      <c r="T297" s="37">
        <v>126.40320000000001</v>
      </c>
      <c r="U297" s="38">
        <v>137</v>
      </c>
      <c r="V297" s="38">
        <v>133</v>
      </c>
      <c r="W297" s="38">
        <v>150</v>
      </c>
      <c r="X297" s="25">
        <f t="shared" si="32"/>
        <v>126.40320000000001</v>
      </c>
    </row>
    <row r="298" spans="1:24" s="46" customFormat="1" ht="21" hidden="1">
      <c r="A298" s="27">
        <v>57</v>
      </c>
      <c r="B298" s="49" t="s">
        <v>249</v>
      </c>
      <c r="C298" s="29"/>
      <c r="D298" s="12"/>
      <c r="E298" s="12"/>
      <c r="F298" s="12">
        <f t="shared" si="34"/>
        <v>2852.82</v>
      </c>
      <c r="G298" s="31">
        <v>2700</v>
      </c>
      <c r="H298" s="31"/>
      <c r="I298" s="15">
        <f t="shared" si="36"/>
        <v>0</v>
      </c>
      <c r="J298" s="16">
        <f t="shared" si="35"/>
        <v>2700</v>
      </c>
      <c r="K298" s="32">
        <v>2750</v>
      </c>
      <c r="L298" s="32">
        <v>2700</v>
      </c>
      <c r="M298" s="32">
        <v>2800</v>
      </c>
      <c r="N298" s="33">
        <v>2966.7</v>
      </c>
      <c r="O298" s="33"/>
      <c r="P298" s="34" t="s">
        <v>250</v>
      </c>
      <c r="Q298" s="35"/>
      <c r="R298" s="40"/>
      <c r="S298" s="22">
        <v>0</v>
      </c>
      <c r="T298" s="37">
        <v>0</v>
      </c>
      <c r="U298" s="38">
        <v>0</v>
      </c>
      <c r="V298" s="38">
        <v>0</v>
      </c>
      <c r="W298" s="38">
        <v>0</v>
      </c>
      <c r="X298" s="25">
        <f t="shared" si="32"/>
        <v>0</v>
      </c>
    </row>
    <row r="299" spans="1:24" s="46" customFormat="1" ht="63" hidden="1">
      <c r="A299" s="27">
        <v>58</v>
      </c>
      <c r="B299" s="28" t="s">
        <v>251</v>
      </c>
      <c r="C299" s="29">
        <v>1</v>
      </c>
      <c r="D299" s="12" t="s">
        <v>30</v>
      </c>
      <c r="E299" s="12"/>
      <c r="F299" s="12">
        <f t="shared" si="34"/>
        <v>5811.3</v>
      </c>
      <c r="G299" s="31">
        <v>5500</v>
      </c>
      <c r="H299" s="31"/>
      <c r="I299" s="15">
        <f t="shared" si="36"/>
        <v>5500</v>
      </c>
      <c r="J299" s="16">
        <f t="shared" si="35"/>
        <v>5500</v>
      </c>
      <c r="K299" s="32">
        <v>5900</v>
      </c>
      <c r="L299" s="32">
        <v>5600</v>
      </c>
      <c r="M299" s="32">
        <v>5500</v>
      </c>
      <c r="N299" s="33">
        <v>370.7</v>
      </c>
      <c r="O299" s="33"/>
      <c r="P299" s="34" t="s">
        <v>252</v>
      </c>
      <c r="Q299" s="35"/>
      <c r="R299" s="40" t="s">
        <v>28</v>
      </c>
      <c r="S299" s="22">
        <v>6500</v>
      </c>
      <c r="T299" s="37">
        <v>5523.7248</v>
      </c>
      <c r="U299" s="38">
        <v>6050</v>
      </c>
      <c r="V299" s="38">
        <v>5812</v>
      </c>
      <c r="W299" s="38">
        <v>6580</v>
      </c>
      <c r="X299" s="25">
        <f t="shared" si="32"/>
        <v>5523.7248</v>
      </c>
    </row>
    <row r="300" spans="1:24" s="46" customFormat="1" ht="63" hidden="1">
      <c r="A300" s="27">
        <v>59</v>
      </c>
      <c r="B300" s="28" t="s">
        <v>253</v>
      </c>
      <c r="C300" s="29">
        <v>1</v>
      </c>
      <c r="D300" s="12" t="s">
        <v>98</v>
      </c>
      <c r="E300" s="12"/>
      <c r="F300" s="12">
        <f t="shared" si="34"/>
        <v>3381.12</v>
      </c>
      <c r="G300" s="31">
        <v>3200</v>
      </c>
      <c r="H300" s="31"/>
      <c r="I300" s="15">
        <f t="shared" si="36"/>
        <v>3200</v>
      </c>
      <c r="J300" s="16">
        <f t="shared" si="35"/>
        <v>3200</v>
      </c>
      <c r="K300" s="32">
        <v>3300</v>
      </c>
      <c r="L300" s="32">
        <v>3250</v>
      </c>
      <c r="M300" s="32">
        <v>3200</v>
      </c>
      <c r="N300" s="33">
        <v>3498</v>
      </c>
      <c r="O300" s="33"/>
      <c r="P300" s="34" t="s">
        <v>254</v>
      </c>
      <c r="Q300" s="35"/>
      <c r="R300" s="40" t="s">
        <v>28</v>
      </c>
      <c r="S300" s="22">
        <v>7400</v>
      </c>
      <c r="T300" s="37">
        <v>3214.2527999999998</v>
      </c>
      <c r="U300" s="38">
        <v>3520</v>
      </c>
      <c r="V300" s="38">
        <v>3382</v>
      </c>
      <c r="W300" s="38">
        <v>4280</v>
      </c>
      <c r="X300" s="25">
        <f t="shared" si="32"/>
        <v>3214.2527999999998</v>
      </c>
    </row>
    <row r="301" spans="1:24" s="46" customFormat="1" ht="63" hidden="1">
      <c r="A301" s="27">
        <v>60</v>
      </c>
      <c r="B301" s="28" t="s">
        <v>255</v>
      </c>
      <c r="C301" s="29">
        <v>1</v>
      </c>
      <c r="D301" s="12" t="s">
        <v>47</v>
      </c>
      <c r="E301" s="12"/>
      <c r="F301" s="12">
        <f t="shared" si="34"/>
        <v>2113.1999999999998</v>
      </c>
      <c r="G301" s="31">
        <v>2000</v>
      </c>
      <c r="H301" s="31"/>
      <c r="I301" s="15">
        <f t="shared" si="36"/>
        <v>2000</v>
      </c>
      <c r="J301" s="16">
        <f t="shared" si="35"/>
        <v>2000</v>
      </c>
      <c r="K301" s="32">
        <v>2000</v>
      </c>
      <c r="L301" s="32">
        <v>2050</v>
      </c>
      <c r="M301" s="32">
        <v>2100</v>
      </c>
      <c r="N301" s="33"/>
      <c r="O301" s="33"/>
      <c r="P301" s="34"/>
      <c r="Q301" s="35"/>
      <c r="R301" s="40" t="s">
        <v>28</v>
      </c>
      <c r="S301" s="22">
        <v>3400</v>
      </c>
      <c r="T301" s="37">
        <v>2009.1456000000001</v>
      </c>
      <c r="U301" s="38">
        <v>2200</v>
      </c>
      <c r="V301" s="38">
        <v>2114</v>
      </c>
      <c r="W301" s="38">
        <v>2995</v>
      </c>
      <c r="X301" s="25">
        <f t="shared" si="32"/>
        <v>2009.1456000000001</v>
      </c>
    </row>
    <row r="302" spans="1:24" s="46" customFormat="1" ht="31.5" hidden="1">
      <c r="A302" s="27">
        <v>61</v>
      </c>
      <c r="B302" s="28" t="s">
        <v>256</v>
      </c>
      <c r="C302" s="29"/>
      <c r="D302" s="12"/>
      <c r="E302" s="12"/>
      <c r="F302" s="12">
        <f t="shared" si="34"/>
        <v>0</v>
      </c>
      <c r="G302" s="31"/>
      <c r="H302" s="31"/>
      <c r="I302" s="15"/>
      <c r="J302" s="16"/>
      <c r="K302" s="32"/>
      <c r="L302" s="32"/>
      <c r="M302" s="32"/>
      <c r="N302" s="33"/>
      <c r="O302" s="33"/>
      <c r="P302" s="34"/>
      <c r="Q302" s="35"/>
      <c r="R302" s="40"/>
      <c r="S302" s="22">
        <v>0</v>
      </c>
      <c r="T302" s="37">
        <v>0</v>
      </c>
      <c r="U302" s="38">
        <v>0</v>
      </c>
      <c r="V302" s="38">
        <v>0</v>
      </c>
      <c r="W302" s="38">
        <v>0</v>
      </c>
      <c r="X302" s="25">
        <f t="shared" si="32"/>
        <v>0</v>
      </c>
    </row>
    <row r="303" spans="1:24" s="46" customFormat="1" ht="63" hidden="1">
      <c r="A303" s="27">
        <v>61.01</v>
      </c>
      <c r="B303" s="28" t="s">
        <v>257</v>
      </c>
      <c r="C303" s="29">
        <v>1</v>
      </c>
      <c r="D303" s="12" t="s">
        <v>47</v>
      </c>
      <c r="E303" s="12"/>
      <c r="F303" s="12">
        <f t="shared" si="34"/>
        <v>422.64</v>
      </c>
      <c r="G303" s="31">
        <v>400</v>
      </c>
      <c r="H303" s="31"/>
      <c r="I303" s="15">
        <f>+C303*G303</f>
        <v>400</v>
      </c>
      <c r="J303" s="16">
        <f t="shared" si="35"/>
        <v>400</v>
      </c>
      <c r="K303" s="32">
        <v>400</v>
      </c>
      <c r="L303" s="32">
        <v>450</v>
      </c>
      <c r="M303" s="32">
        <v>425</v>
      </c>
      <c r="N303" s="33"/>
      <c r="O303" s="33">
        <v>252</v>
      </c>
      <c r="P303" s="34" t="s">
        <v>258</v>
      </c>
      <c r="Q303" s="35"/>
      <c r="R303" s="40" t="s">
        <v>28</v>
      </c>
      <c r="S303" s="22">
        <v>550</v>
      </c>
      <c r="T303" s="37">
        <v>402.01919999999996</v>
      </c>
      <c r="U303" s="38">
        <v>440</v>
      </c>
      <c r="V303" s="38">
        <v>423</v>
      </c>
      <c r="W303" s="38">
        <v>550</v>
      </c>
      <c r="X303" s="25">
        <f t="shared" si="32"/>
        <v>402.01919999999996</v>
      </c>
    </row>
    <row r="304" spans="1:24" s="46" customFormat="1" ht="63" hidden="1">
      <c r="A304" s="27">
        <v>61.02</v>
      </c>
      <c r="B304" s="28" t="s">
        <v>259</v>
      </c>
      <c r="C304" s="29">
        <v>1</v>
      </c>
      <c r="D304" s="12" t="s">
        <v>47</v>
      </c>
      <c r="E304" s="12"/>
      <c r="F304" s="12">
        <f t="shared" si="34"/>
        <v>1267.92</v>
      </c>
      <c r="G304" s="31">
        <v>1200</v>
      </c>
      <c r="H304" s="31"/>
      <c r="I304" s="15">
        <f>+C304*G304</f>
        <v>1200</v>
      </c>
      <c r="J304" s="16">
        <f t="shared" si="35"/>
        <v>1200</v>
      </c>
      <c r="K304" s="32">
        <v>1225</v>
      </c>
      <c r="L304" s="32">
        <v>1250</v>
      </c>
      <c r="M304" s="32">
        <v>1200</v>
      </c>
      <c r="N304" s="33">
        <v>1298</v>
      </c>
      <c r="O304" s="33"/>
      <c r="P304" s="34" t="s">
        <v>260</v>
      </c>
      <c r="Q304" s="35"/>
      <c r="R304" s="40" t="s">
        <v>28</v>
      </c>
      <c r="S304" s="22">
        <v>1200</v>
      </c>
      <c r="T304" s="37">
        <v>1205.1071999999999</v>
      </c>
      <c r="U304" s="38">
        <v>1320</v>
      </c>
      <c r="V304" s="38">
        <v>1268</v>
      </c>
      <c r="W304" s="38">
        <v>1480</v>
      </c>
      <c r="X304" s="25">
        <f t="shared" si="32"/>
        <v>1200</v>
      </c>
    </row>
    <row r="305" spans="1:24" s="46" customFormat="1" hidden="1">
      <c r="A305" s="27">
        <v>62</v>
      </c>
      <c r="B305" s="28" t="s">
        <v>261</v>
      </c>
      <c r="C305" s="29"/>
      <c r="D305" s="12"/>
      <c r="E305" s="12"/>
      <c r="F305" s="12">
        <f t="shared" si="34"/>
        <v>0</v>
      </c>
      <c r="G305" s="31"/>
      <c r="H305" s="31"/>
      <c r="I305" s="15"/>
      <c r="J305" s="16"/>
      <c r="K305" s="32"/>
      <c r="L305" s="32"/>
      <c r="M305" s="32"/>
      <c r="N305" s="33"/>
      <c r="O305" s="33"/>
      <c r="P305" s="34"/>
      <c r="Q305" s="35"/>
      <c r="R305" s="40"/>
      <c r="S305" s="22">
        <v>0</v>
      </c>
      <c r="T305" s="37">
        <v>0</v>
      </c>
      <c r="U305" s="38">
        <v>0</v>
      </c>
      <c r="V305" s="38">
        <v>0</v>
      </c>
      <c r="W305" s="38">
        <v>0</v>
      </c>
      <c r="X305" s="25">
        <f t="shared" si="32"/>
        <v>0</v>
      </c>
    </row>
    <row r="306" spans="1:24" s="46" customFormat="1" ht="63" hidden="1">
      <c r="A306" s="27">
        <v>62.01</v>
      </c>
      <c r="B306" s="28" t="s">
        <v>262</v>
      </c>
      <c r="C306" s="29">
        <v>1</v>
      </c>
      <c r="D306" s="12" t="s">
        <v>263</v>
      </c>
      <c r="E306" s="12"/>
      <c r="F306" s="12">
        <f t="shared" si="34"/>
        <v>52830</v>
      </c>
      <c r="G306" s="31">
        <v>50000</v>
      </c>
      <c r="H306" s="31"/>
      <c r="I306" s="15">
        <f t="shared" ref="I306:I312" si="37">+C306*G306</f>
        <v>50000</v>
      </c>
      <c r="J306" s="16">
        <f t="shared" si="35"/>
        <v>50000</v>
      </c>
      <c r="K306" s="32">
        <v>50500</v>
      </c>
      <c r="L306" s="32">
        <v>51000</v>
      </c>
      <c r="M306" s="32">
        <v>50000</v>
      </c>
      <c r="N306" s="33"/>
      <c r="O306" s="33"/>
      <c r="P306" s="34"/>
      <c r="Q306" s="35"/>
      <c r="R306" s="40" t="s">
        <v>28</v>
      </c>
      <c r="S306" s="22">
        <v>56000</v>
      </c>
      <c r="T306" s="37">
        <v>50209.631999999998</v>
      </c>
      <c r="U306" s="38">
        <v>55000</v>
      </c>
      <c r="V306" s="38">
        <v>52830</v>
      </c>
      <c r="W306" s="38">
        <v>55880</v>
      </c>
      <c r="X306" s="25">
        <f t="shared" si="32"/>
        <v>50209.631999999998</v>
      </c>
    </row>
    <row r="307" spans="1:24" s="46" customFormat="1" ht="63" hidden="1">
      <c r="A307" s="27">
        <v>62.02</v>
      </c>
      <c r="B307" s="28" t="s">
        <v>264</v>
      </c>
      <c r="C307" s="29">
        <v>1</v>
      </c>
      <c r="D307" s="12" t="s">
        <v>263</v>
      </c>
      <c r="E307" s="12"/>
      <c r="F307" s="12">
        <f t="shared" si="34"/>
        <v>5283</v>
      </c>
      <c r="G307" s="31">
        <v>5000</v>
      </c>
      <c r="H307" s="31"/>
      <c r="I307" s="15">
        <f t="shared" si="37"/>
        <v>5000</v>
      </c>
      <c r="J307" s="16">
        <f t="shared" si="35"/>
        <v>5000</v>
      </c>
      <c r="K307" s="32">
        <v>5000</v>
      </c>
      <c r="L307" s="32">
        <v>6000</v>
      </c>
      <c r="M307" s="32">
        <v>5500</v>
      </c>
      <c r="N307" s="33">
        <v>6413</v>
      </c>
      <c r="O307" s="33"/>
      <c r="P307" s="34" t="s">
        <v>265</v>
      </c>
      <c r="Q307" s="35"/>
      <c r="R307" s="40" t="s">
        <v>28</v>
      </c>
      <c r="S307" s="22">
        <v>11000</v>
      </c>
      <c r="T307" s="37">
        <v>5020.9632000000001</v>
      </c>
      <c r="U307" s="38">
        <v>5500</v>
      </c>
      <c r="V307" s="38">
        <v>5283</v>
      </c>
      <c r="W307" s="38">
        <v>55880</v>
      </c>
      <c r="X307" s="25">
        <f t="shared" si="32"/>
        <v>5020.9632000000001</v>
      </c>
    </row>
    <row r="308" spans="1:24" s="46" customFormat="1" ht="63" hidden="1">
      <c r="A308" s="27">
        <v>63</v>
      </c>
      <c r="B308" s="28" t="s">
        <v>266</v>
      </c>
      <c r="C308" s="29">
        <v>1</v>
      </c>
      <c r="D308" s="12" t="s">
        <v>30</v>
      </c>
      <c r="E308" s="12"/>
      <c r="F308" s="12">
        <f t="shared" si="34"/>
        <v>1584.8999999999999</v>
      </c>
      <c r="G308" s="31">
        <v>1500</v>
      </c>
      <c r="H308" s="31"/>
      <c r="I308" s="15">
        <f t="shared" si="37"/>
        <v>1500</v>
      </c>
      <c r="J308" s="16">
        <f t="shared" si="35"/>
        <v>1500</v>
      </c>
      <c r="K308" s="32">
        <v>1600</v>
      </c>
      <c r="L308" s="32">
        <v>1550</v>
      </c>
      <c r="M308" s="32">
        <v>1500</v>
      </c>
      <c r="N308" s="33">
        <v>185.9</v>
      </c>
      <c r="O308" s="33"/>
      <c r="P308" s="34" t="s">
        <v>267</v>
      </c>
      <c r="Q308" s="35"/>
      <c r="R308" s="40" t="s">
        <v>28</v>
      </c>
      <c r="S308" s="22">
        <v>1100</v>
      </c>
      <c r="T308" s="37">
        <v>1506.384</v>
      </c>
      <c r="U308" s="38">
        <v>1650</v>
      </c>
      <c r="V308" s="38">
        <v>1585</v>
      </c>
      <c r="W308" s="38">
        <v>2015</v>
      </c>
      <c r="X308" s="25">
        <f t="shared" si="32"/>
        <v>1100</v>
      </c>
    </row>
    <row r="309" spans="1:24" s="46" customFormat="1" ht="63" hidden="1">
      <c r="A309" s="27">
        <v>64</v>
      </c>
      <c r="B309" s="28" t="s">
        <v>268</v>
      </c>
      <c r="C309" s="29">
        <v>1</v>
      </c>
      <c r="D309" s="12" t="s">
        <v>60</v>
      </c>
      <c r="E309" s="12"/>
      <c r="F309" s="12">
        <f t="shared" si="34"/>
        <v>3698.1</v>
      </c>
      <c r="G309" s="31">
        <v>3500</v>
      </c>
      <c r="H309" s="31"/>
      <c r="I309" s="15">
        <f t="shared" si="37"/>
        <v>3500</v>
      </c>
      <c r="J309" s="16">
        <f t="shared" si="35"/>
        <v>3500</v>
      </c>
      <c r="K309" s="32">
        <v>3500</v>
      </c>
      <c r="L309" s="32">
        <v>4000</v>
      </c>
      <c r="M309" s="32">
        <v>3700</v>
      </c>
      <c r="N309" s="33"/>
      <c r="O309" s="33">
        <f>3500*0.84</f>
        <v>2940</v>
      </c>
      <c r="P309" s="34" t="s">
        <v>258</v>
      </c>
      <c r="Q309" s="35"/>
      <c r="R309" s="40" t="s">
        <v>28</v>
      </c>
      <c r="S309" s="22">
        <v>7300</v>
      </c>
      <c r="T309" s="37">
        <v>3515.5296000000003</v>
      </c>
      <c r="U309" s="38">
        <v>3850</v>
      </c>
      <c r="V309" s="38">
        <v>3699</v>
      </c>
      <c r="W309" s="38">
        <v>4150</v>
      </c>
      <c r="X309" s="25">
        <f t="shared" si="32"/>
        <v>3515.5296000000003</v>
      </c>
    </row>
    <row r="310" spans="1:24" s="46" customFormat="1" ht="63" hidden="1">
      <c r="A310" s="27">
        <v>65</v>
      </c>
      <c r="B310" s="28" t="s">
        <v>269</v>
      </c>
      <c r="C310" s="29">
        <v>1</v>
      </c>
      <c r="D310" s="12" t="s">
        <v>47</v>
      </c>
      <c r="E310" s="12"/>
      <c r="F310" s="12">
        <f t="shared" si="34"/>
        <v>686.79</v>
      </c>
      <c r="G310" s="31">
        <v>650</v>
      </c>
      <c r="H310" s="31"/>
      <c r="I310" s="15">
        <f t="shared" si="37"/>
        <v>650</v>
      </c>
      <c r="J310" s="16">
        <f t="shared" si="35"/>
        <v>650</v>
      </c>
      <c r="K310" s="32">
        <v>680</v>
      </c>
      <c r="L310" s="32">
        <v>675</v>
      </c>
      <c r="M310" s="32">
        <v>650</v>
      </c>
      <c r="N310" s="33"/>
      <c r="O310" s="33">
        <f>500*0.84</f>
        <v>420</v>
      </c>
      <c r="P310" s="34" t="s">
        <v>258</v>
      </c>
      <c r="Q310" s="35"/>
      <c r="R310" s="40" t="s">
        <v>28</v>
      </c>
      <c r="S310" s="22">
        <v>750</v>
      </c>
      <c r="T310" s="37">
        <v>652.9248</v>
      </c>
      <c r="U310" s="38">
        <v>715</v>
      </c>
      <c r="V310" s="38">
        <v>687</v>
      </c>
      <c r="W310" s="38">
        <v>810</v>
      </c>
      <c r="X310" s="25">
        <f t="shared" si="32"/>
        <v>652.9248</v>
      </c>
    </row>
    <row r="311" spans="1:24" s="46" customFormat="1" ht="110.25" hidden="1">
      <c r="A311" s="27">
        <v>66</v>
      </c>
      <c r="B311" s="28" t="s">
        <v>270</v>
      </c>
      <c r="C311" s="29">
        <v>1</v>
      </c>
      <c r="D311" s="12" t="s">
        <v>60</v>
      </c>
      <c r="E311" s="12"/>
      <c r="F311" s="12">
        <f t="shared" si="34"/>
        <v>52830</v>
      </c>
      <c r="G311" s="31">
        <v>50000</v>
      </c>
      <c r="H311" s="31"/>
      <c r="I311" s="15">
        <f t="shared" si="37"/>
        <v>50000</v>
      </c>
      <c r="J311" s="16">
        <f t="shared" si="35"/>
        <v>50000</v>
      </c>
      <c r="K311" s="32">
        <v>50000</v>
      </c>
      <c r="L311" s="32">
        <v>55000</v>
      </c>
      <c r="M311" s="32">
        <v>56000</v>
      </c>
      <c r="N311" s="33">
        <v>46640</v>
      </c>
      <c r="O311" s="33"/>
      <c r="P311" s="34" t="s">
        <v>271</v>
      </c>
      <c r="Q311" s="35"/>
      <c r="R311" s="40" t="s">
        <v>28</v>
      </c>
      <c r="S311" s="22">
        <v>65000</v>
      </c>
      <c r="T311" s="37">
        <v>50209.631999999998</v>
      </c>
      <c r="U311" s="38">
        <v>55000</v>
      </c>
      <c r="V311" s="38">
        <v>52830</v>
      </c>
      <c r="W311" s="38">
        <v>55980</v>
      </c>
      <c r="X311" s="25">
        <f t="shared" si="32"/>
        <v>50209.631999999998</v>
      </c>
    </row>
    <row r="312" spans="1:24" s="46" customFormat="1" ht="63" hidden="1">
      <c r="A312" s="27">
        <v>67</v>
      </c>
      <c r="B312" s="28" t="s">
        <v>272</v>
      </c>
      <c r="C312" s="29">
        <v>1</v>
      </c>
      <c r="D312" s="12" t="s">
        <v>30</v>
      </c>
      <c r="E312" s="12"/>
      <c r="F312" s="12">
        <f t="shared" si="34"/>
        <v>8241.48</v>
      </c>
      <c r="G312" s="31">
        <v>7800</v>
      </c>
      <c r="H312" s="31"/>
      <c r="I312" s="15">
        <f t="shared" si="37"/>
        <v>7800</v>
      </c>
      <c r="J312" s="16">
        <f t="shared" si="35"/>
        <v>7800</v>
      </c>
      <c r="K312" s="32">
        <v>8000</v>
      </c>
      <c r="L312" s="32">
        <v>7900</v>
      </c>
      <c r="M312" s="32">
        <v>7800</v>
      </c>
      <c r="N312" s="33">
        <v>32007.8</v>
      </c>
      <c r="O312" s="33"/>
      <c r="P312" s="34" t="s">
        <v>273</v>
      </c>
      <c r="Q312" s="35"/>
      <c r="R312" s="40" t="s">
        <v>28</v>
      </c>
      <c r="S312" s="22">
        <v>8200</v>
      </c>
      <c r="T312" s="37">
        <v>7833.1968000000006</v>
      </c>
      <c r="U312" s="38">
        <v>8580</v>
      </c>
      <c r="V312" s="38">
        <v>8242</v>
      </c>
      <c r="W312" s="38">
        <v>9500</v>
      </c>
      <c r="X312" s="25">
        <f t="shared" si="32"/>
        <v>7833.1968000000006</v>
      </c>
    </row>
    <row r="313" spans="1:24" s="46" customFormat="1" ht="110.25" hidden="1">
      <c r="A313" s="27">
        <v>68</v>
      </c>
      <c r="B313" s="28" t="s">
        <v>274</v>
      </c>
      <c r="C313" s="29"/>
      <c r="D313" s="12"/>
      <c r="E313" s="12"/>
      <c r="F313" s="12">
        <f t="shared" si="34"/>
        <v>0</v>
      </c>
      <c r="G313" s="31"/>
      <c r="H313" s="31"/>
      <c r="I313" s="15"/>
      <c r="J313" s="16"/>
      <c r="K313" s="32"/>
      <c r="L313" s="32"/>
      <c r="M313" s="32"/>
      <c r="N313" s="33"/>
      <c r="O313" s="33"/>
      <c r="P313" s="34"/>
      <c r="Q313" s="35"/>
      <c r="R313" s="40"/>
      <c r="S313" s="22">
        <v>0</v>
      </c>
      <c r="T313" s="37">
        <v>0</v>
      </c>
      <c r="U313" s="38">
        <v>0</v>
      </c>
      <c r="V313" s="38">
        <v>0</v>
      </c>
      <c r="W313" s="38">
        <v>0</v>
      </c>
      <c r="X313" s="25">
        <f t="shared" si="32"/>
        <v>0</v>
      </c>
    </row>
    <row r="314" spans="1:24" s="46" customFormat="1" ht="63" hidden="1">
      <c r="A314" s="27">
        <v>68.010000000000005</v>
      </c>
      <c r="B314" s="28" t="s">
        <v>275</v>
      </c>
      <c r="C314" s="29">
        <v>1</v>
      </c>
      <c r="D314" s="12" t="s">
        <v>30</v>
      </c>
      <c r="E314" s="12"/>
      <c r="F314" s="12">
        <f t="shared" si="34"/>
        <v>25358.399999999998</v>
      </c>
      <c r="G314" s="31">
        <v>24000</v>
      </c>
      <c r="H314" s="31"/>
      <c r="I314" s="15">
        <f>+C314*G314</f>
        <v>24000</v>
      </c>
      <c r="J314" s="16">
        <f t="shared" si="35"/>
        <v>24000</v>
      </c>
      <c r="K314" s="32">
        <v>25000</v>
      </c>
      <c r="L314" s="32">
        <v>24500</v>
      </c>
      <c r="M314" s="32">
        <v>24000</v>
      </c>
      <c r="N314" s="33">
        <v>25713.599999999999</v>
      </c>
      <c r="O314" s="33"/>
      <c r="P314" s="34" t="s">
        <v>276</v>
      </c>
      <c r="Q314" s="35"/>
      <c r="R314" s="40" t="s">
        <v>28</v>
      </c>
      <c r="S314" s="22">
        <v>37000</v>
      </c>
      <c r="T314" s="37">
        <v>24101.193599999999</v>
      </c>
      <c r="U314" s="38">
        <v>26400</v>
      </c>
      <c r="V314" s="38">
        <v>25359</v>
      </c>
      <c r="W314" s="38">
        <v>28900</v>
      </c>
      <c r="X314" s="25">
        <f t="shared" si="32"/>
        <v>24101.193599999999</v>
      </c>
    </row>
    <row r="315" spans="1:24" s="46" customFormat="1" ht="63" hidden="1">
      <c r="A315" s="27">
        <v>68.02</v>
      </c>
      <c r="B315" s="28" t="s">
        <v>277</v>
      </c>
      <c r="C315" s="29">
        <v>1</v>
      </c>
      <c r="D315" s="12" t="s">
        <v>30</v>
      </c>
      <c r="E315" s="12"/>
      <c r="F315" s="12">
        <f t="shared" si="34"/>
        <v>6339.5999999999995</v>
      </c>
      <c r="G315" s="31">
        <v>6000</v>
      </c>
      <c r="H315" s="31"/>
      <c r="I315" s="15">
        <f>+C315*G315</f>
        <v>6000</v>
      </c>
      <c r="J315" s="16">
        <f t="shared" si="35"/>
        <v>6000</v>
      </c>
      <c r="K315" s="32">
        <v>6000</v>
      </c>
      <c r="L315" s="32">
        <v>6200</v>
      </c>
      <c r="M315" s="32">
        <v>6300</v>
      </c>
      <c r="N315" s="33">
        <v>6429.5</v>
      </c>
      <c r="O315" s="33"/>
      <c r="P315" s="34" t="s">
        <v>276</v>
      </c>
      <c r="Q315" s="35"/>
      <c r="R315" s="40" t="s">
        <v>28</v>
      </c>
      <c r="S315" s="22">
        <v>19000</v>
      </c>
      <c r="T315" s="37">
        <v>6025.5360000000001</v>
      </c>
      <c r="U315" s="38">
        <v>6600</v>
      </c>
      <c r="V315" s="38">
        <v>6340</v>
      </c>
      <c r="W315" s="38">
        <v>8590</v>
      </c>
      <c r="X315" s="25">
        <f t="shared" si="32"/>
        <v>6025.5360000000001</v>
      </c>
    </row>
    <row r="316" spans="1:24" s="46" customFormat="1" ht="63" hidden="1">
      <c r="A316" s="27">
        <v>68.03</v>
      </c>
      <c r="B316" s="28" t="s">
        <v>278</v>
      </c>
      <c r="C316" s="29">
        <v>1</v>
      </c>
      <c r="D316" s="12" t="s">
        <v>30</v>
      </c>
      <c r="E316" s="12"/>
      <c r="F316" s="12">
        <f t="shared" si="34"/>
        <v>6339.5999999999995</v>
      </c>
      <c r="G316" s="31">
        <v>6000</v>
      </c>
      <c r="H316" s="31"/>
      <c r="I316" s="15">
        <f>+C316*G316</f>
        <v>6000</v>
      </c>
      <c r="J316" s="16">
        <f t="shared" si="35"/>
        <v>6000</v>
      </c>
      <c r="K316" s="32">
        <v>6200</v>
      </c>
      <c r="L316" s="32">
        <v>6100</v>
      </c>
      <c r="M316" s="32">
        <v>6000</v>
      </c>
      <c r="N316" s="33">
        <v>6429.5</v>
      </c>
      <c r="O316" s="33"/>
      <c r="P316" s="34" t="s">
        <v>276</v>
      </c>
      <c r="Q316" s="35"/>
      <c r="R316" s="40" t="s">
        <v>28</v>
      </c>
      <c r="S316" s="22">
        <v>19000</v>
      </c>
      <c r="T316" s="37">
        <v>6025.5360000000001</v>
      </c>
      <c r="U316" s="38">
        <v>6600</v>
      </c>
      <c r="V316" s="38">
        <v>6340</v>
      </c>
      <c r="W316" s="38">
        <v>9520</v>
      </c>
      <c r="X316" s="25">
        <f t="shared" si="32"/>
        <v>6025.5360000000001</v>
      </c>
    </row>
    <row r="317" spans="1:24" ht="63" hidden="1">
      <c r="A317" s="27">
        <v>68.040000000000006</v>
      </c>
      <c r="B317" s="28" t="s">
        <v>279</v>
      </c>
      <c r="C317" s="29">
        <v>1</v>
      </c>
      <c r="D317" s="12" t="s">
        <v>30</v>
      </c>
      <c r="F317" s="12">
        <f t="shared" si="34"/>
        <v>10566</v>
      </c>
      <c r="G317" s="31">
        <v>10000</v>
      </c>
      <c r="H317" s="31"/>
      <c r="I317" s="15">
        <f>+C317*G317</f>
        <v>10000</v>
      </c>
      <c r="J317" s="16">
        <f t="shared" si="35"/>
        <v>10000</v>
      </c>
      <c r="K317" s="32">
        <v>10000</v>
      </c>
      <c r="L317" s="32">
        <v>11000</v>
      </c>
      <c r="M317" s="32">
        <v>12000</v>
      </c>
      <c r="N317" s="33">
        <v>11660</v>
      </c>
      <c r="O317" s="33"/>
      <c r="P317" s="34" t="s">
        <v>276</v>
      </c>
      <c r="Q317" s="35"/>
      <c r="R317" s="40" t="s">
        <v>28</v>
      </c>
      <c r="S317" s="22">
        <v>34000</v>
      </c>
      <c r="T317" s="37">
        <v>10041.9264</v>
      </c>
      <c r="U317" s="34">
        <v>11000</v>
      </c>
      <c r="V317" s="38">
        <v>10566</v>
      </c>
      <c r="W317" s="38">
        <v>11750</v>
      </c>
      <c r="X317" s="25">
        <f t="shared" si="32"/>
        <v>10041.9264</v>
      </c>
    </row>
    <row r="318" spans="1:24" ht="63" hidden="1">
      <c r="A318" s="27">
        <v>68.05</v>
      </c>
      <c r="B318" s="28" t="s">
        <v>280</v>
      </c>
      <c r="C318" s="29">
        <v>1</v>
      </c>
      <c r="D318" s="12" t="s">
        <v>30</v>
      </c>
      <c r="F318" s="12">
        <f t="shared" si="34"/>
        <v>7839.9719999999998</v>
      </c>
      <c r="G318" s="31">
        <v>7420</v>
      </c>
      <c r="H318" s="31"/>
      <c r="I318" s="15">
        <f>+C318*G318</f>
        <v>7420</v>
      </c>
      <c r="J318" s="16">
        <f t="shared" si="35"/>
        <v>7420</v>
      </c>
      <c r="K318" s="32">
        <v>7670</v>
      </c>
      <c r="L318" s="32">
        <v>7560</v>
      </c>
      <c r="M318" s="32">
        <v>7420</v>
      </c>
      <c r="N318" s="33">
        <v>8162</v>
      </c>
      <c r="O318" s="33"/>
      <c r="P318" s="34" t="s">
        <v>276</v>
      </c>
      <c r="Q318" s="35"/>
      <c r="R318" s="40" t="s">
        <v>28</v>
      </c>
      <c r="S318" s="22">
        <v>16000</v>
      </c>
      <c r="T318" s="37">
        <v>7451.1360000000004</v>
      </c>
      <c r="U318" s="34">
        <v>8162</v>
      </c>
      <c r="V318" s="38">
        <v>7840</v>
      </c>
      <c r="W318" s="38">
        <v>8850</v>
      </c>
      <c r="X318" s="25">
        <f t="shared" si="32"/>
        <v>7451.1360000000004</v>
      </c>
    </row>
    <row r="319" spans="1:24" ht="168" hidden="1">
      <c r="A319" s="27">
        <v>69</v>
      </c>
      <c r="B319" s="67" t="s">
        <v>281</v>
      </c>
      <c r="C319" s="29"/>
      <c r="F319" s="12">
        <f t="shared" si="34"/>
        <v>0</v>
      </c>
      <c r="G319" s="31"/>
      <c r="H319" s="31"/>
      <c r="I319" s="15"/>
      <c r="J319" s="16"/>
      <c r="K319" s="32"/>
      <c r="L319" s="32"/>
      <c r="M319" s="32"/>
      <c r="N319" s="33"/>
      <c r="O319" s="33"/>
      <c r="P319" s="34"/>
      <c r="Q319" s="35"/>
      <c r="R319" s="40"/>
      <c r="S319" s="22">
        <v>0</v>
      </c>
      <c r="T319" s="37">
        <v>0</v>
      </c>
      <c r="U319" s="34">
        <v>0</v>
      </c>
      <c r="V319" s="38">
        <v>0</v>
      </c>
      <c r="W319" s="38">
        <v>0</v>
      </c>
      <c r="X319" s="25">
        <f t="shared" si="32"/>
        <v>0</v>
      </c>
    </row>
    <row r="320" spans="1:24" hidden="1">
      <c r="A320" s="27" t="s">
        <v>282</v>
      </c>
      <c r="B320" s="28" t="s">
        <v>283</v>
      </c>
      <c r="C320" s="29"/>
      <c r="F320" s="12">
        <f t="shared" si="34"/>
        <v>0</v>
      </c>
      <c r="G320" s="31"/>
      <c r="H320" s="31"/>
      <c r="I320" s="15">
        <f t="shared" ref="I320:I334" si="38">+C320*G320</f>
        <v>0</v>
      </c>
      <c r="J320" s="16"/>
      <c r="K320" s="32"/>
      <c r="L320" s="32"/>
      <c r="M320" s="32"/>
      <c r="N320" s="33"/>
      <c r="O320" s="33"/>
      <c r="P320" s="34"/>
      <c r="Q320" s="35"/>
      <c r="R320" s="40"/>
      <c r="S320" s="22">
        <v>0</v>
      </c>
      <c r="T320" s="37">
        <v>0</v>
      </c>
      <c r="U320" s="34">
        <v>0</v>
      </c>
      <c r="V320" s="38">
        <v>0</v>
      </c>
      <c r="W320" s="38">
        <v>0</v>
      </c>
      <c r="X320" s="25">
        <f t="shared" si="32"/>
        <v>0</v>
      </c>
    </row>
    <row r="321" spans="1:24" ht="63" hidden="1">
      <c r="A321" s="27">
        <v>69.010000000000005</v>
      </c>
      <c r="B321" s="28" t="s">
        <v>284</v>
      </c>
      <c r="C321" s="29">
        <v>1</v>
      </c>
      <c r="D321" s="12" t="s">
        <v>30</v>
      </c>
      <c r="F321" s="12">
        <f t="shared" si="34"/>
        <v>147924</v>
      </c>
      <c r="G321" s="31">
        <v>140000</v>
      </c>
      <c r="H321" s="31"/>
      <c r="I321" s="15">
        <f t="shared" si="38"/>
        <v>140000</v>
      </c>
      <c r="J321" s="16">
        <f t="shared" si="35"/>
        <v>140000</v>
      </c>
      <c r="K321" s="32">
        <v>147000</v>
      </c>
      <c r="L321" s="32">
        <v>145000</v>
      </c>
      <c r="M321" s="32">
        <v>140000</v>
      </c>
      <c r="N321" s="33">
        <v>157274.70000000001</v>
      </c>
      <c r="O321" s="33"/>
      <c r="P321" s="34" t="s">
        <v>285</v>
      </c>
      <c r="Q321" s="35"/>
      <c r="R321" s="40" t="s">
        <v>28</v>
      </c>
      <c r="S321" s="22">
        <v>155000</v>
      </c>
      <c r="T321" s="37">
        <v>140586.96960000001</v>
      </c>
      <c r="U321" s="34">
        <v>153750</v>
      </c>
      <c r="V321" s="38">
        <v>147924</v>
      </c>
      <c r="W321" s="38">
        <v>158200</v>
      </c>
      <c r="X321" s="25">
        <f t="shared" si="32"/>
        <v>140586.96960000001</v>
      </c>
    </row>
    <row r="322" spans="1:24" ht="63" hidden="1">
      <c r="A322" s="27">
        <v>69.02</v>
      </c>
      <c r="B322" s="28" t="s">
        <v>286</v>
      </c>
      <c r="C322" s="29">
        <v>1</v>
      </c>
      <c r="D322" s="12" t="s">
        <v>30</v>
      </c>
      <c r="F322" s="12">
        <f t="shared" si="34"/>
        <v>158490</v>
      </c>
      <c r="G322" s="31">
        <v>150000</v>
      </c>
      <c r="H322" s="31"/>
      <c r="I322" s="15">
        <f t="shared" si="38"/>
        <v>150000</v>
      </c>
      <c r="J322" s="16">
        <f t="shared" si="35"/>
        <v>150000</v>
      </c>
      <c r="K322" s="32">
        <v>150000</v>
      </c>
      <c r="L322" s="32">
        <v>155000</v>
      </c>
      <c r="M322" s="32">
        <v>152000</v>
      </c>
      <c r="N322" s="33">
        <v>165488.4</v>
      </c>
      <c r="O322" s="33"/>
      <c r="P322" s="34" t="s">
        <v>285</v>
      </c>
      <c r="Q322" s="35"/>
      <c r="R322" s="40" t="s">
        <v>28</v>
      </c>
      <c r="S322" s="22">
        <v>162000</v>
      </c>
      <c r="T322" s="37">
        <v>150628.89600000001</v>
      </c>
      <c r="U322" s="34">
        <v>162840</v>
      </c>
      <c r="V322" s="38">
        <v>158490</v>
      </c>
      <c r="W322" s="38">
        <v>165900</v>
      </c>
      <c r="X322" s="25">
        <f t="shared" si="32"/>
        <v>150628.89600000001</v>
      </c>
    </row>
    <row r="323" spans="1:24" ht="63" hidden="1">
      <c r="A323" s="27">
        <v>69.03</v>
      </c>
      <c r="B323" s="28" t="s">
        <v>287</v>
      </c>
      <c r="C323" s="29">
        <v>1</v>
      </c>
      <c r="D323" s="12" t="s">
        <v>30</v>
      </c>
      <c r="F323" s="12">
        <f t="shared" si="34"/>
        <v>163773</v>
      </c>
      <c r="G323" s="31">
        <v>155000</v>
      </c>
      <c r="H323" s="31"/>
      <c r="I323" s="15">
        <f t="shared" si="38"/>
        <v>155000</v>
      </c>
      <c r="J323" s="16">
        <f t="shared" si="35"/>
        <v>155000</v>
      </c>
      <c r="K323" s="32">
        <v>155000</v>
      </c>
      <c r="L323" s="32">
        <v>156000</v>
      </c>
      <c r="M323" s="32">
        <v>155000</v>
      </c>
      <c r="N323" s="33">
        <v>168873.1</v>
      </c>
      <c r="O323" s="33"/>
      <c r="P323" s="34" t="s">
        <v>285</v>
      </c>
      <c r="Q323" s="35"/>
      <c r="R323" s="40" t="s">
        <v>28</v>
      </c>
      <c r="S323" s="22">
        <v>169000</v>
      </c>
      <c r="T323" s="37">
        <v>155649.85919999998</v>
      </c>
      <c r="U323" s="34">
        <v>170263</v>
      </c>
      <c r="V323" s="38">
        <v>163773</v>
      </c>
      <c r="W323" s="38">
        <v>173300</v>
      </c>
      <c r="X323" s="25">
        <f t="shared" si="32"/>
        <v>155649.85919999998</v>
      </c>
    </row>
    <row r="324" spans="1:24" hidden="1">
      <c r="A324" s="27" t="s">
        <v>288</v>
      </c>
      <c r="B324" s="28" t="s">
        <v>289</v>
      </c>
      <c r="C324" s="29"/>
      <c r="F324" s="12">
        <f t="shared" si="34"/>
        <v>0</v>
      </c>
      <c r="G324" s="31"/>
      <c r="H324" s="31"/>
      <c r="I324" s="15">
        <f t="shared" si="38"/>
        <v>0</v>
      </c>
      <c r="J324" s="16"/>
      <c r="K324" s="32"/>
      <c r="L324" s="32"/>
      <c r="M324" s="32"/>
      <c r="N324" s="33"/>
      <c r="O324" s="33"/>
      <c r="P324" s="34"/>
      <c r="Q324" s="35"/>
      <c r="R324" s="40"/>
      <c r="S324" s="22">
        <v>0</v>
      </c>
      <c r="T324" s="37">
        <v>0</v>
      </c>
      <c r="U324" s="34">
        <v>0</v>
      </c>
      <c r="V324" s="38">
        <v>0</v>
      </c>
      <c r="W324" s="38">
        <v>0</v>
      </c>
      <c r="X324" s="25">
        <f t="shared" si="32"/>
        <v>0</v>
      </c>
    </row>
    <row r="325" spans="1:24" ht="63" hidden="1">
      <c r="A325" s="27">
        <v>69.040000000000006</v>
      </c>
      <c r="B325" s="28" t="s">
        <v>290</v>
      </c>
      <c r="C325" s="29">
        <v>1</v>
      </c>
      <c r="D325" s="12" t="s">
        <v>30</v>
      </c>
      <c r="F325" s="12">
        <f t="shared" si="34"/>
        <v>95094</v>
      </c>
      <c r="G325" s="31">
        <v>90000</v>
      </c>
      <c r="H325" s="31"/>
      <c r="I325" s="15">
        <f t="shared" si="38"/>
        <v>90000</v>
      </c>
      <c r="J325" s="16">
        <f t="shared" si="35"/>
        <v>90000</v>
      </c>
      <c r="K325" s="32">
        <v>92000</v>
      </c>
      <c r="L325" s="32">
        <v>90000</v>
      </c>
      <c r="M325" s="32">
        <v>91000</v>
      </c>
      <c r="N325" s="33">
        <v>74957.3</v>
      </c>
      <c r="O325" s="33"/>
      <c r="P325" s="34" t="s">
        <v>285</v>
      </c>
      <c r="Q325" s="35"/>
      <c r="R325" s="40" t="s">
        <v>28</v>
      </c>
      <c r="S325" s="22">
        <v>101000</v>
      </c>
      <c r="T325" s="37">
        <v>90377.337599999999</v>
      </c>
      <c r="U325" s="34">
        <v>71450</v>
      </c>
      <c r="V325" s="38">
        <v>95094</v>
      </c>
      <c r="W325" s="38">
        <v>98090</v>
      </c>
      <c r="X325" s="25">
        <f t="shared" si="32"/>
        <v>71450</v>
      </c>
    </row>
    <row r="326" spans="1:24" ht="63" hidden="1">
      <c r="A326" s="27">
        <v>69.05</v>
      </c>
      <c r="B326" s="28" t="s">
        <v>291</v>
      </c>
      <c r="C326" s="29">
        <v>1</v>
      </c>
      <c r="D326" s="12" t="s">
        <v>30</v>
      </c>
      <c r="F326" s="12">
        <f t="shared" si="34"/>
        <v>89811</v>
      </c>
      <c r="G326" s="31">
        <v>85000</v>
      </c>
      <c r="H326" s="31"/>
      <c r="I326" s="15">
        <f t="shared" si="38"/>
        <v>85000</v>
      </c>
      <c r="J326" s="16">
        <f t="shared" si="35"/>
        <v>85000</v>
      </c>
      <c r="K326" s="32">
        <v>85000</v>
      </c>
      <c r="L326" s="32">
        <v>86000</v>
      </c>
      <c r="M326" s="32">
        <v>89000</v>
      </c>
      <c r="N326" s="33">
        <v>66627</v>
      </c>
      <c r="O326" s="33"/>
      <c r="P326" s="34" t="s">
        <v>285</v>
      </c>
      <c r="Q326" s="35"/>
      <c r="R326" s="40" t="s">
        <v>28</v>
      </c>
      <c r="S326" s="22">
        <v>96000</v>
      </c>
      <c r="T326" s="37">
        <v>85356.374400000001</v>
      </c>
      <c r="U326" s="34">
        <v>66280</v>
      </c>
      <c r="V326" s="38">
        <v>89811</v>
      </c>
      <c r="W326" s="38">
        <v>92500</v>
      </c>
      <c r="X326" s="25">
        <f t="shared" ref="X326:X389" si="39">MIN(S326:W326)</f>
        <v>66280</v>
      </c>
    </row>
    <row r="327" spans="1:24" ht="63" hidden="1">
      <c r="A327" s="27">
        <v>69.06</v>
      </c>
      <c r="B327" s="28" t="s">
        <v>292</v>
      </c>
      <c r="C327" s="29">
        <v>1</v>
      </c>
      <c r="D327" s="12" t="s">
        <v>30</v>
      </c>
      <c r="F327" s="12">
        <f t="shared" si="34"/>
        <v>79245</v>
      </c>
      <c r="G327" s="31">
        <v>75000</v>
      </c>
      <c r="H327" s="31"/>
      <c r="I327" s="15">
        <f t="shared" si="38"/>
        <v>75000</v>
      </c>
      <c r="J327" s="16">
        <f t="shared" si="35"/>
        <v>75000</v>
      </c>
      <c r="K327" s="32">
        <v>77000</v>
      </c>
      <c r="L327" s="32">
        <v>75000</v>
      </c>
      <c r="M327" s="32">
        <v>76000</v>
      </c>
      <c r="N327" s="33">
        <v>58300</v>
      </c>
      <c r="O327" s="33"/>
      <c r="P327" s="34" t="s">
        <v>285</v>
      </c>
      <c r="Q327" s="35"/>
      <c r="R327" s="40" t="s">
        <v>28</v>
      </c>
      <c r="S327" s="22">
        <v>84000</v>
      </c>
      <c r="T327" s="37">
        <v>75314.448000000004</v>
      </c>
      <c r="U327" s="34">
        <v>58780</v>
      </c>
      <c r="V327" s="38">
        <v>79245</v>
      </c>
      <c r="W327" s="38">
        <v>90200</v>
      </c>
      <c r="X327" s="25">
        <f t="shared" si="39"/>
        <v>58780</v>
      </c>
    </row>
    <row r="328" spans="1:24" ht="63" hidden="1">
      <c r="A328" s="27">
        <v>69.069999999999993</v>
      </c>
      <c r="B328" s="28" t="s">
        <v>293</v>
      </c>
      <c r="C328" s="29">
        <v>1</v>
      </c>
      <c r="D328" s="12" t="s">
        <v>30</v>
      </c>
      <c r="F328" s="12">
        <f t="shared" si="34"/>
        <v>63396</v>
      </c>
      <c r="G328" s="31">
        <v>60000</v>
      </c>
      <c r="H328" s="31"/>
      <c r="I328" s="15">
        <f t="shared" si="38"/>
        <v>60000</v>
      </c>
      <c r="J328" s="16">
        <f t="shared" si="35"/>
        <v>60000</v>
      </c>
      <c r="K328" s="32">
        <v>60000</v>
      </c>
      <c r="L328" s="32">
        <v>61000</v>
      </c>
      <c r="M328" s="32">
        <v>63000</v>
      </c>
      <c r="N328" s="33">
        <v>49970.8</v>
      </c>
      <c r="O328" s="33"/>
      <c r="P328" s="34" t="s">
        <v>285</v>
      </c>
      <c r="Q328" s="35"/>
      <c r="R328" s="40" t="s">
        <v>28</v>
      </c>
      <c r="S328" s="22">
        <v>67000</v>
      </c>
      <c r="T328" s="37">
        <v>60251.558400000009</v>
      </c>
      <c r="U328" s="34">
        <v>50382</v>
      </c>
      <c r="V328" s="38">
        <v>63396</v>
      </c>
      <c r="W328" s="38">
        <v>75200</v>
      </c>
      <c r="X328" s="25">
        <f t="shared" si="39"/>
        <v>50382</v>
      </c>
    </row>
    <row r="329" spans="1:24" ht="63" hidden="1">
      <c r="A329" s="27">
        <v>69.08</v>
      </c>
      <c r="B329" s="28" t="s">
        <v>294</v>
      </c>
      <c r="C329" s="29">
        <v>1</v>
      </c>
      <c r="D329" s="12" t="s">
        <v>30</v>
      </c>
      <c r="F329" s="12">
        <f t="shared" si="34"/>
        <v>52830</v>
      </c>
      <c r="G329" s="31">
        <v>50000</v>
      </c>
      <c r="H329" s="31"/>
      <c r="I329" s="15">
        <f t="shared" si="38"/>
        <v>50000</v>
      </c>
      <c r="J329" s="16">
        <f t="shared" si="35"/>
        <v>50000</v>
      </c>
      <c r="K329" s="32">
        <v>52500</v>
      </c>
      <c r="L329" s="32">
        <v>52000</v>
      </c>
      <c r="M329" s="32">
        <v>50000</v>
      </c>
      <c r="N329" s="33">
        <v>46640</v>
      </c>
      <c r="O329" s="33"/>
      <c r="P329" s="34" t="s">
        <v>285</v>
      </c>
      <c r="Q329" s="35"/>
      <c r="R329" s="40" t="s">
        <v>28</v>
      </c>
      <c r="S329" s="22">
        <v>56000</v>
      </c>
      <c r="T329" s="37">
        <v>50209.631999999998</v>
      </c>
      <c r="U329" s="34">
        <v>47024</v>
      </c>
      <c r="V329" s="38">
        <v>52830</v>
      </c>
      <c r="W329" s="38">
        <v>65200</v>
      </c>
      <c r="X329" s="25">
        <f t="shared" si="39"/>
        <v>47024</v>
      </c>
    </row>
    <row r="330" spans="1:24" ht="63" hidden="1">
      <c r="A330" s="27">
        <v>69.09</v>
      </c>
      <c r="B330" s="28" t="s">
        <v>295</v>
      </c>
      <c r="C330" s="29">
        <v>1</v>
      </c>
      <c r="D330" s="12" t="s">
        <v>30</v>
      </c>
      <c r="F330" s="12">
        <f t="shared" ref="F330:F387" si="40">+G330*1.0566</f>
        <v>42264</v>
      </c>
      <c r="G330" s="31">
        <v>40000</v>
      </c>
      <c r="H330" s="31"/>
      <c r="I330" s="15">
        <f t="shared" si="38"/>
        <v>40000</v>
      </c>
      <c r="J330" s="16">
        <f t="shared" si="35"/>
        <v>40000</v>
      </c>
      <c r="K330" s="32">
        <v>40000</v>
      </c>
      <c r="L330" s="32">
        <v>41000</v>
      </c>
      <c r="M330" s="32">
        <v>42000</v>
      </c>
      <c r="N330" s="33">
        <v>40810</v>
      </c>
      <c r="O330" s="33"/>
      <c r="P330" s="34" t="s">
        <v>285</v>
      </c>
      <c r="Q330" s="35"/>
      <c r="R330" s="40" t="s">
        <v>28</v>
      </c>
      <c r="S330" s="22">
        <v>49000</v>
      </c>
      <c r="T330" s="37">
        <v>40167.705600000001</v>
      </c>
      <c r="U330" s="34">
        <v>41146</v>
      </c>
      <c r="V330" s="38">
        <v>42264</v>
      </c>
      <c r="W330" s="38">
        <v>52100</v>
      </c>
      <c r="X330" s="25">
        <f t="shared" si="39"/>
        <v>40167.705600000001</v>
      </c>
    </row>
    <row r="331" spans="1:24" ht="63" hidden="1">
      <c r="A331" s="27">
        <v>69.099999999999994</v>
      </c>
      <c r="B331" s="28" t="s">
        <v>296</v>
      </c>
      <c r="C331" s="29">
        <v>1</v>
      </c>
      <c r="D331" s="12" t="s">
        <v>30</v>
      </c>
      <c r="F331" s="12">
        <f t="shared" si="40"/>
        <v>33811.199999999997</v>
      </c>
      <c r="G331" s="31">
        <v>32000</v>
      </c>
      <c r="H331" s="31"/>
      <c r="I331" s="15">
        <f t="shared" si="38"/>
        <v>32000</v>
      </c>
      <c r="J331" s="16">
        <f t="shared" si="35"/>
        <v>32000</v>
      </c>
      <c r="K331" s="32">
        <v>34000</v>
      </c>
      <c r="L331" s="32">
        <v>33000</v>
      </c>
      <c r="M331" s="32">
        <v>32000</v>
      </c>
      <c r="N331" s="33">
        <v>34980</v>
      </c>
      <c r="O331" s="33"/>
      <c r="P331" s="34" t="s">
        <v>285</v>
      </c>
      <c r="Q331" s="35"/>
      <c r="R331" s="40" t="s">
        <v>28</v>
      </c>
      <c r="S331" s="22">
        <v>37000</v>
      </c>
      <c r="T331" s="37">
        <v>32134.924799999997</v>
      </c>
      <c r="U331" s="34">
        <v>35268</v>
      </c>
      <c r="V331" s="38">
        <v>33812</v>
      </c>
      <c r="W331" s="38">
        <v>41520</v>
      </c>
      <c r="X331" s="25">
        <f t="shared" si="39"/>
        <v>32134.924799999997</v>
      </c>
    </row>
    <row r="332" spans="1:24" ht="63" hidden="1">
      <c r="A332" s="27">
        <v>69.11</v>
      </c>
      <c r="B332" s="28" t="s">
        <v>297</v>
      </c>
      <c r="C332" s="29">
        <v>1</v>
      </c>
      <c r="D332" s="12" t="s">
        <v>30</v>
      </c>
      <c r="F332" s="12">
        <f t="shared" si="40"/>
        <v>15849</v>
      </c>
      <c r="G332" s="31">
        <v>15000</v>
      </c>
      <c r="H332" s="31"/>
      <c r="I332" s="15">
        <f t="shared" si="38"/>
        <v>15000</v>
      </c>
      <c r="J332" s="16">
        <f t="shared" si="35"/>
        <v>15000</v>
      </c>
      <c r="K332" s="32">
        <v>15000</v>
      </c>
      <c r="L332" s="32">
        <v>16000</v>
      </c>
      <c r="M332" s="32">
        <v>15500</v>
      </c>
      <c r="N332" s="33">
        <v>23320</v>
      </c>
      <c r="O332" s="33"/>
      <c r="P332" s="34" t="s">
        <v>285</v>
      </c>
      <c r="Q332" s="35"/>
      <c r="R332" s="40" t="s">
        <v>28</v>
      </c>
      <c r="S332" s="22">
        <v>21000</v>
      </c>
      <c r="T332" s="37">
        <v>15062.889600000002</v>
      </c>
      <c r="U332" s="34">
        <v>23512</v>
      </c>
      <c r="V332" s="38">
        <v>15849</v>
      </c>
      <c r="W332" s="38">
        <v>25200</v>
      </c>
      <c r="X332" s="25">
        <f t="shared" si="39"/>
        <v>15062.889600000002</v>
      </c>
    </row>
    <row r="333" spans="1:24" ht="63" hidden="1">
      <c r="A333" s="27">
        <v>69.12</v>
      </c>
      <c r="B333" s="28" t="s">
        <v>298</v>
      </c>
      <c r="C333" s="29">
        <v>1</v>
      </c>
      <c r="D333" s="12" t="s">
        <v>30</v>
      </c>
      <c r="F333" s="12">
        <f t="shared" si="40"/>
        <v>10566</v>
      </c>
      <c r="G333" s="31">
        <v>10000</v>
      </c>
      <c r="H333" s="31"/>
      <c r="I333" s="15">
        <f t="shared" si="38"/>
        <v>10000</v>
      </c>
      <c r="J333" s="16">
        <f t="shared" si="35"/>
        <v>10000</v>
      </c>
      <c r="K333" s="32">
        <v>11000</v>
      </c>
      <c r="L333" s="32">
        <v>10000</v>
      </c>
      <c r="M333" s="32">
        <v>10500</v>
      </c>
      <c r="N333" s="33">
        <v>14924.8</v>
      </c>
      <c r="O333" s="33"/>
      <c r="P333" s="34" t="s">
        <v>285</v>
      </c>
      <c r="Q333" s="35"/>
      <c r="R333" s="40" t="s">
        <v>28</v>
      </c>
      <c r="S333" s="22">
        <v>16000</v>
      </c>
      <c r="T333" s="37">
        <v>10041.9264</v>
      </c>
      <c r="U333" s="34">
        <v>15048</v>
      </c>
      <c r="V333" s="38">
        <v>10566</v>
      </c>
      <c r="W333" s="38">
        <v>18300</v>
      </c>
      <c r="X333" s="25">
        <f t="shared" si="39"/>
        <v>10041.9264</v>
      </c>
    </row>
    <row r="334" spans="1:24" ht="63" hidden="1">
      <c r="A334" s="27">
        <v>69.13</v>
      </c>
      <c r="B334" s="28" t="s">
        <v>299</v>
      </c>
      <c r="C334" s="29">
        <v>1</v>
      </c>
      <c r="D334" s="12" t="s">
        <v>30</v>
      </c>
      <c r="F334" s="12">
        <f t="shared" si="40"/>
        <v>7924.5</v>
      </c>
      <c r="G334" s="31">
        <v>7500</v>
      </c>
      <c r="H334" s="31"/>
      <c r="I334" s="15">
        <f t="shared" si="38"/>
        <v>7500</v>
      </c>
      <c r="J334" s="16">
        <f t="shared" si="35"/>
        <v>7500</v>
      </c>
      <c r="K334" s="32">
        <v>7500</v>
      </c>
      <c r="L334" s="32">
        <v>8000</v>
      </c>
      <c r="M334" s="32">
        <v>8100</v>
      </c>
      <c r="N334" s="33">
        <v>6996</v>
      </c>
      <c r="O334" s="33"/>
      <c r="P334" s="34" t="s">
        <v>285</v>
      </c>
      <c r="Q334" s="35"/>
      <c r="R334" s="40" t="s">
        <v>28</v>
      </c>
      <c r="S334" s="22">
        <v>9200</v>
      </c>
      <c r="T334" s="37">
        <v>7531.92</v>
      </c>
      <c r="U334" s="34">
        <v>7054</v>
      </c>
      <c r="V334" s="38">
        <v>7925</v>
      </c>
      <c r="W334" s="38">
        <v>14200</v>
      </c>
      <c r="X334" s="25">
        <f t="shared" si="39"/>
        <v>7054</v>
      </c>
    </row>
    <row r="335" spans="1:24" ht="126" hidden="1">
      <c r="A335" s="27">
        <v>70</v>
      </c>
      <c r="B335" s="28" t="s">
        <v>300</v>
      </c>
      <c r="C335" s="29"/>
      <c r="F335" s="12">
        <f t="shared" si="40"/>
        <v>0</v>
      </c>
      <c r="G335" s="31"/>
      <c r="H335" s="31"/>
      <c r="I335" s="15"/>
      <c r="J335" s="16"/>
      <c r="K335" s="32"/>
      <c r="L335" s="32"/>
      <c r="M335" s="32"/>
      <c r="N335" s="33"/>
      <c r="O335" s="33"/>
      <c r="P335" s="34" t="s">
        <v>285</v>
      </c>
      <c r="Q335" s="35"/>
      <c r="R335" s="40" t="s">
        <v>28</v>
      </c>
      <c r="S335" s="22">
        <v>0</v>
      </c>
      <c r="T335" s="37">
        <v>0</v>
      </c>
      <c r="U335" s="34">
        <v>0</v>
      </c>
      <c r="V335" s="38">
        <v>0</v>
      </c>
      <c r="W335" s="38">
        <v>0</v>
      </c>
      <c r="X335" s="25">
        <f t="shared" si="39"/>
        <v>0</v>
      </c>
    </row>
    <row r="336" spans="1:24" ht="63" hidden="1">
      <c r="A336" s="27">
        <v>70.010000000000005</v>
      </c>
      <c r="B336" s="28" t="s">
        <v>301</v>
      </c>
      <c r="C336" s="29">
        <v>1</v>
      </c>
      <c r="D336" s="12" t="s">
        <v>30</v>
      </c>
      <c r="F336" s="12">
        <f t="shared" si="40"/>
        <v>44377.2</v>
      </c>
      <c r="G336" s="31">
        <v>42000</v>
      </c>
      <c r="H336" s="31"/>
      <c r="I336" s="15">
        <f>+C336*G336</f>
        <v>42000</v>
      </c>
      <c r="J336" s="16">
        <f t="shared" si="35"/>
        <v>42000</v>
      </c>
      <c r="K336" s="32">
        <v>43000</v>
      </c>
      <c r="L336" s="32">
        <v>42500</v>
      </c>
      <c r="M336" s="32">
        <v>42000</v>
      </c>
      <c r="N336" s="33">
        <v>46785.2</v>
      </c>
      <c r="O336" s="33"/>
      <c r="P336" s="34" t="s">
        <v>302</v>
      </c>
      <c r="Q336" s="35"/>
      <c r="R336" s="40" t="s">
        <v>28</v>
      </c>
      <c r="S336" s="22">
        <v>42000</v>
      </c>
      <c r="T336" s="37">
        <v>42176.851200000005</v>
      </c>
      <c r="U336" s="34">
        <v>47170</v>
      </c>
      <c r="V336" s="38">
        <v>44378</v>
      </c>
      <c r="W336" s="38">
        <v>50200</v>
      </c>
      <c r="X336" s="25">
        <f t="shared" si="39"/>
        <v>42000</v>
      </c>
    </row>
    <row r="337" spans="1:24" ht="63" hidden="1">
      <c r="A337" s="27">
        <v>70.02</v>
      </c>
      <c r="B337" s="28" t="s">
        <v>303</v>
      </c>
      <c r="C337" s="29">
        <v>1</v>
      </c>
      <c r="D337" s="12" t="s">
        <v>30</v>
      </c>
      <c r="F337" s="12">
        <f t="shared" si="40"/>
        <v>52830</v>
      </c>
      <c r="G337" s="31">
        <v>50000</v>
      </c>
      <c r="H337" s="31"/>
      <c r="I337" s="15">
        <f>+C337*G337</f>
        <v>50000</v>
      </c>
      <c r="J337" s="16">
        <f t="shared" si="35"/>
        <v>50000</v>
      </c>
      <c r="K337" s="32">
        <v>50000</v>
      </c>
      <c r="L337" s="32">
        <v>55000</v>
      </c>
      <c r="M337" s="32">
        <v>52000</v>
      </c>
      <c r="N337" s="33">
        <v>54583.1</v>
      </c>
      <c r="O337" s="33"/>
      <c r="P337" s="34" t="s">
        <v>302</v>
      </c>
      <c r="Q337" s="35"/>
      <c r="R337" s="40" t="s">
        <v>28</v>
      </c>
      <c r="S337" s="22">
        <v>44500</v>
      </c>
      <c r="T337" s="37">
        <v>50209.631999999998</v>
      </c>
      <c r="U337" s="34">
        <v>55032</v>
      </c>
      <c r="V337" s="38">
        <v>52830</v>
      </c>
      <c r="W337" s="38">
        <v>55250</v>
      </c>
      <c r="X337" s="25">
        <f t="shared" si="39"/>
        <v>44500</v>
      </c>
    </row>
    <row r="338" spans="1:24" ht="63" hidden="1">
      <c r="A338" s="27">
        <v>70.03</v>
      </c>
      <c r="B338" s="28" t="s">
        <v>304</v>
      </c>
      <c r="C338" s="29">
        <v>1</v>
      </c>
      <c r="D338" s="12" t="s">
        <v>30</v>
      </c>
      <c r="F338" s="12">
        <f t="shared" si="40"/>
        <v>60226.2</v>
      </c>
      <c r="G338" s="31">
        <v>57000</v>
      </c>
      <c r="H338" s="31"/>
      <c r="I338" s="15">
        <f>+C338*G338</f>
        <v>57000</v>
      </c>
      <c r="J338" s="16">
        <f t="shared" si="35"/>
        <v>57000</v>
      </c>
      <c r="K338" s="32">
        <v>59000</v>
      </c>
      <c r="L338" s="32">
        <v>58000</v>
      </c>
      <c r="M338" s="32">
        <v>57000</v>
      </c>
      <c r="N338" s="33">
        <v>62381</v>
      </c>
      <c r="O338" s="33"/>
      <c r="P338" s="34" t="s">
        <v>302</v>
      </c>
      <c r="Q338" s="35"/>
      <c r="R338" s="40" t="s">
        <v>28</v>
      </c>
      <c r="S338" s="22">
        <v>56000</v>
      </c>
      <c r="T338" s="37">
        <v>57239.7408</v>
      </c>
      <c r="U338" s="34">
        <v>62894</v>
      </c>
      <c r="V338" s="38">
        <v>60227</v>
      </c>
      <c r="W338" s="38">
        <v>62300</v>
      </c>
      <c r="X338" s="25">
        <f t="shared" si="39"/>
        <v>56000</v>
      </c>
    </row>
    <row r="339" spans="1:24" ht="63" hidden="1">
      <c r="A339" s="27">
        <v>70.040000000000006</v>
      </c>
      <c r="B339" s="28" t="s">
        <v>305</v>
      </c>
      <c r="C339" s="29">
        <v>1</v>
      </c>
      <c r="D339" s="12" t="s">
        <v>30</v>
      </c>
      <c r="F339" s="12">
        <f t="shared" si="40"/>
        <v>67622.399999999994</v>
      </c>
      <c r="G339" s="31">
        <v>64000</v>
      </c>
      <c r="H339" s="31"/>
      <c r="I339" s="15">
        <f>+C339*G339</f>
        <v>64000</v>
      </c>
      <c r="J339" s="16">
        <f t="shared" si="35"/>
        <v>64000</v>
      </c>
      <c r="K339" s="32">
        <v>64000</v>
      </c>
      <c r="L339" s="32">
        <v>65000</v>
      </c>
      <c r="M339" s="32">
        <v>66000</v>
      </c>
      <c r="N339" s="33">
        <v>70177.8</v>
      </c>
      <c r="O339" s="33"/>
      <c r="P339" s="34" t="s">
        <v>302</v>
      </c>
      <c r="Q339" s="35"/>
      <c r="R339" s="40" t="s">
        <v>28</v>
      </c>
      <c r="S339" s="22">
        <v>69500</v>
      </c>
      <c r="T339" s="37">
        <v>64268.899200000007</v>
      </c>
      <c r="U339" s="34">
        <v>70755</v>
      </c>
      <c r="V339" s="38">
        <v>67623</v>
      </c>
      <c r="W339" s="38">
        <v>69520</v>
      </c>
      <c r="X339" s="25">
        <f t="shared" si="39"/>
        <v>64268.899200000007</v>
      </c>
    </row>
    <row r="340" spans="1:24" ht="63" hidden="1">
      <c r="A340" s="27">
        <v>70.05</v>
      </c>
      <c r="B340" s="28" t="s">
        <v>306</v>
      </c>
      <c r="C340" s="29">
        <v>1</v>
      </c>
      <c r="D340" s="12" t="s">
        <v>30</v>
      </c>
      <c r="F340" s="12">
        <f t="shared" si="40"/>
        <v>73962</v>
      </c>
      <c r="G340" s="31">
        <v>70000</v>
      </c>
      <c r="H340" s="31"/>
      <c r="I340" s="15">
        <f>+C340*G340</f>
        <v>70000</v>
      </c>
      <c r="J340" s="16">
        <f t="shared" si="35"/>
        <v>70000</v>
      </c>
      <c r="K340" s="32">
        <v>72000</v>
      </c>
      <c r="L340" s="32">
        <v>71000</v>
      </c>
      <c r="M340" s="32">
        <v>70000</v>
      </c>
      <c r="N340" s="33">
        <v>77975.7</v>
      </c>
      <c r="O340" s="33"/>
      <c r="P340" s="34" t="s">
        <v>302</v>
      </c>
      <c r="Q340" s="35"/>
      <c r="R340" s="40" t="s">
        <v>28</v>
      </c>
      <c r="S340" s="22">
        <v>74000</v>
      </c>
      <c r="T340" s="37">
        <v>70293.484800000006</v>
      </c>
      <c r="U340" s="34">
        <v>78617</v>
      </c>
      <c r="V340" s="38">
        <v>73962</v>
      </c>
      <c r="W340" s="38">
        <v>75500</v>
      </c>
      <c r="X340" s="25">
        <f t="shared" si="39"/>
        <v>70293.484800000006</v>
      </c>
    </row>
    <row r="341" spans="1:24" ht="78.75" hidden="1">
      <c r="A341" s="27">
        <v>71</v>
      </c>
      <c r="B341" s="28" t="s">
        <v>307</v>
      </c>
      <c r="C341" s="29"/>
      <c r="F341" s="12">
        <f t="shared" si="40"/>
        <v>0</v>
      </c>
      <c r="G341" s="31"/>
      <c r="H341" s="31"/>
      <c r="I341" s="15"/>
      <c r="J341" s="16"/>
      <c r="K341" s="32"/>
      <c r="L341" s="32"/>
      <c r="M341" s="32"/>
      <c r="N341" s="33"/>
      <c r="O341" s="33"/>
      <c r="P341" s="34"/>
      <c r="Q341" s="35"/>
      <c r="R341" s="40"/>
      <c r="S341" s="22">
        <v>0</v>
      </c>
      <c r="T341" s="37">
        <v>0</v>
      </c>
      <c r="U341" s="34">
        <v>0</v>
      </c>
      <c r="V341" s="38">
        <v>0</v>
      </c>
      <c r="W341" s="38">
        <v>0</v>
      </c>
      <c r="X341" s="25">
        <f t="shared" si="39"/>
        <v>0</v>
      </c>
    </row>
    <row r="342" spans="1:24" ht="63" hidden="1">
      <c r="A342" s="27">
        <v>71.010000000000005</v>
      </c>
      <c r="B342" s="28" t="s">
        <v>308</v>
      </c>
      <c r="C342" s="29">
        <v>1</v>
      </c>
      <c r="D342" s="12" t="s">
        <v>30</v>
      </c>
      <c r="F342" s="12">
        <f t="shared" si="40"/>
        <v>10566</v>
      </c>
      <c r="G342" s="31">
        <v>10000</v>
      </c>
      <c r="H342" s="31"/>
      <c r="I342" s="15">
        <f t="shared" ref="I342:I361" si="41">+C342*G342</f>
        <v>10000</v>
      </c>
      <c r="J342" s="16">
        <f t="shared" ref="J342:J360" si="42">MIN(K342:M342)</f>
        <v>10000</v>
      </c>
      <c r="K342" s="32">
        <v>11000</v>
      </c>
      <c r="L342" s="32">
        <v>10000</v>
      </c>
      <c r="M342" s="32">
        <v>10500</v>
      </c>
      <c r="N342" s="33">
        <v>7865</v>
      </c>
      <c r="O342" s="33"/>
      <c r="P342" s="34" t="s">
        <v>309</v>
      </c>
      <c r="Q342" s="35"/>
      <c r="R342" s="40" t="s">
        <v>28</v>
      </c>
      <c r="S342" s="22">
        <v>16000</v>
      </c>
      <c r="T342" s="37">
        <v>10041.9264</v>
      </c>
      <c r="U342" s="34">
        <v>34780</v>
      </c>
      <c r="V342" s="38">
        <v>10566</v>
      </c>
      <c r="W342" s="38">
        <v>12750</v>
      </c>
      <c r="X342" s="25">
        <f t="shared" si="39"/>
        <v>10041.9264</v>
      </c>
    </row>
    <row r="343" spans="1:24" ht="63" hidden="1">
      <c r="A343" s="27">
        <v>71.02</v>
      </c>
      <c r="B343" s="28" t="s">
        <v>310</v>
      </c>
      <c r="C343" s="29">
        <v>1</v>
      </c>
      <c r="D343" s="12" t="s">
        <v>30</v>
      </c>
      <c r="F343" s="12">
        <f t="shared" si="40"/>
        <v>15849</v>
      </c>
      <c r="G343" s="31">
        <v>15000</v>
      </c>
      <c r="H343" s="31"/>
      <c r="I343" s="15">
        <f t="shared" si="41"/>
        <v>15000</v>
      </c>
      <c r="J343" s="16">
        <f t="shared" si="42"/>
        <v>15000</v>
      </c>
      <c r="K343" s="32">
        <v>16000</v>
      </c>
      <c r="L343" s="32">
        <v>15500</v>
      </c>
      <c r="M343" s="32">
        <v>15000</v>
      </c>
      <c r="N343" s="33">
        <v>17978</v>
      </c>
      <c r="O343" s="33"/>
      <c r="P343" s="34" t="s">
        <v>309</v>
      </c>
      <c r="Q343" s="35"/>
      <c r="R343" s="40" t="s">
        <v>28</v>
      </c>
      <c r="S343" s="22">
        <v>19000</v>
      </c>
      <c r="T343" s="37">
        <v>15062.889600000002</v>
      </c>
      <c r="U343" s="34">
        <v>19939</v>
      </c>
      <c r="V343" s="38">
        <v>15849</v>
      </c>
      <c r="W343" s="38">
        <v>18800</v>
      </c>
      <c r="X343" s="25">
        <f t="shared" si="39"/>
        <v>15062.889600000002</v>
      </c>
    </row>
    <row r="344" spans="1:24" s="51" customFormat="1" ht="220.5" hidden="1">
      <c r="A344" s="27">
        <v>72</v>
      </c>
      <c r="B344" s="28" t="s">
        <v>311</v>
      </c>
      <c r="C344" s="29">
        <v>1</v>
      </c>
      <c r="D344" s="12" t="s">
        <v>312</v>
      </c>
      <c r="E344" s="12"/>
      <c r="F344" s="12">
        <f t="shared" si="40"/>
        <v>47547</v>
      </c>
      <c r="G344" s="31">
        <v>45000</v>
      </c>
      <c r="H344" s="31"/>
      <c r="I344" s="15">
        <f t="shared" si="41"/>
        <v>45000</v>
      </c>
      <c r="J344" s="16">
        <f t="shared" si="42"/>
        <v>45000</v>
      </c>
      <c r="K344" s="32">
        <v>45000</v>
      </c>
      <c r="L344" s="32">
        <v>47000</v>
      </c>
      <c r="M344" s="32">
        <v>46500</v>
      </c>
      <c r="N344" s="33">
        <v>33379.5</v>
      </c>
      <c r="O344" s="33"/>
      <c r="P344" s="34" t="s">
        <v>313</v>
      </c>
      <c r="Q344" s="35"/>
      <c r="R344" s="40" t="s">
        <v>28</v>
      </c>
      <c r="S344" s="22">
        <v>47000</v>
      </c>
      <c r="T344" s="37">
        <v>45188.668799999999</v>
      </c>
      <c r="U344" s="50">
        <v>49500</v>
      </c>
      <c r="V344" s="38">
        <v>47547</v>
      </c>
      <c r="W344" s="38">
        <v>52500</v>
      </c>
      <c r="X344" s="25">
        <f t="shared" si="39"/>
        <v>45188.668799999999</v>
      </c>
    </row>
    <row r="345" spans="1:24" s="51" customFormat="1" ht="63" hidden="1">
      <c r="A345" s="27">
        <v>73</v>
      </c>
      <c r="B345" s="28" t="s">
        <v>314</v>
      </c>
      <c r="C345" s="29">
        <v>1</v>
      </c>
      <c r="D345" s="12" t="s">
        <v>315</v>
      </c>
      <c r="E345" s="12"/>
      <c r="F345" s="12">
        <f t="shared" si="40"/>
        <v>63396</v>
      </c>
      <c r="G345" s="31">
        <v>60000</v>
      </c>
      <c r="H345" s="31"/>
      <c r="I345" s="15">
        <f t="shared" si="41"/>
        <v>60000</v>
      </c>
      <c r="J345" s="16">
        <f t="shared" si="42"/>
        <v>65000</v>
      </c>
      <c r="K345" s="32">
        <v>66500</v>
      </c>
      <c r="L345" s="32">
        <v>67000</v>
      </c>
      <c r="M345" s="32">
        <v>65000</v>
      </c>
      <c r="N345" s="33">
        <v>58281.3</v>
      </c>
      <c r="O345" s="33"/>
      <c r="P345" s="34" t="s">
        <v>316</v>
      </c>
      <c r="Q345" s="35"/>
      <c r="R345" s="40" t="s">
        <v>28</v>
      </c>
      <c r="S345" s="22">
        <v>69000</v>
      </c>
      <c r="T345" s="37">
        <v>60251.558400000009</v>
      </c>
      <c r="U345" s="50">
        <v>60000</v>
      </c>
      <c r="V345" s="38">
        <v>63396</v>
      </c>
      <c r="W345" s="38">
        <v>65225</v>
      </c>
      <c r="X345" s="25">
        <f t="shared" si="39"/>
        <v>60000</v>
      </c>
    </row>
    <row r="346" spans="1:24" s="51" customFormat="1" ht="153" hidden="1">
      <c r="A346" s="27">
        <v>74</v>
      </c>
      <c r="B346" s="66" t="s">
        <v>317</v>
      </c>
      <c r="C346" s="29">
        <v>1</v>
      </c>
      <c r="D346" s="12" t="s">
        <v>312</v>
      </c>
      <c r="E346" s="12"/>
      <c r="F346" s="12">
        <f t="shared" si="40"/>
        <v>36981</v>
      </c>
      <c r="G346" s="31">
        <v>35000</v>
      </c>
      <c r="H346" s="31"/>
      <c r="I346" s="15">
        <f t="shared" si="41"/>
        <v>35000</v>
      </c>
      <c r="J346" s="16">
        <f t="shared" si="42"/>
        <v>35000</v>
      </c>
      <c r="K346" s="32">
        <v>35000</v>
      </c>
      <c r="L346" s="32">
        <v>35500</v>
      </c>
      <c r="M346" s="32">
        <v>36000</v>
      </c>
      <c r="N346" s="33"/>
      <c r="O346" s="33">
        <f>1.09*45000</f>
        <v>49050</v>
      </c>
      <c r="P346" s="34" t="s">
        <v>318</v>
      </c>
      <c r="Q346" s="35"/>
      <c r="R346" s="40" t="s">
        <v>28</v>
      </c>
      <c r="S346" s="22">
        <v>56000</v>
      </c>
      <c r="T346" s="37">
        <v>35146.742400000003</v>
      </c>
      <c r="U346" s="50">
        <v>38500</v>
      </c>
      <c r="V346" s="38">
        <v>36981</v>
      </c>
      <c r="W346" s="38">
        <v>41980</v>
      </c>
      <c r="X346" s="25">
        <f t="shared" si="39"/>
        <v>35146.742400000003</v>
      </c>
    </row>
    <row r="347" spans="1:24" ht="63" hidden="1">
      <c r="A347" s="41">
        <v>75</v>
      </c>
      <c r="B347" s="42" t="s">
        <v>319</v>
      </c>
      <c r="C347" s="43">
        <v>1</v>
      </c>
      <c r="D347" s="38" t="s">
        <v>30</v>
      </c>
      <c r="E347" s="38"/>
      <c r="F347" s="38">
        <f t="shared" si="40"/>
        <v>25499.984400000001</v>
      </c>
      <c r="G347" s="19">
        <v>24134</v>
      </c>
      <c r="H347" s="19"/>
      <c r="I347" s="33">
        <f t="shared" si="41"/>
        <v>24134</v>
      </c>
      <c r="J347" s="16">
        <f t="shared" si="42"/>
        <v>125000</v>
      </c>
      <c r="K347" s="16">
        <v>135000</v>
      </c>
      <c r="L347" s="16">
        <v>125000</v>
      </c>
      <c r="M347" s="16">
        <v>130000</v>
      </c>
      <c r="N347" s="33">
        <v>24134</v>
      </c>
      <c r="O347" s="33"/>
      <c r="P347" s="34" t="s">
        <v>320</v>
      </c>
      <c r="Q347" s="34"/>
      <c r="R347" s="44" t="s">
        <v>321</v>
      </c>
      <c r="S347" s="22">
        <v>34900</v>
      </c>
      <c r="T347" s="37">
        <v>24710.400000000001</v>
      </c>
      <c r="U347" s="34" t="s">
        <v>322</v>
      </c>
      <c r="V347" s="38">
        <v>26000</v>
      </c>
      <c r="W347" s="38">
        <v>28000</v>
      </c>
      <c r="X347" s="45">
        <f t="shared" si="39"/>
        <v>24710.400000000001</v>
      </c>
    </row>
    <row r="348" spans="1:24" s="51" customFormat="1" ht="204.75" hidden="1">
      <c r="A348" s="27">
        <v>76</v>
      </c>
      <c r="B348" s="28" t="s">
        <v>323</v>
      </c>
      <c r="C348" s="29">
        <v>1</v>
      </c>
      <c r="D348" s="12" t="s">
        <v>312</v>
      </c>
      <c r="E348" s="12"/>
      <c r="F348" s="12">
        <f t="shared" si="40"/>
        <v>36981</v>
      </c>
      <c r="G348" s="31">
        <v>35000</v>
      </c>
      <c r="H348" s="31"/>
      <c r="I348" s="15">
        <f t="shared" si="41"/>
        <v>35000</v>
      </c>
      <c r="J348" s="16">
        <f t="shared" si="42"/>
        <v>35000</v>
      </c>
      <c r="K348" s="32">
        <v>35000</v>
      </c>
      <c r="L348" s="32">
        <v>35500</v>
      </c>
      <c r="M348" s="32">
        <v>36000</v>
      </c>
      <c r="N348" s="33"/>
      <c r="O348" s="33"/>
      <c r="P348" s="34" t="s">
        <v>324</v>
      </c>
      <c r="Q348" s="35"/>
      <c r="R348" s="40" t="s">
        <v>28</v>
      </c>
      <c r="S348" s="22">
        <v>47000</v>
      </c>
      <c r="T348" s="37">
        <v>35146.742400000003</v>
      </c>
      <c r="U348" s="50">
        <v>38500</v>
      </c>
      <c r="V348" s="38">
        <v>36981</v>
      </c>
      <c r="W348" s="38">
        <v>41360</v>
      </c>
      <c r="X348" s="25">
        <f t="shared" si="39"/>
        <v>35146.742400000003</v>
      </c>
    </row>
    <row r="349" spans="1:24" s="51" customFormat="1" ht="110.25" hidden="1">
      <c r="A349" s="27">
        <v>77</v>
      </c>
      <c r="B349" s="28" t="s">
        <v>325</v>
      </c>
      <c r="C349" s="29">
        <v>1</v>
      </c>
      <c r="D349" s="12" t="s">
        <v>312</v>
      </c>
      <c r="E349" s="12"/>
      <c r="F349" s="12">
        <f t="shared" si="40"/>
        <v>264150</v>
      </c>
      <c r="G349" s="31">
        <v>250000</v>
      </c>
      <c r="H349" s="31"/>
      <c r="I349" s="15">
        <f t="shared" si="41"/>
        <v>250000</v>
      </c>
      <c r="J349" s="16">
        <f t="shared" si="42"/>
        <v>250000</v>
      </c>
      <c r="K349" s="32">
        <v>275000</v>
      </c>
      <c r="L349" s="32">
        <v>325000</v>
      </c>
      <c r="M349" s="32">
        <v>250000</v>
      </c>
      <c r="N349" s="33"/>
      <c r="O349" s="33"/>
      <c r="P349" s="34"/>
      <c r="Q349" s="35"/>
      <c r="R349" s="40" t="s">
        <v>28</v>
      </c>
      <c r="S349" s="22">
        <v>134000</v>
      </c>
      <c r="T349" s="37">
        <v>251048.16</v>
      </c>
      <c r="U349" s="50">
        <v>275000</v>
      </c>
      <c r="V349" s="38">
        <v>264150</v>
      </c>
      <c r="W349" s="38">
        <v>275890</v>
      </c>
      <c r="X349" s="25">
        <f t="shared" si="39"/>
        <v>134000</v>
      </c>
    </row>
    <row r="350" spans="1:24" s="51" customFormat="1" hidden="1">
      <c r="A350" s="27">
        <v>78</v>
      </c>
      <c r="B350" s="28" t="s">
        <v>326</v>
      </c>
      <c r="C350" s="29" t="s">
        <v>326</v>
      </c>
      <c r="D350" s="12" t="s">
        <v>326</v>
      </c>
      <c r="E350" s="12"/>
      <c r="F350" s="12" t="s">
        <v>326</v>
      </c>
      <c r="G350" s="31">
        <v>20000</v>
      </c>
      <c r="H350" s="31"/>
      <c r="I350" s="15" t="e">
        <f t="shared" si="41"/>
        <v>#VALUE!</v>
      </c>
      <c r="J350" s="16">
        <f t="shared" si="42"/>
        <v>20000</v>
      </c>
      <c r="K350" s="32">
        <v>20000</v>
      </c>
      <c r="L350" s="32">
        <v>25000</v>
      </c>
      <c r="M350" s="32">
        <v>23000</v>
      </c>
      <c r="N350" s="33"/>
      <c r="O350" s="33"/>
      <c r="P350" s="34"/>
      <c r="Q350" s="35"/>
      <c r="R350" s="40" t="s">
        <v>326</v>
      </c>
      <c r="S350" s="22" t="e">
        <v>#VALUE!</v>
      </c>
      <c r="T350" s="37">
        <v>0</v>
      </c>
      <c r="U350" s="50" t="e">
        <v>#VALUE!</v>
      </c>
      <c r="V350" s="38">
        <v>0</v>
      </c>
      <c r="W350" s="38">
        <v>0</v>
      </c>
      <c r="X350" s="25" t="e">
        <f t="shared" si="39"/>
        <v>#VALUE!</v>
      </c>
    </row>
    <row r="351" spans="1:24" s="51" customFormat="1" ht="110.25" hidden="1">
      <c r="A351" s="27">
        <v>79</v>
      </c>
      <c r="B351" s="28" t="s">
        <v>327</v>
      </c>
      <c r="C351" s="29">
        <v>1</v>
      </c>
      <c r="D351" s="12" t="s">
        <v>312</v>
      </c>
      <c r="E351" s="12"/>
      <c r="F351" s="12">
        <f t="shared" si="40"/>
        <v>36981</v>
      </c>
      <c r="G351" s="31">
        <v>35000</v>
      </c>
      <c r="H351" s="31"/>
      <c r="I351" s="15">
        <f t="shared" si="41"/>
        <v>35000</v>
      </c>
      <c r="J351" s="16">
        <f t="shared" si="42"/>
        <v>35000</v>
      </c>
      <c r="K351" s="32">
        <v>36000</v>
      </c>
      <c r="L351" s="32">
        <v>35500</v>
      </c>
      <c r="M351" s="32">
        <v>35000</v>
      </c>
      <c r="N351" s="33">
        <v>17490</v>
      </c>
      <c r="O351" s="33"/>
      <c r="P351" s="34" t="s">
        <v>328</v>
      </c>
      <c r="Q351" s="35"/>
      <c r="R351" s="40" t="s">
        <v>28</v>
      </c>
      <c r="S351" s="22">
        <v>37000</v>
      </c>
      <c r="T351" s="37">
        <v>35146.742400000003</v>
      </c>
      <c r="U351" s="50">
        <v>35000</v>
      </c>
      <c r="V351" s="38">
        <v>36981</v>
      </c>
      <c r="W351" s="38">
        <v>41250</v>
      </c>
      <c r="X351" s="25">
        <f t="shared" si="39"/>
        <v>35000</v>
      </c>
    </row>
    <row r="352" spans="1:24" s="51" customFormat="1" ht="157.5" hidden="1">
      <c r="A352" s="27">
        <v>80</v>
      </c>
      <c r="B352" s="28" t="s">
        <v>329</v>
      </c>
      <c r="C352" s="29">
        <v>1</v>
      </c>
      <c r="D352" s="12" t="s">
        <v>312</v>
      </c>
      <c r="E352" s="12"/>
      <c r="F352" s="12">
        <f t="shared" si="40"/>
        <v>137358</v>
      </c>
      <c r="G352" s="31">
        <v>130000</v>
      </c>
      <c r="H352" s="31"/>
      <c r="I352" s="15">
        <f t="shared" si="41"/>
        <v>130000</v>
      </c>
      <c r="J352" s="16">
        <f t="shared" si="42"/>
        <v>130000</v>
      </c>
      <c r="K352" s="32">
        <v>130000</v>
      </c>
      <c r="L352" s="32">
        <v>140000</v>
      </c>
      <c r="M352" s="32">
        <v>135000</v>
      </c>
      <c r="N352" s="33"/>
      <c r="O352" s="33">
        <f>120000*1.18</f>
        <v>141600</v>
      </c>
      <c r="P352" s="34" t="s">
        <v>330</v>
      </c>
      <c r="Q352" s="35"/>
      <c r="R352" s="40" t="s">
        <v>28</v>
      </c>
      <c r="S352" s="22">
        <v>134000</v>
      </c>
      <c r="T352" s="37">
        <v>130545.04319999999</v>
      </c>
      <c r="U352" s="50">
        <v>130000</v>
      </c>
      <c r="V352" s="38">
        <v>137358</v>
      </c>
      <c r="W352" s="38">
        <v>145250</v>
      </c>
      <c r="X352" s="25">
        <f t="shared" si="39"/>
        <v>130000</v>
      </c>
    </row>
    <row r="353" spans="1:26" s="51" customFormat="1" ht="78.75">
      <c r="A353" s="119">
        <v>81</v>
      </c>
      <c r="B353" s="120" t="s">
        <v>331</v>
      </c>
      <c r="C353" s="121">
        <v>20</v>
      </c>
      <c r="D353" s="122" t="s">
        <v>247</v>
      </c>
      <c r="E353" s="122"/>
      <c r="F353" s="122">
        <f>16</f>
        <v>16</v>
      </c>
      <c r="G353" s="123">
        <v>15</v>
      </c>
      <c r="H353" s="123"/>
      <c r="I353" s="124">
        <f t="shared" si="41"/>
        <v>300</v>
      </c>
      <c r="J353" s="125">
        <f t="shared" si="42"/>
        <v>15</v>
      </c>
      <c r="K353" s="125">
        <v>16</v>
      </c>
      <c r="L353" s="125">
        <v>17</v>
      </c>
      <c r="M353" s="125">
        <v>15</v>
      </c>
      <c r="N353" s="124">
        <v>2.5299999999999998</v>
      </c>
      <c r="O353" s="124"/>
      <c r="P353" s="126" t="s">
        <v>332</v>
      </c>
      <c r="Q353" s="126"/>
      <c r="R353" s="127" t="s">
        <v>28</v>
      </c>
      <c r="S353" s="128">
        <v>25</v>
      </c>
      <c r="T353" s="129">
        <v>15.206400000000002</v>
      </c>
      <c r="U353" s="131">
        <v>16</v>
      </c>
      <c r="V353" s="122">
        <v>16</v>
      </c>
      <c r="W353" s="122">
        <v>25</v>
      </c>
      <c r="X353" s="130">
        <f t="shared" si="39"/>
        <v>15.206400000000002</v>
      </c>
      <c r="Y353" s="137">
        <f>X353*C353</f>
        <v>304.12800000000004</v>
      </c>
      <c r="Z353" s="46">
        <f>Y353*0.783</f>
        <v>238.13222400000004</v>
      </c>
    </row>
    <row r="354" spans="1:26" ht="267.75" hidden="1">
      <c r="A354" s="27">
        <v>82</v>
      </c>
      <c r="B354" s="66" t="s">
        <v>477</v>
      </c>
      <c r="C354" s="29">
        <v>1</v>
      </c>
      <c r="D354" s="12" t="s">
        <v>247</v>
      </c>
      <c r="F354" s="12">
        <f t="shared" si="40"/>
        <v>132.07499999999999</v>
      </c>
      <c r="G354" s="31">
        <v>125</v>
      </c>
      <c r="H354" s="31"/>
      <c r="I354" s="15">
        <f t="shared" si="41"/>
        <v>125</v>
      </c>
      <c r="J354" s="16">
        <f t="shared" si="42"/>
        <v>125</v>
      </c>
      <c r="K354" s="32">
        <v>125</v>
      </c>
      <c r="L354" s="32">
        <v>127</v>
      </c>
      <c r="M354" s="32">
        <v>130</v>
      </c>
      <c r="N354" s="33"/>
      <c r="O354" s="33">
        <f>120*1.18</f>
        <v>141.6</v>
      </c>
      <c r="P354" s="34" t="s">
        <v>330</v>
      </c>
      <c r="Q354" s="35"/>
      <c r="R354" s="40" t="s">
        <v>28</v>
      </c>
      <c r="S354" s="22">
        <v>139</v>
      </c>
      <c r="T354" s="37">
        <v>126.40320000000001</v>
      </c>
      <c r="U354" s="34">
        <v>138</v>
      </c>
      <c r="V354" s="38">
        <v>133</v>
      </c>
      <c r="W354" s="38">
        <v>150</v>
      </c>
      <c r="X354" s="25">
        <f t="shared" si="39"/>
        <v>126.40320000000001</v>
      </c>
    </row>
    <row r="355" spans="1:26" hidden="1">
      <c r="A355" s="27">
        <v>83</v>
      </c>
      <c r="B355" s="52" t="s">
        <v>326</v>
      </c>
      <c r="C355" s="29" t="s">
        <v>326</v>
      </c>
      <c r="D355" s="12" t="s">
        <v>326</v>
      </c>
      <c r="F355" s="12">
        <f t="shared" si="40"/>
        <v>105.66</v>
      </c>
      <c r="G355" s="31">
        <v>100</v>
      </c>
      <c r="H355" s="31"/>
      <c r="I355" s="15" t="e">
        <f t="shared" si="41"/>
        <v>#VALUE!</v>
      </c>
      <c r="J355" s="16">
        <f t="shared" si="42"/>
        <v>100</v>
      </c>
      <c r="K355" s="32">
        <v>120</v>
      </c>
      <c r="L355" s="32">
        <v>110</v>
      </c>
      <c r="M355" s="32">
        <v>100</v>
      </c>
      <c r="N355" s="33"/>
      <c r="O355" s="33"/>
      <c r="P355" s="34"/>
      <c r="Q355" s="35"/>
      <c r="R355" s="40"/>
      <c r="S355" s="22" t="e">
        <v>#VALUE!</v>
      </c>
      <c r="T355" s="37">
        <v>0</v>
      </c>
      <c r="U355" s="34" t="e">
        <v>#VALUE!</v>
      </c>
      <c r="V355" s="38">
        <v>0</v>
      </c>
      <c r="W355" s="38">
        <v>0</v>
      </c>
      <c r="X355" s="25" t="e">
        <f t="shared" si="39"/>
        <v>#VALUE!</v>
      </c>
    </row>
    <row r="356" spans="1:26" ht="126" hidden="1">
      <c r="A356" s="27">
        <v>84</v>
      </c>
      <c r="B356" s="28" t="s">
        <v>333</v>
      </c>
      <c r="C356" s="29">
        <v>1</v>
      </c>
      <c r="D356" s="12" t="s">
        <v>315</v>
      </c>
      <c r="F356" s="12">
        <f t="shared" si="40"/>
        <v>158490</v>
      </c>
      <c r="G356" s="31">
        <v>150000</v>
      </c>
      <c r="H356" s="31"/>
      <c r="I356" s="15">
        <f t="shared" si="41"/>
        <v>150000</v>
      </c>
      <c r="J356" s="16">
        <f t="shared" si="42"/>
        <v>150000</v>
      </c>
      <c r="K356" s="32">
        <v>150000</v>
      </c>
      <c r="L356" s="32">
        <v>155000</v>
      </c>
      <c r="M356" s="32">
        <v>160000</v>
      </c>
      <c r="N356" s="33">
        <v>89854.6</v>
      </c>
      <c r="O356" s="33"/>
      <c r="P356" s="34" t="s">
        <v>334</v>
      </c>
      <c r="Q356" s="35"/>
      <c r="R356" s="40" t="s">
        <v>28</v>
      </c>
      <c r="S356" s="22">
        <v>169000</v>
      </c>
      <c r="T356" s="37">
        <v>150628.89600000001</v>
      </c>
      <c r="U356" s="34">
        <v>150000</v>
      </c>
      <c r="V356" s="38">
        <v>158490</v>
      </c>
      <c r="W356" s="38">
        <v>168250</v>
      </c>
      <c r="X356" s="25">
        <f t="shared" si="39"/>
        <v>150000</v>
      </c>
    </row>
    <row r="357" spans="1:26" ht="63" hidden="1">
      <c r="A357" s="27">
        <v>85</v>
      </c>
      <c r="B357" s="28" t="s">
        <v>335</v>
      </c>
      <c r="C357" s="29">
        <v>1</v>
      </c>
      <c r="D357" s="12" t="s">
        <v>47</v>
      </c>
      <c r="F357" s="12">
        <f t="shared" si="40"/>
        <v>9509.4</v>
      </c>
      <c r="G357" s="31">
        <v>9000</v>
      </c>
      <c r="H357" s="31"/>
      <c r="I357" s="15">
        <f t="shared" si="41"/>
        <v>9000</v>
      </c>
      <c r="J357" s="16">
        <f t="shared" si="42"/>
        <v>9000</v>
      </c>
      <c r="K357" s="32">
        <v>9000</v>
      </c>
      <c r="L357" s="32">
        <v>9500</v>
      </c>
      <c r="M357" s="32">
        <v>9600</v>
      </c>
      <c r="N357" s="33">
        <v>9328</v>
      </c>
      <c r="O357" s="33"/>
      <c r="P357" s="34" t="s">
        <v>336</v>
      </c>
      <c r="Q357" s="35"/>
      <c r="R357" s="40" t="s">
        <v>28</v>
      </c>
      <c r="S357" s="22">
        <v>11000</v>
      </c>
      <c r="T357" s="37">
        <v>9038.3040000000001</v>
      </c>
      <c r="U357" s="34">
        <v>9000</v>
      </c>
      <c r="V357" s="38">
        <v>9510</v>
      </c>
      <c r="W357" s="38">
        <v>10200</v>
      </c>
      <c r="X357" s="25">
        <f t="shared" si="39"/>
        <v>9000</v>
      </c>
    </row>
    <row r="358" spans="1:26" ht="63" hidden="1">
      <c r="A358" s="27">
        <v>86</v>
      </c>
      <c r="B358" s="28" t="s">
        <v>337</v>
      </c>
      <c r="C358" s="29">
        <v>1</v>
      </c>
      <c r="D358" s="12" t="s">
        <v>30</v>
      </c>
      <c r="F358" s="12">
        <f t="shared" si="40"/>
        <v>2641.5</v>
      </c>
      <c r="G358" s="31">
        <v>2500</v>
      </c>
      <c r="H358" s="31"/>
      <c r="I358" s="15">
        <f t="shared" si="41"/>
        <v>2500</v>
      </c>
      <c r="J358" s="16">
        <f t="shared" si="42"/>
        <v>2500</v>
      </c>
      <c r="K358" s="32">
        <v>2500</v>
      </c>
      <c r="L358" s="32">
        <v>2600</v>
      </c>
      <c r="M358" s="32">
        <v>2700</v>
      </c>
      <c r="N358" s="33">
        <v>493.9</v>
      </c>
      <c r="O358" s="33"/>
      <c r="P358" s="34" t="s">
        <v>338</v>
      </c>
      <c r="Q358" s="35"/>
      <c r="R358" s="40" t="s">
        <v>28</v>
      </c>
      <c r="S358" s="22">
        <v>3400</v>
      </c>
      <c r="T358" s="37">
        <v>2510.9567999999999</v>
      </c>
      <c r="U358" s="34">
        <v>2500</v>
      </c>
      <c r="V358" s="38">
        <v>2642</v>
      </c>
      <c r="W358" s="38">
        <v>3250</v>
      </c>
      <c r="X358" s="25">
        <f t="shared" si="39"/>
        <v>2500</v>
      </c>
    </row>
    <row r="359" spans="1:26" ht="78.75" hidden="1">
      <c r="A359" s="27">
        <v>87</v>
      </c>
      <c r="B359" s="28" t="s">
        <v>339</v>
      </c>
      <c r="C359" s="29">
        <v>1</v>
      </c>
      <c r="D359" s="12" t="s">
        <v>340</v>
      </c>
      <c r="F359" s="12">
        <f t="shared" si="40"/>
        <v>10566</v>
      </c>
      <c r="G359" s="31">
        <v>10000</v>
      </c>
      <c r="H359" s="31"/>
      <c r="I359" s="15">
        <f t="shared" si="41"/>
        <v>10000</v>
      </c>
      <c r="J359" s="16">
        <f t="shared" si="42"/>
        <v>10000</v>
      </c>
      <c r="K359" s="32">
        <v>12000</v>
      </c>
      <c r="L359" s="32">
        <v>11000</v>
      </c>
      <c r="M359" s="32">
        <v>10000</v>
      </c>
      <c r="N359" s="33">
        <v>2915</v>
      </c>
      <c r="O359" s="33"/>
      <c r="P359" s="34" t="s">
        <v>341</v>
      </c>
      <c r="Q359" s="35"/>
      <c r="R359" s="40" t="s">
        <v>28</v>
      </c>
      <c r="S359" s="22">
        <v>9400</v>
      </c>
      <c r="T359" s="37">
        <v>10041.9264</v>
      </c>
      <c r="U359" s="34">
        <v>10000</v>
      </c>
      <c r="V359" s="38">
        <v>10566</v>
      </c>
      <c r="W359" s="38">
        <v>12250</v>
      </c>
      <c r="X359" s="25">
        <f t="shared" si="39"/>
        <v>9400</v>
      </c>
    </row>
    <row r="360" spans="1:26" ht="63" hidden="1">
      <c r="A360" s="27">
        <v>88</v>
      </c>
      <c r="B360" s="28" t="s">
        <v>342</v>
      </c>
      <c r="C360" s="29">
        <v>1</v>
      </c>
      <c r="D360" s="12" t="s">
        <v>343</v>
      </c>
      <c r="F360" s="12">
        <f t="shared" si="40"/>
        <v>5283</v>
      </c>
      <c r="G360" s="31">
        <v>5000</v>
      </c>
      <c r="H360" s="31"/>
      <c r="I360" s="15">
        <f t="shared" si="41"/>
        <v>5000</v>
      </c>
      <c r="J360" s="16">
        <f t="shared" si="42"/>
        <v>5000</v>
      </c>
      <c r="K360" s="32">
        <v>5500</v>
      </c>
      <c r="L360" s="32">
        <v>5000</v>
      </c>
      <c r="M360" s="32">
        <v>5200</v>
      </c>
      <c r="N360" s="33">
        <v>1049.4000000000001</v>
      </c>
      <c r="O360" s="33"/>
      <c r="P360" s="34" t="s">
        <v>344</v>
      </c>
      <c r="Q360" s="35"/>
      <c r="R360" s="40" t="s">
        <v>28</v>
      </c>
      <c r="S360" s="22">
        <v>6500</v>
      </c>
      <c r="T360" s="37">
        <v>5020.9632000000001</v>
      </c>
      <c r="U360" s="34">
        <v>5000</v>
      </c>
      <c r="V360" s="38">
        <v>5283</v>
      </c>
      <c r="W360" s="38">
        <v>6550</v>
      </c>
      <c r="X360" s="25">
        <f t="shared" si="39"/>
        <v>5000</v>
      </c>
    </row>
    <row r="361" spans="1:26" s="51" customFormat="1" hidden="1">
      <c r="A361" s="27">
        <v>89</v>
      </c>
      <c r="B361" s="28" t="s">
        <v>326</v>
      </c>
      <c r="C361" s="29" t="s">
        <v>326</v>
      </c>
      <c r="D361" s="12" t="s">
        <v>326</v>
      </c>
      <c r="E361" s="12"/>
      <c r="F361" s="12" t="s">
        <v>326</v>
      </c>
      <c r="G361" s="31">
        <v>150000</v>
      </c>
      <c r="H361" s="31"/>
      <c r="I361" s="15" t="e">
        <f t="shared" si="41"/>
        <v>#VALUE!</v>
      </c>
      <c r="J361" s="16">
        <f>MIN(K361:N361)</f>
        <v>15000</v>
      </c>
      <c r="K361" s="32">
        <v>15000</v>
      </c>
      <c r="L361" s="32">
        <v>18000</v>
      </c>
      <c r="M361" s="32">
        <v>16000</v>
      </c>
      <c r="N361" s="33"/>
      <c r="O361" s="33"/>
      <c r="P361" s="34" t="s">
        <v>324</v>
      </c>
      <c r="Q361" s="35"/>
      <c r="R361" s="40" t="s">
        <v>326</v>
      </c>
      <c r="S361" s="22" t="s">
        <v>326</v>
      </c>
      <c r="T361" s="37">
        <v>0</v>
      </c>
      <c r="U361" s="50"/>
      <c r="V361" s="38">
        <v>0</v>
      </c>
      <c r="W361" s="38">
        <v>0</v>
      </c>
      <c r="X361" s="25">
        <f t="shared" si="39"/>
        <v>0</v>
      </c>
    </row>
    <row r="362" spans="1:26" ht="47.25" hidden="1">
      <c r="A362" s="27">
        <v>90</v>
      </c>
      <c r="B362" s="28" t="s">
        <v>345</v>
      </c>
      <c r="C362" s="29"/>
      <c r="F362" s="12">
        <f t="shared" si="40"/>
        <v>0</v>
      </c>
      <c r="G362" s="31"/>
      <c r="H362" s="31"/>
      <c r="I362" s="15"/>
      <c r="J362" s="16"/>
      <c r="K362" s="32"/>
      <c r="L362" s="32"/>
      <c r="M362" s="32"/>
      <c r="N362" s="33"/>
      <c r="O362" s="33"/>
      <c r="P362" s="34"/>
      <c r="Q362" s="35"/>
      <c r="R362" s="40"/>
      <c r="S362" s="22">
        <f t="shared" ref="S362" si="43">E362+E362*7%</f>
        <v>0</v>
      </c>
      <c r="T362" s="37">
        <v>0</v>
      </c>
      <c r="U362" s="34">
        <v>0</v>
      </c>
      <c r="V362" s="38">
        <v>0</v>
      </c>
      <c r="W362" s="38">
        <v>0</v>
      </c>
      <c r="X362" s="25">
        <f t="shared" si="39"/>
        <v>0</v>
      </c>
    </row>
    <row r="363" spans="1:26" ht="63" hidden="1">
      <c r="A363" s="27">
        <v>90.01</v>
      </c>
      <c r="B363" s="28" t="s">
        <v>134</v>
      </c>
      <c r="C363" s="29">
        <v>1</v>
      </c>
      <c r="D363" s="12" t="s">
        <v>47</v>
      </c>
      <c r="F363" s="12">
        <f t="shared" si="40"/>
        <v>665.65800000000002</v>
      </c>
      <c r="G363" s="31">
        <v>630</v>
      </c>
      <c r="H363" s="31"/>
      <c r="I363" s="15">
        <f t="shared" ref="I363:I374" si="44">+C363*G363</f>
        <v>630</v>
      </c>
      <c r="J363" s="16">
        <f t="shared" ref="J363:J374" si="45">MIN(K363:N363)</f>
        <v>630</v>
      </c>
      <c r="K363" s="32">
        <v>700</v>
      </c>
      <c r="L363" s="32">
        <v>650</v>
      </c>
      <c r="M363" s="32">
        <v>630</v>
      </c>
      <c r="N363" s="33"/>
      <c r="O363" s="33">
        <v>310</v>
      </c>
      <c r="P363" s="34" t="s">
        <v>66</v>
      </c>
      <c r="Q363" s="35"/>
      <c r="R363" s="40" t="s">
        <v>28</v>
      </c>
      <c r="S363" s="22">
        <v>740</v>
      </c>
      <c r="T363" s="37">
        <v>632.96640000000002</v>
      </c>
      <c r="U363" s="34">
        <v>630</v>
      </c>
      <c r="V363" s="38">
        <v>666</v>
      </c>
      <c r="W363" s="38">
        <v>780</v>
      </c>
      <c r="X363" s="25">
        <f t="shared" si="39"/>
        <v>630</v>
      </c>
    </row>
    <row r="364" spans="1:26" ht="63" hidden="1">
      <c r="A364" s="27">
        <v>90.02</v>
      </c>
      <c r="B364" s="28" t="s">
        <v>135</v>
      </c>
      <c r="C364" s="29">
        <v>1</v>
      </c>
      <c r="D364" s="12" t="s">
        <v>47</v>
      </c>
      <c r="F364" s="12">
        <f t="shared" si="40"/>
        <v>1056.5999999999999</v>
      </c>
      <c r="G364" s="31">
        <v>1000</v>
      </c>
      <c r="H364" s="31"/>
      <c r="I364" s="15">
        <f t="shared" si="44"/>
        <v>1000</v>
      </c>
      <c r="J364" s="16">
        <f t="shared" si="45"/>
        <v>1000</v>
      </c>
      <c r="K364" s="32">
        <v>1100</v>
      </c>
      <c r="L364" s="32">
        <v>1200</v>
      </c>
      <c r="M364" s="32">
        <v>1000</v>
      </c>
      <c r="N364" s="33"/>
      <c r="O364" s="33">
        <v>611</v>
      </c>
      <c r="P364" s="34" t="s">
        <v>66</v>
      </c>
      <c r="Q364" s="35"/>
      <c r="R364" s="40" t="s">
        <v>28</v>
      </c>
      <c r="S364" s="22">
        <v>1400</v>
      </c>
      <c r="T364" s="37">
        <v>1004.5728</v>
      </c>
      <c r="U364" s="34">
        <v>1000</v>
      </c>
      <c r="V364" s="38">
        <v>1057</v>
      </c>
      <c r="W364" s="38">
        <v>1250</v>
      </c>
      <c r="X364" s="25">
        <f t="shared" si="39"/>
        <v>1000</v>
      </c>
    </row>
    <row r="365" spans="1:26" s="46" customFormat="1" ht="63" hidden="1">
      <c r="A365" s="27">
        <v>90.03</v>
      </c>
      <c r="B365" s="28" t="s">
        <v>136</v>
      </c>
      <c r="C365" s="29">
        <v>1</v>
      </c>
      <c r="D365" s="12" t="s">
        <v>47</v>
      </c>
      <c r="E365" s="12"/>
      <c r="F365" s="12">
        <f t="shared" si="40"/>
        <v>1532.07</v>
      </c>
      <c r="G365" s="31">
        <v>1450</v>
      </c>
      <c r="H365" s="31"/>
      <c r="I365" s="15">
        <f t="shared" si="44"/>
        <v>1450</v>
      </c>
      <c r="J365" s="16">
        <f t="shared" si="45"/>
        <v>1450</v>
      </c>
      <c r="K365" s="32">
        <v>1500</v>
      </c>
      <c r="L365" s="32">
        <v>1600</v>
      </c>
      <c r="M365" s="32">
        <v>1450</v>
      </c>
      <c r="N365" s="33"/>
      <c r="O365" s="33">
        <v>896</v>
      </c>
      <c r="P365" s="34" t="s">
        <v>66</v>
      </c>
      <c r="Q365" s="35"/>
      <c r="R365" s="40" t="s">
        <v>28</v>
      </c>
      <c r="S365" s="22">
        <v>1900</v>
      </c>
      <c r="T365" s="37">
        <v>1456.9632000000001</v>
      </c>
      <c r="U365" s="38">
        <v>1450</v>
      </c>
      <c r="V365" s="38">
        <v>1533</v>
      </c>
      <c r="W365" s="38">
        <v>1680</v>
      </c>
      <c r="X365" s="25">
        <f t="shared" si="39"/>
        <v>1450</v>
      </c>
    </row>
    <row r="366" spans="1:26" s="46" customFormat="1" ht="63" hidden="1">
      <c r="A366" s="27">
        <v>90.04</v>
      </c>
      <c r="B366" s="28" t="s">
        <v>137</v>
      </c>
      <c r="C366" s="29">
        <v>1</v>
      </c>
      <c r="D366" s="12" t="s">
        <v>47</v>
      </c>
      <c r="E366" s="12"/>
      <c r="F366" s="12">
        <f t="shared" si="40"/>
        <v>1954.71</v>
      </c>
      <c r="G366" s="31">
        <v>1850</v>
      </c>
      <c r="H366" s="31"/>
      <c r="I366" s="15">
        <f t="shared" si="44"/>
        <v>1850</v>
      </c>
      <c r="J366" s="16">
        <f t="shared" si="45"/>
        <v>1850</v>
      </c>
      <c r="K366" s="32">
        <v>1900</v>
      </c>
      <c r="L366" s="32">
        <v>1900</v>
      </c>
      <c r="M366" s="32">
        <v>1850</v>
      </c>
      <c r="N366" s="33"/>
      <c r="O366" s="33">
        <v>1314</v>
      </c>
      <c r="P366" s="34" t="s">
        <v>66</v>
      </c>
      <c r="Q366" s="35"/>
      <c r="R366" s="40" t="s">
        <v>28</v>
      </c>
      <c r="S366" s="22">
        <v>2400</v>
      </c>
      <c r="T366" s="37">
        <v>1858.0320000000002</v>
      </c>
      <c r="U366" s="38">
        <v>1850</v>
      </c>
      <c r="V366" s="38">
        <v>1955</v>
      </c>
      <c r="W366" s="38">
        <v>2280</v>
      </c>
      <c r="X366" s="25">
        <f t="shared" si="39"/>
        <v>1850</v>
      </c>
    </row>
    <row r="367" spans="1:26" s="46" customFormat="1" ht="63" hidden="1">
      <c r="A367" s="27">
        <v>90.05</v>
      </c>
      <c r="B367" s="28" t="s">
        <v>138</v>
      </c>
      <c r="C367" s="29">
        <v>1</v>
      </c>
      <c r="D367" s="12" t="s">
        <v>47</v>
      </c>
      <c r="E367" s="12"/>
      <c r="F367" s="12">
        <f t="shared" si="40"/>
        <v>2641.5</v>
      </c>
      <c r="G367" s="31">
        <v>2500</v>
      </c>
      <c r="H367" s="31"/>
      <c r="I367" s="15">
        <f t="shared" si="44"/>
        <v>2500</v>
      </c>
      <c r="J367" s="16">
        <f t="shared" si="45"/>
        <v>2500</v>
      </c>
      <c r="K367" s="32">
        <v>2500</v>
      </c>
      <c r="L367" s="32">
        <v>2800</v>
      </c>
      <c r="M367" s="32">
        <v>2500</v>
      </c>
      <c r="N367" s="33"/>
      <c r="O367" s="33">
        <v>2539</v>
      </c>
      <c r="P367" s="34" t="s">
        <v>66</v>
      </c>
      <c r="Q367" s="35"/>
      <c r="R367" s="40" t="s">
        <v>28</v>
      </c>
      <c r="S367" s="22">
        <v>3200</v>
      </c>
      <c r="T367" s="37">
        <v>2510.9567999999999</v>
      </c>
      <c r="U367" s="38">
        <v>2500</v>
      </c>
      <c r="V367" s="38">
        <v>2642</v>
      </c>
      <c r="W367" s="38">
        <v>3250</v>
      </c>
      <c r="X367" s="25">
        <f t="shared" si="39"/>
        <v>2500</v>
      </c>
    </row>
    <row r="368" spans="1:26" s="46" customFormat="1" ht="63" hidden="1">
      <c r="A368" s="27">
        <v>90.06</v>
      </c>
      <c r="B368" s="28" t="s">
        <v>139</v>
      </c>
      <c r="C368" s="29">
        <v>1</v>
      </c>
      <c r="D368" s="12" t="s">
        <v>47</v>
      </c>
      <c r="E368" s="12"/>
      <c r="F368" s="12">
        <f t="shared" si="40"/>
        <v>2852.82</v>
      </c>
      <c r="G368" s="31">
        <v>2700</v>
      </c>
      <c r="H368" s="31"/>
      <c r="I368" s="15">
        <f t="shared" si="44"/>
        <v>2700</v>
      </c>
      <c r="J368" s="16">
        <f t="shared" si="45"/>
        <v>2700</v>
      </c>
      <c r="K368" s="32">
        <v>2800</v>
      </c>
      <c r="L368" s="32">
        <v>2800</v>
      </c>
      <c r="M368" s="32">
        <v>2700</v>
      </c>
      <c r="N368" s="33"/>
      <c r="O368" s="33">
        <v>3185</v>
      </c>
      <c r="P368" s="34" t="s">
        <v>66</v>
      </c>
      <c r="Q368" s="35"/>
      <c r="R368" s="40" t="s">
        <v>28</v>
      </c>
      <c r="S368" s="22">
        <v>4700</v>
      </c>
      <c r="T368" s="37">
        <v>2711.4912000000004</v>
      </c>
      <c r="U368" s="38">
        <v>2700</v>
      </c>
      <c r="V368" s="38">
        <v>2853</v>
      </c>
      <c r="W368" s="38">
        <v>3790</v>
      </c>
      <c r="X368" s="25">
        <f t="shared" si="39"/>
        <v>2700</v>
      </c>
    </row>
    <row r="369" spans="1:26" s="46" customFormat="1" ht="63" hidden="1">
      <c r="A369" s="27">
        <v>90.07</v>
      </c>
      <c r="B369" s="28" t="s">
        <v>140</v>
      </c>
      <c r="C369" s="29">
        <v>1</v>
      </c>
      <c r="D369" s="12" t="s">
        <v>47</v>
      </c>
      <c r="E369" s="12"/>
      <c r="F369" s="12">
        <f t="shared" si="40"/>
        <v>3592.44</v>
      </c>
      <c r="G369" s="31">
        <v>3400</v>
      </c>
      <c r="H369" s="31"/>
      <c r="I369" s="15">
        <f t="shared" si="44"/>
        <v>3400</v>
      </c>
      <c r="J369" s="16">
        <f t="shared" si="45"/>
        <v>3400</v>
      </c>
      <c r="K369" s="32">
        <v>3450</v>
      </c>
      <c r="L369" s="32">
        <v>3500</v>
      </c>
      <c r="M369" s="32">
        <v>3400</v>
      </c>
      <c r="N369" s="33"/>
      <c r="O369" s="33">
        <v>3846</v>
      </c>
      <c r="P369" s="34" t="s">
        <v>66</v>
      </c>
      <c r="Q369" s="35"/>
      <c r="R369" s="40" t="s">
        <v>28</v>
      </c>
      <c r="S369" s="22">
        <v>5200</v>
      </c>
      <c r="T369" s="37">
        <v>3414.7872000000002</v>
      </c>
      <c r="U369" s="38">
        <v>3400</v>
      </c>
      <c r="V369" s="38">
        <v>3593</v>
      </c>
      <c r="W369" s="38">
        <v>4120</v>
      </c>
      <c r="X369" s="25">
        <f t="shared" si="39"/>
        <v>3400</v>
      </c>
    </row>
    <row r="370" spans="1:26" s="46" customFormat="1" ht="63" hidden="1">
      <c r="A370" s="27">
        <v>90.08</v>
      </c>
      <c r="B370" s="28" t="s">
        <v>141</v>
      </c>
      <c r="C370" s="29">
        <v>1</v>
      </c>
      <c r="D370" s="12" t="s">
        <v>47</v>
      </c>
      <c r="E370" s="12"/>
      <c r="F370" s="12">
        <f t="shared" si="40"/>
        <v>4015.08</v>
      </c>
      <c r="G370" s="31">
        <v>3800</v>
      </c>
      <c r="H370" s="31"/>
      <c r="I370" s="15">
        <f t="shared" si="44"/>
        <v>3800</v>
      </c>
      <c r="J370" s="16">
        <f t="shared" si="45"/>
        <v>3800</v>
      </c>
      <c r="K370" s="32">
        <v>3800</v>
      </c>
      <c r="L370" s="32">
        <v>4000</v>
      </c>
      <c r="M370" s="32">
        <v>3800</v>
      </c>
      <c r="N370" s="33"/>
      <c r="O370" s="33">
        <v>4227</v>
      </c>
      <c r="P370" s="34" t="s">
        <v>66</v>
      </c>
      <c r="Q370" s="35"/>
      <c r="R370" s="40" t="s">
        <v>28</v>
      </c>
      <c r="S370" s="22">
        <v>6500</v>
      </c>
      <c r="T370" s="37">
        <v>3816.8063999999999</v>
      </c>
      <c r="U370" s="38">
        <v>3800</v>
      </c>
      <c r="V370" s="38">
        <v>4016</v>
      </c>
      <c r="W370" s="38">
        <v>4560</v>
      </c>
      <c r="X370" s="25">
        <f t="shared" si="39"/>
        <v>3800</v>
      </c>
    </row>
    <row r="371" spans="1:26" s="46" customFormat="1" ht="63" hidden="1">
      <c r="A371" s="27">
        <v>90.09</v>
      </c>
      <c r="B371" s="28" t="s">
        <v>142</v>
      </c>
      <c r="C371" s="29">
        <v>1</v>
      </c>
      <c r="D371" s="12" t="s">
        <v>47</v>
      </c>
      <c r="E371" s="12"/>
      <c r="F371" s="12">
        <f t="shared" si="40"/>
        <v>4490.55</v>
      </c>
      <c r="G371" s="31">
        <v>4250</v>
      </c>
      <c r="H371" s="31"/>
      <c r="I371" s="15">
        <f t="shared" si="44"/>
        <v>4250</v>
      </c>
      <c r="J371" s="16">
        <f t="shared" si="45"/>
        <v>4250</v>
      </c>
      <c r="K371" s="32">
        <v>4300</v>
      </c>
      <c r="L371" s="32">
        <v>4500</v>
      </c>
      <c r="M371" s="32">
        <v>4250</v>
      </c>
      <c r="N371" s="33"/>
      <c r="O371" s="33">
        <v>5871</v>
      </c>
      <c r="P371" s="34" t="s">
        <v>66</v>
      </c>
      <c r="Q371" s="35"/>
      <c r="R371" s="40" t="s">
        <v>28</v>
      </c>
      <c r="S371" s="22">
        <v>8200</v>
      </c>
      <c r="T371" s="37">
        <v>4268.2464</v>
      </c>
      <c r="U371" s="38">
        <v>4250</v>
      </c>
      <c r="V371" s="38">
        <v>4491</v>
      </c>
      <c r="W371" s="38">
        <v>5010</v>
      </c>
      <c r="X371" s="25">
        <f t="shared" si="39"/>
        <v>4250</v>
      </c>
    </row>
    <row r="372" spans="1:26" s="46" customFormat="1" ht="63" hidden="1">
      <c r="A372" s="27">
        <v>90.100000000000094</v>
      </c>
      <c r="B372" s="28" t="s">
        <v>143</v>
      </c>
      <c r="C372" s="29">
        <v>1</v>
      </c>
      <c r="D372" s="12" t="s">
        <v>47</v>
      </c>
      <c r="E372" s="12"/>
      <c r="F372" s="12">
        <f t="shared" si="40"/>
        <v>4966.0199999999995</v>
      </c>
      <c r="G372" s="31">
        <v>4700</v>
      </c>
      <c r="H372" s="31"/>
      <c r="I372" s="15">
        <f t="shared" si="44"/>
        <v>4700</v>
      </c>
      <c r="J372" s="16">
        <f t="shared" si="45"/>
        <v>4700</v>
      </c>
      <c r="K372" s="32">
        <v>4800</v>
      </c>
      <c r="L372" s="32">
        <v>4700</v>
      </c>
      <c r="M372" s="32">
        <v>4700</v>
      </c>
      <c r="N372" s="33"/>
      <c r="O372" s="33">
        <v>6619</v>
      </c>
      <c r="P372" s="34" t="s">
        <v>66</v>
      </c>
      <c r="Q372" s="35"/>
      <c r="R372" s="40" t="s">
        <v>28</v>
      </c>
      <c r="S372" s="22">
        <v>9900</v>
      </c>
      <c r="T372" s="37">
        <v>4720.6368000000002</v>
      </c>
      <c r="U372" s="38">
        <v>4700</v>
      </c>
      <c r="V372" s="38">
        <v>4967</v>
      </c>
      <c r="W372" s="38">
        <v>5590</v>
      </c>
      <c r="X372" s="25">
        <f t="shared" si="39"/>
        <v>4700</v>
      </c>
    </row>
    <row r="373" spans="1:26" s="46" customFormat="1" ht="63" hidden="1">
      <c r="A373" s="27">
        <v>90.110000000000099</v>
      </c>
      <c r="B373" s="28" t="s">
        <v>144</v>
      </c>
      <c r="C373" s="29">
        <v>1</v>
      </c>
      <c r="D373" s="12" t="s">
        <v>47</v>
      </c>
      <c r="E373" s="12"/>
      <c r="F373" s="12">
        <f t="shared" si="40"/>
        <v>5811.3</v>
      </c>
      <c r="G373" s="31">
        <v>5500</v>
      </c>
      <c r="H373" s="31"/>
      <c r="I373" s="15">
        <f t="shared" si="44"/>
        <v>5500</v>
      </c>
      <c r="J373" s="16">
        <f t="shared" si="45"/>
        <v>5500</v>
      </c>
      <c r="K373" s="32">
        <v>5500</v>
      </c>
      <c r="L373" s="32">
        <v>5500</v>
      </c>
      <c r="M373" s="32">
        <v>5500</v>
      </c>
      <c r="N373" s="33"/>
      <c r="O373" s="33">
        <v>7375</v>
      </c>
      <c r="P373" s="34" t="s">
        <v>66</v>
      </c>
      <c r="Q373" s="35"/>
      <c r="R373" s="40" t="s">
        <v>28</v>
      </c>
      <c r="S373" s="22">
        <v>10500</v>
      </c>
      <c r="T373" s="37">
        <v>5523.7248</v>
      </c>
      <c r="U373" s="38">
        <v>5500</v>
      </c>
      <c r="V373" s="38">
        <v>5812</v>
      </c>
      <c r="W373" s="38">
        <v>6510</v>
      </c>
      <c r="X373" s="25">
        <f t="shared" si="39"/>
        <v>5500</v>
      </c>
    </row>
    <row r="374" spans="1:26" s="46" customFormat="1" ht="63" hidden="1">
      <c r="A374" s="27">
        <v>90.120000000000104</v>
      </c>
      <c r="B374" s="28" t="s">
        <v>145</v>
      </c>
      <c r="C374" s="29">
        <v>1</v>
      </c>
      <c r="D374" s="12" t="s">
        <v>47</v>
      </c>
      <c r="E374" s="12"/>
      <c r="F374" s="12">
        <f t="shared" si="40"/>
        <v>7184.88</v>
      </c>
      <c r="G374" s="31">
        <v>6800</v>
      </c>
      <c r="H374" s="31"/>
      <c r="I374" s="15">
        <f t="shared" si="44"/>
        <v>6800</v>
      </c>
      <c r="J374" s="16">
        <f t="shared" si="45"/>
        <v>6800</v>
      </c>
      <c r="K374" s="32">
        <v>7000</v>
      </c>
      <c r="L374" s="32">
        <v>7000</v>
      </c>
      <c r="M374" s="32">
        <v>6800</v>
      </c>
      <c r="N374" s="33"/>
      <c r="O374" s="33">
        <v>10421</v>
      </c>
      <c r="P374" s="34" t="s">
        <v>66</v>
      </c>
      <c r="Q374" s="35"/>
      <c r="R374" s="40" t="s">
        <v>28</v>
      </c>
      <c r="S374" s="22">
        <v>14500</v>
      </c>
      <c r="T374" s="37">
        <v>6828.6239999999998</v>
      </c>
      <c r="U374" s="38">
        <v>6800</v>
      </c>
      <c r="V374" s="38">
        <v>7185</v>
      </c>
      <c r="W374" s="38">
        <v>7889</v>
      </c>
      <c r="X374" s="25">
        <f t="shared" si="39"/>
        <v>6800</v>
      </c>
    </row>
    <row r="375" spans="1:26" s="46" customFormat="1" ht="110.25">
      <c r="A375" s="119">
        <v>91</v>
      </c>
      <c r="B375" s="120" t="s">
        <v>346</v>
      </c>
      <c r="C375" s="121"/>
      <c r="D375" s="122"/>
      <c r="E375" s="122"/>
      <c r="F375" s="122">
        <f t="shared" si="40"/>
        <v>0</v>
      </c>
      <c r="G375" s="123"/>
      <c r="H375" s="123"/>
      <c r="I375" s="124"/>
      <c r="J375" s="125"/>
      <c r="K375" s="125"/>
      <c r="L375" s="125"/>
      <c r="M375" s="125"/>
      <c r="N375" s="124"/>
      <c r="O375" s="124"/>
      <c r="P375" s="126"/>
      <c r="Q375" s="126"/>
      <c r="R375" s="127"/>
      <c r="S375" s="128">
        <v>0</v>
      </c>
      <c r="T375" s="129">
        <v>0</v>
      </c>
      <c r="U375" s="122">
        <v>0</v>
      </c>
      <c r="V375" s="122">
        <v>0</v>
      </c>
      <c r="W375" s="122">
        <v>0</v>
      </c>
      <c r="X375" s="130">
        <f t="shared" si="39"/>
        <v>0</v>
      </c>
      <c r="Y375" s="46">
        <v>0</v>
      </c>
      <c r="Z375" s="46">
        <f>Y375*0.783</f>
        <v>0</v>
      </c>
    </row>
    <row r="376" spans="1:26" s="46" customFormat="1" ht="63" hidden="1">
      <c r="A376" s="27">
        <v>91.01</v>
      </c>
      <c r="B376" s="28" t="s">
        <v>134</v>
      </c>
      <c r="C376" s="29">
        <v>1</v>
      </c>
      <c r="D376" s="12" t="s">
        <v>30</v>
      </c>
      <c r="E376" s="12"/>
      <c r="F376" s="12">
        <f t="shared" si="40"/>
        <v>739.62</v>
      </c>
      <c r="G376" s="31">
        <v>700</v>
      </c>
      <c r="H376" s="31"/>
      <c r="I376" s="15">
        <f t="shared" ref="I376:I387" si="46">+C376*G376</f>
        <v>700</v>
      </c>
      <c r="J376" s="16">
        <f t="shared" ref="J376:J387" si="47">MIN(K376:N376)</f>
        <v>0</v>
      </c>
      <c r="K376" s="32"/>
      <c r="L376" s="32"/>
      <c r="M376" s="32"/>
      <c r="N376" s="33"/>
      <c r="O376" s="33"/>
      <c r="P376" s="34"/>
      <c r="Q376" s="35"/>
      <c r="R376" s="40" t="s">
        <v>28</v>
      </c>
      <c r="S376" s="22">
        <v>1450</v>
      </c>
      <c r="T376" s="37">
        <v>703.29600000000005</v>
      </c>
      <c r="U376" s="38">
        <v>770</v>
      </c>
      <c r="V376" s="38">
        <v>740</v>
      </c>
      <c r="W376" s="38">
        <v>880</v>
      </c>
      <c r="X376" s="25">
        <f t="shared" si="39"/>
        <v>703.29600000000005</v>
      </c>
    </row>
    <row r="377" spans="1:26" s="46" customFormat="1" ht="63" hidden="1">
      <c r="A377" s="27">
        <v>91.02</v>
      </c>
      <c r="B377" s="28" t="s">
        <v>135</v>
      </c>
      <c r="C377" s="29">
        <v>1</v>
      </c>
      <c r="D377" s="12" t="s">
        <v>30</v>
      </c>
      <c r="E377" s="12"/>
      <c r="F377" s="12">
        <f t="shared" si="40"/>
        <v>1667.3147999999999</v>
      </c>
      <c r="G377" s="31">
        <v>1578</v>
      </c>
      <c r="H377" s="31"/>
      <c r="I377" s="15">
        <f t="shared" si="46"/>
        <v>1578</v>
      </c>
      <c r="J377" s="16">
        <f t="shared" si="47"/>
        <v>0</v>
      </c>
      <c r="K377" s="32"/>
      <c r="L377" s="32"/>
      <c r="M377" s="32"/>
      <c r="N377" s="33"/>
      <c r="O377" s="33">
        <v>1578</v>
      </c>
      <c r="P377" s="34" t="s">
        <v>80</v>
      </c>
      <c r="Q377" s="35"/>
      <c r="R377" s="40" t="s">
        <v>28</v>
      </c>
      <c r="S377" s="22">
        <v>2800</v>
      </c>
      <c r="T377" s="37">
        <v>1585.2672</v>
      </c>
      <c r="U377" s="38">
        <v>1736</v>
      </c>
      <c r="V377" s="38">
        <v>1668</v>
      </c>
      <c r="W377" s="38">
        <v>1890</v>
      </c>
      <c r="X377" s="25">
        <f t="shared" si="39"/>
        <v>1585.2672</v>
      </c>
    </row>
    <row r="378" spans="1:26" s="46" customFormat="1" ht="63">
      <c r="A378" s="119">
        <v>91.03</v>
      </c>
      <c r="B378" s="120" t="s">
        <v>136</v>
      </c>
      <c r="C378" s="121">
        <v>1</v>
      </c>
      <c r="D378" s="122" t="s">
        <v>30</v>
      </c>
      <c r="E378" s="122"/>
      <c r="F378" s="122">
        <f t="shared" si="40"/>
        <v>2223.0864000000001</v>
      </c>
      <c r="G378" s="123">
        <v>2104</v>
      </c>
      <c r="H378" s="123"/>
      <c r="I378" s="124">
        <f t="shared" si="46"/>
        <v>2104</v>
      </c>
      <c r="J378" s="125">
        <f t="shared" si="47"/>
        <v>0</v>
      </c>
      <c r="K378" s="125"/>
      <c r="L378" s="125"/>
      <c r="M378" s="125"/>
      <c r="N378" s="124"/>
      <c r="O378" s="124">
        <v>2104</v>
      </c>
      <c r="P378" s="126" t="s">
        <v>80</v>
      </c>
      <c r="Q378" s="126"/>
      <c r="R378" s="127" t="s">
        <v>28</v>
      </c>
      <c r="S378" s="128">
        <v>4200</v>
      </c>
      <c r="T378" s="129">
        <v>2113.6896000000002</v>
      </c>
      <c r="U378" s="122">
        <v>2315</v>
      </c>
      <c r="V378" s="122">
        <v>2224</v>
      </c>
      <c r="W378" s="122">
        <v>2650</v>
      </c>
      <c r="X378" s="130">
        <f t="shared" si="39"/>
        <v>2113.6896000000002</v>
      </c>
      <c r="Y378" s="136">
        <f>X378*C378</f>
        <v>2113.6896000000002</v>
      </c>
      <c r="Z378" s="46">
        <f>Y378*0.783</f>
        <v>1655.0189568000003</v>
      </c>
    </row>
    <row r="379" spans="1:26" s="46" customFormat="1" ht="63" hidden="1">
      <c r="A379" s="27">
        <v>91.04</v>
      </c>
      <c r="B379" s="28" t="s">
        <v>137</v>
      </c>
      <c r="C379" s="29">
        <v>1</v>
      </c>
      <c r="D379" s="12" t="s">
        <v>30</v>
      </c>
      <c r="E379" s="12"/>
      <c r="F379" s="12">
        <f t="shared" si="40"/>
        <v>3334.6295999999998</v>
      </c>
      <c r="G379" s="31">
        <v>3156</v>
      </c>
      <c r="H379" s="31"/>
      <c r="I379" s="15">
        <f t="shared" si="46"/>
        <v>3156</v>
      </c>
      <c r="J379" s="16">
        <f t="shared" si="47"/>
        <v>0</v>
      </c>
      <c r="K379" s="32"/>
      <c r="L379" s="32"/>
      <c r="M379" s="32"/>
      <c r="N379" s="33"/>
      <c r="O379" s="33">
        <v>3156</v>
      </c>
      <c r="P379" s="34" t="s">
        <v>80</v>
      </c>
      <c r="Q379" s="35"/>
      <c r="R379" s="40" t="s">
        <v>28</v>
      </c>
      <c r="S379" s="22">
        <v>5200</v>
      </c>
      <c r="T379" s="37">
        <v>3169.5840000000003</v>
      </c>
      <c r="U379" s="38">
        <v>3470</v>
      </c>
      <c r="V379" s="38">
        <v>3335</v>
      </c>
      <c r="W379" s="38">
        <v>4010</v>
      </c>
      <c r="X379" s="25">
        <f t="shared" si="39"/>
        <v>3169.5840000000003</v>
      </c>
    </row>
    <row r="380" spans="1:26" s="46" customFormat="1" ht="63" hidden="1">
      <c r="A380" s="27">
        <v>91.05</v>
      </c>
      <c r="B380" s="28" t="s">
        <v>138</v>
      </c>
      <c r="C380" s="29">
        <v>1</v>
      </c>
      <c r="D380" s="12" t="s">
        <v>30</v>
      </c>
      <c r="E380" s="12"/>
      <c r="F380" s="12">
        <f t="shared" si="40"/>
        <v>4446.1728000000003</v>
      </c>
      <c r="G380" s="31">
        <v>4208</v>
      </c>
      <c r="H380" s="31"/>
      <c r="I380" s="15">
        <f t="shared" si="46"/>
        <v>4208</v>
      </c>
      <c r="J380" s="16">
        <f t="shared" si="47"/>
        <v>0</v>
      </c>
      <c r="K380" s="32"/>
      <c r="L380" s="32"/>
      <c r="M380" s="32"/>
      <c r="N380" s="33"/>
      <c r="O380" s="33">
        <v>4208</v>
      </c>
      <c r="P380" s="34" t="s">
        <v>80</v>
      </c>
      <c r="Q380" s="35"/>
      <c r="R380" s="40" t="s">
        <v>28</v>
      </c>
      <c r="S380" s="22">
        <v>6500</v>
      </c>
      <c r="T380" s="37">
        <v>4226.4287999999997</v>
      </c>
      <c r="U380" s="38">
        <v>4630</v>
      </c>
      <c r="V380" s="38">
        <v>4447</v>
      </c>
      <c r="W380" s="38">
        <v>4890</v>
      </c>
      <c r="X380" s="25">
        <f t="shared" si="39"/>
        <v>4226.4287999999997</v>
      </c>
    </row>
    <row r="381" spans="1:26" s="46" customFormat="1" ht="63" hidden="1">
      <c r="A381" s="27">
        <v>91.06</v>
      </c>
      <c r="B381" s="28" t="s">
        <v>139</v>
      </c>
      <c r="C381" s="29">
        <v>1</v>
      </c>
      <c r="D381" s="12" t="s">
        <v>30</v>
      </c>
      <c r="E381" s="12"/>
      <c r="F381" s="12">
        <f t="shared" si="40"/>
        <v>5557.7160000000003</v>
      </c>
      <c r="G381" s="31">
        <v>5260</v>
      </c>
      <c r="H381" s="31"/>
      <c r="I381" s="15">
        <f t="shared" si="46"/>
        <v>5260</v>
      </c>
      <c r="J381" s="16">
        <f t="shared" si="47"/>
        <v>0</v>
      </c>
      <c r="K381" s="32"/>
      <c r="L381" s="32"/>
      <c r="M381" s="32"/>
      <c r="N381" s="33"/>
      <c r="O381" s="33">
        <v>5260</v>
      </c>
      <c r="P381" s="34" t="s">
        <v>80</v>
      </c>
      <c r="Q381" s="35"/>
      <c r="R381" s="40" t="s">
        <v>28</v>
      </c>
      <c r="S381" s="22">
        <v>7400</v>
      </c>
      <c r="T381" s="37">
        <v>5282.3231999999998</v>
      </c>
      <c r="U381" s="38">
        <v>5786</v>
      </c>
      <c r="V381" s="38">
        <v>5558</v>
      </c>
      <c r="W381" s="38">
        <v>5890</v>
      </c>
      <c r="X381" s="25">
        <f t="shared" si="39"/>
        <v>5282.3231999999998</v>
      </c>
    </row>
    <row r="382" spans="1:26" s="46" customFormat="1" ht="63" hidden="1">
      <c r="A382" s="27">
        <v>91.07</v>
      </c>
      <c r="B382" s="28" t="s">
        <v>140</v>
      </c>
      <c r="C382" s="29">
        <v>1</v>
      </c>
      <c r="D382" s="12" t="s">
        <v>30</v>
      </c>
      <c r="E382" s="12"/>
      <c r="F382" s="12">
        <f t="shared" si="40"/>
        <v>6669.2591999999995</v>
      </c>
      <c r="G382" s="31">
        <v>6312</v>
      </c>
      <c r="H382" s="31"/>
      <c r="I382" s="15">
        <f t="shared" si="46"/>
        <v>6312</v>
      </c>
      <c r="J382" s="16">
        <f t="shared" si="47"/>
        <v>0</v>
      </c>
      <c r="K382" s="32"/>
      <c r="L382" s="32"/>
      <c r="M382" s="32"/>
      <c r="N382" s="33"/>
      <c r="O382" s="33">
        <v>6312</v>
      </c>
      <c r="P382" s="34" t="s">
        <v>80</v>
      </c>
      <c r="Q382" s="35"/>
      <c r="R382" s="40" t="s">
        <v>28</v>
      </c>
      <c r="S382" s="22">
        <v>9200</v>
      </c>
      <c r="T382" s="37">
        <v>6339.1680000000006</v>
      </c>
      <c r="U382" s="38">
        <v>6940</v>
      </c>
      <c r="V382" s="38">
        <v>6670</v>
      </c>
      <c r="W382" s="38">
        <v>7250</v>
      </c>
      <c r="X382" s="25">
        <f t="shared" si="39"/>
        <v>6339.1680000000006</v>
      </c>
    </row>
    <row r="383" spans="1:26" s="46" customFormat="1" ht="63" hidden="1">
      <c r="A383" s="27">
        <v>91.079999999999899</v>
      </c>
      <c r="B383" s="28" t="s">
        <v>141</v>
      </c>
      <c r="C383" s="29">
        <v>1</v>
      </c>
      <c r="D383" s="12" t="s">
        <v>30</v>
      </c>
      <c r="E383" s="12"/>
      <c r="F383" s="12">
        <f t="shared" si="40"/>
        <v>15679.944</v>
      </c>
      <c r="G383" s="31">
        <v>14840</v>
      </c>
      <c r="H383" s="31"/>
      <c r="I383" s="15">
        <f t="shared" si="46"/>
        <v>14840</v>
      </c>
      <c r="J383" s="16">
        <f t="shared" si="47"/>
        <v>0</v>
      </c>
      <c r="K383" s="32"/>
      <c r="L383" s="32"/>
      <c r="M383" s="32"/>
      <c r="N383" s="33"/>
      <c r="O383" s="33">
        <v>14840</v>
      </c>
      <c r="P383" s="34" t="s">
        <v>80</v>
      </c>
      <c r="Q383" s="35"/>
      <c r="R383" s="40" t="s">
        <v>28</v>
      </c>
      <c r="S383" s="22">
        <v>16500</v>
      </c>
      <c r="T383" s="37">
        <v>14902.272000000001</v>
      </c>
      <c r="U383" s="38">
        <v>16324</v>
      </c>
      <c r="V383" s="38">
        <v>15680</v>
      </c>
      <c r="W383" s="38">
        <v>18620</v>
      </c>
      <c r="X383" s="25">
        <f t="shared" si="39"/>
        <v>14902.272000000001</v>
      </c>
    </row>
    <row r="384" spans="1:26" s="46" customFormat="1" ht="63" hidden="1">
      <c r="A384" s="27">
        <v>91.089999999999904</v>
      </c>
      <c r="B384" s="28" t="s">
        <v>142</v>
      </c>
      <c r="C384" s="29">
        <v>1</v>
      </c>
      <c r="D384" s="12" t="s">
        <v>30</v>
      </c>
      <c r="E384" s="12"/>
      <c r="F384" s="12">
        <f t="shared" si="40"/>
        <v>17919.936000000002</v>
      </c>
      <c r="G384" s="31">
        <v>16960</v>
      </c>
      <c r="H384" s="31"/>
      <c r="I384" s="15">
        <f t="shared" si="46"/>
        <v>16960</v>
      </c>
      <c r="J384" s="16">
        <f t="shared" si="47"/>
        <v>0</v>
      </c>
      <c r="K384" s="32"/>
      <c r="L384" s="32"/>
      <c r="M384" s="32"/>
      <c r="N384" s="33"/>
      <c r="O384" s="33">
        <v>16960</v>
      </c>
      <c r="P384" s="34" t="s">
        <v>80</v>
      </c>
      <c r="Q384" s="35"/>
      <c r="R384" s="40" t="s">
        <v>28</v>
      </c>
      <c r="S384" s="22">
        <v>21000</v>
      </c>
      <c r="T384" s="37">
        <v>17031.167999999998</v>
      </c>
      <c r="U384" s="38">
        <v>18656</v>
      </c>
      <c r="V384" s="38">
        <v>17920</v>
      </c>
      <c r="W384" s="38">
        <v>19600</v>
      </c>
      <c r="X384" s="25">
        <f t="shared" si="39"/>
        <v>17031.167999999998</v>
      </c>
    </row>
    <row r="385" spans="1:24" s="46" customFormat="1" ht="63" hidden="1">
      <c r="A385" s="27">
        <v>91.099999999999895</v>
      </c>
      <c r="B385" s="28" t="s">
        <v>143</v>
      </c>
      <c r="C385" s="29">
        <v>1</v>
      </c>
      <c r="D385" s="12" t="s">
        <v>30</v>
      </c>
      <c r="E385" s="12"/>
      <c r="F385" s="12">
        <f t="shared" si="40"/>
        <v>22188.6</v>
      </c>
      <c r="G385" s="31">
        <v>21000</v>
      </c>
      <c r="H385" s="31"/>
      <c r="I385" s="15">
        <f t="shared" si="46"/>
        <v>21000</v>
      </c>
      <c r="J385" s="16">
        <f t="shared" si="47"/>
        <v>0</v>
      </c>
      <c r="K385" s="32"/>
      <c r="L385" s="32"/>
      <c r="M385" s="32"/>
      <c r="N385" s="33"/>
      <c r="O385" s="33"/>
      <c r="P385" s="34"/>
      <c r="Q385" s="35"/>
      <c r="R385" s="40" t="s">
        <v>28</v>
      </c>
      <c r="S385" s="22">
        <v>24000</v>
      </c>
      <c r="T385" s="37">
        <v>21088.425600000002</v>
      </c>
      <c r="U385" s="38">
        <v>23100</v>
      </c>
      <c r="V385" s="38">
        <v>22189</v>
      </c>
      <c r="W385" s="38">
        <v>23250</v>
      </c>
      <c r="X385" s="25">
        <f t="shared" si="39"/>
        <v>21088.425600000002</v>
      </c>
    </row>
    <row r="386" spans="1:24" s="46" customFormat="1" ht="63" hidden="1">
      <c r="A386" s="27">
        <v>91.1099999999999</v>
      </c>
      <c r="B386" s="28" t="s">
        <v>144</v>
      </c>
      <c r="C386" s="29">
        <v>1</v>
      </c>
      <c r="D386" s="12" t="s">
        <v>30</v>
      </c>
      <c r="E386" s="12"/>
      <c r="F386" s="12">
        <f t="shared" si="40"/>
        <v>24301.8</v>
      </c>
      <c r="G386" s="31">
        <v>23000</v>
      </c>
      <c r="H386" s="31"/>
      <c r="I386" s="15">
        <f t="shared" si="46"/>
        <v>23000</v>
      </c>
      <c r="J386" s="16">
        <f t="shared" si="47"/>
        <v>0</v>
      </c>
      <c r="K386" s="32"/>
      <c r="L386" s="32"/>
      <c r="M386" s="32"/>
      <c r="N386" s="33"/>
      <c r="O386" s="33"/>
      <c r="P386" s="34"/>
      <c r="Q386" s="35"/>
      <c r="R386" s="40" t="s">
        <v>28</v>
      </c>
      <c r="S386" s="22">
        <v>26000</v>
      </c>
      <c r="T386" s="37">
        <v>23096.620800000001</v>
      </c>
      <c r="U386" s="38">
        <v>25300</v>
      </c>
      <c r="V386" s="38">
        <v>24302</v>
      </c>
      <c r="W386" s="38">
        <v>26250</v>
      </c>
      <c r="X386" s="25">
        <f t="shared" si="39"/>
        <v>23096.620800000001</v>
      </c>
    </row>
    <row r="387" spans="1:24" s="46" customFormat="1" ht="63" hidden="1">
      <c r="A387" s="27">
        <v>91.119999999999905</v>
      </c>
      <c r="B387" s="28" t="s">
        <v>145</v>
      </c>
      <c r="C387" s="29">
        <v>1</v>
      </c>
      <c r="D387" s="12" t="s">
        <v>30</v>
      </c>
      <c r="E387" s="12"/>
      <c r="F387" s="12">
        <f t="shared" si="40"/>
        <v>27471.599999999999</v>
      </c>
      <c r="G387" s="31">
        <v>26000</v>
      </c>
      <c r="H387" s="31"/>
      <c r="I387" s="15">
        <f t="shared" si="46"/>
        <v>26000</v>
      </c>
      <c r="J387" s="16">
        <f t="shared" si="47"/>
        <v>0</v>
      </c>
      <c r="K387" s="32"/>
      <c r="L387" s="32"/>
      <c r="M387" s="32"/>
      <c r="N387" s="33"/>
      <c r="O387" s="33"/>
      <c r="P387" s="34"/>
      <c r="Q387" s="35"/>
      <c r="R387" s="40" t="s">
        <v>28</v>
      </c>
      <c r="S387" s="22">
        <v>29000</v>
      </c>
      <c r="T387" s="37">
        <v>26109.388800000001</v>
      </c>
      <c r="U387" s="38">
        <v>28600</v>
      </c>
      <c r="V387" s="38">
        <v>27472</v>
      </c>
      <c r="W387" s="38">
        <v>29500</v>
      </c>
      <c r="X387" s="25">
        <f t="shared" si="39"/>
        <v>26109.388800000001</v>
      </c>
    </row>
    <row r="388" spans="1:24" s="46" customFormat="1" ht="63" hidden="1">
      <c r="A388" s="27"/>
      <c r="B388" s="28"/>
      <c r="C388" s="29"/>
      <c r="D388" s="12"/>
      <c r="E388" s="12"/>
      <c r="F388" s="12"/>
      <c r="G388" s="31"/>
      <c r="H388" s="31"/>
      <c r="I388" s="15"/>
      <c r="J388" s="16"/>
      <c r="K388" s="32"/>
      <c r="L388" s="32"/>
      <c r="M388" s="32"/>
      <c r="N388" s="33"/>
      <c r="O388" s="33"/>
      <c r="P388" s="34"/>
      <c r="Q388" s="35"/>
      <c r="R388" s="40" t="s">
        <v>28</v>
      </c>
      <c r="S388" s="22">
        <f t="shared" ref="S388:S400" si="48">E388+E388*7%</f>
        <v>0</v>
      </c>
      <c r="T388" s="37">
        <v>0</v>
      </c>
      <c r="U388" s="38">
        <v>0</v>
      </c>
      <c r="V388" s="38"/>
      <c r="W388" s="38"/>
      <c r="X388" s="25">
        <f t="shared" si="39"/>
        <v>0</v>
      </c>
    </row>
    <row r="389" spans="1:24" s="46" customFormat="1" ht="63" hidden="1">
      <c r="A389" s="27"/>
      <c r="B389" s="28"/>
      <c r="C389" s="29"/>
      <c r="D389" s="12"/>
      <c r="E389" s="12"/>
      <c r="F389" s="12"/>
      <c r="G389" s="31"/>
      <c r="H389" s="31"/>
      <c r="I389" s="15"/>
      <c r="J389" s="16"/>
      <c r="K389" s="32"/>
      <c r="L389" s="32"/>
      <c r="M389" s="32"/>
      <c r="N389" s="33"/>
      <c r="O389" s="33"/>
      <c r="P389" s="34"/>
      <c r="Q389" s="35"/>
      <c r="R389" s="40" t="s">
        <v>28</v>
      </c>
      <c r="S389" s="22">
        <f t="shared" si="48"/>
        <v>0</v>
      </c>
      <c r="T389" s="37">
        <v>0</v>
      </c>
      <c r="U389" s="38">
        <v>0</v>
      </c>
      <c r="V389" s="38"/>
      <c r="W389" s="38"/>
      <c r="X389" s="25">
        <f t="shared" si="39"/>
        <v>0</v>
      </c>
    </row>
    <row r="390" spans="1:24" s="46" customFormat="1" ht="78.75" hidden="1">
      <c r="A390" s="27" t="s">
        <v>347</v>
      </c>
      <c r="B390" s="28" t="s">
        <v>348</v>
      </c>
      <c r="C390" s="29"/>
      <c r="D390" s="12"/>
      <c r="E390" s="12"/>
      <c r="F390" s="12"/>
      <c r="G390" s="31"/>
      <c r="H390" s="31"/>
      <c r="I390" s="15"/>
      <c r="J390" s="16"/>
      <c r="K390" s="32"/>
      <c r="L390" s="32"/>
      <c r="M390" s="32"/>
      <c r="N390" s="33"/>
      <c r="O390" s="33"/>
      <c r="P390" s="34"/>
      <c r="Q390" s="35"/>
      <c r="R390" s="40" t="s">
        <v>28</v>
      </c>
      <c r="S390" s="22">
        <v>30500</v>
      </c>
      <c r="T390" s="37">
        <v>0</v>
      </c>
      <c r="U390" s="38">
        <v>0</v>
      </c>
      <c r="V390" s="38"/>
      <c r="W390" s="38"/>
      <c r="X390" s="25">
        <f t="shared" ref="X390:X458" si="49">MIN(S390:W390)</f>
        <v>0</v>
      </c>
    </row>
    <row r="391" spans="1:24" s="46" customFormat="1" ht="63" hidden="1">
      <c r="A391" s="27"/>
      <c r="B391" s="28" t="s">
        <v>349</v>
      </c>
      <c r="C391" s="29"/>
      <c r="D391" s="12"/>
      <c r="E391" s="12"/>
      <c r="F391" s="12"/>
      <c r="G391" s="31"/>
      <c r="H391" s="31"/>
      <c r="I391" s="15"/>
      <c r="J391" s="16"/>
      <c r="K391" s="32"/>
      <c r="L391" s="32"/>
      <c r="M391" s="32"/>
      <c r="N391" s="33"/>
      <c r="O391" s="33"/>
      <c r="P391" s="34"/>
      <c r="Q391" s="35"/>
      <c r="R391" s="40" t="s">
        <v>28</v>
      </c>
      <c r="S391" s="22">
        <v>42000</v>
      </c>
      <c r="T391" s="37">
        <v>0</v>
      </c>
      <c r="U391" s="38">
        <v>0</v>
      </c>
      <c r="V391" s="38"/>
      <c r="W391" s="38"/>
      <c r="X391" s="25">
        <f t="shared" si="49"/>
        <v>0</v>
      </c>
    </row>
    <row r="392" spans="1:24" s="46" customFormat="1" ht="63" hidden="1">
      <c r="A392" s="27"/>
      <c r="B392" s="28"/>
      <c r="C392" s="29"/>
      <c r="D392" s="12"/>
      <c r="E392" s="12"/>
      <c r="F392" s="12"/>
      <c r="G392" s="31"/>
      <c r="H392" s="31"/>
      <c r="I392" s="15"/>
      <c r="J392" s="16"/>
      <c r="K392" s="32"/>
      <c r="L392" s="32"/>
      <c r="M392" s="32"/>
      <c r="N392" s="33"/>
      <c r="O392" s="33"/>
      <c r="P392" s="34"/>
      <c r="Q392" s="35"/>
      <c r="R392" s="40" t="s">
        <v>28</v>
      </c>
      <c r="S392" s="22">
        <v>65000</v>
      </c>
      <c r="T392" s="37">
        <v>0</v>
      </c>
      <c r="U392" s="38">
        <v>0</v>
      </c>
      <c r="V392" s="38"/>
      <c r="W392" s="38"/>
      <c r="X392" s="25">
        <f t="shared" si="49"/>
        <v>0</v>
      </c>
    </row>
    <row r="393" spans="1:24" s="46" customFormat="1" ht="63" hidden="1">
      <c r="A393" s="27"/>
      <c r="B393" s="28"/>
      <c r="C393" s="29"/>
      <c r="D393" s="12"/>
      <c r="E393" s="12"/>
      <c r="F393" s="12"/>
      <c r="G393" s="31"/>
      <c r="H393" s="31"/>
      <c r="I393" s="15"/>
      <c r="J393" s="16"/>
      <c r="K393" s="32" t="s">
        <v>350</v>
      </c>
      <c r="L393" s="32"/>
      <c r="M393" s="32"/>
      <c r="N393" s="33"/>
      <c r="O393" s="33"/>
      <c r="P393" s="34"/>
      <c r="Q393" s="35"/>
      <c r="R393" s="40" t="s">
        <v>28</v>
      </c>
      <c r="S393" s="22">
        <v>87000</v>
      </c>
      <c r="T393" s="37">
        <v>0</v>
      </c>
      <c r="U393" s="38">
        <v>0</v>
      </c>
      <c r="V393" s="38"/>
      <c r="W393" s="38"/>
      <c r="X393" s="25">
        <f t="shared" si="49"/>
        <v>0</v>
      </c>
    </row>
    <row r="394" spans="1:24" s="46" customFormat="1" ht="63" hidden="1">
      <c r="A394" s="27"/>
      <c r="B394" s="28"/>
      <c r="C394" s="29"/>
      <c r="D394" s="12"/>
      <c r="E394" s="12"/>
      <c r="F394" s="12"/>
      <c r="G394" s="31"/>
      <c r="H394" s="31"/>
      <c r="I394" s="15"/>
      <c r="J394" s="16"/>
      <c r="K394" s="32"/>
      <c r="L394" s="32"/>
      <c r="M394" s="32"/>
      <c r="N394" s="33"/>
      <c r="O394" s="33"/>
      <c r="P394" s="34"/>
      <c r="Q394" s="35"/>
      <c r="R394" s="40" t="s">
        <v>28</v>
      </c>
      <c r="S394" s="22">
        <v>110000</v>
      </c>
      <c r="T394" s="37">
        <v>0</v>
      </c>
      <c r="U394" s="38">
        <v>0</v>
      </c>
      <c r="V394" s="38"/>
      <c r="W394" s="38"/>
      <c r="X394" s="25">
        <f t="shared" si="49"/>
        <v>0</v>
      </c>
    </row>
    <row r="395" spans="1:24" s="46" customFormat="1" ht="63" hidden="1">
      <c r="A395" s="27"/>
      <c r="B395" s="28"/>
      <c r="C395" s="29"/>
      <c r="D395" s="12"/>
      <c r="E395" s="12"/>
      <c r="F395" s="12"/>
      <c r="G395" s="31"/>
      <c r="H395" s="31"/>
      <c r="I395" s="15"/>
      <c r="J395" s="16"/>
      <c r="K395" s="32"/>
      <c r="L395" s="32"/>
      <c r="M395" s="32"/>
      <c r="N395" s="33"/>
      <c r="O395" s="33"/>
      <c r="P395" s="34"/>
      <c r="Q395" s="35"/>
      <c r="R395" s="40" t="s">
        <v>28</v>
      </c>
      <c r="S395" s="22">
        <v>165000</v>
      </c>
      <c r="T395" s="37">
        <v>0</v>
      </c>
      <c r="U395" s="38">
        <v>0</v>
      </c>
      <c r="V395" s="38"/>
      <c r="W395" s="38"/>
      <c r="X395" s="25">
        <f t="shared" si="49"/>
        <v>0</v>
      </c>
    </row>
    <row r="396" spans="1:24" s="46" customFormat="1" ht="63" hidden="1">
      <c r="A396" s="27"/>
      <c r="B396" s="28"/>
      <c r="C396" s="29"/>
      <c r="D396" s="12"/>
      <c r="E396" s="12"/>
      <c r="F396" s="12"/>
      <c r="G396" s="31"/>
      <c r="H396" s="31"/>
      <c r="I396" s="15"/>
      <c r="J396" s="16"/>
      <c r="K396" s="32"/>
      <c r="L396" s="32"/>
      <c r="M396" s="32"/>
      <c r="N396" s="33"/>
      <c r="O396" s="33"/>
      <c r="P396" s="34"/>
      <c r="Q396" s="35"/>
      <c r="R396" s="40" t="s">
        <v>28</v>
      </c>
      <c r="S396" s="22">
        <v>192000</v>
      </c>
      <c r="T396" s="37">
        <v>0</v>
      </c>
      <c r="U396" s="38">
        <v>0</v>
      </c>
      <c r="V396" s="38"/>
      <c r="W396" s="38"/>
      <c r="X396" s="25">
        <f t="shared" si="49"/>
        <v>0</v>
      </c>
    </row>
    <row r="397" spans="1:24" s="46" customFormat="1" ht="63" hidden="1">
      <c r="A397" s="27"/>
      <c r="B397" s="28"/>
      <c r="C397" s="29"/>
      <c r="D397" s="12"/>
      <c r="E397" s="12"/>
      <c r="F397" s="12"/>
      <c r="G397" s="31"/>
      <c r="H397" s="31"/>
      <c r="I397" s="15"/>
      <c r="J397" s="16"/>
      <c r="K397" s="32"/>
      <c r="L397" s="32"/>
      <c r="M397" s="32"/>
      <c r="N397" s="33"/>
      <c r="O397" s="33"/>
      <c r="P397" s="34"/>
      <c r="Q397" s="35"/>
      <c r="R397" s="40" t="s">
        <v>28</v>
      </c>
      <c r="S397" s="22">
        <f t="shared" si="48"/>
        <v>0</v>
      </c>
      <c r="T397" s="37">
        <v>0</v>
      </c>
      <c r="U397" s="38">
        <v>0</v>
      </c>
      <c r="V397" s="38"/>
      <c r="W397" s="38"/>
      <c r="X397" s="25">
        <f t="shared" si="49"/>
        <v>0</v>
      </c>
    </row>
    <row r="398" spans="1:24" s="46" customFormat="1" ht="283.5" hidden="1">
      <c r="A398" s="27" t="s">
        <v>351</v>
      </c>
      <c r="B398" s="28"/>
      <c r="C398" s="29"/>
      <c r="D398" s="12"/>
      <c r="E398" s="12"/>
      <c r="F398" s="12"/>
      <c r="G398" s="31"/>
      <c r="H398" s="31"/>
      <c r="I398" s="15"/>
      <c r="J398" s="16"/>
      <c r="K398" s="32"/>
      <c r="L398" s="32"/>
      <c r="M398" s="32"/>
      <c r="N398" s="33"/>
      <c r="O398" s="33"/>
      <c r="P398" s="34"/>
      <c r="Q398" s="35"/>
      <c r="R398" s="40" t="s">
        <v>28</v>
      </c>
      <c r="S398" s="22">
        <v>27000</v>
      </c>
      <c r="T398" s="37">
        <v>0</v>
      </c>
      <c r="U398" s="38">
        <v>0</v>
      </c>
      <c r="V398" s="38"/>
      <c r="W398" s="38"/>
      <c r="X398" s="25">
        <f t="shared" si="49"/>
        <v>0</v>
      </c>
    </row>
    <row r="399" spans="1:24" s="46" customFormat="1" ht="63" hidden="1">
      <c r="A399" s="27"/>
      <c r="B399" s="28"/>
      <c r="C399" s="29"/>
      <c r="D399" s="12"/>
      <c r="E399" s="12"/>
      <c r="F399" s="12"/>
      <c r="G399" s="31"/>
      <c r="H399" s="31"/>
      <c r="I399" s="15"/>
      <c r="J399" s="16"/>
      <c r="K399" s="32"/>
      <c r="L399" s="32"/>
      <c r="M399" s="32"/>
      <c r="N399" s="33"/>
      <c r="O399" s="33"/>
      <c r="P399" s="34"/>
      <c r="Q399" s="35"/>
      <c r="R399" s="40" t="s">
        <v>28</v>
      </c>
      <c r="S399" s="22">
        <f t="shared" si="48"/>
        <v>0</v>
      </c>
      <c r="T399" s="37">
        <v>0</v>
      </c>
      <c r="U399" s="38">
        <v>0</v>
      </c>
      <c r="V399" s="38"/>
      <c r="W399" s="38"/>
      <c r="X399" s="25">
        <f t="shared" si="49"/>
        <v>0</v>
      </c>
    </row>
    <row r="400" spans="1:24" s="46" customFormat="1" ht="63" hidden="1">
      <c r="A400" s="27"/>
      <c r="B400" s="28"/>
      <c r="C400" s="29"/>
      <c r="D400" s="12"/>
      <c r="E400" s="12"/>
      <c r="F400" s="12"/>
      <c r="G400" s="31"/>
      <c r="H400" s="31"/>
      <c r="I400" s="15"/>
      <c r="J400" s="16"/>
      <c r="K400" s="32"/>
      <c r="L400" s="32"/>
      <c r="M400" s="32"/>
      <c r="N400" s="33"/>
      <c r="O400" s="33"/>
      <c r="P400" s="34"/>
      <c r="Q400" s="35"/>
      <c r="R400" s="40" t="s">
        <v>28</v>
      </c>
      <c r="S400" s="22">
        <f t="shared" si="48"/>
        <v>0</v>
      </c>
      <c r="T400" s="37">
        <v>0</v>
      </c>
      <c r="U400" s="38">
        <v>0</v>
      </c>
      <c r="V400" s="38"/>
      <c r="W400" s="38"/>
      <c r="X400" s="25">
        <f t="shared" si="49"/>
        <v>0</v>
      </c>
    </row>
    <row r="401" spans="1:24" s="46" customFormat="1" hidden="1">
      <c r="A401" s="27">
        <v>92</v>
      </c>
      <c r="B401" s="28" t="s">
        <v>352</v>
      </c>
      <c r="C401" s="29"/>
      <c r="D401" s="12"/>
      <c r="E401" s="12"/>
      <c r="F401" s="12"/>
      <c r="G401" s="31"/>
      <c r="H401" s="31"/>
      <c r="I401" s="15"/>
      <c r="J401" s="16"/>
      <c r="K401" s="32"/>
      <c r="L401" s="32"/>
      <c r="M401" s="32"/>
      <c r="N401" s="33"/>
      <c r="O401" s="33"/>
      <c r="P401" s="34"/>
      <c r="Q401" s="35"/>
      <c r="R401" s="40"/>
      <c r="S401" s="22"/>
      <c r="T401" s="37">
        <v>0</v>
      </c>
      <c r="U401" s="38">
        <v>0</v>
      </c>
      <c r="V401" s="38">
        <v>0</v>
      </c>
      <c r="W401" s="38">
        <v>0</v>
      </c>
      <c r="X401" s="25">
        <f t="shared" si="49"/>
        <v>0</v>
      </c>
    </row>
    <row r="402" spans="1:24" s="46" customFormat="1" ht="299.25" hidden="1">
      <c r="A402" s="27">
        <v>92.01</v>
      </c>
      <c r="B402" s="28" t="s">
        <v>353</v>
      </c>
      <c r="C402" s="29"/>
      <c r="D402" s="12"/>
      <c r="E402" s="12"/>
      <c r="F402" s="12"/>
      <c r="G402" s="31"/>
      <c r="H402" s="31"/>
      <c r="I402" s="15"/>
      <c r="J402" s="16"/>
      <c r="K402" s="32"/>
      <c r="L402" s="32"/>
      <c r="M402" s="32"/>
      <c r="N402" s="33"/>
      <c r="O402" s="33"/>
      <c r="P402" s="34"/>
      <c r="Q402" s="35"/>
      <c r="R402" s="40"/>
      <c r="S402" s="22"/>
      <c r="T402" s="37">
        <v>0</v>
      </c>
      <c r="U402" s="38">
        <v>0</v>
      </c>
      <c r="V402" s="38">
        <v>0</v>
      </c>
      <c r="W402" s="38">
        <v>0</v>
      </c>
      <c r="X402" s="25">
        <f t="shared" si="49"/>
        <v>0</v>
      </c>
    </row>
    <row r="403" spans="1:24" s="46" customFormat="1" ht="47.25" hidden="1">
      <c r="A403" s="27">
        <v>92.02</v>
      </c>
      <c r="B403" s="28" t="s">
        <v>354</v>
      </c>
      <c r="C403" s="29">
        <v>1</v>
      </c>
      <c r="D403" s="12" t="s">
        <v>30</v>
      </c>
      <c r="E403" s="12"/>
      <c r="F403" s="12"/>
      <c r="G403" s="31"/>
      <c r="H403" s="31"/>
      <c r="I403" s="15"/>
      <c r="J403" s="16"/>
      <c r="K403" s="32"/>
      <c r="L403" s="32"/>
      <c r="M403" s="32"/>
      <c r="N403" s="33"/>
      <c r="O403" s="33"/>
      <c r="P403" s="34"/>
      <c r="Q403" s="35"/>
      <c r="R403" s="40" t="s">
        <v>355</v>
      </c>
      <c r="S403" s="22">
        <v>30500</v>
      </c>
      <c r="T403" s="37">
        <v>32516.9856</v>
      </c>
      <c r="U403" s="38">
        <v>34214</v>
      </c>
      <c r="V403" s="38">
        <v>34214</v>
      </c>
      <c r="W403" s="38">
        <v>36250</v>
      </c>
      <c r="X403" s="25">
        <f t="shared" si="49"/>
        <v>30500</v>
      </c>
    </row>
    <row r="404" spans="1:24" s="46" customFormat="1" hidden="1">
      <c r="A404" s="27">
        <v>92.03</v>
      </c>
      <c r="B404" s="28" t="s">
        <v>356</v>
      </c>
      <c r="C404" s="29">
        <v>1</v>
      </c>
      <c r="D404" s="12" t="s">
        <v>30</v>
      </c>
      <c r="E404" s="12"/>
      <c r="F404" s="12"/>
      <c r="G404" s="31"/>
      <c r="H404" s="31"/>
      <c r="I404" s="15"/>
      <c r="J404" s="16"/>
      <c r="K404" s="32"/>
      <c r="L404" s="32"/>
      <c r="M404" s="32"/>
      <c r="N404" s="33"/>
      <c r="O404" s="33"/>
      <c r="P404" s="34"/>
      <c r="Q404" s="35"/>
      <c r="R404" s="40"/>
      <c r="S404" s="22">
        <v>42000</v>
      </c>
      <c r="T404" s="37">
        <v>43356.297599999998</v>
      </c>
      <c r="U404" s="38">
        <v>45619</v>
      </c>
      <c r="V404" s="38">
        <v>45619</v>
      </c>
      <c r="W404" s="38">
        <v>48900</v>
      </c>
      <c r="X404" s="25">
        <f t="shared" si="49"/>
        <v>42000</v>
      </c>
    </row>
    <row r="405" spans="1:24" s="46" customFormat="1" hidden="1">
      <c r="A405" s="27">
        <v>92.04</v>
      </c>
      <c r="B405" s="28" t="s">
        <v>357</v>
      </c>
      <c r="C405" s="29">
        <v>1</v>
      </c>
      <c r="D405" s="12" t="s">
        <v>30</v>
      </c>
      <c r="E405" s="12"/>
      <c r="F405" s="12"/>
      <c r="G405" s="31"/>
      <c r="H405" s="31"/>
      <c r="I405" s="15"/>
      <c r="J405" s="16"/>
      <c r="K405" s="32"/>
      <c r="L405" s="32"/>
      <c r="M405" s="32"/>
      <c r="N405" s="33"/>
      <c r="O405" s="33"/>
      <c r="P405" s="34"/>
      <c r="Q405" s="35"/>
      <c r="R405" s="40"/>
      <c r="S405" s="22">
        <v>65000</v>
      </c>
      <c r="T405" s="37">
        <v>80932.262400000007</v>
      </c>
      <c r="U405" s="38">
        <v>85156</v>
      </c>
      <c r="V405" s="38">
        <v>85156</v>
      </c>
      <c r="W405" s="38">
        <v>90250</v>
      </c>
      <c r="X405" s="25">
        <f t="shared" si="49"/>
        <v>65000</v>
      </c>
    </row>
    <row r="406" spans="1:24" s="46" customFormat="1" hidden="1">
      <c r="A406" s="27">
        <v>92.05</v>
      </c>
      <c r="B406" s="28" t="s">
        <v>358</v>
      </c>
      <c r="C406" s="29">
        <v>1</v>
      </c>
      <c r="D406" s="12" t="s">
        <v>30</v>
      </c>
      <c r="E406" s="12"/>
      <c r="F406" s="12"/>
      <c r="G406" s="31"/>
      <c r="H406" s="31"/>
      <c r="I406" s="15"/>
      <c r="J406" s="16"/>
      <c r="K406" s="32"/>
      <c r="L406" s="32"/>
      <c r="M406" s="32"/>
      <c r="N406" s="33"/>
      <c r="O406" s="33"/>
      <c r="P406" s="34"/>
      <c r="Q406" s="35"/>
      <c r="R406" s="40"/>
      <c r="S406" s="22">
        <v>87000</v>
      </c>
      <c r="T406" s="37">
        <v>107910.3168</v>
      </c>
      <c r="U406" s="38">
        <v>113542</v>
      </c>
      <c r="V406" s="38">
        <v>113542</v>
      </c>
      <c r="W406" s="38">
        <v>120250</v>
      </c>
      <c r="X406" s="25">
        <f t="shared" si="49"/>
        <v>87000</v>
      </c>
    </row>
    <row r="407" spans="1:24" s="46" customFormat="1" hidden="1">
      <c r="A407" s="27">
        <v>92.06</v>
      </c>
      <c r="B407" s="28" t="s">
        <v>359</v>
      </c>
      <c r="C407" s="29">
        <v>1</v>
      </c>
      <c r="D407" s="12" t="s">
        <v>30</v>
      </c>
      <c r="E407" s="12"/>
      <c r="F407" s="12"/>
      <c r="G407" s="31"/>
      <c r="H407" s="31"/>
      <c r="I407" s="15"/>
      <c r="J407" s="16"/>
      <c r="K407" s="32"/>
      <c r="L407" s="32"/>
      <c r="M407" s="32"/>
      <c r="N407" s="33"/>
      <c r="O407" s="33"/>
      <c r="P407" s="34"/>
      <c r="Q407" s="35"/>
      <c r="R407" s="40"/>
      <c r="S407" s="22">
        <v>110000</v>
      </c>
      <c r="T407" s="37">
        <v>134887.42080000002</v>
      </c>
      <c r="U407" s="38">
        <v>141927</v>
      </c>
      <c r="V407" s="38">
        <v>141927</v>
      </c>
      <c r="W407" s="38">
        <v>150200</v>
      </c>
      <c r="X407" s="25">
        <f t="shared" si="49"/>
        <v>110000</v>
      </c>
    </row>
    <row r="408" spans="1:24" s="46" customFormat="1" hidden="1">
      <c r="A408" s="27">
        <v>92.07</v>
      </c>
      <c r="B408" s="28" t="s">
        <v>360</v>
      </c>
      <c r="C408" s="29">
        <v>1</v>
      </c>
      <c r="D408" s="12" t="s">
        <v>30</v>
      </c>
      <c r="E408" s="12"/>
      <c r="F408" s="12"/>
      <c r="G408" s="31"/>
      <c r="H408" s="31"/>
      <c r="I408" s="15"/>
      <c r="J408" s="16"/>
      <c r="K408" s="32"/>
      <c r="L408" s="32"/>
      <c r="M408" s="32"/>
      <c r="N408" s="33"/>
      <c r="O408" s="33"/>
      <c r="P408" s="34"/>
      <c r="Q408" s="35"/>
      <c r="R408" s="40"/>
      <c r="S408" s="22">
        <v>165000</v>
      </c>
      <c r="T408" s="37">
        <v>161864.52480000001</v>
      </c>
      <c r="U408" s="38">
        <v>170312</v>
      </c>
      <c r="V408" s="38">
        <v>170312</v>
      </c>
      <c r="W408" s="38">
        <v>180300</v>
      </c>
      <c r="X408" s="25">
        <f t="shared" si="49"/>
        <v>161864.52480000001</v>
      </c>
    </row>
    <row r="409" spans="1:24" s="46" customFormat="1" hidden="1">
      <c r="A409" s="27">
        <v>92.08</v>
      </c>
      <c r="B409" s="28" t="s">
        <v>361</v>
      </c>
      <c r="C409" s="29">
        <v>1</v>
      </c>
      <c r="D409" s="12" t="s">
        <v>30</v>
      </c>
      <c r="E409" s="12"/>
      <c r="F409" s="12"/>
      <c r="G409" s="31"/>
      <c r="H409" s="31"/>
      <c r="I409" s="15"/>
      <c r="J409" s="16"/>
      <c r="K409" s="32"/>
      <c r="L409" s="32"/>
      <c r="M409" s="32"/>
      <c r="N409" s="33"/>
      <c r="O409" s="33"/>
      <c r="P409" s="34"/>
      <c r="Q409" s="35"/>
      <c r="R409" s="40"/>
      <c r="S409" s="22">
        <v>192000</v>
      </c>
      <c r="T409" s="37">
        <v>252911.89439999996</v>
      </c>
      <c r="U409" s="38">
        <v>266111</v>
      </c>
      <c r="V409" s="38">
        <v>266111</v>
      </c>
      <c r="W409" s="38">
        <v>275200</v>
      </c>
      <c r="X409" s="25">
        <f t="shared" si="49"/>
        <v>192000</v>
      </c>
    </row>
    <row r="410" spans="1:24" s="46" customFormat="1" hidden="1">
      <c r="A410" s="27">
        <v>93</v>
      </c>
      <c r="B410" s="28" t="s">
        <v>362</v>
      </c>
      <c r="C410" s="29">
        <v>1</v>
      </c>
      <c r="D410" s="12" t="s">
        <v>30</v>
      </c>
      <c r="E410" s="12"/>
      <c r="F410" s="12"/>
      <c r="G410" s="31"/>
      <c r="H410" s="31"/>
      <c r="I410" s="15"/>
      <c r="J410" s="16"/>
      <c r="K410" s="32"/>
      <c r="L410" s="32"/>
      <c r="M410" s="32"/>
      <c r="N410" s="33"/>
      <c r="O410" s="33"/>
      <c r="P410" s="34"/>
      <c r="Q410" s="35"/>
      <c r="R410" s="40"/>
      <c r="S410" s="171" t="s">
        <v>363</v>
      </c>
      <c r="T410" s="172"/>
      <c r="U410" s="172"/>
      <c r="V410" s="172"/>
      <c r="W410" s="173"/>
      <c r="X410" s="25"/>
    </row>
    <row r="411" spans="1:24" s="46" customFormat="1" ht="78.75" hidden="1">
      <c r="A411" s="27">
        <v>93.01</v>
      </c>
      <c r="B411" s="28" t="s">
        <v>364</v>
      </c>
      <c r="C411" s="29">
        <v>1</v>
      </c>
      <c r="D411" s="12" t="s">
        <v>30</v>
      </c>
      <c r="E411" s="12"/>
      <c r="F411" s="12"/>
      <c r="G411" s="31"/>
      <c r="H411" s="31"/>
      <c r="I411" s="15"/>
      <c r="J411" s="16"/>
      <c r="K411" s="32"/>
      <c r="L411" s="32"/>
      <c r="M411" s="32"/>
      <c r="N411" s="33"/>
      <c r="O411" s="33"/>
      <c r="P411" s="34"/>
      <c r="Q411" s="35"/>
      <c r="R411" s="40"/>
      <c r="S411" s="174"/>
      <c r="T411" s="175"/>
      <c r="U411" s="175"/>
      <c r="V411" s="175"/>
      <c r="W411" s="176"/>
      <c r="X411" s="25">
        <f>18521*1.17</f>
        <v>21669.57</v>
      </c>
    </row>
    <row r="412" spans="1:24" s="46" customFormat="1" ht="78.75" hidden="1">
      <c r="A412" s="27">
        <v>93.02</v>
      </c>
      <c r="B412" s="28" t="s">
        <v>365</v>
      </c>
      <c r="C412" s="29">
        <v>1</v>
      </c>
      <c r="D412" s="12" t="s">
        <v>30</v>
      </c>
      <c r="E412" s="12"/>
      <c r="F412" s="12"/>
      <c r="G412" s="31"/>
      <c r="H412" s="31"/>
      <c r="I412" s="15"/>
      <c r="J412" s="16"/>
      <c r="K412" s="32"/>
      <c r="L412" s="32"/>
      <c r="M412" s="32"/>
      <c r="N412" s="33"/>
      <c r="O412" s="33"/>
      <c r="P412" s="34"/>
      <c r="Q412" s="35"/>
      <c r="R412" s="40"/>
      <c r="S412" s="174"/>
      <c r="T412" s="175"/>
      <c r="U412" s="175"/>
      <c r="V412" s="175"/>
      <c r="W412" s="176"/>
      <c r="X412" s="25">
        <f>21521*1.17</f>
        <v>25179.57</v>
      </c>
    </row>
    <row r="413" spans="1:24" s="46" customFormat="1" ht="63" hidden="1">
      <c r="A413" s="27">
        <v>93.03</v>
      </c>
      <c r="B413" s="28" t="s">
        <v>366</v>
      </c>
      <c r="C413" s="29">
        <v>1</v>
      </c>
      <c r="D413" s="12" t="s">
        <v>367</v>
      </c>
      <c r="E413" s="12"/>
      <c r="F413" s="12"/>
      <c r="G413" s="31"/>
      <c r="H413" s="31"/>
      <c r="I413" s="15"/>
      <c r="J413" s="16"/>
      <c r="K413" s="32"/>
      <c r="L413" s="32"/>
      <c r="M413" s="32"/>
      <c r="N413" s="33"/>
      <c r="O413" s="33"/>
      <c r="P413" s="34"/>
      <c r="Q413" s="35"/>
      <c r="R413" s="40"/>
      <c r="S413" s="174"/>
      <c r="T413" s="175"/>
      <c r="U413" s="175"/>
      <c r="V413" s="175"/>
      <c r="W413" s="176"/>
      <c r="X413" s="25">
        <f>8700*1.17</f>
        <v>10179</v>
      </c>
    </row>
    <row r="414" spans="1:24" s="46" customFormat="1" ht="47.25" hidden="1">
      <c r="A414" s="27">
        <v>93.04</v>
      </c>
      <c r="B414" s="28" t="s">
        <v>368</v>
      </c>
      <c r="C414" s="29">
        <v>1</v>
      </c>
      <c r="D414" s="12" t="s">
        <v>367</v>
      </c>
      <c r="E414" s="12"/>
      <c r="F414" s="12"/>
      <c r="G414" s="31"/>
      <c r="H414" s="31"/>
      <c r="I414" s="15"/>
      <c r="J414" s="16"/>
      <c r="K414" s="32"/>
      <c r="L414" s="32"/>
      <c r="M414" s="32"/>
      <c r="N414" s="33"/>
      <c r="O414" s="33"/>
      <c r="P414" s="34"/>
      <c r="Q414" s="35"/>
      <c r="R414" s="40"/>
      <c r="S414" s="174"/>
      <c r="T414" s="175"/>
      <c r="U414" s="175"/>
      <c r="V414" s="175"/>
      <c r="W414" s="176"/>
      <c r="X414" s="25">
        <f>7350*1.17</f>
        <v>8599.5</v>
      </c>
    </row>
    <row r="415" spans="1:24" s="46" customFormat="1" ht="110.25" hidden="1">
      <c r="A415" s="27">
        <v>93.05</v>
      </c>
      <c r="B415" s="28" t="s">
        <v>369</v>
      </c>
      <c r="C415" s="29">
        <v>1</v>
      </c>
      <c r="D415" s="12" t="s">
        <v>367</v>
      </c>
      <c r="E415" s="12"/>
      <c r="F415" s="12"/>
      <c r="G415" s="31"/>
      <c r="H415" s="31"/>
      <c r="I415" s="15"/>
      <c r="J415" s="16"/>
      <c r="K415" s="32"/>
      <c r="L415" s="32"/>
      <c r="M415" s="32"/>
      <c r="N415" s="33"/>
      <c r="O415" s="33"/>
      <c r="P415" s="34"/>
      <c r="Q415" s="35"/>
      <c r="R415" s="40"/>
      <c r="S415" s="177"/>
      <c r="T415" s="178"/>
      <c r="U415" s="178"/>
      <c r="V415" s="178"/>
      <c r="W415" s="179"/>
      <c r="X415" s="25">
        <f>15850*1.17</f>
        <v>18544.5</v>
      </c>
    </row>
    <row r="416" spans="1:24" s="46" customFormat="1" ht="76.5" hidden="1">
      <c r="A416" s="27">
        <v>94</v>
      </c>
      <c r="B416" s="53" t="s">
        <v>370</v>
      </c>
      <c r="C416" s="29">
        <v>1</v>
      </c>
      <c r="D416" s="12" t="s">
        <v>30</v>
      </c>
      <c r="E416" s="12"/>
      <c r="F416" s="12"/>
      <c r="G416" s="31"/>
      <c r="H416" s="31"/>
      <c r="I416" s="15"/>
      <c r="J416" s="16"/>
      <c r="K416" s="32"/>
      <c r="L416" s="32"/>
      <c r="M416" s="32"/>
      <c r="N416" s="33"/>
      <c r="O416" s="33"/>
      <c r="P416" s="34"/>
      <c r="Q416" s="35"/>
      <c r="R416" s="40" t="s">
        <v>371</v>
      </c>
      <c r="S416" s="22">
        <v>27000</v>
      </c>
      <c r="T416" s="37">
        <v>22345.804800000002</v>
      </c>
      <c r="U416" s="38">
        <v>23000</v>
      </c>
      <c r="V416" s="38">
        <v>23512</v>
      </c>
      <c r="W416" s="38">
        <v>28350</v>
      </c>
      <c r="X416" s="25">
        <f t="shared" si="49"/>
        <v>22345.804800000002</v>
      </c>
    </row>
    <row r="417" spans="1:24" s="46" customFormat="1" hidden="1">
      <c r="A417" s="27">
        <v>95</v>
      </c>
      <c r="B417" s="52" t="s">
        <v>326</v>
      </c>
      <c r="C417" s="29" t="s">
        <v>326</v>
      </c>
      <c r="D417" s="12" t="s">
        <v>98</v>
      </c>
      <c r="E417" s="12"/>
      <c r="F417" s="12"/>
      <c r="G417" s="31"/>
      <c r="H417" s="31"/>
      <c r="I417" s="15"/>
      <c r="J417" s="16"/>
      <c r="K417" s="32"/>
      <c r="L417" s="32"/>
      <c r="M417" s="32"/>
      <c r="N417" s="33"/>
      <c r="O417" s="33"/>
      <c r="P417" s="34"/>
      <c r="Q417" s="35"/>
      <c r="R417" s="40"/>
      <c r="S417" s="22">
        <v>0</v>
      </c>
      <c r="T417" s="54">
        <v>0</v>
      </c>
      <c r="U417" s="38"/>
      <c r="V417" s="38">
        <v>0</v>
      </c>
      <c r="W417" s="38">
        <v>0</v>
      </c>
      <c r="X417" s="25">
        <f t="shared" si="49"/>
        <v>0</v>
      </c>
    </row>
    <row r="418" spans="1:24" s="46" customFormat="1" ht="110.25" hidden="1">
      <c r="A418" s="27">
        <v>96</v>
      </c>
      <c r="B418" s="28" t="s">
        <v>372</v>
      </c>
      <c r="C418" s="29">
        <v>1</v>
      </c>
      <c r="D418" s="12" t="s">
        <v>30</v>
      </c>
      <c r="E418" s="12">
        <v>3080</v>
      </c>
      <c r="F418" s="12"/>
      <c r="G418" s="31"/>
      <c r="H418" s="31"/>
      <c r="I418" s="15"/>
      <c r="J418" s="16"/>
      <c r="K418" s="32"/>
      <c r="L418" s="32"/>
      <c r="M418" s="32"/>
      <c r="N418" s="33"/>
      <c r="O418" s="33"/>
      <c r="P418" s="34"/>
      <c r="Q418" s="35"/>
      <c r="R418" s="40" t="s">
        <v>373</v>
      </c>
      <c r="S418" s="165" t="s">
        <v>374</v>
      </c>
      <c r="T418" s="166"/>
      <c r="U418" s="166"/>
      <c r="V418" s="166"/>
      <c r="W418" s="167"/>
      <c r="X418" s="25">
        <v>3080</v>
      </c>
    </row>
    <row r="419" spans="1:24" s="46" customFormat="1" ht="110.25" hidden="1">
      <c r="A419" s="27">
        <v>96.01</v>
      </c>
      <c r="B419" s="28" t="s">
        <v>375</v>
      </c>
      <c r="C419" s="29">
        <v>1</v>
      </c>
      <c r="D419" s="12" t="s">
        <v>376</v>
      </c>
      <c r="E419" s="12">
        <v>32586</v>
      </c>
      <c r="F419" s="12"/>
      <c r="G419" s="31"/>
      <c r="H419" s="31"/>
      <c r="I419" s="15"/>
      <c r="J419" s="16"/>
      <c r="K419" s="32"/>
      <c r="L419" s="32"/>
      <c r="M419" s="32"/>
      <c r="N419" s="33"/>
      <c r="O419" s="33"/>
      <c r="P419" s="34"/>
      <c r="Q419" s="35"/>
      <c r="R419" s="40" t="s">
        <v>373</v>
      </c>
      <c r="S419" s="180"/>
      <c r="T419" s="181"/>
      <c r="U419" s="181"/>
      <c r="V419" s="181"/>
      <c r="W419" s="182"/>
      <c r="X419" s="25">
        <v>32586</v>
      </c>
    </row>
    <row r="420" spans="1:24" s="46" customFormat="1" ht="94.5" hidden="1">
      <c r="A420" s="27">
        <v>97</v>
      </c>
      <c r="B420" s="28" t="s">
        <v>377</v>
      </c>
      <c r="C420" s="29"/>
      <c r="D420" s="12"/>
      <c r="E420" s="12"/>
      <c r="F420" s="12"/>
      <c r="G420" s="31"/>
      <c r="H420" s="31"/>
      <c r="I420" s="15"/>
      <c r="J420" s="16"/>
      <c r="K420" s="32"/>
      <c r="L420" s="32"/>
      <c r="M420" s="32"/>
      <c r="N420" s="33"/>
      <c r="O420" s="33"/>
      <c r="P420" s="34"/>
      <c r="Q420" s="35"/>
      <c r="R420" s="40" t="s">
        <v>378</v>
      </c>
      <c r="S420" s="22">
        <v>0</v>
      </c>
      <c r="T420" s="54">
        <v>0</v>
      </c>
      <c r="U420" s="38">
        <v>0</v>
      </c>
      <c r="V420" s="38">
        <v>0</v>
      </c>
      <c r="W420" s="38"/>
      <c r="X420" s="25">
        <f t="shared" si="49"/>
        <v>0</v>
      </c>
    </row>
    <row r="421" spans="1:24" s="46" customFormat="1" hidden="1">
      <c r="A421" s="27">
        <v>97.01</v>
      </c>
      <c r="B421" s="28" t="s">
        <v>379</v>
      </c>
      <c r="C421" s="29">
        <v>1</v>
      </c>
      <c r="D421" s="12" t="s">
        <v>60</v>
      </c>
      <c r="E421" s="12"/>
      <c r="F421" s="12"/>
      <c r="G421" s="31"/>
      <c r="H421" s="31"/>
      <c r="I421" s="15"/>
      <c r="J421" s="16"/>
      <c r="K421" s="32"/>
      <c r="L421" s="32"/>
      <c r="M421" s="32"/>
      <c r="N421" s="33"/>
      <c r="O421" s="33"/>
      <c r="P421" s="34"/>
      <c r="Q421" s="35"/>
      <c r="R421" s="40"/>
      <c r="S421" s="22">
        <v>52000</v>
      </c>
      <c r="T421" s="37">
        <v>48636.72</v>
      </c>
      <c r="U421" s="38">
        <v>51175</v>
      </c>
      <c r="V421" s="38">
        <v>51175</v>
      </c>
      <c r="W421" s="38">
        <v>52360</v>
      </c>
      <c r="X421" s="25">
        <f t="shared" si="49"/>
        <v>48636.72</v>
      </c>
    </row>
    <row r="422" spans="1:24" s="46" customFormat="1" hidden="1">
      <c r="A422" s="27">
        <v>97.02</v>
      </c>
      <c r="B422" s="28" t="s">
        <v>380</v>
      </c>
      <c r="C422" s="29">
        <v>1</v>
      </c>
      <c r="D422" s="12" t="s">
        <v>60</v>
      </c>
      <c r="E422" s="12"/>
      <c r="F422" s="12"/>
      <c r="G422" s="31"/>
      <c r="H422" s="31"/>
      <c r="I422" s="15"/>
      <c r="J422" s="16"/>
      <c r="K422" s="32"/>
      <c r="L422" s="32"/>
      <c r="M422" s="32"/>
      <c r="N422" s="33"/>
      <c r="O422" s="33"/>
      <c r="P422" s="34"/>
      <c r="Q422" s="35"/>
      <c r="R422" s="40"/>
      <c r="S422" s="22">
        <v>69000</v>
      </c>
      <c r="T422" s="37">
        <v>61999.344000000005</v>
      </c>
      <c r="U422" s="38">
        <v>65235</v>
      </c>
      <c r="V422" s="38">
        <v>65235</v>
      </c>
      <c r="W422" s="38">
        <v>68280</v>
      </c>
      <c r="X422" s="25">
        <f t="shared" si="49"/>
        <v>61999.344000000005</v>
      </c>
    </row>
    <row r="423" spans="1:24" s="46" customFormat="1" hidden="1">
      <c r="A423" s="27">
        <v>97.03</v>
      </c>
      <c r="B423" s="28" t="s">
        <v>381</v>
      </c>
      <c r="C423" s="29">
        <v>1</v>
      </c>
      <c r="D423" s="12" t="s">
        <v>60</v>
      </c>
      <c r="E423" s="12"/>
      <c r="F423" s="12"/>
      <c r="G423" s="31"/>
      <c r="H423" s="31"/>
      <c r="I423" s="15"/>
      <c r="J423" s="16"/>
      <c r="K423" s="32"/>
      <c r="L423" s="32"/>
      <c r="M423" s="32"/>
      <c r="N423" s="33"/>
      <c r="O423" s="33"/>
      <c r="P423" s="34"/>
      <c r="Q423" s="35"/>
      <c r="R423" s="40"/>
      <c r="S423" s="22">
        <v>84000</v>
      </c>
      <c r="T423" s="37">
        <v>81064.368000000002</v>
      </c>
      <c r="U423" s="38">
        <v>85295</v>
      </c>
      <c r="V423" s="38">
        <v>85295</v>
      </c>
      <c r="W423" s="38">
        <v>90115</v>
      </c>
      <c r="X423" s="25">
        <f t="shared" si="49"/>
        <v>81064.368000000002</v>
      </c>
    </row>
    <row r="424" spans="1:24" s="46" customFormat="1" hidden="1">
      <c r="A424" s="27">
        <v>97.04</v>
      </c>
      <c r="B424" s="28" t="s">
        <v>382</v>
      </c>
      <c r="C424" s="29">
        <v>1</v>
      </c>
      <c r="D424" s="12" t="s">
        <v>60</v>
      </c>
      <c r="E424" s="12"/>
      <c r="F424" s="12"/>
      <c r="G424" s="31"/>
      <c r="H424" s="31"/>
      <c r="I424" s="15"/>
      <c r="J424" s="16"/>
      <c r="K424" s="32"/>
      <c r="L424" s="32"/>
      <c r="M424" s="32"/>
      <c r="N424" s="33"/>
      <c r="O424" s="33"/>
      <c r="P424" s="34"/>
      <c r="Q424" s="35"/>
      <c r="R424" s="40"/>
      <c r="S424" s="22">
        <v>97000</v>
      </c>
      <c r="T424" s="37">
        <v>97273.44</v>
      </c>
      <c r="U424" s="38">
        <v>102350</v>
      </c>
      <c r="V424" s="38">
        <v>102350</v>
      </c>
      <c r="W424" s="38">
        <v>112360</v>
      </c>
      <c r="X424" s="25">
        <f t="shared" si="49"/>
        <v>97000</v>
      </c>
    </row>
    <row r="425" spans="1:24" s="46" customFormat="1" hidden="1">
      <c r="A425" s="27">
        <v>97.05</v>
      </c>
      <c r="B425" s="28" t="s">
        <v>383</v>
      </c>
      <c r="C425" s="29">
        <v>1</v>
      </c>
      <c r="D425" s="12" t="s">
        <v>60</v>
      </c>
      <c r="E425" s="12"/>
      <c r="F425" s="12"/>
      <c r="G425" s="31"/>
      <c r="H425" s="31"/>
      <c r="I425" s="15"/>
      <c r="J425" s="16"/>
      <c r="K425" s="32"/>
      <c r="L425" s="32"/>
      <c r="M425" s="32"/>
      <c r="N425" s="33"/>
      <c r="O425" s="33"/>
      <c r="P425" s="34"/>
      <c r="Q425" s="35"/>
      <c r="R425" s="40"/>
      <c r="S425" s="22">
        <v>124000</v>
      </c>
      <c r="T425" s="37">
        <v>113487.264</v>
      </c>
      <c r="U425" s="38">
        <v>119410</v>
      </c>
      <c r="V425" s="38">
        <v>119410</v>
      </c>
      <c r="W425" s="38">
        <v>129500</v>
      </c>
      <c r="X425" s="25">
        <f t="shared" si="49"/>
        <v>113487.264</v>
      </c>
    </row>
    <row r="426" spans="1:24" s="46" customFormat="1" hidden="1">
      <c r="A426" s="27">
        <v>97.06</v>
      </c>
      <c r="B426" s="28" t="s">
        <v>384</v>
      </c>
      <c r="C426" s="29">
        <v>1</v>
      </c>
      <c r="D426" s="12" t="s">
        <v>60</v>
      </c>
      <c r="E426" s="12"/>
      <c r="F426" s="12"/>
      <c r="G426" s="31"/>
      <c r="H426" s="31"/>
      <c r="I426" s="15"/>
      <c r="J426" s="16"/>
      <c r="K426" s="32"/>
      <c r="L426" s="32"/>
      <c r="M426" s="32"/>
      <c r="N426" s="33"/>
      <c r="O426" s="33"/>
      <c r="P426" s="34"/>
      <c r="Q426" s="35"/>
      <c r="R426" s="40"/>
      <c r="S426" s="22">
        <v>134000</v>
      </c>
      <c r="T426" s="37">
        <v>129701.08799999999</v>
      </c>
      <c r="U426" s="38">
        <v>136470</v>
      </c>
      <c r="V426" s="38">
        <v>136470</v>
      </c>
      <c r="W426" s="38">
        <v>141200</v>
      </c>
      <c r="X426" s="25">
        <f t="shared" si="49"/>
        <v>129701.08799999999</v>
      </c>
    </row>
    <row r="427" spans="1:24" s="46" customFormat="1" ht="63" hidden="1">
      <c r="A427" s="27">
        <v>98</v>
      </c>
      <c r="B427" s="28" t="s">
        <v>385</v>
      </c>
      <c r="C427" s="29"/>
      <c r="D427" s="12"/>
      <c r="E427" s="12"/>
      <c r="F427" s="12"/>
      <c r="G427" s="31"/>
      <c r="H427" s="31"/>
      <c r="I427" s="15"/>
      <c r="J427" s="16"/>
      <c r="K427" s="32"/>
      <c r="L427" s="32"/>
      <c r="M427" s="32"/>
      <c r="N427" s="33"/>
      <c r="O427" s="33"/>
      <c r="P427" s="34"/>
      <c r="Q427" s="35"/>
      <c r="R427" s="40" t="s">
        <v>386</v>
      </c>
      <c r="S427" s="22">
        <v>0</v>
      </c>
      <c r="T427" s="37">
        <v>0</v>
      </c>
      <c r="U427" s="38">
        <v>0</v>
      </c>
      <c r="V427" s="38">
        <v>0</v>
      </c>
      <c r="W427" s="38">
        <v>0</v>
      </c>
      <c r="X427" s="25">
        <f t="shared" si="49"/>
        <v>0</v>
      </c>
    </row>
    <row r="428" spans="1:24" s="46" customFormat="1" hidden="1">
      <c r="A428" s="27">
        <v>98.01</v>
      </c>
      <c r="B428" s="28" t="s">
        <v>387</v>
      </c>
      <c r="C428" s="29">
        <v>1</v>
      </c>
      <c r="D428" s="12" t="s">
        <v>30</v>
      </c>
      <c r="E428" s="12"/>
      <c r="F428" s="12"/>
      <c r="G428" s="31"/>
      <c r="H428" s="31"/>
      <c r="I428" s="15"/>
      <c r="J428" s="16"/>
      <c r="K428" s="32"/>
      <c r="L428" s="32"/>
      <c r="M428" s="32"/>
      <c r="N428" s="33"/>
      <c r="O428" s="33"/>
      <c r="P428" s="34"/>
      <c r="Q428" s="35"/>
      <c r="R428" s="40"/>
      <c r="S428" s="22">
        <v>5500</v>
      </c>
      <c r="T428" s="37">
        <v>4980.0960000000005</v>
      </c>
      <c r="U428" s="38">
        <v>5240</v>
      </c>
      <c r="V428" s="38">
        <v>5240</v>
      </c>
      <c r="W428" s="38">
        <v>5890</v>
      </c>
      <c r="X428" s="25">
        <f t="shared" si="49"/>
        <v>4980.0960000000005</v>
      </c>
    </row>
    <row r="429" spans="1:24" s="46" customFormat="1" hidden="1">
      <c r="A429" s="27">
        <v>98.02</v>
      </c>
      <c r="B429" s="28" t="s">
        <v>388</v>
      </c>
      <c r="C429" s="29">
        <v>1</v>
      </c>
      <c r="D429" s="12" t="s">
        <v>30</v>
      </c>
      <c r="E429" s="12"/>
      <c r="F429" s="12"/>
      <c r="G429" s="31"/>
      <c r="H429" s="31"/>
      <c r="I429" s="15"/>
      <c r="J429" s="16"/>
      <c r="K429" s="32"/>
      <c r="L429" s="32"/>
      <c r="M429" s="32"/>
      <c r="N429" s="33"/>
      <c r="O429" s="33"/>
      <c r="P429" s="34"/>
      <c r="Q429" s="35"/>
      <c r="R429" s="40"/>
      <c r="S429" s="22">
        <v>7400</v>
      </c>
      <c r="T429" s="37">
        <v>4980.0960000000005</v>
      </c>
      <c r="U429" s="38">
        <v>5240</v>
      </c>
      <c r="V429" s="38">
        <v>5240</v>
      </c>
      <c r="W429" s="38">
        <v>6150</v>
      </c>
      <c r="X429" s="25">
        <f t="shared" si="49"/>
        <v>4980.0960000000005</v>
      </c>
    </row>
    <row r="430" spans="1:24" s="46" customFormat="1" hidden="1">
      <c r="A430" s="27">
        <v>98.03</v>
      </c>
      <c r="B430" s="28" t="s">
        <v>389</v>
      </c>
      <c r="C430" s="29">
        <v>1</v>
      </c>
      <c r="D430" s="12" t="s">
        <v>30</v>
      </c>
      <c r="E430" s="12"/>
      <c r="F430" s="12"/>
      <c r="G430" s="31"/>
      <c r="H430" s="31"/>
      <c r="I430" s="15"/>
      <c r="J430" s="16"/>
      <c r="K430" s="32"/>
      <c r="L430" s="32"/>
      <c r="M430" s="32"/>
      <c r="N430" s="33"/>
      <c r="O430" s="33"/>
      <c r="P430" s="34"/>
      <c r="Q430" s="35"/>
      <c r="R430" s="40"/>
      <c r="S430" s="22">
        <v>9200</v>
      </c>
      <c r="T430" s="37">
        <v>5873.4719999999998</v>
      </c>
      <c r="U430" s="38">
        <v>6180</v>
      </c>
      <c r="V430" s="38">
        <v>6180</v>
      </c>
      <c r="W430" s="38">
        <v>6480</v>
      </c>
      <c r="X430" s="25">
        <f t="shared" si="49"/>
        <v>5873.4719999999998</v>
      </c>
    </row>
    <row r="431" spans="1:24" s="46" customFormat="1" hidden="1">
      <c r="A431" s="27">
        <v>98.04</v>
      </c>
      <c r="B431" s="28" t="s">
        <v>390</v>
      </c>
      <c r="C431" s="29">
        <v>1</v>
      </c>
      <c r="D431" s="12" t="s">
        <v>30</v>
      </c>
      <c r="E431" s="12"/>
      <c r="F431" s="12"/>
      <c r="G431" s="31"/>
      <c r="H431" s="31"/>
      <c r="I431" s="15"/>
      <c r="J431" s="16"/>
      <c r="K431" s="32"/>
      <c r="L431" s="32"/>
      <c r="M431" s="32"/>
      <c r="N431" s="33"/>
      <c r="O431" s="33"/>
      <c r="P431" s="34"/>
      <c r="Q431" s="35"/>
      <c r="R431" s="40"/>
      <c r="S431" s="22">
        <v>10500</v>
      </c>
      <c r="T431" s="37">
        <v>6415.2</v>
      </c>
      <c r="U431" s="38">
        <v>6750</v>
      </c>
      <c r="V431" s="38">
        <v>6750</v>
      </c>
      <c r="W431" s="38">
        <v>7150</v>
      </c>
      <c r="X431" s="25">
        <f t="shared" si="49"/>
        <v>6415.2</v>
      </c>
    </row>
    <row r="432" spans="1:24" s="46" customFormat="1" hidden="1">
      <c r="A432" s="27">
        <v>98.05</v>
      </c>
      <c r="B432" s="28" t="s">
        <v>391</v>
      </c>
      <c r="C432" s="29">
        <v>1</v>
      </c>
      <c r="D432" s="12" t="s">
        <v>30</v>
      </c>
      <c r="E432" s="12"/>
      <c r="F432" s="12"/>
      <c r="G432" s="31"/>
      <c r="H432" s="31"/>
      <c r="I432" s="15"/>
      <c r="J432" s="16"/>
      <c r="K432" s="32"/>
      <c r="L432" s="32"/>
      <c r="M432" s="32"/>
      <c r="N432" s="33"/>
      <c r="O432" s="33"/>
      <c r="P432" s="34"/>
      <c r="Q432" s="35"/>
      <c r="R432" s="40"/>
      <c r="S432" s="22">
        <v>11900</v>
      </c>
      <c r="T432" s="37">
        <v>7375.1039999999994</v>
      </c>
      <c r="U432" s="38">
        <v>7760</v>
      </c>
      <c r="V432" s="38">
        <v>7760</v>
      </c>
      <c r="W432" s="38">
        <v>8260</v>
      </c>
      <c r="X432" s="25">
        <f t="shared" si="49"/>
        <v>7375.1039999999994</v>
      </c>
    </row>
    <row r="433" spans="1:24" s="46" customFormat="1" hidden="1">
      <c r="A433" s="27">
        <v>98.06</v>
      </c>
      <c r="B433" s="28" t="s">
        <v>392</v>
      </c>
      <c r="C433" s="29">
        <v>1</v>
      </c>
      <c r="D433" s="12" t="s">
        <v>30</v>
      </c>
      <c r="E433" s="12"/>
      <c r="F433" s="12"/>
      <c r="G433" s="31"/>
      <c r="H433" s="31"/>
      <c r="I433" s="15"/>
      <c r="J433" s="16"/>
      <c r="K433" s="32"/>
      <c r="L433" s="32"/>
      <c r="M433" s="32"/>
      <c r="N433" s="33"/>
      <c r="O433" s="33"/>
      <c r="P433" s="34"/>
      <c r="Q433" s="35"/>
      <c r="R433" s="40"/>
      <c r="S433" s="22">
        <v>12400</v>
      </c>
      <c r="T433" s="37">
        <v>8800.7039999999997</v>
      </c>
      <c r="U433" s="38">
        <v>9260</v>
      </c>
      <c r="V433" s="38">
        <v>9260</v>
      </c>
      <c r="W433" s="38">
        <v>9890</v>
      </c>
      <c r="X433" s="25">
        <f t="shared" si="49"/>
        <v>8800.7039999999997</v>
      </c>
    </row>
    <row r="434" spans="1:24" s="46" customFormat="1" hidden="1">
      <c r="A434" s="27">
        <v>98.07</v>
      </c>
      <c r="B434" s="28" t="s">
        <v>393</v>
      </c>
      <c r="C434" s="29">
        <v>1</v>
      </c>
      <c r="D434" s="12" t="s">
        <v>30</v>
      </c>
      <c r="E434" s="12"/>
      <c r="F434" s="12"/>
      <c r="G434" s="31"/>
      <c r="H434" s="31"/>
      <c r="I434" s="15"/>
      <c r="J434" s="16"/>
      <c r="K434" s="32"/>
      <c r="L434" s="32"/>
      <c r="M434" s="32"/>
      <c r="N434" s="33"/>
      <c r="O434" s="33"/>
      <c r="P434" s="34"/>
      <c r="Q434" s="35"/>
      <c r="R434" s="40"/>
      <c r="S434" s="22">
        <v>16000</v>
      </c>
      <c r="T434" s="37">
        <v>11575.872000000001</v>
      </c>
      <c r="U434" s="38">
        <v>12180</v>
      </c>
      <c r="V434" s="38">
        <v>12180</v>
      </c>
      <c r="W434" s="38">
        <v>13250</v>
      </c>
      <c r="X434" s="25">
        <f t="shared" si="49"/>
        <v>11575.872000000001</v>
      </c>
    </row>
    <row r="435" spans="1:24" s="46" customFormat="1" hidden="1">
      <c r="A435" s="27">
        <v>98.08</v>
      </c>
      <c r="B435" s="28" t="s">
        <v>394</v>
      </c>
      <c r="C435" s="29">
        <v>1</v>
      </c>
      <c r="D435" s="12" t="s">
        <v>30</v>
      </c>
      <c r="E435" s="12"/>
      <c r="F435" s="12"/>
      <c r="G435" s="31"/>
      <c r="H435" s="31"/>
      <c r="I435" s="15"/>
      <c r="J435" s="16"/>
      <c r="K435" s="32"/>
      <c r="L435" s="32"/>
      <c r="M435" s="32"/>
      <c r="N435" s="33"/>
      <c r="O435" s="33"/>
      <c r="P435" s="34"/>
      <c r="Q435" s="35"/>
      <c r="R435" s="40"/>
      <c r="S435" s="22">
        <v>18000</v>
      </c>
      <c r="T435" s="37">
        <v>13172.544</v>
      </c>
      <c r="U435" s="38">
        <v>13860</v>
      </c>
      <c r="V435" s="38">
        <v>13860</v>
      </c>
      <c r="W435" s="38">
        <v>15400</v>
      </c>
      <c r="X435" s="25">
        <f t="shared" si="49"/>
        <v>13172.544</v>
      </c>
    </row>
    <row r="436" spans="1:24" s="46" customFormat="1" ht="47.25" hidden="1">
      <c r="A436" s="27">
        <v>99</v>
      </c>
      <c r="B436" s="28" t="s">
        <v>395</v>
      </c>
      <c r="C436" s="29"/>
      <c r="D436" s="12"/>
      <c r="E436" s="12"/>
      <c r="F436" s="12"/>
      <c r="G436" s="31"/>
      <c r="H436" s="31"/>
      <c r="I436" s="15"/>
      <c r="J436" s="16"/>
      <c r="K436" s="32"/>
      <c r="L436" s="32"/>
      <c r="M436" s="32"/>
      <c r="N436" s="33"/>
      <c r="O436" s="33"/>
      <c r="P436" s="34"/>
      <c r="Q436" s="35"/>
      <c r="R436" s="40" t="s">
        <v>396</v>
      </c>
      <c r="S436" s="22">
        <v>0</v>
      </c>
      <c r="T436" s="37">
        <v>0</v>
      </c>
      <c r="U436" s="38">
        <v>0</v>
      </c>
      <c r="V436" s="38">
        <v>0</v>
      </c>
      <c r="W436" s="38">
        <v>0</v>
      </c>
      <c r="X436" s="25">
        <f t="shared" si="49"/>
        <v>0</v>
      </c>
    </row>
    <row r="437" spans="1:24" s="46" customFormat="1" hidden="1">
      <c r="A437" s="27">
        <v>99.01</v>
      </c>
      <c r="B437" s="28" t="s">
        <v>397</v>
      </c>
      <c r="C437" s="29">
        <v>1</v>
      </c>
      <c r="D437" s="12" t="s">
        <v>60</v>
      </c>
      <c r="E437" s="12"/>
      <c r="F437" s="12"/>
      <c r="G437" s="31"/>
      <c r="H437" s="31"/>
      <c r="I437" s="15"/>
      <c r="J437" s="16"/>
      <c r="K437" s="32"/>
      <c r="L437" s="32"/>
      <c r="M437" s="32"/>
      <c r="N437" s="33"/>
      <c r="O437" s="33"/>
      <c r="P437" s="34"/>
      <c r="Q437" s="35"/>
      <c r="R437" s="40"/>
      <c r="S437" s="22">
        <v>24000</v>
      </c>
      <c r="T437" s="37">
        <v>23284.799999999999</v>
      </c>
      <c r="U437" s="38">
        <v>24500</v>
      </c>
      <c r="V437" s="38">
        <v>24500</v>
      </c>
      <c r="W437" s="38">
        <v>28900</v>
      </c>
      <c r="X437" s="25">
        <f t="shared" si="49"/>
        <v>23284.799999999999</v>
      </c>
    </row>
    <row r="438" spans="1:24" s="46" customFormat="1" hidden="1">
      <c r="A438" s="27">
        <v>99.03</v>
      </c>
      <c r="B438" s="28" t="s">
        <v>398</v>
      </c>
      <c r="C438" s="29"/>
      <c r="D438" s="12"/>
      <c r="E438" s="12"/>
      <c r="F438" s="12"/>
      <c r="G438" s="31"/>
      <c r="H438" s="31"/>
      <c r="I438" s="15"/>
      <c r="J438" s="16"/>
      <c r="K438" s="32"/>
      <c r="L438" s="32"/>
      <c r="M438" s="32"/>
      <c r="N438" s="33"/>
      <c r="O438" s="33"/>
      <c r="P438" s="34"/>
      <c r="Q438" s="35"/>
      <c r="R438" s="40"/>
      <c r="S438" s="22">
        <v>0</v>
      </c>
      <c r="T438" s="37">
        <v>0</v>
      </c>
      <c r="U438" s="38">
        <v>0</v>
      </c>
      <c r="V438" s="38">
        <v>0</v>
      </c>
      <c r="W438" s="38">
        <v>0</v>
      </c>
      <c r="X438" s="25">
        <f t="shared" si="49"/>
        <v>0</v>
      </c>
    </row>
    <row r="439" spans="1:24" s="46" customFormat="1" hidden="1">
      <c r="A439" s="27">
        <v>99.04</v>
      </c>
      <c r="B439" s="28" t="s">
        <v>399</v>
      </c>
      <c r="C439" s="29">
        <v>1</v>
      </c>
      <c r="D439" s="12" t="s">
        <v>60</v>
      </c>
      <c r="E439" s="12"/>
      <c r="F439" s="12"/>
      <c r="G439" s="31"/>
      <c r="H439" s="31"/>
      <c r="I439" s="15"/>
      <c r="J439" s="16"/>
      <c r="K439" s="32"/>
      <c r="L439" s="32"/>
      <c r="M439" s="32"/>
      <c r="N439" s="33"/>
      <c r="O439" s="33"/>
      <c r="P439" s="34"/>
      <c r="Q439" s="35"/>
      <c r="R439" s="40"/>
      <c r="S439" s="22">
        <v>52000</v>
      </c>
      <c r="T439" s="37">
        <v>34594.559999999998</v>
      </c>
      <c r="U439" s="38">
        <v>36400</v>
      </c>
      <c r="V439" s="38">
        <v>36400</v>
      </c>
      <c r="W439" s="38">
        <v>38700</v>
      </c>
      <c r="X439" s="25">
        <f t="shared" si="49"/>
        <v>34594.559999999998</v>
      </c>
    </row>
    <row r="440" spans="1:24" s="46" customFormat="1" hidden="1">
      <c r="A440" s="27">
        <v>99.05</v>
      </c>
      <c r="B440" s="28" t="s">
        <v>400</v>
      </c>
      <c r="C440" s="29">
        <v>1</v>
      </c>
      <c r="D440" s="12" t="s">
        <v>60</v>
      </c>
      <c r="E440" s="12"/>
      <c r="F440" s="12"/>
      <c r="G440" s="31"/>
      <c r="H440" s="31"/>
      <c r="I440" s="15"/>
      <c r="J440" s="16"/>
      <c r="K440" s="32"/>
      <c r="L440" s="32"/>
      <c r="M440" s="32"/>
      <c r="N440" s="33"/>
      <c r="O440" s="33"/>
      <c r="P440" s="34"/>
      <c r="Q440" s="35"/>
      <c r="R440" s="40"/>
      <c r="S440" s="22">
        <v>65000</v>
      </c>
      <c r="T440" s="37">
        <v>40715.135999999999</v>
      </c>
      <c r="U440" s="38">
        <v>42840</v>
      </c>
      <c r="V440" s="38">
        <v>42840</v>
      </c>
      <c r="W440" s="38">
        <v>45900</v>
      </c>
      <c r="X440" s="25">
        <f t="shared" si="49"/>
        <v>40715.135999999999</v>
      </c>
    </row>
    <row r="441" spans="1:24" s="46" customFormat="1" hidden="1">
      <c r="A441" s="27">
        <v>99.06</v>
      </c>
      <c r="B441" s="28" t="s">
        <v>401</v>
      </c>
      <c r="C441" s="29">
        <v>1</v>
      </c>
      <c r="D441" s="12" t="s">
        <v>60</v>
      </c>
      <c r="E441" s="12"/>
      <c r="F441" s="12"/>
      <c r="G441" s="31"/>
      <c r="H441" s="31"/>
      <c r="I441" s="15"/>
      <c r="J441" s="16"/>
      <c r="K441" s="32"/>
      <c r="L441" s="32"/>
      <c r="M441" s="32"/>
      <c r="N441" s="33"/>
      <c r="O441" s="33"/>
      <c r="P441" s="34"/>
      <c r="Q441" s="35"/>
      <c r="R441" s="40"/>
      <c r="S441" s="22">
        <v>75000</v>
      </c>
      <c r="T441" s="37">
        <v>53683.344000000005</v>
      </c>
      <c r="U441" s="38">
        <v>56485</v>
      </c>
      <c r="V441" s="38">
        <v>56485</v>
      </c>
      <c r="W441" s="38">
        <v>58600</v>
      </c>
      <c r="X441" s="25">
        <f t="shared" si="49"/>
        <v>53683.344000000005</v>
      </c>
    </row>
    <row r="442" spans="1:24" s="46" customFormat="1" ht="141.75" hidden="1">
      <c r="A442" s="27">
        <v>100</v>
      </c>
      <c r="B442" s="28" t="s">
        <v>402</v>
      </c>
      <c r="C442" s="29">
        <v>1</v>
      </c>
      <c r="D442" s="12" t="s">
        <v>315</v>
      </c>
      <c r="E442" s="12"/>
      <c r="F442" s="12"/>
      <c r="G442" s="31"/>
      <c r="H442" s="31"/>
      <c r="I442" s="15"/>
      <c r="J442" s="16"/>
      <c r="K442" s="32"/>
      <c r="L442" s="32"/>
      <c r="M442" s="32"/>
      <c r="N442" s="33"/>
      <c r="O442" s="33"/>
      <c r="P442" s="34"/>
      <c r="Q442" s="35"/>
      <c r="R442" s="40" t="s">
        <v>403</v>
      </c>
      <c r="S442" s="22">
        <v>46000</v>
      </c>
      <c r="T442" s="54">
        <v>29937.599999999999</v>
      </c>
      <c r="U442" s="38">
        <v>20000</v>
      </c>
      <c r="V442" s="38">
        <v>31500</v>
      </c>
      <c r="W442" s="38">
        <v>38200</v>
      </c>
      <c r="X442" s="25">
        <f t="shared" si="49"/>
        <v>20000</v>
      </c>
    </row>
    <row r="443" spans="1:24" s="46" customFormat="1" ht="126" hidden="1">
      <c r="A443" s="27">
        <v>101</v>
      </c>
      <c r="B443" s="28" t="s">
        <v>404</v>
      </c>
      <c r="C443" s="29">
        <v>1</v>
      </c>
      <c r="D443" s="12" t="s">
        <v>315</v>
      </c>
      <c r="E443" s="12"/>
      <c r="F443" s="12"/>
      <c r="G443" s="31"/>
      <c r="H443" s="31"/>
      <c r="I443" s="15"/>
      <c r="J443" s="16"/>
      <c r="K443" s="32"/>
      <c r="L443" s="32"/>
      <c r="M443" s="32"/>
      <c r="N443" s="33"/>
      <c r="O443" s="33"/>
      <c r="P443" s="34"/>
      <c r="Q443" s="35"/>
      <c r="R443" s="40" t="s">
        <v>403</v>
      </c>
      <c r="S443" s="22">
        <v>55000</v>
      </c>
      <c r="T443" s="54">
        <v>36590.400000000001</v>
      </c>
      <c r="U443" s="38">
        <v>40500</v>
      </c>
      <c r="V443" s="38">
        <v>38500</v>
      </c>
      <c r="W443" s="38">
        <v>41500</v>
      </c>
      <c r="X443" s="25">
        <f t="shared" si="49"/>
        <v>36590.400000000001</v>
      </c>
    </row>
    <row r="444" spans="1:24" s="46" customFormat="1" ht="189" hidden="1">
      <c r="A444" s="27">
        <v>102</v>
      </c>
      <c r="B444" s="28" t="s">
        <v>405</v>
      </c>
      <c r="C444" s="29">
        <v>1</v>
      </c>
      <c r="D444" s="12" t="s">
        <v>98</v>
      </c>
      <c r="E444" s="12"/>
      <c r="F444" s="12"/>
      <c r="G444" s="31"/>
      <c r="H444" s="31"/>
      <c r="I444" s="15"/>
      <c r="J444" s="16"/>
      <c r="K444" s="32"/>
      <c r="L444" s="32"/>
      <c r="M444" s="32"/>
      <c r="N444" s="33"/>
      <c r="O444" s="33"/>
      <c r="P444" s="34"/>
      <c r="Q444" s="35"/>
      <c r="R444" s="40" t="s">
        <v>403</v>
      </c>
      <c r="S444" s="22">
        <v>24000</v>
      </c>
      <c r="T444" s="54">
        <v>2661.12</v>
      </c>
      <c r="U444" s="38">
        <v>2800</v>
      </c>
      <c r="V444" s="38">
        <v>2800</v>
      </c>
      <c r="W444" s="38" t="s">
        <v>326</v>
      </c>
      <c r="X444" s="25">
        <f t="shared" si="49"/>
        <v>2661.12</v>
      </c>
    </row>
    <row r="445" spans="1:24" s="46" customFormat="1" ht="63" hidden="1">
      <c r="A445" s="27">
        <v>103</v>
      </c>
      <c r="B445" s="28" t="s">
        <v>406</v>
      </c>
      <c r="C445" s="29">
        <v>1</v>
      </c>
      <c r="D445" s="12" t="s">
        <v>60</v>
      </c>
      <c r="E445" s="12"/>
      <c r="F445" s="12"/>
      <c r="G445" s="31"/>
      <c r="H445" s="31"/>
      <c r="I445" s="15"/>
      <c r="J445" s="16"/>
      <c r="K445" s="32"/>
      <c r="L445" s="32"/>
      <c r="M445" s="32"/>
      <c r="N445" s="33"/>
      <c r="O445" s="33"/>
      <c r="P445" s="34"/>
      <c r="Q445" s="35"/>
      <c r="R445" s="40" t="s">
        <v>407</v>
      </c>
      <c r="S445" s="22">
        <v>31000</v>
      </c>
      <c r="T445" s="54">
        <v>27002.764800000001</v>
      </c>
      <c r="U445" s="38">
        <v>28412</v>
      </c>
      <c r="V445" s="38">
        <v>28412</v>
      </c>
      <c r="W445" s="38">
        <v>30200</v>
      </c>
      <c r="X445" s="25">
        <f t="shared" si="49"/>
        <v>27002.764800000001</v>
      </c>
    </row>
    <row r="446" spans="1:24" s="46" customFormat="1" ht="31.5" hidden="1">
      <c r="A446" s="27">
        <v>104</v>
      </c>
      <c r="B446" s="28" t="s">
        <v>408</v>
      </c>
      <c r="C446" s="29">
        <v>1</v>
      </c>
      <c r="D446" s="12" t="s">
        <v>60</v>
      </c>
      <c r="E446" s="12"/>
      <c r="F446" s="12"/>
      <c r="G446" s="31"/>
      <c r="H446" s="31"/>
      <c r="I446" s="15"/>
      <c r="J446" s="16"/>
      <c r="K446" s="32"/>
      <c r="L446" s="32"/>
      <c r="M446" s="32"/>
      <c r="N446" s="33"/>
      <c r="O446" s="33"/>
      <c r="P446" s="34"/>
      <c r="Q446" s="35"/>
      <c r="R446" s="40"/>
      <c r="S446" s="22">
        <v>11000</v>
      </c>
      <c r="T446" s="54">
        <v>6704.1215999999995</v>
      </c>
      <c r="U446" s="38">
        <v>7054</v>
      </c>
      <c r="V446" s="38">
        <v>7054</v>
      </c>
      <c r="W446" s="38">
        <v>8150</v>
      </c>
      <c r="X446" s="25">
        <f t="shared" si="49"/>
        <v>6704.1215999999995</v>
      </c>
    </row>
    <row r="447" spans="1:24" s="46" customFormat="1" ht="47.25" hidden="1">
      <c r="A447" s="27">
        <v>105</v>
      </c>
      <c r="B447" s="28" t="s">
        <v>409</v>
      </c>
      <c r="C447" s="29">
        <v>1</v>
      </c>
      <c r="D447" s="12" t="s">
        <v>60</v>
      </c>
      <c r="E447" s="12"/>
      <c r="F447" s="12"/>
      <c r="G447" s="31"/>
      <c r="H447" s="31"/>
      <c r="I447" s="15"/>
      <c r="J447" s="16"/>
      <c r="K447" s="32"/>
      <c r="L447" s="32"/>
      <c r="M447" s="32"/>
      <c r="N447" s="33"/>
      <c r="O447" s="33"/>
      <c r="P447" s="34"/>
      <c r="Q447" s="35"/>
      <c r="R447" s="40" t="s">
        <v>410</v>
      </c>
      <c r="S447" s="22">
        <v>29000</v>
      </c>
      <c r="T447" s="54">
        <v>20370.873599999999</v>
      </c>
      <c r="U447" s="38">
        <v>21434</v>
      </c>
      <c r="V447" s="38">
        <v>21434</v>
      </c>
      <c r="W447" s="38">
        <v>25800</v>
      </c>
      <c r="X447" s="25">
        <f t="shared" si="49"/>
        <v>20370.873599999999</v>
      </c>
    </row>
    <row r="448" spans="1:24" s="46" customFormat="1" ht="94.5" hidden="1">
      <c r="A448" s="27">
        <v>106</v>
      </c>
      <c r="B448" s="28" t="s">
        <v>411</v>
      </c>
      <c r="C448" s="29"/>
      <c r="D448" s="12"/>
      <c r="E448" s="12"/>
      <c r="F448" s="12"/>
      <c r="G448" s="31"/>
      <c r="H448" s="31"/>
      <c r="I448" s="15"/>
      <c r="J448" s="16"/>
      <c r="K448" s="32"/>
      <c r="L448" s="32"/>
      <c r="M448" s="32"/>
      <c r="N448" s="33"/>
      <c r="O448" s="33"/>
      <c r="P448" s="34"/>
      <c r="Q448" s="35"/>
      <c r="R448" s="40" t="s">
        <v>412</v>
      </c>
      <c r="S448" s="22">
        <f t="shared" ref="S448" si="50">E448+E448*7%</f>
        <v>0</v>
      </c>
      <c r="T448" s="54">
        <v>0</v>
      </c>
      <c r="U448" s="38">
        <v>0</v>
      </c>
      <c r="V448" s="38">
        <v>0</v>
      </c>
      <c r="W448" s="38">
        <v>0</v>
      </c>
      <c r="X448" s="25">
        <f t="shared" si="49"/>
        <v>0</v>
      </c>
    </row>
    <row r="449" spans="1:24" s="46" customFormat="1" ht="47.25" hidden="1">
      <c r="A449" s="27">
        <v>106.01</v>
      </c>
      <c r="B449" s="28" t="s">
        <v>413</v>
      </c>
      <c r="C449" s="29">
        <v>1</v>
      </c>
      <c r="D449" s="12" t="s">
        <v>247</v>
      </c>
      <c r="E449" s="12"/>
      <c r="F449" s="12"/>
      <c r="G449" s="31"/>
      <c r="H449" s="31"/>
      <c r="I449" s="15"/>
      <c r="J449" s="16"/>
      <c r="K449" s="32"/>
      <c r="L449" s="32"/>
      <c r="M449" s="32"/>
      <c r="N449" s="33"/>
      <c r="O449" s="33"/>
      <c r="P449" s="34"/>
      <c r="Q449" s="35"/>
      <c r="R449" s="40"/>
      <c r="S449" s="22">
        <v>240</v>
      </c>
      <c r="T449" s="54">
        <v>128.304</v>
      </c>
      <c r="U449" s="38">
        <v>135</v>
      </c>
      <c r="V449" s="38">
        <v>135</v>
      </c>
      <c r="W449" s="38">
        <v>150</v>
      </c>
      <c r="X449" s="25">
        <f t="shared" si="49"/>
        <v>128.304</v>
      </c>
    </row>
    <row r="450" spans="1:24" s="46" customFormat="1" ht="31.5" hidden="1">
      <c r="A450" s="27">
        <v>107</v>
      </c>
      <c r="B450" s="28" t="s">
        <v>414</v>
      </c>
      <c r="C450" s="29"/>
      <c r="D450" s="12"/>
      <c r="E450" s="12"/>
      <c r="F450" s="12"/>
      <c r="G450" s="31"/>
      <c r="H450" s="31"/>
      <c r="I450" s="15"/>
      <c r="J450" s="16"/>
      <c r="K450" s="32"/>
      <c r="L450" s="32"/>
      <c r="M450" s="32"/>
      <c r="N450" s="33"/>
      <c r="O450" s="33"/>
      <c r="P450" s="34"/>
      <c r="Q450" s="35"/>
      <c r="R450" s="40" t="s">
        <v>415</v>
      </c>
      <c r="S450" s="22">
        <v>0</v>
      </c>
      <c r="T450" s="54">
        <v>0</v>
      </c>
      <c r="U450" s="38">
        <v>0</v>
      </c>
      <c r="V450" s="38">
        <v>0</v>
      </c>
      <c r="W450" s="38">
        <v>0</v>
      </c>
      <c r="X450" s="25">
        <f t="shared" si="49"/>
        <v>0</v>
      </c>
    </row>
    <row r="451" spans="1:24" s="46" customFormat="1" hidden="1">
      <c r="A451" s="27">
        <v>107.01</v>
      </c>
      <c r="B451" s="28" t="s">
        <v>416</v>
      </c>
      <c r="C451" s="29">
        <v>1</v>
      </c>
      <c r="D451" s="12" t="s">
        <v>98</v>
      </c>
      <c r="E451" s="12"/>
      <c r="F451" s="12"/>
      <c r="G451" s="31"/>
      <c r="H451" s="31"/>
      <c r="I451" s="15"/>
      <c r="J451" s="16"/>
      <c r="K451" s="32"/>
      <c r="L451" s="32"/>
      <c r="M451" s="32"/>
      <c r="N451" s="33"/>
      <c r="O451" s="33"/>
      <c r="P451" s="34"/>
      <c r="Q451" s="35"/>
      <c r="R451" s="40"/>
      <c r="S451" s="22">
        <v>50</v>
      </c>
      <c r="T451" s="37">
        <v>44.668800000000005</v>
      </c>
      <c r="U451" s="38">
        <v>47</v>
      </c>
      <c r="V451" s="38">
        <v>47</v>
      </c>
      <c r="W451" s="38">
        <v>55</v>
      </c>
      <c r="X451" s="25">
        <f t="shared" si="49"/>
        <v>44.668800000000005</v>
      </c>
    </row>
    <row r="452" spans="1:24" s="46" customFormat="1" hidden="1">
      <c r="A452" s="27">
        <v>107.02</v>
      </c>
      <c r="B452" s="28" t="s">
        <v>417</v>
      </c>
      <c r="C452" s="29">
        <v>1</v>
      </c>
      <c r="D452" s="12" t="s">
        <v>98</v>
      </c>
      <c r="E452" s="12"/>
      <c r="F452" s="12"/>
      <c r="G452" s="31"/>
      <c r="H452" s="31"/>
      <c r="I452" s="15"/>
      <c r="J452" s="16"/>
      <c r="K452" s="32"/>
      <c r="L452" s="32"/>
      <c r="M452" s="32"/>
      <c r="N452" s="33"/>
      <c r="O452" s="33"/>
      <c r="P452" s="34"/>
      <c r="Q452" s="35"/>
      <c r="R452" s="40"/>
      <c r="S452" s="22">
        <v>55</v>
      </c>
      <c r="T452" s="37">
        <v>47.52</v>
      </c>
      <c r="U452" s="38">
        <v>50</v>
      </c>
      <c r="V452" s="38">
        <v>50</v>
      </c>
      <c r="W452" s="38">
        <v>100</v>
      </c>
      <c r="X452" s="25">
        <f t="shared" si="49"/>
        <v>47.52</v>
      </c>
    </row>
    <row r="453" spans="1:24" s="46" customFormat="1" hidden="1">
      <c r="A453" s="27">
        <v>107.03</v>
      </c>
      <c r="B453" s="28" t="s">
        <v>418</v>
      </c>
      <c r="C453" s="29">
        <v>1</v>
      </c>
      <c r="D453" s="12" t="s">
        <v>98</v>
      </c>
      <c r="E453" s="12"/>
      <c r="F453" s="12"/>
      <c r="G453" s="31"/>
      <c r="H453" s="31"/>
      <c r="I453" s="15"/>
      <c r="J453" s="16"/>
      <c r="K453" s="32"/>
      <c r="L453" s="32"/>
      <c r="M453" s="32"/>
      <c r="N453" s="33"/>
      <c r="O453" s="33"/>
      <c r="P453" s="34"/>
      <c r="Q453" s="35"/>
      <c r="R453" s="40"/>
      <c r="S453" s="22">
        <v>70</v>
      </c>
      <c r="T453" s="37">
        <v>62.726399999999991</v>
      </c>
      <c r="U453" s="38">
        <v>66</v>
      </c>
      <c r="V453" s="38">
        <v>66</v>
      </c>
      <c r="W453" s="38">
        <v>120</v>
      </c>
      <c r="X453" s="25">
        <f t="shared" si="49"/>
        <v>62.726399999999991</v>
      </c>
    </row>
    <row r="454" spans="1:24" s="46" customFormat="1" hidden="1">
      <c r="A454" s="27">
        <v>107.04</v>
      </c>
      <c r="B454" s="28" t="s">
        <v>419</v>
      </c>
      <c r="C454" s="29">
        <v>1</v>
      </c>
      <c r="D454" s="12" t="s">
        <v>98</v>
      </c>
      <c r="E454" s="12"/>
      <c r="F454" s="12"/>
      <c r="G454" s="31"/>
      <c r="H454" s="31"/>
      <c r="I454" s="15"/>
      <c r="J454" s="16"/>
      <c r="K454" s="32"/>
      <c r="L454" s="32"/>
      <c r="M454" s="32"/>
      <c r="N454" s="33"/>
      <c r="O454" s="33"/>
      <c r="P454" s="34"/>
      <c r="Q454" s="35"/>
      <c r="R454" s="40"/>
      <c r="S454" s="22">
        <v>87</v>
      </c>
      <c r="T454" s="37">
        <v>78.883200000000002</v>
      </c>
      <c r="U454" s="38">
        <v>83</v>
      </c>
      <c r="V454" s="38">
        <v>83</v>
      </c>
      <c r="W454" s="38">
        <v>150</v>
      </c>
      <c r="X454" s="25">
        <f t="shared" si="49"/>
        <v>78.883200000000002</v>
      </c>
    </row>
    <row r="455" spans="1:24" s="46" customFormat="1" hidden="1">
      <c r="A455" s="27">
        <v>107.04</v>
      </c>
      <c r="B455" s="28" t="s">
        <v>420</v>
      </c>
      <c r="C455" s="29">
        <v>1</v>
      </c>
      <c r="D455" s="12" t="s">
        <v>98</v>
      </c>
      <c r="E455" s="12"/>
      <c r="F455" s="12"/>
      <c r="G455" s="31"/>
      <c r="H455" s="31"/>
      <c r="I455" s="15"/>
      <c r="J455" s="16"/>
      <c r="K455" s="32"/>
      <c r="L455" s="32"/>
      <c r="M455" s="32"/>
      <c r="N455" s="33"/>
      <c r="O455" s="33"/>
      <c r="P455" s="34"/>
      <c r="Q455" s="35"/>
      <c r="R455" s="40"/>
      <c r="S455" s="22">
        <v>105.93</v>
      </c>
      <c r="T455" s="37">
        <v>94.089600000000004</v>
      </c>
      <c r="U455" s="38">
        <v>99</v>
      </c>
      <c r="V455" s="38">
        <v>99</v>
      </c>
      <c r="W455" s="38">
        <v>180</v>
      </c>
      <c r="X455" s="25">
        <f t="shared" si="49"/>
        <v>94.089600000000004</v>
      </c>
    </row>
    <row r="456" spans="1:24" s="46" customFormat="1" hidden="1">
      <c r="A456" s="27">
        <v>107.05</v>
      </c>
      <c r="B456" s="28" t="s">
        <v>421</v>
      </c>
      <c r="C456" s="29">
        <v>1</v>
      </c>
      <c r="D456" s="12" t="s">
        <v>98</v>
      </c>
      <c r="E456" s="12"/>
      <c r="F456" s="12"/>
      <c r="G456" s="31"/>
      <c r="H456" s="31"/>
      <c r="I456" s="15"/>
      <c r="J456" s="16"/>
      <c r="K456" s="32"/>
      <c r="L456" s="32"/>
      <c r="M456" s="32"/>
      <c r="N456" s="33"/>
      <c r="O456" s="33"/>
      <c r="P456" s="34"/>
      <c r="Q456" s="35"/>
      <c r="R456" s="40"/>
      <c r="S456" s="22">
        <v>124.12</v>
      </c>
      <c r="T456" s="37">
        <v>110.24639999999999</v>
      </c>
      <c r="U456" s="38">
        <v>116</v>
      </c>
      <c r="V456" s="38">
        <v>116</v>
      </c>
      <c r="W456" s="38">
        <v>202</v>
      </c>
      <c r="X456" s="25">
        <f t="shared" si="49"/>
        <v>110.24639999999999</v>
      </c>
    </row>
    <row r="457" spans="1:24" s="46" customFormat="1" hidden="1">
      <c r="A457" s="27">
        <v>107.06</v>
      </c>
      <c r="B457" s="28" t="s">
        <v>422</v>
      </c>
      <c r="C457" s="29">
        <v>1</v>
      </c>
      <c r="D457" s="12" t="s">
        <v>98</v>
      </c>
      <c r="E457" s="12"/>
      <c r="F457" s="12"/>
      <c r="G457" s="31"/>
      <c r="H457" s="31"/>
      <c r="I457" s="15"/>
      <c r="J457" s="16"/>
      <c r="K457" s="32"/>
      <c r="L457" s="32"/>
      <c r="M457" s="32"/>
      <c r="N457" s="33"/>
      <c r="O457" s="33"/>
      <c r="P457" s="34"/>
      <c r="Q457" s="35"/>
      <c r="R457" s="40"/>
      <c r="S457" s="22">
        <v>141.24</v>
      </c>
      <c r="T457" s="37">
        <v>125.45279999999998</v>
      </c>
      <c r="U457" s="38">
        <v>132</v>
      </c>
      <c r="V457" s="38">
        <v>132</v>
      </c>
      <c r="W457" s="38">
        <v>235</v>
      </c>
      <c r="X457" s="25">
        <f t="shared" si="49"/>
        <v>125.45279999999998</v>
      </c>
    </row>
    <row r="458" spans="1:24" s="46" customFormat="1" hidden="1">
      <c r="A458" s="27">
        <v>107.07</v>
      </c>
      <c r="B458" s="28" t="s">
        <v>423</v>
      </c>
      <c r="C458" s="29">
        <v>1</v>
      </c>
      <c r="D458" s="12" t="s">
        <v>98</v>
      </c>
      <c r="E458" s="12"/>
      <c r="F458" s="12"/>
      <c r="G458" s="31"/>
      <c r="H458" s="31"/>
      <c r="I458" s="15"/>
      <c r="J458" s="16"/>
      <c r="K458" s="32"/>
      <c r="L458" s="32"/>
      <c r="M458" s="32"/>
      <c r="N458" s="33"/>
      <c r="O458" s="33"/>
      <c r="P458" s="34"/>
      <c r="Q458" s="35"/>
      <c r="R458" s="40"/>
      <c r="S458" s="22">
        <v>159.43</v>
      </c>
      <c r="T458" s="37">
        <v>141.6096</v>
      </c>
      <c r="U458" s="38">
        <v>149</v>
      </c>
      <c r="V458" s="38">
        <v>149</v>
      </c>
      <c r="W458" s="38">
        <v>245</v>
      </c>
      <c r="X458" s="25">
        <f t="shared" si="49"/>
        <v>141.6096</v>
      </c>
    </row>
    <row r="459" spans="1:24" s="46" customFormat="1" hidden="1">
      <c r="A459" s="27">
        <v>108</v>
      </c>
      <c r="B459" s="28" t="s">
        <v>326</v>
      </c>
      <c r="C459" s="29">
        <v>0</v>
      </c>
      <c r="D459" s="12">
        <v>0</v>
      </c>
      <c r="E459" s="12"/>
      <c r="F459" s="12"/>
      <c r="G459" s="31"/>
      <c r="H459" s="31"/>
      <c r="I459" s="15"/>
      <c r="J459" s="16"/>
      <c r="K459" s="32"/>
      <c r="L459" s="32"/>
      <c r="M459" s="32"/>
      <c r="N459" s="33"/>
      <c r="O459" s="33"/>
      <c r="P459" s="34"/>
      <c r="Q459" s="35"/>
      <c r="R459" s="40">
        <v>0</v>
      </c>
      <c r="S459" s="22">
        <v>0</v>
      </c>
      <c r="T459" s="54">
        <v>0</v>
      </c>
      <c r="U459" s="38">
        <v>0</v>
      </c>
      <c r="V459" s="38">
        <v>0</v>
      </c>
      <c r="W459" s="38">
        <v>0</v>
      </c>
      <c r="X459" s="25">
        <f t="shared" ref="X459:X483" si="51">MIN(S459:W459)</f>
        <v>0</v>
      </c>
    </row>
    <row r="460" spans="1:24" s="55" customFormat="1" ht="31.5" hidden="1">
      <c r="A460" s="41">
        <v>109</v>
      </c>
      <c r="B460" s="42" t="s">
        <v>424</v>
      </c>
      <c r="C460" s="43">
        <v>1</v>
      </c>
      <c r="D460" s="38" t="s">
        <v>425</v>
      </c>
      <c r="E460" s="38"/>
      <c r="F460" s="38"/>
      <c r="G460" s="19"/>
      <c r="H460" s="19"/>
      <c r="I460" s="33"/>
      <c r="J460" s="16"/>
      <c r="K460" s="16"/>
      <c r="L460" s="16"/>
      <c r="M460" s="16"/>
      <c r="N460" s="33"/>
      <c r="O460" s="33"/>
      <c r="P460" s="34"/>
      <c r="Q460" s="34"/>
      <c r="R460" s="44" t="s">
        <v>426</v>
      </c>
      <c r="S460" s="22">
        <v>800.36</v>
      </c>
      <c r="T460" s="37">
        <v>710.89919999999995</v>
      </c>
      <c r="U460" s="38">
        <v>748</v>
      </c>
      <c r="V460" s="38">
        <v>748</v>
      </c>
      <c r="W460" s="38">
        <v>980</v>
      </c>
      <c r="X460" s="25">
        <f t="shared" si="51"/>
        <v>710.89919999999995</v>
      </c>
    </row>
    <row r="461" spans="1:24" s="46" customFormat="1" ht="173.25" hidden="1">
      <c r="A461" s="41">
        <v>110</v>
      </c>
      <c r="B461" s="42" t="s">
        <v>427</v>
      </c>
      <c r="C461" s="43">
        <v>1</v>
      </c>
      <c r="D461" s="38" t="s">
        <v>367</v>
      </c>
      <c r="E461" s="38"/>
      <c r="F461" s="38"/>
      <c r="G461" s="19"/>
      <c r="H461" s="19"/>
      <c r="I461" s="33"/>
      <c r="J461" s="16"/>
      <c r="K461" s="16"/>
      <c r="L461" s="16"/>
      <c r="M461" s="16"/>
      <c r="N461" s="33"/>
      <c r="O461" s="33"/>
      <c r="P461" s="34"/>
      <c r="Q461" s="34"/>
      <c r="R461" s="44" t="s">
        <v>428</v>
      </c>
      <c r="S461" s="22">
        <v>10700</v>
      </c>
      <c r="T461" s="37">
        <v>950.4</v>
      </c>
      <c r="U461" s="38">
        <v>10000</v>
      </c>
      <c r="V461" s="38">
        <v>10000</v>
      </c>
      <c r="W461" s="38">
        <v>11200</v>
      </c>
      <c r="X461" s="45">
        <f>V461</f>
        <v>10000</v>
      </c>
    </row>
    <row r="462" spans="1:24" s="46" customFormat="1" ht="157.5" hidden="1">
      <c r="A462" s="27">
        <v>111</v>
      </c>
      <c r="B462" s="28" t="s">
        <v>429</v>
      </c>
      <c r="C462" s="29">
        <v>1</v>
      </c>
      <c r="D462" s="12" t="s">
        <v>367</v>
      </c>
      <c r="E462" s="12"/>
      <c r="F462" s="12"/>
      <c r="G462" s="31"/>
      <c r="H462" s="31"/>
      <c r="I462" s="15"/>
      <c r="J462" s="16"/>
      <c r="K462" s="32"/>
      <c r="L462" s="32"/>
      <c r="M462" s="32"/>
      <c r="N462" s="33"/>
      <c r="O462" s="33"/>
      <c r="P462" s="34"/>
      <c r="Q462" s="35"/>
      <c r="R462" s="40" t="s">
        <v>430</v>
      </c>
      <c r="S462" s="22">
        <v>21400</v>
      </c>
      <c r="T462" s="37">
        <v>19008</v>
      </c>
      <c r="U462" s="38">
        <v>20000</v>
      </c>
      <c r="V462" s="38">
        <v>20000</v>
      </c>
      <c r="W462" s="38">
        <v>22000</v>
      </c>
      <c r="X462" s="25">
        <f t="shared" si="51"/>
        <v>19008</v>
      </c>
    </row>
    <row r="463" spans="1:24" ht="204" hidden="1">
      <c r="A463" s="27">
        <v>112</v>
      </c>
      <c r="B463" s="28" t="s">
        <v>431</v>
      </c>
      <c r="C463" s="29">
        <v>1</v>
      </c>
      <c r="D463" s="12" t="s">
        <v>30</v>
      </c>
      <c r="G463" s="31"/>
      <c r="H463" s="31"/>
      <c r="I463" s="15"/>
      <c r="J463" s="16"/>
      <c r="K463" s="32"/>
      <c r="L463" s="32"/>
      <c r="M463" s="32"/>
      <c r="N463" s="33"/>
      <c r="O463" s="33"/>
      <c r="P463" s="34"/>
      <c r="Q463" s="35"/>
      <c r="R463" s="40" t="s">
        <v>432</v>
      </c>
      <c r="S463" s="38">
        <v>1500000</v>
      </c>
      <c r="T463" s="37">
        <v>122161.56480000001</v>
      </c>
      <c r="U463" s="34">
        <v>128537</v>
      </c>
      <c r="V463" s="38">
        <v>128537</v>
      </c>
      <c r="W463" s="38">
        <v>135285</v>
      </c>
      <c r="X463" s="25">
        <f t="shared" si="51"/>
        <v>122161.56480000001</v>
      </c>
    </row>
    <row r="464" spans="1:24" ht="78.75" hidden="1">
      <c r="A464" s="27">
        <v>113</v>
      </c>
      <c r="B464" s="28" t="s">
        <v>433</v>
      </c>
      <c r="C464" s="29">
        <v>1</v>
      </c>
      <c r="D464" s="12" t="s">
        <v>107</v>
      </c>
      <c r="E464" s="12">
        <v>160</v>
      </c>
      <c r="G464" s="31"/>
      <c r="H464" s="31"/>
      <c r="I464" s="15"/>
      <c r="J464" s="16"/>
      <c r="K464" s="32"/>
      <c r="L464" s="32"/>
      <c r="M464" s="32"/>
      <c r="N464" s="33"/>
      <c r="O464" s="33"/>
      <c r="P464" s="34"/>
      <c r="Q464" s="35"/>
      <c r="R464" s="40" t="s">
        <v>434</v>
      </c>
      <c r="S464" s="165" t="s">
        <v>54</v>
      </c>
      <c r="T464" s="166"/>
      <c r="U464" s="166"/>
      <c r="V464" s="166"/>
      <c r="W464" s="167"/>
      <c r="X464" s="47">
        <v>113.28</v>
      </c>
    </row>
    <row r="465" spans="1:24" ht="63" hidden="1">
      <c r="A465" s="27">
        <v>114</v>
      </c>
      <c r="B465" s="28" t="s">
        <v>435</v>
      </c>
      <c r="C465" s="29">
        <v>1</v>
      </c>
      <c r="D465" s="12" t="s">
        <v>107</v>
      </c>
      <c r="E465" s="12">
        <v>446</v>
      </c>
      <c r="G465" s="31"/>
      <c r="H465" s="31"/>
      <c r="I465" s="15"/>
      <c r="J465" s="16"/>
      <c r="K465" s="32"/>
      <c r="L465" s="32"/>
      <c r="M465" s="32"/>
      <c r="N465" s="33"/>
      <c r="O465" s="33"/>
      <c r="P465" s="34"/>
      <c r="Q465" s="35"/>
      <c r="R465" s="40" t="s">
        <v>436</v>
      </c>
      <c r="S465" s="165" t="s">
        <v>54</v>
      </c>
      <c r="T465" s="166"/>
      <c r="U465" s="166"/>
      <c r="V465" s="166"/>
      <c r="W465" s="167"/>
      <c r="X465" s="47">
        <v>412.2</v>
      </c>
    </row>
    <row r="466" spans="1:24" ht="78.75" hidden="1">
      <c r="A466" s="27">
        <v>115</v>
      </c>
      <c r="B466" s="28" t="s">
        <v>437</v>
      </c>
      <c r="C466" s="29">
        <v>1</v>
      </c>
      <c r="D466" s="12" t="s">
        <v>107</v>
      </c>
      <c r="E466" s="12">
        <v>938</v>
      </c>
      <c r="G466" s="31"/>
      <c r="H466" s="31"/>
      <c r="I466" s="15"/>
      <c r="J466" s="16"/>
      <c r="K466" s="32"/>
      <c r="L466" s="32"/>
      <c r="M466" s="32"/>
      <c r="N466" s="33"/>
      <c r="O466" s="33"/>
      <c r="P466" s="34"/>
      <c r="Q466" s="35"/>
      <c r="R466" s="40" t="s">
        <v>438</v>
      </c>
      <c r="S466" s="165" t="s">
        <v>54</v>
      </c>
      <c r="T466" s="166"/>
      <c r="U466" s="166"/>
      <c r="V466" s="166"/>
      <c r="W466" s="167"/>
      <c r="X466" s="47">
        <v>825.44</v>
      </c>
    </row>
    <row r="467" spans="1:24" ht="31.5" hidden="1">
      <c r="A467" s="27">
        <v>116</v>
      </c>
      <c r="B467" s="28" t="s">
        <v>439</v>
      </c>
      <c r="C467" s="29"/>
      <c r="G467" s="31"/>
      <c r="H467" s="31"/>
      <c r="I467" s="15"/>
      <c r="J467" s="16"/>
      <c r="K467" s="32"/>
      <c r="L467" s="32"/>
      <c r="M467" s="32"/>
      <c r="N467" s="33"/>
      <c r="O467" s="33"/>
      <c r="P467" s="34"/>
      <c r="Q467" s="35"/>
      <c r="R467" s="40" t="s">
        <v>440</v>
      </c>
      <c r="S467" s="165" t="s">
        <v>54</v>
      </c>
      <c r="T467" s="166"/>
      <c r="U467" s="166"/>
      <c r="V467" s="166"/>
      <c r="W467" s="167"/>
    </row>
    <row r="468" spans="1:24" hidden="1">
      <c r="A468" s="27">
        <v>116.01</v>
      </c>
      <c r="B468" s="28" t="s">
        <v>441</v>
      </c>
      <c r="C468" s="29">
        <v>1</v>
      </c>
      <c r="D468" s="12" t="s">
        <v>107</v>
      </c>
      <c r="E468" s="12">
        <v>5631</v>
      </c>
      <c r="G468" s="31"/>
      <c r="H468" s="31"/>
      <c r="I468" s="15"/>
      <c r="J468" s="16"/>
      <c r="K468" s="32"/>
      <c r="L468" s="32"/>
      <c r="M468" s="32"/>
      <c r="N468" s="33"/>
      <c r="O468" s="33"/>
      <c r="P468" s="34"/>
      <c r="Q468" s="35"/>
      <c r="R468" s="40" t="s">
        <v>442</v>
      </c>
      <c r="S468" s="165" t="s">
        <v>54</v>
      </c>
      <c r="T468" s="166"/>
      <c r="U468" s="166"/>
      <c r="V468" s="166"/>
      <c r="W468" s="167"/>
      <c r="X468" s="47">
        <v>4930.55</v>
      </c>
    </row>
    <row r="469" spans="1:24" hidden="1">
      <c r="A469" s="27">
        <v>116.02</v>
      </c>
      <c r="B469" s="28" t="s">
        <v>443</v>
      </c>
      <c r="C469" s="29">
        <v>1</v>
      </c>
      <c r="D469" s="12" t="s">
        <v>107</v>
      </c>
      <c r="E469" s="12">
        <v>4980</v>
      </c>
      <c r="G469" s="31"/>
      <c r="H469" s="31"/>
      <c r="I469" s="15"/>
      <c r="J469" s="16"/>
      <c r="K469" s="32"/>
      <c r="L469" s="32"/>
      <c r="M469" s="32"/>
      <c r="N469" s="33"/>
      <c r="O469" s="33"/>
      <c r="P469" s="34"/>
      <c r="Q469" s="35"/>
      <c r="R469" s="40" t="s">
        <v>444</v>
      </c>
      <c r="S469" s="165" t="s">
        <v>54</v>
      </c>
      <c r="T469" s="166"/>
      <c r="U469" s="166"/>
      <c r="V469" s="166"/>
      <c r="W469" s="167"/>
      <c r="X469" s="56">
        <v>4431.42</v>
      </c>
    </row>
    <row r="470" spans="1:24" ht="47.25" hidden="1">
      <c r="A470" s="27">
        <v>117</v>
      </c>
      <c r="B470" s="28" t="s">
        <v>445</v>
      </c>
      <c r="C470" s="29">
        <v>1</v>
      </c>
      <c r="D470" s="12" t="s">
        <v>79</v>
      </c>
      <c r="E470" s="12">
        <v>203</v>
      </c>
      <c r="G470" s="31"/>
      <c r="H470" s="31"/>
      <c r="I470" s="15"/>
      <c r="J470" s="16"/>
      <c r="K470" s="32"/>
      <c r="L470" s="32"/>
      <c r="M470" s="32"/>
      <c r="N470" s="33"/>
      <c r="O470" s="33"/>
      <c r="P470" s="34"/>
      <c r="Q470" s="35"/>
      <c r="R470" s="40" t="s">
        <v>446</v>
      </c>
      <c r="S470" s="183" t="s">
        <v>54</v>
      </c>
      <c r="T470" s="184"/>
      <c r="U470" s="184"/>
      <c r="V470" s="184"/>
      <c r="W470" s="185"/>
      <c r="X470" s="47">
        <v>174.44</v>
      </c>
    </row>
    <row r="471" spans="1:24" ht="63" hidden="1">
      <c r="A471" s="27">
        <v>118</v>
      </c>
      <c r="B471" s="28" t="s">
        <v>447</v>
      </c>
      <c r="C471" s="29">
        <v>1</v>
      </c>
      <c r="D471" s="12" t="s">
        <v>107</v>
      </c>
      <c r="E471" s="12">
        <v>6418</v>
      </c>
      <c r="G471" s="31"/>
      <c r="H471" s="31"/>
      <c r="I471" s="15"/>
      <c r="J471" s="16"/>
      <c r="K471" s="32"/>
      <c r="L471" s="32"/>
      <c r="M471" s="32"/>
      <c r="N471" s="33"/>
      <c r="O471" s="33"/>
      <c r="P471" s="34"/>
      <c r="Q471" s="35"/>
      <c r="R471" s="40" t="s">
        <v>448</v>
      </c>
      <c r="S471" s="183"/>
      <c r="T471" s="184"/>
      <c r="U471" s="184"/>
      <c r="V471" s="184"/>
      <c r="W471" s="185"/>
      <c r="X471" s="47">
        <v>6427.04</v>
      </c>
    </row>
    <row r="472" spans="1:24" ht="47.25" hidden="1">
      <c r="A472" s="27">
        <v>119</v>
      </c>
      <c r="B472" s="28" t="s">
        <v>449</v>
      </c>
      <c r="C472" s="29">
        <v>1</v>
      </c>
      <c r="D472" s="12" t="s">
        <v>247</v>
      </c>
      <c r="E472" s="12">
        <v>70</v>
      </c>
      <c r="G472" s="31"/>
      <c r="H472" s="31"/>
      <c r="I472" s="15"/>
      <c r="J472" s="16"/>
      <c r="K472" s="32"/>
      <c r="L472" s="32"/>
      <c r="M472" s="32"/>
      <c r="N472" s="33"/>
      <c r="O472" s="33"/>
      <c r="P472" s="34"/>
      <c r="Q472" s="35"/>
      <c r="R472" s="40" t="s">
        <v>450</v>
      </c>
      <c r="S472" s="165" t="s">
        <v>54</v>
      </c>
      <c r="T472" s="166"/>
      <c r="U472" s="166"/>
      <c r="V472" s="166"/>
      <c r="W472" s="167"/>
      <c r="X472" s="47">
        <v>50.91</v>
      </c>
    </row>
    <row r="473" spans="1:24" ht="236.25" hidden="1">
      <c r="A473" s="27">
        <v>120</v>
      </c>
      <c r="B473" s="28" t="s">
        <v>451</v>
      </c>
      <c r="C473" s="29">
        <v>1</v>
      </c>
      <c r="D473" s="12" t="s">
        <v>79</v>
      </c>
      <c r="G473" s="31"/>
      <c r="H473" s="31"/>
      <c r="I473" s="15"/>
      <c r="J473" s="16"/>
      <c r="K473" s="32"/>
      <c r="L473" s="32"/>
      <c r="M473" s="32"/>
      <c r="N473" s="33"/>
      <c r="O473" s="33"/>
      <c r="P473" s="34"/>
      <c r="Q473" s="35"/>
      <c r="R473" s="40" t="s">
        <v>452</v>
      </c>
      <c r="S473" s="38">
        <v>780</v>
      </c>
      <c r="T473" s="54">
        <v>449.53919999999999</v>
      </c>
      <c r="U473" s="34">
        <v>650</v>
      </c>
      <c r="V473" s="38">
        <v>473</v>
      </c>
      <c r="W473" s="38">
        <v>520</v>
      </c>
      <c r="X473" s="25">
        <f t="shared" si="51"/>
        <v>449.53919999999999</v>
      </c>
    </row>
    <row r="474" spans="1:24" ht="330.75" hidden="1">
      <c r="A474" s="27">
        <v>121</v>
      </c>
      <c r="B474" s="28" t="s">
        <v>453</v>
      </c>
      <c r="C474" s="29">
        <v>1</v>
      </c>
      <c r="D474" s="12" t="s">
        <v>79</v>
      </c>
      <c r="G474" s="31"/>
      <c r="H474" s="31"/>
      <c r="I474" s="15"/>
      <c r="J474" s="16"/>
      <c r="K474" s="32"/>
      <c r="L474" s="32"/>
      <c r="M474" s="32"/>
      <c r="N474" s="33"/>
      <c r="O474" s="33"/>
      <c r="P474" s="34"/>
      <c r="Q474" s="35"/>
      <c r="R474" s="40" t="s">
        <v>452</v>
      </c>
      <c r="S474" s="38">
        <v>940</v>
      </c>
      <c r="T474" s="37">
        <v>619.66079999999999</v>
      </c>
      <c r="U474" s="34">
        <v>1090</v>
      </c>
      <c r="V474" s="38">
        <v>652</v>
      </c>
      <c r="W474" s="38">
        <v>710</v>
      </c>
      <c r="X474" s="25">
        <f t="shared" si="51"/>
        <v>619.66079999999999</v>
      </c>
    </row>
    <row r="475" spans="1:24" ht="315" hidden="1">
      <c r="A475" s="27">
        <v>122</v>
      </c>
      <c r="B475" s="28" t="s">
        <v>454</v>
      </c>
      <c r="C475" s="29">
        <v>1</v>
      </c>
      <c r="D475" s="12" t="s">
        <v>79</v>
      </c>
      <c r="G475" s="31"/>
      <c r="H475" s="31"/>
      <c r="I475" s="15"/>
      <c r="J475" s="16"/>
      <c r="K475" s="32"/>
      <c r="L475" s="32"/>
      <c r="M475" s="32"/>
      <c r="N475" s="33"/>
      <c r="O475" s="33"/>
      <c r="P475" s="34"/>
      <c r="Q475" s="35"/>
      <c r="R475" s="40" t="s">
        <v>452</v>
      </c>
      <c r="S475" s="38">
        <v>920</v>
      </c>
      <c r="T475" s="37">
        <v>589.24799999999993</v>
      </c>
      <c r="U475" s="34">
        <v>825</v>
      </c>
      <c r="V475" s="38">
        <v>620</v>
      </c>
      <c r="W475" s="38">
        <v>780</v>
      </c>
      <c r="X475" s="25">
        <f t="shared" si="51"/>
        <v>589.24799999999993</v>
      </c>
    </row>
    <row r="476" spans="1:24" ht="204.75" hidden="1">
      <c r="A476" s="27">
        <v>123</v>
      </c>
      <c r="B476" s="28" t="s">
        <v>455</v>
      </c>
      <c r="C476" s="29">
        <v>1</v>
      </c>
      <c r="D476" s="12" t="s">
        <v>343</v>
      </c>
      <c r="G476" s="31"/>
      <c r="H476" s="31"/>
      <c r="I476" s="15"/>
      <c r="J476" s="16"/>
      <c r="K476" s="32"/>
      <c r="L476" s="32"/>
      <c r="M476" s="32"/>
      <c r="N476" s="33"/>
      <c r="O476" s="33"/>
      <c r="P476" s="34"/>
      <c r="Q476" s="35"/>
      <c r="R476" s="40" t="s">
        <v>452</v>
      </c>
      <c r="S476" s="38">
        <v>920</v>
      </c>
      <c r="T476" s="37">
        <v>566.4384</v>
      </c>
      <c r="U476" s="34">
        <v>715</v>
      </c>
      <c r="V476" s="38">
        <v>596</v>
      </c>
      <c r="W476" s="38">
        <v>650</v>
      </c>
      <c r="X476" s="25">
        <f t="shared" si="51"/>
        <v>566.4384</v>
      </c>
    </row>
    <row r="477" spans="1:24" ht="141.75" hidden="1">
      <c r="A477" s="27">
        <v>124</v>
      </c>
      <c r="B477" s="28" t="s">
        <v>456</v>
      </c>
      <c r="C477" s="29">
        <v>1</v>
      </c>
      <c r="D477" s="12" t="s">
        <v>343</v>
      </c>
      <c r="G477" s="31"/>
      <c r="H477" s="31"/>
      <c r="I477" s="15"/>
      <c r="J477" s="16"/>
      <c r="K477" s="32"/>
      <c r="L477" s="32"/>
      <c r="M477" s="32"/>
      <c r="N477" s="33"/>
      <c r="O477" s="33"/>
      <c r="P477" s="34"/>
      <c r="Q477" s="35"/>
      <c r="R477" s="40" t="s">
        <v>452</v>
      </c>
      <c r="S477" s="38">
        <v>300</v>
      </c>
      <c r="T477" s="37">
        <v>176.77439999999999</v>
      </c>
      <c r="U477" s="34">
        <v>715</v>
      </c>
      <c r="V477" s="38">
        <v>186</v>
      </c>
      <c r="W477" s="38">
        <v>295</v>
      </c>
      <c r="X477" s="25">
        <f t="shared" si="51"/>
        <v>176.77439999999999</v>
      </c>
    </row>
    <row r="478" spans="1:24" ht="299.25" hidden="1">
      <c r="A478" s="27">
        <v>125</v>
      </c>
      <c r="B478" s="28" t="s">
        <v>457</v>
      </c>
      <c r="C478" s="29">
        <v>1</v>
      </c>
      <c r="D478" s="12" t="s">
        <v>79</v>
      </c>
      <c r="G478" s="31"/>
      <c r="H478" s="31"/>
      <c r="I478" s="15"/>
      <c r="J478" s="16"/>
      <c r="K478" s="32"/>
      <c r="L478" s="32"/>
      <c r="M478" s="32"/>
      <c r="N478" s="33"/>
      <c r="O478" s="33"/>
      <c r="P478" s="34"/>
      <c r="Q478" s="35"/>
      <c r="R478" s="40" t="s">
        <v>452</v>
      </c>
      <c r="S478" s="38">
        <v>400</v>
      </c>
      <c r="T478" s="37">
        <v>279.41759999999999</v>
      </c>
      <c r="U478" s="34">
        <v>715</v>
      </c>
      <c r="V478" s="38">
        <v>294</v>
      </c>
      <c r="W478" s="38">
        <v>360</v>
      </c>
      <c r="X478" s="25">
        <f t="shared" si="51"/>
        <v>279.41759999999999</v>
      </c>
    </row>
    <row r="479" spans="1:24" ht="204.75" hidden="1">
      <c r="A479" s="27">
        <v>126</v>
      </c>
      <c r="B479" s="28" t="s">
        <v>458</v>
      </c>
      <c r="C479" s="29">
        <v>1</v>
      </c>
      <c r="D479" s="12" t="s">
        <v>79</v>
      </c>
      <c r="G479" s="31"/>
      <c r="H479" s="31"/>
      <c r="I479" s="15"/>
      <c r="J479" s="16"/>
      <c r="K479" s="32"/>
      <c r="L479" s="32"/>
      <c r="M479" s="32"/>
      <c r="N479" s="33"/>
      <c r="O479" s="33"/>
      <c r="P479" s="34"/>
      <c r="Q479" s="35"/>
      <c r="R479" s="40" t="s">
        <v>452</v>
      </c>
      <c r="S479" s="38">
        <v>600</v>
      </c>
      <c r="T479" s="37">
        <v>402.01919999999996</v>
      </c>
      <c r="U479" s="34">
        <v>770</v>
      </c>
      <c r="V479" s="38">
        <v>423</v>
      </c>
      <c r="W479" s="38">
        <v>480</v>
      </c>
      <c r="X479" s="25">
        <f t="shared" si="51"/>
        <v>402.01919999999996</v>
      </c>
    </row>
    <row r="480" spans="1:24" ht="213" hidden="1" customHeight="1">
      <c r="A480" s="27">
        <v>127</v>
      </c>
      <c r="B480" s="28" t="s">
        <v>459</v>
      </c>
      <c r="C480" s="29">
        <v>1</v>
      </c>
      <c r="D480" s="12" t="s">
        <v>79</v>
      </c>
      <c r="G480" s="31"/>
      <c r="H480" s="31"/>
      <c r="I480" s="15"/>
      <c r="J480" s="16"/>
      <c r="K480" s="32"/>
      <c r="L480" s="32"/>
      <c r="M480" s="32"/>
      <c r="N480" s="33"/>
      <c r="O480" s="33"/>
      <c r="P480" s="34"/>
      <c r="Q480" s="35"/>
      <c r="R480" s="40" t="s">
        <v>452</v>
      </c>
      <c r="S480" s="38">
        <v>600</v>
      </c>
      <c r="T480" s="37">
        <v>402.01919999999996</v>
      </c>
      <c r="U480" s="34" t="s">
        <v>460</v>
      </c>
      <c r="V480" s="38">
        <v>423</v>
      </c>
      <c r="W480" s="38">
        <v>480</v>
      </c>
      <c r="X480" s="25">
        <f t="shared" si="51"/>
        <v>402.01919999999996</v>
      </c>
    </row>
    <row r="481" spans="1:28" ht="220.5" hidden="1">
      <c r="A481" s="27">
        <v>128</v>
      </c>
      <c r="B481" s="28" t="s">
        <v>461</v>
      </c>
      <c r="C481" s="29">
        <v>1</v>
      </c>
      <c r="D481" s="12" t="s">
        <v>79</v>
      </c>
      <c r="G481" s="31"/>
      <c r="H481" s="31"/>
      <c r="I481" s="15"/>
      <c r="J481" s="16"/>
      <c r="K481" s="32"/>
      <c r="L481" s="32"/>
      <c r="M481" s="32"/>
      <c r="N481" s="33"/>
      <c r="O481" s="33"/>
      <c r="P481" s="34"/>
      <c r="Q481" s="35"/>
      <c r="R481" s="40" t="s">
        <v>452</v>
      </c>
      <c r="S481" s="38">
        <v>920</v>
      </c>
      <c r="T481" s="54">
        <v>820.19519999999989</v>
      </c>
      <c r="U481" s="34" t="s">
        <v>460</v>
      </c>
      <c r="V481" s="38">
        <v>865</v>
      </c>
      <c r="W481" s="38">
        <v>980</v>
      </c>
      <c r="X481" s="25">
        <f t="shared" si="51"/>
        <v>820.19519999999989</v>
      </c>
    </row>
    <row r="482" spans="1:28" ht="220.5" hidden="1">
      <c r="A482" s="27">
        <v>129</v>
      </c>
      <c r="B482" s="28" t="s">
        <v>462</v>
      </c>
      <c r="C482" s="29">
        <v>1</v>
      </c>
      <c r="D482" s="12" t="s">
        <v>79</v>
      </c>
      <c r="G482" s="31"/>
      <c r="H482" s="31"/>
      <c r="I482" s="15"/>
      <c r="J482" s="16"/>
      <c r="K482" s="32"/>
      <c r="L482" s="32"/>
      <c r="M482" s="32"/>
      <c r="N482" s="33"/>
      <c r="O482" s="33"/>
      <c r="P482" s="34"/>
      <c r="Q482" s="35"/>
      <c r="R482" s="40" t="s">
        <v>452</v>
      </c>
      <c r="S482" s="38">
        <v>600</v>
      </c>
      <c r="T482" s="54">
        <v>707.09759999999994</v>
      </c>
      <c r="U482" s="34" t="s">
        <v>460</v>
      </c>
      <c r="V482" s="38">
        <v>744</v>
      </c>
      <c r="W482" s="38">
        <v>850</v>
      </c>
      <c r="X482" s="25">
        <f t="shared" si="51"/>
        <v>600</v>
      </c>
    </row>
    <row r="483" spans="1:28" ht="176.25" hidden="1" customHeight="1">
      <c r="A483" s="27">
        <v>130</v>
      </c>
      <c r="B483" s="28" t="s">
        <v>463</v>
      </c>
      <c r="C483" s="29">
        <v>1</v>
      </c>
      <c r="D483" s="12" t="s">
        <v>30</v>
      </c>
      <c r="G483" s="31"/>
      <c r="H483" s="31"/>
      <c r="I483" s="15"/>
      <c r="J483" s="16"/>
      <c r="K483" s="32"/>
      <c r="L483" s="32"/>
      <c r="M483" s="32"/>
      <c r="N483" s="33"/>
      <c r="O483" s="33"/>
      <c r="P483" s="34"/>
      <c r="Q483" s="35"/>
      <c r="R483" s="40" t="s">
        <v>452</v>
      </c>
      <c r="S483" s="38">
        <v>45000</v>
      </c>
      <c r="T483" s="54">
        <v>38016</v>
      </c>
      <c r="U483" s="34" t="s">
        <v>460</v>
      </c>
      <c r="V483" s="38">
        <v>40000</v>
      </c>
      <c r="W483" s="38">
        <v>55000</v>
      </c>
      <c r="X483" s="25">
        <f t="shared" si="51"/>
        <v>38016</v>
      </c>
    </row>
    <row r="484" spans="1:28" ht="15.75" hidden="1" customHeight="1">
      <c r="A484" s="101"/>
      <c r="B484" s="102"/>
      <c r="C484" s="102"/>
      <c r="D484" s="102"/>
      <c r="E484" s="102"/>
      <c r="F484" s="102"/>
      <c r="G484" s="102"/>
      <c r="H484" s="102"/>
      <c r="I484" s="102"/>
      <c r="J484" s="102"/>
      <c r="K484" s="102"/>
      <c r="L484" s="102"/>
      <c r="M484" s="102"/>
      <c r="N484" s="102"/>
      <c r="O484" s="102"/>
      <c r="P484" s="102"/>
      <c r="Q484" s="102"/>
      <c r="R484" s="103"/>
    </row>
    <row r="485" spans="1:28" ht="37.5" hidden="1" customHeight="1">
      <c r="A485" s="58" t="s">
        <v>464</v>
      </c>
      <c r="B485" s="107" t="s">
        <v>465</v>
      </c>
      <c r="C485" s="108"/>
      <c r="D485" s="108"/>
      <c r="E485" s="108"/>
      <c r="F485" s="108"/>
      <c r="G485" s="108"/>
      <c r="H485" s="108"/>
      <c r="I485" s="108"/>
      <c r="J485" s="108"/>
      <c r="K485" s="108"/>
      <c r="L485" s="108"/>
      <c r="M485" s="108"/>
      <c r="N485" s="108"/>
      <c r="O485" s="108"/>
      <c r="P485" s="108"/>
      <c r="Q485" s="108"/>
      <c r="R485" s="109"/>
    </row>
    <row r="486" spans="1:28" ht="139.5" hidden="1" customHeight="1">
      <c r="A486" s="58" t="s">
        <v>466</v>
      </c>
      <c r="B486" s="107" t="s">
        <v>467</v>
      </c>
      <c r="C486" s="108"/>
      <c r="D486" s="108"/>
      <c r="E486" s="108"/>
      <c r="F486" s="108"/>
      <c r="G486" s="108"/>
      <c r="H486" s="108"/>
      <c r="I486" s="108"/>
      <c r="J486" s="108"/>
      <c r="K486" s="108"/>
      <c r="L486" s="108"/>
      <c r="M486" s="108"/>
      <c r="N486" s="108"/>
      <c r="O486" s="108"/>
      <c r="P486" s="108"/>
      <c r="Q486" s="108"/>
      <c r="R486" s="109"/>
    </row>
    <row r="487" spans="1:28" ht="15.75" hidden="1" customHeight="1">
      <c r="B487" s="110"/>
      <c r="C487" s="111"/>
      <c r="D487" s="111"/>
      <c r="E487" s="111"/>
      <c r="F487" s="111"/>
      <c r="G487" s="111"/>
      <c r="H487" s="111"/>
      <c r="I487" s="111"/>
      <c r="J487" s="111"/>
      <c r="K487" s="111"/>
      <c r="L487" s="111"/>
      <c r="M487" s="111"/>
      <c r="N487" s="111"/>
      <c r="O487" s="111"/>
      <c r="P487" s="111"/>
      <c r="Q487" s="111"/>
      <c r="R487" s="112"/>
    </row>
    <row r="488" spans="1:28" ht="15.75" hidden="1" customHeight="1">
      <c r="A488" s="201" t="s">
        <v>468</v>
      </c>
      <c r="B488" s="202"/>
      <c r="C488" s="113" t="s">
        <v>469</v>
      </c>
      <c r="D488" s="114"/>
      <c r="E488" s="115"/>
      <c r="R488" s="211" t="s">
        <v>470</v>
      </c>
    </row>
    <row r="489" spans="1:28" ht="36" hidden="1" customHeight="1">
      <c r="A489" s="203"/>
      <c r="B489" s="204"/>
      <c r="C489" s="116"/>
      <c r="D489" s="117"/>
      <c r="E489" s="118"/>
      <c r="R489" s="212"/>
    </row>
    <row r="490" spans="1:28" hidden="1"/>
    <row r="491" spans="1:28" ht="225.75" hidden="1" customHeight="1">
      <c r="A491" s="98" t="s">
        <v>473</v>
      </c>
      <c r="B491" s="99"/>
      <c r="C491" s="99"/>
      <c r="D491" s="99"/>
      <c r="E491" s="99"/>
      <c r="F491" s="99"/>
      <c r="G491" s="99"/>
      <c r="H491" s="99"/>
      <c r="I491" s="99"/>
      <c r="J491" s="99"/>
      <c r="K491" s="99"/>
      <c r="L491" s="99"/>
      <c r="M491" s="99"/>
      <c r="N491" s="99"/>
      <c r="O491" s="99"/>
      <c r="P491" s="99"/>
      <c r="Q491" s="99"/>
      <c r="R491" s="99"/>
      <c r="S491" s="99"/>
      <c r="T491" s="99"/>
      <c r="U491" s="99"/>
      <c r="V491" s="99"/>
      <c r="W491" s="99"/>
      <c r="X491" s="100"/>
    </row>
    <row r="492" spans="1:28" ht="48.75" hidden="1" customHeight="1">
      <c r="A492" s="189" t="s">
        <v>474</v>
      </c>
      <c r="B492" s="190"/>
      <c r="C492" s="191"/>
      <c r="D492" s="95" t="s">
        <v>475</v>
      </c>
      <c r="E492" s="96"/>
      <c r="F492" s="96"/>
      <c r="G492" s="96"/>
      <c r="H492" s="96"/>
      <c r="I492" s="96"/>
      <c r="J492" s="96"/>
      <c r="K492" s="96"/>
      <c r="L492" s="96"/>
      <c r="M492" s="96"/>
      <c r="N492" s="96"/>
      <c r="O492" s="96"/>
      <c r="P492" s="96"/>
      <c r="Q492" s="96"/>
      <c r="R492" s="96"/>
      <c r="S492" s="96"/>
      <c r="T492" s="96"/>
      <c r="U492" s="97"/>
      <c r="V492" s="104" t="s">
        <v>476</v>
      </c>
      <c r="W492" s="105"/>
      <c r="X492" s="106"/>
    </row>
    <row r="493" spans="1:28" ht="45">
      <c r="A493" s="133" t="s">
        <v>534</v>
      </c>
      <c r="B493" s="132" t="s">
        <v>535</v>
      </c>
      <c r="C493" s="132">
        <v>200</v>
      </c>
      <c r="D493" s="134" t="s">
        <v>247</v>
      </c>
      <c r="X493" s="39">
        <v>21</v>
      </c>
      <c r="Y493" s="39">
        <f>X493*C493</f>
        <v>4200</v>
      </c>
      <c r="Z493" s="39">
        <f>Y493*0.62715</f>
        <v>2634.0299999999997</v>
      </c>
      <c r="AB493" s="39" t="s">
        <v>536</v>
      </c>
    </row>
    <row r="494" spans="1:28" ht="60">
      <c r="A494" s="133" t="s">
        <v>537</v>
      </c>
      <c r="B494" s="132" t="s">
        <v>538</v>
      </c>
      <c r="C494" s="132"/>
      <c r="D494" s="135" t="s">
        <v>98</v>
      </c>
      <c r="X494" s="39">
        <v>0</v>
      </c>
      <c r="Y494" s="39">
        <v>0</v>
      </c>
      <c r="Z494" s="39">
        <f t="shared" ref="Z494:Z495" si="52">Y494*0.62715</f>
        <v>0</v>
      </c>
      <c r="AB494" s="39" t="s">
        <v>536</v>
      </c>
    </row>
    <row r="495" spans="1:28" ht="30">
      <c r="A495" s="133" t="s">
        <v>539</v>
      </c>
      <c r="B495" s="132" t="s">
        <v>540</v>
      </c>
      <c r="C495" s="132">
        <v>105</v>
      </c>
      <c r="D495" s="135" t="s">
        <v>98</v>
      </c>
      <c r="X495" s="39">
        <v>276</v>
      </c>
      <c r="Y495" s="39">
        <f>X495*C495</f>
        <v>28980</v>
      </c>
      <c r="Z495" s="39">
        <f t="shared" si="52"/>
        <v>18174.807000000001</v>
      </c>
      <c r="AB495" s="39" t="s">
        <v>536</v>
      </c>
    </row>
    <row r="496" spans="1:28">
      <c r="Z496" s="39">
        <f>SUBTOTAL(9,Z493:Z495)</f>
        <v>20808.837</v>
      </c>
    </row>
  </sheetData>
  <autoFilter ref="A6:X483">
    <filterColumn colId="1">
      <colorFilter dxfId="0"/>
    </filterColumn>
  </autoFilter>
  <mergeCells count="21">
    <mergeCell ref="S465:W465"/>
    <mergeCell ref="A1:X1"/>
    <mergeCell ref="A2:X4"/>
    <mergeCell ref="A5:X5"/>
    <mergeCell ref="D24:W24"/>
    <mergeCell ref="D25:W25"/>
    <mergeCell ref="D26:W26"/>
    <mergeCell ref="S59:W59"/>
    <mergeCell ref="S60:W60"/>
    <mergeCell ref="S410:W415"/>
    <mergeCell ref="S418:W419"/>
    <mergeCell ref="S464:W464"/>
    <mergeCell ref="A492:C492"/>
    <mergeCell ref="A488:B489"/>
    <mergeCell ref="R488:R489"/>
    <mergeCell ref="S466:W466"/>
    <mergeCell ref="S467:W467"/>
    <mergeCell ref="S468:W468"/>
    <mergeCell ref="S469:W469"/>
    <mergeCell ref="S470:W471"/>
    <mergeCell ref="S472:W472"/>
  </mergeCells>
  <dataValidations count="2">
    <dataValidation allowBlank="1" showInputMessage="1" showErrorMessage="1" promptTitle="Item Description" prompt="Please enter Item Description in text" sqref="B409:B415"/>
    <dataValidation type="decimal" allowBlank="1" showInputMessage="1" showErrorMessage="1" errorTitle="Invalid Entry" error="Only Numeric Values are allowed. " promptTitle="Quantity" prompt="Please enter the Quantity for this item. " sqref="E403:E415 V403:W409">
      <formula1>0</formula1>
      <formula2>999999999999999</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G11"/>
  <sheetViews>
    <sheetView workbookViewId="0">
      <selection activeCell="J4" sqref="J4"/>
    </sheetView>
  </sheetViews>
  <sheetFormatPr defaultRowHeight="15"/>
  <cols>
    <col min="1" max="1" width="12.7109375" bestFit="1" customWidth="1"/>
    <col min="2" max="2" width="83.7109375" customWidth="1"/>
    <col min="5" max="5" width="16.28515625" bestFit="1" customWidth="1"/>
    <col min="6" max="6" width="10.140625" bestFit="1" customWidth="1"/>
  </cols>
  <sheetData>
    <row r="1" spans="1:7" ht="47.25" customHeight="1">
      <c r="A1" s="138" t="s">
        <v>3</v>
      </c>
      <c r="B1" s="138" t="s">
        <v>4</v>
      </c>
      <c r="C1" s="139" t="s">
        <v>5</v>
      </c>
      <c r="D1" s="138" t="s">
        <v>6</v>
      </c>
      <c r="E1" s="1" t="s">
        <v>541</v>
      </c>
      <c r="F1" s="256" t="s">
        <v>518</v>
      </c>
      <c r="G1" s="256"/>
    </row>
    <row r="2" spans="1:7" ht="78.75">
      <c r="A2" s="27">
        <v>31</v>
      </c>
      <c r="B2" s="28" t="s">
        <v>544</v>
      </c>
      <c r="C2" s="140"/>
      <c r="D2" s="141"/>
      <c r="E2" s="142">
        <v>0</v>
      </c>
      <c r="F2" s="253"/>
      <c r="G2" s="253"/>
    </row>
    <row r="3" spans="1:7" ht="15.75">
      <c r="A3" s="27">
        <v>31.02</v>
      </c>
      <c r="B3" s="28" t="s">
        <v>135</v>
      </c>
      <c r="C3" s="140">
        <v>85</v>
      </c>
      <c r="D3" s="141" t="s">
        <v>47</v>
      </c>
      <c r="E3" s="143">
        <v>117.45</v>
      </c>
      <c r="F3" s="252">
        <f>E3*C3</f>
        <v>9983.25</v>
      </c>
      <c r="G3" s="253"/>
    </row>
    <row r="4" spans="1:7" ht="78.75">
      <c r="A4" s="27">
        <v>43</v>
      </c>
      <c r="B4" s="28" t="s">
        <v>543</v>
      </c>
      <c r="C4" s="140"/>
      <c r="D4" s="141"/>
      <c r="E4" s="142">
        <v>0</v>
      </c>
      <c r="F4" s="252">
        <f t="shared" ref="F4:F5" si="0">E4*C4</f>
        <v>0</v>
      </c>
      <c r="G4" s="253"/>
    </row>
    <row r="5" spans="1:7" ht="15.75">
      <c r="A5" s="27">
        <v>43.03</v>
      </c>
      <c r="B5" s="28" t="s">
        <v>136</v>
      </c>
      <c r="C5" s="140">
        <v>2</v>
      </c>
      <c r="D5" s="141" t="s">
        <v>30</v>
      </c>
      <c r="E5" s="143">
        <v>786.58</v>
      </c>
      <c r="F5" s="252">
        <f t="shared" si="0"/>
        <v>1573.16</v>
      </c>
      <c r="G5" s="253"/>
    </row>
    <row r="6" spans="1:7" ht="63">
      <c r="A6" s="27">
        <v>81</v>
      </c>
      <c r="B6" s="28" t="s">
        <v>542</v>
      </c>
      <c r="C6" s="140">
        <v>20</v>
      </c>
      <c r="D6" s="141" t="s">
        <v>247</v>
      </c>
      <c r="E6" s="143">
        <v>11.91</v>
      </c>
      <c r="F6" s="252">
        <f t="shared" ref="F6:F7" si="1">E6*C6</f>
        <v>238.2</v>
      </c>
      <c r="G6" s="253"/>
    </row>
    <row r="7" spans="1:7" ht="110.25">
      <c r="A7" s="27">
        <v>91</v>
      </c>
      <c r="B7" s="28" t="s">
        <v>346</v>
      </c>
      <c r="C7" s="140"/>
      <c r="D7" s="141"/>
      <c r="E7" s="142">
        <v>0</v>
      </c>
      <c r="F7" s="252">
        <f t="shared" si="1"/>
        <v>0</v>
      </c>
      <c r="G7" s="253"/>
    </row>
    <row r="8" spans="1:7" ht="15.75">
      <c r="A8" s="27">
        <v>91.03</v>
      </c>
      <c r="B8" s="28" t="s">
        <v>136</v>
      </c>
      <c r="C8" s="140">
        <v>1</v>
      </c>
      <c r="D8" s="141" t="s">
        <v>30</v>
      </c>
      <c r="E8" s="142">
        <v>1655.02</v>
      </c>
      <c r="F8" s="252">
        <f t="shared" ref="F8" si="2">E8*C8</f>
        <v>1655.02</v>
      </c>
      <c r="G8" s="253"/>
    </row>
    <row r="9" spans="1:7" ht="45">
      <c r="A9" s="144" t="s">
        <v>534</v>
      </c>
      <c r="B9" s="145" t="s">
        <v>535</v>
      </c>
      <c r="C9" s="146">
        <v>200</v>
      </c>
      <c r="D9" s="147" t="s">
        <v>247</v>
      </c>
      <c r="E9" s="39">
        <v>13.17</v>
      </c>
      <c r="F9" s="254">
        <f>E9*C9</f>
        <v>2634</v>
      </c>
      <c r="G9" s="255"/>
    </row>
    <row r="10" spans="1:7" ht="60">
      <c r="A10" s="144" t="s">
        <v>537</v>
      </c>
      <c r="B10" s="145" t="s">
        <v>538</v>
      </c>
      <c r="C10" s="146"/>
      <c r="D10" s="148" t="s">
        <v>98</v>
      </c>
      <c r="E10" s="39">
        <v>0</v>
      </c>
      <c r="F10" s="254">
        <f t="shared" ref="F10:F11" si="3">E10*C10</f>
        <v>0</v>
      </c>
      <c r="G10" s="255"/>
    </row>
    <row r="11" spans="1:7" ht="15.75">
      <c r="A11" s="144" t="s">
        <v>539</v>
      </c>
      <c r="B11" s="145" t="s">
        <v>540</v>
      </c>
      <c r="C11" s="146">
        <v>105</v>
      </c>
      <c r="D11" s="148" t="s">
        <v>98</v>
      </c>
      <c r="E11" s="39">
        <f>276*0.62715</f>
        <v>173.0934</v>
      </c>
      <c r="F11" s="254">
        <f t="shared" si="3"/>
        <v>18174.807000000001</v>
      </c>
      <c r="G11" s="255"/>
    </row>
  </sheetData>
  <mergeCells count="11">
    <mergeCell ref="F6:G6"/>
    <mergeCell ref="F1:G1"/>
    <mergeCell ref="F2:G2"/>
    <mergeCell ref="F3:G3"/>
    <mergeCell ref="F4:G4"/>
    <mergeCell ref="F5:G5"/>
    <mergeCell ref="F7:G7"/>
    <mergeCell ref="F8:G8"/>
    <mergeCell ref="F9:G9"/>
    <mergeCell ref="F10:G10"/>
    <mergeCell ref="F11:G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M&amp;R RATE CONTRACT 2017-19</vt:lpstr>
      <vt:lpstr>ANODE indore</vt:lpstr>
      <vt:lpstr>ANODE  ratlam</vt:lpstr>
      <vt:lpstr>TK-11</vt:lpstr>
      <vt:lpstr>TK-10</vt:lpstr>
      <vt:lpstr>Sheet1</vt:lpstr>
      <vt:lpstr>Borewell Pl laying</vt:lpstr>
      <vt:lpstr>Sheet3</vt:lpstr>
      <vt:lpstr>'M&amp;R RATE CONTRACT 2017-19'!Print_Area</vt:lpstr>
      <vt:lpstr>'ANODE  ratlam'!Print_Titles</vt:lpstr>
      <vt:lpstr>'ANODE indore'!Print_Titles</vt:lpstr>
      <vt:lpstr>'M&amp;R RATE CONTRACT 2017-19'!Print_Titles</vt:lpstr>
      <vt:lpstr>'TK-10'!Print_Titles</vt:lpstr>
      <vt:lpstr>'TK-11'!Print_Titles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00089127</dc:creator>
  <cp:lastModifiedBy>00503292</cp:lastModifiedBy>
  <cp:lastPrinted>2018-02-02T12:06:56Z</cp:lastPrinted>
  <dcterms:created xsi:type="dcterms:W3CDTF">2017-11-14T04:26:43Z</dcterms:created>
  <dcterms:modified xsi:type="dcterms:W3CDTF">2018-12-08T12:33:08Z</dcterms:modified>
</cp:coreProperties>
</file>