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chool\大三上\换热器综合实验\"/>
    </mc:Choice>
  </mc:AlternateContent>
  <bookViews>
    <workbookView xWindow="0" yWindow="0" windowWidth="23040" windowHeight="936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T3" i="1"/>
  <c r="T4" i="1"/>
  <c r="T5" i="1"/>
  <c r="T6" i="1"/>
  <c r="T7" i="1"/>
  <c r="T8" i="1"/>
  <c r="T9" i="1"/>
  <c r="T10" i="1"/>
  <c r="T11" i="1"/>
  <c r="T2" i="1"/>
  <c r="R3" i="1"/>
  <c r="R4" i="1"/>
  <c r="R5" i="1"/>
  <c r="R6" i="1"/>
  <c r="R7" i="1"/>
  <c r="R8" i="1"/>
  <c r="R9" i="1"/>
  <c r="R10" i="1"/>
  <c r="R11" i="1"/>
  <c r="R2" i="1"/>
  <c r="Q3" i="1"/>
  <c r="Q4" i="1"/>
  <c r="Q5" i="1"/>
  <c r="Q6" i="1"/>
  <c r="Q7" i="1"/>
  <c r="Q8" i="1"/>
  <c r="Q9" i="1"/>
  <c r="Q10" i="1"/>
  <c r="Q11" i="1"/>
  <c r="Q2" i="1" l="1"/>
  <c r="N7" i="1" l="1"/>
  <c r="I7" i="1"/>
  <c r="H7" i="1"/>
  <c r="J7" i="1" s="1"/>
  <c r="I8" i="1"/>
  <c r="I9" i="1"/>
  <c r="I10" i="1"/>
  <c r="I11" i="1"/>
  <c r="H8" i="1"/>
  <c r="H9" i="1"/>
  <c r="H10" i="1"/>
  <c r="H11" i="1"/>
  <c r="H3" i="1"/>
  <c r="H4" i="1"/>
  <c r="H5" i="1"/>
  <c r="H6" i="1"/>
  <c r="I3" i="1"/>
  <c r="I4" i="1"/>
  <c r="I5" i="1"/>
  <c r="I6" i="1"/>
  <c r="I2" i="1"/>
  <c r="H2" i="1"/>
  <c r="J3" i="1" l="1"/>
  <c r="J4" i="1"/>
  <c r="J5" i="1"/>
  <c r="J6" i="1"/>
  <c r="J8" i="1"/>
  <c r="J9" i="1"/>
  <c r="J10" i="1"/>
  <c r="J11" i="1"/>
  <c r="J2" i="1"/>
  <c r="L3" i="1"/>
  <c r="N3" i="1" s="1"/>
  <c r="L4" i="1"/>
  <c r="P4" i="1" s="1"/>
  <c r="L5" i="1"/>
  <c r="P5" i="1" s="1"/>
  <c r="L6" i="1"/>
  <c r="P6" i="1" s="1"/>
  <c r="L7" i="1"/>
  <c r="P7" i="1" s="1"/>
  <c r="L8" i="1"/>
  <c r="P8" i="1" s="1"/>
  <c r="L9" i="1"/>
  <c r="P9" i="1" s="1"/>
  <c r="L10" i="1"/>
  <c r="P10" i="1" s="1"/>
  <c r="L11" i="1"/>
  <c r="P11" i="1" s="1"/>
  <c r="L2" i="1"/>
  <c r="P2" i="1" s="1"/>
  <c r="K3" i="1"/>
  <c r="O3" i="1" s="1"/>
  <c r="K4" i="1"/>
  <c r="O4" i="1" s="1"/>
  <c r="K5" i="1"/>
  <c r="O5" i="1" s="1"/>
  <c r="K6" i="1"/>
  <c r="O6" i="1" s="1"/>
  <c r="K7" i="1"/>
  <c r="O7" i="1" s="1"/>
  <c r="K8" i="1"/>
  <c r="O8" i="1" s="1"/>
  <c r="K9" i="1"/>
  <c r="O9" i="1" s="1"/>
  <c r="K10" i="1"/>
  <c r="O10" i="1" s="1"/>
  <c r="K11" i="1"/>
  <c r="O11" i="1" s="1"/>
  <c r="K2" i="1"/>
  <c r="O2" i="1" s="1"/>
  <c r="M11" i="1" l="1"/>
  <c r="S11" i="1" s="1"/>
  <c r="M7" i="1"/>
  <c r="S7" i="1" s="1"/>
  <c r="M3" i="1"/>
  <c r="S3" i="1" s="1"/>
  <c r="N9" i="1"/>
  <c r="N5" i="1"/>
  <c r="M10" i="1"/>
  <c r="S10" i="1" s="1"/>
  <c r="M6" i="1"/>
  <c r="S6" i="1" s="1"/>
  <c r="N2" i="1"/>
  <c r="N8" i="1"/>
  <c r="N4" i="1"/>
  <c r="M9" i="1"/>
  <c r="S9" i="1" s="1"/>
  <c r="N11" i="1"/>
  <c r="P3" i="1"/>
  <c r="M5" i="1"/>
  <c r="S5" i="1" s="1"/>
  <c r="M2" i="1"/>
  <c r="S2" i="1" s="1"/>
  <c r="U2" i="1" s="1"/>
  <c r="W2" i="1" s="1"/>
  <c r="M8" i="1"/>
  <c r="S8" i="1" s="1"/>
  <c r="M4" i="1"/>
  <c r="S4" i="1" s="1"/>
  <c r="N10" i="1"/>
  <c r="N6" i="1"/>
  <c r="U11" i="1" l="1"/>
  <c r="W11" i="1" s="1"/>
  <c r="U8" i="1"/>
  <c r="U9" i="1"/>
  <c r="W9" i="1" s="1"/>
  <c r="U6" i="1"/>
  <c r="W6" i="1" s="1"/>
  <c r="U4" i="1"/>
  <c r="W4" i="1" s="1"/>
  <c r="U10" i="1"/>
  <c r="W10" i="1" s="1"/>
  <c r="U7" i="1"/>
  <c r="U3" i="1"/>
  <c r="W3" i="1" s="1"/>
  <c r="U5" i="1"/>
  <c r="W5" i="1" s="1"/>
  <c r="B13" i="1" l="1"/>
  <c r="B14" i="1"/>
  <c r="V2" i="1"/>
  <c r="V9" i="1"/>
  <c r="V6" i="1"/>
  <c r="V3" i="1"/>
  <c r="V4" i="1"/>
  <c r="V8" i="1"/>
  <c r="W8" i="1"/>
  <c r="V10" i="1"/>
  <c r="V5" i="1"/>
  <c r="V7" i="1"/>
  <c r="W7" i="1"/>
  <c r="V11" i="1"/>
  <c r="B16" i="1" l="1"/>
  <c r="B15" i="1"/>
</calcChain>
</file>

<file path=xl/sharedStrings.xml><?xml version="1.0" encoding="utf-8"?>
<sst xmlns="http://schemas.openxmlformats.org/spreadsheetml/2006/main" count="50" uniqueCount="47">
  <si>
    <t>delta</t>
    <phoneticPr fontId="1" type="noConversion"/>
  </si>
  <si>
    <t>t1'</t>
    <phoneticPr fontId="1" type="noConversion"/>
  </si>
  <si>
    <t>t1''</t>
    <phoneticPr fontId="1" type="noConversion"/>
  </si>
  <si>
    <t>t2'</t>
    <phoneticPr fontId="1" type="noConversion"/>
  </si>
  <si>
    <t>t2''</t>
    <phoneticPr fontId="1" type="noConversion"/>
  </si>
  <si>
    <t>delta_t1</t>
    <phoneticPr fontId="1" type="noConversion"/>
  </si>
  <si>
    <t>delta_t2</t>
    <phoneticPr fontId="1" type="noConversion"/>
  </si>
  <si>
    <t>t1_bar</t>
    <phoneticPr fontId="1" type="noConversion"/>
  </si>
  <si>
    <t>t2_bar</t>
    <phoneticPr fontId="1" type="noConversion"/>
  </si>
  <si>
    <t>k</t>
    <phoneticPr fontId="1" type="noConversion"/>
  </si>
  <si>
    <t>q1(L/h)</t>
  </si>
  <si>
    <t>q_V1(m^3/s)</t>
  </si>
  <si>
    <t>q_V1(m^3/s)</t>
    <phoneticPr fontId="1" type="noConversion"/>
  </si>
  <si>
    <t>q_V2(m^3/s)</t>
  </si>
  <si>
    <t>q_V2(m^3/s)</t>
    <phoneticPr fontId="1" type="noConversion"/>
  </si>
  <si>
    <t>q1(L/h)</t>
    <phoneticPr fontId="1" type="noConversion"/>
  </si>
  <si>
    <t>q2(L/h)</t>
  </si>
  <si>
    <t>q2(L/h)</t>
    <phoneticPr fontId="1" type="noConversion"/>
  </si>
  <si>
    <t>rho_2(kg/m^3)</t>
  </si>
  <si>
    <t>rho_2(kg/m^3)</t>
    <phoneticPr fontId="1" type="noConversion"/>
  </si>
  <si>
    <t>rho_1(kg/m^3)</t>
  </si>
  <si>
    <t>rho_1(kg/m^3)</t>
    <phoneticPr fontId="1" type="noConversion"/>
  </si>
  <si>
    <t>c_p2</t>
  </si>
  <si>
    <t>c_p2</t>
    <phoneticPr fontId="1" type="noConversion"/>
  </si>
  <si>
    <t>c_p1</t>
  </si>
  <si>
    <t>c_p1</t>
    <phoneticPr fontId="1" type="noConversion"/>
  </si>
  <si>
    <t>delta_tm</t>
  </si>
  <si>
    <t>delta_tm</t>
    <phoneticPr fontId="1" type="noConversion"/>
  </si>
  <si>
    <t>phi_1(W)</t>
  </si>
  <si>
    <t>phi_1(W)</t>
    <phoneticPr fontId="1" type="noConversion"/>
  </si>
  <si>
    <t>phi_2(W)</t>
  </si>
  <si>
    <t>phi_2(W)</t>
    <phoneticPr fontId="1" type="noConversion"/>
  </si>
  <si>
    <t>phi_m(W)</t>
  </si>
  <si>
    <t>phi_m(W)</t>
    <phoneticPr fontId="1" type="noConversion"/>
  </si>
  <si>
    <t>流向</t>
  </si>
  <si>
    <t>顺流</t>
  </si>
  <si>
    <t>逆流</t>
  </si>
  <si>
    <t>t1'</t>
  </si>
  <si>
    <t>t1''</t>
  </si>
  <si>
    <t>t2'</t>
  </si>
  <si>
    <t>t2''</t>
  </si>
  <si>
    <t>delta_t1</t>
  </si>
  <si>
    <t>delta_t2</t>
  </si>
  <si>
    <t>t1_bar</t>
  </si>
  <si>
    <t>t2_bar</t>
  </si>
  <si>
    <t>delta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</si>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</sst>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8" formatCode="0.00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0" borderId="0" xfId="0" applyFont="1" applyAlignment="1">
      <alignment horizontal="justify" vertical="center" wrapText="1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热水流速</a:t>
            </a:r>
            <a:r>
              <a:rPr lang="en-US" altLang="zh-CN" sz="1400" b="0" i="0" u="none" strike="noStrike" baseline="0">
                <a:effectLst/>
              </a:rPr>
              <a:t>-</a:t>
            </a:r>
            <a:r>
              <a:rPr lang="zh-CN" altLang="en-US" sz="1400" b="0" i="0" u="none" strike="noStrike" baseline="0">
                <a:effectLst/>
              </a:rPr>
              <a:t>传热</a:t>
            </a:r>
            <a:r>
              <a:rPr lang="zh-CN" altLang="en-US"/>
              <a:t>系数图线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顺流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Sheet1!$D$2:$D$6</c:f>
              <c:numCache>
                <c:formatCode>0.00_ </c:formatCode>
                <c:ptCount val="5"/>
                <c:pt idx="0">
                  <c:v>495.1</c:v>
                </c:pt>
                <c:pt idx="1">
                  <c:v>451</c:v>
                </c:pt>
                <c:pt idx="2">
                  <c:v>400.1</c:v>
                </c:pt>
                <c:pt idx="3">
                  <c:v>350.18</c:v>
                </c:pt>
                <c:pt idx="4">
                  <c:v>300.44</c:v>
                </c:pt>
              </c:numCache>
            </c:numRef>
          </c:xVal>
          <c:yVal>
            <c:numRef>
              <c:f>Sheet1!$W$2:$W$6</c:f>
              <c:numCache>
                <c:formatCode>0.000_ </c:formatCode>
                <c:ptCount val="5"/>
                <c:pt idx="0">
                  <c:v>0.55885837636848468</c:v>
                </c:pt>
                <c:pt idx="1">
                  <c:v>0.54844522872659041</c:v>
                </c:pt>
                <c:pt idx="2">
                  <c:v>0.53631289873479693</c:v>
                </c:pt>
                <c:pt idx="3">
                  <c:v>0.52345970488501881</c:v>
                </c:pt>
                <c:pt idx="4">
                  <c:v>0.50565205855341999</c:v>
                </c:pt>
              </c:numCache>
            </c:numRef>
          </c:yVal>
          <c:smooth val="0"/>
        </c:ser>
        <c:ser>
          <c:idx val="1"/>
          <c:order val="1"/>
          <c:tx>
            <c:v>逆流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Sheet1!$D$7:$D$11</c:f>
              <c:numCache>
                <c:formatCode>0.00_ </c:formatCode>
                <c:ptCount val="5"/>
                <c:pt idx="0">
                  <c:v>501.02</c:v>
                </c:pt>
                <c:pt idx="1">
                  <c:v>449.58</c:v>
                </c:pt>
                <c:pt idx="2">
                  <c:v>398.8</c:v>
                </c:pt>
                <c:pt idx="3">
                  <c:v>348.96</c:v>
                </c:pt>
                <c:pt idx="4">
                  <c:v>299.89999999999998</c:v>
                </c:pt>
              </c:numCache>
            </c:numRef>
          </c:xVal>
          <c:yVal>
            <c:numRef>
              <c:f>Sheet1!$W$7:$W$11</c:f>
              <c:numCache>
                <c:formatCode>0.000_ </c:formatCode>
                <c:ptCount val="5"/>
                <c:pt idx="0">
                  <c:v>0.5138219138912149</c:v>
                </c:pt>
                <c:pt idx="1">
                  <c:v>0.50634709560414226</c:v>
                </c:pt>
                <c:pt idx="2">
                  <c:v>0.50047921671788043</c:v>
                </c:pt>
                <c:pt idx="3">
                  <c:v>0.48619430244020823</c:v>
                </c:pt>
                <c:pt idx="4">
                  <c:v>0.47177627921297383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37038112"/>
        <c:axId val="-37049536"/>
      </c:scatterChart>
      <c:valAx>
        <c:axId val="-37038112"/>
        <c:scaling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u="none" strike="noStrike" baseline="0">
                    <a:effectLst/>
                  </a:rPr>
                  <a:t>热水流速</a:t>
                </a:r>
                <a:r>
                  <a:rPr lang="en-US" altLang="zh-CN" sz="1000" b="0" i="0" u="none" strike="noStrike" baseline="0">
                    <a:effectLst/>
                  </a:rPr>
                  <a:t>q1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7049536"/>
        <c:crosses val="autoZero"/>
        <c:crossBetween val="midCat"/>
      </c:valAx>
      <c:valAx>
        <c:axId val="-370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u="none" strike="noStrike" baseline="0">
                    <a:effectLst/>
                  </a:rPr>
                  <a:t>传热系数</a:t>
                </a:r>
                <a:r>
                  <a:rPr lang="en-US" altLang="zh-CN" sz="1000" b="0" i="0" u="none" strike="noStrike" baseline="0">
                    <a:effectLst/>
                  </a:rPr>
                  <a:t>k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703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8</xdr:row>
      <xdr:rowOff>142430</xdr:rowOff>
    </xdr:from>
    <xdr:to>
      <xdr:col>14</xdr:col>
      <xdr:colOff>306224</xdr:colOff>
      <xdr:row>28</xdr:row>
      <xdr:rowOff>72390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zoomScale="115" zoomScaleNormal="115" workbookViewId="0">
      <selection activeCell="B13" sqref="B13:C16"/>
    </sheetView>
  </sheetViews>
  <sheetFormatPr defaultRowHeight="14.4" x14ac:dyDescent="0.25"/>
  <cols>
    <col min="2" max="2" width="13.33203125" bestFit="1" customWidth="1"/>
    <col min="3" max="3" width="13.21875" bestFit="1" customWidth="1"/>
    <col min="5" max="6" width="7.77734375" bestFit="1" customWidth="1"/>
    <col min="8" max="10" width="9.88671875" bestFit="1" customWidth="1"/>
    <col min="11" max="12" width="7.77734375" bestFit="1" customWidth="1"/>
    <col min="13" max="14" width="6.77734375" bestFit="1" customWidth="1"/>
    <col min="15" max="16" width="15.6640625" bestFit="1" customWidth="1"/>
    <col min="17" max="18" width="13.33203125" bestFit="1" customWidth="1"/>
    <col min="19" max="21" width="9.88671875" bestFit="1" customWidth="1"/>
    <col min="22" max="23" width="7.77734375" bestFit="1" customWidth="1"/>
  </cols>
  <sheetData>
    <row r="1" spans="1:23" x14ac:dyDescent="0.25">
      <c r="A1" t="s">
        <v>34</v>
      </c>
      <c r="B1" s="1" t="s">
        <v>1</v>
      </c>
      <c r="C1" s="1" t="s">
        <v>2</v>
      </c>
      <c r="D1" s="1" t="s">
        <v>15</v>
      </c>
      <c r="E1" s="1" t="s">
        <v>3</v>
      </c>
      <c r="F1" s="1" t="s">
        <v>4</v>
      </c>
      <c r="G1" s="1" t="s">
        <v>17</v>
      </c>
      <c r="H1" t="s">
        <v>5</v>
      </c>
      <c r="I1" t="s">
        <v>6</v>
      </c>
      <c r="J1" t="s">
        <v>27</v>
      </c>
      <c r="K1" t="s">
        <v>7</v>
      </c>
      <c r="L1" t="s">
        <v>8</v>
      </c>
      <c r="M1" t="s">
        <v>25</v>
      </c>
      <c r="N1" t="s">
        <v>23</v>
      </c>
      <c r="O1" t="s">
        <v>21</v>
      </c>
      <c r="P1" t="s">
        <v>19</v>
      </c>
      <c r="Q1" t="s">
        <v>12</v>
      </c>
      <c r="R1" t="s">
        <v>14</v>
      </c>
      <c r="S1" t="s">
        <v>29</v>
      </c>
      <c r="T1" t="s">
        <v>31</v>
      </c>
      <c r="U1" t="s">
        <v>33</v>
      </c>
      <c r="V1" t="s">
        <v>0</v>
      </c>
      <c r="W1" t="s">
        <v>9</v>
      </c>
    </row>
    <row r="2" spans="1:23" x14ac:dyDescent="0.25">
      <c r="A2" s="5" t="s">
        <v>35</v>
      </c>
      <c r="B2" s="1">
        <v>60.24</v>
      </c>
      <c r="C2" s="1">
        <v>52.68</v>
      </c>
      <c r="D2" s="1">
        <v>495.1</v>
      </c>
      <c r="E2" s="1">
        <v>11.68</v>
      </c>
      <c r="F2" s="1">
        <v>35.06</v>
      </c>
      <c r="G2" s="1">
        <v>157</v>
      </c>
      <c r="H2" s="1">
        <f>B2-E2</f>
        <v>48.56</v>
      </c>
      <c r="I2" s="1">
        <f>C2-F2</f>
        <v>17.619999999999997</v>
      </c>
      <c r="J2" s="1">
        <f>(I2-H2)/LN(I2/H2)</f>
        <v>30.51987782091663</v>
      </c>
      <c r="K2" s="1">
        <f t="shared" ref="K2:K11" si="0">(B2+C2)/2</f>
        <v>56.46</v>
      </c>
      <c r="L2" s="1">
        <f t="shared" ref="L2:L11" si="1">(E2+F2)/2</f>
        <v>23.37</v>
      </c>
      <c r="M2" s="1">
        <f>4.174+(K2-50)/10*0.005</f>
        <v>4.1772300000000007</v>
      </c>
      <c r="N2" s="1">
        <f>4.183+(L2-20)/10*(-0.009)</f>
        <v>4.1799669999999995</v>
      </c>
      <c r="O2" s="1">
        <f>988.1+(K2-50)/10*(-5)</f>
        <v>984.87</v>
      </c>
      <c r="P2" s="1">
        <f>998.2+(L2-20)/10*(-2.5)</f>
        <v>997.35750000000007</v>
      </c>
      <c r="Q2" s="2">
        <f>D2/1000/3600</f>
        <v>1.3752777777777778E-4</v>
      </c>
      <c r="R2" s="2">
        <f>G2/1000/3600</f>
        <v>4.3611111111111109E-5</v>
      </c>
      <c r="S2" s="3">
        <f>Q2*O2*M2*(B2-C2)</f>
        <v>4.2773965822360731</v>
      </c>
      <c r="T2" s="3">
        <f>R2*P2*N2*(F2-E2)</f>
        <v>4.2507481007449242</v>
      </c>
      <c r="U2" s="3">
        <f>(S2+T2)/2</f>
        <v>4.2640723414904986</v>
      </c>
      <c r="V2" s="3">
        <f>(S2-T2)/U2*100</f>
        <v>0.62495378494995302</v>
      </c>
      <c r="W2" s="3">
        <f>U2/0.25/J2</f>
        <v>0.55885837636848468</v>
      </c>
    </row>
    <row r="3" spans="1:23" x14ac:dyDescent="0.25">
      <c r="A3" s="5"/>
      <c r="B3" s="1">
        <v>60.24</v>
      </c>
      <c r="C3" s="1">
        <v>52.06</v>
      </c>
      <c r="D3" s="1">
        <v>451</v>
      </c>
      <c r="E3" s="1">
        <v>11.6</v>
      </c>
      <c r="F3" s="1">
        <v>34.46</v>
      </c>
      <c r="G3" s="1">
        <v>157</v>
      </c>
      <c r="H3" s="1">
        <f t="shared" ref="H3:H6" si="2">B3-E3</f>
        <v>48.64</v>
      </c>
      <c r="I3" s="1">
        <f t="shared" ref="I3:I6" si="3">C3-F3</f>
        <v>17.600000000000001</v>
      </c>
      <c r="J3" s="1">
        <f t="shared" ref="J3:J11" si="4">(I3-H3)/LN(I3/H3)</f>
        <v>30.534731549178289</v>
      </c>
      <c r="K3" s="1">
        <f t="shared" si="0"/>
        <v>56.150000000000006</v>
      </c>
      <c r="L3" s="1">
        <f t="shared" si="1"/>
        <v>23.03</v>
      </c>
      <c r="M3" s="1">
        <f t="shared" ref="M3:M11" si="5">4.174+(K3-50)/10*0.005</f>
        <v>4.1770750000000003</v>
      </c>
      <c r="N3" s="1">
        <f t="shared" ref="N3:N11" si="6">4.183+(L3-20)/10*(-0.009)</f>
        <v>4.1802729999999997</v>
      </c>
      <c r="O3" s="1">
        <f t="shared" ref="O3:O11" si="7">988.1+(K3-50)/10*(-5)</f>
        <v>985.02499999999998</v>
      </c>
      <c r="P3" s="1">
        <f t="shared" ref="P3:P11" si="8">998.2+(L3-20)/10*(-2.5)</f>
        <v>997.4425</v>
      </c>
      <c r="Q3" s="2">
        <f t="shared" ref="Q3:Q11" si="9">D3/1000/3600</f>
        <v>1.2527777777777778E-4</v>
      </c>
      <c r="R3" s="2">
        <f t="shared" ref="R3:R11" si="10">G3/1000/3600</f>
        <v>4.3611111111111109E-5</v>
      </c>
      <c r="S3" s="3">
        <f t="shared" ref="S3:S11" si="11">Q3*O3*M3*(B3-C3)</f>
        <v>4.2164491874475596</v>
      </c>
      <c r="T3" s="3">
        <f t="shared" ref="T3:T11" si="12">R3*P3*N3*(F3-E3)</f>
        <v>4.156864726849502</v>
      </c>
      <c r="U3" s="3">
        <f t="shared" ref="U3:U11" si="13">(S3+T3)/2</f>
        <v>4.1866569571485304</v>
      </c>
      <c r="V3" s="3">
        <f t="shared" ref="V3:V11" si="14">(S3-T3)/U3*100</f>
        <v>1.4231990155371994</v>
      </c>
      <c r="W3" s="3">
        <f t="shared" ref="W3:W11" si="15">U3/0.25/J3</f>
        <v>0.54844522872659041</v>
      </c>
    </row>
    <row r="4" spans="1:23" x14ac:dyDescent="0.25">
      <c r="A4" s="5"/>
      <c r="B4" s="1">
        <v>60.56</v>
      </c>
      <c r="C4" s="1">
        <v>51.51</v>
      </c>
      <c r="D4" s="1">
        <v>400.1</v>
      </c>
      <c r="E4" s="1">
        <v>11.5</v>
      </c>
      <c r="F4" s="1">
        <v>33.950000000000003</v>
      </c>
      <c r="G4" s="1">
        <v>157</v>
      </c>
      <c r="H4" s="1">
        <f t="shared" si="2"/>
        <v>49.06</v>
      </c>
      <c r="I4" s="1">
        <f t="shared" si="3"/>
        <v>17.559999999999995</v>
      </c>
      <c r="J4" s="1">
        <f t="shared" si="4"/>
        <v>30.659307959937752</v>
      </c>
      <c r="K4" s="1">
        <f t="shared" si="0"/>
        <v>56.034999999999997</v>
      </c>
      <c r="L4" s="1">
        <f t="shared" si="1"/>
        <v>22.725000000000001</v>
      </c>
      <c r="M4" s="1">
        <f t="shared" si="5"/>
        <v>4.1770175000000007</v>
      </c>
      <c r="N4" s="1">
        <f t="shared" si="6"/>
        <v>4.1805474999999994</v>
      </c>
      <c r="O4" s="1">
        <f t="shared" si="7"/>
        <v>985.08249999999998</v>
      </c>
      <c r="P4" s="1">
        <f t="shared" si="8"/>
        <v>997.51875000000007</v>
      </c>
      <c r="Q4" s="2">
        <f t="shared" si="9"/>
        <v>1.1113888888888889E-4</v>
      </c>
      <c r="R4" s="2">
        <f t="shared" si="10"/>
        <v>4.3611111111111109E-5</v>
      </c>
      <c r="S4" s="3">
        <f t="shared" si="11"/>
        <v>4.1386007154771924</v>
      </c>
      <c r="T4" s="3">
        <f t="shared" si="12"/>
        <v>4.0828904471213328</v>
      </c>
      <c r="U4" s="3">
        <f t="shared" si="13"/>
        <v>4.1107455812992626</v>
      </c>
      <c r="V4" s="3">
        <f t="shared" si="14"/>
        <v>1.3552351332395427</v>
      </c>
      <c r="W4" s="3">
        <f t="shared" si="15"/>
        <v>0.53631289873479693</v>
      </c>
    </row>
    <row r="5" spans="1:23" x14ac:dyDescent="0.25">
      <c r="A5" s="5"/>
      <c r="B5" s="1">
        <v>60.86</v>
      </c>
      <c r="C5" s="1">
        <v>50.7</v>
      </c>
      <c r="D5" s="1">
        <v>350.18</v>
      </c>
      <c r="E5" s="1">
        <v>11.44</v>
      </c>
      <c r="F5" s="1">
        <v>33.26</v>
      </c>
      <c r="G5" s="1">
        <v>157</v>
      </c>
      <c r="H5" s="1">
        <f t="shared" si="2"/>
        <v>49.42</v>
      </c>
      <c r="I5" s="1">
        <f t="shared" si="3"/>
        <v>17.440000000000005</v>
      </c>
      <c r="J5" s="1">
        <f t="shared" si="4"/>
        <v>30.703095646008123</v>
      </c>
      <c r="K5" s="1">
        <f t="shared" si="0"/>
        <v>55.78</v>
      </c>
      <c r="L5" s="1">
        <f t="shared" si="1"/>
        <v>22.349999999999998</v>
      </c>
      <c r="M5" s="1">
        <f t="shared" si="5"/>
        <v>4.1768900000000002</v>
      </c>
      <c r="N5" s="1">
        <f t="shared" si="6"/>
        <v>4.180885</v>
      </c>
      <c r="O5" s="1">
        <f t="shared" si="7"/>
        <v>985.21</v>
      </c>
      <c r="P5" s="1">
        <f t="shared" si="8"/>
        <v>997.61250000000007</v>
      </c>
      <c r="Q5" s="2">
        <f t="shared" si="9"/>
        <v>9.7272222222222218E-5</v>
      </c>
      <c r="R5" s="2">
        <f t="shared" si="10"/>
        <v>4.3611111111111109E-5</v>
      </c>
      <c r="S5" s="3">
        <f t="shared" si="11"/>
        <v>4.0669084394133792</v>
      </c>
      <c r="T5" s="3">
        <f t="shared" si="12"/>
        <v>3.9690082535445805</v>
      </c>
      <c r="U5" s="3">
        <f t="shared" si="13"/>
        <v>4.0179583464789799</v>
      </c>
      <c r="V5" s="3">
        <f t="shared" si="14"/>
        <v>2.4365654749654295</v>
      </c>
      <c r="W5" s="3">
        <f t="shared" si="15"/>
        <v>0.52345970488501881</v>
      </c>
    </row>
    <row r="6" spans="1:23" x14ac:dyDescent="0.25">
      <c r="A6" s="5"/>
      <c r="B6" s="1">
        <v>61.08</v>
      </c>
      <c r="C6" s="1">
        <v>49.6</v>
      </c>
      <c r="D6" s="1">
        <v>300.44</v>
      </c>
      <c r="E6" s="1">
        <v>11.48</v>
      </c>
      <c r="F6" s="1">
        <v>32.36</v>
      </c>
      <c r="G6" s="1">
        <v>157</v>
      </c>
      <c r="H6" s="1">
        <f t="shared" si="2"/>
        <v>49.599999999999994</v>
      </c>
      <c r="I6" s="1">
        <f t="shared" si="3"/>
        <v>17.240000000000002</v>
      </c>
      <c r="J6" s="1">
        <f t="shared" si="4"/>
        <v>30.621942385644214</v>
      </c>
      <c r="K6" s="1">
        <f t="shared" si="0"/>
        <v>55.34</v>
      </c>
      <c r="L6" s="1">
        <f t="shared" si="1"/>
        <v>21.92</v>
      </c>
      <c r="M6" s="1">
        <f t="shared" si="5"/>
        <v>4.1766700000000005</v>
      </c>
      <c r="N6" s="1">
        <f t="shared" si="6"/>
        <v>4.1812719999999999</v>
      </c>
      <c r="O6" s="1">
        <f t="shared" si="7"/>
        <v>985.43000000000006</v>
      </c>
      <c r="P6" s="1">
        <f t="shared" si="8"/>
        <v>997.72</v>
      </c>
      <c r="Q6" s="2">
        <f t="shared" si="9"/>
        <v>8.3455555555555545E-5</v>
      </c>
      <c r="R6" s="2">
        <f t="shared" si="10"/>
        <v>4.3611111111111109E-5</v>
      </c>
      <c r="S6" s="3">
        <f t="shared" si="11"/>
        <v>3.9432388420283071</v>
      </c>
      <c r="T6" s="3">
        <f t="shared" si="12"/>
        <v>3.7987852600743039</v>
      </c>
      <c r="U6" s="3">
        <f t="shared" si="13"/>
        <v>3.8710120510513057</v>
      </c>
      <c r="V6" s="3">
        <f t="shared" si="14"/>
        <v>3.7316748191153741</v>
      </c>
      <c r="W6" s="3">
        <f t="shared" si="15"/>
        <v>0.50565205855341999</v>
      </c>
    </row>
    <row r="7" spans="1:23" x14ac:dyDescent="0.25">
      <c r="A7" s="5" t="s">
        <v>36</v>
      </c>
      <c r="B7" s="1">
        <v>60.4</v>
      </c>
      <c r="C7" s="1">
        <v>52.94</v>
      </c>
      <c r="D7" s="1">
        <v>501.02</v>
      </c>
      <c r="E7" s="1">
        <v>11.3</v>
      </c>
      <c r="F7" s="1">
        <v>34.58</v>
      </c>
      <c r="G7" s="1">
        <v>157</v>
      </c>
      <c r="H7" s="1">
        <f>B7-F7</f>
        <v>25.82</v>
      </c>
      <c r="I7" s="1">
        <f>C7-E7</f>
        <v>41.64</v>
      </c>
      <c r="J7" s="1">
        <f>(I7-H7)/LN(I7/H7)</f>
        <v>33.102338274965838</v>
      </c>
      <c r="K7" s="1">
        <f t="shared" si="0"/>
        <v>56.67</v>
      </c>
      <c r="L7" s="1">
        <f t="shared" si="1"/>
        <v>22.939999999999998</v>
      </c>
      <c r="M7" s="1">
        <f t="shared" si="5"/>
        <v>4.1773350000000002</v>
      </c>
      <c r="N7" s="1">
        <f>4.183+(L7-20)/10*(-0.009)</f>
        <v>4.1803539999999995</v>
      </c>
      <c r="O7" s="1">
        <f t="shared" si="7"/>
        <v>984.76499999999999</v>
      </c>
      <c r="P7" s="1">
        <f t="shared" si="8"/>
        <v>997.46500000000003</v>
      </c>
      <c r="Q7" s="2">
        <f t="shared" si="9"/>
        <v>1.3917222222222222E-4</v>
      </c>
      <c r="R7" s="2">
        <f t="shared" si="10"/>
        <v>4.3611111111111109E-5</v>
      </c>
      <c r="S7" s="3">
        <f t="shared" si="11"/>
        <v>4.2709383135621701</v>
      </c>
      <c r="T7" s="3">
        <f t="shared" si="12"/>
        <v>4.2334150897965115</v>
      </c>
      <c r="U7" s="3">
        <f t="shared" si="13"/>
        <v>4.2521767016793408</v>
      </c>
      <c r="V7" s="3">
        <f t="shared" si="14"/>
        <v>0.88244742394734776</v>
      </c>
      <c r="W7" s="3">
        <f t="shared" si="15"/>
        <v>0.5138219138912149</v>
      </c>
    </row>
    <row r="8" spans="1:23" x14ac:dyDescent="0.25">
      <c r="A8" s="5"/>
      <c r="B8" s="1">
        <v>60.54</v>
      </c>
      <c r="C8" s="1">
        <v>52.32</v>
      </c>
      <c r="D8" s="1">
        <v>449.58</v>
      </c>
      <c r="E8" s="1">
        <v>11.36</v>
      </c>
      <c r="F8" s="1">
        <v>34.22</v>
      </c>
      <c r="G8" s="1">
        <v>157</v>
      </c>
      <c r="H8" s="1">
        <f t="shared" ref="H8:H11" si="16">B8-F8</f>
        <v>26.32</v>
      </c>
      <c r="I8" s="1">
        <f t="shared" ref="I8:I11" si="17">C8-E8</f>
        <v>40.96</v>
      </c>
      <c r="J8" s="1">
        <f t="shared" si="4"/>
        <v>33.102185245114022</v>
      </c>
      <c r="K8" s="1">
        <f t="shared" si="0"/>
        <v>56.43</v>
      </c>
      <c r="L8" s="1">
        <f t="shared" si="1"/>
        <v>22.79</v>
      </c>
      <c r="M8" s="1">
        <f t="shared" si="5"/>
        <v>4.1772150000000003</v>
      </c>
      <c r="N8" s="1">
        <f t="shared" si="6"/>
        <v>4.1804889999999997</v>
      </c>
      <c r="O8" s="1">
        <f t="shared" si="7"/>
        <v>984.88499999999999</v>
      </c>
      <c r="P8" s="1">
        <f t="shared" si="8"/>
        <v>997.50250000000005</v>
      </c>
      <c r="Q8" s="2">
        <f t="shared" si="9"/>
        <v>1.2488333333333332E-4</v>
      </c>
      <c r="R8" s="2">
        <f t="shared" si="10"/>
        <v>4.3611111111111109E-5</v>
      </c>
      <c r="S8" s="3">
        <f t="shared" si="11"/>
        <v>4.2232680968819931</v>
      </c>
      <c r="T8" s="3">
        <f t="shared" si="12"/>
        <v>4.1573295816248956</v>
      </c>
      <c r="U8" s="3">
        <f t="shared" si="13"/>
        <v>4.1902988392534439</v>
      </c>
      <c r="V8" s="3">
        <f t="shared" si="14"/>
        <v>1.5735993490346212</v>
      </c>
      <c r="W8" s="3">
        <f t="shared" si="15"/>
        <v>0.50634709560414226</v>
      </c>
    </row>
    <row r="9" spans="1:23" x14ac:dyDescent="0.25">
      <c r="A9" s="5"/>
      <c r="B9" s="1">
        <v>60.71</v>
      </c>
      <c r="C9" s="1">
        <v>51.56</v>
      </c>
      <c r="D9" s="1">
        <v>398.8</v>
      </c>
      <c r="E9" s="1">
        <v>11.34</v>
      </c>
      <c r="F9" s="1">
        <v>33.9</v>
      </c>
      <c r="G9" s="1">
        <v>157</v>
      </c>
      <c r="H9" s="1">
        <f t="shared" si="16"/>
        <v>26.810000000000002</v>
      </c>
      <c r="I9" s="1">
        <f t="shared" si="17"/>
        <v>40.22</v>
      </c>
      <c r="J9" s="1">
        <f t="shared" si="4"/>
        <v>33.062991633383731</v>
      </c>
      <c r="K9" s="1">
        <f t="shared" si="0"/>
        <v>56.135000000000005</v>
      </c>
      <c r="L9" s="1">
        <f t="shared" si="1"/>
        <v>22.619999999999997</v>
      </c>
      <c r="M9" s="1">
        <f t="shared" si="5"/>
        <v>4.1770675000000006</v>
      </c>
      <c r="N9" s="1">
        <f t="shared" si="6"/>
        <v>4.1806419999999997</v>
      </c>
      <c r="O9" s="1">
        <f t="shared" si="7"/>
        <v>985.03250000000003</v>
      </c>
      <c r="P9" s="1">
        <f t="shared" si="8"/>
        <v>997.54500000000007</v>
      </c>
      <c r="Q9" s="2">
        <f t="shared" si="9"/>
        <v>1.1077777777777777E-4</v>
      </c>
      <c r="R9" s="2">
        <f t="shared" si="10"/>
        <v>4.3611111111111109E-5</v>
      </c>
      <c r="S9" s="3">
        <f t="shared" si="11"/>
        <v>4.1705736604749548</v>
      </c>
      <c r="T9" s="3">
        <f t="shared" si="12"/>
        <v>4.1030964170379072</v>
      </c>
      <c r="U9" s="3">
        <f t="shared" si="13"/>
        <v>4.1368350387564305</v>
      </c>
      <c r="V9" s="3">
        <f t="shared" si="14"/>
        <v>1.6311320805610829</v>
      </c>
      <c r="W9" s="3">
        <f t="shared" si="15"/>
        <v>0.50047921671788043</v>
      </c>
    </row>
    <row r="10" spans="1:23" x14ac:dyDescent="0.25">
      <c r="A10" s="5"/>
      <c r="B10" s="1">
        <v>61</v>
      </c>
      <c r="C10" s="1">
        <v>50.7</v>
      </c>
      <c r="D10" s="1">
        <v>348.96</v>
      </c>
      <c r="E10" s="1">
        <v>11.38</v>
      </c>
      <c r="F10" s="1">
        <v>33.200000000000003</v>
      </c>
      <c r="G10" s="1">
        <v>157</v>
      </c>
      <c r="H10" s="1">
        <f t="shared" si="16"/>
        <v>27.799999999999997</v>
      </c>
      <c r="I10" s="1">
        <f t="shared" si="17"/>
        <v>39.32</v>
      </c>
      <c r="J10" s="1">
        <f t="shared" si="4"/>
        <v>33.227835476574747</v>
      </c>
      <c r="K10" s="1">
        <f t="shared" si="0"/>
        <v>55.85</v>
      </c>
      <c r="L10" s="1">
        <f t="shared" si="1"/>
        <v>22.290000000000003</v>
      </c>
      <c r="M10" s="1">
        <f t="shared" si="5"/>
        <v>4.1769250000000007</v>
      </c>
      <c r="N10" s="1">
        <f t="shared" si="6"/>
        <v>4.1809389999999995</v>
      </c>
      <c r="O10" s="1">
        <f t="shared" si="7"/>
        <v>985.17500000000007</v>
      </c>
      <c r="P10" s="1">
        <f t="shared" si="8"/>
        <v>997.62750000000005</v>
      </c>
      <c r="Q10" s="2">
        <f t="shared" si="9"/>
        <v>9.6933333333333336E-5</v>
      </c>
      <c r="R10" s="2">
        <f t="shared" si="10"/>
        <v>4.3611111111111109E-5</v>
      </c>
      <c r="S10" s="3">
        <f t="shared" si="11"/>
        <v>4.1084729502304915</v>
      </c>
      <c r="T10" s="3">
        <f t="shared" si="12"/>
        <v>3.9691191953351406</v>
      </c>
      <c r="U10" s="3">
        <f t="shared" si="13"/>
        <v>4.0387960727828158</v>
      </c>
      <c r="V10" s="3">
        <f t="shared" si="14"/>
        <v>3.4503785876798005</v>
      </c>
      <c r="W10" s="3">
        <f t="shared" si="15"/>
        <v>0.48619430244020823</v>
      </c>
    </row>
    <row r="11" spans="1:23" x14ac:dyDescent="0.25">
      <c r="A11" s="5"/>
      <c r="B11" s="1">
        <v>61.08</v>
      </c>
      <c r="C11" s="1">
        <v>49.5</v>
      </c>
      <c r="D11" s="1">
        <v>299.89999999999998</v>
      </c>
      <c r="E11" s="1">
        <v>11.38</v>
      </c>
      <c r="F11" s="1">
        <v>32.5</v>
      </c>
      <c r="G11" s="1">
        <v>157</v>
      </c>
      <c r="H11" s="1">
        <f t="shared" si="16"/>
        <v>28.58</v>
      </c>
      <c r="I11" s="1">
        <f t="shared" si="17"/>
        <v>38.119999999999997</v>
      </c>
      <c r="J11" s="1">
        <f t="shared" si="4"/>
        <v>33.121330629893023</v>
      </c>
      <c r="K11" s="1">
        <f t="shared" si="0"/>
        <v>55.29</v>
      </c>
      <c r="L11" s="1">
        <f t="shared" si="1"/>
        <v>21.94</v>
      </c>
      <c r="M11" s="1">
        <f t="shared" si="5"/>
        <v>4.1766450000000006</v>
      </c>
      <c r="N11" s="1">
        <f t="shared" si="6"/>
        <v>4.181254</v>
      </c>
      <c r="O11" s="1">
        <f t="shared" si="7"/>
        <v>985.45500000000004</v>
      </c>
      <c r="P11" s="1">
        <f t="shared" si="8"/>
        <v>997.71500000000003</v>
      </c>
      <c r="Q11" s="2">
        <f t="shared" si="9"/>
        <v>8.3305555555555555E-5</v>
      </c>
      <c r="R11" s="2">
        <f t="shared" si="10"/>
        <v>4.3611111111111109E-5</v>
      </c>
      <c r="S11" s="3">
        <f t="shared" si="11"/>
        <v>3.9705154025786991</v>
      </c>
      <c r="T11" s="3">
        <f t="shared" si="12"/>
        <v>3.8424136609981172</v>
      </c>
      <c r="U11" s="3">
        <f t="shared" si="13"/>
        <v>3.9064645317884081</v>
      </c>
      <c r="V11" s="3">
        <f t="shared" si="14"/>
        <v>3.2792244890019759</v>
      </c>
      <c r="W11" s="3">
        <f t="shared" si="15"/>
        <v>0.47177627921297383</v>
      </c>
    </row>
    <row r="13" spans="1:23" x14ac:dyDescent="0.25">
      <c r="B13">
        <f>SLOPE(W2:W6,Q2:Q6)</f>
        <v>966.0232091138779</v>
      </c>
      <c r="C13">
        <f>SLOPE(W2:W6,D2:D6)</f>
        <v>2.6833978030941054E-4</v>
      </c>
    </row>
    <row r="14" spans="1:23" x14ac:dyDescent="0.25">
      <c r="B14">
        <f>INTERCEPT(W2:W6,Q2:Q6)</f>
        <v>0.42738040543017469</v>
      </c>
      <c r="C14">
        <f>INTERCEPT(W2:W6,D2:D6)</f>
        <v>0.42738040543017469</v>
      </c>
    </row>
    <row r="15" spans="1:23" x14ac:dyDescent="0.25">
      <c r="B15">
        <f>SLOPE(W7:W11,Q7:Q11)</f>
        <v>744.90784838932382</v>
      </c>
      <c r="C15">
        <f>SLOPE(W7:W11,D7:D11)</f>
        <v>2.0691884677481216E-4</v>
      </c>
    </row>
    <row r="16" spans="1:23" x14ac:dyDescent="0.25">
      <c r="B16">
        <f>INTERCEPT(W7:W11,Q7:Q11)</f>
        <v>0.41302823062203664</v>
      </c>
      <c r="C16">
        <f>INTERCEPT(W7:W11,D7:D11)</f>
        <v>0.4130282306220367</v>
      </c>
    </row>
  </sheetData>
  <mergeCells count="2">
    <mergeCell ref="A2:A6"/>
    <mergeCell ref="A7:A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E23" sqref="E23"/>
    </sheetView>
  </sheetViews>
  <sheetFormatPr defaultRowHeight="14.4" x14ac:dyDescent="0.25"/>
  <cols>
    <col min="1" max="1" width="15" bestFit="1" customWidth="1"/>
    <col min="2" max="11" width="9.5546875" bestFit="1" customWidth="1"/>
  </cols>
  <sheetData>
    <row r="1" spans="1:11" x14ac:dyDescent="0.25">
      <c r="A1" s="4" t="s">
        <v>34</v>
      </c>
      <c r="B1" s="5" t="s">
        <v>35</v>
      </c>
      <c r="C1" s="5"/>
      <c r="D1" s="5"/>
      <c r="E1" s="5"/>
      <c r="F1" s="5"/>
      <c r="G1" s="5" t="s">
        <v>36</v>
      </c>
      <c r="H1" s="5"/>
      <c r="I1" s="5"/>
      <c r="J1" s="5"/>
      <c r="K1" s="5"/>
    </row>
    <row r="2" spans="1:11" x14ac:dyDescent="0.25">
      <c r="A2" s="6" t="s">
        <v>37</v>
      </c>
      <c r="B2" s="1">
        <v>60.24</v>
      </c>
      <c r="C2" s="1">
        <v>60.24</v>
      </c>
      <c r="D2" s="1">
        <v>60.56</v>
      </c>
      <c r="E2" s="1">
        <v>60.86</v>
      </c>
      <c r="F2" s="1">
        <v>61.08</v>
      </c>
      <c r="G2" s="1">
        <v>60.4</v>
      </c>
      <c r="H2" s="1">
        <v>60.54</v>
      </c>
      <c r="I2" s="1">
        <v>60.71</v>
      </c>
      <c r="J2" s="1">
        <v>61</v>
      </c>
      <c r="K2" s="1">
        <v>61.08</v>
      </c>
    </row>
    <row r="3" spans="1:11" x14ac:dyDescent="0.25">
      <c r="A3" s="6" t="s">
        <v>38</v>
      </c>
      <c r="B3" s="1">
        <v>52.68</v>
      </c>
      <c r="C3" s="1">
        <v>52.06</v>
      </c>
      <c r="D3" s="1">
        <v>51.51</v>
      </c>
      <c r="E3" s="1">
        <v>50.7</v>
      </c>
      <c r="F3" s="1">
        <v>49.6</v>
      </c>
      <c r="G3" s="1">
        <v>52.94</v>
      </c>
      <c r="H3" s="1">
        <v>52.32</v>
      </c>
      <c r="I3" s="1">
        <v>51.56</v>
      </c>
      <c r="J3" s="1">
        <v>50.7</v>
      </c>
      <c r="K3" s="1">
        <v>49.5</v>
      </c>
    </row>
    <row r="4" spans="1:11" x14ac:dyDescent="0.25">
      <c r="A4" s="6" t="s">
        <v>10</v>
      </c>
      <c r="B4" s="1">
        <v>495.1</v>
      </c>
      <c r="C4" s="1">
        <v>451</v>
      </c>
      <c r="D4" s="1">
        <v>400.1</v>
      </c>
      <c r="E4" s="1">
        <v>350.18</v>
      </c>
      <c r="F4" s="1">
        <v>300.44</v>
      </c>
      <c r="G4" s="1">
        <v>501.02</v>
      </c>
      <c r="H4" s="1">
        <v>449.58</v>
      </c>
      <c r="I4" s="1">
        <v>398.8</v>
      </c>
      <c r="J4" s="1">
        <v>348.96</v>
      </c>
      <c r="K4" s="1">
        <v>299.89999999999998</v>
      </c>
    </row>
    <row r="5" spans="1:11" x14ac:dyDescent="0.25">
      <c r="A5" s="6" t="s">
        <v>39</v>
      </c>
      <c r="B5" s="1">
        <v>11.68</v>
      </c>
      <c r="C5" s="1">
        <v>11.6</v>
      </c>
      <c r="D5" s="1">
        <v>11.5</v>
      </c>
      <c r="E5" s="1">
        <v>11.44</v>
      </c>
      <c r="F5" s="1">
        <v>11.48</v>
      </c>
      <c r="G5" s="1">
        <v>11.3</v>
      </c>
      <c r="H5" s="1">
        <v>11.36</v>
      </c>
      <c r="I5" s="1">
        <v>11.34</v>
      </c>
      <c r="J5" s="1">
        <v>11.38</v>
      </c>
      <c r="K5" s="1">
        <v>11.38</v>
      </c>
    </row>
    <row r="6" spans="1:11" x14ac:dyDescent="0.25">
      <c r="A6" s="6" t="s">
        <v>40</v>
      </c>
      <c r="B6" s="1">
        <v>35.06</v>
      </c>
      <c r="C6" s="1">
        <v>34.46</v>
      </c>
      <c r="D6" s="1">
        <v>33.950000000000003</v>
      </c>
      <c r="E6" s="1">
        <v>33.26</v>
      </c>
      <c r="F6" s="1">
        <v>32.36</v>
      </c>
      <c r="G6" s="1">
        <v>34.58</v>
      </c>
      <c r="H6" s="1">
        <v>34.22</v>
      </c>
      <c r="I6" s="1">
        <v>33.9</v>
      </c>
      <c r="J6" s="1">
        <v>33.200000000000003</v>
      </c>
      <c r="K6" s="1">
        <v>32.5</v>
      </c>
    </row>
    <row r="7" spans="1:11" x14ac:dyDescent="0.25">
      <c r="A7" s="6" t="s">
        <v>16</v>
      </c>
      <c r="B7" s="1">
        <v>157</v>
      </c>
      <c r="C7" s="1">
        <v>157</v>
      </c>
      <c r="D7" s="1">
        <v>157</v>
      </c>
      <c r="E7" s="1">
        <v>157</v>
      </c>
      <c r="F7" s="1">
        <v>157</v>
      </c>
      <c r="G7" s="1">
        <v>157</v>
      </c>
      <c r="H7" s="1">
        <v>157</v>
      </c>
      <c r="I7" s="1">
        <v>157</v>
      </c>
      <c r="J7" s="1">
        <v>157</v>
      </c>
      <c r="K7" s="1">
        <v>157</v>
      </c>
    </row>
    <row r="8" spans="1:11" x14ac:dyDescent="0.25">
      <c r="A8" s="4" t="s">
        <v>41</v>
      </c>
      <c r="B8" s="1">
        <v>48.56</v>
      </c>
      <c r="C8" s="1">
        <v>48.64</v>
      </c>
      <c r="D8" s="1">
        <v>49.06</v>
      </c>
      <c r="E8" s="1">
        <v>49.42</v>
      </c>
      <c r="F8" s="1">
        <v>49.599999999999994</v>
      </c>
      <c r="G8" s="1">
        <v>25.82</v>
      </c>
      <c r="H8" s="1">
        <v>26.32</v>
      </c>
      <c r="I8" s="1">
        <v>26.810000000000002</v>
      </c>
      <c r="J8" s="1">
        <v>27.799999999999997</v>
      </c>
      <c r="K8" s="1">
        <v>28.58</v>
      </c>
    </row>
    <row r="9" spans="1:11" x14ac:dyDescent="0.25">
      <c r="A9" s="4" t="s">
        <v>42</v>
      </c>
      <c r="B9" s="1">
        <v>17.619999999999997</v>
      </c>
      <c r="C9" s="1">
        <v>17.600000000000001</v>
      </c>
      <c r="D9" s="1">
        <v>17.559999999999995</v>
      </c>
      <c r="E9" s="1">
        <v>17.440000000000005</v>
      </c>
      <c r="F9" s="1">
        <v>17.240000000000002</v>
      </c>
      <c r="G9" s="1">
        <v>41.64</v>
      </c>
      <c r="H9" s="1">
        <v>40.96</v>
      </c>
      <c r="I9" s="1">
        <v>40.22</v>
      </c>
      <c r="J9" s="1">
        <v>39.32</v>
      </c>
      <c r="K9" s="1">
        <v>38.119999999999997</v>
      </c>
    </row>
    <row r="10" spans="1:11" x14ac:dyDescent="0.25">
      <c r="A10" s="4" t="s">
        <v>26</v>
      </c>
      <c r="B10" s="1">
        <v>30.51987782091663</v>
      </c>
      <c r="C10" s="1">
        <v>30.534731549178289</v>
      </c>
      <c r="D10" s="1">
        <v>30.659307959937752</v>
      </c>
      <c r="E10" s="1">
        <v>30.703095646008123</v>
      </c>
      <c r="F10" s="1">
        <v>30.621942385644214</v>
      </c>
      <c r="G10" s="1">
        <v>33.102338274965838</v>
      </c>
      <c r="H10" s="1">
        <v>33.102185245114022</v>
      </c>
      <c r="I10" s="1">
        <v>33.062991633383731</v>
      </c>
      <c r="J10" s="1">
        <v>33.227835476574747</v>
      </c>
      <c r="K10" s="1">
        <v>33.121330629893023</v>
      </c>
    </row>
    <row r="11" spans="1:11" x14ac:dyDescent="0.25">
      <c r="A11" s="4" t="s">
        <v>43</v>
      </c>
      <c r="B11" s="1">
        <v>56.46</v>
      </c>
      <c r="C11" s="1">
        <v>56.150000000000006</v>
      </c>
      <c r="D11" s="1">
        <v>56.034999999999997</v>
      </c>
      <c r="E11" s="1">
        <v>55.78</v>
      </c>
      <c r="F11" s="1">
        <v>55.34</v>
      </c>
      <c r="G11" s="1">
        <v>56.67</v>
      </c>
      <c r="H11" s="1">
        <v>56.43</v>
      </c>
      <c r="I11" s="1">
        <v>56.135000000000005</v>
      </c>
      <c r="J11" s="1">
        <v>55.85</v>
      </c>
      <c r="K11" s="1">
        <v>55.29</v>
      </c>
    </row>
    <row r="12" spans="1:11" x14ac:dyDescent="0.25">
      <c r="A12" t="s">
        <v>44</v>
      </c>
      <c r="B12" s="1">
        <v>23.37</v>
      </c>
      <c r="C12" s="1">
        <v>23.03</v>
      </c>
      <c r="D12" s="1">
        <v>22.725000000000001</v>
      </c>
      <c r="E12" s="1">
        <v>22.349999999999998</v>
      </c>
      <c r="F12" s="1">
        <v>21.92</v>
      </c>
      <c r="G12" s="1">
        <v>22.939999999999998</v>
      </c>
      <c r="H12" s="1">
        <v>22.79</v>
      </c>
      <c r="I12" s="1">
        <v>22.619999999999997</v>
      </c>
      <c r="J12" s="1">
        <v>22.290000000000003</v>
      </c>
      <c r="K12" s="1">
        <v>21.94</v>
      </c>
    </row>
    <row r="13" spans="1:11" x14ac:dyDescent="0.25">
      <c r="A13" t="s">
        <v>24</v>
      </c>
      <c r="B13" s="1">
        <v>4.1772300000000007</v>
      </c>
      <c r="C13" s="1">
        <v>4.1770750000000003</v>
      </c>
      <c r="D13" s="1">
        <v>4.1770175000000007</v>
      </c>
      <c r="E13" s="1">
        <v>4.1768900000000002</v>
      </c>
      <c r="F13" s="1">
        <v>4.1766700000000005</v>
      </c>
      <c r="G13" s="1">
        <v>4.1773350000000002</v>
      </c>
      <c r="H13" s="1">
        <v>4.1772150000000003</v>
      </c>
      <c r="I13" s="1">
        <v>4.1770675000000006</v>
      </c>
      <c r="J13" s="1">
        <v>4.1769250000000007</v>
      </c>
      <c r="K13" s="1">
        <v>4.1766450000000006</v>
      </c>
    </row>
    <row r="14" spans="1:11" x14ac:dyDescent="0.25">
      <c r="A14" t="s">
        <v>22</v>
      </c>
      <c r="B14" s="1">
        <v>4.1799669999999995</v>
      </c>
      <c r="C14" s="1">
        <v>4.1802729999999997</v>
      </c>
      <c r="D14" s="1">
        <v>4.1805474999999994</v>
      </c>
      <c r="E14" s="1">
        <v>4.180885</v>
      </c>
      <c r="F14" s="1">
        <v>4.1812719999999999</v>
      </c>
      <c r="G14" s="1">
        <v>4.1803539999999995</v>
      </c>
      <c r="H14" s="1">
        <v>4.1804889999999997</v>
      </c>
      <c r="I14" s="1">
        <v>4.1806419999999997</v>
      </c>
      <c r="J14" s="1">
        <v>4.1809389999999995</v>
      </c>
      <c r="K14" s="1">
        <v>4.181254</v>
      </c>
    </row>
    <row r="15" spans="1:11" x14ac:dyDescent="0.25">
      <c r="A15" t="s">
        <v>20</v>
      </c>
      <c r="B15" s="1">
        <v>984.87</v>
      </c>
      <c r="C15" s="1">
        <v>985.02499999999998</v>
      </c>
      <c r="D15" s="1">
        <v>985.08249999999998</v>
      </c>
      <c r="E15" s="1">
        <v>985.21</v>
      </c>
      <c r="F15" s="1">
        <v>985.43000000000006</v>
      </c>
      <c r="G15" s="1">
        <v>984.76499999999999</v>
      </c>
      <c r="H15" s="1">
        <v>984.88499999999999</v>
      </c>
      <c r="I15" s="1">
        <v>985.03250000000003</v>
      </c>
      <c r="J15" s="1">
        <v>985.17500000000007</v>
      </c>
      <c r="K15" s="1">
        <v>985.45500000000004</v>
      </c>
    </row>
    <row r="16" spans="1:11" x14ac:dyDescent="0.25">
      <c r="A16" t="s">
        <v>18</v>
      </c>
      <c r="B16" s="1">
        <v>997.35750000000007</v>
      </c>
      <c r="C16" s="1">
        <v>997.4425</v>
      </c>
      <c r="D16" s="1">
        <v>997.51875000000007</v>
      </c>
      <c r="E16" s="1">
        <v>997.61250000000007</v>
      </c>
      <c r="F16" s="1">
        <v>997.72</v>
      </c>
      <c r="G16" s="1">
        <v>997.46500000000003</v>
      </c>
      <c r="H16" s="1">
        <v>997.50250000000005</v>
      </c>
      <c r="I16" s="1">
        <v>997.54500000000007</v>
      </c>
      <c r="J16" s="1">
        <v>997.62750000000005</v>
      </c>
      <c r="K16" s="1">
        <v>997.71500000000003</v>
      </c>
    </row>
    <row r="17" spans="1:11" x14ac:dyDescent="0.25">
      <c r="A17" t="s">
        <v>11</v>
      </c>
      <c r="B17" s="2">
        <v>1.3752777777777778E-4</v>
      </c>
      <c r="C17" s="2">
        <v>1.2527777777777778E-4</v>
      </c>
      <c r="D17" s="2">
        <v>1.1113888888888889E-4</v>
      </c>
      <c r="E17" s="2">
        <v>9.7272222222222218E-5</v>
      </c>
      <c r="F17" s="2">
        <v>8.3455555555555545E-5</v>
      </c>
      <c r="G17" s="2">
        <v>1.3917222222222222E-4</v>
      </c>
      <c r="H17" s="2">
        <v>1.2488333333333332E-4</v>
      </c>
      <c r="I17" s="2">
        <v>1.1077777777777777E-4</v>
      </c>
      <c r="J17" s="2">
        <v>9.6933333333333336E-5</v>
      </c>
      <c r="K17" s="2">
        <v>8.3305555555555555E-5</v>
      </c>
    </row>
    <row r="18" spans="1:11" x14ac:dyDescent="0.25">
      <c r="A18" t="s">
        <v>13</v>
      </c>
      <c r="B18" s="2">
        <v>4.3611111111111109E-5</v>
      </c>
      <c r="C18" s="2">
        <v>4.3611111111111109E-5</v>
      </c>
      <c r="D18" s="2">
        <v>4.3611111111111109E-5</v>
      </c>
      <c r="E18" s="2">
        <v>4.3611111111111109E-5</v>
      </c>
      <c r="F18" s="2">
        <v>4.3611111111111109E-5</v>
      </c>
      <c r="G18" s="2">
        <v>4.3611111111111109E-5</v>
      </c>
      <c r="H18" s="2">
        <v>4.3611111111111109E-5</v>
      </c>
      <c r="I18" s="2">
        <v>4.3611111111111109E-5</v>
      </c>
      <c r="J18" s="2">
        <v>4.3611111111111109E-5</v>
      </c>
      <c r="K18" s="2">
        <v>4.3611111111111109E-5</v>
      </c>
    </row>
    <row r="19" spans="1:11" x14ac:dyDescent="0.25">
      <c r="A19" t="s">
        <v>28</v>
      </c>
      <c r="B19" s="3">
        <v>4.2773965822360731</v>
      </c>
      <c r="C19" s="3">
        <v>4.2164491874475596</v>
      </c>
      <c r="D19" s="3">
        <v>4.1386007154771924</v>
      </c>
      <c r="E19" s="3">
        <v>4.0669084394133792</v>
      </c>
      <c r="F19" s="3">
        <v>3.9432388420283071</v>
      </c>
      <c r="G19" s="3">
        <v>4.2709383135621701</v>
      </c>
      <c r="H19" s="3">
        <v>4.2232680968819931</v>
      </c>
      <c r="I19" s="3">
        <v>4.1705736604749548</v>
      </c>
      <c r="J19" s="3">
        <v>4.1084729502304915</v>
      </c>
      <c r="K19" s="3">
        <v>3.9705154025786991</v>
      </c>
    </row>
    <row r="20" spans="1:11" x14ac:dyDescent="0.25">
      <c r="A20" t="s">
        <v>30</v>
      </c>
      <c r="B20" s="3">
        <v>4.2507481007449242</v>
      </c>
      <c r="C20" s="3">
        <v>4.156864726849502</v>
      </c>
      <c r="D20" s="3">
        <v>4.0828904471213328</v>
      </c>
      <c r="E20" s="3">
        <v>3.9690082535445805</v>
      </c>
      <c r="F20" s="3">
        <v>3.7987852600743039</v>
      </c>
      <c r="G20" s="3">
        <v>4.2334150897965115</v>
      </c>
      <c r="H20" s="3">
        <v>4.1573295816248956</v>
      </c>
      <c r="I20" s="3">
        <v>4.1030964170379072</v>
      </c>
      <c r="J20" s="3">
        <v>3.9691191953351406</v>
      </c>
      <c r="K20" s="3">
        <v>3.8424136609981172</v>
      </c>
    </row>
    <row r="21" spans="1:11" x14ac:dyDescent="0.25">
      <c r="A21" t="s">
        <v>32</v>
      </c>
      <c r="B21" s="3">
        <v>4.2640723414904986</v>
      </c>
      <c r="C21" s="3">
        <v>4.1866569571485304</v>
      </c>
      <c r="D21" s="3">
        <v>4.1107455812992626</v>
      </c>
      <c r="E21" s="3">
        <v>4.0179583464789799</v>
      </c>
      <c r="F21" s="3">
        <v>3.8710120510513057</v>
      </c>
      <c r="G21" s="3">
        <v>4.2521767016793408</v>
      </c>
      <c r="H21" s="3">
        <v>4.1902988392534439</v>
      </c>
      <c r="I21" s="3">
        <v>4.1368350387564305</v>
      </c>
      <c r="J21" s="3">
        <v>4.0387960727828158</v>
      </c>
      <c r="K21" s="3">
        <v>3.9064645317884081</v>
      </c>
    </row>
    <row r="22" spans="1:11" x14ac:dyDescent="0.25">
      <c r="A22" t="s">
        <v>45</v>
      </c>
      <c r="B22" s="3">
        <v>0.62495378494995302</v>
      </c>
      <c r="C22" s="3">
        <v>1.4231990155371994</v>
      </c>
      <c r="D22" s="3">
        <v>1.3552351332395427</v>
      </c>
      <c r="E22" s="3">
        <v>2.4365654749654295</v>
      </c>
      <c r="F22" s="3">
        <v>3.7316748191153741</v>
      </c>
      <c r="G22" s="3">
        <v>0.88244742394734776</v>
      </c>
      <c r="H22" s="3">
        <v>1.5735993490346212</v>
      </c>
      <c r="I22" s="3">
        <v>1.6311320805610829</v>
      </c>
      <c r="J22" s="3">
        <v>3.4503785876798005</v>
      </c>
      <c r="K22" s="3">
        <v>3.2792244890019759</v>
      </c>
    </row>
    <row r="23" spans="1:11" x14ac:dyDescent="0.25">
      <c r="A23" t="s">
        <v>46</v>
      </c>
      <c r="B23" s="3">
        <v>0.55885837636848468</v>
      </c>
      <c r="C23" s="3">
        <v>0.54844522872659041</v>
      </c>
      <c r="D23" s="3">
        <v>0.53631289873479693</v>
      </c>
      <c r="E23" s="3">
        <v>0.52345970488501881</v>
      </c>
      <c r="F23" s="3">
        <v>0.50565205855341999</v>
      </c>
      <c r="G23" s="3">
        <v>0.5138219138912149</v>
      </c>
      <c r="H23" s="3">
        <v>0.50634709560414226</v>
      </c>
      <c r="I23" s="3">
        <v>0.50047921671788043</v>
      </c>
      <c r="J23" s="3">
        <v>0.48619430244020823</v>
      </c>
      <c r="K23" s="3">
        <v>0.47177627921297383</v>
      </c>
    </row>
  </sheetData>
  <mergeCells count="2">
    <mergeCell ref="B1:F1"/>
    <mergeCell ref="G1:K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GanlvTech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Ganlv</dc:creator>
  <cp:lastModifiedBy>Ganlv</cp:lastModifiedBy>
  <dcterms:created xsi:type="dcterms:W3CDTF">2017-12-21T14:04:00Z</dcterms:created>
  <dcterms:modified xsi:type="dcterms:W3CDTF">2017-12-27T10:20:59Z</dcterms:modified>
</cp:coreProperties>
</file>